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680" yWindow="0" windowWidth="29040" windowHeight="15720" tabRatio="947" firstSheet="35" activeTab="36"/>
  </bookViews>
  <sheets>
    <sheet name="24-01-025-001 Ind. Proy" sheetId="7" r:id="rId1"/>
    <sheet name="24-01-025-001 Res. Proy" sheetId="8" r:id="rId2"/>
    <sheet name="24-01-025-002 Ind. Proy " sheetId="96" r:id="rId3"/>
    <sheet name="24-01-025-002 Res. Proy " sheetId="97" r:id="rId4"/>
    <sheet name="24-02-010 Ind. Proy" sheetId="59" r:id="rId5"/>
    <sheet name="24-02-010 Res. Proy" sheetId="60" r:id="rId6"/>
    <sheet name="24-02-012 Ind. Proy" sheetId="61" r:id="rId7"/>
    <sheet name="24-02-012 Res. Proy" sheetId="62" r:id="rId8"/>
    <sheet name="24-02-014-002 Ind. Proy" sheetId="64" r:id="rId9"/>
    <sheet name="24-02-014-002 Res. Proy" sheetId="65" r:id="rId10"/>
    <sheet name="24-02-014-004 Ind. Proy" sheetId="66" r:id="rId11"/>
    <sheet name="24-02-014-004 Res. Proy" sheetId="67" r:id="rId12"/>
    <sheet name="24-02-015 Ind. Proy" sheetId="76" r:id="rId13"/>
    <sheet name="24-02-015 Res. Proy" sheetId="77" r:id="rId14"/>
    <sheet name="24-02-018 Ind. Proy" sheetId="82" state="hidden" r:id="rId15"/>
    <sheet name="24-02-018 Res. Proy" sheetId="83" state="hidden" r:id="rId16"/>
    <sheet name="24-02-020 Ind. Proy" sheetId="85" r:id="rId17"/>
    <sheet name="24-02-020 Res. Proy" sheetId="86" r:id="rId18"/>
    <sheet name="24-02-021 Ind. Proy" sheetId="87" state="hidden" r:id="rId19"/>
    <sheet name="24-02-021 Res. Proy" sheetId="88" state="hidden" r:id="rId20"/>
    <sheet name="24-03-010 Ind. Proy" sheetId="89" r:id="rId21"/>
    <sheet name="24-03-010 Res. Proy" sheetId="90" r:id="rId22"/>
    <sheet name="24-03-335 Ind. Proy" sheetId="91" r:id="rId23"/>
    <sheet name="24-03-335 Res. Proy" sheetId="92" r:id="rId24"/>
    <sheet name="24-03-336 Ind. Proy" sheetId="93" r:id="rId25"/>
    <sheet name="24-03-336 Res. Proy" sheetId="94" r:id="rId26"/>
    <sheet name="24-03-337 Ind. Proy" sheetId="45" r:id="rId27"/>
    <sheet name="24-03-337 Res. Proy" sheetId="46" r:id="rId28"/>
    <sheet name="24-03-340 Ind. Proy" sheetId="43" r:id="rId29"/>
    <sheet name="24-03-340 Res. Proy" sheetId="44" r:id="rId30"/>
    <sheet name="24-03-343 Ind. Proy" sheetId="40" r:id="rId31"/>
    <sheet name="24-03-343 Res. Proy" sheetId="41" r:id="rId32"/>
    <sheet name="24-03-344 Ind. Proy" sheetId="38" r:id="rId33"/>
    <sheet name="24-03-344 Res. Proy" sheetId="39" r:id="rId34"/>
    <sheet name="24-03-345 Ind. Proy" sheetId="3" r:id="rId35"/>
    <sheet name="24-03-345 Res. Pro" sheetId="4" r:id="rId36"/>
    <sheet name="24-03-986 Ind. Proy" sheetId="99" r:id="rId37"/>
    <sheet name="24-03-986 Res. Proy" sheetId="100" r:id="rId38"/>
    <sheet name="24-03-997 Ind. Proy" sheetId="11" r:id="rId39"/>
    <sheet name="24-03-997 Res. Proy" sheetId="12" r:id="rId40"/>
    <sheet name="24-03-999 Ind. Proy" sheetId="13" r:id="rId41"/>
    <sheet name="24-03-999 Res. Proy" sheetId="14" r:id="rId42"/>
    <sheet name="Hoja1" sheetId="95" r:id="rId43"/>
    <sheet name="Hoja2" sheetId="98" r:id="rId44"/>
  </sheets>
  <externalReferences>
    <externalReference r:id="rId45"/>
  </externalReferences>
  <definedNames>
    <definedName name="_xlnm.Print_Area" localSheetId="14">'24-02-018 Ind. Proy'!$A$1:$AJ$191</definedName>
    <definedName name="_xlnm.Print_Area" localSheetId="18">'24-02-021 Ind. Proy'!$A$1:$AJ$191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21" i="99" l="1"/>
  <c r="AC21" i="99"/>
  <c r="Y21" i="99"/>
  <c r="U21" i="99"/>
  <c r="AG20" i="99"/>
  <c r="AC20" i="99"/>
  <c r="Y20" i="99"/>
  <c r="U20" i="99"/>
  <c r="AH21" i="99" l="1"/>
  <c r="AI21" i="99" s="1"/>
  <c r="AH20" i="99"/>
  <c r="AI20" i="99" s="1"/>
  <c r="U9" i="99" l="1"/>
  <c r="U10" i="99" s="1"/>
  <c r="M8" i="100" s="1"/>
  <c r="Y9" i="99"/>
  <c r="AC9" i="99"/>
  <c r="AG9" i="99"/>
  <c r="AG10" i="99" s="1"/>
  <c r="V8" i="100" s="1"/>
  <c r="D8" i="100"/>
  <c r="H8" i="100"/>
  <c r="I8" i="100"/>
  <c r="D9" i="100"/>
  <c r="E9" i="100"/>
  <c r="F9" i="100"/>
  <c r="G9" i="100"/>
  <c r="H9" i="100"/>
  <c r="I9" i="100"/>
  <c r="D10" i="100"/>
  <c r="H10" i="100"/>
  <c r="I10" i="100"/>
  <c r="D11" i="100"/>
  <c r="H11" i="100"/>
  <c r="I11" i="100"/>
  <c r="D12" i="100"/>
  <c r="H12" i="100"/>
  <c r="I12" i="100"/>
  <c r="D13" i="100"/>
  <c r="H13" i="100"/>
  <c r="I13" i="100"/>
  <c r="D14" i="100"/>
  <c r="H14" i="100"/>
  <c r="I14" i="100"/>
  <c r="D15" i="100"/>
  <c r="H15" i="100"/>
  <c r="I15" i="100"/>
  <c r="D16" i="100"/>
  <c r="H16" i="100"/>
  <c r="I16" i="100"/>
  <c r="D17" i="100"/>
  <c r="H17" i="100"/>
  <c r="I17" i="100"/>
  <c r="D18" i="100"/>
  <c r="H18" i="100"/>
  <c r="I18" i="100"/>
  <c r="D19" i="100"/>
  <c r="H19" i="100"/>
  <c r="I19" i="100"/>
  <c r="D20" i="100"/>
  <c r="H20" i="100"/>
  <c r="I20" i="100"/>
  <c r="D21" i="100"/>
  <c r="H21" i="100"/>
  <c r="I21" i="100"/>
  <c r="D22" i="100"/>
  <c r="E22" i="100"/>
  <c r="F22" i="100"/>
  <c r="G22" i="100"/>
  <c r="H22" i="100"/>
  <c r="I22" i="100"/>
  <c r="O22" i="100"/>
  <c r="P22" i="100"/>
  <c r="D23" i="100"/>
  <c r="H23" i="100"/>
  <c r="I23" i="100"/>
  <c r="D24" i="100"/>
  <c r="H24" i="100"/>
  <c r="I24" i="100"/>
  <c r="AF87" i="99"/>
  <c r="U24" i="100" s="1"/>
  <c r="AE87" i="99"/>
  <c r="T24" i="100" s="1"/>
  <c r="AD87" i="99"/>
  <c r="S24" i="100" s="1"/>
  <c r="AB87" i="99"/>
  <c r="AA87" i="99"/>
  <c r="Z87" i="99"/>
  <c r="X87" i="99"/>
  <c r="P24" i="100" s="1"/>
  <c r="W87" i="99"/>
  <c r="O24" i="100" s="1"/>
  <c r="V87" i="99"/>
  <c r="T87" i="99"/>
  <c r="L24" i="100" s="1"/>
  <c r="S87" i="99"/>
  <c r="K24" i="100" s="1"/>
  <c r="R87" i="99"/>
  <c r="O87" i="99"/>
  <c r="G24" i="100" s="1"/>
  <c r="N87" i="99"/>
  <c r="F24" i="100" s="1"/>
  <c r="M87" i="99"/>
  <c r="E24" i="100" s="1"/>
  <c r="J87" i="99"/>
  <c r="B24" i="100" s="1"/>
  <c r="AG86" i="99"/>
  <c r="AC86" i="99"/>
  <c r="Y86" i="99"/>
  <c r="U86" i="99"/>
  <c r="K86" i="99"/>
  <c r="K87" i="99" s="1"/>
  <c r="C24" i="100" s="1"/>
  <c r="AG85" i="99"/>
  <c r="AC85" i="99"/>
  <c r="AC87" i="99" s="1"/>
  <c r="R24" i="100" s="1"/>
  <c r="Y85" i="99"/>
  <c r="U85" i="99"/>
  <c r="AF83" i="99"/>
  <c r="U23" i="100" s="1"/>
  <c r="AE83" i="99"/>
  <c r="T23" i="100" s="1"/>
  <c r="AD83" i="99"/>
  <c r="S23" i="100" s="1"/>
  <c r="AB83" i="99"/>
  <c r="AA83" i="99"/>
  <c r="Z83" i="99"/>
  <c r="X83" i="99"/>
  <c r="P23" i="100" s="1"/>
  <c r="W83" i="99"/>
  <c r="O23" i="100" s="1"/>
  <c r="V83" i="99"/>
  <c r="T83" i="99"/>
  <c r="L23" i="100" s="1"/>
  <c r="S83" i="99"/>
  <c r="K23" i="100" s="1"/>
  <c r="R83" i="99"/>
  <c r="O83" i="99"/>
  <c r="G23" i="100" s="1"/>
  <c r="N83" i="99"/>
  <c r="F23" i="100" s="1"/>
  <c r="M83" i="99"/>
  <c r="E23" i="100" s="1"/>
  <c r="K83" i="99"/>
  <c r="C23" i="100" s="1"/>
  <c r="J83" i="99"/>
  <c r="B23" i="100" s="1"/>
  <c r="AG82" i="99"/>
  <c r="AC82" i="99"/>
  <c r="Y82" i="99"/>
  <c r="U82" i="99"/>
  <c r="AG81" i="99"/>
  <c r="AC81" i="99"/>
  <c r="Y81" i="99"/>
  <c r="U81" i="99"/>
  <c r="AG80" i="99"/>
  <c r="AC80" i="99"/>
  <c r="Y80" i="99"/>
  <c r="U80" i="99"/>
  <c r="AG79" i="99"/>
  <c r="AC79" i="99"/>
  <c r="Y79" i="99"/>
  <c r="U79" i="99"/>
  <c r="AG78" i="99"/>
  <c r="AC78" i="99"/>
  <c r="Y78" i="99"/>
  <c r="U78" i="99"/>
  <c r="AG77" i="99"/>
  <c r="AC77" i="99"/>
  <c r="Y77" i="99"/>
  <c r="U77" i="99"/>
  <c r="AG76" i="99"/>
  <c r="AC76" i="99"/>
  <c r="Y76" i="99"/>
  <c r="U76" i="99"/>
  <c r="AG75" i="99"/>
  <c r="AC75" i="99"/>
  <c r="Y75" i="99"/>
  <c r="U75" i="99"/>
  <c r="AG74" i="99"/>
  <c r="AC74" i="99"/>
  <c r="Y74" i="99"/>
  <c r="U74" i="99"/>
  <c r="AG73" i="99"/>
  <c r="AC73" i="99"/>
  <c r="Y73" i="99"/>
  <c r="U73" i="99"/>
  <c r="AG72" i="99"/>
  <c r="AC72" i="99"/>
  <c r="Y72" i="99"/>
  <c r="U72" i="99"/>
  <c r="AG71" i="99"/>
  <c r="AC71" i="99"/>
  <c r="Y71" i="99"/>
  <c r="U71" i="99"/>
  <c r="AG70" i="99"/>
  <c r="AC70" i="99"/>
  <c r="Y70" i="99"/>
  <c r="U70" i="99"/>
  <c r="AF68" i="99"/>
  <c r="U22" i="100" s="1"/>
  <c r="AE68" i="99"/>
  <c r="T22" i="100" s="1"/>
  <c r="AD68" i="99"/>
  <c r="S22" i="100" s="1"/>
  <c r="T68" i="99"/>
  <c r="L22" i="100" s="1"/>
  <c r="S68" i="99"/>
  <c r="K22" i="100" s="1"/>
  <c r="R68" i="99"/>
  <c r="K68" i="99"/>
  <c r="C22" i="100" s="1"/>
  <c r="J68" i="99"/>
  <c r="B22" i="100" s="1"/>
  <c r="AG67" i="99"/>
  <c r="AG68" i="99" s="1"/>
  <c r="V22" i="100" s="1"/>
  <c r="AC67" i="99"/>
  <c r="AC68" i="99" s="1"/>
  <c r="R22" i="100" s="1"/>
  <c r="Y67" i="99"/>
  <c r="Y68" i="99" s="1"/>
  <c r="Q22" i="100" s="1"/>
  <c r="U67" i="99"/>
  <c r="U68" i="99" s="1"/>
  <c r="J22" i="100" s="1"/>
  <c r="AF65" i="99"/>
  <c r="U21" i="100" s="1"/>
  <c r="AE65" i="99"/>
  <c r="T21" i="100" s="1"/>
  <c r="AD65" i="99"/>
  <c r="S21" i="100" s="1"/>
  <c r="AB65" i="99"/>
  <c r="AA65" i="99"/>
  <c r="Z65" i="99"/>
  <c r="X65" i="99"/>
  <c r="P21" i="100" s="1"/>
  <c r="W65" i="99"/>
  <c r="O21" i="100" s="1"/>
  <c r="V65" i="99"/>
  <c r="T65" i="99"/>
  <c r="L21" i="100" s="1"/>
  <c r="S65" i="99"/>
  <c r="K21" i="100" s="1"/>
  <c r="R65" i="99"/>
  <c r="O65" i="99"/>
  <c r="G21" i="100" s="1"/>
  <c r="N65" i="99"/>
  <c r="F21" i="100" s="1"/>
  <c r="M65" i="99"/>
  <c r="E21" i="100" s="1"/>
  <c r="K65" i="99"/>
  <c r="C21" i="100" s="1"/>
  <c r="J65" i="99"/>
  <c r="B21" i="100" s="1"/>
  <c r="AG64" i="99"/>
  <c r="AC64" i="99"/>
  <c r="Y64" i="99"/>
  <c r="U64" i="99"/>
  <c r="AG63" i="99"/>
  <c r="AG65" i="99" s="1"/>
  <c r="V21" i="100" s="1"/>
  <c r="AC63" i="99"/>
  <c r="AC65" i="99" s="1"/>
  <c r="R21" i="100" s="1"/>
  <c r="Y63" i="99"/>
  <c r="Y65" i="99" s="1"/>
  <c r="U63" i="99"/>
  <c r="AF61" i="99"/>
  <c r="U20" i="100" s="1"/>
  <c r="AE61" i="99"/>
  <c r="T20" i="100" s="1"/>
  <c r="AD61" i="99"/>
  <c r="S20" i="100" s="1"/>
  <c r="AB61" i="99"/>
  <c r="AA61" i="99"/>
  <c r="Z61" i="99"/>
  <c r="X61" i="99"/>
  <c r="P20" i="100" s="1"/>
  <c r="W61" i="99"/>
  <c r="O20" i="100" s="1"/>
  <c r="V61" i="99"/>
  <c r="T61" i="99"/>
  <c r="L20" i="100" s="1"/>
  <c r="S61" i="99"/>
  <c r="K20" i="100" s="1"/>
  <c r="R61" i="99"/>
  <c r="O61" i="99"/>
  <c r="G20" i="100" s="1"/>
  <c r="N61" i="99"/>
  <c r="F20" i="100" s="1"/>
  <c r="M61" i="99"/>
  <c r="E20" i="100" s="1"/>
  <c r="K61" i="99"/>
  <c r="C20" i="100" s="1"/>
  <c r="J61" i="99"/>
  <c r="B20" i="100" s="1"/>
  <c r="AG60" i="99"/>
  <c r="AC60" i="99"/>
  <c r="AC61" i="99" s="1"/>
  <c r="R20" i="100" s="1"/>
  <c r="Y60" i="99"/>
  <c r="Y61" i="99" s="1"/>
  <c r="N20" i="100" s="1"/>
  <c r="U60" i="99"/>
  <c r="U61" i="99" s="1"/>
  <c r="J20" i="100" s="1"/>
  <c r="AF58" i="99"/>
  <c r="U19" i="100" s="1"/>
  <c r="AE58" i="99"/>
  <c r="T19" i="100" s="1"/>
  <c r="AD58" i="99"/>
  <c r="S19" i="100" s="1"/>
  <c r="AB58" i="99"/>
  <c r="AA58" i="99"/>
  <c r="Z58" i="99"/>
  <c r="X58" i="99"/>
  <c r="P19" i="100" s="1"/>
  <c r="W58" i="99"/>
  <c r="O19" i="100" s="1"/>
  <c r="V58" i="99"/>
  <c r="T58" i="99"/>
  <c r="L19" i="100" s="1"/>
  <c r="S58" i="99"/>
  <c r="K19" i="100" s="1"/>
  <c r="R58" i="99"/>
  <c r="O58" i="99"/>
  <c r="G19" i="100" s="1"/>
  <c r="N58" i="99"/>
  <c r="F19" i="100" s="1"/>
  <c r="M58" i="99"/>
  <c r="E19" i="100" s="1"/>
  <c r="K58" i="99"/>
  <c r="C19" i="100" s="1"/>
  <c r="J58" i="99"/>
  <c r="B19" i="100" s="1"/>
  <c r="AG57" i="99"/>
  <c r="AC57" i="99"/>
  <c r="AC58" i="99" s="1"/>
  <c r="R19" i="100" s="1"/>
  <c r="Y57" i="99"/>
  <c r="Y58" i="99" s="1"/>
  <c r="U57" i="99"/>
  <c r="AF55" i="99"/>
  <c r="U18" i="100" s="1"/>
  <c r="AE55" i="99"/>
  <c r="T18" i="100" s="1"/>
  <c r="AD55" i="99"/>
  <c r="S18" i="100" s="1"/>
  <c r="AB55" i="99"/>
  <c r="AA55" i="99"/>
  <c r="Z55" i="99"/>
  <c r="X55" i="99"/>
  <c r="P18" i="100" s="1"/>
  <c r="W55" i="99"/>
  <c r="O18" i="100" s="1"/>
  <c r="V55" i="99"/>
  <c r="T55" i="99"/>
  <c r="L18" i="100" s="1"/>
  <c r="S55" i="99"/>
  <c r="K18" i="100" s="1"/>
  <c r="R55" i="99"/>
  <c r="O55" i="99"/>
  <c r="G18" i="100" s="1"/>
  <c r="N55" i="99"/>
  <c r="F18" i="100" s="1"/>
  <c r="M55" i="99"/>
  <c r="E18" i="100" s="1"/>
  <c r="K55" i="99"/>
  <c r="C18" i="100" s="1"/>
  <c r="J55" i="99"/>
  <c r="B18" i="100" s="1"/>
  <c r="AG54" i="99"/>
  <c r="AG55" i="99" s="1"/>
  <c r="V18" i="100" s="1"/>
  <c r="AC54" i="99"/>
  <c r="AC55" i="99" s="1"/>
  <c r="R18" i="100" s="1"/>
  <c r="Y54" i="99"/>
  <c r="Y55" i="99" s="1"/>
  <c r="U54" i="99"/>
  <c r="U55" i="99" s="1"/>
  <c r="AF52" i="99"/>
  <c r="U17" i="100" s="1"/>
  <c r="AE52" i="99"/>
  <c r="T17" i="100" s="1"/>
  <c r="AD52" i="99"/>
  <c r="S17" i="100" s="1"/>
  <c r="AB52" i="99"/>
  <c r="AA52" i="99"/>
  <c r="Z52" i="99"/>
  <c r="X52" i="99"/>
  <c r="P17" i="100" s="1"/>
  <c r="W52" i="99"/>
  <c r="O17" i="100" s="1"/>
  <c r="V52" i="99"/>
  <c r="T52" i="99"/>
  <c r="L17" i="100" s="1"/>
  <c r="S52" i="99"/>
  <c r="K17" i="100" s="1"/>
  <c r="R52" i="99"/>
  <c r="O52" i="99"/>
  <c r="G17" i="100" s="1"/>
  <c r="N52" i="99"/>
  <c r="F17" i="100" s="1"/>
  <c r="M52" i="99"/>
  <c r="E17" i="100" s="1"/>
  <c r="K52" i="99"/>
  <c r="C17" i="100" s="1"/>
  <c r="J52" i="99"/>
  <c r="B17" i="100" s="1"/>
  <c r="AG51" i="99"/>
  <c r="AC51" i="99"/>
  <c r="Y51" i="99"/>
  <c r="U51" i="99"/>
  <c r="AG50" i="99"/>
  <c r="AC50" i="99"/>
  <c r="Y50" i="99"/>
  <c r="U50" i="99"/>
  <c r="AF48" i="99"/>
  <c r="U16" i="100" s="1"/>
  <c r="AE48" i="99"/>
  <c r="T16" i="100" s="1"/>
  <c r="AD48" i="99"/>
  <c r="S16" i="100" s="1"/>
  <c r="AB48" i="99"/>
  <c r="AA48" i="99"/>
  <c r="Z48" i="99"/>
  <c r="X48" i="99"/>
  <c r="P16" i="100" s="1"/>
  <c r="W48" i="99"/>
  <c r="O16" i="100" s="1"/>
  <c r="V48" i="99"/>
  <c r="T48" i="99"/>
  <c r="L16" i="100" s="1"/>
  <c r="S48" i="99"/>
  <c r="K16" i="100" s="1"/>
  <c r="R48" i="99"/>
  <c r="O48" i="99"/>
  <c r="G16" i="100" s="1"/>
  <c r="N48" i="99"/>
  <c r="F16" i="100" s="1"/>
  <c r="M48" i="99"/>
  <c r="E16" i="100" s="1"/>
  <c r="K48" i="99"/>
  <c r="C16" i="100" s="1"/>
  <c r="J48" i="99"/>
  <c r="B16" i="100" s="1"/>
  <c r="AG47" i="99"/>
  <c r="AG48" i="99" s="1"/>
  <c r="V16" i="100" s="1"/>
  <c r="AC47" i="99"/>
  <c r="Y47" i="99"/>
  <c r="Y48" i="99" s="1"/>
  <c r="N16" i="100" s="1"/>
  <c r="U47" i="99"/>
  <c r="U48" i="99" s="1"/>
  <c r="AF45" i="99"/>
  <c r="U15" i="100" s="1"/>
  <c r="AE45" i="99"/>
  <c r="T15" i="100" s="1"/>
  <c r="AD45" i="99"/>
  <c r="S15" i="100" s="1"/>
  <c r="AB45" i="99"/>
  <c r="AA45" i="99"/>
  <c r="Z45" i="99"/>
  <c r="X45" i="99"/>
  <c r="P15" i="100" s="1"/>
  <c r="W45" i="99"/>
  <c r="O15" i="100" s="1"/>
  <c r="V45" i="99"/>
  <c r="T45" i="99"/>
  <c r="L15" i="100" s="1"/>
  <c r="S45" i="99"/>
  <c r="K15" i="100" s="1"/>
  <c r="R45" i="99"/>
  <c r="O45" i="99"/>
  <c r="G15" i="100" s="1"/>
  <c r="N45" i="99"/>
  <c r="F15" i="100" s="1"/>
  <c r="M45" i="99"/>
  <c r="E15" i="100" s="1"/>
  <c r="K45" i="99"/>
  <c r="C15" i="100" s="1"/>
  <c r="J45" i="99"/>
  <c r="B15" i="100" s="1"/>
  <c r="AG44" i="99"/>
  <c r="AC44" i="99"/>
  <c r="Y44" i="99"/>
  <c r="U44" i="99"/>
  <c r="AG43" i="99"/>
  <c r="AC43" i="99"/>
  <c r="Y43" i="99"/>
  <c r="U43" i="99"/>
  <c r="AG42" i="99"/>
  <c r="AC42" i="99"/>
  <c r="Y42" i="99"/>
  <c r="U42" i="99"/>
  <c r="AG41" i="99"/>
  <c r="AC41" i="99"/>
  <c r="Y41" i="99"/>
  <c r="U41" i="99"/>
  <c r="AG40" i="99"/>
  <c r="AC40" i="99"/>
  <c r="Y40" i="99"/>
  <c r="U40" i="99"/>
  <c r="AG39" i="99"/>
  <c r="AC39" i="99"/>
  <c r="AC45" i="99" s="1"/>
  <c r="R15" i="100" s="1"/>
  <c r="Y39" i="99"/>
  <c r="U39" i="99"/>
  <c r="AF37" i="99"/>
  <c r="U14" i="100" s="1"/>
  <c r="AE37" i="99"/>
  <c r="T14" i="100" s="1"/>
  <c r="AD37" i="99"/>
  <c r="S14" i="100" s="1"/>
  <c r="AB37" i="99"/>
  <c r="AA37" i="99"/>
  <c r="Z37" i="99"/>
  <c r="X37" i="99"/>
  <c r="P14" i="100" s="1"/>
  <c r="W37" i="99"/>
  <c r="O14" i="100" s="1"/>
  <c r="V37" i="99"/>
  <c r="T37" i="99"/>
  <c r="L14" i="100" s="1"/>
  <c r="S37" i="99"/>
  <c r="K14" i="100" s="1"/>
  <c r="R37" i="99"/>
  <c r="O37" i="99"/>
  <c r="G14" i="100" s="1"/>
  <c r="N37" i="99"/>
  <c r="F14" i="100" s="1"/>
  <c r="M37" i="99"/>
  <c r="E14" i="100" s="1"/>
  <c r="K37" i="99"/>
  <c r="C14" i="100" s="1"/>
  <c r="J37" i="99"/>
  <c r="B14" i="100" s="1"/>
  <c r="AG36" i="99"/>
  <c r="AC36" i="99"/>
  <c r="Y36" i="99"/>
  <c r="U36" i="99"/>
  <c r="AG35" i="99"/>
  <c r="AG37" i="99" s="1"/>
  <c r="V14" i="100" s="1"/>
  <c r="AC35" i="99"/>
  <c r="AC37" i="99" s="1"/>
  <c r="R14" i="100" s="1"/>
  <c r="Y35" i="99"/>
  <c r="Y37" i="99" s="1"/>
  <c r="U35" i="99"/>
  <c r="U37" i="99" s="1"/>
  <c r="J14" i="100" s="1"/>
  <c r="AF33" i="99"/>
  <c r="U13" i="100" s="1"/>
  <c r="AE33" i="99"/>
  <c r="T13" i="100" s="1"/>
  <c r="AD33" i="99"/>
  <c r="S13" i="100" s="1"/>
  <c r="AB33" i="99"/>
  <c r="AA33" i="99"/>
  <c r="Z33" i="99"/>
  <c r="X33" i="99"/>
  <c r="P13" i="100" s="1"/>
  <c r="W33" i="99"/>
  <c r="O13" i="100" s="1"/>
  <c r="V33" i="99"/>
  <c r="T33" i="99"/>
  <c r="L13" i="100" s="1"/>
  <c r="S33" i="99"/>
  <c r="K13" i="100" s="1"/>
  <c r="R33" i="99"/>
  <c r="O33" i="99"/>
  <c r="G13" i="100" s="1"/>
  <c r="N33" i="99"/>
  <c r="F13" i="100" s="1"/>
  <c r="M33" i="99"/>
  <c r="E13" i="100" s="1"/>
  <c r="K33" i="99"/>
  <c r="C13" i="100" s="1"/>
  <c r="J33" i="99"/>
  <c r="B13" i="100" s="1"/>
  <c r="AG32" i="99"/>
  <c r="AC32" i="99"/>
  <c r="Y32" i="99"/>
  <c r="U32" i="99"/>
  <c r="AG31" i="99"/>
  <c r="AG33" i="99" s="1"/>
  <c r="V13" i="100" s="1"/>
  <c r="AC31" i="99"/>
  <c r="AC33" i="99" s="1"/>
  <c r="R13" i="100" s="1"/>
  <c r="Y31" i="99"/>
  <c r="U31" i="99"/>
  <c r="U33" i="99" s="1"/>
  <c r="J13" i="100" s="1"/>
  <c r="AF29" i="99"/>
  <c r="U12" i="100" s="1"/>
  <c r="AE29" i="99"/>
  <c r="T12" i="100" s="1"/>
  <c r="AD29" i="99"/>
  <c r="S12" i="100" s="1"/>
  <c r="AB29" i="99"/>
  <c r="AA29" i="99"/>
  <c r="Z29" i="99"/>
  <c r="X29" i="99"/>
  <c r="P12" i="100" s="1"/>
  <c r="W29" i="99"/>
  <c r="O12" i="100" s="1"/>
  <c r="V29" i="99"/>
  <c r="T29" i="99"/>
  <c r="L12" i="100" s="1"/>
  <c r="S29" i="99"/>
  <c r="K12" i="100" s="1"/>
  <c r="R29" i="99"/>
  <c r="O29" i="99"/>
  <c r="G12" i="100" s="1"/>
  <c r="N29" i="99"/>
  <c r="F12" i="100" s="1"/>
  <c r="M29" i="99"/>
  <c r="E12" i="100" s="1"/>
  <c r="K29" i="99"/>
  <c r="C12" i="100" s="1"/>
  <c r="J29" i="99"/>
  <c r="B12" i="100" s="1"/>
  <c r="AG28" i="99"/>
  <c r="AC28" i="99"/>
  <c r="Y28" i="99"/>
  <c r="U28" i="99"/>
  <c r="AG27" i="99"/>
  <c r="AC27" i="99"/>
  <c r="Y27" i="99"/>
  <c r="U27" i="99"/>
  <c r="AG26" i="99"/>
  <c r="AC26" i="99"/>
  <c r="Y26" i="99"/>
  <c r="U26" i="99"/>
  <c r="AG25" i="99"/>
  <c r="AC25" i="99"/>
  <c r="Y25" i="99"/>
  <c r="U25" i="99"/>
  <c r="AG24" i="99"/>
  <c r="AC24" i="99"/>
  <c r="Y24" i="99"/>
  <c r="Y29" i="99" s="1"/>
  <c r="N12" i="100" s="1"/>
  <c r="U24" i="99"/>
  <c r="AF22" i="99"/>
  <c r="U11" i="100" s="1"/>
  <c r="AE22" i="99"/>
  <c r="T11" i="100" s="1"/>
  <c r="AD22" i="99"/>
  <c r="S11" i="100" s="1"/>
  <c r="AB22" i="99"/>
  <c r="AA22" i="99"/>
  <c r="Z22" i="99"/>
  <c r="X22" i="99"/>
  <c r="P11" i="100" s="1"/>
  <c r="W22" i="99"/>
  <c r="O11" i="100" s="1"/>
  <c r="V22" i="99"/>
  <c r="T22" i="99"/>
  <c r="L11" i="100" s="1"/>
  <c r="S22" i="99"/>
  <c r="K11" i="100" s="1"/>
  <c r="R22" i="99"/>
  <c r="O22" i="99"/>
  <c r="G11" i="100" s="1"/>
  <c r="N22" i="99"/>
  <c r="F11" i="100" s="1"/>
  <c r="M22" i="99"/>
  <c r="E11" i="100" s="1"/>
  <c r="K22" i="99"/>
  <c r="C11" i="100" s="1"/>
  <c r="J22" i="99"/>
  <c r="B11" i="100" s="1"/>
  <c r="U22" i="99"/>
  <c r="J11" i="100" s="1"/>
  <c r="AF18" i="99"/>
  <c r="U10" i="100" s="1"/>
  <c r="AE18" i="99"/>
  <c r="T10" i="100" s="1"/>
  <c r="AD18" i="99"/>
  <c r="S10" i="100" s="1"/>
  <c r="AB18" i="99"/>
  <c r="AA18" i="99"/>
  <c r="Z18" i="99"/>
  <c r="X18" i="99"/>
  <c r="P10" i="100" s="1"/>
  <c r="W18" i="99"/>
  <c r="O10" i="100" s="1"/>
  <c r="V18" i="99"/>
  <c r="T18" i="99"/>
  <c r="L10" i="100" s="1"/>
  <c r="S18" i="99"/>
  <c r="K10" i="100" s="1"/>
  <c r="R18" i="99"/>
  <c r="O18" i="99"/>
  <c r="G10" i="100" s="1"/>
  <c r="N18" i="99"/>
  <c r="F10" i="100" s="1"/>
  <c r="M18" i="99"/>
  <c r="E10" i="100" s="1"/>
  <c r="K18" i="99"/>
  <c r="C10" i="100" s="1"/>
  <c r="J18" i="99"/>
  <c r="B10" i="100" s="1"/>
  <c r="AG17" i="99"/>
  <c r="AG18" i="99" s="1"/>
  <c r="V10" i="100" s="1"/>
  <c r="AC17" i="99"/>
  <c r="AC18" i="99" s="1"/>
  <c r="R10" i="100" s="1"/>
  <c r="Y17" i="99"/>
  <c r="U17" i="99"/>
  <c r="U18" i="99" s="1"/>
  <c r="J10" i="100" s="1"/>
  <c r="AF15" i="99"/>
  <c r="U9" i="100" s="1"/>
  <c r="AE15" i="99"/>
  <c r="T9" i="100" s="1"/>
  <c r="AD15" i="99"/>
  <c r="S9" i="100" s="1"/>
  <c r="AB15" i="99"/>
  <c r="AA15" i="99"/>
  <c r="Z15" i="99"/>
  <c r="X15" i="99"/>
  <c r="P9" i="100" s="1"/>
  <c r="W15" i="99"/>
  <c r="O9" i="100" s="1"/>
  <c r="V15" i="99"/>
  <c r="T15" i="99"/>
  <c r="L9" i="100" s="1"/>
  <c r="S15" i="99"/>
  <c r="R15" i="99"/>
  <c r="K15" i="99"/>
  <c r="C9" i="100" s="1"/>
  <c r="J15" i="99"/>
  <c r="B9" i="100" s="1"/>
  <c r="AG14" i="99"/>
  <c r="AC14" i="99"/>
  <c r="Y14" i="99"/>
  <c r="U14" i="99"/>
  <c r="AG13" i="99"/>
  <c r="AC13" i="99"/>
  <c r="Y13" i="99"/>
  <c r="U13" i="99"/>
  <c r="AG12" i="99"/>
  <c r="AG15" i="99" s="1"/>
  <c r="V9" i="100" s="1"/>
  <c r="AC12" i="99"/>
  <c r="Y12" i="99"/>
  <c r="Y15" i="99" s="1"/>
  <c r="N9" i="100" s="1"/>
  <c r="U12" i="99"/>
  <c r="AF10" i="99"/>
  <c r="AE10" i="99"/>
  <c r="T8" i="100" s="1"/>
  <c r="AD10" i="99"/>
  <c r="AB10" i="99"/>
  <c r="AA10" i="99"/>
  <c r="Z10" i="99"/>
  <c r="Y10" i="99"/>
  <c r="N8" i="100" s="1"/>
  <c r="X10" i="99"/>
  <c r="W10" i="99"/>
  <c r="O8" i="100" s="1"/>
  <c r="V10" i="99"/>
  <c r="T10" i="99"/>
  <c r="S10" i="99"/>
  <c r="K8" i="100" s="1"/>
  <c r="R10" i="99"/>
  <c r="O10" i="99"/>
  <c r="G8" i="100" s="1"/>
  <c r="N10" i="99"/>
  <c r="M10" i="99"/>
  <c r="K10" i="99"/>
  <c r="C8" i="100" s="1"/>
  <c r="J10" i="99"/>
  <c r="B8" i="100" s="1"/>
  <c r="AC10" i="99"/>
  <c r="R8" i="100" s="1"/>
  <c r="A3" i="99"/>
  <c r="U29" i="99" l="1"/>
  <c r="J12" i="100" s="1"/>
  <c r="AC29" i="99"/>
  <c r="R12" i="100" s="1"/>
  <c r="H25" i="100"/>
  <c r="AH9" i="99"/>
  <c r="AI9" i="99" s="1"/>
  <c r="AG58" i="99"/>
  <c r="V19" i="100" s="1"/>
  <c r="AH85" i="99"/>
  <c r="AI85" i="99" s="1"/>
  <c r="U15" i="99"/>
  <c r="J9" i="100" s="1"/>
  <c r="R88" i="99"/>
  <c r="Z88" i="99"/>
  <c r="AC15" i="99"/>
  <c r="R9" i="100" s="1"/>
  <c r="O25" i="100"/>
  <c r="M20" i="100"/>
  <c r="D25" i="100"/>
  <c r="T25" i="100"/>
  <c r="Q8" i="100"/>
  <c r="J8" i="100"/>
  <c r="V88" i="99"/>
  <c r="AG29" i="99"/>
  <c r="V12" i="100" s="1"/>
  <c r="Q9" i="100"/>
  <c r="T88" i="99"/>
  <c r="AB88" i="99"/>
  <c r="M14" i="100"/>
  <c r="N22" i="100"/>
  <c r="C25" i="100"/>
  <c r="N14" i="100"/>
  <c r="Q14" i="100"/>
  <c r="J18" i="100"/>
  <c r="M18" i="100"/>
  <c r="Q18" i="100"/>
  <c r="N18" i="100"/>
  <c r="J16" i="100"/>
  <c r="M16" i="100"/>
  <c r="N19" i="100"/>
  <c r="Q19" i="100"/>
  <c r="N21" i="100"/>
  <c r="Q21" i="100"/>
  <c r="AH24" i="99"/>
  <c r="AI24" i="99" s="1"/>
  <c r="AC83" i="99"/>
  <c r="R23" i="100" s="1"/>
  <c r="M88" i="99"/>
  <c r="E8" i="100"/>
  <c r="E25" i="100" s="1"/>
  <c r="AH43" i="99"/>
  <c r="AI43" i="99" s="1"/>
  <c r="N88" i="99"/>
  <c r="F8" i="100"/>
  <c r="F25" i="100" s="1"/>
  <c r="X88" i="99"/>
  <c r="P8" i="100"/>
  <c r="P25" i="100" s="1"/>
  <c r="AH14" i="99"/>
  <c r="AI14" i="99" s="1"/>
  <c r="AD88" i="99"/>
  <c r="S8" i="100"/>
  <c r="S25" i="100" s="1"/>
  <c r="AA88" i="99"/>
  <c r="Y22" i="99"/>
  <c r="Y33" i="99"/>
  <c r="AH36" i="99"/>
  <c r="AI36" i="99" s="1"/>
  <c r="AH57" i="99"/>
  <c r="AI57" i="99" s="1"/>
  <c r="AH60" i="99"/>
  <c r="AH61" i="99" s="1"/>
  <c r="W20" i="100" s="1"/>
  <c r="AH63" i="99"/>
  <c r="AI63" i="99" s="1"/>
  <c r="U65" i="99"/>
  <c r="Y83" i="99"/>
  <c r="AG87" i="99"/>
  <c r="V24" i="100" s="1"/>
  <c r="Q20" i="100"/>
  <c r="Q16" i="100"/>
  <c r="Q12" i="100"/>
  <c r="M11" i="100"/>
  <c r="L8" i="100"/>
  <c r="L25" i="100" s="1"/>
  <c r="AC48" i="99"/>
  <c r="R16" i="100" s="1"/>
  <c r="M22" i="100"/>
  <c r="AF88" i="99"/>
  <c r="AC22" i="99"/>
  <c r="R11" i="100" s="1"/>
  <c r="AH28" i="99"/>
  <c r="AI28" i="99" s="1"/>
  <c r="AH39" i="99"/>
  <c r="AI39" i="99" s="1"/>
  <c r="U45" i="99"/>
  <c r="AH41" i="99"/>
  <c r="AI41" i="99" s="1"/>
  <c r="AH44" i="99"/>
  <c r="AI44" i="99" s="1"/>
  <c r="AH50" i="99"/>
  <c r="AI50" i="99" s="1"/>
  <c r="AH51" i="99"/>
  <c r="AI51" i="99" s="1"/>
  <c r="U52" i="99"/>
  <c r="AG83" i="99"/>
  <c r="V23" i="100" s="1"/>
  <c r="M13" i="100"/>
  <c r="G25" i="100"/>
  <c r="K88" i="99"/>
  <c r="AG45" i="99"/>
  <c r="V15" i="100" s="1"/>
  <c r="S88" i="99"/>
  <c r="K9" i="100"/>
  <c r="K25" i="100" s="1"/>
  <c r="Y18" i="99"/>
  <c r="AH27" i="99"/>
  <c r="AI27" i="99" s="1"/>
  <c r="AH13" i="99"/>
  <c r="AI13" i="99" s="1"/>
  <c r="AH32" i="99"/>
  <c r="AI32" i="99" s="1"/>
  <c r="Y45" i="99"/>
  <c r="AH47" i="99"/>
  <c r="AI47" i="99" s="1"/>
  <c r="Y52" i="99"/>
  <c r="AG61" i="99"/>
  <c r="V20" i="100" s="1"/>
  <c r="AH70" i="99"/>
  <c r="AI70" i="99" s="1"/>
  <c r="AH71" i="99"/>
  <c r="AI71" i="99" s="1"/>
  <c r="AH73" i="99"/>
  <c r="AI73" i="99" s="1"/>
  <c r="AH74" i="99"/>
  <c r="AI74" i="99" s="1"/>
  <c r="AH75" i="99"/>
  <c r="AI75" i="99" s="1"/>
  <c r="AH76" i="99"/>
  <c r="AI76" i="99" s="1"/>
  <c r="AH78" i="99"/>
  <c r="AI78" i="99" s="1"/>
  <c r="AH79" i="99"/>
  <c r="AI79" i="99" s="1"/>
  <c r="AH81" i="99"/>
  <c r="AI81" i="99" s="1"/>
  <c r="AH82" i="99"/>
  <c r="AI82" i="99" s="1"/>
  <c r="M10" i="100"/>
  <c r="U8" i="100"/>
  <c r="U25" i="100" s="1"/>
  <c r="AH86" i="99"/>
  <c r="AI86" i="99" s="1"/>
  <c r="I25" i="100"/>
  <c r="B25" i="100"/>
  <c r="AG22" i="99"/>
  <c r="V11" i="100" s="1"/>
  <c r="AH26" i="99"/>
  <c r="W88" i="99"/>
  <c r="J88" i="99"/>
  <c r="O88" i="99"/>
  <c r="AH12" i="99"/>
  <c r="AH31" i="99"/>
  <c r="AH35" i="99"/>
  <c r="AH72" i="99"/>
  <c r="AH77" i="99"/>
  <c r="AH80" i="99"/>
  <c r="AE88" i="99"/>
  <c r="AH25" i="99"/>
  <c r="U58" i="99"/>
  <c r="AH64" i="99"/>
  <c r="AH67" i="99"/>
  <c r="Y87" i="99"/>
  <c r="U83" i="99"/>
  <c r="AH17" i="99"/>
  <c r="AC52" i="99"/>
  <c r="AH40" i="99"/>
  <c r="AH54" i="99"/>
  <c r="AH42" i="99"/>
  <c r="AG52" i="99"/>
  <c r="U87" i="99"/>
  <c r="AG15" i="3"/>
  <c r="AH15" i="3"/>
  <c r="R22" i="39"/>
  <c r="AH23" i="40"/>
  <c r="F22" i="41"/>
  <c r="G22" i="41"/>
  <c r="AG189" i="7"/>
  <c r="AC189" i="7"/>
  <c r="AH189" i="7"/>
  <c r="J25" i="11"/>
  <c r="AF207" i="11"/>
  <c r="AG204" i="11"/>
  <c r="AG205" i="11"/>
  <c r="AG206" i="11"/>
  <c r="K207" i="11"/>
  <c r="J207" i="11"/>
  <c r="U204" i="11"/>
  <c r="Y204" i="11"/>
  <c r="AC204" i="11"/>
  <c r="AH204" i="11"/>
  <c r="AI204" i="11"/>
  <c r="U205" i="11"/>
  <c r="Y205" i="11"/>
  <c r="AC205" i="11"/>
  <c r="AH205" i="11"/>
  <c r="AI205" i="11"/>
  <c r="U206" i="11"/>
  <c r="Y206" i="11"/>
  <c r="AC206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F201" i="11"/>
  <c r="AE201" i="11"/>
  <c r="AD201" i="11"/>
  <c r="AB201" i="11"/>
  <c r="AA201" i="11"/>
  <c r="Z201" i="11"/>
  <c r="X201" i="11"/>
  <c r="W201" i="11"/>
  <c r="V201" i="11"/>
  <c r="U183" i="11"/>
  <c r="Y183" i="11"/>
  <c r="AC183" i="11"/>
  <c r="U184" i="11"/>
  <c r="Y184" i="11"/>
  <c r="AC184" i="11"/>
  <c r="U185" i="11"/>
  <c r="Y185" i="11"/>
  <c r="AC185" i="11"/>
  <c r="U186" i="11"/>
  <c r="Y186" i="11"/>
  <c r="AC186" i="11"/>
  <c r="U187" i="11"/>
  <c r="Y187" i="11"/>
  <c r="AC187" i="11"/>
  <c r="U188" i="11"/>
  <c r="Y188" i="11"/>
  <c r="AC188" i="11"/>
  <c r="U189" i="11"/>
  <c r="Y189" i="11"/>
  <c r="AC189" i="11"/>
  <c r="U190" i="11"/>
  <c r="Y190" i="11"/>
  <c r="AC190" i="11"/>
  <c r="U191" i="11"/>
  <c r="Y191" i="11"/>
  <c r="AC191" i="11"/>
  <c r="U192" i="11"/>
  <c r="Y192" i="11"/>
  <c r="AC192" i="11"/>
  <c r="U193" i="11"/>
  <c r="Y193" i="11"/>
  <c r="AC193" i="11"/>
  <c r="U194" i="11"/>
  <c r="Y194" i="11"/>
  <c r="AC194" i="11"/>
  <c r="U195" i="11"/>
  <c r="Y195" i="11"/>
  <c r="AC195" i="11"/>
  <c r="U196" i="11"/>
  <c r="Y196" i="11"/>
  <c r="AC196" i="11"/>
  <c r="U197" i="11"/>
  <c r="Y197" i="11"/>
  <c r="AC197" i="11"/>
  <c r="U198" i="11"/>
  <c r="Y198" i="11"/>
  <c r="AC198" i="11"/>
  <c r="U199" i="11"/>
  <c r="Y199" i="11"/>
  <c r="AC199" i="11"/>
  <c r="U200" i="11"/>
  <c r="Y200" i="11"/>
  <c r="AC200" i="11"/>
  <c r="J201" i="11"/>
  <c r="AG174" i="11"/>
  <c r="AG175" i="11"/>
  <c r="AG176" i="11"/>
  <c r="AG177" i="11"/>
  <c r="AG178" i="11"/>
  <c r="AG179" i="11"/>
  <c r="AF180" i="11"/>
  <c r="AE180" i="11"/>
  <c r="AD180" i="11"/>
  <c r="AB180" i="11"/>
  <c r="AA180" i="11"/>
  <c r="Z180" i="11"/>
  <c r="X180" i="11"/>
  <c r="W180" i="11"/>
  <c r="V180" i="11"/>
  <c r="U174" i="11"/>
  <c r="Y174" i="11"/>
  <c r="AC174" i="11"/>
  <c r="U175" i="11"/>
  <c r="Y175" i="11"/>
  <c r="AC175" i="11"/>
  <c r="U176" i="11"/>
  <c r="Y176" i="11"/>
  <c r="AC176" i="11"/>
  <c r="U177" i="11"/>
  <c r="Y177" i="11"/>
  <c r="AC177" i="11"/>
  <c r="U178" i="11"/>
  <c r="Y178" i="11"/>
  <c r="AC178" i="11"/>
  <c r="U179" i="11"/>
  <c r="Y179" i="11"/>
  <c r="AC179" i="11"/>
  <c r="J180" i="11"/>
  <c r="K171" i="11"/>
  <c r="J171" i="11"/>
  <c r="AG165" i="11"/>
  <c r="AG166" i="11"/>
  <c r="AF167" i="11"/>
  <c r="AE167" i="11"/>
  <c r="AD167" i="11"/>
  <c r="AB167" i="11"/>
  <c r="AA167" i="11"/>
  <c r="Z167" i="11"/>
  <c r="X167" i="11"/>
  <c r="W167" i="11"/>
  <c r="V167" i="11"/>
  <c r="U165" i="11"/>
  <c r="Y165" i="11"/>
  <c r="AC165" i="11"/>
  <c r="U166" i="11"/>
  <c r="Y166" i="11"/>
  <c r="AC166" i="11"/>
  <c r="K167" i="11"/>
  <c r="J167" i="11"/>
  <c r="AG152" i="11"/>
  <c r="AG153" i="11"/>
  <c r="AG154" i="11"/>
  <c r="AG155" i="11"/>
  <c r="AG156" i="11"/>
  <c r="AG157" i="11"/>
  <c r="AG158" i="11"/>
  <c r="AG159" i="11"/>
  <c r="AG160" i="11"/>
  <c r="AG161" i="11"/>
  <c r="AF162" i="11"/>
  <c r="AE162" i="11"/>
  <c r="AD162" i="11"/>
  <c r="AB162" i="11"/>
  <c r="AA162" i="11"/>
  <c r="Z162" i="11"/>
  <c r="X162" i="11"/>
  <c r="W162" i="11"/>
  <c r="V162" i="11"/>
  <c r="U159" i="11"/>
  <c r="Y159" i="11"/>
  <c r="AC159" i="11"/>
  <c r="U160" i="11"/>
  <c r="Y160" i="11"/>
  <c r="AC160" i="11"/>
  <c r="U161" i="11"/>
  <c r="Y161" i="11"/>
  <c r="AC161" i="11"/>
  <c r="J162" i="11"/>
  <c r="J149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B149" i="11"/>
  <c r="AA149" i="11"/>
  <c r="Z149" i="11"/>
  <c r="X149" i="11"/>
  <c r="W149" i="11"/>
  <c r="V149" i="11"/>
  <c r="U132" i="11"/>
  <c r="Y132" i="11"/>
  <c r="AC132" i="11"/>
  <c r="U133" i="11"/>
  <c r="Y133" i="11"/>
  <c r="AC133" i="11"/>
  <c r="U134" i="11"/>
  <c r="Y134" i="11"/>
  <c r="AC134" i="11"/>
  <c r="U135" i="11"/>
  <c r="Y135" i="11"/>
  <c r="AC135" i="11"/>
  <c r="U136" i="11"/>
  <c r="Y136" i="11"/>
  <c r="AC136" i="11"/>
  <c r="U137" i="11"/>
  <c r="Y137" i="11"/>
  <c r="AC137" i="11"/>
  <c r="U138" i="11"/>
  <c r="Y138" i="11"/>
  <c r="AC138" i="11"/>
  <c r="U139" i="11"/>
  <c r="Y139" i="11"/>
  <c r="AC139" i="11"/>
  <c r="U140" i="11"/>
  <c r="Y140" i="11"/>
  <c r="AC140" i="11"/>
  <c r="U141" i="11"/>
  <c r="Y141" i="11"/>
  <c r="AC141" i="11"/>
  <c r="U142" i="11"/>
  <c r="Y142" i="11"/>
  <c r="AC142" i="11"/>
  <c r="U143" i="11"/>
  <c r="Y143" i="11"/>
  <c r="AC143" i="11"/>
  <c r="U144" i="11"/>
  <c r="Y144" i="11"/>
  <c r="AC14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F129" i="11"/>
  <c r="AE129" i="11"/>
  <c r="AD129" i="11"/>
  <c r="AB129" i="11"/>
  <c r="AA129" i="11"/>
  <c r="Z129" i="11"/>
  <c r="X129" i="11"/>
  <c r="W129" i="11"/>
  <c r="V129" i="11"/>
  <c r="U115" i="11"/>
  <c r="Y115" i="11"/>
  <c r="AC115" i="11"/>
  <c r="U116" i="11"/>
  <c r="Y116" i="11"/>
  <c r="AC116" i="11"/>
  <c r="U117" i="11"/>
  <c r="Y117" i="11"/>
  <c r="AC117" i="11"/>
  <c r="U118" i="11"/>
  <c r="Y118" i="11"/>
  <c r="AC118" i="11"/>
  <c r="U119" i="11"/>
  <c r="Y119" i="11"/>
  <c r="AC119" i="11"/>
  <c r="U120" i="11"/>
  <c r="Y120" i="11"/>
  <c r="AC120" i="11"/>
  <c r="U121" i="11"/>
  <c r="Y121" i="11"/>
  <c r="AC121" i="11"/>
  <c r="U122" i="11"/>
  <c r="Y122" i="11"/>
  <c r="AC122" i="11"/>
  <c r="U123" i="11"/>
  <c r="Y123" i="11"/>
  <c r="AC123" i="11"/>
  <c r="U124" i="11"/>
  <c r="Y124" i="11"/>
  <c r="AC124" i="11"/>
  <c r="U125" i="11"/>
  <c r="Y125" i="11"/>
  <c r="AC125" i="11"/>
  <c r="U126" i="11"/>
  <c r="Y126" i="11"/>
  <c r="AC126" i="11"/>
  <c r="J129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U90" i="11"/>
  <c r="Y90" i="11"/>
  <c r="AC90" i="11"/>
  <c r="U91" i="11"/>
  <c r="Y91" i="11"/>
  <c r="AC91" i="11"/>
  <c r="U92" i="11"/>
  <c r="Y92" i="11"/>
  <c r="AC92" i="11"/>
  <c r="U93" i="11"/>
  <c r="Y93" i="11"/>
  <c r="AC93" i="11"/>
  <c r="U94" i="11"/>
  <c r="Y94" i="11"/>
  <c r="AC94" i="11"/>
  <c r="U95" i="11"/>
  <c r="Y95" i="11"/>
  <c r="AC95" i="11"/>
  <c r="U96" i="11"/>
  <c r="Y96" i="11"/>
  <c r="AC96" i="11"/>
  <c r="U97" i="11"/>
  <c r="Y97" i="11"/>
  <c r="AC97" i="11"/>
  <c r="U98" i="11"/>
  <c r="Y98" i="11"/>
  <c r="AC98" i="11"/>
  <c r="U99" i="11"/>
  <c r="Y99" i="11"/>
  <c r="AC99" i="11"/>
  <c r="U100" i="11"/>
  <c r="Y100" i="11"/>
  <c r="AC100" i="11"/>
  <c r="U101" i="11"/>
  <c r="Y101" i="11"/>
  <c r="AC101" i="11"/>
  <c r="U102" i="11"/>
  <c r="Y102" i="11"/>
  <c r="AC102" i="11"/>
  <c r="U103" i="11"/>
  <c r="Y103" i="11"/>
  <c r="AC103" i="11"/>
  <c r="U104" i="11"/>
  <c r="Y104" i="11"/>
  <c r="AC104" i="11"/>
  <c r="U105" i="11"/>
  <c r="Y105" i="11"/>
  <c r="AC105" i="11"/>
  <c r="U106" i="11"/>
  <c r="Y106" i="11"/>
  <c r="AC106" i="11"/>
  <c r="U107" i="11"/>
  <c r="Y107" i="11"/>
  <c r="AC107" i="11"/>
  <c r="U108" i="11"/>
  <c r="Y108" i="11"/>
  <c r="AC108" i="11"/>
  <c r="U109" i="11"/>
  <c r="Y109" i="11"/>
  <c r="AC109" i="11"/>
  <c r="U110" i="11"/>
  <c r="Y110" i="11"/>
  <c r="AC110" i="11"/>
  <c r="U111" i="11"/>
  <c r="Y111" i="11"/>
  <c r="AC111" i="11"/>
  <c r="AF112" i="11"/>
  <c r="AE112" i="11"/>
  <c r="AD112" i="11"/>
  <c r="AB112" i="11"/>
  <c r="AA112" i="11"/>
  <c r="Z112" i="11"/>
  <c r="X112" i="11"/>
  <c r="W112" i="11"/>
  <c r="V112" i="11"/>
  <c r="J112" i="11"/>
  <c r="K112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F86" i="11"/>
  <c r="AE86" i="11"/>
  <c r="AD86" i="11"/>
  <c r="AB86" i="11"/>
  <c r="AA86" i="11"/>
  <c r="Z86" i="11"/>
  <c r="X86" i="11"/>
  <c r="W86" i="11"/>
  <c r="V86" i="11"/>
  <c r="K86" i="11"/>
  <c r="U60" i="11"/>
  <c r="Y60" i="11"/>
  <c r="AC60" i="11"/>
  <c r="U61" i="11"/>
  <c r="Y61" i="11"/>
  <c r="AC61" i="11"/>
  <c r="U62" i="11"/>
  <c r="Y62" i="11"/>
  <c r="AC62" i="11"/>
  <c r="U63" i="11"/>
  <c r="Y63" i="11"/>
  <c r="AC63" i="11"/>
  <c r="U64" i="11"/>
  <c r="Y64" i="11"/>
  <c r="AC64" i="11"/>
  <c r="U65" i="11"/>
  <c r="Y65" i="11"/>
  <c r="AC65" i="11"/>
  <c r="U66" i="11"/>
  <c r="Y66" i="11"/>
  <c r="AC66" i="11"/>
  <c r="U67" i="11"/>
  <c r="Y67" i="11"/>
  <c r="AC67" i="11"/>
  <c r="U68" i="11"/>
  <c r="Y68" i="11"/>
  <c r="AC68" i="11"/>
  <c r="U69" i="11"/>
  <c r="Y69" i="11"/>
  <c r="AC69" i="11"/>
  <c r="U70" i="11"/>
  <c r="Y70" i="11"/>
  <c r="AC70" i="11"/>
  <c r="U71" i="11"/>
  <c r="Y71" i="11"/>
  <c r="AC71" i="11"/>
  <c r="U72" i="11"/>
  <c r="Y72" i="11"/>
  <c r="AC72" i="11"/>
  <c r="U73" i="11"/>
  <c r="Y73" i="11"/>
  <c r="AC73" i="11"/>
  <c r="U74" i="11"/>
  <c r="Y74" i="11"/>
  <c r="AC74" i="11"/>
  <c r="U75" i="11"/>
  <c r="Y75" i="11"/>
  <c r="AC75" i="11"/>
  <c r="U76" i="11"/>
  <c r="Y76" i="11"/>
  <c r="AC76" i="11"/>
  <c r="U77" i="11"/>
  <c r="Y77" i="11"/>
  <c r="AC77" i="11"/>
  <c r="U78" i="11"/>
  <c r="Y78" i="11"/>
  <c r="AC78" i="11"/>
  <c r="U79" i="11"/>
  <c r="Y79" i="11"/>
  <c r="AC79" i="11"/>
  <c r="U80" i="11"/>
  <c r="Y80" i="11"/>
  <c r="AC80" i="11"/>
  <c r="U81" i="11"/>
  <c r="Y81" i="11"/>
  <c r="AC81" i="11"/>
  <c r="U82" i="11"/>
  <c r="Y82" i="11"/>
  <c r="AC82" i="11"/>
  <c r="U83" i="11"/>
  <c r="Y83" i="11"/>
  <c r="AC83" i="11"/>
  <c r="U84" i="11"/>
  <c r="Y84" i="11"/>
  <c r="AC84" i="11"/>
  <c r="U85" i="11"/>
  <c r="Y85" i="11"/>
  <c r="AC85" i="11"/>
  <c r="J8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F57" i="11"/>
  <c r="AE57" i="11"/>
  <c r="AD57" i="11"/>
  <c r="AB57" i="11"/>
  <c r="AA57" i="11"/>
  <c r="Z57" i="11"/>
  <c r="X57" i="11"/>
  <c r="W57" i="11"/>
  <c r="V57" i="11"/>
  <c r="U37" i="11"/>
  <c r="Y37" i="11"/>
  <c r="AC37" i="11"/>
  <c r="U38" i="11"/>
  <c r="Y38" i="11"/>
  <c r="AC38" i="11"/>
  <c r="U39" i="11"/>
  <c r="Y39" i="11"/>
  <c r="AC39" i="11"/>
  <c r="U40" i="11"/>
  <c r="Y40" i="11"/>
  <c r="AC40" i="11"/>
  <c r="U41" i="11"/>
  <c r="Y41" i="11"/>
  <c r="AC41" i="11"/>
  <c r="U42" i="11"/>
  <c r="Y42" i="11"/>
  <c r="AC42" i="11"/>
  <c r="U43" i="11"/>
  <c r="Y43" i="11"/>
  <c r="AC43" i="11"/>
  <c r="U44" i="11"/>
  <c r="Y44" i="11"/>
  <c r="AC44" i="11"/>
  <c r="U45" i="11"/>
  <c r="Y45" i="11"/>
  <c r="AC45" i="11"/>
  <c r="U46" i="11"/>
  <c r="Y46" i="11"/>
  <c r="AC46" i="11"/>
  <c r="U47" i="11"/>
  <c r="Y47" i="11"/>
  <c r="AC47" i="11"/>
  <c r="U48" i="11"/>
  <c r="Y48" i="11"/>
  <c r="AC48" i="11"/>
  <c r="U49" i="11"/>
  <c r="Y49" i="11"/>
  <c r="AC49" i="11"/>
  <c r="U50" i="11"/>
  <c r="Y50" i="11"/>
  <c r="AC50" i="11"/>
  <c r="U51" i="11"/>
  <c r="Y51" i="11"/>
  <c r="AC51" i="11"/>
  <c r="U52" i="11"/>
  <c r="Y52" i="11"/>
  <c r="AC52" i="11"/>
  <c r="U53" i="11"/>
  <c r="Y53" i="11"/>
  <c r="AC53" i="11"/>
  <c r="U54" i="11"/>
  <c r="Y54" i="11"/>
  <c r="AC54" i="11"/>
  <c r="U55" i="11"/>
  <c r="Y55" i="11"/>
  <c r="AC55" i="11"/>
  <c r="U56" i="11"/>
  <c r="Y56" i="11"/>
  <c r="AC56" i="11"/>
  <c r="K57" i="11"/>
  <c r="J57" i="11"/>
  <c r="AG28" i="11"/>
  <c r="AG29" i="11"/>
  <c r="AG30" i="11"/>
  <c r="U30" i="11"/>
  <c r="Y30" i="11"/>
  <c r="AC30" i="11"/>
  <c r="AH30" i="11"/>
  <c r="AI30" i="11"/>
  <c r="AG31" i="11"/>
  <c r="AG32" i="11"/>
  <c r="AG33" i="11"/>
  <c r="AF34" i="11"/>
  <c r="AE34" i="11"/>
  <c r="AD34" i="11"/>
  <c r="AB34" i="11"/>
  <c r="AA34" i="11"/>
  <c r="Z34" i="11"/>
  <c r="X34" i="11"/>
  <c r="W34" i="11"/>
  <c r="V34" i="11"/>
  <c r="AC28" i="11"/>
  <c r="AC29" i="11"/>
  <c r="AC31" i="11"/>
  <c r="AC32" i="11"/>
  <c r="Y28" i="11"/>
  <c r="U28" i="11"/>
  <c r="AH28" i="11"/>
  <c r="AI28" i="11"/>
  <c r="Y29" i="11"/>
  <c r="Y31" i="11"/>
  <c r="U29" i="11"/>
  <c r="AH29" i="11"/>
  <c r="AI29" i="11"/>
  <c r="U31" i="11"/>
  <c r="AH31" i="11"/>
  <c r="AI31" i="11"/>
  <c r="U32" i="11"/>
  <c r="J34" i="11"/>
  <c r="AE385" i="3"/>
  <c r="AF385" i="3"/>
  <c r="AF386" i="3"/>
  <c r="AF388" i="3"/>
  <c r="AE388" i="3"/>
  <c r="AD385" i="3"/>
  <c r="AD386" i="3"/>
  <c r="AD388" i="3"/>
  <c r="K386" i="3"/>
  <c r="K385" i="3"/>
  <c r="AG332" i="3"/>
  <c r="AG333" i="3"/>
  <c r="AG334" i="3"/>
  <c r="U334" i="3"/>
  <c r="Y334" i="3"/>
  <c r="AC334" i="3"/>
  <c r="AG335" i="3"/>
  <c r="AG336" i="3"/>
  <c r="AG337" i="3"/>
  <c r="AG338" i="3"/>
  <c r="AG339" i="3"/>
  <c r="AG340" i="3"/>
  <c r="AG341" i="3"/>
  <c r="AG342" i="3"/>
  <c r="U342" i="3"/>
  <c r="Y342" i="3"/>
  <c r="AC342" i="3"/>
  <c r="AG343" i="3"/>
  <c r="AG344" i="3"/>
  <c r="AG345" i="3"/>
  <c r="AG346" i="3"/>
  <c r="AG347" i="3"/>
  <c r="AG348" i="3"/>
  <c r="AG349" i="3"/>
  <c r="AG350" i="3"/>
  <c r="U350" i="3"/>
  <c r="Y350" i="3"/>
  <c r="AC350" i="3"/>
  <c r="AG351" i="3"/>
  <c r="AG352" i="3"/>
  <c r="AG353" i="3"/>
  <c r="AG354" i="3"/>
  <c r="AG355" i="3"/>
  <c r="AG356" i="3"/>
  <c r="AG357" i="3"/>
  <c r="AG358" i="3"/>
  <c r="U358" i="3"/>
  <c r="Y358" i="3"/>
  <c r="AC358" i="3"/>
  <c r="AH358" i="3"/>
  <c r="AI358" i="3"/>
  <c r="AG359" i="3"/>
  <c r="AG360" i="3"/>
  <c r="AG361" i="3"/>
  <c r="AG362" i="3"/>
  <c r="AG363" i="3"/>
  <c r="AG364" i="3"/>
  <c r="AG365" i="3"/>
  <c r="AG366" i="3"/>
  <c r="U366" i="3"/>
  <c r="Y366" i="3"/>
  <c r="AC366" i="3"/>
  <c r="AH366" i="3"/>
  <c r="AI366" i="3"/>
  <c r="AG367" i="3"/>
  <c r="AG368" i="3"/>
  <c r="AG369" i="3"/>
  <c r="AG370" i="3"/>
  <c r="AG371" i="3"/>
  <c r="AG372" i="3"/>
  <c r="AG373" i="3"/>
  <c r="AG374" i="3"/>
  <c r="U374" i="3"/>
  <c r="Y374" i="3"/>
  <c r="AC374" i="3"/>
  <c r="AH374" i="3"/>
  <c r="AI374" i="3"/>
  <c r="AG375" i="3"/>
  <c r="AG376" i="3"/>
  <c r="AG377" i="3"/>
  <c r="AG378" i="3"/>
  <c r="AG379" i="3"/>
  <c r="AG380" i="3"/>
  <c r="AG381" i="3"/>
  <c r="U381" i="3"/>
  <c r="Y381" i="3"/>
  <c r="AC381" i="3"/>
  <c r="AH381" i="3"/>
  <c r="AG382" i="3"/>
  <c r="U382" i="3"/>
  <c r="Y382" i="3"/>
  <c r="AC382" i="3"/>
  <c r="AH382" i="3"/>
  <c r="AI382" i="3"/>
  <c r="AF383" i="3"/>
  <c r="AE383" i="3"/>
  <c r="AD383" i="3"/>
  <c r="AC333" i="3"/>
  <c r="AC335" i="3"/>
  <c r="AC336" i="3"/>
  <c r="AC337" i="3"/>
  <c r="AC338" i="3"/>
  <c r="AC339" i="3"/>
  <c r="AC340" i="3"/>
  <c r="AC341" i="3"/>
  <c r="AC343" i="3"/>
  <c r="AC344" i="3"/>
  <c r="AC345" i="3"/>
  <c r="AC346" i="3"/>
  <c r="AC347" i="3"/>
  <c r="AC348" i="3"/>
  <c r="AC349" i="3"/>
  <c r="AC351" i="3"/>
  <c r="AC352" i="3"/>
  <c r="U352" i="3"/>
  <c r="Y352" i="3"/>
  <c r="AH352" i="3"/>
  <c r="AC353" i="3"/>
  <c r="AC354" i="3"/>
  <c r="AC355" i="3"/>
  <c r="AC356" i="3"/>
  <c r="AC357" i="3"/>
  <c r="AC359" i="3"/>
  <c r="U359" i="3"/>
  <c r="Y359" i="3"/>
  <c r="AH359" i="3"/>
  <c r="AC360" i="3"/>
  <c r="AC361" i="3"/>
  <c r="AC362" i="3"/>
  <c r="AC363" i="3"/>
  <c r="AC364" i="3"/>
  <c r="AC365" i="3"/>
  <c r="AC367" i="3"/>
  <c r="AC368" i="3"/>
  <c r="U368" i="3"/>
  <c r="Y368" i="3"/>
  <c r="AH368" i="3"/>
  <c r="AC369" i="3"/>
  <c r="AC370" i="3"/>
  <c r="AC371" i="3"/>
  <c r="AC372" i="3"/>
  <c r="AC373" i="3"/>
  <c r="AC375" i="3"/>
  <c r="U375" i="3"/>
  <c r="Y375" i="3"/>
  <c r="AH375" i="3"/>
  <c r="AC376" i="3"/>
  <c r="AC377" i="3"/>
  <c r="AC378" i="3"/>
  <c r="AC379" i="3"/>
  <c r="AC380" i="3"/>
  <c r="Y333" i="3"/>
  <c r="Y335" i="3"/>
  <c r="U335" i="3"/>
  <c r="AH335" i="3"/>
  <c r="AI335" i="3"/>
  <c r="Y336" i="3"/>
  <c r="Y337" i="3"/>
  <c r="Y338" i="3"/>
  <c r="Y339" i="3"/>
  <c r="Y340" i="3"/>
  <c r="Y341" i="3"/>
  <c r="Y343" i="3"/>
  <c r="Y344" i="3"/>
  <c r="U344" i="3"/>
  <c r="AH344" i="3"/>
  <c r="AI344" i="3"/>
  <c r="Y345" i="3"/>
  <c r="Y346" i="3"/>
  <c r="Y347" i="3"/>
  <c r="Y348" i="3"/>
  <c r="U348" i="3"/>
  <c r="AH348" i="3"/>
  <c r="AI348" i="3"/>
  <c r="Y349" i="3"/>
  <c r="Y351" i="3"/>
  <c r="Y353" i="3"/>
  <c r="Y354" i="3"/>
  <c r="Y355" i="3"/>
  <c r="U355" i="3"/>
  <c r="AH355" i="3"/>
  <c r="AI355" i="3"/>
  <c r="Y356" i="3"/>
  <c r="Y357" i="3"/>
  <c r="Y360" i="3"/>
  <c r="Y361" i="3"/>
  <c r="Y362" i="3"/>
  <c r="U362" i="3"/>
  <c r="AH362" i="3"/>
  <c r="AI362" i="3"/>
  <c r="Y363" i="3"/>
  <c r="Y364" i="3"/>
  <c r="Y365" i="3"/>
  <c r="Y367" i="3"/>
  <c r="Y369" i="3"/>
  <c r="Y370" i="3"/>
  <c r="Y371" i="3"/>
  <c r="Y372" i="3"/>
  <c r="Y373" i="3"/>
  <c r="U373" i="3"/>
  <c r="AH373" i="3"/>
  <c r="AI373" i="3"/>
  <c r="Y376" i="3"/>
  <c r="Y377" i="3"/>
  <c r="Y378" i="3"/>
  <c r="Y379" i="3"/>
  <c r="Y380" i="3"/>
  <c r="U380" i="3"/>
  <c r="AH380" i="3"/>
  <c r="AI380" i="3"/>
  <c r="U333" i="3"/>
  <c r="AH333" i="3"/>
  <c r="AI333" i="3"/>
  <c r="U336" i="3"/>
  <c r="AH336" i="3"/>
  <c r="AI336" i="3"/>
  <c r="U337" i="3"/>
  <c r="U338" i="3"/>
  <c r="AH338" i="3"/>
  <c r="AI338" i="3"/>
  <c r="U339" i="3"/>
  <c r="AH339" i="3"/>
  <c r="AI339" i="3"/>
  <c r="U340" i="3"/>
  <c r="AH340" i="3"/>
  <c r="AI340" i="3"/>
  <c r="U341" i="3"/>
  <c r="AH341" i="3"/>
  <c r="AI341" i="3"/>
  <c r="U343" i="3"/>
  <c r="AH343" i="3"/>
  <c r="AI343" i="3"/>
  <c r="U345" i="3"/>
  <c r="U346" i="3"/>
  <c r="AH346" i="3"/>
  <c r="AI346" i="3"/>
  <c r="U347" i="3"/>
  <c r="AH347" i="3"/>
  <c r="AI347" i="3"/>
  <c r="U349" i="3"/>
  <c r="AH349" i="3"/>
  <c r="AI349" i="3"/>
  <c r="U351" i="3"/>
  <c r="AH351" i="3"/>
  <c r="AI351" i="3"/>
  <c r="AI352" i="3"/>
  <c r="U353" i="3"/>
  <c r="U354" i="3"/>
  <c r="AH354" i="3"/>
  <c r="AI354" i="3"/>
  <c r="U356" i="3"/>
  <c r="AH356" i="3"/>
  <c r="AI356" i="3"/>
  <c r="U357" i="3"/>
  <c r="AH357" i="3"/>
  <c r="AI357" i="3"/>
  <c r="AI359" i="3"/>
  <c r="U360" i="3"/>
  <c r="AH360" i="3"/>
  <c r="AI360" i="3"/>
  <c r="U361" i="3"/>
  <c r="AH361" i="3"/>
  <c r="AI361" i="3"/>
  <c r="U363" i="3"/>
  <c r="AH363" i="3"/>
  <c r="AI363" i="3"/>
  <c r="U364" i="3"/>
  <c r="AH364" i="3"/>
  <c r="AI364" i="3"/>
  <c r="U365" i="3"/>
  <c r="AH365" i="3"/>
  <c r="AI365" i="3"/>
  <c r="U367" i="3"/>
  <c r="AH367" i="3"/>
  <c r="AI367" i="3"/>
  <c r="AI368" i="3"/>
  <c r="U369" i="3"/>
  <c r="U370" i="3"/>
  <c r="AH370" i="3"/>
  <c r="AI370" i="3"/>
  <c r="U371" i="3"/>
  <c r="AH371" i="3"/>
  <c r="AI371" i="3"/>
  <c r="U372" i="3"/>
  <c r="AH372" i="3"/>
  <c r="AI372" i="3"/>
  <c r="AI375" i="3"/>
  <c r="U376" i="3"/>
  <c r="AH376" i="3"/>
  <c r="AI376" i="3"/>
  <c r="U377" i="3"/>
  <c r="U378" i="3"/>
  <c r="AH378" i="3"/>
  <c r="AI378" i="3"/>
  <c r="U379" i="3"/>
  <c r="AI381" i="3"/>
  <c r="K383" i="3"/>
  <c r="AE307" i="3"/>
  <c r="AF329" i="3"/>
  <c r="AD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E306" i="3"/>
  <c r="AE329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K307" i="3"/>
  <c r="K306" i="3"/>
  <c r="K329" i="3"/>
  <c r="AG301" i="3"/>
  <c r="AG302" i="3"/>
  <c r="U302" i="3"/>
  <c r="Y302" i="3"/>
  <c r="AC302" i="3"/>
  <c r="AG303" i="3"/>
  <c r="AF304" i="3"/>
  <c r="AE304" i="3"/>
  <c r="AD304" i="3"/>
  <c r="AC301" i="3"/>
  <c r="AC303" i="3"/>
  <c r="Y301" i="3"/>
  <c r="U301" i="3"/>
  <c r="AH301" i="3"/>
  <c r="AI301" i="3"/>
  <c r="Y303" i="3"/>
  <c r="U303" i="3"/>
  <c r="AH303" i="3"/>
  <c r="AI303" i="3"/>
  <c r="K304" i="3"/>
  <c r="AF298" i="3"/>
  <c r="AE298" i="3"/>
  <c r="AD298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C286" i="3"/>
  <c r="AC287" i="3"/>
  <c r="AC288" i="3"/>
  <c r="AC289" i="3"/>
  <c r="AC290" i="3"/>
  <c r="AC291" i="3"/>
  <c r="U291" i="3"/>
  <c r="Y291" i="3"/>
  <c r="AH291" i="3"/>
  <c r="AI291" i="3"/>
  <c r="AC292" i="3"/>
  <c r="U292" i="3"/>
  <c r="Y292" i="3"/>
  <c r="AH292" i="3"/>
  <c r="AI292" i="3"/>
  <c r="AC293" i="3"/>
  <c r="AC294" i="3"/>
  <c r="AC295" i="3"/>
  <c r="AC296" i="3"/>
  <c r="AC297" i="3"/>
  <c r="Y286" i="3"/>
  <c r="U286" i="3"/>
  <c r="AH286" i="3"/>
  <c r="AI286" i="3"/>
  <c r="Y287" i="3"/>
  <c r="Y288" i="3"/>
  <c r="Y289" i="3"/>
  <c r="Y290" i="3"/>
  <c r="Y293" i="3"/>
  <c r="U293" i="3"/>
  <c r="AH293" i="3"/>
  <c r="AI293" i="3"/>
  <c r="Y294" i="3"/>
  <c r="Y295" i="3"/>
  <c r="Y296" i="3"/>
  <c r="Y297" i="3"/>
  <c r="U287" i="3"/>
  <c r="AH287" i="3"/>
  <c r="AI287" i="3"/>
  <c r="U288" i="3"/>
  <c r="U289" i="3"/>
  <c r="AH289" i="3"/>
  <c r="AI289" i="3"/>
  <c r="U290" i="3"/>
  <c r="U294" i="3"/>
  <c r="AH294" i="3"/>
  <c r="AI294" i="3"/>
  <c r="U295" i="3"/>
  <c r="U296" i="3"/>
  <c r="AH296" i="3"/>
  <c r="AI296" i="3"/>
  <c r="U297" i="3"/>
  <c r="K298" i="3"/>
  <c r="AF283" i="3"/>
  <c r="U19" i="4"/>
  <c r="AE283" i="3"/>
  <c r="T19" i="4"/>
  <c r="AD283" i="3"/>
  <c r="S19" i="4"/>
  <c r="AC280" i="3"/>
  <c r="AC281" i="3"/>
  <c r="AC282" i="3"/>
  <c r="Y280" i="3"/>
  <c r="Y281" i="3"/>
  <c r="U281" i="3"/>
  <c r="AG281" i="3"/>
  <c r="AH281" i="3"/>
  <c r="AI281" i="3"/>
  <c r="Y282" i="3"/>
  <c r="U280" i="3"/>
  <c r="AG280" i="3"/>
  <c r="AH280" i="3"/>
  <c r="AI280" i="3"/>
  <c r="U282" i="3"/>
  <c r="AG282" i="3"/>
  <c r="AH282" i="3"/>
  <c r="AI282" i="3"/>
  <c r="K283" i="3"/>
  <c r="AF277" i="3"/>
  <c r="U18" i="4"/>
  <c r="AE277" i="3"/>
  <c r="T18" i="4"/>
  <c r="AD277" i="3"/>
  <c r="S18" i="4"/>
  <c r="AG271" i="3"/>
  <c r="AG272" i="3"/>
  <c r="U272" i="3"/>
  <c r="AH272" i="3"/>
  <c r="AG273" i="3"/>
  <c r="AG274" i="3"/>
  <c r="AG275" i="3"/>
  <c r="AG276" i="3"/>
  <c r="U271" i="3"/>
  <c r="AI272" i="3"/>
  <c r="U273" i="3"/>
  <c r="AH273" i="3"/>
  <c r="AI273" i="3"/>
  <c r="U274" i="3"/>
  <c r="AH274" i="3"/>
  <c r="AI274" i="3"/>
  <c r="U275" i="3"/>
  <c r="AH275" i="3"/>
  <c r="AI275" i="3"/>
  <c r="U276" i="3"/>
  <c r="AH276" i="3"/>
  <c r="AI276" i="3"/>
  <c r="K277" i="3"/>
  <c r="AE268" i="3"/>
  <c r="AG238" i="3"/>
  <c r="AG239" i="3"/>
  <c r="U239" i="3"/>
  <c r="Y239" i="3"/>
  <c r="AC239" i="3"/>
  <c r="AH239" i="3"/>
  <c r="AI239" i="3"/>
  <c r="AG240" i="3"/>
  <c r="AG241" i="3"/>
  <c r="U241" i="3"/>
  <c r="Y241" i="3"/>
  <c r="AC241" i="3"/>
  <c r="AH241" i="3"/>
  <c r="AI241" i="3"/>
  <c r="AG242" i="3"/>
  <c r="AG243" i="3"/>
  <c r="AG244" i="3"/>
  <c r="AG245" i="3"/>
  <c r="AG246" i="3"/>
  <c r="AG247" i="3"/>
  <c r="AG248" i="3"/>
  <c r="AG249" i="3"/>
  <c r="AG250" i="3"/>
  <c r="AG251" i="3"/>
  <c r="AG252" i="3"/>
  <c r="U252" i="3"/>
  <c r="Y252" i="3"/>
  <c r="AC252" i="3"/>
  <c r="AG253" i="3"/>
  <c r="AG254" i="3"/>
  <c r="AG255" i="3"/>
  <c r="AG256" i="3"/>
  <c r="AG257" i="3"/>
  <c r="AG258" i="3"/>
  <c r="AG259" i="3"/>
  <c r="AG260" i="3"/>
  <c r="U260" i="3"/>
  <c r="Y260" i="3"/>
  <c r="AC260" i="3"/>
  <c r="AH260" i="3"/>
  <c r="AI260" i="3"/>
  <c r="AG261" i="3"/>
  <c r="AG262" i="3"/>
  <c r="AG263" i="3"/>
  <c r="AG264" i="3"/>
  <c r="AG265" i="3"/>
  <c r="AG266" i="3"/>
  <c r="AG267" i="3"/>
  <c r="AF237" i="3"/>
  <c r="AF268" i="3"/>
  <c r="AD237" i="3"/>
  <c r="AC238" i="3"/>
  <c r="AC240" i="3"/>
  <c r="AC242" i="3"/>
  <c r="AC243" i="3"/>
  <c r="AC244" i="3"/>
  <c r="AC245" i="3"/>
  <c r="AC246" i="3"/>
  <c r="AC247" i="3"/>
  <c r="AC248" i="3"/>
  <c r="AC249" i="3"/>
  <c r="AC250" i="3"/>
  <c r="AC251" i="3"/>
  <c r="AC253" i="3"/>
  <c r="AC254" i="3"/>
  <c r="AC255" i="3"/>
  <c r="AC256" i="3"/>
  <c r="AC257" i="3"/>
  <c r="AC258" i="3"/>
  <c r="AC259" i="3"/>
  <c r="AC261" i="3"/>
  <c r="AC262" i="3"/>
  <c r="AC263" i="3"/>
  <c r="AC264" i="3"/>
  <c r="AC265" i="3"/>
  <c r="AC266" i="3"/>
  <c r="AC267" i="3"/>
  <c r="Y238" i="3"/>
  <c r="Y240" i="3"/>
  <c r="U240" i="3"/>
  <c r="AH240" i="3"/>
  <c r="AI240" i="3"/>
  <c r="Y242" i="3"/>
  <c r="Y243" i="3"/>
  <c r="Y244" i="3"/>
  <c r="Y245" i="3"/>
  <c r="Y246" i="3"/>
  <c r="Y247" i="3"/>
  <c r="Y248" i="3"/>
  <c r="Y249" i="3"/>
  <c r="Y250" i="3"/>
  <c r="Y251" i="3"/>
  <c r="Y253" i="3"/>
  <c r="U253" i="3"/>
  <c r="AH253" i="3"/>
  <c r="AI253" i="3"/>
  <c r="Y254" i="3"/>
  <c r="Y255" i="3"/>
  <c r="Y256" i="3"/>
  <c r="Y257" i="3"/>
  <c r="Y258" i="3"/>
  <c r="Y259" i="3"/>
  <c r="Y261" i="3"/>
  <c r="U261" i="3"/>
  <c r="AH261" i="3"/>
  <c r="AI261" i="3"/>
  <c r="Y262" i="3"/>
  <c r="Y263" i="3"/>
  <c r="Y264" i="3"/>
  <c r="Y265" i="3"/>
  <c r="Y266" i="3"/>
  <c r="Y267" i="3"/>
  <c r="U238" i="3"/>
  <c r="AH238" i="3"/>
  <c r="AI238" i="3"/>
  <c r="U242" i="3"/>
  <c r="AH242" i="3"/>
  <c r="AI242" i="3"/>
  <c r="U243" i="3"/>
  <c r="U244" i="3"/>
  <c r="AH244" i="3"/>
  <c r="AI244" i="3"/>
  <c r="U245" i="3"/>
  <c r="U246" i="3"/>
  <c r="AH246" i="3"/>
  <c r="AI246" i="3"/>
  <c r="U247" i="3"/>
  <c r="AH247" i="3"/>
  <c r="AI247" i="3"/>
  <c r="U248" i="3"/>
  <c r="U249" i="3"/>
  <c r="AH249" i="3"/>
  <c r="AI249" i="3"/>
  <c r="U250" i="3"/>
  <c r="AH250" i="3"/>
  <c r="AI250" i="3"/>
  <c r="U251" i="3"/>
  <c r="U254" i="3"/>
  <c r="U255" i="3"/>
  <c r="AH255" i="3"/>
  <c r="AI255" i="3"/>
  <c r="U256" i="3"/>
  <c r="U257" i="3"/>
  <c r="AH257" i="3"/>
  <c r="AI257" i="3"/>
  <c r="U258" i="3"/>
  <c r="AH258" i="3"/>
  <c r="AI258" i="3"/>
  <c r="U259" i="3"/>
  <c r="U262" i="3"/>
  <c r="U263" i="3"/>
  <c r="AH263" i="3"/>
  <c r="AI263" i="3"/>
  <c r="U264" i="3"/>
  <c r="AH264" i="3"/>
  <c r="AI264" i="3"/>
  <c r="U265" i="3"/>
  <c r="AH265" i="3"/>
  <c r="AI265" i="3"/>
  <c r="U266" i="3"/>
  <c r="AH266" i="3"/>
  <c r="AI266" i="3"/>
  <c r="U267" i="3"/>
  <c r="K237" i="3"/>
  <c r="K268" i="3"/>
  <c r="AF234" i="3"/>
  <c r="U16" i="4"/>
  <c r="AE234" i="3"/>
  <c r="T16" i="4"/>
  <c r="AD234" i="3"/>
  <c r="S16" i="4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U225" i="3"/>
  <c r="Y225" i="3"/>
  <c r="AH225" i="3"/>
  <c r="AC226" i="3"/>
  <c r="AC227" i="3"/>
  <c r="AC228" i="3"/>
  <c r="AC229" i="3"/>
  <c r="AC230" i="3"/>
  <c r="AC231" i="3"/>
  <c r="AC232" i="3"/>
  <c r="AC233" i="3"/>
  <c r="U233" i="3"/>
  <c r="Y233" i="3"/>
  <c r="AH233" i="3"/>
  <c r="AI233" i="3"/>
  <c r="Y202" i="3"/>
  <c r="U202" i="3"/>
  <c r="AH202" i="3"/>
  <c r="AI202" i="3"/>
  <c r="Y203" i="3"/>
  <c r="Y204" i="3"/>
  <c r="Y205" i="3"/>
  <c r="Y206" i="3"/>
  <c r="U206" i="3"/>
  <c r="AH206" i="3"/>
  <c r="Y207" i="3"/>
  <c r="Y208" i="3"/>
  <c r="Y209" i="3"/>
  <c r="Y210" i="3"/>
  <c r="U210" i="3"/>
  <c r="AH210" i="3"/>
  <c r="AI210" i="3"/>
  <c r="Y211" i="3"/>
  <c r="Y212" i="3"/>
  <c r="Y213" i="3"/>
  <c r="Y214" i="3"/>
  <c r="Y215" i="3"/>
  <c r="Y216" i="3"/>
  <c r="Y217" i="3"/>
  <c r="Y218" i="3"/>
  <c r="U218" i="3"/>
  <c r="AH218" i="3"/>
  <c r="AI218" i="3"/>
  <c r="Y219" i="3"/>
  <c r="Y220" i="3"/>
  <c r="Y221" i="3"/>
  <c r="Y222" i="3"/>
  <c r="Y223" i="3"/>
  <c r="Y224" i="3"/>
  <c r="U224" i="3"/>
  <c r="AH224" i="3"/>
  <c r="Y226" i="3"/>
  <c r="Y227" i="3"/>
  <c r="Y228" i="3"/>
  <c r="Y229" i="3"/>
  <c r="Y230" i="3"/>
  <c r="Y231" i="3"/>
  <c r="Y232" i="3"/>
  <c r="U230" i="3"/>
  <c r="AH230" i="3"/>
  <c r="AI230" i="3"/>
  <c r="U231" i="3"/>
  <c r="AH231" i="3"/>
  <c r="AI231" i="3"/>
  <c r="U232" i="3"/>
  <c r="AI225" i="3"/>
  <c r="U226" i="3"/>
  <c r="AH226" i="3"/>
  <c r="AI226" i="3"/>
  <c r="U227" i="3"/>
  <c r="U228" i="3"/>
  <c r="AH228" i="3"/>
  <c r="AI228" i="3"/>
  <c r="U229" i="3"/>
  <c r="AH229" i="3"/>
  <c r="AI229" i="3"/>
  <c r="U203" i="3"/>
  <c r="AH203" i="3"/>
  <c r="AI203" i="3"/>
  <c r="U204" i="3"/>
  <c r="AH204" i="3"/>
  <c r="AI204" i="3"/>
  <c r="U205" i="3"/>
  <c r="AH205" i="3"/>
  <c r="AI205" i="3"/>
  <c r="AI206" i="3"/>
  <c r="U207" i="3"/>
  <c r="AH207" i="3"/>
  <c r="AI207" i="3"/>
  <c r="U208" i="3"/>
  <c r="AH208" i="3"/>
  <c r="AI208" i="3"/>
  <c r="U209" i="3"/>
  <c r="AH209" i="3"/>
  <c r="AI209" i="3"/>
  <c r="U211" i="3"/>
  <c r="U212" i="3"/>
  <c r="AH212" i="3"/>
  <c r="AI212" i="3"/>
  <c r="U213" i="3"/>
  <c r="AH213" i="3"/>
  <c r="AI213" i="3"/>
  <c r="U214" i="3"/>
  <c r="AH214" i="3"/>
  <c r="AI214" i="3"/>
  <c r="U215" i="3"/>
  <c r="AH215" i="3"/>
  <c r="AI215" i="3"/>
  <c r="U216" i="3"/>
  <c r="AH216" i="3"/>
  <c r="AI216" i="3"/>
  <c r="U217" i="3"/>
  <c r="AH217" i="3"/>
  <c r="AI217" i="3"/>
  <c r="U219" i="3"/>
  <c r="AH219" i="3"/>
  <c r="AI219" i="3"/>
  <c r="U220" i="3"/>
  <c r="AH220" i="3"/>
  <c r="AI220" i="3"/>
  <c r="U221" i="3"/>
  <c r="AH221" i="3"/>
  <c r="AI221" i="3"/>
  <c r="U222" i="3"/>
  <c r="AH222" i="3"/>
  <c r="AI222" i="3"/>
  <c r="U223" i="3"/>
  <c r="AH223" i="3"/>
  <c r="AI223" i="3"/>
  <c r="AI224" i="3"/>
  <c r="K234" i="3"/>
  <c r="K163" i="3"/>
  <c r="K198" i="3"/>
  <c r="K130" i="3"/>
  <c r="AF127" i="3"/>
  <c r="AD127" i="3"/>
  <c r="AG92" i="3"/>
  <c r="AG126" i="3"/>
  <c r="AE127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Y126" i="3"/>
  <c r="U126" i="3"/>
  <c r="K92" i="3"/>
  <c r="K93" i="3"/>
  <c r="K127" i="3"/>
  <c r="AF90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U72" i="3"/>
  <c r="Y72" i="3"/>
  <c r="AC72" i="3"/>
  <c r="AH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E90" i="3"/>
  <c r="AD90" i="3"/>
  <c r="AC88" i="3"/>
  <c r="AC89" i="3"/>
  <c r="AC81" i="3"/>
  <c r="AC82" i="3"/>
  <c r="AC83" i="3"/>
  <c r="AC84" i="3"/>
  <c r="AC85" i="3"/>
  <c r="AC86" i="3"/>
  <c r="AC87" i="3"/>
  <c r="AC71" i="3"/>
  <c r="AC73" i="3"/>
  <c r="AC74" i="3"/>
  <c r="AC75" i="3"/>
  <c r="AC76" i="3"/>
  <c r="AC77" i="3"/>
  <c r="AC78" i="3"/>
  <c r="AC79" i="3"/>
  <c r="AC80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Y59" i="3"/>
  <c r="Y60" i="3"/>
  <c r="Y61" i="3"/>
  <c r="Y62" i="3"/>
  <c r="Y63" i="3"/>
  <c r="Y64" i="3"/>
  <c r="Y65" i="3"/>
  <c r="U65" i="3"/>
  <c r="AH65" i="3"/>
  <c r="AI65" i="3"/>
  <c r="Y66" i="3"/>
  <c r="Y67" i="3"/>
  <c r="U67" i="3"/>
  <c r="AH67" i="3"/>
  <c r="AI67" i="3"/>
  <c r="Y68" i="3"/>
  <c r="Y69" i="3"/>
  <c r="Y70" i="3"/>
  <c r="Y71" i="3"/>
  <c r="Y73" i="3"/>
  <c r="U73" i="3"/>
  <c r="AH73" i="3"/>
  <c r="AI73" i="3"/>
  <c r="Y74" i="3"/>
  <c r="Y75" i="3"/>
  <c r="U75" i="3"/>
  <c r="AH75" i="3"/>
  <c r="AI75" i="3"/>
  <c r="Y76" i="3"/>
  <c r="Y77" i="3"/>
  <c r="Y78" i="3"/>
  <c r="Y79" i="3"/>
  <c r="Y80" i="3"/>
  <c r="Y81" i="3"/>
  <c r="U81" i="3"/>
  <c r="AH81" i="3"/>
  <c r="AI81" i="3"/>
  <c r="Y82" i="3"/>
  <c r="Y83" i="3"/>
  <c r="U83" i="3"/>
  <c r="AH83" i="3"/>
  <c r="AI83" i="3"/>
  <c r="Y84" i="3"/>
  <c r="Y85" i="3"/>
  <c r="Y86" i="3"/>
  <c r="Y87" i="3"/>
  <c r="Y88" i="3"/>
  <c r="Y89" i="3"/>
  <c r="U89" i="3"/>
  <c r="AH89" i="3"/>
  <c r="AI89" i="3"/>
  <c r="U59" i="3"/>
  <c r="AH59" i="3"/>
  <c r="AI59" i="3"/>
  <c r="U60" i="3"/>
  <c r="U61" i="3"/>
  <c r="AH61" i="3"/>
  <c r="AI61" i="3"/>
  <c r="U62" i="3"/>
  <c r="AH62" i="3"/>
  <c r="AI62" i="3"/>
  <c r="U63" i="3"/>
  <c r="U64" i="3"/>
  <c r="AH64" i="3"/>
  <c r="AI64" i="3"/>
  <c r="U66" i="3"/>
  <c r="AH66" i="3"/>
  <c r="AI66" i="3"/>
  <c r="U68" i="3"/>
  <c r="AH68" i="3"/>
  <c r="AI68" i="3"/>
  <c r="U69" i="3"/>
  <c r="AH69" i="3"/>
  <c r="AI69" i="3"/>
  <c r="U70" i="3"/>
  <c r="U71" i="3"/>
  <c r="AH71" i="3"/>
  <c r="AI71" i="3"/>
  <c r="AI72" i="3"/>
  <c r="U74" i="3"/>
  <c r="AH74" i="3"/>
  <c r="AI74" i="3"/>
  <c r="U76" i="3"/>
  <c r="U77" i="3"/>
  <c r="AH77" i="3"/>
  <c r="AI77" i="3"/>
  <c r="U78" i="3"/>
  <c r="AH78" i="3"/>
  <c r="AI78" i="3"/>
  <c r="U79" i="3"/>
  <c r="AH79" i="3"/>
  <c r="AI79" i="3"/>
  <c r="U80" i="3"/>
  <c r="AH80" i="3"/>
  <c r="AI80" i="3"/>
  <c r="U82" i="3"/>
  <c r="U84" i="3"/>
  <c r="AH84" i="3"/>
  <c r="AI84" i="3"/>
  <c r="U85" i="3"/>
  <c r="AH85" i="3"/>
  <c r="AI85" i="3"/>
  <c r="U86" i="3"/>
  <c r="U87" i="3"/>
  <c r="AH87" i="3"/>
  <c r="AI87" i="3"/>
  <c r="U88" i="3"/>
  <c r="K58" i="3"/>
  <c r="K90" i="3"/>
  <c r="AF56" i="3"/>
  <c r="AE56" i="3"/>
  <c r="AD56" i="3"/>
  <c r="AG39" i="3"/>
  <c r="AC39" i="3"/>
  <c r="Y39" i="3"/>
  <c r="Y41" i="3"/>
  <c r="U39" i="3"/>
  <c r="K56" i="3"/>
  <c r="AF37" i="3"/>
  <c r="AG27" i="3"/>
  <c r="AG28" i="3"/>
  <c r="AG29" i="3"/>
  <c r="AG30" i="3"/>
  <c r="AG31" i="3"/>
  <c r="AG32" i="3"/>
  <c r="AG33" i="3"/>
  <c r="AG34" i="3"/>
  <c r="AG35" i="3"/>
  <c r="AG36" i="3"/>
  <c r="AE37" i="3"/>
  <c r="AD37" i="3"/>
  <c r="AC28" i="3"/>
  <c r="AC29" i="3"/>
  <c r="AC30" i="3"/>
  <c r="U30" i="3"/>
  <c r="Y30" i="3"/>
  <c r="AH30" i="3"/>
  <c r="AI30" i="3"/>
  <c r="AC31" i="3"/>
  <c r="U31" i="3"/>
  <c r="Y31" i="3"/>
  <c r="AH31" i="3"/>
  <c r="AC32" i="3"/>
  <c r="AC33" i="3"/>
  <c r="AC34" i="3"/>
  <c r="AC35" i="3"/>
  <c r="AC36" i="3"/>
  <c r="Y28" i="3"/>
  <c r="U28" i="3"/>
  <c r="AH28" i="3"/>
  <c r="AI28" i="3"/>
  <c r="Y29" i="3"/>
  <c r="U29" i="3"/>
  <c r="AH29" i="3"/>
  <c r="AI29" i="3"/>
  <c r="AI31" i="3"/>
  <c r="Y32" i="3"/>
  <c r="Y33" i="3"/>
  <c r="Y34" i="3"/>
  <c r="Y35" i="3"/>
  <c r="Y36" i="3"/>
  <c r="U32" i="3"/>
  <c r="U33" i="3"/>
  <c r="AH33" i="3"/>
  <c r="AI33" i="3"/>
  <c r="U34" i="3"/>
  <c r="AH34" i="3"/>
  <c r="AI34" i="3"/>
  <c r="U35" i="3"/>
  <c r="U36" i="3"/>
  <c r="AC19" i="3"/>
  <c r="AC20" i="3"/>
  <c r="AC21" i="3"/>
  <c r="AC22" i="3"/>
  <c r="AC23" i="3"/>
  <c r="Y19" i="3"/>
  <c r="U19" i="3"/>
  <c r="AG19" i="3"/>
  <c r="AH19" i="3"/>
  <c r="AI19" i="3"/>
  <c r="Y20" i="3"/>
  <c r="Y21" i="3"/>
  <c r="Y22" i="3"/>
  <c r="Y23" i="3"/>
  <c r="U20" i="3"/>
  <c r="AG20" i="3"/>
  <c r="AH20" i="3"/>
  <c r="AI20" i="3"/>
  <c r="U21" i="3"/>
  <c r="AG21" i="3"/>
  <c r="AH21" i="3"/>
  <c r="AI21" i="3"/>
  <c r="U22" i="3"/>
  <c r="AG22" i="3"/>
  <c r="AH22" i="3"/>
  <c r="AI22" i="3"/>
  <c r="U23" i="3"/>
  <c r="AG23" i="3"/>
  <c r="AH23" i="3"/>
  <c r="AI23" i="3"/>
  <c r="K37" i="3"/>
  <c r="AF18" i="3"/>
  <c r="AF17" i="3"/>
  <c r="AF24" i="3"/>
  <c r="K18" i="3"/>
  <c r="K17" i="3"/>
  <c r="K24" i="3"/>
  <c r="AF234" i="38"/>
  <c r="AE234" i="38"/>
  <c r="AD234" i="38"/>
  <c r="AF230" i="38"/>
  <c r="AG221" i="38"/>
  <c r="AG222" i="38"/>
  <c r="U222" i="38"/>
  <c r="Y222" i="38"/>
  <c r="AC222" i="38"/>
  <c r="AH222" i="38"/>
  <c r="AI222" i="38"/>
  <c r="AG223" i="38"/>
  <c r="U223" i="38"/>
  <c r="Y223" i="38"/>
  <c r="AC223" i="38"/>
  <c r="AH223" i="38"/>
  <c r="AI223" i="38"/>
  <c r="AG224" i="38"/>
  <c r="AG225" i="38"/>
  <c r="AG226" i="38"/>
  <c r="AG227" i="38"/>
  <c r="U227" i="38"/>
  <c r="Y227" i="38"/>
  <c r="AC227" i="38"/>
  <c r="AH227" i="38"/>
  <c r="AI227" i="38"/>
  <c r="AG228" i="38"/>
  <c r="AG229" i="38"/>
  <c r="AE230" i="38"/>
  <c r="AD230" i="38"/>
  <c r="K230" i="38"/>
  <c r="AC224" i="38"/>
  <c r="AC225" i="38"/>
  <c r="AC226" i="38"/>
  <c r="AC228" i="38"/>
  <c r="AC229" i="38"/>
  <c r="Y224" i="38"/>
  <c r="Y225" i="38"/>
  <c r="Y226" i="38"/>
  <c r="Y228" i="38"/>
  <c r="Y229" i="38"/>
  <c r="U224" i="38"/>
  <c r="AH224" i="38"/>
  <c r="AI224" i="38"/>
  <c r="U225" i="38"/>
  <c r="AH225" i="38"/>
  <c r="AI225" i="38"/>
  <c r="U226" i="38"/>
  <c r="U228" i="38"/>
  <c r="U229" i="38"/>
  <c r="AH229" i="38"/>
  <c r="AI229" i="38"/>
  <c r="K197" i="38"/>
  <c r="AG194" i="38"/>
  <c r="AG195" i="38"/>
  <c r="AG196" i="38"/>
  <c r="U196" i="38"/>
  <c r="Y196" i="38"/>
  <c r="AH196" i="38"/>
  <c r="AI196" i="38"/>
  <c r="AF197" i="38"/>
  <c r="AE197" i="38"/>
  <c r="AD197" i="38"/>
  <c r="Y194" i="38"/>
  <c r="Y195" i="38"/>
  <c r="U194" i="38"/>
  <c r="U195" i="38"/>
  <c r="AF168" i="38"/>
  <c r="AE168" i="38"/>
  <c r="AD168" i="38"/>
  <c r="AG163" i="38"/>
  <c r="AG164" i="38"/>
  <c r="AG165" i="38"/>
  <c r="AG166" i="38"/>
  <c r="AG167" i="38"/>
  <c r="AC163" i="38"/>
  <c r="AC164" i="38"/>
  <c r="AC165" i="38"/>
  <c r="AC166" i="38"/>
  <c r="U166" i="38"/>
  <c r="Y166" i="38"/>
  <c r="AH166" i="38"/>
  <c r="AI166" i="38"/>
  <c r="AC167" i="38"/>
  <c r="Y163" i="38"/>
  <c r="Y164" i="38"/>
  <c r="Y165" i="38"/>
  <c r="Y167" i="38"/>
  <c r="U163" i="38"/>
  <c r="AH163" i="38"/>
  <c r="U164" i="38"/>
  <c r="AH164" i="38"/>
  <c r="AI164" i="38"/>
  <c r="U165" i="38"/>
  <c r="AH165" i="38"/>
  <c r="AI165" i="38"/>
  <c r="U167" i="38"/>
  <c r="AH167" i="38"/>
  <c r="AI167" i="38"/>
  <c r="K168" i="38"/>
  <c r="AF148" i="38"/>
  <c r="AE148" i="38"/>
  <c r="AD148" i="38"/>
  <c r="AG144" i="38"/>
  <c r="AG145" i="38"/>
  <c r="AG146" i="38"/>
  <c r="AG147" i="38"/>
  <c r="AC144" i="38"/>
  <c r="AC145" i="38"/>
  <c r="AC146" i="38"/>
  <c r="AC147" i="38"/>
  <c r="Y144" i="38"/>
  <c r="Y145" i="38"/>
  <c r="Y146" i="38"/>
  <c r="Y147" i="38"/>
  <c r="U144" i="38"/>
  <c r="AH144" i="38"/>
  <c r="AI144" i="38"/>
  <c r="U145" i="38"/>
  <c r="AH145" i="38"/>
  <c r="AI145" i="38"/>
  <c r="U146" i="38"/>
  <c r="U147" i="38"/>
  <c r="K148" i="38"/>
  <c r="AG96" i="38"/>
  <c r="AF97" i="38"/>
  <c r="AE97" i="38"/>
  <c r="AD97" i="38"/>
  <c r="AC96" i="38"/>
  <c r="Y96" i="38"/>
  <c r="U96" i="38"/>
  <c r="AH96" i="38"/>
  <c r="AI96" i="38"/>
  <c r="K97" i="38"/>
  <c r="AF66" i="38"/>
  <c r="AE66" i="38"/>
  <c r="AD66" i="38"/>
  <c r="AG60" i="38"/>
  <c r="AG61" i="38"/>
  <c r="U61" i="38"/>
  <c r="Y61" i="38"/>
  <c r="AC61" i="38"/>
  <c r="AH61" i="38"/>
  <c r="AI61" i="38"/>
  <c r="AG62" i="38"/>
  <c r="U62" i="38"/>
  <c r="Y62" i="38"/>
  <c r="AC62" i="38"/>
  <c r="AG63" i="38"/>
  <c r="AG64" i="38"/>
  <c r="AG65" i="38"/>
  <c r="AC60" i="38"/>
  <c r="AC63" i="38"/>
  <c r="AC64" i="38"/>
  <c r="U64" i="38"/>
  <c r="Y64" i="38"/>
  <c r="AH64" i="38"/>
  <c r="AI64" i="38"/>
  <c r="AC65" i="38"/>
  <c r="Y60" i="38"/>
  <c r="Y63" i="38"/>
  <c r="Y65" i="38"/>
  <c r="U60" i="38"/>
  <c r="AH60" i="38"/>
  <c r="AI60" i="38"/>
  <c r="U63" i="38"/>
  <c r="AH63" i="38"/>
  <c r="AI63" i="38"/>
  <c r="U65" i="38"/>
  <c r="AH65" i="38"/>
  <c r="AI65" i="38"/>
  <c r="K66" i="38"/>
  <c r="AF36" i="38"/>
  <c r="AE36" i="38"/>
  <c r="AD36" i="38"/>
  <c r="AG35" i="38"/>
  <c r="Y35" i="38"/>
  <c r="U35" i="38"/>
  <c r="AH35" i="38"/>
  <c r="AI35" i="38"/>
  <c r="K36" i="38"/>
  <c r="AF19" i="38"/>
  <c r="AG18" i="38"/>
  <c r="AC18" i="38"/>
  <c r="Y18" i="38"/>
  <c r="U18" i="38"/>
  <c r="AH18" i="38"/>
  <c r="K19" i="38"/>
  <c r="J19" i="38"/>
  <c r="K121" i="40"/>
  <c r="AF101" i="40"/>
  <c r="V22" i="41"/>
  <c r="AE101" i="40"/>
  <c r="U22" i="41"/>
  <c r="AD101" i="40"/>
  <c r="T22" i="41"/>
  <c r="AG91" i="40"/>
  <c r="AF92" i="40"/>
  <c r="AE92" i="40"/>
  <c r="AD92" i="40"/>
  <c r="AF54" i="40"/>
  <c r="AE54" i="40"/>
  <c r="AD54" i="40" a="1"/>
  <c r="AD54" i="40"/>
  <c r="AF23" i="40"/>
  <c r="AE23" i="40"/>
  <c r="AD23" i="40"/>
  <c r="AF17" i="40"/>
  <c r="AE17" i="40"/>
  <c r="AD17" i="40"/>
  <c r="AF675" i="43"/>
  <c r="AG591" i="43"/>
  <c r="U591" i="43"/>
  <c r="Y591" i="43"/>
  <c r="AC591" i="43"/>
  <c r="AH591" i="43"/>
  <c r="AI591" i="43"/>
  <c r="AG592" i="43"/>
  <c r="AG593" i="43"/>
  <c r="AG594" i="43"/>
  <c r="U594" i="43"/>
  <c r="Y594" i="43"/>
  <c r="AC594" i="43"/>
  <c r="AH594" i="43"/>
  <c r="AI594" i="43"/>
  <c r="AG595" i="43"/>
  <c r="AG596" i="43"/>
  <c r="U596" i="43"/>
  <c r="Y596" i="43"/>
  <c r="AC596" i="43"/>
  <c r="AG597" i="43"/>
  <c r="AG598" i="43"/>
  <c r="AG599" i="43"/>
  <c r="U599" i="43"/>
  <c r="Y599" i="43"/>
  <c r="AC599" i="43"/>
  <c r="AG600" i="43"/>
  <c r="U600" i="43"/>
  <c r="Y600" i="43"/>
  <c r="AC600" i="43"/>
  <c r="AH600" i="43"/>
  <c r="AI600" i="43"/>
  <c r="AG601" i="43"/>
  <c r="AG602" i="43"/>
  <c r="AG603" i="43"/>
  <c r="AG604" i="43"/>
  <c r="U604" i="43"/>
  <c r="Y604" i="43"/>
  <c r="AC604" i="43"/>
  <c r="AG605" i="43"/>
  <c r="U605" i="43"/>
  <c r="Y605" i="43"/>
  <c r="AC605" i="43"/>
  <c r="AH605" i="43"/>
  <c r="AI605" i="43"/>
  <c r="AG606" i="43"/>
  <c r="AG607" i="43"/>
  <c r="U607" i="43"/>
  <c r="Y607" i="43"/>
  <c r="AC607" i="43"/>
  <c r="AH607" i="43"/>
  <c r="AI607" i="43"/>
  <c r="AG608" i="43"/>
  <c r="U608" i="43"/>
  <c r="Y608" i="43"/>
  <c r="AC608" i="43"/>
  <c r="AH608" i="43"/>
  <c r="AI608" i="43"/>
  <c r="AG609" i="43"/>
  <c r="AG610" i="43"/>
  <c r="AG611" i="43"/>
  <c r="U611" i="43"/>
  <c r="Y611" i="43"/>
  <c r="AC611" i="43"/>
  <c r="AH611" i="43"/>
  <c r="AI611" i="43"/>
  <c r="AG612" i="43"/>
  <c r="AG613" i="43"/>
  <c r="AG614" i="43"/>
  <c r="AG615" i="43"/>
  <c r="AG616" i="43"/>
  <c r="AG617" i="43"/>
  <c r="U617" i="43"/>
  <c r="Y617" i="43"/>
  <c r="AC617" i="43"/>
  <c r="AH617" i="43"/>
  <c r="AI617" i="43"/>
  <c r="AG618" i="43"/>
  <c r="AG619" i="43"/>
  <c r="AG620" i="43"/>
  <c r="AG621" i="43"/>
  <c r="AG622" i="43"/>
  <c r="AG623" i="43"/>
  <c r="U623" i="43"/>
  <c r="Y623" i="43"/>
  <c r="AC623" i="43"/>
  <c r="AH623" i="43"/>
  <c r="AI623" i="43"/>
  <c r="AG624" i="43"/>
  <c r="AG625" i="43"/>
  <c r="U625" i="43"/>
  <c r="Y625" i="43"/>
  <c r="AC625" i="43"/>
  <c r="AH625" i="43"/>
  <c r="AI625" i="43"/>
  <c r="AG626" i="43"/>
  <c r="U626" i="43"/>
  <c r="Y626" i="43"/>
  <c r="AC626" i="43"/>
  <c r="AH626" i="43"/>
  <c r="AI626" i="43"/>
  <c r="AG627" i="43"/>
  <c r="AG628" i="43"/>
  <c r="U628" i="43"/>
  <c r="Y628" i="43"/>
  <c r="AC628" i="43"/>
  <c r="AH628" i="43"/>
  <c r="AI628" i="43"/>
  <c r="AG629" i="43"/>
  <c r="AG630" i="43"/>
  <c r="AG631" i="43"/>
  <c r="U631" i="43"/>
  <c r="Y631" i="43"/>
  <c r="AC631" i="43"/>
  <c r="AH631" i="43"/>
  <c r="AI631" i="43"/>
  <c r="AG632" i="43"/>
  <c r="AG633" i="43"/>
  <c r="AG634" i="43"/>
  <c r="U634" i="43"/>
  <c r="Y634" i="43"/>
  <c r="AC634" i="43"/>
  <c r="AH634" i="43"/>
  <c r="AI634" i="43"/>
  <c r="AG635" i="43"/>
  <c r="U635" i="43"/>
  <c r="Y635" i="43"/>
  <c r="AC635" i="43"/>
  <c r="AH635" i="43"/>
  <c r="AI635" i="43"/>
  <c r="AG636" i="43"/>
  <c r="U636" i="43"/>
  <c r="Y636" i="43"/>
  <c r="AC636" i="43"/>
  <c r="AH636" i="43"/>
  <c r="AI636" i="43"/>
  <c r="AG637" i="43"/>
  <c r="AG638" i="43"/>
  <c r="AG639" i="43"/>
  <c r="U639" i="43"/>
  <c r="Y639" i="43"/>
  <c r="AC639" i="43"/>
  <c r="AH639" i="43"/>
  <c r="AI639" i="43"/>
  <c r="AG640" i="43"/>
  <c r="AG641" i="43"/>
  <c r="U641" i="43"/>
  <c r="Y641" i="43"/>
  <c r="AC641" i="43"/>
  <c r="AG642" i="43"/>
  <c r="U642" i="43"/>
  <c r="Y642" i="43"/>
  <c r="AC642" i="43"/>
  <c r="AH642" i="43"/>
  <c r="AI642" i="43"/>
  <c r="AG643" i="43"/>
  <c r="AG644" i="43"/>
  <c r="U644" i="43"/>
  <c r="Y644" i="43"/>
  <c r="AC644" i="43"/>
  <c r="AH644" i="43"/>
  <c r="AI644" i="43"/>
  <c r="AG645" i="43"/>
  <c r="AG646" i="43"/>
  <c r="AG647" i="43"/>
  <c r="U647" i="43"/>
  <c r="Y647" i="43"/>
  <c r="AC647" i="43"/>
  <c r="AH647" i="43"/>
  <c r="AI647" i="43"/>
  <c r="AG648" i="43"/>
  <c r="AG649" i="43"/>
  <c r="AG650" i="43"/>
  <c r="U650" i="43"/>
  <c r="Y650" i="43"/>
  <c r="AC650" i="43"/>
  <c r="AH650" i="43"/>
  <c r="AI650" i="43"/>
  <c r="AG651" i="43"/>
  <c r="AG652" i="43"/>
  <c r="U652" i="43"/>
  <c r="Y652" i="43"/>
  <c r="AC652" i="43"/>
  <c r="AH652" i="43"/>
  <c r="AI652" i="43"/>
  <c r="AG653" i="43"/>
  <c r="AG654" i="43"/>
  <c r="AG655" i="43"/>
  <c r="U655" i="43"/>
  <c r="Y655" i="43"/>
  <c r="AC655" i="43"/>
  <c r="AH655" i="43"/>
  <c r="AI655" i="43"/>
  <c r="AG656" i="43"/>
  <c r="AG657" i="43"/>
  <c r="U657" i="43"/>
  <c r="Y657" i="43"/>
  <c r="AC657" i="43"/>
  <c r="AH657" i="43"/>
  <c r="AI657" i="43"/>
  <c r="AG658" i="43"/>
  <c r="U658" i="43"/>
  <c r="Y658" i="43"/>
  <c r="AC658" i="43"/>
  <c r="AH658" i="43"/>
  <c r="AI658" i="43"/>
  <c r="AG659" i="43"/>
  <c r="AG660" i="43"/>
  <c r="U660" i="43"/>
  <c r="Y660" i="43"/>
  <c r="AC660" i="43"/>
  <c r="AG661" i="43"/>
  <c r="AG662" i="43"/>
  <c r="AG663" i="43"/>
  <c r="U663" i="43"/>
  <c r="Y663" i="43"/>
  <c r="AC663" i="43"/>
  <c r="AH663" i="43"/>
  <c r="AI663" i="43"/>
  <c r="AG664" i="43"/>
  <c r="AG665" i="43"/>
  <c r="AG666" i="43"/>
  <c r="U666" i="43"/>
  <c r="Y666" i="43"/>
  <c r="AC666" i="43"/>
  <c r="AH666" i="43"/>
  <c r="AI666" i="43"/>
  <c r="AG667" i="43"/>
  <c r="AG668" i="43"/>
  <c r="U668" i="43"/>
  <c r="Y668" i="43"/>
  <c r="AC668" i="43"/>
  <c r="AG669" i="43"/>
  <c r="AG670" i="43"/>
  <c r="AF671" i="43"/>
  <c r="AE671" i="43"/>
  <c r="AD671" i="43"/>
  <c r="AC592" i="43"/>
  <c r="U592" i="43"/>
  <c r="Y592" i="43"/>
  <c r="AH592" i="43"/>
  <c r="AC593" i="43"/>
  <c r="AC595" i="43"/>
  <c r="AC597" i="43"/>
  <c r="AC598" i="43"/>
  <c r="AC601" i="43"/>
  <c r="AC602" i="43"/>
  <c r="AC603" i="43"/>
  <c r="AC606" i="43"/>
  <c r="AC609" i="43"/>
  <c r="AC610" i="43"/>
  <c r="AC612" i="43"/>
  <c r="AC613" i="43"/>
  <c r="AC614" i="43"/>
  <c r="AC615" i="43"/>
  <c r="AC616" i="43"/>
  <c r="AC618" i="43"/>
  <c r="AC619" i="43"/>
  <c r="AC620" i="43"/>
  <c r="AC621" i="43"/>
  <c r="AC622" i="43"/>
  <c r="AC624" i="43"/>
  <c r="AC627" i="43"/>
  <c r="AC629" i="43"/>
  <c r="AC630" i="43"/>
  <c r="AC632" i="43"/>
  <c r="AC633" i="43"/>
  <c r="AC637" i="43"/>
  <c r="AC638" i="43"/>
  <c r="AC640" i="43"/>
  <c r="AC643" i="43"/>
  <c r="AC645" i="43"/>
  <c r="AC646" i="43"/>
  <c r="AC648" i="43"/>
  <c r="AC649" i="43"/>
  <c r="AC651" i="43"/>
  <c r="AC653" i="43"/>
  <c r="AC654" i="43"/>
  <c r="AC656" i="43"/>
  <c r="AC659" i="43"/>
  <c r="AC661" i="43"/>
  <c r="AC662" i="43"/>
  <c r="AC664" i="43"/>
  <c r="AC665" i="43"/>
  <c r="AC667" i="43"/>
  <c r="AC669" i="43"/>
  <c r="AC670" i="43"/>
  <c r="Y593" i="43"/>
  <c r="Y595" i="43"/>
  <c r="Y597" i="43"/>
  <c r="U597" i="43"/>
  <c r="AH597" i="43"/>
  <c r="AI597" i="43"/>
  <c r="Y598" i="43"/>
  <c r="Y601" i="43"/>
  <c r="Y602" i="43"/>
  <c r="U602" i="43"/>
  <c r="AH602" i="43"/>
  <c r="AI602" i="43"/>
  <c r="Y603" i="43"/>
  <c r="Y606" i="43"/>
  <c r="Y609" i="43"/>
  <c r="Y610" i="43"/>
  <c r="Y612" i="43"/>
  <c r="U612" i="43"/>
  <c r="AH612" i="43"/>
  <c r="AI612" i="43"/>
  <c r="Y613" i="43"/>
  <c r="Y614" i="43"/>
  <c r="Y615" i="43"/>
  <c r="Y616" i="43"/>
  <c r="Y618" i="43"/>
  <c r="Y619" i="43"/>
  <c r="Y620" i="43"/>
  <c r="Y621" i="43"/>
  <c r="Y622" i="43"/>
  <c r="Y624" i="43"/>
  <c r="Y627" i="43"/>
  <c r="Y629" i="43"/>
  <c r="Y630" i="43"/>
  <c r="Y632" i="43"/>
  <c r="Y633" i="43"/>
  <c r="Y637" i="43"/>
  <c r="Y638" i="43"/>
  <c r="Y640" i="43"/>
  <c r="Y643" i="43"/>
  <c r="Y645" i="43"/>
  <c r="Y646" i="43"/>
  <c r="Y648" i="43"/>
  <c r="Y649" i="43"/>
  <c r="Y651" i="43"/>
  <c r="Y653" i="43"/>
  <c r="Y654" i="43"/>
  <c r="Y656" i="43"/>
  <c r="Y659" i="43"/>
  <c r="Y661" i="43"/>
  <c r="Y662" i="43"/>
  <c r="Y664" i="43"/>
  <c r="Y665" i="43"/>
  <c r="Y667" i="43"/>
  <c r="Y669" i="43"/>
  <c r="Y670" i="43"/>
  <c r="AI592" i="43"/>
  <c r="U593" i="43"/>
  <c r="AH593" i="43"/>
  <c r="AI593" i="43"/>
  <c r="U595" i="43"/>
  <c r="U598" i="43"/>
  <c r="U601" i="43"/>
  <c r="AH601" i="43"/>
  <c r="AI601" i="43"/>
  <c r="U603" i="43"/>
  <c r="AH603" i="43"/>
  <c r="AI603" i="43"/>
  <c r="U606" i="43"/>
  <c r="AH606" i="43"/>
  <c r="AI606" i="43"/>
  <c r="U609" i="43"/>
  <c r="AH609" i="43"/>
  <c r="AI609" i="43"/>
  <c r="U610" i="43"/>
  <c r="U613" i="43"/>
  <c r="U614" i="43"/>
  <c r="U615" i="43"/>
  <c r="AH615" i="43"/>
  <c r="AI615" i="43"/>
  <c r="U616" i="43"/>
  <c r="AH616" i="43"/>
  <c r="AI616" i="43"/>
  <c r="U618" i="43"/>
  <c r="U619" i="43"/>
  <c r="AH619" i="43"/>
  <c r="AI619" i="43"/>
  <c r="U620" i="43"/>
  <c r="U621" i="43"/>
  <c r="AH621" i="43"/>
  <c r="AI621" i="43"/>
  <c r="U622" i="43"/>
  <c r="AH622" i="43"/>
  <c r="AI622" i="43"/>
  <c r="U624" i="43"/>
  <c r="AH624" i="43"/>
  <c r="AI624" i="43"/>
  <c r="U627" i="43"/>
  <c r="AH627" i="43"/>
  <c r="AI627" i="43"/>
  <c r="U629" i="43"/>
  <c r="AH629" i="43"/>
  <c r="AI629" i="43"/>
  <c r="U630" i="43"/>
  <c r="AH630" i="43"/>
  <c r="AI630" i="43"/>
  <c r="U632" i="43"/>
  <c r="AH632" i="43"/>
  <c r="AI632" i="43"/>
  <c r="U633" i="43"/>
  <c r="U637" i="43"/>
  <c r="AH637" i="43"/>
  <c r="AI637" i="43"/>
  <c r="U638" i="43"/>
  <c r="AH638" i="43"/>
  <c r="AI638" i="43"/>
  <c r="U640" i="43"/>
  <c r="AH640" i="43"/>
  <c r="AI640" i="43"/>
  <c r="U643" i="43"/>
  <c r="AH643" i="43"/>
  <c r="AI643" i="43"/>
  <c r="U645" i="43"/>
  <c r="AH645" i="43"/>
  <c r="AI645" i="43"/>
  <c r="U646" i="43"/>
  <c r="AH646" i="43"/>
  <c r="AI646" i="43"/>
  <c r="U648" i="43"/>
  <c r="AH648" i="43"/>
  <c r="AI648" i="43"/>
  <c r="U649" i="43"/>
  <c r="AH649" i="43"/>
  <c r="AI649" i="43"/>
  <c r="U651" i="43"/>
  <c r="AH651" i="43"/>
  <c r="AI651" i="43"/>
  <c r="U653" i="43"/>
  <c r="AH653" i="43"/>
  <c r="AI653" i="43"/>
  <c r="U654" i="43"/>
  <c r="AH654" i="43"/>
  <c r="AI654" i="43"/>
  <c r="U656" i="43"/>
  <c r="AH656" i="43"/>
  <c r="AI656" i="43"/>
  <c r="U659" i="43"/>
  <c r="AH659" i="43"/>
  <c r="AI659" i="43"/>
  <c r="U661" i="43"/>
  <c r="AH661" i="43"/>
  <c r="AI661" i="43"/>
  <c r="U662" i="43"/>
  <c r="AH662" i="43"/>
  <c r="AI662" i="43"/>
  <c r="U664" i="43"/>
  <c r="AH664" i="43"/>
  <c r="AI664" i="43"/>
  <c r="U665" i="43"/>
  <c r="AH665" i="43"/>
  <c r="AI665" i="43"/>
  <c r="U667" i="43"/>
  <c r="AH667" i="43"/>
  <c r="AI667" i="43"/>
  <c r="U669" i="43"/>
  <c r="AH669" i="43"/>
  <c r="AI669" i="43"/>
  <c r="U670" i="43"/>
  <c r="AH670" i="43"/>
  <c r="AI670" i="43"/>
  <c r="K671" i="43"/>
  <c r="AC575" i="43"/>
  <c r="AC576" i="43"/>
  <c r="AC577" i="43"/>
  <c r="AC578" i="43"/>
  <c r="AC579" i="43"/>
  <c r="AC580" i="43"/>
  <c r="AC581" i="43"/>
  <c r="U581" i="43"/>
  <c r="Y581" i="43"/>
  <c r="AG581" i="43"/>
  <c r="AH581" i="43"/>
  <c r="AI581" i="43"/>
  <c r="Y575" i="43"/>
  <c r="Y576" i="43"/>
  <c r="U576" i="43"/>
  <c r="AG576" i="43"/>
  <c r="AH576" i="43"/>
  <c r="AI576" i="43"/>
  <c r="Y577" i="43"/>
  <c r="Y578" i="43"/>
  <c r="Y579" i="43"/>
  <c r="U579" i="43"/>
  <c r="AG579" i="43"/>
  <c r="AH579" i="43"/>
  <c r="AI579" i="43"/>
  <c r="Y580" i="43"/>
  <c r="U575" i="43"/>
  <c r="AG575" i="43"/>
  <c r="AH575" i="43"/>
  <c r="AI575" i="43"/>
  <c r="U577" i="43"/>
  <c r="AG577" i="43"/>
  <c r="AH577" i="43"/>
  <c r="AI577" i="43"/>
  <c r="U578" i="43"/>
  <c r="U580" i="43"/>
  <c r="AG580" i="43"/>
  <c r="AH580" i="43"/>
  <c r="AI580" i="43"/>
  <c r="U582" i="43"/>
  <c r="AG578" i="43"/>
  <c r="AF572" i="43"/>
  <c r="AG551" i="43"/>
  <c r="AG552" i="43"/>
  <c r="AG553" i="43"/>
  <c r="AG554" i="43"/>
  <c r="U554" i="43"/>
  <c r="Y554" i="43"/>
  <c r="AC554" i="43"/>
  <c r="AH554" i="43"/>
  <c r="AG555" i="43"/>
  <c r="AG556" i="43"/>
  <c r="AG557" i="43"/>
  <c r="U557" i="43"/>
  <c r="Y557" i="43"/>
  <c r="AC557" i="43"/>
  <c r="AH557" i="43"/>
  <c r="AG558" i="43"/>
  <c r="AG559" i="43"/>
  <c r="AG560" i="43"/>
  <c r="AG561" i="43"/>
  <c r="AG562" i="43"/>
  <c r="U562" i="43"/>
  <c r="Y562" i="43"/>
  <c r="AC562" i="43"/>
  <c r="AG563" i="43"/>
  <c r="AG564" i="43"/>
  <c r="AG565" i="43"/>
  <c r="U565" i="43"/>
  <c r="Y565" i="43"/>
  <c r="AC565" i="43"/>
  <c r="AH565" i="43"/>
  <c r="AG566" i="43"/>
  <c r="AG567" i="43"/>
  <c r="AG568" i="43"/>
  <c r="AG569" i="43"/>
  <c r="AG570" i="43"/>
  <c r="U570" i="43"/>
  <c r="Y570" i="43"/>
  <c r="AC570" i="43"/>
  <c r="AH570" i="43"/>
  <c r="AG571" i="43"/>
  <c r="AE572" i="43"/>
  <c r="AD572" i="43"/>
  <c r="AC551" i="43"/>
  <c r="AC552" i="43"/>
  <c r="AC553" i="43"/>
  <c r="AC555" i="43"/>
  <c r="AC556" i="43"/>
  <c r="U556" i="43"/>
  <c r="Y556" i="43"/>
  <c r="AH556" i="43"/>
  <c r="AC558" i="43"/>
  <c r="AC559" i="43"/>
  <c r="AC560" i="43"/>
  <c r="AC561" i="43"/>
  <c r="U561" i="43"/>
  <c r="Y561" i="43"/>
  <c r="AH561" i="43"/>
  <c r="AC563" i="43"/>
  <c r="AC564" i="43"/>
  <c r="AC566" i="43"/>
  <c r="AC567" i="43"/>
  <c r="AC568" i="43"/>
  <c r="AC569" i="43"/>
  <c r="U569" i="43"/>
  <c r="Y569" i="43"/>
  <c r="AH569" i="43"/>
  <c r="AC571" i="43"/>
  <c r="Y551" i="43"/>
  <c r="Y552" i="43"/>
  <c r="Y553" i="43"/>
  <c r="U553" i="43"/>
  <c r="AH553" i="43"/>
  <c r="Y555" i="43"/>
  <c r="Y558" i="43"/>
  <c r="Y559" i="43"/>
  <c r="Y560" i="43"/>
  <c r="Y563" i="43"/>
  <c r="Y564" i="43"/>
  <c r="U564" i="43"/>
  <c r="AH564" i="43"/>
  <c r="Y566" i="43"/>
  <c r="Y567" i="43"/>
  <c r="Y568" i="43"/>
  <c r="Y571" i="43"/>
  <c r="U551" i="43"/>
  <c r="U552" i="43"/>
  <c r="AH552" i="43"/>
  <c r="U555" i="43"/>
  <c r="U558" i="43"/>
  <c r="U559" i="43"/>
  <c r="U560" i="43"/>
  <c r="AH560" i="43"/>
  <c r="U563" i="43"/>
  <c r="AH563" i="43"/>
  <c r="U566" i="43"/>
  <c r="U567" i="43"/>
  <c r="U568" i="43"/>
  <c r="AH568" i="43"/>
  <c r="U571" i="43"/>
  <c r="K572" i="43"/>
  <c r="AF520" i="43"/>
  <c r="AE520" i="43"/>
  <c r="AD520" i="43"/>
  <c r="AG504" i="43"/>
  <c r="AG505" i="43"/>
  <c r="AG506" i="43"/>
  <c r="AG507" i="43"/>
  <c r="AG508" i="43"/>
  <c r="AG509" i="43"/>
  <c r="AG510" i="43"/>
  <c r="AG511" i="43"/>
  <c r="AG512" i="43"/>
  <c r="AG513" i="43"/>
  <c r="AG514" i="43"/>
  <c r="AG515" i="43"/>
  <c r="AG516" i="43"/>
  <c r="AG517" i="43"/>
  <c r="AG518" i="43"/>
  <c r="AG519" i="43"/>
  <c r="AC504" i="43"/>
  <c r="AC505" i="43"/>
  <c r="AC506" i="43"/>
  <c r="AC507" i="43"/>
  <c r="AC508" i="43"/>
  <c r="AC509" i="43"/>
  <c r="AC510" i="43"/>
  <c r="AC511" i="43"/>
  <c r="AC512" i="43"/>
  <c r="AC513" i="43"/>
  <c r="AC514" i="43"/>
  <c r="AC515" i="43"/>
  <c r="AC516" i="43"/>
  <c r="AC517" i="43"/>
  <c r="AC518" i="43"/>
  <c r="AC519" i="43"/>
  <c r="Y504" i="43"/>
  <c r="Y505" i="43"/>
  <c r="Y506" i="43"/>
  <c r="Y507" i="43"/>
  <c r="Y508" i="43"/>
  <c r="Y509" i="43"/>
  <c r="Y510" i="43"/>
  <c r="Y511" i="43"/>
  <c r="Y512" i="43"/>
  <c r="Y513" i="43"/>
  <c r="Y514" i="43"/>
  <c r="Y515" i="43"/>
  <c r="U515" i="43"/>
  <c r="AH515" i="43"/>
  <c r="AI515" i="43"/>
  <c r="Y516" i="43"/>
  <c r="Y517" i="43"/>
  <c r="Y518" i="43"/>
  <c r="Y519" i="43"/>
  <c r="U504" i="43"/>
  <c r="AH504" i="43"/>
  <c r="AI504" i="43"/>
  <c r="U505" i="43"/>
  <c r="AH505" i="43"/>
  <c r="AI505" i="43"/>
  <c r="U506" i="43"/>
  <c r="AH506" i="43"/>
  <c r="AI506" i="43"/>
  <c r="U507" i="43"/>
  <c r="AH507" i="43"/>
  <c r="AI507" i="43"/>
  <c r="U508" i="43"/>
  <c r="AH508" i="43"/>
  <c r="AI508" i="43"/>
  <c r="U509" i="43"/>
  <c r="AH509" i="43"/>
  <c r="AI509" i="43"/>
  <c r="U510" i="43"/>
  <c r="AH510" i="43"/>
  <c r="AI510" i="43"/>
  <c r="U511" i="43"/>
  <c r="U512" i="43"/>
  <c r="AH512" i="43"/>
  <c r="AI512" i="43"/>
  <c r="U513" i="43"/>
  <c r="AH513" i="43"/>
  <c r="AI513" i="43"/>
  <c r="U514" i="43"/>
  <c r="AH514" i="43"/>
  <c r="AI514" i="43"/>
  <c r="U516" i="43"/>
  <c r="AH516" i="43"/>
  <c r="AI516" i="43"/>
  <c r="U517" i="43"/>
  <c r="U518" i="43"/>
  <c r="AH518" i="43"/>
  <c r="AI518" i="43"/>
  <c r="U519" i="43"/>
  <c r="K520" i="43"/>
  <c r="AD473" i="43"/>
  <c r="AG414" i="43"/>
  <c r="AG415" i="43"/>
  <c r="AG416" i="43"/>
  <c r="AG417" i="43"/>
  <c r="AG418" i="43"/>
  <c r="AG419" i="43"/>
  <c r="AG420" i="43"/>
  <c r="AG421" i="43"/>
  <c r="AG422" i="43"/>
  <c r="AG423" i="43"/>
  <c r="AG424" i="43"/>
  <c r="AG425" i="43"/>
  <c r="AG426" i="43"/>
  <c r="AG427" i="43"/>
  <c r="AG428" i="43"/>
  <c r="AG429" i="43"/>
  <c r="AG430" i="43"/>
  <c r="U430" i="43"/>
  <c r="Y430" i="43"/>
  <c r="AC430" i="43"/>
  <c r="AH430" i="43"/>
  <c r="AI430" i="43"/>
  <c r="AG431" i="43"/>
  <c r="AG432" i="43"/>
  <c r="AG433" i="43"/>
  <c r="AG434" i="43"/>
  <c r="AG435" i="43"/>
  <c r="AG436" i="43"/>
  <c r="AG437" i="43"/>
  <c r="AG438" i="43"/>
  <c r="AG439" i="43"/>
  <c r="AG440" i="43"/>
  <c r="AG441" i="43"/>
  <c r="AG442" i="43"/>
  <c r="AG443" i="43"/>
  <c r="AG444" i="43"/>
  <c r="AG445" i="43"/>
  <c r="AG446" i="43"/>
  <c r="AG447" i="43"/>
  <c r="AG448" i="43"/>
  <c r="AG449" i="43"/>
  <c r="AG450" i="43"/>
  <c r="AG451" i="43"/>
  <c r="AG452" i="43"/>
  <c r="AG453" i="43"/>
  <c r="AG454" i="43"/>
  <c r="AG455" i="43"/>
  <c r="AG456" i="43"/>
  <c r="AG457" i="43"/>
  <c r="AG458" i="43"/>
  <c r="AG459" i="43"/>
  <c r="AG460" i="43"/>
  <c r="AG461" i="43"/>
  <c r="AG462" i="43"/>
  <c r="AG463" i="43"/>
  <c r="AG464" i="43"/>
  <c r="AG465" i="43"/>
  <c r="AG466" i="43"/>
  <c r="AG467" i="43"/>
  <c r="AG468" i="43"/>
  <c r="AG469" i="43"/>
  <c r="AG470" i="43"/>
  <c r="AG471" i="43"/>
  <c r="AG472" i="43"/>
  <c r="AC414" i="43"/>
  <c r="AC415" i="43"/>
  <c r="AC416" i="43"/>
  <c r="AC417" i="43"/>
  <c r="AC418" i="43"/>
  <c r="AC419" i="43"/>
  <c r="AC420" i="43"/>
  <c r="AC421" i="43"/>
  <c r="AC422" i="43"/>
  <c r="AC423" i="43"/>
  <c r="AC424" i="43"/>
  <c r="AC425" i="43"/>
  <c r="AC426" i="43"/>
  <c r="AC427" i="43"/>
  <c r="AC428" i="43"/>
  <c r="AC429" i="43"/>
  <c r="AC431" i="43"/>
  <c r="AC432" i="43"/>
  <c r="AC433" i="43"/>
  <c r="AC434" i="43"/>
  <c r="AC435" i="43"/>
  <c r="AC436" i="43"/>
  <c r="AC437" i="43"/>
  <c r="AC438" i="43"/>
  <c r="U438" i="43"/>
  <c r="Y438" i="43"/>
  <c r="AH438" i="43"/>
  <c r="AI438" i="43"/>
  <c r="AC439" i="43"/>
  <c r="AC440" i="43"/>
  <c r="AC441" i="43"/>
  <c r="AC442" i="43"/>
  <c r="AC443" i="43"/>
  <c r="AC444" i="43"/>
  <c r="AC445" i="43"/>
  <c r="AC446" i="43"/>
  <c r="AC447" i="43"/>
  <c r="AC448" i="43"/>
  <c r="AC449" i="43"/>
  <c r="AC450" i="43"/>
  <c r="AC451" i="43"/>
  <c r="AC452" i="43"/>
  <c r="AC453" i="43"/>
  <c r="AC454" i="43"/>
  <c r="AC455" i="43"/>
  <c r="AC456" i="43"/>
  <c r="AC457" i="43"/>
  <c r="AC458" i="43"/>
  <c r="AC459" i="43"/>
  <c r="AC460" i="43"/>
  <c r="AC461" i="43"/>
  <c r="AC462" i="43"/>
  <c r="U462" i="43"/>
  <c r="Y462" i="43"/>
  <c r="AH462" i="43"/>
  <c r="AI462" i="43"/>
  <c r="AC463" i="43"/>
  <c r="AC464" i="43"/>
  <c r="AC465" i="43"/>
  <c r="AC466" i="43"/>
  <c r="AC467" i="43"/>
  <c r="AC468" i="43"/>
  <c r="AC469" i="43"/>
  <c r="AC470" i="43"/>
  <c r="U470" i="43"/>
  <c r="Y470" i="43"/>
  <c r="AC471" i="43"/>
  <c r="AC472" i="43"/>
  <c r="Y414" i="43"/>
  <c r="Y415" i="43"/>
  <c r="Y416" i="43"/>
  <c r="Y417" i="43"/>
  <c r="Y418" i="43"/>
  <c r="Y419" i="43"/>
  <c r="Y420" i="43"/>
  <c r="Y421" i="43"/>
  <c r="Y422" i="43"/>
  <c r="Y423" i="43"/>
  <c r="Y424" i="43"/>
  <c r="Y425" i="43"/>
  <c r="Y426" i="43"/>
  <c r="Y427" i="43"/>
  <c r="Y428" i="43"/>
  <c r="Y429" i="43"/>
  <c r="Y431" i="43"/>
  <c r="Y432" i="43"/>
  <c r="Y433" i="43"/>
  <c r="Y434" i="43"/>
  <c r="Y435" i="43"/>
  <c r="Y436" i="43"/>
  <c r="Y437" i="43"/>
  <c r="Y439" i="43"/>
  <c r="Y440" i="43"/>
  <c r="Y441" i="43"/>
  <c r="U441" i="43"/>
  <c r="AH441" i="43"/>
  <c r="AI441" i="43"/>
  <c r="Y442" i="43"/>
  <c r="Y443" i="43"/>
  <c r="Y444" i="43"/>
  <c r="Y445" i="43"/>
  <c r="Y446" i="43"/>
  <c r="Y447" i="43"/>
  <c r="Y448" i="43"/>
  <c r="Y449" i="43"/>
  <c r="U449" i="43"/>
  <c r="AH449" i="43"/>
  <c r="AI449" i="43"/>
  <c r="Y450" i="43"/>
  <c r="Y451" i="43"/>
  <c r="Y452" i="43"/>
  <c r="Y453" i="43"/>
  <c r="Y454" i="43"/>
  <c r="Y455" i="43"/>
  <c r="Y456" i="43"/>
  <c r="Y457" i="43"/>
  <c r="U457" i="43"/>
  <c r="AH457" i="43"/>
  <c r="AI457" i="43"/>
  <c r="Y458" i="43"/>
  <c r="Y459" i="43"/>
  <c r="Y460" i="43"/>
  <c r="Y461" i="43"/>
  <c r="Y463" i="43"/>
  <c r="Y464" i="43"/>
  <c r="Y465" i="43"/>
  <c r="Y466" i="43"/>
  <c r="Y467" i="43"/>
  <c r="Y468" i="43"/>
  <c r="Y469" i="43"/>
  <c r="Y471" i="43"/>
  <c r="Y472" i="43"/>
  <c r="U414" i="43"/>
  <c r="AH414" i="43"/>
  <c r="AI414" i="43"/>
  <c r="U415" i="43"/>
  <c r="AH415" i="43"/>
  <c r="AI415" i="43"/>
  <c r="U416" i="43"/>
  <c r="U417" i="43"/>
  <c r="AH417" i="43"/>
  <c r="AI417" i="43"/>
  <c r="U418" i="43"/>
  <c r="U419" i="43"/>
  <c r="AH419" i="43"/>
  <c r="AI419" i="43"/>
  <c r="U420" i="43"/>
  <c r="AH420" i="43"/>
  <c r="AI420" i="43"/>
  <c r="U421" i="43"/>
  <c r="U422" i="43"/>
  <c r="AH422" i="43"/>
  <c r="AI422" i="43"/>
  <c r="U423" i="43"/>
  <c r="U424" i="43"/>
  <c r="U425" i="43"/>
  <c r="AH425" i="43"/>
  <c r="AI425" i="43"/>
  <c r="U426" i="43"/>
  <c r="U427" i="43"/>
  <c r="AH427" i="43"/>
  <c r="AI427" i="43"/>
  <c r="U428" i="43"/>
  <c r="AH428" i="43"/>
  <c r="AI428" i="43"/>
  <c r="U429" i="43"/>
  <c r="U431" i="43"/>
  <c r="AH431" i="43"/>
  <c r="AI431" i="43"/>
  <c r="U432" i="43"/>
  <c r="U433" i="43"/>
  <c r="AH433" i="43"/>
  <c r="AI433" i="43"/>
  <c r="U434" i="43"/>
  <c r="U435" i="43"/>
  <c r="U436" i="43"/>
  <c r="AH436" i="43"/>
  <c r="AI436" i="43"/>
  <c r="U437" i="43"/>
  <c r="U439" i="43"/>
  <c r="AH439" i="43"/>
  <c r="AI439" i="43"/>
  <c r="U440" i="43"/>
  <c r="U442" i="43"/>
  <c r="U443" i="43"/>
  <c r="U444" i="43"/>
  <c r="AH444" i="43"/>
  <c r="AI444" i="43"/>
  <c r="U445" i="43"/>
  <c r="U446" i="43"/>
  <c r="AH446" i="43"/>
  <c r="AI446" i="43"/>
  <c r="U447" i="43"/>
  <c r="AH447" i="43"/>
  <c r="AI447" i="43"/>
  <c r="U448" i="43"/>
  <c r="U450" i="43"/>
  <c r="U451" i="43"/>
  <c r="AH451" i="43"/>
  <c r="AI451" i="43"/>
  <c r="U452" i="43"/>
  <c r="AH452" i="43"/>
  <c r="AI452" i="43"/>
  <c r="U453" i="43"/>
  <c r="U454" i="43"/>
  <c r="AH454" i="43"/>
  <c r="AI454" i="43"/>
  <c r="U455" i="43"/>
  <c r="AH455" i="43"/>
  <c r="AI455" i="43"/>
  <c r="U456" i="43"/>
  <c r="U458" i="43"/>
  <c r="U459" i="43"/>
  <c r="AH459" i="43"/>
  <c r="AI459" i="43"/>
  <c r="U460" i="43"/>
  <c r="AH460" i="43"/>
  <c r="AI460" i="43"/>
  <c r="U461" i="43"/>
  <c r="U463" i="43"/>
  <c r="AH463" i="43"/>
  <c r="AI463" i="43"/>
  <c r="U464" i="43"/>
  <c r="AH464" i="43"/>
  <c r="AI464" i="43"/>
  <c r="U465" i="43"/>
  <c r="AH465" i="43"/>
  <c r="AI465" i="43"/>
  <c r="U466" i="43"/>
  <c r="U467" i="43"/>
  <c r="U468" i="43"/>
  <c r="AH468" i="43"/>
  <c r="AI468" i="43"/>
  <c r="U469" i="43"/>
  <c r="U471" i="43"/>
  <c r="AH471" i="43"/>
  <c r="AI471" i="43"/>
  <c r="U472" i="43"/>
  <c r="K473" i="43"/>
  <c r="AF411" i="43"/>
  <c r="AE411" i="43"/>
  <c r="AD411" i="43"/>
  <c r="AG398" i="43"/>
  <c r="AG399" i="43"/>
  <c r="AG400" i="43"/>
  <c r="AG401" i="43"/>
  <c r="AG402" i="43"/>
  <c r="AG403" i="43"/>
  <c r="U403" i="43"/>
  <c r="Y403" i="43"/>
  <c r="AC403" i="43"/>
  <c r="AH403" i="43"/>
  <c r="AI403" i="43"/>
  <c r="AG404" i="43"/>
  <c r="AG405" i="43"/>
  <c r="AG406" i="43"/>
  <c r="AG407" i="43"/>
  <c r="AG408" i="43"/>
  <c r="AG409" i="43"/>
  <c r="AG410" i="43"/>
  <c r="AC398" i="43"/>
  <c r="AC399" i="43"/>
  <c r="AC400" i="43"/>
  <c r="AC401" i="43"/>
  <c r="AC402" i="43"/>
  <c r="AC404" i="43"/>
  <c r="AC405" i="43"/>
  <c r="AC406" i="43"/>
  <c r="AC407" i="43"/>
  <c r="AC408" i="43"/>
  <c r="U408" i="43"/>
  <c r="Y408" i="43"/>
  <c r="AH408" i="43"/>
  <c r="AI408" i="43"/>
  <c r="AC409" i="43"/>
  <c r="Y398" i="43"/>
  <c r="U398" i="43"/>
  <c r="AH398" i="43"/>
  <c r="AI398" i="43"/>
  <c r="Y399" i="43"/>
  <c r="Y400" i="43"/>
  <c r="Y401" i="43"/>
  <c r="Y402" i="43"/>
  <c r="Y404" i="43"/>
  <c r="Y405" i="43"/>
  <c r="Y406" i="43"/>
  <c r="Y407" i="43"/>
  <c r="U407" i="43"/>
  <c r="AH407" i="43"/>
  <c r="AI407" i="43"/>
  <c r="Y409" i="43"/>
  <c r="U399" i="43"/>
  <c r="U400" i="43"/>
  <c r="AH400" i="43"/>
  <c r="AI400" i="43"/>
  <c r="U401" i="43"/>
  <c r="AH401" i="43"/>
  <c r="AI401" i="43"/>
  <c r="U402" i="43"/>
  <c r="U404" i="43"/>
  <c r="U405" i="43"/>
  <c r="AH405" i="43"/>
  <c r="AI405" i="43"/>
  <c r="U406" i="43"/>
  <c r="U409" i="43"/>
  <c r="AH409" i="43"/>
  <c r="AI409" i="43"/>
  <c r="K411" i="43"/>
  <c r="AF345" i="43"/>
  <c r="AE345" i="43"/>
  <c r="AD345" i="43"/>
  <c r="AG330" i="43"/>
  <c r="U330" i="43"/>
  <c r="Y330" i="43"/>
  <c r="AC330" i="43"/>
  <c r="AH330" i="43"/>
  <c r="AI330" i="43"/>
  <c r="AG331" i="43"/>
  <c r="AG332" i="43"/>
  <c r="AG333" i="43"/>
  <c r="AG334" i="43"/>
  <c r="AG335" i="43"/>
  <c r="AG336" i="43"/>
  <c r="AG337" i="43"/>
  <c r="AG338" i="43"/>
  <c r="AG339" i="43"/>
  <c r="AG340" i="43"/>
  <c r="AG341" i="43"/>
  <c r="AG342" i="43"/>
  <c r="AG343" i="43"/>
  <c r="U343" i="43"/>
  <c r="Y343" i="43"/>
  <c r="AC343" i="43"/>
  <c r="AH343" i="43"/>
  <c r="AI343" i="43"/>
  <c r="AG344" i="43"/>
  <c r="AC338" i="43"/>
  <c r="AC339" i="43"/>
  <c r="AC340" i="43"/>
  <c r="AC341" i="43"/>
  <c r="AC342" i="43"/>
  <c r="AC344" i="43"/>
  <c r="AC331" i="43"/>
  <c r="AC332" i="43"/>
  <c r="AC333" i="43"/>
  <c r="AC334" i="43"/>
  <c r="AC335" i="43"/>
  <c r="AC336" i="43"/>
  <c r="AC337" i="43"/>
  <c r="Y344" i="43"/>
  <c r="U344" i="43"/>
  <c r="AH344" i="43"/>
  <c r="AI344" i="43"/>
  <c r="Y338" i="43"/>
  <c r="U338" i="43"/>
  <c r="AH338" i="43"/>
  <c r="AI338" i="43"/>
  <c r="Y339" i="43"/>
  <c r="Y340" i="43"/>
  <c r="Y341" i="43"/>
  <c r="Y342" i="43"/>
  <c r="Y331" i="43"/>
  <c r="Y332" i="43"/>
  <c r="U332" i="43"/>
  <c r="AH332" i="43"/>
  <c r="AI332" i="43"/>
  <c r="Y333" i="43"/>
  <c r="Y334" i="43"/>
  <c r="Y335" i="43"/>
  <c r="Y336" i="43"/>
  <c r="Y337" i="43"/>
  <c r="U331" i="43"/>
  <c r="AH331" i="43"/>
  <c r="AI331" i="43"/>
  <c r="U333" i="43"/>
  <c r="AH333" i="43"/>
  <c r="AI333" i="43"/>
  <c r="U334" i="43"/>
  <c r="AH334" i="43"/>
  <c r="AI334" i="43"/>
  <c r="U335" i="43"/>
  <c r="AH335" i="43"/>
  <c r="AI335" i="43"/>
  <c r="U336" i="43"/>
  <c r="AH336" i="43"/>
  <c r="AI336" i="43"/>
  <c r="U337" i="43"/>
  <c r="U339" i="43"/>
  <c r="AH339" i="43"/>
  <c r="AI339" i="43"/>
  <c r="U340" i="43"/>
  <c r="AH340" i="43"/>
  <c r="AI340" i="43"/>
  <c r="U341" i="43"/>
  <c r="U342" i="43"/>
  <c r="K345" i="43"/>
  <c r="AF215" i="43"/>
  <c r="AE215" i="43"/>
  <c r="AG211" i="43"/>
  <c r="AG212" i="43"/>
  <c r="AG213" i="43"/>
  <c r="AG214" i="43"/>
  <c r="AC211" i="43"/>
  <c r="AC212" i="43"/>
  <c r="AC213" i="43"/>
  <c r="AC214" i="43"/>
  <c r="Y211" i="43"/>
  <c r="Y212" i="43"/>
  <c r="Y213" i="43"/>
  <c r="Y214" i="43"/>
  <c r="U211" i="43"/>
  <c r="AH211" i="43"/>
  <c r="AI211" i="43"/>
  <c r="U212" i="43"/>
  <c r="U213" i="43"/>
  <c r="AH213" i="43"/>
  <c r="AI213" i="43"/>
  <c r="U214" i="43"/>
  <c r="AH214" i="43"/>
  <c r="AI214" i="43"/>
  <c r="K215" i="43"/>
  <c r="AF147" i="43"/>
  <c r="AC99" i="43"/>
  <c r="AC100" i="43"/>
  <c r="AC101" i="43"/>
  <c r="AC102" i="43"/>
  <c r="AC103" i="43"/>
  <c r="AC104" i="43"/>
  <c r="AC105" i="43"/>
  <c r="AC106" i="43"/>
  <c r="AC107" i="43"/>
  <c r="AC108" i="43"/>
  <c r="AC109" i="43"/>
  <c r="AC110" i="43"/>
  <c r="AC111" i="43"/>
  <c r="AC112" i="43"/>
  <c r="AC113" i="43"/>
  <c r="AC114" i="43"/>
  <c r="AC115" i="43"/>
  <c r="AC116" i="43"/>
  <c r="AC117" i="43"/>
  <c r="AC118" i="43"/>
  <c r="AC119" i="43"/>
  <c r="AC120" i="43"/>
  <c r="AC121" i="43"/>
  <c r="AC122" i="43"/>
  <c r="AC123" i="43"/>
  <c r="AC124" i="43"/>
  <c r="AC125" i="43"/>
  <c r="AC126" i="43"/>
  <c r="AC127" i="43"/>
  <c r="AC128" i="43"/>
  <c r="AC129" i="43"/>
  <c r="AC130" i="43"/>
  <c r="AC131" i="43"/>
  <c r="AC132" i="43"/>
  <c r="AC133" i="43"/>
  <c r="AC134" i="43"/>
  <c r="AC135" i="43"/>
  <c r="AC136" i="43"/>
  <c r="AC137" i="43"/>
  <c r="AC138" i="43"/>
  <c r="AC139" i="43"/>
  <c r="AC140" i="43"/>
  <c r="AC141" i="43"/>
  <c r="AC142" i="43"/>
  <c r="AC143" i="43"/>
  <c r="AC144" i="43"/>
  <c r="AC145" i="43"/>
  <c r="AC146" i="43"/>
  <c r="Y99" i="43"/>
  <c r="Y100" i="43"/>
  <c r="Y101" i="43"/>
  <c r="Y102" i="43"/>
  <c r="Y103" i="43"/>
  <c r="Y104" i="43"/>
  <c r="Y105" i="43"/>
  <c r="Y106" i="43"/>
  <c r="Y107" i="43"/>
  <c r="Y108" i="43"/>
  <c r="Y109" i="43"/>
  <c r="Y110" i="43"/>
  <c r="Y111" i="43"/>
  <c r="Y112" i="43"/>
  <c r="Y113" i="43"/>
  <c r="Y114" i="43"/>
  <c r="Y115" i="43"/>
  <c r="Y116" i="43"/>
  <c r="Y117" i="43"/>
  <c r="Y118" i="43"/>
  <c r="Y119" i="43"/>
  <c r="Y120" i="43"/>
  <c r="Y121" i="43"/>
  <c r="Y122" i="43"/>
  <c r="U122" i="43"/>
  <c r="AG122" i="43"/>
  <c r="AH122" i="43"/>
  <c r="AI122" i="43"/>
  <c r="Y123" i="43"/>
  <c r="Y124" i="43"/>
  <c r="Y125" i="43"/>
  <c r="Y126" i="43"/>
  <c r="Y127" i="43"/>
  <c r="Y128" i="43"/>
  <c r="Y129" i="43"/>
  <c r="Y130" i="43"/>
  <c r="Y131" i="43"/>
  <c r="Y132" i="43"/>
  <c r="Y133" i="43"/>
  <c r="Y134" i="43"/>
  <c r="Y135" i="43"/>
  <c r="Y136" i="43"/>
  <c r="Y137" i="43"/>
  <c r="Y138" i="43"/>
  <c r="Y139" i="43"/>
  <c r="Y140" i="43"/>
  <c r="Y141" i="43"/>
  <c r="Y142" i="43"/>
  <c r="Y143" i="43"/>
  <c r="Y144" i="43"/>
  <c r="Y145" i="43"/>
  <c r="Y146" i="43"/>
  <c r="U99" i="43"/>
  <c r="AG99" i="43"/>
  <c r="AH99" i="43"/>
  <c r="AI99" i="43"/>
  <c r="U100" i="43"/>
  <c r="AG100" i="43"/>
  <c r="AH100" i="43"/>
  <c r="U101" i="43"/>
  <c r="AG101" i="43"/>
  <c r="AH101" i="43"/>
  <c r="AI101" i="43"/>
  <c r="U102" i="43"/>
  <c r="AG102" i="43"/>
  <c r="AH102" i="43"/>
  <c r="AI102" i="43"/>
  <c r="U103" i="43"/>
  <c r="U104" i="43"/>
  <c r="U105" i="43"/>
  <c r="U106" i="43"/>
  <c r="U107" i="43"/>
  <c r="AG107" i="43"/>
  <c r="AH107" i="43"/>
  <c r="AI107" i="43"/>
  <c r="U108" i="43"/>
  <c r="AG108" i="43"/>
  <c r="AH108" i="43"/>
  <c r="U109" i="43"/>
  <c r="AG109" i="43"/>
  <c r="AH109" i="43"/>
  <c r="AI109" i="43"/>
  <c r="U110" i="43"/>
  <c r="AG110" i="43"/>
  <c r="AH110" i="43"/>
  <c r="AI110" i="43"/>
  <c r="U111" i="43"/>
  <c r="U112" i="43"/>
  <c r="U113" i="43"/>
  <c r="U114" i="43"/>
  <c r="AG114" i="43"/>
  <c r="AH114" i="43"/>
  <c r="AI114" i="43"/>
  <c r="U115" i="43"/>
  <c r="AG115" i="43"/>
  <c r="AH115" i="43"/>
  <c r="AI115" i="43"/>
  <c r="U116" i="43"/>
  <c r="AG116" i="43"/>
  <c r="AH116" i="43"/>
  <c r="U117" i="43"/>
  <c r="AG117" i="43"/>
  <c r="AH117" i="43"/>
  <c r="AI117" i="43"/>
  <c r="U118" i="43"/>
  <c r="AG118" i="43"/>
  <c r="AH118" i="43"/>
  <c r="AI118" i="43"/>
  <c r="U119" i="43"/>
  <c r="U120" i="43"/>
  <c r="U121" i="43"/>
  <c r="U123" i="43"/>
  <c r="U124" i="43"/>
  <c r="AG124" i="43"/>
  <c r="AH124" i="43"/>
  <c r="AI124" i="43"/>
  <c r="U125" i="43"/>
  <c r="U126" i="43"/>
  <c r="AG126" i="43"/>
  <c r="U127" i="43"/>
  <c r="U128" i="43"/>
  <c r="U129" i="43"/>
  <c r="U130" i="43"/>
  <c r="U131" i="43"/>
  <c r="AG131" i="43"/>
  <c r="AH131" i="43"/>
  <c r="AI131" i="43"/>
  <c r="U132" i="43"/>
  <c r="AG132" i="43"/>
  <c r="AH132" i="43"/>
  <c r="AI132" i="43"/>
  <c r="U133" i="43"/>
  <c r="U134" i="43"/>
  <c r="AG134" i="43"/>
  <c r="AH134" i="43"/>
  <c r="AI134" i="43"/>
  <c r="U135" i="43"/>
  <c r="U136" i="43"/>
  <c r="U137" i="43"/>
  <c r="U138" i="43"/>
  <c r="U139" i="43"/>
  <c r="AG139" i="43"/>
  <c r="AH139" i="43"/>
  <c r="AI139" i="43"/>
  <c r="U140" i="43"/>
  <c r="AG140" i="43"/>
  <c r="AH140" i="43"/>
  <c r="AI140" i="43"/>
  <c r="U141" i="43"/>
  <c r="U142" i="43"/>
  <c r="AG142" i="43"/>
  <c r="AH142" i="43"/>
  <c r="AI142" i="43"/>
  <c r="U143" i="43"/>
  <c r="U144" i="43"/>
  <c r="U145" i="43"/>
  <c r="U146" i="43"/>
  <c r="AG88" i="43"/>
  <c r="AG89" i="43"/>
  <c r="U89" i="43"/>
  <c r="Y89" i="43"/>
  <c r="AC89" i="43"/>
  <c r="AH89" i="43"/>
  <c r="AI89" i="43"/>
  <c r="AG90" i="43"/>
  <c r="AG91" i="43"/>
  <c r="AG92" i="43"/>
  <c r="AG93" i="43"/>
  <c r="AG94" i="43"/>
  <c r="AG95" i="43"/>
  <c r="AG96" i="43"/>
  <c r="AG97" i="43"/>
  <c r="AG98" i="43"/>
  <c r="AI100" i="43"/>
  <c r="AG103" i="43"/>
  <c r="AH103" i="43"/>
  <c r="AI103" i="43"/>
  <c r="AG104" i="43"/>
  <c r="AH104" i="43"/>
  <c r="AI104" i="43"/>
  <c r="AG105" i="43"/>
  <c r="AH105" i="43"/>
  <c r="AI105" i="43"/>
  <c r="AG106" i="43"/>
  <c r="AH106" i="43"/>
  <c r="AI106" i="43"/>
  <c r="AI108" i="43"/>
  <c r="AG111" i="43"/>
  <c r="AH111" i="43"/>
  <c r="AI111" i="43"/>
  <c r="AG112" i="43"/>
  <c r="AH112" i="43"/>
  <c r="AI112" i="43"/>
  <c r="AG113" i="43"/>
  <c r="AH113" i="43"/>
  <c r="AI113" i="43"/>
  <c r="AI116" i="43"/>
  <c r="AG119" i="43"/>
  <c r="AH119" i="43"/>
  <c r="AI119" i="43"/>
  <c r="AG120" i="43"/>
  <c r="AH120" i="43"/>
  <c r="AI120" i="43"/>
  <c r="AG121" i="43"/>
  <c r="AH121" i="43"/>
  <c r="AI121" i="43"/>
  <c r="AG123" i="43"/>
  <c r="AG125" i="43"/>
  <c r="AH125" i="43"/>
  <c r="AI125" i="43"/>
  <c r="AG127" i="43"/>
  <c r="AH127" i="43"/>
  <c r="AI127" i="43"/>
  <c r="AG128" i="43"/>
  <c r="AH128" i="43"/>
  <c r="AI128" i="43"/>
  <c r="AG129" i="43"/>
  <c r="AH129" i="43"/>
  <c r="AI129" i="43"/>
  <c r="AG130" i="43"/>
  <c r="AH130" i="43"/>
  <c r="AI130" i="43"/>
  <c r="AG133" i="43"/>
  <c r="AH133" i="43"/>
  <c r="AI133" i="43"/>
  <c r="AG135" i="43"/>
  <c r="AH135" i="43"/>
  <c r="AI135" i="43"/>
  <c r="AG136" i="43"/>
  <c r="AH136" i="43"/>
  <c r="AI136" i="43"/>
  <c r="AG137" i="43"/>
  <c r="AH137" i="43"/>
  <c r="AI137" i="43"/>
  <c r="AG138" i="43"/>
  <c r="AH138" i="43"/>
  <c r="AI138" i="43"/>
  <c r="AG141" i="43"/>
  <c r="AH141" i="43"/>
  <c r="AI141" i="43"/>
  <c r="AG143" i="43"/>
  <c r="AH143" i="43"/>
  <c r="AI143" i="43"/>
  <c r="AG144" i="43"/>
  <c r="AH144" i="43"/>
  <c r="AI144" i="43"/>
  <c r="AG145" i="43"/>
  <c r="AH145" i="43"/>
  <c r="AI145" i="43"/>
  <c r="AG146" i="43"/>
  <c r="AH146" i="43"/>
  <c r="AI146" i="43"/>
  <c r="AG87" i="43"/>
  <c r="AC95" i="43"/>
  <c r="AC94" i="43"/>
  <c r="AC93" i="43"/>
  <c r="AC92" i="43"/>
  <c r="AC91" i="43"/>
  <c r="AC90" i="43"/>
  <c r="AC88" i="43"/>
  <c r="AC87" i="43"/>
  <c r="Y88" i="43"/>
  <c r="Y90" i="43"/>
  <c r="Y91" i="43"/>
  <c r="Y92" i="43"/>
  <c r="U92" i="43"/>
  <c r="AH92" i="43"/>
  <c r="AI92" i="43"/>
  <c r="Y93" i="43"/>
  <c r="Y94" i="43"/>
  <c r="Y95" i="43"/>
  <c r="Y87" i="43"/>
  <c r="U95" i="43"/>
  <c r="AH95" i="43"/>
  <c r="AI95" i="43"/>
  <c r="U94" i="43"/>
  <c r="AH94" i="43"/>
  <c r="AI94" i="43"/>
  <c r="U93" i="43"/>
  <c r="AH93" i="43"/>
  <c r="AI93" i="43"/>
  <c r="U91" i="43"/>
  <c r="AH91" i="43"/>
  <c r="AI91" i="43"/>
  <c r="U90" i="43"/>
  <c r="AH90" i="43"/>
  <c r="AI90" i="43"/>
  <c r="U88" i="43"/>
  <c r="AH88" i="43"/>
  <c r="AI88" i="43"/>
  <c r="U87" i="43"/>
  <c r="K147" i="43"/>
  <c r="AF85" i="43"/>
  <c r="AG56" i="43"/>
  <c r="AG57" i="43"/>
  <c r="AG58" i="43"/>
  <c r="AG59" i="43"/>
  <c r="AG60" i="43"/>
  <c r="AG61" i="43"/>
  <c r="AG62" i="43"/>
  <c r="AG63" i="43"/>
  <c r="AG64" i="43"/>
  <c r="AG65" i="43"/>
  <c r="AG66" i="43"/>
  <c r="AG67" i="43"/>
  <c r="AG68" i="43"/>
  <c r="AG69" i="43"/>
  <c r="AG70" i="43"/>
  <c r="AG71" i="43"/>
  <c r="AG72" i="43"/>
  <c r="AG73" i="43"/>
  <c r="AG74" i="43"/>
  <c r="AG75" i="43"/>
  <c r="AG76" i="43"/>
  <c r="AG77" i="43"/>
  <c r="AG78" i="43"/>
  <c r="AG79" i="43"/>
  <c r="U79" i="43"/>
  <c r="Y79" i="43"/>
  <c r="AC79" i="43"/>
  <c r="AH79" i="43"/>
  <c r="AI79" i="43"/>
  <c r="AG80" i="43"/>
  <c r="AG81" i="43"/>
  <c r="AG82" i="43"/>
  <c r="AG83" i="43"/>
  <c r="AG84" i="43"/>
  <c r="AC80" i="43"/>
  <c r="AC81" i="43"/>
  <c r="AC82" i="43"/>
  <c r="AC83" i="43"/>
  <c r="AC84" i="43"/>
  <c r="Y80" i="43"/>
  <c r="Y81" i="43"/>
  <c r="U81" i="43"/>
  <c r="AH81" i="43"/>
  <c r="AI81" i="43"/>
  <c r="Y82" i="43"/>
  <c r="Y83" i="43"/>
  <c r="Y84" i="43"/>
  <c r="U80" i="43"/>
  <c r="U82" i="43"/>
  <c r="AH82" i="43"/>
  <c r="AI82" i="43"/>
  <c r="U83" i="43"/>
  <c r="AH83" i="43"/>
  <c r="AI83" i="43"/>
  <c r="U84" i="43"/>
  <c r="AH84" i="43"/>
  <c r="AI84" i="43"/>
  <c r="J85" i="43"/>
  <c r="K85" i="43"/>
  <c r="AF53" i="43"/>
  <c r="AG36" i="43"/>
  <c r="AG37" i="43"/>
  <c r="AG38" i="43"/>
  <c r="AG39" i="43"/>
  <c r="AG40" i="43"/>
  <c r="AG41" i="43"/>
  <c r="AG42" i="43"/>
  <c r="AG43" i="43"/>
  <c r="AG44" i="43"/>
  <c r="AG45" i="43"/>
  <c r="AG46" i="43"/>
  <c r="AG47" i="43"/>
  <c r="AG48" i="43"/>
  <c r="AG49" i="43"/>
  <c r="AG50" i="43"/>
  <c r="AG51" i="43"/>
  <c r="AG52" i="43"/>
  <c r="AC45" i="43"/>
  <c r="AC46" i="43"/>
  <c r="AC47" i="43"/>
  <c r="AC48" i="43"/>
  <c r="AC49" i="43"/>
  <c r="AC50" i="43"/>
  <c r="AC51" i="43"/>
  <c r="AC52" i="43"/>
  <c r="Y45" i="43"/>
  <c r="Y46" i="43"/>
  <c r="Y47" i="43"/>
  <c r="Y48" i="43"/>
  <c r="Y49" i="43"/>
  <c r="Y50" i="43"/>
  <c r="Y51" i="43"/>
  <c r="Y52" i="43"/>
  <c r="U45" i="43"/>
  <c r="AH45" i="43"/>
  <c r="AI45" i="43"/>
  <c r="U46" i="43"/>
  <c r="AH46" i="43"/>
  <c r="AI46" i="43"/>
  <c r="U47" i="43"/>
  <c r="AH47" i="43"/>
  <c r="AI47" i="43"/>
  <c r="U48" i="43"/>
  <c r="AH48" i="43"/>
  <c r="AI48" i="43"/>
  <c r="U49" i="43"/>
  <c r="AH49" i="43"/>
  <c r="AI49" i="43"/>
  <c r="U50" i="43"/>
  <c r="AH50" i="43"/>
  <c r="AI50" i="43"/>
  <c r="U51" i="43"/>
  <c r="AH51" i="43"/>
  <c r="AI51" i="43"/>
  <c r="U52" i="43"/>
  <c r="AH52" i="43"/>
  <c r="AI52" i="43"/>
  <c r="K53" i="43"/>
  <c r="K33" i="43"/>
  <c r="AG15" i="43"/>
  <c r="AG16" i="43"/>
  <c r="AG17" i="43"/>
  <c r="AG18" i="43"/>
  <c r="AG19" i="43"/>
  <c r="AG20" i="43"/>
  <c r="AF21" i="43"/>
  <c r="AE21" i="43"/>
  <c r="AC15" i="43"/>
  <c r="AC16" i="43"/>
  <c r="AC17" i="43"/>
  <c r="AC18" i="43"/>
  <c r="AC19" i="43"/>
  <c r="AC20" i="43"/>
  <c r="Y15" i="43"/>
  <c r="U15" i="43"/>
  <c r="AH15" i="43"/>
  <c r="AI15" i="43"/>
  <c r="Y16" i="43"/>
  <c r="Y17" i="43"/>
  <c r="Y18" i="43"/>
  <c r="Y19" i="43"/>
  <c r="Y20" i="43"/>
  <c r="U16" i="43"/>
  <c r="U17" i="43"/>
  <c r="AH17" i="43"/>
  <c r="AI17" i="43"/>
  <c r="U18" i="43"/>
  <c r="AH18" i="43"/>
  <c r="AI18" i="43"/>
  <c r="U19" i="43"/>
  <c r="AH19" i="43"/>
  <c r="AI19" i="43"/>
  <c r="U20" i="43"/>
  <c r="AH20" i="43"/>
  <c r="AI20" i="43"/>
  <c r="K21" i="43"/>
  <c r="AC70" i="91"/>
  <c r="AC71" i="91"/>
  <c r="AC72" i="91"/>
  <c r="AC73" i="91"/>
  <c r="AC74" i="91"/>
  <c r="AC75" i="91"/>
  <c r="AC76" i="91"/>
  <c r="AC77" i="91"/>
  <c r="AC78" i="91"/>
  <c r="AC79" i="91"/>
  <c r="AC80" i="91"/>
  <c r="AC81" i="91"/>
  <c r="AC82" i="91"/>
  <c r="AC83" i="91"/>
  <c r="AC84" i="91"/>
  <c r="AC85" i="91"/>
  <c r="AC86" i="91"/>
  <c r="AC87" i="91"/>
  <c r="AC88" i="91"/>
  <c r="Y70" i="91"/>
  <c r="Y71" i="91"/>
  <c r="Y72" i="91"/>
  <c r="Y73" i="91"/>
  <c r="Y74" i="91"/>
  <c r="Y75" i="91"/>
  <c r="Y76" i="91"/>
  <c r="Y77" i="91"/>
  <c r="Y78" i="91"/>
  <c r="Y79" i="91"/>
  <c r="Y80" i="91"/>
  <c r="Y81" i="91"/>
  <c r="Y82" i="91"/>
  <c r="Y83" i="91"/>
  <c r="Y84" i="91"/>
  <c r="Y85" i="91"/>
  <c r="Y86" i="91"/>
  <c r="Y87" i="91"/>
  <c r="Y88" i="91"/>
  <c r="AG353" i="91"/>
  <c r="AG354" i="91"/>
  <c r="AG355" i="91"/>
  <c r="U355" i="91"/>
  <c r="Y355" i="91"/>
  <c r="AC355" i="91"/>
  <c r="AH355" i="91"/>
  <c r="AI355" i="91"/>
  <c r="AG356" i="91"/>
  <c r="AG357" i="91"/>
  <c r="AG358" i="91"/>
  <c r="AG359" i="91"/>
  <c r="AC353" i="91"/>
  <c r="AC354" i="91"/>
  <c r="AC356" i="91"/>
  <c r="AC357" i="91"/>
  <c r="AC358" i="91"/>
  <c r="Y353" i="91"/>
  <c r="Y354" i="91"/>
  <c r="U354" i="91"/>
  <c r="AH354" i="91"/>
  <c r="AI354" i="91"/>
  <c r="Y356" i="91"/>
  <c r="Y357" i="91"/>
  <c r="Y358" i="91"/>
  <c r="U358" i="91"/>
  <c r="AH358" i="91"/>
  <c r="AI358" i="91"/>
  <c r="U353" i="91"/>
  <c r="AH353" i="91"/>
  <c r="AI353" i="91"/>
  <c r="U356" i="91"/>
  <c r="U357" i="91"/>
  <c r="AH357" i="91"/>
  <c r="AI357" i="91"/>
  <c r="U359" i="91"/>
  <c r="K360" i="91"/>
  <c r="AG305" i="91"/>
  <c r="AG306" i="91"/>
  <c r="AG307" i="91"/>
  <c r="AG308" i="91"/>
  <c r="AG309" i="91"/>
  <c r="U305" i="91"/>
  <c r="Y305" i="91"/>
  <c r="AC305" i="91"/>
  <c r="U306" i="91"/>
  <c r="Y306" i="91"/>
  <c r="AC306" i="91"/>
  <c r="U307" i="91"/>
  <c r="Y307" i="91"/>
  <c r="AC307" i="91"/>
  <c r="U308" i="91"/>
  <c r="Y308" i="91"/>
  <c r="AC308" i="91"/>
  <c r="U309" i="91"/>
  <c r="Y309" i="91"/>
  <c r="AC309" i="91"/>
  <c r="K310" i="91"/>
  <c r="AF287" i="91"/>
  <c r="AE287" i="91"/>
  <c r="AD287" i="91"/>
  <c r="AG286" i="91"/>
  <c r="AC286" i="91"/>
  <c r="U286" i="91"/>
  <c r="Y286" i="91"/>
  <c r="AH286" i="91"/>
  <c r="AI286" i="91"/>
  <c r="K287" i="91"/>
  <c r="AF268" i="91"/>
  <c r="AE268" i="91"/>
  <c r="AD268" i="91"/>
  <c r="AG252" i="91"/>
  <c r="AG253" i="91"/>
  <c r="AG254" i="91"/>
  <c r="U252" i="91"/>
  <c r="Y252" i="91"/>
  <c r="AC252" i="91"/>
  <c r="K255" i="91"/>
  <c r="AG216" i="91"/>
  <c r="AG217" i="91"/>
  <c r="AG218" i="91"/>
  <c r="AG219" i="91"/>
  <c r="U219" i="91"/>
  <c r="Y219" i="91"/>
  <c r="AC219" i="91"/>
  <c r="AH219" i="91"/>
  <c r="AG220" i="91"/>
  <c r="U220" i="91"/>
  <c r="Y220" i="91"/>
  <c r="AC220" i="91"/>
  <c r="AH220" i="91"/>
  <c r="AI220" i="91"/>
  <c r="AG221" i="91"/>
  <c r="AG222" i="91"/>
  <c r="AC216" i="91"/>
  <c r="AC217" i="91"/>
  <c r="AC218" i="91"/>
  <c r="AC221" i="91"/>
  <c r="Y216" i="91"/>
  <c r="U216" i="91"/>
  <c r="AH216" i="91"/>
  <c r="AI216" i="91"/>
  <c r="Y217" i="91"/>
  <c r="Y218" i="91"/>
  <c r="Y221" i="91"/>
  <c r="U217" i="91"/>
  <c r="U218" i="91"/>
  <c r="AH218" i="91"/>
  <c r="AI218" i="91"/>
  <c r="AI219" i="91"/>
  <c r="U221" i="91"/>
  <c r="AH221" i="91"/>
  <c r="AI221" i="91"/>
  <c r="K188" i="91"/>
  <c r="AG88" i="91"/>
  <c r="AG87" i="91"/>
  <c r="AG86" i="91"/>
  <c r="AG85" i="91"/>
  <c r="AG84" i="91"/>
  <c r="AG83" i="91"/>
  <c r="AG82" i="91"/>
  <c r="AG81" i="91"/>
  <c r="AG80" i="91"/>
  <c r="AG79" i="91"/>
  <c r="AG78" i="91"/>
  <c r="AG77" i="91"/>
  <c r="AG76" i="91"/>
  <c r="AG75" i="91"/>
  <c r="AG74" i="91"/>
  <c r="AG73" i="91"/>
  <c r="AG72" i="91"/>
  <c r="AG71" i="91"/>
  <c r="AG70" i="91"/>
  <c r="U70" i="91"/>
  <c r="U71" i="91"/>
  <c r="U72" i="91"/>
  <c r="U73" i="91"/>
  <c r="U74" i="91"/>
  <c r="U75" i="91"/>
  <c r="U76" i="91"/>
  <c r="U77" i="91"/>
  <c r="U78" i="91"/>
  <c r="U79" i="91"/>
  <c r="U80" i="91"/>
  <c r="U81" i="91"/>
  <c r="U82" i="91"/>
  <c r="U83" i="91"/>
  <c r="U84" i="91"/>
  <c r="U85" i="91"/>
  <c r="U86" i="91"/>
  <c r="U87" i="91"/>
  <c r="U88" i="91"/>
  <c r="K35" i="91"/>
  <c r="AF25" i="91"/>
  <c r="AG20" i="91"/>
  <c r="AG21" i="91"/>
  <c r="AG22" i="91"/>
  <c r="AG23" i="91"/>
  <c r="AG24" i="91"/>
  <c r="U24" i="91"/>
  <c r="Y24" i="91"/>
  <c r="AC24" i="91"/>
  <c r="AG15" i="91"/>
  <c r="AG16" i="91"/>
  <c r="K163" i="89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U172" i="3"/>
  <c r="Y172" i="3"/>
  <c r="AC172" i="3"/>
  <c r="AH172" i="3"/>
  <c r="AG171" i="3"/>
  <c r="AG170" i="3"/>
  <c r="AG169" i="3"/>
  <c r="AG168" i="3"/>
  <c r="AG167" i="3"/>
  <c r="AG166" i="3"/>
  <c r="AG165" i="3"/>
  <c r="AG164" i="3"/>
  <c r="AF198" i="3"/>
  <c r="AE198" i="3"/>
  <c r="AD198" i="3"/>
  <c r="AC165" i="3"/>
  <c r="AC166" i="3"/>
  <c r="AC167" i="3"/>
  <c r="AC168" i="3"/>
  <c r="AC169" i="3"/>
  <c r="AC170" i="3"/>
  <c r="AC171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Y165" i="3"/>
  <c r="Y166" i="3"/>
  <c r="Y167" i="3"/>
  <c r="Y168" i="3"/>
  <c r="Y169" i="3"/>
  <c r="Y170" i="3"/>
  <c r="Y171" i="3"/>
  <c r="Y173" i="3"/>
  <c r="Y174" i="3"/>
  <c r="Y175" i="3"/>
  <c r="Y176" i="3"/>
  <c r="Y177" i="3"/>
  <c r="Y178" i="3"/>
  <c r="Y179" i="3"/>
  <c r="U179" i="3"/>
  <c r="AH179" i="3"/>
  <c r="Y180" i="3"/>
  <c r="Y181" i="3"/>
  <c r="Y182" i="3"/>
  <c r="Y183" i="3"/>
  <c r="Y184" i="3"/>
  <c r="Y185" i="3"/>
  <c r="Y186" i="3"/>
  <c r="Y187" i="3"/>
  <c r="U187" i="3"/>
  <c r="AH187" i="3"/>
  <c r="Y188" i="3"/>
  <c r="Y189" i="3"/>
  <c r="Y190" i="3"/>
  <c r="Y191" i="3"/>
  <c r="Y192" i="3"/>
  <c r="Y193" i="3"/>
  <c r="Y194" i="3"/>
  <c r="Y195" i="3"/>
  <c r="Y196" i="3"/>
  <c r="Y197" i="3"/>
  <c r="U165" i="3"/>
  <c r="AH165" i="3"/>
  <c r="U166" i="3"/>
  <c r="AH166" i="3"/>
  <c r="U167" i="3"/>
  <c r="AH167" i="3"/>
  <c r="U168" i="3"/>
  <c r="U169" i="3"/>
  <c r="AH169" i="3"/>
  <c r="U170" i="3"/>
  <c r="AH170" i="3"/>
  <c r="U171" i="3"/>
  <c r="AH171" i="3"/>
  <c r="U173" i="3"/>
  <c r="AH173" i="3"/>
  <c r="U174" i="3"/>
  <c r="AH174" i="3"/>
  <c r="U175" i="3"/>
  <c r="AH175" i="3"/>
  <c r="U176" i="3"/>
  <c r="AH176" i="3"/>
  <c r="U177" i="3"/>
  <c r="U178" i="3"/>
  <c r="AH178" i="3"/>
  <c r="U180" i="3"/>
  <c r="U181" i="3"/>
  <c r="AH181" i="3"/>
  <c r="U182" i="3"/>
  <c r="AH182" i="3"/>
  <c r="U183" i="3"/>
  <c r="AH183" i="3"/>
  <c r="U184" i="3"/>
  <c r="AH184" i="3"/>
  <c r="U185" i="3"/>
  <c r="U186" i="3"/>
  <c r="AH186" i="3"/>
  <c r="U188" i="3"/>
  <c r="AH188" i="3"/>
  <c r="U189" i="3"/>
  <c r="AH189" i="3"/>
  <c r="U190" i="3"/>
  <c r="AH190" i="3"/>
  <c r="U191" i="3"/>
  <c r="AH191" i="3"/>
  <c r="U192" i="3"/>
  <c r="U193" i="3"/>
  <c r="AH193" i="3"/>
  <c r="U194" i="3"/>
  <c r="AH194" i="3"/>
  <c r="U195" i="3"/>
  <c r="U196" i="3"/>
  <c r="U197" i="3"/>
  <c r="AH197" i="3"/>
  <c r="AG153" i="3"/>
  <c r="AG154" i="3"/>
  <c r="AG155" i="3"/>
  <c r="AG156" i="3"/>
  <c r="AG157" i="3"/>
  <c r="AG158" i="3"/>
  <c r="U158" i="3"/>
  <c r="AH158" i="3"/>
  <c r="AI158" i="3"/>
  <c r="AG159" i="3"/>
  <c r="AG160" i="3"/>
  <c r="AG143" i="3"/>
  <c r="AG144" i="3"/>
  <c r="AG145" i="3"/>
  <c r="AG146" i="3"/>
  <c r="AG147" i="3"/>
  <c r="AG148" i="3"/>
  <c r="AG149" i="3"/>
  <c r="AG150" i="3"/>
  <c r="AG151" i="3"/>
  <c r="AG152" i="3"/>
  <c r="AG130" i="3"/>
  <c r="AG131" i="3"/>
  <c r="U131" i="3"/>
  <c r="AH131" i="3"/>
  <c r="AI131" i="3"/>
  <c r="AG132" i="3"/>
  <c r="AG133" i="3"/>
  <c r="AG134" i="3"/>
  <c r="AG135" i="3"/>
  <c r="AG136" i="3"/>
  <c r="AG137" i="3"/>
  <c r="AG138" i="3"/>
  <c r="U138" i="3"/>
  <c r="AH138" i="3"/>
  <c r="AI138" i="3"/>
  <c r="AG139" i="3"/>
  <c r="AG140" i="3"/>
  <c r="AG141" i="3"/>
  <c r="AG142" i="3"/>
  <c r="AF161" i="3"/>
  <c r="AE161" i="3"/>
  <c r="AD161" i="3"/>
  <c r="U132" i="3"/>
  <c r="AH132" i="3"/>
  <c r="AI132" i="3"/>
  <c r="U133" i="3"/>
  <c r="U134" i="3"/>
  <c r="AH134" i="3"/>
  <c r="AI134" i="3"/>
  <c r="U135" i="3"/>
  <c r="AH135" i="3"/>
  <c r="AI135" i="3"/>
  <c r="U136" i="3"/>
  <c r="AH136" i="3"/>
  <c r="AI136" i="3"/>
  <c r="U137" i="3"/>
  <c r="AH137" i="3"/>
  <c r="AI137" i="3"/>
  <c r="U139" i="3"/>
  <c r="AH139" i="3"/>
  <c r="AI139" i="3"/>
  <c r="U140" i="3"/>
  <c r="AH140" i="3"/>
  <c r="AI140" i="3"/>
  <c r="U141" i="3"/>
  <c r="U142" i="3"/>
  <c r="AH142" i="3"/>
  <c r="AI142" i="3"/>
  <c r="U143" i="3"/>
  <c r="AH143" i="3"/>
  <c r="AI143" i="3"/>
  <c r="U144" i="3"/>
  <c r="AH144" i="3"/>
  <c r="AI144" i="3"/>
  <c r="U145" i="3"/>
  <c r="AH145" i="3"/>
  <c r="AI145" i="3"/>
  <c r="U146" i="3"/>
  <c r="U147" i="3"/>
  <c r="AH147" i="3"/>
  <c r="AI147" i="3"/>
  <c r="U148" i="3"/>
  <c r="U149" i="3"/>
  <c r="AH149" i="3"/>
  <c r="AI149" i="3"/>
  <c r="U150" i="3"/>
  <c r="AH150" i="3"/>
  <c r="AI150" i="3"/>
  <c r="U151" i="3"/>
  <c r="AH151" i="3"/>
  <c r="AI151" i="3"/>
  <c r="U152" i="3"/>
  <c r="AH152" i="3"/>
  <c r="AI152" i="3"/>
  <c r="U153" i="3"/>
  <c r="AH153" i="3"/>
  <c r="AI153" i="3"/>
  <c r="U154" i="3"/>
  <c r="AH154" i="3"/>
  <c r="AI154" i="3"/>
  <c r="U155" i="3"/>
  <c r="U156" i="3"/>
  <c r="AH156" i="3"/>
  <c r="AI156" i="3"/>
  <c r="U157" i="3"/>
  <c r="AH157" i="3"/>
  <c r="AI157" i="3"/>
  <c r="U159" i="3"/>
  <c r="AH159" i="3"/>
  <c r="AI159" i="3"/>
  <c r="U160" i="3"/>
  <c r="AH160" i="3"/>
  <c r="AI160" i="3"/>
  <c r="K161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Y94" i="3"/>
  <c r="U94" i="3"/>
  <c r="AH94" i="3"/>
  <c r="Y95" i="3"/>
  <c r="Y96" i="3"/>
  <c r="Y97" i="3"/>
  <c r="Y98" i="3"/>
  <c r="Y99" i="3"/>
  <c r="Y100" i="3"/>
  <c r="U100" i="3"/>
  <c r="AH100" i="3"/>
  <c r="AI100" i="3"/>
  <c r="Y101" i="3"/>
  <c r="Y102" i="3"/>
  <c r="Y103" i="3"/>
  <c r="Y104" i="3"/>
  <c r="Y105" i="3"/>
  <c r="Y106" i="3"/>
  <c r="U106" i="3"/>
  <c r="AH106" i="3"/>
  <c r="AI106" i="3"/>
  <c r="Y107" i="3"/>
  <c r="Y108" i="3"/>
  <c r="U108" i="3"/>
  <c r="AH108" i="3"/>
  <c r="AI108" i="3"/>
  <c r="Y109" i="3"/>
  <c r="Y110" i="3"/>
  <c r="Y111" i="3"/>
  <c r="Y112" i="3"/>
  <c r="Y113" i="3"/>
  <c r="Y114" i="3"/>
  <c r="U114" i="3"/>
  <c r="AH114" i="3"/>
  <c r="AI114" i="3"/>
  <c r="Y115" i="3"/>
  <c r="Y116" i="3"/>
  <c r="U116" i="3"/>
  <c r="AH116" i="3"/>
  <c r="AI116" i="3"/>
  <c r="Y117" i="3"/>
  <c r="Y118" i="3"/>
  <c r="Y119" i="3"/>
  <c r="Y120" i="3"/>
  <c r="Y121" i="3"/>
  <c r="Y122" i="3"/>
  <c r="Y123" i="3"/>
  <c r="Y124" i="3"/>
  <c r="U124" i="3"/>
  <c r="AH124" i="3"/>
  <c r="AI124" i="3"/>
  <c r="Y125" i="3"/>
  <c r="U95" i="3"/>
  <c r="AH95" i="3"/>
  <c r="AI95" i="3"/>
  <c r="U96" i="3"/>
  <c r="AH96" i="3"/>
  <c r="AI96" i="3"/>
  <c r="U97" i="3"/>
  <c r="AH97" i="3"/>
  <c r="AI97" i="3"/>
  <c r="U98" i="3"/>
  <c r="AH98" i="3"/>
  <c r="AI98" i="3"/>
  <c r="U99" i="3"/>
  <c r="AH99" i="3"/>
  <c r="AI99" i="3"/>
  <c r="U101" i="3"/>
  <c r="U102" i="3"/>
  <c r="U103" i="3"/>
  <c r="AH103" i="3"/>
  <c r="AI103" i="3"/>
  <c r="U104" i="3"/>
  <c r="AH104" i="3"/>
  <c r="AI104" i="3"/>
  <c r="U105" i="3"/>
  <c r="AH105" i="3"/>
  <c r="AI105" i="3"/>
  <c r="U107" i="3"/>
  <c r="AH107" i="3"/>
  <c r="AI107" i="3"/>
  <c r="U109" i="3"/>
  <c r="U110" i="3"/>
  <c r="AH110" i="3"/>
  <c r="AI110" i="3"/>
  <c r="U111" i="3"/>
  <c r="AH111" i="3"/>
  <c r="AI111" i="3"/>
  <c r="U112" i="3"/>
  <c r="AH112" i="3"/>
  <c r="AI112" i="3"/>
  <c r="U113" i="3"/>
  <c r="AH113" i="3"/>
  <c r="AI113" i="3"/>
  <c r="U115" i="3"/>
  <c r="AH115" i="3"/>
  <c r="AI115" i="3"/>
  <c r="U117" i="3"/>
  <c r="U118" i="3"/>
  <c r="AH118" i="3"/>
  <c r="AI118" i="3"/>
  <c r="U119" i="3"/>
  <c r="AH119" i="3"/>
  <c r="AI119" i="3"/>
  <c r="U120" i="3"/>
  <c r="AH120" i="3"/>
  <c r="AI120" i="3"/>
  <c r="U121" i="3"/>
  <c r="AH121" i="3"/>
  <c r="AI121" i="3"/>
  <c r="U122" i="3"/>
  <c r="AH122" i="3"/>
  <c r="AI122" i="3"/>
  <c r="U123" i="3"/>
  <c r="AH123" i="3"/>
  <c r="AI123" i="3"/>
  <c r="U125" i="3"/>
  <c r="AG41" i="3"/>
  <c r="AG42" i="3"/>
  <c r="AG43" i="3"/>
  <c r="AG44" i="3"/>
  <c r="AG45" i="3"/>
  <c r="AG46" i="3"/>
  <c r="AG47" i="3"/>
  <c r="AG48" i="3"/>
  <c r="U48" i="3"/>
  <c r="Y48" i="3"/>
  <c r="AC48" i="3"/>
  <c r="AH48" i="3"/>
  <c r="AI48" i="3"/>
  <c r="AG49" i="3"/>
  <c r="AG50" i="3"/>
  <c r="AG51" i="3"/>
  <c r="U51" i="3"/>
  <c r="Y51" i="3"/>
  <c r="AC51" i="3"/>
  <c r="AH51" i="3"/>
  <c r="AI51" i="3"/>
  <c r="AG52" i="3"/>
  <c r="AG53" i="3"/>
  <c r="AG54" i="3"/>
  <c r="AG55" i="3"/>
  <c r="AG40" i="3"/>
  <c r="AC42" i="3"/>
  <c r="AC43" i="3"/>
  <c r="AC44" i="3"/>
  <c r="AC45" i="3"/>
  <c r="AC46" i="3"/>
  <c r="AC47" i="3"/>
  <c r="AC49" i="3"/>
  <c r="AC50" i="3"/>
  <c r="AC52" i="3"/>
  <c r="AC53" i="3"/>
  <c r="AC54" i="3"/>
  <c r="AC55" i="3"/>
  <c r="AC40" i="3"/>
  <c r="Y42" i="3"/>
  <c r="Y43" i="3"/>
  <c r="Y44" i="3"/>
  <c r="U44" i="3"/>
  <c r="AH44" i="3"/>
  <c r="AI44" i="3"/>
  <c r="Y45" i="3"/>
  <c r="Y46" i="3"/>
  <c r="Y47" i="3"/>
  <c r="Y49" i="3"/>
  <c r="Y50" i="3"/>
  <c r="Y52" i="3"/>
  <c r="U52" i="3"/>
  <c r="Y53" i="3"/>
  <c r="Y54" i="3"/>
  <c r="Y55" i="3"/>
  <c r="Y40" i="3"/>
  <c r="U42" i="3"/>
  <c r="U43" i="3"/>
  <c r="AH43" i="3"/>
  <c r="AI43" i="3"/>
  <c r="U45" i="3"/>
  <c r="AH45" i="3"/>
  <c r="AI45" i="3"/>
  <c r="U46" i="3"/>
  <c r="AH46" i="3"/>
  <c r="AI46" i="3"/>
  <c r="U47" i="3"/>
  <c r="AH47" i="3"/>
  <c r="AI47" i="3"/>
  <c r="U49" i="3"/>
  <c r="AH49" i="3"/>
  <c r="AI49" i="3"/>
  <c r="U50" i="3"/>
  <c r="AH50" i="3"/>
  <c r="AI50" i="3"/>
  <c r="U53" i="3"/>
  <c r="U54" i="3"/>
  <c r="AH54" i="3"/>
  <c r="AI54" i="3"/>
  <c r="U55" i="3"/>
  <c r="AH55" i="3"/>
  <c r="AI55" i="3"/>
  <c r="U40" i="3"/>
  <c r="AE18" i="3"/>
  <c r="AD18" i="3"/>
  <c r="AG18" i="3"/>
  <c r="AE17" i="3"/>
  <c r="AE24" i="3"/>
  <c r="AD17" i="3"/>
  <c r="AD24" i="3"/>
  <c r="AF15" i="3"/>
  <c r="U8" i="4"/>
  <c r="AE15" i="3"/>
  <c r="T8" i="4"/>
  <c r="AD15" i="3"/>
  <c r="S8" i="4"/>
  <c r="AG10" i="3"/>
  <c r="AG11" i="3"/>
  <c r="AG12" i="3"/>
  <c r="AG13" i="3"/>
  <c r="AG14" i="3"/>
  <c r="AC10" i="3"/>
  <c r="AC11" i="3"/>
  <c r="U11" i="3"/>
  <c r="Y11" i="3"/>
  <c r="AH11" i="3"/>
  <c r="AC12" i="3"/>
  <c r="AC13" i="3"/>
  <c r="AC14" i="3"/>
  <c r="Y10" i="3"/>
  <c r="Y12" i="3"/>
  <c r="Y13" i="3"/>
  <c r="Y14" i="3"/>
  <c r="U10" i="3"/>
  <c r="AH10" i="3"/>
  <c r="AI10" i="3"/>
  <c r="U12" i="3"/>
  <c r="U13" i="3"/>
  <c r="AH13" i="3"/>
  <c r="AI13" i="3"/>
  <c r="U14" i="3"/>
  <c r="K15" i="3"/>
  <c r="AC221" i="38"/>
  <c r="Y221" i="38"/>
  <c r="U221" i="38"/>
  <c r="AH221" i="38"/>
  <c r="AI221" i="38"/>
  <c r="AG189" i="38"/>
  <c r="AG190" i="38"/>
  <c r="AF191" i="38"/>
  <c r="AE191" i="38"/>
  <c r="AD191" i="38"/>
  <c r="Y189" i="38"/>
  <c r="Y190" i="38"/>
  <c r="U190" i="38"/>
  <c r="AH190" i="38"/>
  <c r="U189" i="38"/>
  <c r="AH189" i="38"/>
  <c r="K191" i="38"/>
  <c r="AF122" i="40"/>
  <c r="AE122" i="40"/>
  <c r="AD122" i="40"/>
  <c r="AG116" i="40"/>
  <c r="AG117" i="40"/>
  <c r="AF118" i="40"/>
  <c r="AE118" i="40"/>
  <c r="AD118" i="40"/>
  <c r="AC116" i="40"/>
  <c r="AC117" i="40"/>
  <c r="Y116" i="40"/>
  <c r="Y117" i="40"/>
  <c r="U117" i="40"/>
  <c r="AH117" i="40"/>
  <c r="U116" i="40"/>
  <c r="K118" i="40"/>
  <c r="AF97" i="40"/>
  <c r="AE97" i="40"/>
  <c r="AD97" i="40"/>
  <c r="AG96" i="40"/>
  <c r="AC96" i="40"/>
  <c r="Y96" i="40"/>
  <c r="U96" i="40"/>
  <c r="K97" i="40"/>
  <c r="AC91" i="40"/>
  <c r="Y91" i="40"/>
  <c r="U91" i="40"/>
  <c r="K92" i="40"/>
  <c r="AF85" i="40"/>
  <c r="AE85" i="40"/>
  <c r="AD85" i="40"/>
  <c r="AD73" i="40"/>
  <c r="AG72" i="40"/>
  <c r="K73" i="40"/>
  <c r="AC72" i="40"/>
  <c r="Y72" i="40"/>
  <c r="U72" i="40"/>
  <c r="AF67" i="40"/>
  <c r="AE67" i="40"/>
  <c r="AD56" i="40"/>
  <c r="AD67" i="40"/>
  <c r="AG63" i="40"/>
  <c r="AG64" i="40"/>
  <c r="AG65" i="40"/>
  <c r="AG66" i="40"/>
  <c r="AC63" i="40"/>
  <c r="AC64" i="40"/>
  <c r="AC65" i="40"/>
  <c r="AC66" i="40"/>
  <c r="Y63" i="40"/>
  <c r="Y64" i="40"/>
  <c r="U64" i="40"/>
  <c r="AH64" i="40"/>
  <c r="AI64" i="40"/>
  <c r="Y65" i="40"/>
  <c r="U65" i="40"/>
  <c r="AH65" i="40"/>
  <c r="AI65" i="40"/>
  <c r="Y66" i="40"/>
  <c r="U66" i="40"/>
  <c r="AH66" i="40"/>
  <c r="AI66" i="40"/>
  <c r="U63" i="40"/>
  <c r="AH63" i="40"/>
  <c r="AI63" i="40"/>
  <c r="K67" i="40"/>
  <c r="AG53" i="40"/>
  <c r="U53" i="40"/>
  <c r="Y53" i="40"/>
  <c r="AC53" i="40"/>
  <c r="AH53" i="40"/>
  <c r="AI53" i="40"/>
  <c r="AC51" i="40"/>
  <c r="AC52" i="40"/>
  <c r="K54" i="40"/>
  <c r="AF49" i="40"/>
  <c r="AE49" i="40"/>
  <c r="AD49" i="40"/>
  <c r="AG48" i="40"/>
  <c r="K49" i="40"/>
  <c r="AC48" i="40"/>
  <c r="Y48" i="40"/>
  <c r="U48" i="40"/>
  <c r="AH48" i="40"/>
  <c r="AI48" i="40"/>
  <c r="AE44" i="40"/>
  <c r="AF44" i="40"/>
  <c r="AD44" i="40"/>
  <c r="AG41" i="40"/>
  <c r="AG42" i="40"/>
  <c r="AG43" i="40"/>
  <c r="AC41" i="40"/>
  <c r="AC42" i="40"/>
  <c r="AC43" i="40"/>
  <c r="Y41" i="40"/>
  <c r="Y42" i="40"/>
  <c r="Y43" i="40"/>
  <c r="U43" i="40"/>
  <c r="AH43" i="40"/>
  <c r="AI43" i="40"/>
  <c r="U41" i="40"/>
  <c r="AH41" i="40"/>
  <c r="U42" i="40"/>
  <c r="K44" i="40"/>
  <c r="AG27" i="40"/>
  <c r="U27" i="40"/>
  <c r="Y27" i="40"/>
  <c r="AC27" i="40"/>
  <c r="AH27" i="40"/>
  <c r="AF28" i="40"/>
  <c r="AE28" i="40"/>
  <c r="AD28" i="40"/>
  <c r="K28" i="40"/>
  <c r="AG22" i="40"/>
  <c r="AC22" i="40"/>
  <c r="Y22" i="40"/>
  <c r="U22" i="40"/>
  <c r="AH22" i="40"/>
  <c r="AI22" i="40"/>
  <c r="K23" i="40"/>
  <c r="AG16" i="40"/>
  <c r="AC16" i="40"/>
  <c r="Y16" i="40"/>
  <c r="U16" i="40"/>
  <c r="K17" i="40"/>
  <c r="Y78" i="43"/>
  <c r="AC65" i="43"/>
  <c r="AC66" i="43"/>
  <c r="U66" i="43"/>
  <c r="Y66" i="43"/>
  <c r="AH66" i="43"/>
  <c r="AI66" i="43"/>
  <c r="AC67" i="43"/>
  <c r="AC68" i="43"/>
  <c r="AC69" i="43"/>
  <c r="AC70" i="43"/>
  <c r="AC71" i="43"/>
  <c r="AC72" i="43"/>
  <c r="AC73" i="43"/>
  <c r="AC74" i="43"/>
  <c r="U74" i="43"/>
  <c r="Y74" i="43"/>
  <c r="AH74" i="43"/>
  <c r="AC75" i="43"/>
  <c r="U75" i="43"/>
  <c r="Y75" i="43"/>
  <c r="AH75" i="43"/>
  <c r="AI75" i="43"/>
  <c r="AC76" i="43"/>
  <c r="AC77" i="43"/>
  <c r="AC78" i="43"/>
  <c r="Y65" i="43"/>
  <c r="Y67" i="43"/>
  <c r="U67" i="43"/>
  <c r="AH67" i="43"/>
  <c r="AI67" i="43"/>
  <c r="Y68" i="43"/>
  <c r="Y69" i="43"/>
  <c r="Y70" i="43"/>
  <c r="U70" i="43"/>
  <c r="AH70" i="43"/>
  <c r="AI70" i="43"/>
  <c r="Y71" i="43"/>
  <c r="U71" i="43"/>
  <c r="AH71" i="43"/>
  <c r="AI71" i="43"/>
  <c r="Y72" i="43"/>
  <c r="Y73" i="43"/>
  <c r="Y76" i="43"/>
  <c r="Y77" i="43"/>
  <c r="U65" i="43"/>
  <c r="AH65" i="43"/>
  <c r="AI65" i="43"/>
  <c r="U68" i="43"/>
  <c r="U69" i="43"/>
  <c r="AH69" i="43"/>
  <c r="AI69" i="43"/>
  <c r="U72" i="43"/>
  <c r="AH72" i="43"/>
  <c r="AI72" i="43"/>
  <c r="U73" i="43"/>
  <c r="AH73" i="43"/>
  <c r="AI73" i="43"/>
  <c r="U76" i="43"/>
  <c r="U77" i="43"/>
  <c r="AH77" i="43"/>
  <c r="AI77" i="43"/>
  <c r="U78" i="43"/>
  <c r="AH78" i="43"/>
  <c r="AI78" i="43"/>
  <c r="AG582" i="43"/>
  <c r="AG583" i="43"/>
  <c r="AG584" i="43"/>
  <c r="AG585" i="43"/>
  <c r="AG586" i="43"/>
  <c r="AG587" i="43"/>
  <c r="AG588" i="43"/>
  <c r="AG589" i="43"/>
  <c r="AG590" i="43"/>
  <c r="Y582" i="43"/>
  <c r="AC582" i="43"/>
  <c r="U583" i="43"/>
  <c r="Y583" i="43"/>
  <c r="AC583" i="43"/>
  <c r="U584" i="43"/>
  <c r="Y584" i="43"/>
  <c r="AC584" i="43"/>
  <c r="U585" i="43"/>
  <c r="Y585" i="43"/>
  <c r="AC585" i="43"/>
  <c r="U586" i="43"/>
  <c r="Y586" i="43"/>
  <c r="AC586" i="43"/>
  <c r="U587" i="43"/>
  <c r="Y587" i="43"/>
  <c r="AC587" i="43"/>
  <c r="U588" i="43"/>
  <c r="Y588" i="43"/>
  <c r="AC588" i="43"/>
  <c r="U589" i="43"/>
  <c r="Y589" i="43"/>
  <c r="AC589" i="43"/>
  <c r="U590" i="43"/>
  <c r="Y590" i="43"/>
  <c r="AC590" i="43"/>
  <c r="C23" i="44"/>
  <c r="AG543" i="43"/>
  <c r="AG544" i="43"/>
  <c r="AG545" i="43"/>
  <c r="AG546" i="43"/>
  <c r="AG547" i="43"/>
  <c r="AG548" i="43"/>
  <c r="AG549" i="43"/>
  <c r="AG550" i="43"/>
  <c r="AC543" i="43"/>
  <c r="AC544" i="43"/>
  <c r="AC545" i="43"/>
  <c r="AC546" i="43"/>
  <c r="AC547" i="43"/>
  <c r="AC548" i="43"/>
  <c r="AC549" i="43"/>
  <c r="AC550" i="43"/>
  <c r="Y543" i="43"/>
  <c r="Y544" i="43"/>
  <c r="Y545" i="43"/>
  <c r="Y546" i="43"/>
  <c r="Y547" i="43"/>
  <c r="Y548" i="43"/>
  <c r="Y549" i="43"/>
  <c r="Y550" i="43"/>
  <c r="U543" i="43"/>
  <c r="AH543" i="43"/>
  <c r="U544" i="43"/>
  <c r="U545" i="43"/>
  <c r="U546" i="43"/>
  <c r="U547" i="43"/>
  <c r="U548" i="43"/>
  <c r="U549" i="43"/>
  <c r="U550" i="43"/>
  <c r="C22" i="44"/>
  <c r="AG483" i="43"/>
  <c r="AG484" i="43"/>
  <c r="AG485" i="43"/>
  <c r="AG486" i="43"/>
  <c r="AG487" i="43"/>
  <c r="U483" i="43"/>
  <c r="Y483" i="43"/>
  <c r="AC483" i="43"/>
  <c r="U484" i="43"/>
  <c r="Y484" i="43"/>
  <c r="AC484" i="43"/>
  <c r="U485" i="43"/>
  <c r="Y485" i="43"/>
  <c r="AC485" i="43"/>
  <c r="U486" i="43"/>
  <c r="Y486" i="43"/>
  <c r="AC486" i="43"/>
  <c r="U487" i="43"/>
  <c r="Y487" i="43"/>
  <c r="AC487" i="43"/>
  <c r="AC410" i="43"/>
  <c r="U410" i="43"/>
  <c r="Y410" i="43"/>
  <c r="AH410" i="43"/>
  <c r="AI410" i="43"/>
  <c r="AG397" i="43"/>
  <c r="AC397" i="43"/>
  <c r="Y397" i="43"/>
  <c r="U397" i="43"/>
  <c r="AG396" i="43"/>
  <c r="AC396" i="43"/>
  <c r="Y396" i="43"/>
  <c r="U396" i="43"/>
  <c r="AG395" i="43"/>
  <c r="AC395" i="43"/>
  <c r="Y395" i="43"/>
  <c r="U395" i="43"/>
  <c r="AG394" i="43"/>
  <c r="AC394" i="43"/>
  <c r="Y394" i="43"/>
  <c r="U394" i="43"/>
  <c r="AG393" i="43"/>
  <c r="AC393" i="43"/>
  <c r="Y393" i="43"/>
  <c r="U393" i="43"/>
  <c r="AG392" i="43"/>
  <c r="AC392" i="43"/>
  <c r="Y392" i="43"/>
  <c r="U392" i="43"/>
  <c r="AG391" i="43"/>
  <c r="AC391" i="43"/>
  <c r="Y391" i="43"/>
  <c r="U391" i="43"/>
  <c r="AG390" i="43"/>
  <c r="AC390" i="43"/>
  <c r="Y390" i="43"/>
  <c r="U390" i="43"/>
  <c r="AG389" i="43"/>
  <c r="AC389" i="43"/>
  <c r="Y389" i="43"/>
  <c r="U389" i="43"/>
  <c r="AG388" i="43"/>
  <c r="AC388" i="43"/>
  <c r="Y388" i="43"/>
  <c r="U388" i="43"/>
  <c r="AG387" i="43"/>
  <c r="AC387" i="43"/>
  <c r="Y387" i="43"/>
  <c r="U387" i="43"/>
  <c r="AG386" i="43"/>
  <c r="AC386" i="43"/>
  <c r="Y386" i="43"/>
  <c r="U386" i="43"/>
  <c r="AG385" i="43"/>
  <c r="AC385" i="43"/>
  <c r="Y385" i="43"/>
  <c r="U385" i="43"/>
  <c r="AG384" i="43"/>
  <c r="AC384" i="43"/>
  <c r="Y384" i="43"/>
  <c r="U384" i="43"/>
  <c r="AG383" i="43"/>
  <c r="AC383" i="43"/>
  <c r="Y383" i="43"/>
  <c r="U383" i="43"/>
  <c r="AG382" i="43"/>
  <c r="AC382" i="43"/>
  <c r="Y382" i="43"/>
  <c r="U382" i="43"/>
  <c r="AG381" i="43"/>
  <c r="AC381" i="43"/>
  <c r="Y381" i="43"/>
  <c r="U381" i="43"/>
  <c r="AG380" i="43"/>
  <c r="AC380" i="43"/>
  <c r="Y380" i="43"/>
  <c r="U380" i="43"/>
  <c r="AG379" i="43"/>
  <c r="AC379" i="43"/>
  <c r="Y379" i="43"/>
  <c r="U379" i="43"/>
  <c r="AG378" i="43"/>
  <c r="AC378" i="43"/>
  <c r="Y378" i="43"/>
  <c r="U378" i="43"/>
  <c r="AG377" i="43"/>
  <c r="AC377" i="43"/>
  <c r="Y377" i="43"/>
  <c r="U377" i="43"/>
  <c r="AG376" i="43"/>
  <c r="AC376" i="43"/>
  <c r="Y376" i="43"/>
  <c r="U376" i="43"/>
  <c r="AG375" i="43"/>
  <c r="AC375" i="43"/>
  <c r="Y375" i="43"/>
  <c r="U375" i="43"/>
  <c r="AG374" i="43"/>
  <c r="AC374" i="43"/>
  <c r="Y374" i="43"/>
  <c r="U374" i="43"/>
  <c r="AG373" i="43"/>
  <c r="AC373" i="43"/>
  <c r="Y373" i="43"/>
  <c r="U373" i="43"/>
  <c r="AG372" i="43"/>
  <c r="AC372" i="43"/>
  <c r="Y372" i="43"/>
  <c r="U372" i="43"/>
  <c r="AG371" i="43"/>
  <c r="AC371" i="43"/>
  <c r="Y371" i="43"/>
  <c r="U371" i="43"/>
  <c r="AG370" i="43"/>
  <c r="AC370" i="43"/>
  <c r="Y370" i="43"/>
  <c r="U370" i="43"/>
  <c r="AG369" i="43"/>
  <c r="AC369" i="43"/>
  <c r="Y369" i="43"/>
  <c r="U369" i="43"/>
  <c r="AG368" i="43"/>
  <c r="AC368" i="43"/>
  <c r="Y368" i="43"/>
  <c r="U368" i="43"/>
  <c r="AG367" i="43"/>
  <c r="AC367" i="43"/>
  <c r="Y367" i="43"/>
  <c r="U367" i="43"/>
  <c r="AG366" i="43"/>
  <c r="AC366" i="43"/>
  <c r="Y366" i="43"/>
  <c r="U366" i="43"/>
  <c r="AG365" i="43"/>
  <c r="AC365" i="43"/>
  <c r="Y365" i="43"/>
  <c r="U365" i="43"/>
  <c r="AG364" i="43"/>
  <c r="AC364" i="43"/>
  <c r="Y364" i="43"/>
  <c r="U364" i="43"/>
  <c r="AG363" i="43"/>
  <c r="AC363" i="43"/>
  <c r="Y363" i="43"/>
  <c r="U363" i="43"/>
  <c r="AG362" i="43"/>
  <c r="AC362" i="43"/>
  <c r="Y362" i="43"/>
  <c r="U362" i="43"/>
  <c r="AG361" i="43"/>
  <c r="AC361" i="43"/>
  <c r="Y361" i="43"/>
  <c r="U361" i="43"/>
  <c r="AG360" i="43"/>
  <c r="AC360" i="43"/>
  <c r="Y360" i="43"/>
  <c r="U360" i="43"/>
  <c r="AG359" i="43"/>
  <c r="AC359" i="43"/>
  <c r="Y359" i="43"/>
  <c r="U359" i="43"/>
  <c r="AG358" i="43"/>
  <c r="AC358" i="43"/>
  <c r="Y358" i="43"/>
  <c r="U358" i="43"/>
  <c r="AG357" i="43"/>
  <c r="AC357" i="43"/>
  <c r="Y357" i="43"/>
  <c r="U357" i="43"/>
  <c r="AG356" i="43"/>
  <c r="AC356" i="43"/>
  <c r="Y356" i="43"/>
  <c r="U356" i="43"/>
  <c r="AG355" i="43"/>
  <c r="AC355" i="43"/>
  <c r="Y355" i="43"/>
  <c r="U355" i="43"/>
  <c r="AG354" i="43"/>
  <c r="AC354" i="43"/>
  <c r="Y354" i="43"/>
  <c r="U354" i="43"/>
  <c r="AG353" i="43"/>
  <c r="AC353" i="43"/>
  <c r="Y353" i="43"/>
  <c r="U353" i="43"/>
  <c r="AG352" i="43"/>
  <c r="AC352" i="43"/>
  <c r="Y352" i="43"/>
  <c r="U352" i="43"/>
  <c r="AG351" i="43"/>
  <c r="AC351" i="43"/>
  <c r="Y351" i="43"/>
  <c r="U351" i="43"/>
  <c r="AG350" i="43"/>
  <c r="AC350" i="43"/>
  <c r="Y350" i="43"/>
  <c r="U350" i="43"/>
  <c r="AG349" i="43"/>
  <c r="AC349" i="43"/>
  <c r="Y349" i="43"/>
  <c r="U349" i="43"/>
  <c r="AG348" i="43"/>
  <c r="AC348" i="43"/>
  <c r="Y348" i="43"/>
  <c r="U348" i="43"/>
  <c r="T15" i="44"/>
  <c r="U15" i="44"/>
  <c r="S15" i="44"/>
  <c r="AG329" i="43"/>
  <c r="AC329" i="43"/>
  <c r="Y329" i="43"/>
  <c r="U329" i="43"/>
  <c r="AG328" i="43"/>
  <c r="AC328" i="43"/>
  <c r="Y328" i="43"/>
  <c r="U328" i="43"/>
  <c r="AG327" i="43"/>
  <c r="AC327" i="43"/>
  <c r="Y327" i="43"/>
  <c r="U327" i="43"/>
  <c r="AG326" i="43"/>
  <c r="AC326" i="43"/>
  <c r="Y326" i="43"/>
  <c r="U326" i="43"/>
  <c r="AG325" i="43"/>
  <c r="AC325" i="43"/>
  <c r="Y325" i="43"/>
  <c r="U325" i="43"/>
  <c r="AG324" i="43"/>
  <c r="AC324" i="43"/>
  <c r="Y324" i="43"/>
  <c r="U324" i="43"/>
  <c r="AG323" i="43"/>
  <c r="AC323" i="43"/>
  <c r="Y323" i="43"/>
  <c r="U323" i="43"/>
  <c r="AG322" i="43"/>
  <c r="AC322" i="43"/>
  <c r="Y322" i="43"/>
  <c r="U322" i="43"/>
  <c r="AG321" i="43"/>
  <c r="AC321" i="43"/>
  <c r="Y321" i="43"/>
  <c r="U321" i="43"/>
  <c r="AG320" i="43"/>
  <c r="AC320" i="43"/>
  <c r="Y320" i="43"/>
  <c r="U320" i="43"/>
  <c r="AG319" i="43"/>
  <c r="AC319" i="43"/>
  <c r="Y319" i="43"/>
  <c r="U319" i="43"/>
  <c r="AG318" i="43"/>
  <c r="AC318" i="43"/>
  <c r="Y318" i="43"/>
  <c r="U318" i="43"/>
  <c r="AG317" i="43"/>
  <c r="AC317" i="43"/>
  <c r="Y317" i="43"/>
  <c r="U317" i="43"/>
  <c r="AG316" i="43"/>
  <c r="AC316" i="43"/>
  <c r="Y316" i="43"/>
  <c r="U316" i="43"/>
  <c r="AG315" i="43"/>
  <c r="AC315" i="43"/>
  <c r="Y315" i="43"/>
  <c r="U315" i="43"/>
  <c r="AG314" i="43"/>
  <c r="AC314" i="43"/>
  <c r="Y314" i="43"/>
  <c r="U314" i="43"/>
  <c r="AG313" i="43"/>
  <c r="AC313" i="43"/>
  <c r="Y313" i="43"/>
  <c r="U313" i="43"/>
  <c r="AG312" i="43"/>
  <c r="AC312" i="43"/>
  <c r="Y312" i="43"/>
  <c r="U312" i="43"/>
  <c r="AG311" i="43"/>
  <c r="AC311" i="43"/>
  <c r="Y311" i="43"/>
  <c r="U311" i="43"/>
  <c r="AG310" i="43"/>
  <c r="AC310" i="43"/>
  <c r="Y310" i="43"/>
  <c r="U310" i="43"/>
  <c r="AG309" i="43"/>
  <c r="AC309" i="43"/>
  <c r="Y309" i="43"/>
  <c r="U309" i="43"/>
  <c r="AG308" i="43"/>
  <c r="AC308" i="43"/>
  <c r="Y308" i="43"/>
  <c r="U308" i="43"/>
  <c r="AG307" i="43"/>
  <c r="AC307" i="43"/>
  <c r="Y307" i="43"/>
  <c r="U307" i="43"/>
  <c r="AG306" i="43"/>
  <c r="AC306" i="43"/>
  <c r="Y306" i="43"/>
  <c r="U306" i="43"/>
  <c r="AG305" i="43"/>
  <c r="AC305" i="43"/>
  <c r="Y305" i="43"/>
  <c r="U305" i="43"/>
  <c r="AG304" i="43"/>
  <c r="AC304" i="43"/>
  <c r="Y304" i="43"/>
  <c r="U304" i="43"/>
  <c r="AG303" i="43"/>
  <c r="AC303" i="43"/>
  <c r="Y303" i="43"/>
  <c r="U303" i="43"/>
  <c r="AG302" i="43"/>
  <c r="AC302" i="43"/>
  <c r="Y302" i="43"/>
  <c r="U302" i="43"/>
  <c r="AG301" i="43"/>
  <c r="AC301" i="43"/>
  <c r="Y301" i="43"/>
  <c r="U301" i="43"/>
  <c r="AG300" i="43"/>
  <c r="AC300" i="43"/>
  <c r="Y300" i="43"/>
  <c r="U300" i="43"/>
  <c r="AG299" i="43"/>
  <c r="AC299" i="43"/>
  <c r="Y299" i="43"/>
  <c r="U299" i="43"/>
  <c r="AG298" i="43"/>
  <c r="AC298" i="43"/>
  <c r="Y298" i="43"/>
  <c r="U298" i="43"/>
  <c r="AG297" i="43"/>
  <c r="AC297" i="43"/>
  <c r="Y297" i="43"/>
  <c r="U297" i="43"/>
  <c r="AG296" i="43"/>
  <c r="AC296" i="43"/>
  <c r="Y296" i="43"/>
  <c r="U296" i="43"/>
  <c r="AG295" i="43"/>
  <c r="AC295" i="43"/>
  <c r="Y295" i="43"/>
  <c r="U295" i="43"/>
  <c r="AG294" i="43"/>
  <c r="AC294" i="43"/>
  <c r="Y294" i="43"/>
  <c r="U294" i="43"/>
  <c r="AG293" i="43"/>
  <c r="AC293" i="43"/>
  <c r="Y293" i="43"/>
  <c r="U293" i="43"/>
  <c r="AG292" i="43"/>
  <c r="AC292" i="43"/>
  <c r="Y292" i="43"/>
  <c r="U292" i="43"/>
  <c r="AG291" i="43"/>
  <c r="AC291" i="43"/>
  <c r="Y291" i="43"/>
  <c r="U291" i="43"/>
  <c r="AG290" i="43"/>
  <c r="AC290" i="43"/>
  <c r="Y290" i="43"/>
  <c r="U290" i="43"/>
  <c r="AG289" i="43"/>
  <c r="AC289" i="43"/>
  <c r="Y289" i="43"/>
  <c r="U289" i="43"/>
  <c r="AG288" i="43"/>
  <c r="AC288" i="43"/>
  <c r="Y288" i="43"/>
  <c r="U288" i="43"/>
  <c r="AG287" i="43"/>
  <c r="AC287" i="43"/>
  <c r="Y287" i="43"/>
  <c r="U287" i="43"/>
  <c r="AG286" i="43"/>
  <c r="AC286" i="43"/>
  <c r="Y286" i="43"/>
  <c r="U286" i="43"/>
  <c r="AG285" i="43"/>
  <c r="AC285" i="43"/>
  <c r="Y285" i="43"/>
  <c r="U285" i="43"/>
  <c r="AG284" i="43"/>
  <c r="AC284" i="43"/>
  <c r="Y284" i="43"/>
  <c r="U284" i="43"/>
  <c r="AG283" i="43"/>
  <c r="AC283" i="43"/>
  <c r="Y283" i="43"/>
  <c r="U283" i="43"/>
  <c r="AG282" i="43"/>
  <c r="AC282" i="43"/>
  <c r="Y282" i="43"/>
  <c r="U282" i="43"/>
  <c r="AG281" i="43"/>
  <c r="AC281" i="43"/>
  <c r="Y281" i="43"/>
  <c r="U281" i="43"/>
  <c r="AG280" i="43"/>
  <c r="AC280" i="43"/>
  <c r="Y280" i="43"/>
  <c r="U280" i="43"/>
  <c r="C15" i="44"/>
  <c r="AD277" i="43"/>
  <c r="S14" i="44"/>
  <c r="AG276" i="43"/>
  <c r="AC276" i="43"/>
  <c r="Y276" i="43"/>
  <c r="U276" i="43"/>
  <c r="AG275" i="43"/>
  <c r="AC275" i="43"/>
  <c r="Y275" i="43"/>
  <c r="U275" i="43"/>
  <c r="AG274" i="43"/>
  <c r="AC274" i="43"/>
  <c r="Y274" i="43"/>
  <c r="U274" i="43"/>
  <c r="AG273" i="43"/>
  <c r="AC273" i="43"/>
  <c r="Y273" i="43"/>
  <c r="U273" i="43"/>
  <c r="AG272" i="43"/>
  <c r="AC272" i="43"/>
  <c r="Y272" i="43"/>
  <c r="U272" i="43"/>
  <c r="AG271" i="43"/>
  <c r="AC271" i="43"/>
  <c r="Y271" i="43"/>
  <c r="U271" i="43"/>
  <c r="AG270" i="43"/>
  <c r="AC270" i="43"/>
  <c r="Y270" i="43"/>
  <c r="U270" i="43"/>
  <c r="AG269" i="43"/>
  <c r="AC269" i="43"/>
  <c r="Y269" i="43"/>
  <c r="U269" i="43"/>
  <c r="AG268" i="43"/>
  <c r="AC268" i="43"/>
  <c r="Y268" i="43"/>
  <c r="U268" i="43"/>
  <c r="AG267" i="43"/>
  <c r="AC267" i="43"/>
  <c r="Y267" i="43"/>
  <c r="U267" i="43"/>
  <c r="AG266" i="43"/>
  <c r="AC266" i="43"/>
  <c r="Y266" i="43"/>
  <c r="U266" i="43"/>
  <c r="AG265" i="43"/>
  <c r="AC265" i="43"/>
  <c r="Y265" i="43"/>
  <c r="U265" i="43"/>
  <c r="AG264" i="43"/>
  <c r="AC264" i="43"/>
  <c r="Y264" i="43"/>
  <c r="U264" i="43"/>
  <c r="AG263" i="43"/>
  <c r="AC263" i="43"/>
  <c r="Y263" i="43"/>
  <c r="U263" i="43"/>
  <c r="AG262" i="43"/>
  <c r="AC262" i="43"/>
  <c r="Y262" i="43"/>
  <c r="U262" i="43"/>
  <c r="AG261" i="43"/>
  <c r="AC261" i="43"/>
  <c r="Y261" i="43"/>
  <c r="U261" i="43"/>
  <c r="AG260" i="43"/>
  <c r="AC260" i="43"/>
  <c r="Y260" i="43"/>
  <c r="U260" i="43"/>
  <c r="AG259" i="43"/>
  <c r="AC259" i="43"/>
  <c r="Y259" i="43"/>
  <c r="U259" i="43"/>
  <c r="AG258" i="43"/>
  <c r="AC258" i="43"/>
  <c r="Y258" i="43"/>
  <c r="U258" i="43"/>
  <c r="AG257" i="43"/>
  <c r="AC257" i="43"/>
  <c r="Y257" i="43"/>
  <c r="U257" i="43"/>
  <c r="AG256" i="43"/>
  <c r="AC256" i="43"/>
  <c r="Y256" i="43"/>
  <c r="U256" i="43"/>
  <c r="AG255" i="43"/>
  <c r="AC255" i="43"/>
  <c r="Y255" i="43"/>
  <c r="U255" i="43"/>
  <c r="AG254" i="43"/>
  <c r="AC254" i="43"/>
  <c r="Y254" i="43"/>
  <c r="U254" i="43"/>
  <c r="AG253" i="43"/>
  <c r="AC253" i="43"/>
  <c r="Y253" i="43"/>
  <c r="U253" i="43"/>
  <c r="AG252" i="43"/>
  <c r="AC252" i="43"/>
  <c r="Y252" i="43"/>
  <c r="U252" i="43"/>
  <c r="AG251" i="43"/>
  <c r="AC251" i="43"/>
  <c r="Y251" i="43"/>
  <c r="U251" i="43"/>
  <c r="AG250" i="43"/>
  <c r="AC250" i="43"/>
  <c r="Y250" i="43"/>
  <c r="U250" i="43"/>
  <c r="AG249" i="43"/>
  <c r="AC249" i="43"/>
  <c r="Y249" i="43"/>
  <c r="U249" i="43"/>
  <c r="AG248" i="43"/>
  <c r="AC248" i="43"/>
  <c r="Y248" i="43"/>
  <c r="U248" i="43"/>
  <c r="AG247" i="43"/>
  <c r="AC247" i="43"/>
  <c r="Y247" i="43"/>
  <c r="U247" i="43"/>
  <c r="AG246" i="43"/>
  <c r="AC246" i="43"/>
  <c r="Y246" i="43"/>
  <c r="U246" i="43"/>
  <c r="AG245" i="43"/>
  <c r="AC245" i="43"/>
  <c r="Y245" i="43"/>
  <c r="U245" i="43"/>
  <c r="AG244" i="43"/>
  <c r="AC244" i="43"/>
  <c r="Y244" i="43"/>
  <c r="U244" i="43"/>
  <c r="AG243" i="43"/>
  <c r="AC243" i="43"/>
  <c r="Y243" i="43"/>
  <c r="U243" i="43"/>
  <c r="AG242" i="43"/>
  <c r="AC242" i="43"/>
  <c r="Y242" i="43"/>
  <c r="U242" i="43"/>
  <c r="AG241" i="43"/>
  <c r="AC241" i="43"/>
  <c r="Y241" i="43"/>
  <c r="U241" i="43"/>
  <c r="AG240" i="43"/>
  <c r="AC240" i="43"/>
  <c r="Y240" i="43"/>
  <c r="U240" i="43"/>
  <c r="AG239" i="43"/>
  <c r="AC239" i="43"/>
  <c r="Y239" i="43"/>
  <c r="U239" i="43"/>
  <c r="AG238" i="43"/>
  <c r="AC238" i="43"/>
  <c r="Y238" i="43"/>
  <c r="U238" i="43"/>
  <c r="AG237" i="43"/>
  <c r="AC237" i="43"/>
  <c r="Y237" i="43"/>
  <c r="U237" i="43"/>
  <c r="AG236" i="43"/>
  <c r="AC236" i="43"/>
  <c r="Y236" i="43"/>
  <c r="U236" i="43"/>
  <c r="AG235" i="43"/>
  <c r="AC235" i="43"/>
  <c r="Y235" i="43"/>
  <c r="U235" i="43"/>
  <c r="AG234" i="43"/>
  <c r="AC234" i="43"/>
  <c r="Y234" i="43"/>
  <c r="U234" i="43"/>
  <c r="AG233" i="43"/>
  <c r="AC233" i="43"/>
  <c r="Y233" i="43"/>
  <c r="U233" i="43"/>
  <c r="AG232" i="43"/>
  <c r="AC232" i="43"/>
  <c r="Y232" i="43"/>
  <c r="U232" i="43"/>
  <c r="AG231" i="43"/>
  <c r="AC231" i="43"/>
  <c r="Y231" i="43"/>
  <c r="U231" i="43"/>
  <c r="AG230" i="43"/>
  <c r="AC230" i="43"/>
  <c r="Y230" i="43"/>
  <c r="U230" i="43"/>
  <c r="AG229" i="43"/>
  <c r="AC229" i="43"/>
  <c r="Y229" i="43"/>
  <c r="U229" i="43"/>
  <c r="AG228" i="43"/>
  <c r="AC228" i="43"/>
  <c r="Y228" i="43"/>
  <c r="U228" i="43"/>
  <c r="AG227" i="43"/>
  <c r="AC227" i="43"/>
  <c r="Y227" i="43"/>
  <c r="U227" i="43"/>
  <c r="AG226" i="43"/>
  <c r="AC226" i="43"/>
  <c r="Y226" i="43"/>
  <c r="U226" i="43"/>
  <c r="AG225" i="43"/>
  <c r="AC225" i="43"/>
  <c r="Y225" i="43"/>
  <c r="U225" i="43"/>
  <c r="AG224" i="43"/>
  <c r="AC224" i="43"/>
  <c r="Y224" i="43"/>
  <c r="U224" i="43"/>
  <c r="AG223" i="43"/>
  <c r="AC223" i="43"/>
  <c r="Y223" i="43"/>
  <c r="U223" i="43"/>
  <c r="AG222" i="43"/>
  <c r="AC222" i="43"/>
  <c r="Y222" i="43"/>
  <c r="U222" i="43"/>
  <c r="AG221" i="43"/>
  <c r="AC221" i="43"/>
  <c r="Y221" i="43"/>
  <c r="U221" i="43"/>
  <c r="AG220" i="43"/>
  <c r="AC220" i="43"/>
  <c r="Y220" i="43"/>
  <c r="U220" i="43"/>
  <c r="AG219" i="43"/>
  <c r="AC219" i="43"/>
  <c r="Y219" i="43"/>
  <c r="U219" i="43"/>
  <c r="AG218" i="43"/>
  <c r="AC218" i="43"/>
  <c r="Y218" i="43"/>
  <c r="U218" i="43"/>
  <c r="K277" i="43"/>
  <c r="C14" i="44"/>
  <c r="T13" i="44"/>
  <c r="U13" i="44"/>
  <c r="AD215" i="43"/>
  <c r="S13" i="44"/>
  <c r="C13" i="44"/>
  <c r="AG210" i="43"/>
  <c r="AG209" i="43"/>
  <c r="AG208" i="43"/>
  <c r="AG207" i="43"/>
  <c r="AG206" i="43"/>
  <c r="AG205" i="43"/>
  <c r="AG204" i="43"/>
  <c r="AG203" i="43"/>
  <c r="AG202" i="43"/>
  <c r="AG201" i="43"/>
  <c r="AG200" i="43"/>
  <c r="AG199" i="43"/>
  <c r="AG198" i="43"/>
  <c r="AG197" i="43"/>
  <c r="AG196" i="43"/>
  <c r="AG195" i="43"/>
  <c r="AG194" i="43"/>
  <c r="AG193" i="43"/>
  <c r="AG192" i="43"/>
  <c r="AG191" i="43"/>
  <c r="AG190" i="43"/>
  <c r="AG189" i="43"/>
  <c r="AG188" i="43"/>
  <c r="AG187" i="43"/>
  <c r="AG186" i="43"/>
  <c r="AG185" i="43"/>
  <c r="AG184" i="43"/>
  <c r="AG183" i="43"/>
  <c r="AG182" i="43"/>
  <c r="AG181" i="43"/>
  <c r="AG180" i="43"/>
  <c r="AG179" i="43"/>
  <c r="AG178" i="43"/>
  <c r="AG177" i="43"/>
  <c r="AG176" i="43"/>
  <c r="AG175" i="43"/>
  <c r="AG174" i="43"/>
  <c r="AG173" i="43"/>
  <c r="AG172" i="43"/>
  <c r="AG171" i="43"/>
  <c r="AG170" i="43"/>
  <c r="AG169" i="43"/>
  <c r="AG168" i="43"/>
  <c r="AG167" i="43"/>
  <c r="AG166" i="43"/>
  <c r="AG165" i="43"/>
  <c r="AG164" i="43"/>
  <c r="AG163" i="43"/>
  <c r="AG162" i="43"/>
  <c r="AG161" i="43"/>
  <c r="AG160" i="43"/>
  <c r="AG159" i="43"/>
  <c r="AG158" i="43"/>
  <c r="AG157" i="43"/>
  <c r="AG156" i="43"/>
  <c r="AG155" i="43"/>
  <c r="AG154" i="43"/>
  <c r="AG153" i="43"/>
  <c r="AG152" i="43"/>
  <c r="AG151" i="43"/>
  <c r="AG150" i="43"/>
  <c r="AC150" i="43"/>
  <c r="AC151" i="43"/>
  <c r="AC152" i="43"/>
  <c r="AC153" i="43"/>
  <c r="AC154" i="43"/>
  <c r="AC155" i="43"/>
  <c r="AC156" i="43"/>
  <c r="AC157" i="43"/>
  <c r="AC158" i="43"/>
  <c r="AC159" i="43"/>
  <c r="AC160" i="43"/>
  <c r="AC161" i="43"/>
  <c r="AC162" i="43"/>
  <c r="AC163" i="43"/>
  <c r="AC164" i="43"/>
  <c r="AC165" i="43"/>
  <c r="AC166" i="43"/>
  <c r="AC167" i="43"/>
  <c r="AC168" i="43"/>
  <c r="AC169" i="43"/>
  <c r="AC170" i="43"/>
  <c r="AC171" i="43"/>
  <c r="AC172" i="43"/>
  <c r="AC173" i="43"/>
  <c r="AC174" i="43"/>
  <c r="AC175" i="43"/>
  <c r="AC176" i="43"/>
  <c r="AC177" i="43"/>
  <c r="AC178" i="43"/>
  <c r="AC179" i="43"/>
  <c r="AC180" i="43"/>
  <c r="AC181" i="43"/>
  <c r="AC182" i="43"/>
  <c r="AC183" i="43"/>
  <c r="AC184" i="43"/>
  <c r="AC185" i="43"/>
  <c r="AC186" i="43"/>
  <c r="AC187" i="43"/>
  <c r="AC188" i="43"/>
  <c r="AC189" i="43"/>
  <c r="AC190" i="43"/>
  <c r="AC191" i="43"/>
  <c r="AC192" i="43"/>
  <c r="AC193" i="43"/>
  <c r="AC194" i="43"/>
  <c r="AC195" i="43"/>
  <c r="AC196" i="43"/>
  <c r="AC197" i="43"/>
  <c r="AC198" i="43"/>
  <c r="AC199" i="43"/>
  <c r="AC200" i="43"/>
  <c r="AC201" i="43"/>
  <c r="AC202" i="43"/>
  <c r="AC203" i="43"/>
  <c r="AC204" i="43"/>
  <c r="AC205" i="43"/>
  <c r="AC206" i="43"/>
  <c r="AC207" i="43"/>
  <c r="AC208" i="43"/>
  <c r="AC209" i="43"/>
  <c r="AC210" i="43"/>
  <c r="Y150" i="43"/>
  <c r="Y151" i="43"/>
  <c r="Y152" i="43"/>
  <c r="Y153" i="43"/>
  <c r="Y154" i="43"/>
  <c r="Y155" i="43"/>
  <c r="Y156" i="43"/>
  <c r="Y157" i="43"/>
  <c r="Y158" i="43"/>
  <c r="Y159" i="43"/>
  <c r="Y160" i="43"/>
  <c r="Y161" i="43"/>
  <c r="Y162" i="43"/>
  <c r="Y163" i="43"/>
  <c r="Y164" i="43"/>
  <c r="Y165" i="43"/>
  <c r="Y166" i="43"/>
  <c r="Y167" i="43"/>
  <c r="Y168" i="43"/>
  <c r="Y169" i="43"/>
  <c r="Y170" i="43"/>
  <c r="Y171" i="43"/>
  <c r="Y172" i="43"/>
  <c r="Y173" i="43"/>
  <c r="Y174" i="43"/>
  <c r="Y175" i="43"/>
  <c r="Y176" i="43"/>
  <c r="Y177" i="43"/>
  <c r="Y178" i="43"/>
  <c r="Y179" i="43"/>
  <c r="Y180" i="43"/>
  <c r="Y181" i="43"/>
  <c r="Y182" i="43"/>
  <c r="Y183" i="43"/>
  <c r="Y184" i="43"/>
  <c r="Y185" i="43"/>
  <c r="Y186" i="43"/>
  <c r="Y187" i="43"/>
  <c r="Y188" i="43"/>
  <c r="Y189" i="43"/>
  <c r="Y190" i="43"/>
  <c r="Y191" i="43"/>
  <c r="Y192" i="43"/>
  <c r="Y193" i="43"/>
  <c r="Y194" i="43"/>
  <c r="Y195" i="43"/>
  <c r="Y196" i="43"/>
  <c r="Y197" i="43"/>
  <c r="Y198" i="43"/>
  <c r="Y199" i="43"/>
  <c r="Y200" i="43"/>
  <c r="Y201" i="43"/>
  <c r="Y202" i="43"/>
  <c r="Y203" i="43"/>
  <c r="Y204" i="43"/>
  <c r="Y205" i="43"/>
  <c r="Y206" i="43"/>
  <c r="Y207" i="43"/>
  <c r="Y208" i="43"/>
  <c r="Y209" i="43"/>
  <c r="Y210" i="43"/>
  <c r="U150" i="43"/>
  <c r="U151" i="43"/>
  <c r="U152" i="43"/>
  <c r="U153" i="43"/>
  <c r="U154" i="43"/>
  <c r="U155" i="43"/>
  <c r="U156" i="43"/>
  <c r="U157" i="43"/>
  <c r="U158" i="43"/>
  <c r="U159" i="43"/>
  <c r="U160" i="43"/>
  <c r="U161" i="43"/>
  <c r="U162" i="43"/>
  <c r="U163" i="43"/>
  <c r="U164" i="43"/>
  <c r="U165" i="43"/>
  <c r="U166" i="43"/>
  <c r="U167" i="43"/>
  <c r="U168" i="43"/>
  <c r="U169" i="43"/>
  <c r="U170" i="43"/>
  <c r="U171" i="43"/>
  <c r="U172" i="43"/>
  <c r="U173" i="43"/>
  <c r="U174" i="43"/>
  <c r="U175" i="43"/>
  <c r="U176" i="43"/>
  <c r="U177" i="43"/>
  <c r="U178" i="43"/>
  <c r="U179" i="43"/>
  <c r="U180" i="43"/>
  <c r="U181" i="43"/>
  <c r="U182" i="43"/>
  <c r="U183" i="43"/>
  <c r="U184" i="43"/>
  <c r="U185" i="43"/>
  <c r="U186" i="43"/>
  <c r="U187" i="43"/>
  <c r="U188" i="43"/>
  <c r="U189" i="43"/>
  <c r="U190" i="43"/>
  <c r="U191" i="43"/>
  <c r="U192" i="43"/>
  <c r="U193" i="43"/>
  <c r="U194" i="43"/>
  <c r="U195" i="43"/>
  <c r="U196" i="43"/>
  <c r="U197" i="43"/>
  <c r="U198" i="43"/>
  <c r="U199" i="43"/>
  <c r="U200" i="43"/>
  <c r="U201" i="43"/>
  <c r="U202" i="43"/>
  <c r="U203" i="43"/>
  <c r="U204" i="43"/>
  <c r="U205" i="43"/>
  <c r="U206" i="43"/>
  <c r="U207" i="43"/>
  <c r="U208" i="43"/>
  <c r="U209" i="43"/>
  <c r="U210" i="43"/>
  <c r="J160" i="89"/>
  <c r="J310" i="91"/>
  <c r="J287" i="91"/>
  <c r="K282" i="91"/>
  <c r="C20" i="92"/>
  <c r="J360" i="91"/>
  <c r="AG266" i="91"/>
  <c r="AG267" i="91"/>
  <c r="AC266" i="91"/>
  <c r="AC267" i="91"/>
  <c r="Y266" i="91"/>
  <c r="Y267" i="91"/>
  <c r="U266" i="91"/>
  <c r="U267" i="91"/>
  <c r="K268" i="91"/>
  <c r="C19" i="92"/>
  <c r="K17" i="91"/>
  <c r="C8" i="92"/>
  <c r="K25" i="91"/>
  <c r="C9" i="92"/>
  <c r="C10" i="92"/>
  <c r="K52" i="91"/>
  <c r="C11" i="92"/>
  <c r="K89" i="91"/>
  <c r="C12" i="92"/>
  <c r="K123" i="91"/>
  <c r="C13" i="92"/>
  <c r="K155" i="91"/>
  <c r="C14" i="92"/>
  <c r="C15" i="92"/>
  <c r="K223" i="91"/>
  <c r="C16" i="92"/>
  <c r="C17" i="92"/>
  <c r="K263" i="91"/>
  <c r="C18" i="92"/>
  <c r="C21" i="92"/>
  <c r="C22" i="92"/>
  <c r="C23" i="92"/>
  <c r="K365" i="91"/>
  <c r="C24" i="92"/>
  <c r="C25" i="92"/>
  <c r="J268" i="91"/>
  <c r="J133" i="89"/>
  <c r="K133" i="89"/>
  <c r="C19" i="90"/>
  <c r="AG262" i="91"/>
  <c r="U262" i="91"/>
  <c r="Y262" i="91"/>
  <c r="AC262" i="91"/>
  <c r="J263" i="91"/>
  <c r="J255" i="91"/>
  <c r="B17" i="92"/>
  <c r="J223" i="91"/>
  <c r="AG121" i="91"/>
  <c r="AG122" i="91"/>
  <c r="AC121" i="91"/>
  <c r="AC122" i="91"/>
  <c r="Y122" i="91"/>
  <c r="Y121" i="91"/>
  <c r="U121" i="91"/>
  <c r="U122" i="91"/>
  <c r="AG49" i="91"/>
  <c r="AG50" i="91"/>
  <c r="AG51" i="91"/>
  <c r="AG159" i="91"/>
  <c r="AG160" i="91"/>
  <c r="AG161" i="91"/>
  <c r="AG162" i="91"/>
  <c r="AG163" i="91"/>
  <c r="AG164" i="91"/>
  <c r="AG165" i="91"/>
  <c r="AG166" i="91"/>
  <c r="AG167" i="91"/>
  <c r="AG168" i="91"/>
  <c r="AG169" i="91"/>
  <c r="AG170" i="91"/>
  <c r="AG171" i="91"/>
  <c r="AG172" i="91"/>
  <c r="AG173" i="91"/>
  <c r="AG174" i="91"/>
  <c r="AG175" i="91"/>
  <c r="AG176" i="91"/>
  <c r="AG177" i="91"/>
  <c r="AG178" i="91"/>
  <c r="AG179" i="91"/>
  <c r="AG180" i="91"/>
  <c r="U159" i="91"/>
  <c r="Y159" i="91"/>
  <c r="AC159" i="91"/>
  <c r="U160" i="91"/>
  <c r="Y160" i="91"/>
  <c r="AC160" i="91"/>
  <c r="U161" i="91"/>
  <c r="Y161" i="91"/>
  <c r="AC161" i="91"/>
  <c r="U162" i="91"/>
  <c r="Y162" i="91"/>
  <c r="AC162" i="91"/>
  <c r="U163" i="91"/>
  <c r="Y163" i="91"/>
  <c r="AC163" i="91"/>
  <c r="U164" i="91"/>
  <c r="Y164" i="91"/>
  <c r="AC164" i="91"/>
  <c r="U165" i="91"/>
  <c r="Y165" i="91"/>
  <c r="AC165" i="91"/>
  <c r="U166" i="91"/>
  <c r="Y166" i="91"/>
  <c r="AC166" i="91"/>
  <c r="U167" i="91"/>
  <c r="Y167" i="91"/>
  <c r="AC167" i="91"/>
  <c r="U168" i="91"/>
  <c r="Y168" i="91"/>
  <c r="AC168" i="91"/>
  <c r="U169" i="91"/>
  <c r="Y169" i="91"/>
  <c r="AC169" i="91"/>
  <c r="U170" i="91"/>
  <c r="Y170" i="91"/>
  <c r="AC170" i="91"/>
  <c r="U171" i="91"/>
  <c r="Y171" i="91"/>
  <c r="AC171" i="91"/>
  <c r="U172" i="91"/>
  <c r="Y172" i="91"/>
  <c r="AC172" i="91"/>
  <c r="U173" i="91"/>
  <c r="Y173" i="91"/>
  <c r="AC173" i="91"/>
  <c r="U174" i="91"/>
  <c r="Y174" i="91"/>
  <c r="AC174" i="91"/>
  <c r="U175" i="91"/>
  <c r="Y175" i="91"/>
  <c r="AC175" i="91"/>
  <c r="U176" i="91"/>
  <c r="Y176" i="91"/>
  <c r="AC176" i="91"/>
  <c r="U177" i="91"/>
  <c r="Y177" i="91"/>
  <c r="AC177" i="91"/>
  <c r="U178" i="91"/>
  <c r="Y178" i="91"/>
  <c r="AC178" i="91"/>
  <c r="U179" i="91"/>
  <c r="Y179" i="91"/>
  <c r="AC179" i="91"/>
  <c r="U180" i="91"/>
  <c r="Y180" i="91"/>
  <c r="AC180" i="91"/>
  <c r="U181" i="91"/>
  <c r="Y181" i="91"/>
  <c r="AC181" i="91"/>
  <c r="U182" i="91"/>
  <c r="Y182" i="91"/>
  <c r="AC182" i="91"/>
  <c r="U183" i="91"/>
  <c r="Y183" i="91"/>
  <c r="AC183" i="91"/>
  <c r="U184" i="91"/>
  <c r="Y184" i="91"/>
  <c r="AC184" i="91"/>
  <c r="U185" i="91"/>
  <c r="Y185" i="91"/>
  <c r="AC185" i="91"/>
  <c r="U186" i="91"/>
  <c r="Y186" i="91"/>
  <c r="AC186" i="91"/>
  <c r="U187" i="91"/>
  <c r="Y187" i="91"/>
  <c r="AC187" i="91"/>
  <c r="AG148" i="91"/>
  <c r="AG149" i="91"/>
  <c r="AG150" i="91"/>
  <c r="AG151" i="91"/>
  <c r="AC148" i="91"/>
  <c r="AC149" i="91"/>
  <c r="AC150" i="91"/>
  <c r="AC151" i="91"/>
  <c r="Y148" i="91"/>
  <c r="Y149" i="91"/>
  <c r="Y150" i="91"/>
  <c r="Y151" i="91"/>
  <c r="U148" i="91"/>
  <c r="U149" i="91"/>
  <c r="U150" i="91"/>
  <c r="U151" i="91"/>
  <c r="J188" i="91"/>
  <c r="B15" i="92"/>
  <c r="J155" i="91"/>
  <c r="B14" i="92"/>
  <c r="J123" i="91"/>
  <c r="B13" i="92"/>
  <c r="J89" i="91"/>
  <c r="B12" i="92"/>
  <c r="AC49" i="91"/>
  <c r="AC50" i="91"/>
  <c r="AC51" i="91"/>
  <c r="Y49" i="91"/>
  <c r="Y50" i="91"/>
  <c r="Y51" i="91"/>
  <c r="U49" i="91"/>
  <c r="U50" i="91"/>
  <c r="U51" i="91"/>
  <c r="AG34" i="91"/>
  <c r="AC34" i="91"/>
  <c r="Y34" i="91"/>
  <c r="U34" i="91"/>
  <c r="J35" i="91"/>
  <c r="B10" i="92"/>
  <c r="J25" i="91"/>
  <c r="B9" i="92"/>
  <c r="AC15" i="91"/>
  <c r="U15" i="91"/>
  <c r="Y15" i="91"/>
  <c r="AH15" i="91"/>
  <c r="AC16" i="91"/>
  <c r="U16" i="91"/>
  <c r="Y16" i="91"/>
  <c r="AH16" i="91"/>
  <c r="AK16" i="91"/>
  <c r="J10" i="89"/>
  <c r="B8" i="90"/>
  <c r="T165" i="89"/>
  <c r="U162" i="89"/>
  <c r="R165" i="89"/>
  <c r="G23" i="90"/>
  <c r="S165" i="89"/>
  <c r="U163" i="89"/>
  <c r="AE165" i="89"/>
  <c r="AF165" i="89"/>
  <c r="U23" i="90"/>
  <c r="AD165" i="89"/>
  <c r="W97" i="38"/>
  <c r="X97" i="38"/>
  <c r="V97" i="38"/>
  <c r="AB97" i="38"/>
  <c r="Q14" i="39"/>
  <c r="AB66" i="38"/>
  <c r="Q13" i="39"/>
  <c r="AB54" i="38"/>
  <c r="Q12" i="39"/>
  <c r="AB36" i="38"/>
  <c r="Q11" i="39"/>
  <c r="AB15" i="38"/>
  <c r="Q9" i="39"/>
  <c r="AB10" i="38"/>
  <c r="Q8" i="39"/>
  <c r="AB234" i="38"/>
  <c r="AB230" i="38"/>
  <c r="AB218" i="38"/>
  <c r="Q22" i="39"/>
  <c r="AB197" i="38"/>
  <c r="AB191" i="38"/>
  <c r="Q20" i="39"/>
  <c r="AB177" i="38"/>
  <c r="AB174" i="38"/>
  <c r="AB168" i="38"/>
  <c r="AB148" i="38"/>
  <c r="AB118" i="38"/>
  <c r="AB19" i="38"/>
  <c r="AC232" i="38"/>
  <c r="O97" i="38"/>
  <c r="N97" i="38"/>
  <c r="M97" i="38"/>
  <c r="V118" i="40"/>
  <c r="W118" i="40"/>
  <c r="X118" i="40"/>
  <c r="AB44" i="40"/>
  <c r="AB122" i="40"/>
  <c r="AB118" i="40"/>
  <c r="AB101" i="40"/>
  <c r="R22" i="41"/>
  <c r="AB97" i="40"/>
  <c r="AB92" i="40"/>
  <c r="AB88" i="40"/>
  <c r="AB85" i="40"/>
  <c r="AB81" i="40"/>
  <c r="AB73" i="40"/>
  <c r="AB67" i="40"/>
  <c r="AB54" i="40"/>
  <c r="AB49" i="40"/>
  <c r="AB28" i="40"/>
  <c r="AB23" i="40"/>
  <c r="AB17" i="40"/>
  <c r="AB11" i="40"/>
  <c r="Z122" i="40"/>
  <c r="Z118" i="40"/>
  <c r="Z101" i="40"/>
  <c r="P22" i="41"/>
  <c r="Z97" i="40"/>
  <c r="Z92" i="40"/>
  <c r="Z88" i="40"/>
  <c r="Z85" i="40"/>
  <c r="AA81" i="40"/>
  <c r="Z81" i="40"/>
  <c r="AA73" i="40"/>
  <c r="Z73" i="40"/>
  <c r="AA67" i="40"/>
  <c r="Z67" i="40"/>
  <c r="AA49" i="40"/>
  <c r="AA54" i="40"/>
  <c r="Z54" i="40"/>
  <c r="O14" i="41"/>
  <c r="Z49" i="40"/>
  <c r="Z28" i="40"/>
  <c r="Z23" i="40"/>
  <c r="Z17" i="40"/>
  <c r="Z11" i="40"/>
  <c r="AA28" i="40"/>
  <c r="AA23" i="40"/>
  <c r="AA17" i="40"/>
  <c r="AA11" i="40"/>
  <c r="AA122" i="40"/>
  <c r="AC26" i="40"/>
  <c r="AG26" i="40"/>
  <c r="U26" i="40"/>
  <c r="Y26" i="40"/>
  <c r="AB385" i="3"/>
  <c r="AB237" i="3"/>
  <c r="AB130" i="3"/>
  <c r="AB127" i="3"/>
  <c r="AA127" i="3"/>
  <c r="Z127" i="3"/>
  <c r="AB24" i="3"/>
  <c r="Z24" i="3"/>
  <c r="J234" i="38"/>
  <c r="J230" i="38"/>
  <c r="U200" i="38"/>
  <c r="Y200" i="38"/>
  <c r="AC200" i="38"/>
  <c r="AG200" i="38"/>
  <c r="U201" i="38"/>
  <c r="Y201" i="38"/>
  <c r="AC201" i="38"/>
  <c r="AG201" i="38"/>
  <c r="U202" i="38"/>
  <c r="Y202" i="38"/>
  <c r="AC202" i="38"/>
  <c r="AG202" i="38"/>
  <c r="U203" i="38"/>
  <c r="Y203" i="38"/>
  <c r="AC203" i="38"/>
  <c r="AG203" i="38"/>
  <c r="U204" i="38"/>
  <c r="Y204" i="38"/>
  <c r="AC204" i="38"/>
  <c r="AG204" i="38"/>
  <c r="U205" i="38"/>
  <c r="Y205" i="38"/>
  <c r="AC205" i="38"/>
  <c r="AG205" i="38"/>
  <c r="U206" i="38"/>
  <c r="Y206" i="38"/>
  <c r="AC206" i="38"/>
  <c r="AG206" i="38"/>
  <c r="AH206" i="38"/>
  <c r="AI206" i="38"/>
  <c r="U207" i="38"/>
  <c r="Y207" i="38"/>
  <c r="AC207" i="38"/>
  <c r="AG207" i="38"/>
  <c r="U208" i="38"/>
  <c r="Y208" i="38"/>
  <c r="AC208" i="38"/>
  <c r="AG208" i="38"/>
  <c r="U209" i="38"/>
  <c r="Y209" i="38"/>
  <c r="AC209" i="38"/>
  <c r="AG209" i="38"/>
  <c r="U210" i="38"/>
  <c r="Y210" i="38"/>
  <c r="AC210" i="38"/>
  <c r="AG210" i="38"/>
  <c r="U211" i="38"/>
  <c r="Y211" i="38"/>
  <c r="AC211" i="38"/>
  <c r="AG211" i="38"/>
  <c r="U212" i="38"/>
  <c r="Y212" i="38"/>
  <c r="AC212" i="38"/>
  <c r="AG212" i="38"/>
  <c r="U213" i="38"/>
  <c r="Y213" i="38"/>
  <c r="AC213" i="38"/>
  <c r="AG213" i="38"/>
  <c r="U214" i="38"/>
  <c r="Y214" i="38"/>
  <c r="AC214" i="38"/>
  <c r="AG214" i="38"/>
  <c r="U215" i="38"/>
  <c r="Y215" i="38"/>
  <c r="AC215" i="38"/>
  <c r="AG215" i="38"/>
  <c r="AH215" i="38"/>
  <c r="AI215" i="38"/>
  <c r="U216" i="38"/>
  <c r="Y216" i="38"/>
  <c r="AC216" i="38"/>
  <c r="AG216" i="38"/>
  <c r="U217" i="38"/>
  <c r="Y217" i="38"/>
  <c r="AC217" i="38"/>
  <c r="AG217" i="38"/>
  <c r="U199" i="38"/>
  <c r="Y199" i="38"/>
  <c r="AC199" i="38"/>
  <c r="AC218" i="38"/>
  <c r="AG199" i="38"/>
  <c r="U9" i="38"/>
  <c r="Y9" i="38"/>
  <c r="AC9" i="38"/>
  <c r="AG9" i="38"/>
  <c r="U12" i="38"/>
  <c r="Y12" i="38"/>
  <c r="AC12" i="38"/>
  <c r="AG12" i="38"/>
  <c r="U13" i="38"/>
  <c r="Y13" i="38"/>
  <c r="AC13" i="38"/>
  <c r="AG13" i="38"/>
  <c r="U14" i="38"/>
  <c r="Y14" i="38"/>
  <c r="AC14" i="38"/>
  <c r="AG14" i="38"/>
  <c r="U17" i="38"/>
  <c r="Y17" i="38"/>
  <c r="AC17" i="38"/>
  <c r="AC19" i="38"/>
  <c r="R10" i="39"/>
  <c r="AG17" i="38"/>
  <c r="U21" i="38"/>
  <c r="Y21" i="38"/>
  <c r="AC21" i="38"/>
  <c r="AG21" i="38"/>
  <c r="U22" i="38"/>
  <c r="Y22" i="38"/>
  <c r="AC22" i="38"/>
  <c r="AG22" i="38"/>
  <c r="U23" i="38"/>
  <c r="Y23" i="38"/>
  <c r="AC23" i="38"/>
  <c r="AG23" i="38"/>
  <c r="U24" i="38"/>
  <c r="Y24" i="38"/>
  <c r="AC24" i="38"/>
  <c r="AG24" i="38"/>
  <c r="U25" i="38"/>
  <c r="Y25" i="38"/>
  <c r="AC25" i="38"/>
  <c r="AG25" i="38"/>
  <c r="U26" i="38"/>
  <c r="Y26" i="38"/>
  <c r="AC26" i="38"/>
  <c r="AG26" i="38"/>
  <c r="U27" i="38"/>
  <c r="Y27" i="38"/>
  <c r="AC27" i="38"/>
  <c r="AG27" i="38"/>
  <c r="U28" i="38"/>
  <c r="Y28" i="38"/>
  <c r="AC28" i="38"/>
  <c r="AG28" i="38"/>
  <c r="U29" i="38"/>
  <c r="Y29" i="38"/>
  <c r="AC29" i="38"/>
  <c r="AG29" i="38"/>
  <c r="U30" i="38"/>
  <c r="Y30" i="38"/>
  <c r="AC30" i="38"/>
  <c r="AG30" i="38"/>
  <c r="U31" i="38"/>
  <c r="Y31" i="38"/>
  <c r="AC31" i="38"/>
  <c r="AG31" i="38"/>
  <c r="U32" i="38"/>
  <c r="Y32" i="38"/>
  <c r="AC32" i="38"/>
  <c r="AG32" i="38"/>
  <c r="U33" i="38"/>
  <c r="Y33" i="38"/>
  <c r="AC33" i="38"/>
  <c r="AG33" i="38"/>
  <c r="U34" i="38"/>
  <c r="Y34" i="38"/>
  <c r="AC34" i="38"/>
  <c r="AG34" i="38"/>
  <c r="U38" i="38"/>
  <c r="Y38" i="38"/>
  <c r="AC38" i="38"/>
  <c r="AG38" i="38"/>
  <c r="U39" i="38"/>
  <c r="Y39" i="38"/>
  <c r="AC39" i="38"/>
  <c r="AG39" i="38"/>
  <c r="U40" i="38"/>
  <c r="Y40" i="38"/>
  <c r="AC40" i="38"/>
  <c r="AG40" i="38"/>
  <c r="U41" i="38"/>
  <c r="Y41" i="38"/>
  <c r="AC41" i="38"/>
  <c r="AG41" i="38"/>
  <c r="U42" i="38"/>
  <c r="Y42" i="38"/>
  <c r="AC42" i="38"/>
  <c r="AG42" i="38"/>
  <c r="U43" i="38"/>
  <c r="Y43" i="38"/>
  <c r="AC43" i="38"/>
  <c r="AG43" i="38"/>
  <c r="U44" i="38"/>
  <c r="Y44" i="38"/>
  <c r="AC44" i="38"/>
  <c r="AG44" i="38"/>
  <c r="U45" i="38"/>
  <c r="Y45" i="38"/>
  <c r="AC45" i="38"/>
  <c r="AG45" i="38"/>
  <c r="U46" i="38"/>
  <c r="Y46" i="38"/>
  <c r="AC46" i="38"/>
  <c r="AG46" i="38"/>
  <c r="U47" i="38"/>
  <c r="Y47" i="38"/>
  <c r="AC47" i="38"/>
  <c r="AG47" i="38"/>
  <c r="U48" i="38"/>
  <c r="Y48" i="38"/>
  <c r="AC48" i="38"/>
  <c r="AG48" i="38"/>
  <c r="U49" i="38"/>
  <c r="Y49" i="38"/>
  <c r="AC49" i="38"/>
  <c r="AG49" i="38"/>
  <c r="U50" i="38"/>
  <c r="AC50" i="38"/>
  <c r="AG50" i="38"/>
  <c r="U51" i="38"/>
  <c r="Y51" i="38"/>
  <c r="AC51" i="38"/>
  <c r="AG51" i="38"/>
  <c r="U52" i="38"/>
  <c r="Y52" i="38"/>
  <c r="AC52" i="38"/>
  <c r="AG52" i="38"/>
  <c r="U53" i="38"/>
  <c r="Y53" i="38"/>
  <c r="AC53" i="38"/>
  <c r="AG53" i="38"/>
  <c r="U56" i="38"/>
  <c r="Y56" i="38"/>
  <c r="AC56" i="38"/>
  <c r="AG56" i="38"/>
  <c r="U57" i="38"/>
  <c r="Y57" i="38"/>
  <c r="AC57" i="38"/>
  <c r="AG57" i="38"/>
  <c r="U58" i="38"/>
  <c r="Y58" i="38"/>
  <c r="AC58" i="38"/>
  <c r="AG58" i="38"/>
  <c r="U59" i="38"/>
  <c r="Y59" i="38"/>
  <c r="AC59" i="38"/>
  <c r="AG59" i="38"/>
  <c r="U68" i="38"/>
  <c r="Y68" i="38"/>
  <c r="AC68" i="38"/>
  <c r="AG68" i="38"/>
  <c r="U69" i="38"/>
  <c r="Y69" i="38"/>
  <c r="AC69" i="38"/>
  <c r="AG69" i="38"/>
  <c r="U70" i="38"/>
  <c r="Y70" i="38"/>
  <c r="AC70" i="38"/>
  <c r="AG70" i="38"/>
  <c r="U71" i="38"/>
  <c r="Y71" i="38"/>
  <c r="AC71" i="38"/>
  <c r="AG71" i="38"/>
  <c r="U72" i="38"/>
  <c r="Y72" i="38"/>
  <c r="AC72" i="38"/>
  <c r="AG72" i="38"/>
  <c r="U73" i="38"/>
  <c r="Y73" i="38"/>
  <c r="AC73" i="38"/>
  <c r="AG73" i="38"/>
  <c r="U74" i="38"/>
  <c r="Y74" i="38"/>
  <c r="AC74" i="38"/>
  <c r="AG74" i="38"/>
  <c r="U75" i="38"/>
  <c r="Y75" i="38"/>
  <c r="AC75" i="38"/>
  <c r="AG75" i="38"/>
  <c r="U76" i="38"/>
  <c r="Y76" i="38"/>
  <c r="AC76" i="38"/>
  <c r="AG76" i="38"/>
  <c r="U77" i="38"/>
  <c r="Y77" i="38"/>
  <c r="AC77" i="38"/>
  <c r="AG77" i="38"/>
  <c r="U78" i="38"/>
  <c r="Y78" i="38"/>
  <c r="AC78" i="38"/>
  <c r="AG78" i="38"/>
  <c r="U79" i="38"/>
  <c r="Y79" i="38"/>
  <c r="AC79" i="38"/>
  <c r="AG79" i="38"/>
  <c r="U80" i="38"/>
  <c r="Y80" i="38"/>
  <c r="AC80" i="38"/>
  <c r="AG80" i="38"/>
  <c r="U81" i="38"/>
  <c r="Y81" i="38"/>
  <c r="AC81" i="38"/>
  <c r="AG81" i="38"/>
  <c r="U82" i="38"/>
  <c r="Y82" i="38"/>
  <c r="AC82" i="38"/>
  <c r="AG82" i="38"/>
  <c r="U83" i="38"/>
  <c r="Y83" i="38"/>
  <c r="AC83" i="38"/>
  <c r="AG83" i="38"/>
  <c r="U84" i="38"/>
  <c r="Y84" i="38"/>
  <c r="AC84" i="38"/>
  <c r="AG84" i="38"/>
  <c r="U85" i="38"/>
  <c r="Y85" i="38"/>
  <c r="AC85" i="38"/>
  <c r="AG85" i="38"/>
  <c r="U86" i="38"/>
  <c r="Y86" i="38"/>
  <c r="AC86" i="38"/>
  <c r="AG86" i="38"/>
  <c r="U87" i="38"/>
  <c r="Y87" i="38"/>
  <c r="AC87" i="38"/>
  <c r="AG87" i="38"/>
  <c r="AH87" i="38"/>
  <c r="U88" i="38"/>
  <c r="Y88" i="38"/>
  <c r="AC88" i="38"/>
  <c r="AG88" i="38"/>
  <c r="U89" i="38"/>
  <c r="Y89" i="38"/>
  <c r="AC89" i="38"/>
  <c r="AG89" i="38"/>
  <c r="U90" i="38"/>
  <c r="Y90" i="38"/>
  <c r="AC90" i="38"/>
  <c r="AG90" i="38"/>
  <c r="U91" i="38"/>
  <c r="Y91" i="38"/>
  <c r="AC91" i="38"/>
  <c r="AG91" i="38"/>
  <c r="U92" i="38"/>
  <c r="Y92" i="38"/>
  <c r="AC92" i="38"/>
  <c r="AG92" i="38"/>
  <c r="U93" i="38"/>
  <c r="Y93" i="38"/>
  <c r="AC93" i="38"/>
  <c r="AG93" i="38"/>
  <c r="U94" i="38"/>
  <c r="Y94" i="38"/>
  <c r="AC94" i="38"/>
  <c r="AG94" i="38"/>
  <c r="U95" i="38"/>
  <c r="Y95" i="38"/>
  <c r="AC95" i="38"/>
  <c r="AG95" i="38"/>
  <c r="U99" i="38"/>
  <c r="Y99" i="38"/>
  <c r="AC99" i="38"/>
  <c r="AG99" i="38"/>
  <c r="U100" i="38"/>
  <c r="Y100" i="38"/>
  <c r="AC100" i="38"/>
  <c r="AG100" i="38"/>
  <c r="U101" i="38"/>
  <c r="Y101" i="38"/>
  <c r="AC101" i="38"/>
  <c r="AG101" i="38"/>
  <c r="U102" i="38"/>
  <c r="Y102" i="38"/>
  <c r="AC102" i="38"/>
  <c r="AG102" i="38"/>
  <c r="U103" i="38"/>
  <c r="Y103" i="38"/>
  <c r="AC103" i="38"/>
  <c r="AG103" i="38"/>
  <c r="U104" i="38"/>
  <c r="Y104" i="38"/>
  <c r="AC104" i="38"/>
  <c r="AG104" i="38"/>
  <c r="U105" i="38"/>
  <c r="Y105" i="38"/>
  <c r="AC105" i="38"/>
  <c r="AG105" i="38"/>
  <c r="U106" i="38"/>
  <c r="Y106" i="38"/>
  <c r="AC106" i="38"/>
  <c r="AG106" i="38"/>
  <c r="U107" i="38"/>
  <c r="Y107" i="38"/>
  <c r="AC107" i="38"/>
  <c r="AG107" i="38"/>
  <c r="U108" i="38"/>
  <c r="Y108" i="38"/>
  <c r="AC108" i="38"/>
  <c r="AG108" i="38"/>
  <c r="U109" i="38"/>
  <c r="Y109" i="38"/>
  <c r="AC109" i="38"/>
  <c r="AG109" i="38"/>
  <c r="AH109" i="38"/>
  <c r="AI109" i="38"/>
  <c r="U110" i="38"/>
  <c r="Y110" i="38"/>
  <c r="AC110" i="38"/>
  <c r="AG110" i="38"/>
  <c r="U111" i="38"/>
  <c r="Y111" i="38"/>
  <c r="AC111" i="38"/>
  <c r="AG111" i="38"/>
  <c r="U112" i="38"/>
  <c r="Y112" i="38"/>
  <c r="AC112" i="38"/>
  <c r="AG112" i="38"/>
  <c r="U113" i="38"/>
  <c r="Y113" i="38"/>
  <c r="AC113" i="38"/>
  <c r="AG113" i="38"/>
  <c r="U114" i="38"/>
  <c r="Y114" i="38"/>
  <c r="AC114" i="38"/>
  <c r="AG114" i="38"/>
  <c r="U115" i="38"/>
  <c r="Y115" i="38"/>
  <c r="AC115" i="38"/>
  <c r="AG115" i="38"/>
  <c r="U116" i="38"/>
  <c r="Y116" i="38"/>
  <c r="AC116" i="38"/>
  <c r="AG116" i="38"/>
  <c r="U117" i="38"/>
  <c r="Y117" i="38"/>
  <c r="AC117" i="38"/>
  <c r="AG117" i="38"/>
  <c r="U120" i="38"/>
  <c r="Y120" i="38"/>
  <c r="AC120" i="38"/>
  <c r="AG120" i="38"/>
  <c r="U121" i="38"/>
  <c r="Y121" i="38"/>
  <c r="AC121" i="38"/>
  <c r="AG121" i="38"/>
  <c r="U122" i="38"/>
  <c r="Y122" i="38"/>
  <c r="AC122" i="38"/>
  <c r="AG122" i="38"/>
  <c r="U123" i="38"/>
  <c r="Y123" i="38"/>
  <c r="AC123" i="38"/>
  <c r="AG123" i="38"/>
  <c r="U124" i="38"/>
  <c r="Y124" i="38"/>
  <c r="AC124" i="38"/>
  <c r="AG124" i="38"/>
  <c r="U125" i="38"/>
  <c r="Y125" i="38"/>
  <c r="AC125" i="38"/>
  <c r="AG125" i="38"/>
  <c r="U126" i="38"/>
  <c r="Y126" i="38"/>
  <c r="AC126" i="38"/>
  <c r="AG126" i="38"/>
  <c r="U127" i="38"/>
  <c r="Y127" i="38"/>
  <c r="AC127" i="38"/>
  <c r="AG127" i="38"/>
  <c r="U128" i="38"/>
  <c r="Y128" i="38"/>
  <c r="AC128" i="38"/>
  <c r="AG128" i="38"/>
  <c r="U129" i="38"/>
  <c r="Y129" i="38"/>
  <c r="AC129" i="38"/>
  <c r="AG129" i="38"/>
  <c r="U130" i="38"/>
  <c r="Y130" i="38"/>
  <c r="AC130" i="38"/>
  <c r="AG130" i="38"/>
  <c r="U131" i="38"/>
  <c r="Y131" i="38"/>
  <c r="AC131" i="38"/>
  <c r="AG131" i="38"/>
  <c r="U132" i="38"/>
  <c r="Y132" i="38"/>
  <c r="AC132" i="38"/>
  <c r="AG132" i="38"/>
  <c r="U133" i="38"/>
  <c r="Y133" i="38"/>
  <c r="AC133" i="38"/>
  <c r="AG133" i="38"/>
  <c r="U134" i="38"/>
  <c r="Y134" i="38"/>
  <c r="AC134" i="38"/>
  <c r="AG134" i="38"/>
  <c r="U135" i="38"/>
  <c r="Y135" i="38"/>
  <c r="AC135" i="38"/>
  <c r="AG135" i="38"/>
  <c r="U136" i="38"/>
  <c r="Y136" i="38"/>
  <c r="AC136" i="38"/>
  <c r="AG136" i="38"/>
  <c r="U137" i="38"/>
  <c r="Y137" i="38"/>
  <c r="AC137" i="38"/>
  <c r="AG137" i="38"/>
  <c r="U138" i="38"/>
  <c r="Y138" i="38"/>
  <c r="AC138" i="38"/>
  <c r="AG138" i="38"/>
  <c r="U139" i="38"/>
  <c r="Y139" i="38"/>
  <c r="AC139" i="38"/>
  <c r="AG139" i="38"/>
  <c r="U140" i="38"/>
  <c r="Y140" i="38"/>
  <c r="AC140" i="38"/>
  <c r="AG140" i="38"/>
  <c r="U141" i="38"/>
  <c r="Y141" i="38"/>
  <c r="AC141" i="38"/>
  <c r="AG141" i="38"/>
  <c r="U142" i="38"/>
  <c r="Y142" i="38"/>
  <c r="AC142" i="38"/>
  <c r="AG142" i="38"/>
  <c r="U143" i="38"/>
  <c r="Y143" i="38"/>
  <c r="AC143" i="38"/>
  <c r="AG143" i="38"/>
  <c r="U150" i="38"/>
  <c r="Y150" i="38"/>
  <c r="AC150" i="38"/>
  <c r="AG150" i="38"/>
  <c r="U151" i="38"/>
  <c r="Y151" i="38"/>
  <c r="AC151" i="38"/>
  <c r="AG151" i="38"/>
  <c r="U152" i="38"/>
  <c r="Y152" i="38"/>
  <c r="AC152" i="38"/>
  <c r="AG152" i="38"/>
  <c r="U153" i="38"/>
  <c r="Y153" i="38"/>
  <c r="AC153" i="38"/>
  <c r="AG153" i="38"/>
  <c r="U154" i="38"/>
  <c r="Y154" i="38"/>
  <c r="AC154" i="38"/>
  <c r="AG154" i="38"/>
  <c r="U155" i="38"/>
  <c r="Y155" i="38"/>
  <c r="AC155" i="38"/>
  <c r="AG155" i="38"/>
  <c r="U156" i="38"/>
  <c r="Y156" i="38"/>
  <c r="AC156" i="38"/>
  <c r="AG156" i="38"/>
  <c r="U157" i="38"/>
  <c r="Y157" i="38"/>
  <c r="AC157" i="38"/>
  <c r="AG157" i="38"/>
  <c r="U158" i="38"/>
  <c r="Y158" i="38"/>
  <c r="AC158" i="38"/>
  <c r="AG158" i="38"/>
  <c r="U159" i="38"/>
  <c r="Y159" i="38"/>
  <c r="AC159" i="38"/>
  <c r="AG159" i="38"/>
  <c r="U160" i="38"/>
  <c r="Y160" i="38"/>
  <c r="AC160" i="38"/>
  <c r="AG160" i="38"/>
  <c r="U161" i="38"/>
  <c r="Y161" i="38"/>
  <c r="AC161" i="38"/>
  <c r="AG161" i="38"/>
  <c r="U162" i="38"/>
  <c r="Y162" i="38"/>
  <c r="AC162" i="38"/>
  <c r="AG162" i="38"/>
  <c r="U170" i="38"/>
  <c r="Y170" i="38"/>
  <c r="AC170" i="38"/>
  <c r="AG170" i="38"/>
  <c r="U171" i="38"/>
  <c r="Y171" i="38"/>
  <c r="AC171" i="38"/>
  <c r="AG171" i="38"/>
  <c r="U172" i="38"/>
  <c r="Y172" i="38"/>
  <c r="AC172" i="38"/>
  <c r="AG172" i="38"/>
  <c r="U173" i="38"/>
  <c r="Y173" i="38"/>
  <c r="AC173" i="38"/>
  <c r="AG173" i="38"/>
  <c r="AH177" i="38"/>
  <c r="U179" i="38"/>
  <c r="Y179" i="38"/>
  <c r="AC179" i="38"/>
  <c r="AG179" i="38"/>
  <c r="U180" i="38"/>
  <c r="Y180" i="38"/>
  <c r="AC180" i="38"/>
  <c r="AG180" i="38"/>
  <c r="U181" i="38"/>
  <c r="Y181" i="38"/>
  <c r="AC181" i="38"/>
  <c r="AG181" i="38"/>
  <c r="U182" i="38"/>
  <c r="Y182" i="38"/>
  <c r="AC182" i="38"/>
  <c r="AG182" i="38"/>
  <c r="U183" i="38"/>
  <c r="Y183" i="38"/>
  <c r="AC183" i="38"/>
  <c r="AG183" i="38"/>
  <c r="U184" i="38"/>
  <c r="Y184" i="38"/>
  <c r="AC184" i="38"/>
  <c r="AG184" i="38"/>
  <c r="U185" i="38"/>
  <c r="Y185" i="38"/>
  <c r="AC185" i="38"/>
  <c r="AG185" i="38"/>
  <c r="U186" i="38"/>
  <c r="Y186" i="38"/>
  <c r="AC186" i="38"/>
  <c r="AG186" i="38"/>
  <c r="AH186" i="38"/>
  <c r="AI186" i="38"/>
  <c r="U187" i="38"/>
  <c r="Y187" i="38"/>
  <c r="AC187" i="38"/>
  <c r="AG187" i="38"/>
  <c r="U188" i="38"/>
  <c r="Y188" i="38"/>
  <c r="AC188" i="38"/>
  <c r="AG188" i="38"/>
  <c r="U193" i="38"/>
  <c r="Y193" i="38"/>
  <c r="AC193" i="38"/>
  <c r="AG193" i="38"/>
  <c r="AG197" i="38"/>
  <c r="AC194" i="38"/>
  <c r="AC195" i="38"/>
  <c r="U220" i="38"/>
  <c r="AC220" i="38"/>
  <c r="AC230" i="38"/>
  <c r="AG220" i="38"/>
  <c r="AG230" i="38"/>
  <c r="U232" i="38"/>
  <c r="Y232" i="38"/>
  <c r="AG232" i="38"/>
  <c r="AG177" i="38"/>
  <c r="AF177" i="38"/>
  <c r="AE177" i="38"/>
  <c r="AD177" i="38"/>
  <c r="AC177" i="38"/>
  <c r="R19" i="39"/>
  <c r="AA177" i="38"/>
  <c r="Z177" i="38"/>
  <c r="Y177" i="38"/>
  <c r="X177" i="38"/>
  <c r="W177" i="38"/>
  <c r="V177" i="38"/>
  <c r="U177" i="38"/>
  <c r="J19" i="39"/>
  <c r="N177" i="38"/>
  <c r="O177" i="38"/>
  <c r="M177" i="38"/>
  <c r="K177" i="38"/>
  <c r="J177" i="38"/>
  <c r="K118" i="38"/>
  <c r="J118" i="38"/>
  <c r="AA97" i="38"/>
  <c r="Z97" i="38"/>
  <c r="J97" i="38"/>
  <c r="J101" i="40"/>
  <c r="K122" i="40"/>
  <c r="AA118" i="40"/>
  <c r="AC104" i="40"/>
  <c r="AG104" i="40"/>
  <c r="AC120" i="40"/>
  <c r="AC121" i="40"/>
  <c r="AC105" i="40"/>
  <c r="AG105" i="40"/>
  <c r="AC106" i="40"/>
  <c r="AG106" i="40"/>
  <c r="AC107" i="40"/>
  <c r="AG107" i="40"/>
  <c r="AC108" i="40"/>
  <c r="AG108" i="40"/>
  <c r="AC109" i="40"/>
  <c r="AG109" i="40"/>
  <c r="AC110" i="40"/>
  <c r="AG110" i="40"/>
  <c r="AC111" i="40"/>
  <c r="AG111" i="40"/>
  <c r="AC112" i="40"/>
  <c r="AG112" i="40"/>
  <c r="AC113" i="40"/>
  <c r="AG113" i="40"/>
  <c r="AC114" i="40"/>
  <c r="AG114" i="40"/>
  <c r="AC115" i="40"/>
  <c r="AG115" i="40"/>
  <c r="Y104" i="40"/>
  <c r="Y105" i="40"/>
  <c r="Y106" i="40"/>
  <c r="U106" i="40"/>
  <c r="AH106" i="40"/>
  <c r="AI106" i="40"/>
  <c r="Y107" i="40"/>
  <c r="U107" i="40"/>
  <c r="AH107" i="40"/>
  <c r="Y108" i="40"/>
  <c r="Y109" i="40"/>
  <c r="Y110" i="40"/>
  <c r="Y111" i="40"/>
  <c r="Y112" i="40"/>
  <c r="Y113" i="40"/>
  <c r="Y114" i="40"/>
  <c r="Y115" i="40"/>
  <c r="U104" i="40"/>
  <c r="U105" i="40"/>
  <c r="U108" i="40"/>
  <c r="U109" i="40"/>
  <c r="U110" i="40"/>
  <c r="U111" i="40"/>
  <c r="U112" i="40"/>
  <c r="U113" i="40"/>
  <c r="U114" i="40"/>
  <c r="AH114" i="40"/>
  <c r="AI114" i="40"/>
  <c r="U115" i="40"/>
  <c r="U103" i="40"/>
  <c r="AC100" i="40"/>
  <c r="AG100" i="40"/>
  <c r="U120" i="40"/>
  <c r="Y120" i="40"/>
  <c r="AG120" i="40"/>
  <c r="U121" i="40"/>
  <c r="Y121" i="40"/>
  <c r="AG121" i="40"/>
  <c r="Y100" i="40"/>
  <c r="U100" i="40"/>
  <c r="AH100" i="40"/>
  <c r="K101" i="40"/>
  <c r="AC95" i="40"/>
  <c r="AC94" i="40"/>
  <c r="AC97" i="40"/>
  <c r="AG95" i="40"/>
  <c r="U95" i="40"/>
  <c r="Y95" i="40"/>
  <c r="U87" i="40"/>
  <c r="V87" i="40"/>
  <c r="V88" i="40"/>
  <c r="AC87" i="40"/>
  <c r="AG87" i="40"/>
  <c r="U99" i="40"/>
  <c r="Y99" i="40"/>
  <c r="AC99" i="40"/>
  <c r="AG99" i="40"/>
  <c r="Y103" i="40"/>
  <c r="AC103" i="40"/>
  <c r="AG103" i="40"/>
  <c r="U9" i="40"/>
  <c r="Y9" i="40"/>
  <c r="AC9" i="40"/>
  <c r="AG9" i="40"/>
  <c r="U13" i="40"/>
  <c r="Y13" i="40"/>
  <c r="Y14" i="40"/>
  <c r="Y15" i="40"/>
  <c r="Y17" i="40"/>
  <c r="AC13" i="40"/>
  <c r="AG13" i="40"/>
  <c r="AG14" i="40"/>
  <c r="AG15" i="40"/>
  <c r="AG17" i="40"/>
  <c r="U19" i="40"/>
  <c r="Y19" i="40"/>
  <c r="AC19" i="40"/>
  <c r="AG19" i="40"/>
  <c r="U25" i="40"/>
  <c r="Y25" i="40"/>
  <c r="Y28" i="40"/>
  <c r="AC25" i="40"/>
  <c r="AG25" i="40"/>
  <c r="AG28" i="40"/>
  <c r="V11" i="41"/>
  <c r="U30" i="40"/>
  <c r="Y30" i="40"/>
  <c r="AC30" i="40"/>
  <c r="AG30" i="40"/>
  <c r="U46" i="40"/>
  <c r="AC46" i="40"/>
  <c r="AG46" i="40"/>
  <c r="U51" i="40"/>
  <c r="AG51" i="40"/>
  <c r="U56" i="40"/>
  <c r="Y56" i="40"/>
  <c r="AC56" i="40"/>
  <c r="AG56" i="40"/>
  <c r="U57" i="40"/>
  <c r="Y57" i="40"/>
  <c r="AC57" i="40"/>
  <c r="AG57" i="40"/>
  <c r="AH57" i="40"/>
  <c r="AI57" i="40"/>
  <c r="U58" i="40"/>
  <c r="Y58" i="40"/>
  <c r="AC58" i="40"/>
  <c r="AG58" i="40"/>
  <c r="U59" i="40"/>
  <c r="Y59" i="40"/>
  <c r="AC59" i="40"/>
  <c r="AG59" i="40"/>
  <c r="U60" i="40"/>
  <c r="Y60" i="40"/>
  <c r="AC60" i="40"/>
  <c r="AG60" i="40"/>
  <c r="U61" i="40"/>
  <c r="Y61" i="40"/>
  <c r="AC61" i="40"/>
  <c r="AG61" i="40"/>
  <c r="U62" i="40"/>
  <c r="Y62" i="40"/>
  <c r="AC62" i="40"/>
  <c r="AG62" i="40"/>
  <c r="U69" i="40"/>
  <c r="V69" i="40"/>
  <c r="V73" i="40"/>
  <c r="AC69" i="40"/>
  <c r="AG69" i="40"/>
  <c r="U75" i="40"/>
  <c r="Y75" i="40"/>
  <c r="AC75" i="40"/>
  <c r="AG75" i="40"/>
  <c r="U76" i="40"/>
  <c r="Y76" i="40"/>
  <c r="AC76" i="40"/>
  <c r="AG76" i="40"/>
  <c r="AG77" i="40"/>
  <c r="AG78" i="40"/>
  <c r="AG81" i="40"/>
  <c r="V17" i="41"/>
  <c r="AH76" i="40"/>
  <c r="U77" i="40"/>
  <c r="Y77" i="40"/>
  <c r="AC77" i="40"/>
  <c r="U78" i="40"/>
  <c r="Y78" i="40"/>
  <c r="AC78" i="40"/>
  <c r="U83" i="40"/>
  <c r="Y83" i="40"/>
  <c r="AC83" i="40"/>
  <c r="AG83" i="40"/>
  <c r="AH83" i="40"/>
  <c r="U84" i="40"/>
  <c r="Y84" i="40"/>
  <c r="AC84" i="40"/>
  <c r="AG84" i="40"/>
  <c r="U90" i="40"/>
  <c r="U92" i="40"/>
  <c r="Y90" i="40"/>
  <c r="Y92" i="40"/>
  <c r="AC90" i="40"/>
  <c r="AG90" i="40"/>
  <c r="AH90" i="40"/>
  <c r="AG92" i="40"/>
  <c r="V20" i="41"/>
  <c r="U94" i="40"/>
  <c r="U97" i="40"/>
  <c r="AG94" i="40"/>
  <c r="AG97" i="40"/>
  <c r="AA85" i="40"/>
  <c r="K85" i="40"/>
  <c r="K81" i="40"/>
  <c r="AC70" i="40"/>
  <c r="AG70" i="40"/>
  <c r="U70" i="40"/>
  <c r="Y70" i="40"/>
  <c r="AC71" i="40"/>
  <c r="AG71" i="40"/>
  <c r="U71" i="40"/>
  <c r="Y71" i="40"/>
  <c r="AG52" i="40"/>
  <c r="U52" i="40"/>
  <c r="V52" i="40"/>
  <c r="AC47" i="40"/>
  <c r="AG47" i="40"/>
  <c r="AG49" i="40"/>
  <c r="U47" i="40"/>
  <c r="U40" i="40"/>
  <c r="AC40" i="40"/>
  <c r="AG40" i="40"/>
  <c r="U39" i="40"/>
  <c r="Y39" i="40"/>
  <c r="AC39" i="40"/>
  <c r="AG39" i="40"/>
  <c r="U38" i="40"/>
  <c r="Y38" i="40"/>
  <c r="AC38" i="40"/>
  <c r="AG38" i="40"/>
  <c r="U37" i="40"/>
  <c r="Y37" i="40"/>
  <c r="AC37" i="40"/>
  <c r="AG37" i="40"/>
  <c r="U36" i="40"/>
  <c r="Y36" i="40"/>
  <c r="AC36" i="40"/>
  <c r="AG36" i="40"/>
  <c r="U35" i="40"/>
  <c r="Y35" i="40"/>
  <c r="AC35" i="40"/>
  <c r="AG35" i="40"/>
  <c r="U34" i="40"/>
  <c r="Y34" i="40"/>
  <c r="AC34" i="40"/>
  <c r="AG34" i="40"/>
  <c r="U33" i="40"/>
  <c r="Y33" i="40"/>
  <c r="AC33" i="40"/>
  <c r="AG33" i="40"/>
  <c r="U32" i="40"/>
  <c r="Y32" i="40"/>
  <c r="AC32" i="40"/>
  <c r="AG32" i="40"/>
  <c r="U31" i="40"/>
  <c r="Y31" i="40"/>
  <c r="AC31" i="40"/>
  <c r="AG31" i="40"/>
  <c r="U20" i="40"/>
  <c r="Y20" i="40"/>
  <c r="AC20" i="40"/>
  <c r="AG20" i="40"/>
  <c r="U21" i="40"/>
  <c r="Y21" i="40"/>
  <c r="AC21" i="40"/>
  <c r="AG21" i="40"/>
  <c r="AH21" i="40"/>
  <c r="AC540" i="43"/>
  <c r="AG540" i="43"/>
  <c r="AC541" i="43"/>
  <c r="AG541" i="43"/>
  <c r="AC542" i="43"/>
  <c r="AG542" i="43"/>
  <c r="AB572" i="43"/>
  <c r="AA572" i="43"/>
  <c r="Z572" i="43"/>
  <c r="U540" i="43"/>
  <c r="Y540" i="43"/>
  <c r="U541" i="43"/>
  <c r="Y541" i="43"/>
  <c r="U542" i="43"/>
  <c r="Y542" i="43"/>
  <c r="K675" i="43"/>
  <c r="C24" i="44"/>
  <c r="J675" i="43"/>
  <c r="B24" i="44"/>
  <c r="J671" i="43"/>
  <c r="B23" i="44"/>
  <c r="J572" i="43"/>
  <c r="B22" i="44"/>
  <c r="J528" i="43"/>
  <c r="B21" i="44"/>
  <c r="J520" i="43"/>
  <c r="B20" i="44"/>
  <c r="J494" i="43"/>
  <c r="B19" i="44"/>
  <c r="J488" i="43"/>
  <c r="B18" i="44"/>
  <c r="J473" i="43"/>
  <c r="B17" i="44"/>
  <c r="J411" i="43"/>
  <c r="B16" i="44"/>
  <c r="J345" i="43"/>
  <c r="B15" i="44"/>
  <c r="J277" i="43"/>
  <c r="B14" i="44"/>
  <c r="J215" i="43"/>
  <c r="B13" i="44"/>
  <c r="J21" i="43"/>
  <c r="B8" i="44"/>
  <c r="J33" i="43"/>
  <c r="B9" i="44"/>
  <c r="J53" i="43"/>
  <c r="B10" i="44"/>
  <c r="B11" i="44"/>
  <c r="J147" i="43"/>
  <c r="B12" i="44"/>
  <c r="B25" i="44"/>
  <c r="Z386" i="3"/>
  <c r="AG387" i="3"/>
  <c r="AC9" i="3"/>
  <c r="AC27" i="3"/>
  <c r="AC41" i="3"/>
  <c r="AC58" i="3"/>
  <c r="AC90" i="3"/>
  <c r="R12" i="4"/>
  <c r="AC93" i="3"/>
  <c r="AC129" i="3"/>
  <c r="AC164" i="3"/>
  <c r="AC201" i="3"/>
  <c r="AC236" i="3"/>
  <c r="AC270" i="3"/>
  <c r="AC277" i="3"/>
  <c r="AC279" i="3"/>
  <c r="AC283" i="3"/>
  <c r="R19" i="4"/>
  <c r="AC285" i="3"/>
  <c r="AC298" i="3"/>
  <c r="AC300" i="3"/>
  <c r="AC304" i="3"/>
  <c r="AC306" i="3"/>
  <c r="AC307" i="3"/>
  <c r="AC332" i="3"/>
  <c r="AC387" i="3"/>
  <c r="Y387" i="3"/>
  <c r="U387" i="3"/>
  <c r="K388" i="3"/>
  <c r="AA386" i="3"/>
  <c r="AA385" i="3"/>
  <c r="Z385" i="3"/>
  <c r="AC385" i="3"/>
  <c r="S383" i="3"/>
  <c r="T383" i="3"/>
  <c r="I23" i="4"/>
  <c r="V383" i="3"/>
  <c r="K23" i="4"/>
  <c r="W383" i="3"/>
  <c r="L23" i="4"/>
  <c r="X383" i="3"/>
  <c r="Z383" i="3"/>
  <c r="AA383" i="3"/>
  <c r="AB383" i="3"/>
  <c r="S23" i="4"/>
  <c r="T23" i="4"/>
  <c r="R383" i="3"/>
  <c r="G23" i="4"/>
  <c r="Y332" i="3"/>
  <c r="U332" i="3"/>
  <c r="AH332" i="3"/>
  <c r="AI332" i="3"/>
  <c r="AA237" i="3"/>
  <c r="AC237" i="3"/>
  <c r="Z130" i="3"/>
  <c r="AA130" i="3"/>
  <c r="AC130" i="3"/>
  <c r="AA18" i="3"/>
  <c r="AC18" i="3"/>
  <c r="AA17" i="3"/>
  <c r="J218" i="38"/>
  <c r="B22" i="39"/>
  <c r="J10" i="38"/>
  <c r="B8" i="39"/>
  <c r="J15" i="38"/>
  <c r="B9" i="39"/>
  <c r="B10" i="39"/>
  <c r="J36" i="38"/>
  <c r="B11" i="39"/>
  <c r="J54" i="38"/>
  <c r="B12" i="39"/>
  <c r="J66" i="38"/>
  <c r="B13" i="39"/>
  <c r="B14" i="39"/>
  <c r="B15" i="39"/>
  <c r="J148" i="38"/>
  <c r="B16" i="39"/>
  <c r="J168" i="38"/>
  <c r="B17" i="39"/>
  <c r="J174" i="38"/>
  <c r="B18" i="39"/>
  <c r="B19" i="39"/>
  <c r="J191" i="38"/>
  <c r="B20" i="39"/>
  <c r="J197" i="38"/>
  <c r="B21" i="39"/>
  <c r="B23" i="39"/>
  <c r="B24" i="39"/>
  <c r="B25" i="39"/>
  <c r="J54" i="40"/>
  <c r="J28" i="40"/>
  <c r="J44" i="40"/>
  <c r="J49" i="40"/>
  <c r="J67" i="40"/>
  <c r="J73" i="40"/>
  <c r="J81" i="40"/>
  <c r="J85" i="40"/>
  <c r="J88" i="40"/>
  <c r="J92" i="40"/>
  <c r="J97" i="40"/>
  <c r="J118" i="40"/>
  <c r="J122" i="40"/>
  <c r="J11" i="40"/>
  <c r="J17" i="40"/>
  <c r="J23" i="40"/>
  <c r="J123" i="40"/>
  <c r="AC14" i="40"/>
  <c r="AC15" i="40"/>
  <c r="W17" i="40"/>
  <c r="X17" i="40"/>
  <c r="V17" i="40"/>
  <c r="U14" i="40"/>
  <c r="U15" i="40"/>
  <c r="AC10" i="40"/>
  <c r="AC11" i="40"/>
  <c r="AG10" i="40"/>
  <c r="U10" i="40"/>
  <c r="Y10" i="40"/>
  <c r="K11" i="40"/>
  <c r="Z365" i="91"/>
  <c r="O24" i="92"/>
  <c r="AC364" i="91"/>
  <c r="Y364" i="91"/>
  <c r="U364" i="91"/>
  <c r="AA165" i="89"/>
  <c r="P23" i="90"/>
  <c r="AB165" i="89"/>
  <c r="AC162" i="89"/>
  <c r="AC163" i="89"/>
  <c r="AC164" i="89"/>
  <c r="Z165" i="89"/>
  <c r="O23" i="90"/>
  <c r="AG129" i="3"/>
  <c r="Y270" i="3"/>
  <c r="Y277" i="3"/>
  <c r="Y9" i="3"/>
  <c r="Y15" i="3"/>
  <c r="N8" i="4"/>
  <c r="V17" i="3"/>
  <c r="W17" i="3"/>
  <c r="W18" i="3"/>
  <c r="W24" i="3"/>
  <c r="L9" i="4"/>
  <c r="X17" i="3"/>
  <c r="X24" i="3"/>
  <c r="Y18" i="3"/>
  <c r="U18" i="3"/>
  <c r="AH18" i="3"/>
  <c r="AI18" i="3"/>
  <c r="Y26" i="3"/>
  <c r="Y27" i="3"/>
  <c r="Y58" i="3"/>
  <c r="Y92" i="3"/>
  <c r="Y93" i="3"/>
  <c r="Y129" i="3"/>
  <c r="X130" i="3"/>
  <c r="Y130" i="3"/>
  <c r="Y163" i="3"/>
  <c r="Y164" i="3"/>
  <c r="Y201" i="3"/>
  <c r="N16" i="4"/>
  <c r="Y236" i="3"/>
  <c r="Y237" i="3"/>
  <c r="Y279" i="3"/>
  <c r="Y285" i="3"/>
  <c r="Y300" i="3"/>
  <c r="Y304" i="3"/>
  <c r="N21" i="4"/>
  <c r="Y306" i="3"/>
  <c r="Y307" i="3"/>
  <c r="Y331" i="3"/>
  <c r="Y383" i="3"/>
  <c r="N23" i="4"/>
  <c r="V385" i="3"/>
  <c r="W385" i="3"/>
  <c r="W386" i="3"/>
  <c r="W388" i="3"/>
  <c r="X385" i="3"/>
  <c r="V386" i="3"/>
  <c r="V15" i="3"/>
  <c r="K8" i="4"/>
  <c r="V24" i="3"/>
  <c r="K9" i="4"/>
  <c r="V37" i="3"/>
  <c r="K10" i="4"/>
  <c r="V56" i="3"/>
  <c r="K11" i="4"/>
  <c r="V90" i="3"/>
  <c r="K12" i="4"/>
  <c r="V127" i="3"/>
  <c r="K13" i="4"/>
  <c r="V161" i="3"/>
  <c r="V198" i="3"/>
  <c r="K15" i="4"/>
  <c r="K16" i="4"/>
  <c r="V268" i="3"/>
  <c r="K17" i="4"/>
  <c r="V277" i="3"/>
  <c r="K18" i="4"/>
  <c r="V283" i="3"/>
  <c r="K19" i="4"/>
  <c r="V298" i="3"/>
  <c r="K20" i="4"/>
  <c r="V304" i="3"/>
  <c r="K21" i="4"/>
  <c r="V329" i="3"/>
  <c r="K22" i="4"/>
  <c r="X15" i="3"/>
  <c r="M8" i="4"/>
  <c r="X37" i="3"/>
  <c r="M10" i="4"/>
  <c r="X56" i="3"/>
  <c r="M11" i="4"/>
  <c r="X90" i="3"/>
  <c r="M12" i="4"/>
  <c r="X127" i="3"/>
  <c r="M13" i="4"/>
  <c r="X198" i="3"/>
  <c r="M15" i="4"/>
  <c r="M16" i="4"/>
  <c r="X268" i="3"/>
  <c r="M17" i="4"/>
  <c r="X277" i="3"/>
  <c r="M18" i="4"/>
  <c r="X283" i="3"/>
  <c r="M19" i="4"/>
  <c r="X298" i="3"/>
  <c r="M20" i="4"/>
  <c r="X304" i="3"/>
  <c r="M21" i="4"/>
  <c r="X329" i="3"/>
  <c r="M22" i="4"/>
  <c r="M23" i="4"/>
  <c r="X388" i="3"/>
  <c r="M24" i="4"/>
  <c r="W15" i="3"/>
  <c r="L8" i="4"/>
  <c r="W37" i="3"/>
  <c r="L10" i="4"/>
  <c r="W56" i="3"/>
  <c r="L11" i="4"/>
  <c r="W90" i="3"/>
  <c r="L12" i="4"/>
  <c r="W127" i="3"/>
  <c r="L13" i="4"/>
  <c r="W161" i="3"/>
  <c r="L14" i="4"/>
  <c r="W198" i="3"/>
  <c r="L15" i="4"/>
  <c r="L16" i="4"/>
  <c r="W268" i="3"/>
  <c r="L17" i="4"/>
  <c r="W277" i="3"/>
  <c r="L18" i="4"/>
  <c r="W283" i="3"/>
  <c r="L19" i="4"/>
  <c r="W298" i="3"/>
  <c r="L20" i="4"/>
  <c r="W304" i="3"/>
  <c r="L21" i="4"/>
  <c r="W329" i="3"/>
  <c r="L22" i="4"/>
  <c r="V234" i="3"/>
  <c r="V122" i="40"/>
  <c r="V11" i="40"/>
  <c r="V23" i="40"/>
  <c r="V28" i="40"/>
  <c r="V44" i="40"/>
  <c r="V67" i="40"/>
  <c r="V81" i="40"/>
  <c r="V85" i="40"/>
  <c r="V92" i="40"/>
  <c r="V101" i="40"/>
  <c r="L22" i="41"/>
  <c r="W11" i="40"/>
  <c r="W23" i="40"/>
  <c r="W28" i="40"/>
  <c r="W44" i="40"/>
  <c r="W67" i="40"/>
  <c r="W81" i="40"/>
  <c r="W85" i="40"/>
  <c r="W92" i="40"/>
  <c r="W101" i="40"/>
  <c r="M22" i="41"/>
  <c r="W122" i="40"/>
  <c r="X11" i="40"/>
  <c r="X23" i="40"/>
  <c r="X28" i="40"/>
  <c r="X44" i="40"/>
  <c r="X67" i="40"/>
  <c r="X81" i="40"/>
  <c r="X85" i="40"/>
  <c r="X92" i="40"/>
  <c r="X101" i="40"/>
  <c r="N22" i="41"/>
  <c r="X122" i="40"/>
  <c r="U27" i="3"/>
  <c r="AH27" i="3"/>
  <c r="AG673" i="43"/>
  <c r="AC673" i="43"/>
  <c r="Y673" i="43"/>
  <c r="U673" i="43"/>
  <c r="Y189" i="45"/>
  <c r="W165" i="89"/>
  <c r="L23" i="90"/>
  <c r="X165" i="89"/>
  <c r="M23" i="90"/>
  <c r="V165" i="89"/>
  <c r="C23" i="97"/>
  <c r="J210" i="11"/>
  <c r="O23" i="4"/>
  <c r="P23" i="4"/>
  <c r="Q23" i="4"/>
  <c r="U23" i="4"/>
  <c r="D22" i="4"/>
  <c r="O19" i="4"/>
  <c r="P19" i="4"/>
  <c r="Q19" i="4"/>
  <c r="D19" i="4"/>
  <c r="D18" i="4"/>
  <c r="D17" i="4"/>
  <c r="E17" i="4"/>
  <c r="D14" i="4"/>
  <c r="D13" i="4"/>
  <c r="S13" i="4"/>
  <c r="T13" i="4"/>
  <c r="U13" i="4"/>
  <c r="T12" i="4"/>
  <c r="U12" i="4"/>
  <c r="O13" i="4"/>
  <c r="P13" i="4"/>
  <c r="Q13" i="4"/>
  <c r="Z90" i="3"/>
  <c r="O12" i="4"/>
  <c r="AA90" i="3"/>
  <c r="P12" i="4"/>
  <c r="AB90" i="3"/>
  <c r="Q12" i="4"/>
  <c r="D12" i="4"/>
  <c r="D11" i="4"/>
  <c r="D9" i="4"/>
  <c r="C12" i="4"/>
  <c r="Q389" i="3"/>
  <c r="P389" i="3"/>
  <c r="T385" i="3"/>
  <c r="S385" i="3"/>
  <c r="R385" i="3"/>
  <c r="J388" i="3"/>
  <c r="H23" i="4"/>
  <c r="C23" i="4"/>
  <c r="J383" i="3"/>
  <c r="B23" i="4"/>
  <c r="AG331" i="3"/>
  <c r="AG383" i="3"/>
  <c r="AC331" i="3"/>
  <c r="AC383" i="3"/>
  <c r="R23" i="4"/>
  <c r="U331" i="3"/>
  <c r="U383" i="3"/>
  <c r="Z329" i="3"/>
  <c r="O22" i="4"/>
  <c r="Z15" i="3"/>
  <c r="O8" i="4"/>
  <c r="O9" i="4"/>
  <c r="Z37" i="3"/>
  <c r="O10" i="4"/>
  <c r="Z56" i="3"/>
  <c r="O11" i="4"/>
  <c r="Z161" i="3"/>
  <c r="O14" i="4"/>
  <c r="Z198" i="3"/>
  <c r="O15" i="4"/>
  <c r="O16" i="4"/>
  <c r="Z268" i="3"/>
  <c r="O17" i="4"/>
  <c r="O18" i="4"/>
  <c r="Z298" i="3"/>
  <c r="O20" i="4"/>
  <c r="Z304" i="3"/>
  <c r="O21" i="4"/>
  <c r="Z388" i="3"/>
  <c r="O24" i="4"/>
  <c r="O25" i="4"/>
  <c r="AA329" i="3"/>
  <c r="P22" i="4"/>
  <c r="AB329" i="3"/>
  <c r="Q22" i="4"/>
  <c r="S22" i="4"/>
  <c r="T22" i="4"/>
  <c r="U22" i="4"/>
  <c r="AG307" i="3"/>
  <c r="U307" i="3"/>
  <c r="AH307" i="3"/>
  <c r="S329" i="3"/>
  <c r="H22" i="4"/>
  <c r="T329" i="3"/>
  <c r="I22" i="4"/>
  <c r="R329" i="3"/>
  <c r="G22" i="4"/>
  <c r="O329" i="3"/>
  <c r="N329" i="3"/>
  <c r="F22" i="4"/>
  <c r="M329" i="3"/>
  <c r="E22" i="4"/>
  <c r="C22" i="4"/>
  <c r="J329" i="3"/>
  <c r="B22" i="4"/>
  <c r="O298" i="3"/>
  <c r="N298" i="3"/>
  <c r="M298" i="3"/>
  <c r="S161" i="3"/>
  <c r="H14" i="4"/>
  <c r="J161" i="3"/>
  <c r="B14" i="4"/>
  <c r="S127" i="3"/>
  <c r="H13" i="4"/>
  <c r="R127" i="3"/>
  <c r="G13" i="4"/>
  <c r="U93" i="3"/>
  <c r="AH93" i="3"/>
  <c r="AI93" i="3"/>
  <c r="T92" i="3"/>
  <c r="J127" i="3"/>
  <c r="B13" i="4"/>
  <c r="J15" i="3"/>
  <c r="B8" i="4"/>
  <c r="J24" i="3"/>
  <c r="B9" i="4"/>
  <c r="J37" i="3"/>
  <c r="B10" i="4"/>
  <c r="J56" i="3"/>
  <c r="B11" i="4"/>
  <c r="J90" i="3"/>
  <c r="B12" i="4"/>
  <c r="J198" i="3"/>
  <c r="B15" i="4"/>
  <c r="J234" i="3"/>
  <c r="B16" i="4"/>
  <c r="J268" i="3"/>
  <c r="B17" i="4"/>
  <c r="J277" i="3"/>
  <c r="B18" i="4"/>
  <c r="J283" i="3"/>
  <c r="B19" i="4"/>
  <c r="J298" i="3"/>
  <c r="B20" i="4"/>
  <c r="J304" i="3"/>
  <c r="B21" i="4"/>
  <c r="B24" i="4"/>
  <c r="B25" i="4"/>
  <c r="C13" i="4"/>
  <c r="O127" i="3"/>
  <c r="N127" i="3"/>
  <c r="F13" i="4"/>
  <c r="M127" i="3"/>
  <c r="E13" i="4"/>
  <c r="AC92" i="3"/>
  <c r="AC127" i="3"/>
  <c r="R13" i="4"/>
  <c r="S90" i="3"/>
  <c r="H12" i="4"/>
  <c r="T90" i="3"/>
  <c r="I12" i="4"/>
  <c r="R90" i="3"/>
  <c r="G12" i="4"/>
  <c r="O90" i="3"/>
  <c r="N90" i="3"/>
  <c r="F12" i="4"/>
  <c r="M90" i="3"/>
  <c r="E12" i="4"/>
  <c r="S24" i="3"/>
  <c r="H9" i="4"/>
  <c r="R24" i="3"/>
  <c r="G9" i="4"/>
  <c r="T17" i="3"/>
  <c r="T24" i="3"/>
  <c r="I9" i="4"/>
  <c r="AG233" i="38"/>
  <c r="AC233" i="38"/>
  <c r="Y233" i="38"/>
  <c r="U233" i="38"/>
  <c r="K234" i="38"/>
  <c r="T122" i="40"/>
  <c r="S122" i="40"/>
  <c r="R122" i="40"/>
  <c r="M121" i="40"/>
  <c r="T97" i="40"/>
  <c r="AA97" i="40"/>
  <c r="S97" i="40"/>
  <c r="R97" i="40"/>
  <c r="N97" i="40"/>
  <c r="O97" i="40"/>
  <c r="M97" i="40"/>
  <c r="AG163" i="89"/>
  <c r="AG164" i="89"/>
  <c r="Y163" i="89"/>
  <c r="Y164" i="89"/>
  <c r="U164" i="89"/>
  <c r="K165" i="89"/>
  <c r="C23" i="90"/>
  <c r="AD190" i="7"/>
  <c r="AE190" i="7"/>
  <c r="AF190" i="7"/>
  <c r="Z190" i="7"/>
  <c r="AA190" i="7"/>
  <c r="AB190" i="7"/>
  <c r="V190" i="7"/>
  <c r="N23" i="8"/>
  <c r="W190" i="7"/>
  <c r="O23" i="8"/>
  <c r="X190" i="7"/>
  <c r="P23" i="8"/>
  <c r="Y190" i="7"/>
  <c r="Q23" i="8"/>
  <c r="T190" i="7"/>
  <c r="L23" i="8"/>
  <c r="W19" i="7"/>
  <c r="L8" i="8"/>
  <c r="W31" i="7"/>
  <c r="L9" i="8"/>
  <c r="W43" i="7"/>
  <c r="L10" i="8"/>
  <c r="W55" i="7"/>
  <c r="L11" i="8"/>
  <c r="W67" i="7"/>
  <c r="L12" i="8"/>
  <c r="W79" i="7"/>
  <c r="L13" i="8"/>
  <c r="W91" i="7"/>
  <c r="L14" i="8"/>
  <c r="W103" i="7"/>
  <c r="L15" i="8"/>
  <c r="W115" i="7"/>
  <c r="L16" i="8"/>
  <c r="W127" i="7"/>
  <c r="L17" i="8"/>
  <c r="W139" i="7"/>
  <c r="L18" i="8"/>
  <c r="W151" i="7"/>
  <c r="L19" i="8"/>
  <c r="W163" i="7"/>
  <c r="L20" i="8"/>
  <c r="W175" i="7"/>
  <c r="L21" i="8"/>
  <c r="W187" i="7"/>
  <c r="L22" i="8"/>
  <c r="L24" i="8"/>
  <c r="S190" i="7"/>
  <c r="K23" i="8"/>
  <c r="R190" i="7"/>
  <c r="J23" i="8"/>
  <c r="O190" i="7"/>
  <c r="G23" i="8"/>
  <c r="N190" i="7"/>
  <c r="F23" i="8"/>
  <c r="M190" i="7"/>
  <c r="E23" i="8"/>
  <c r="H23" i="8"/>
  <c r="I23" i="8"/>
  <c r="D23" i="8"/>
  <c r="C18" i="97"/>
  <c r="B18" i="97"/>
  <c r="Y17" i="97"/>
  <c r="X17" i="97"/>
  <c r="A3" i="97"/>
  <c r="AF190" i="96"/>
  <c r="AE190" i="96"/>
  <c r="AD190" i="96"/>
  <c r="AB190" i="96"/>
  <c r="AA190" i="96"/>
  <c r="Z190" i="96"/>
  <c r="X190" i="96"/>
  <c r="W190" i="96"/>
  <c r="V190" i="96"/>
  <c r="T190" i="96"/>
  <c r="S190" i="96"/>
  <c r="R190" i="96"/>
  <c r="U189" i="96"/>
  <c r="O190" i="96"/>
  <c r="N190" i="96"/>
  <c r="M190" i="96"/>
  <c r="K190" i="96"/>
  <c r="J190" i="96"/>
  <c r="B23" i="97"/>
  <c r="AG189" i="96"/>
  <c r="AG190" i="96"/>
  <c r="AC189" i="96"/>
  <c r="AC190" i="96"/>
  <c r="Y189" i="96"/>
  <c r="AF187" i="96"/>
  <c r="AE187" i="96"/>
  <c r="AD187" i="96"/>
  <c r="AB187" i="96"/>
  <c r="AA187" i="96"/>
  <c r="Z187" i="96"/>
  <c r="X187" i="96"/>
  <c r="W187" i="96"/>
  <c r="V187" i="96"/>
  <c r="T187" i="96"/>
  <c r="S187" i="96"/>
  <c r="R187" i="96"/>
  <c r="O187" i="96"/>
  <c r="N187" i="96"/>
  <c r="M187" i="96"/>
  <c r="K187" i="96"/>
  <c r="J187" i="96"/>
  <c r="AG186" i="96"/>
  <c r="AC186" i="96"/>
  <c r="Y186" i="96"/>
  <c r="U186" i="96"/>
  <c r="AH186" i="96"/>
  <c r="AI186" i="96"/>
  <c r="AG185" i="96"/>
  <c r="AC185" i="96"/>
  <c r="U185" i="96"/>
  <c r="Y185" i="96"/>
  <c r="AH185" i="96"/>
  <c r="AG184" i="96"/>
  <c r="AC184" i="96"/>
  <c r="Y184" i="96"/>
  <c r="U184" i="96"/>
  <c r="AH184" i="96"/>
  <c r="AI184" i="96"/>
  <c r="AG183" i="96"/>
  <c r="AC183" i="96"/>
  <c r="Y183" i="96"/>
  <c r="U183" i="96"/>
  <c r="AH183" i="96"/>
  <c r="AG182" i="96"/>
  <c r="AC182" i="96"/>
  <c r="Y182" i="96"/>
  <c r="U182" i="96"/>
  <c r="AH182" i="96"/>
  <c r="AI182" i="96"/>
  <c r="AG181" i="96"/>
  <c r="AC181" i="96"/>
  <c r="Y181" i="96"/>
  <c r="U181" i="96"/>
  <c r="AH181" i="96"/>
  <c r="AI181" i="96"/>
  <c r="AG180" i="96"/>
  <c r="AC180" i="96"/>
  <c r="Y180" i="96"/>
  <c r="U180" i="96"/>
  <c r="AH180" i="96"/>
  <c r="AI180" i="96"/>
  <c r="AG179" i="96"/>
  <c r="AC179" i="96"/>
  <c r="Y179" i="96"/>
  <c r="Y177" i="96"/>
  <c r="Y178" i="96"/>
  <c r="Y187" i="96"/>
  <c r="U179" i="96"/>
  <c r="AG178" i="96"/>
  <c r="AC178" i="96"/>
  <c r="U178" i="96"/>
  <c r="AH178" i="96"/>
  <c r="AI178" i="96"/>
  <c r="AG177" i="96"/>
  <c r="AG187" i="96"/>
  <c r="AC177" i="96"/>
  <c r="U177" i="96"/>
  <c r="AF175" i="96"/>
  <c r="AE175" i="96"/>
  <c r="AD175" i="96"/>
  <c r="AB175" i="96"/>
  <c r="AA175" i="96"/>
  <c r="Z175" i="96"/>
  <c r="X175" i="96"/>
  <c r="W175" i="96"/>
  <c r="V175" i="96"/>
  <c r="T175" i="96"/>
  <c r="S175" i="96"/>
  <c r="R175" i="96"/>
  <c r="O175" i="96"/>
  <c r="N175" i="96"/>
  <c r="M175" i="96"/>
  <c r="K175" i="96"/>
  <c r="J175" i="96"/>
  <c r="AG174" i="96"/>
  <c r="AC174" i="96"/>
  <c r="Y174" i="96"/>
  <c r="U174" i="96"/>
  <c r="AG173" i="96"/>
  <c r="AC173" i="96"/>
  <c r="Y173" i="96"/>
  <c r="U173" i="96"/>
  <c r="AG172" i="96"/>
  <c r="AC172" i="96"/>
  <c r="Y172" i="96"/>
  <c r="U172" i="96"/>
  <c r="AG171" i="96"/>
  <c r="AC171" i="96"/>
  <c r="Y171" i="96"/>
  <c r="U171" i="96"/>
  <c r="AG170" i="96"/>
  <c r="AC170" i="96"/>
  <c r="Y170" i="96"/>
  <c r="U170" i="96"/>
  <c r="AH170" i="96"/>
  <c r="AI170" i="96"/>
  <c r="AG169" i="96"/>
  <c r="AG165" i="96"/>
  <c r="AG166" i="96"/>
  <c r="AG167" i="96"/>
  <c r="AG168" i="96"/>
  <c r="AG175" i="96"/>
  <c r="AC169" i="96"/>
  <c r="Y169" i="96"/>
  <c r="U169" i="96"/>
  <c r="AC168" i="96"/>
  <c r="Y168" i="96"/>
  <c r="U168" i="96"/>
  <c r="AH168" i="96"/>
  <c r="AI168" i="96"/>
  <c r="AC167" i="96"/>
  <c r="Y167" i="96"/>
  <c r="U167" i="96"/>
  <c r="AC166" i="96"/>
  <c r="AC165" i="96"/>
  <c r="AC175" i="96"/>
  <c r="Y166" i="96"/>
  <c r="U166" i="96"/>
  <c r="Y165" i="96"/>
  <c r="U165" i="96"/>
  <c r="U175" i="96"/>
  <c r="AF163" i="96"/>
  <c r="AE163" i="96"/>
  <c r="AD163" i="96"/>
  <c r="AB163" i="96"/>
  <c r="AA163" i="96"/>
  <c r="Z163" i="96"/>
  <c r="X163" i="96"/>
  <c r="W163" i="96"/>
  <c r="V163" i="96"/>
  <c r="T163" i="96"/>
  <c r="S163" i="96"/>
  <c r="R163" i="96"/>
  <c r="O163" i="96"/>
  <c r="N163" i="96"/>
  <c r="M163" i="96"/>
  <c r="K163" i="96"/>
  <c r="J163" i="96"/>
  <c r="AG162" i="96"/>
  <c r="AC162" i="96"/>
  <c r="Y162" i="96"/>
  <c r="U162" i="96"/>
  <c r="AH162" i="96"/>
  <c r="AI162" i="96"/>
  <c r="AG161" i="96"/>
  <c r="AC161" i="96"/>
  <c r="U161" i="96"/>
  <c r="Y161" i="96"/>
  <c r="AH161" i="96"/>
  <c r="AI161" i="96"/>
  <c r="AG160" i="96"/>
  <c r="AC160" i="96"/>
  <c r="Y160" i="96"/>
  <c r="U160" i="96"/>
  <c r="AG159" i="96"/>
  <c r="AC159" i="96"/>
  <c r="Y159" i="96"/>
  <c r="U159" i="96"/>
  <c r="AG158" i="96"/>
  <c r="AC158" i="96"/>
  <c r="Y158" i="96"/>
  <c r="U158" i="96"/>
  <c r="AH158" i="96"/>
  <c r="AI158" i="96"/>
  <c r="AG157" i="96"/>
  <c r="AC157" i="96"/>
  <c r="Y157" i="96"/>
  <c r="U157" i="96"/>
  <c r="AG156" i="96"/>
  <c r="AC156" i="96"/>
  <c r="Y156" i="96"/>
  <c r="U156" i="96"/>
  <c r="AG155" i="96"/>
  <c r="AC155" i="96"/>
  <c r="Y155" i="96"/>
  <c r="U155" i="96"/>
  <c r="AH155" i="96"/>
  <c r="AI155" i="96"/>
  <c r="AG154" i="96"/>
  <c r="AC154" i="96"/>
  <c r="Y154" i="96"/>
  <c r="U154" i="96"/>
  <c r="AG153" i="96"/>
  <c r="AC153" i="96"/>
  <c r="Y153" i="96"/>
  <c r="U153" i="96"/>
  <c r="AF151" i="96"/>
  <c r="AE151" i="96"/>
  <c r="AD151" i="96"/>
  <c r="AB151" i="96"/>
  <c r="AA151" i="96"/>
  <c r="Z151" i="96"/>
  <c r="X151" i="96"/>
  <c r="W151" i="96"/>
  <c r="V151" i="96"/>
  <c r="T151" i="96"/>
  <c r="S151" i="96"/>
  <c r="R151" i="96"/>
  <c r="O151" i="96"/>
  <c r="N151" i="96"/>
  <c r="M151" i="96"/>
  <c r="K151" i="96"/>
  <c r="J151" i="96"/>
  <c r="AG150" i="96"/>
  <c r="AC150" i="96"/>
  <c r="Y150" i="96"/>
  <c r="U150" i="96"/>
  <c r="AG149" i="96"/>
  <c r="AC149" i="96"/>
  <c r="Y149" i="96"/>
  <c r="U149" i="96"/>
  <c r="U141" i="96"/>
  <c r="U142" i="96"/>
  <c r="U143" i="96"/>
  <c r="U144" i="96"/>
  <c r="U145" i="96"/>
  <c r="U146" i="96"/>
  <c r="U147" i="96"/>
  <c r="U148" i="96"/>
  <c r="U151" i="96"/>
  <c r="AG148" i="96"/>
  <c r="AC148" i="96"/>
  <c r="Y148" i="96"/>
  <c r="AH148" i="96"/>
  <c r="AI148" i="96"/>
  <c r="AG147" i="96"/>
  <c r="AC147" i="96"/>
  <c r="Y147" i="96"/>
  <c r="AH147" i="96"/>
  <c r="AI147" i="96"/>
  <c r="AG146" i="96"/>
  <c r="AC146" i="96"/>
  <c r="Y146" i="96"/>
  <c r="AG145" i="96"/>
  <c r="AC145" i="96"/>
  <c r="Y145" i="96"/>
  <c r="AH145" i="96"/>
  <c r="AI145" i="96"/>
  <c r="AG144" i="96"/>
  <c r="AC144" i="96"/>
  <c r="Y144" i="96"/>
  <c r="AG143" i="96"/>
  <c r="AC143" i="96"/>
  <c r="Y143" i="96"/>
  <c r="AG142" i="96"/>
  <c r="AC142" i="96"/>
  <c r="Y142" i="96"/>
  <c r="AG141" i="96"/>
  <c r="AC141" i="96"/>
  <c r="Y141" i="96"/>
  <c r="AF139" i="96"/>
  <c r="AE139" i="96"/>
  <c r="AD139" i="96"/>
  <c r="AB139" i="96"/>
  <c r="AA139" i="96"/>
  <c r="Z139" i="96"/>
  <c r="X139" i="96"/>
  <c r="W139" i="96"/>
  <c r="V139" i="96"/>
  <c r="T139" i="96"/>
  <c r="S139" i="96"/>
  <c r="R139" i="96"/>
  <c r="O139" i="96"/>
  <c r="N139" i="96"/>
  <c r="M139" i="96"/>
  <c r="AG138" i="96"/>
  <c r="AC138" i="96"/>
  <c r="Y138" i="96"/>
  <c r="U138" i="96"/>
  <c r="AG137" i="96"/>
  <c r="AC137" i="96"/>
  <c r="Y137" i="96"/>
  <c r="U137" i="96"/>
  <c r="AH137" i="96"/>
  <c r="AG136" i="96"/>
  <c r="AC136" i="96"/>
  <c r="Y136" i="96"/>
  <c r="U136" i="96"/>
  <c r="AG135" i="96"/>
  <c r="AC135" i="96"/>
  <c r="Y135" i="96"/>
  <c r="U135" i="96"/>
  <c r="AH135" i="96"/>
  <c r="AI135" i="96"/>
  <c r="AG134" i="96"/>
  <c r="AC134" i="96"/>
  <c r="Y134" i="96"/>
  <c r="U134" i="96"/>
  <c r="AH134" i="96"/>
  <c r="AI134" i="96"/>
  <c r="AG133" i="96"/>
  <c r="AC133" i="96"/>
  <c r="Y133" i="96"/>
  <c r="U133" i="96"/>
  <c r="AH133" i="96"/>
  <c r="AI133" i="96"/>
  <c r="AG132" i="96"/>
  <c r="AC132" i="96"/>
  <c r="AC129" i="96"/>
  <c r="AC130" i="96"/>
  <c r="AC131" i="96"/>
  <c r="AC139" i="96"/>
  <c r="Y132" i="96"/>
  <c r="U132" i="96"/>
  <c r="AH132" i="96"/>
  <c r="AG131" i="96"/>
  <c r="Y131" i="96"/>
  <c r="U131" i="96"/>
  <c r="AH131" i="96"/>
  <c r="AI131" i="96"/>
  <c r="AG130" i="96"/>
  <c r="U130" i="96"/>
  <c r="Y130" i="96"/>
  <c r="AH130" i="96"/>
  <c r="AI130" i="96"/>
  <c r="AG129" i="96"/>
  <c r="Y129" i="96"/>
  <c r="U129" i="96"/>
  <c r="AF127" i="96"/>
  <c r="AE127" i="96"/>
  <c r="AD127" i="96"/>
  <c r="AB127" i="96"/>
  <c r="AA127" i="96"/>
  <c r="Z127" i="96"/>
  <c r="X127" i="96"/>
  <c r="W127" i="96"/>
  <c r="V127" i="96"/>
  <c r="T127" i="96"/>
  <c r="S127" i="96"/>
  <c r="R127" i="96"/>
  <c r="O127" i="96"/>
  <c r="N127" i="96"/>
  <c r="M127" i="96"/>
  <c r="K127" i="96"/>
  <c r="J127" i="96"/>
  <c r="AG126" i="96"/>
  <c r="AC126" i="96"/>
  <c r="Y126" i="96"/>
  <c r="U126" i="96"/>
  <c r="U117" i="96"/>
  <c r="U118" i="96"/>
  <c r="U119" i="96"/>
  <c r="U120" i="96"/>
  <c r="U121" i="96"/>
  <c r="U122" i="96"/>
  <c r="U123" i="96"/>
  <c r="U124" i="96"/>
  <c r="U125" i="96"/>
  <c r="U127" i="96"/>
  <c r="AG125" i="96"/>
  <c r="AC125" i="96"/>
  <c r="Y125" i="96"/>
  <c r="AH125" i="96"/>
  <c r="AG124" i="96"/>
  <c r="AC124" i="96"/>
  <c r="Y124" i="96"/>
  <c r="AG123" i="96"/>
  <c r="AC123" i="96"/>
  <c r="Y123" i="96"/>
  <c r="AG122" i="96"/>
  <c r="AC122" i="96"/>
  <c r="Y122" i="96"/>
  <c r="AG121" i="96"/>
  <c r="AC121" i="96"/>
  <c r="Y121" i="96"/>
  <c r="AG120" i="96"/>
  <c r="AC120" i="96"/>
  <c r="Y120" i="96"/>
  <c r="AG119" i="96"/>
  <c r="AC119" i="96"/>
  <c r="Y119" i="96"/>
  <c r="AG118" i="96"/>
  <c r="AC118" i="96"/>
  <c r="AC117" i="96"/>
  <c r="AC127" i="96"/>
  <c r="Y118" i="96"/>
  <c r="AG117" i="96"/>
  <c r="Y117" i="96"/>
  <c r="AF115" i="96"/>
  <c r="AE115" i="96"/>
  <c r="AD115" i="96"/>
  <c r="AB115" i="96"/>
  <c r="AA115" i="96"/>
  <c r="Z115" i="96"/>
  <c r="X115" i="96"/>
  <c r="W115" i="96"/>
  <c r="V115" i="96"/>
  <c r="T115" i="96"/>
  <c r="S115" i="96"/>
  <c r="R115" i="96"/>
  <c r="O115" i="96"/>
  <c r="N115" i="96"/>
  <c r="M115" i="96"/>
  <c r="K115" i="96"/>
  <c r="J115" i="96"/>
  <c r="AG114" i="96"/>
  <c r="AC114" i="96"/>
  <c r="Y114" i="96"/>
  <c r="U114" i="96"/>
  <c r="AG113" i="96"/>
  <c r="AC113" i="96"/>
  <c r="Y113" i="96"/>
  <c r="U113" i="96"/>
  <c r="AH113" i="96"/>
  <c r="AG112" i="96"/>
  <c r="AC112" i="96"/>
  <c r="U112" i="96"/>
  <c r="Y112" i="96"/>
  <c r="AH112" i="96"/>
  <c r="AG111" i="96"/>
  <c r="AC111" i="96"/>
  <c r="Y111" i="96"/>
  <c r="U111" i="96"/>
  <c r="AG110" i="96"/>
  <c r="AC110" i="96"/>
  <c r="Y110" i="96"/>
  <c r="U110" i="96"/>
  <c r="AH110" i="96"/>
  <c r="AI110" i="96"/>
  <c r="AG109" i="96"/>
  <c r="AC109" i="96"/>
  <c r="Y109" i="96"/>
  <c r="U109" i="96"/>
  <c r="AH109" i="96"/>
  <c r="AI109" i="96"/>
  <c r="AG108" i="96"/>
  <c r="AC108" i="96"/>
  <c r="Y108" i="96"/>
  <c r="U108" i="96"/>
  <c r="AG107" i="96"/>
  <c r="AC107" i="96"/>
  <c r="Y107" i="96"/>
  <c r="U107" i="96"/>
  <c r="AH107" i="96"/>
  <c r="AI107" i="96"/>
  <c r="AG106" i="96"/>
  <c r="AC106" i="96"/>
  <c r="AC105" i="96"/>
  <c r="Y106" i="96"/>
  <c r="U106" i="96"/>
  <c r="AG105" i="96"/>
  <c r="Y105" i="96"/>
  <c r="U105" i="96"/>
  <c r="AF103" i="96"/>
  <c r="AE103" i="96"/>
  <c r="AD103" i="96"/>
  <c r="AB103" i="96"/>
  <c r="AA103" i="96"/>
  <c r="Z103" i="96"/>
  <c r="X103" i="96"/>
  <c r="W103" i="96"/>
  <c r="V103" i="96"/>
  <c r="T103" i="96"/>
  <c r="S103" i="96"/>
  <c r="R103" i="96"/>
  <c r="O103" i="96"/>
  <c r="N103" i="96"/>
  <c r="M103" i="96"/>
  <c r="K103" i="96"/>
  <c r="J103" i="96"/>
  <c r="AG102" i="96"/>
  <c r="AC102" i="96"/>
  <c r="Y102" i="96"/>
  <c r="U102" i="96"/>
  <c r="AG101" i="96"/>
  <c r="AC101" i="96"/>
  <c r="Y101" i="96"/>
  <c r="U101" i="96"/>
  <c r="AG100" i="96"/>
  <c r="AC100" i="96"/>
  <c r="Y100" i="96"/>
  <c r="U100" i="96"/>
  <c r="AH100" i="96"/>
  <c r="AI100" i="96"/>
  <c r="AG99" i="96"/>
  <c r="AC99" i="96"/>
  <c r="Y99" i="96"/>
  <c r="U99" i="96"/>
  <c r="AG98" i="96"/>
  <c r="AC98" i="96"/>
  <c r="Y98" i="96"/>
  <c r="U98" i="96"/>
  <c r="AH98" i="96"/>
  <c r="AI98" i="96"/>
  <c r="AG97" i="96"/>
  <c r="AC97" i="96"/>
  <c r="AC93" i="96"/>
  <c r="AC94" i="96"/>
  <c r="AC95" i="96"/>
  <c r="AC96" i="96"/>
  <c r="Y97" i="96"/>
  <c r="U97" i="96"/>
  <c r="AH97" i="96"/>
  <c r="AI97" i="96"/>
  <c r="AG96" i="96"/>
  <c r="Y96" i="96"/>
  <c r="U96" i="96"/>
  <c r="AG95" i="96"/>
  <c r="Y95" i="96"/>
  <c r="U95" i="96"/>
  <c r="AG94" i="96"/>
  <c r="Y94" i="96"/>
  <c r="U94" i="96"/>
  <c r="AH94" i="96"/>
  <c r="AG93" i="96"/>
  <c r="Y93" i="96"/>
  <c r="U93" i="96"/>
  <c r="AH93" i="96"/>
  <c r="AI93" i="96"/>
  <c r="AF91" i="96"/>
  <c r="AE91" i="96"/>
  <c r="AD91" i="96"/>
  <c r="AB91" i="96"/>
  <c r="AA91" i="96"/>
  <c r="Z91" i="96"/>
  <c r="X91" i="96"/>
  <c r="W91" i="96"/>
  <c r="V91" i="96"/>
  <c r="T91" i="96"/>
  <c r="S91" i="96"/>
  <c r="R91" i="96"/>
  <c r="O91" i="96"/>
  <c r="N91" i="96"/>
  <c r="M91" i="96"/>
  <c r="K91" i="96"/>
  <c r="J91" i="96"/>
  <c r="AG90" i="96"/>
  <c r="AC90" i="96"/>
  <c r="Y90" i="96"/>
  <c r="U90" i="96"/>
  <c r="AG89" i="96"/>
  <c r="AC89" i="96"/>
  <c r="Y89" i="96"/>
  <c r="U89" i="96"/>
  <c r="AG88" i="96"/>
  <c r="AC88" i="96"/>
  <c r="Y88" i="96"/>
  <c r="U88" i="96"/>
  <c r="AH88" i="96"/>
  <c r="AI88" i="96"/>
  <c r="AG87" i="96"/>
  <c r="AC87" i="96"/>
  <c r="Y87" i="96"/>
  <c r="U87" i="96"/>
  <c r="AG86" i="96"/>
  <c r="AC86" i="96"/>
  <c r="U86" i="96"/>
  <c r="Y86" i="96"/>
  <c r="AH86" i="96"/>
  <c r="AI86" i="96"/>
  <c r="AG85" i="96"/>
  <c r="AC85" i="96"/>
  <c r="Y85" i="96"/>
  <c r="U85" i="96"/>
  <c r="AG84" i="96"/>
  <c r="AC84" i="96"/>
  <c r="Y84" i="96"/>
  <c r="U84" i="96"/>
  <c r="AG83" i="96"/>
  <c r="AC83" i="96"/>
  <c r="Y83" i="96"/>
  <c r="U83" i="96"/>
  <c r="AG82" i="96"/>
  <c r="AC82" i="96"/>
  <c r="Y82" i="96"/>
  <c r="U82" i="96"/>
  <c r="AG81" i="96"/>
  <c r="AG91" i="96"/>
  <c r="AC81" i="96"/>
  <c r="U81" i="96"/>
  <c r="Y81" i="96"/>
  <c r="AH81" i="96"/>
  <c r="AI81" i="96"/>
  <c r="AF79" i="96"/>
  <c r="AE79" i="96"/>
  <c r="AD79" i="96"/>
  <c r="AB79" i="96"/>
  <c r="AA79" i="96"/>
  <c r="Z79" i="96"/>
  <c r="X79" i="96"/>
  <c r="W79" i="96"/>
  <c r="V79" i="96"/>
  <c r="T79" i="96"/>
  <c r="T19" i="96"/>
  <c r="T31" i="96"/>
  <c r="T43" i="96"/>
  <c r="T55" i="96"/>
  <c r="T67" i="96"/>
  <c r="T191" i="96"/>
  <c r="S79" i="96"/>
  <c r="R79" i="96"/>
  <c r="O79" i="96"/>
  <c r="N79" i="96"/>
  <c r="M79" i="96"/>
  <c r="K79" i="96"/>
  <c r="J79" i="96"/>
  <c r="AG78" i="96"/>
  <c r="U78" i="96"/>
  <c r="Y78" i="96"/>
  <c r="AC78" i="96"/>
  <c r="AH78" i="96"/>
  <c r="AI78" i="96"/>
  <c r="AG77" i="96"/>
  <c r="AC77" i="96"/>
  <c r="Y77" i="96"/>
  <c r="U77" i="96"/>
  <c r="AH77" i="96"/>
  <c r="AI77" i="96"/>
  <c r="AG76" i="96"/>
  <c r="AC76" i="96"/>
  <c r="Y76" i="96"/>
  <c r="U76" i="96"/>
  <c r="AH76" i="96"/>
  <c r="AI76" i="96"/>
  <c r="AG75" i="96"/>
  <c r="AC75" i="96"/>
  <c r="Y75" i="96"/>
  <c r="U75" i="96"/>
  <c r="AG74" i="96"/>
  <c r="AC74" i="96"/>
  <c r="Y74" i="96"/>
  <c r="U74" i="96"/>
  <c r="AH74" i="96"/>
  <c r="AI74" i="96"/>
  <c r="AG73" i="96"/>
  <c r="AC73" i="96"/>
  <c r="Y73" i="96"/>
  <c r="U73" i="96"/>
  <c r="AH73" i="96"/>
  <c r="AI73" i="96"/>
  <c r="AG72" i="96"/>
  <c r="AC72" i="96"/>
  <c r="Y72" i="96"/>
  <c r="U72" i="96"/>
  <c r="AG71" i="96"/>
  <c r="AC71" i="96"/>
  <c r="Y71" i="96"/>
  <c r="U71" i="96"/>
  <c r="AG70" i="96"/>
  <c r="AC70" i="96"/>
  <c r="Y70" i="96"/>
  <c r="U70" i="96"/>
  <c r="AH70" i="96"/>
  <c r="AI70" i="96"/>
  <c r="AG69" i="96"/>
  <c r="AC69" i="96"/>
  <c r="Y69" i="96"/>
  <c r="U69" i="96"/>
  <c r="AF67" i="96"/>
  <c r="AE67" i="96"/>
  <c r="AD67" i="96"/>
  <c r="AB67" i="96"/>
  <c r="AA67" i="96"/>
  <c r="Z67" i="96"/>
  <c r="X67" i="96"/>
  <c r="W67" i="96"/>
  <c r="V67" i="96"/>
  <c r="S67" i="96"/>
  <c r="R67" i="96"/>
  <c r="O67" i="96"/>
  <c r="N67" i="96"/>
  <c r="M67" i="96"/>
  <c r="K67" i="96"/>
  <c r="J67" i="96"/>
  <c r="AG66" i="96"/>
  <c r="AC66" i="96"/>
  <c r="Y66" i="96"/>
  <c r="U66" i="96"/>
  <c r="AH66" i="96"/>
  <c r="AI66" i="96"/>
  <c r="AG65" i="96"/>
  <c r="AC65" i="96"/>
  <c r="Y65" i="96"/>
  <c r="U65" i="96"/>
  <c r="AH65" i="96"/>
  <c r="AI65" i="96"/>
  <c r="AG64" i="96"/>
  <c r="AC64" i="96"/>
  <c r="U64" i="96"/>
  <c r="Y64" i="96"/>
  <c r="AH64" i="96"/>
  <c r="AG63" i="96"/>
  <c r="AC63" i="96"/>
  <c r="Y63" i="96"/>
  <c r="U63" i="96"/>
  <c r="AG62" i="96"/>
  <c r="AC62" i="96"/>
  <c r="Y62" i="96"/>
  <c r="U62" i="96"/>
  <c r="AH62" i="96"/>
  <c r="AG61" i="96"/>
  <c r="AC61" i="96"/>
  <c r="U61" i="96"/>
  <c r="Y61" i="96"/>
  <c r="AH61" i="96"/>
  <c r="AI61" i="96"/>
  <c r="AG60" i="96"/>
  <c r="AC60" i="96"/>
  <c r="Y60" i="96"/>
  <c r="U60" i="96"/>
  <c r="AG59" i="96"/>
  <c r="AC59" i="96"/>
  <c r="Y59" i="96"/>
  <c r="U59" i="96"/>
  <c r="AG58" i="96"/>
  <c r="AC58" i="96"/>
  <c r="Y58" i="96"/>
  <c r="U58" i="96"/>
  <c r="AG57" i="96"/>
  <c r="AG67" i="96"/>
  <c r="AC57" i="96"/>
  <c r="Y57" i="96"/>
  <c r="U57" i="96"/>
  <c r="AF55" i="96"/>
  <c r="AE55" i="96"/>
  <c r="AD55" i="96"/>
  <c r="AB55" i="96"/>
  <c r="AA55" i="96"/>
  <c r="Z55" i="96"/>
  <c r="X55" i="96"/>
  <c r="W55" i="96"/>
  <c r="V55" i="96"/>
  <c r="S55" i="96"/>
  <c r="R55" i="96"/>
  <c r="O55" i="96"/>
  <c r="N55" i="96"/>
  <c r="M55" i="96"/>
  <c r="K55" i="96"/>
  <c r="J55" i="96"/>
  <c r="AG54" i="96"/>
  <c r="AC54" i="96"/>
  <c r="Y54" i="96"/>
  <c r="U54" i="96"/>
  <c r="AG53" i="96"/>
  <c r="AC53" i="96"/>
  <c r="Y53" i="96"/>
  <c r="U53" i="96"/>
  <c r="AG52" i="96"/>
  <c r="AC52" i="96"/>
  <c r="Y52" i="96"/>
  <c r="U52" i="96"/>
  <c r="AH52" i="96"/>
  <c r="AI52" i="96"/>
  <c r="AG51" i="96"/>
  <c r="AC51" i="96"/>
  <c r="Y51" i="96"/>
  <c r="U51" i="96"/>
  <c r="AG50" i="96"/>
  <c r="AC50" i="96"/>
  <c r="Y50" i="96"/>
  <c r="U50" i="96"/>
  <c r="AH50" i="96"/>
  <c r="AG49" i="96"/>
  <c r="AC49" i="96"/>
  <c r="Y49" i="96"/>
  <c r="U49" i="96"/>
  <c r="AG48" i="96"/>
  <c r="AC48" i="96"/>
  <c r="Y48" i="96"/>
  <c r="U48" i="96"/>
  <c r="AG47" i="96"/>
  <c r="AC47" i="96"/>
  <c r="Y47" i="96"/>
  <c r="U47" i="96"/>
  <c r="AH47" i="96"/>
  <c r="AI47" i="96"/>
  <c r="AG46" i="96"/>
  <c r="AC46" i="96"/>
  <c r="Y46" i="96"/>
  <c r="U46" i="96"/>
  <c r="AG45" i="96"/>
  <c r="AC45" i="96"/>
  <c r="AC55" i="96"/>
  <c r="Y45" i="96"/>
  <c r="U45" i="96"/>
  <c r="AF43" i="96"/>
  <c r="AE43" i="96"/>
  <c r="AD43" i="96"/>
  <c r="AB43" i="96"/>
  <c r="AA43" i="96"/>
  <c r="Z43" i="96"/>
  <c r="X43" i="96"/>
  <c r="W43" i="96"/>
  <c r="V43" i="96"/>
  <c r="S43" i="96"/>
  <c r="R43" i="96"/>
  <c r="O43" i="96"/>
  <c r="N43" i="96"/>
  <c r="M43" i="96"/>
  <c r="K43" i="96"/>
  <c r="J43" i="96"/>
  <c r="AG42" i="96"/>
  <c r="AC42" i="96"/>
  <c r="Y42" i="96"/>
  <c r="U42" i="96"/>
  <c r="AH42" i="96"/>
  <c r="AI42" i="96"/>
  <c r="AG41" i="96"/>
  <c r="AC41" i="96"/>
  <c r="Y41" i="96"/>
  <c r="U41" i="96"/>
  <c r="AG40" i="96"/>
  <c r="AC40" i="96"/>
  <c r="Y40" i="96"/>
  <c r="U40" i="96"/>
  <c r="AG39" i="96"/>
  <c r="AC39" i="96"/>
  <c r="Y39" i="96"/>
  <c r="U39" i="96"/>
  <c r="AH39" i="96"/>
  <c r="AI39" i="96"/>
  <c r="AG38" i="96"/>
  <c r="AC38" i="96"/>
  <c r="Y38" i="96"/>
  <c r="U38" i="96"/>
  <c r="AG37" i="96"/>
  <c r="U37" i="96"/>
  <c r="Y37" i="96"/>
  <c r="AC37" i="96"/>
  <c r="AH37" i="96"/>
  <c r="AI37" i="96"/>
  <c r="AG36" i="96"/>
  <c r="AC36" i="96"/>
  <c r="Y36" i="96"/>
  <c r="U36" i="96"/>
  <c r="AH36" i="96"/>
  <c r="AG35" i="96"/>
  <c r="AC35" i="96"/>
  <c r="Y35" i="96"/>
  <c r="U35" i="96"/>
  <c r="AG34" i="96"/>
  <c r="AC34" i="96"/>
  <c r="U34" i="96"/>
  <c r="Y34" i="96"/>
  <c r="AH34" i="96"/>
  <c r="AI34" i="96"/>
  <c r="AG33" i="96"/>
  <c r="AG43" i="96"/>
  <c r="AC33" i="96"/>
  <c r="Y33" i="96"/>
  <c r="U33" i="96"/>
  <c r="AF31" i="96"/>
  <c r="AE31" i="96"/>
  <c r="AD31" i="96"/>
  <c r="AB31" i="96"/>
  <c r="AA31" i="96"/>
  <c r="Z31" i="96"/>
  <c r="X31" i="96"/>
  <c r="W31" i="96"/>
  <c r="V31" i="96"/>
  <c r="S31" i="96"/>
  <c r="R31" i="96"/>
  <c r="O31" i="96"/>
  <c r="N31" i="96"/>
  <c r="M31" i="96"/>
  <c r="K31" i="96"/>
  <c r="J31" i="96"/>
  <c r="AG30" i="96"/>
  <c r="AC30" i="96"/>
  <c r="Y30" i="96"/>
  <c r="U30" i="96"/>
  <c r="AG29" i="96"/>
  <c r="AC29" i="96"/>
  <c r="Y29" i="96"/>
  <c r="U29" i="96"/>
  <c r="AG28" i="96"/>
  <c r="AC28" i="96"/>
  <c r="Y28" i="96"/>
  <c r="U28" i="96"/>
  <c r="AH28" i="96"/>
  <c r="AI28" i="96"/>
  <c r="AG27" i="96"/>
  <c r="AC27" i="96"/>
  <c r="Y27" i="96"/>
  <c r="U27" i="96"/>
  <c r="AG26" i="96"/>
  <c r="U26" i="96"/>
  <c r="Y26" i="96"/>
  <c r="AC26" i="96"/>
  <c r="AH26" i="96"/>
  <c r="AI26" i="96"/>
  <c r="AG25" i="96"/>
  <c r="AC25" i="96"/>
  <c r="Y25" i="96"/>
  <c r="U25" i="96"/>
  <c r="AH25" i="96"/>
  <c r="AI25" i="96"/>
  <c r="AG24" i="96"/>
  <c r="AC24" i="96"/>
  <c r="Y24" i="96"/>
  <c r="U24" i="96"/>
  <c r="AH24" i="96"/>
  <c r="AG23" i="96"/>
  <c r="AC23" i="96"/>
  <c r="Y23" i="96"/>
  <c r="U23" i="96"/>
  <c r="AG22" i="96"/>
  <c r="AG21" i="96"/>
  <c r="AG31" i="96"/>
  <c r="AC22" i="96"/>
  <c r="Y22" i="96"/>
  <c r="U22" i="96"/>
  <c r="AC21" i="96"/>
  <c r="Y21" i="96"/>
  <c r="U21" i="96"/>
  <c r="AF19" i="96"/>
  <c r="AE19" i="96"/>
  <c r="AD19" i="96"/>
  <c r="AB19" i="96"/>
  <c r="AA19" i="96"/>
  <c r="AA191" i="96"/>
  <c r="Z19" i="96"/>
  <c r="Z191" i="96"/>
  <c r="X19" i="96"/>
  <c r="W19" i="96"/>
  <c r="V19" i="96"/>
  <c r="S19" i="96"/>
  <c r="R19" i="96"/>
  <c r="O19" i="96"/>
  <c r="N19" i="96"/>
  <c r="M19" i="96"/>
  <c r="K19" i="96"/>
  <c r="J19" i="96"/>
  <c r="AG18" i="96"/>
  <c r="AC18" i="96"/>
  <c r="Y18" i="96"/>
  <c r="U18" i="96"/>
  <c r="AG17" i="96"/>
  <c r="AC17" i="96"/>
  <c r="Y17" i="96"/>
  <c r="U17" i="96"/>
  <c r="AH17" i="96"/>
  <c r="AI17" i="96"/>
  <c r="AG16" i="96"/>
  <c r="AC16" i="96"/>
  <c r="Y16" i="96"/>
  <c r="U16" i="96"/>
  <c r="AG15" i="96"/>
  <c r="AC15" i="96"/>
  <c r="Y15" i="96"/>
  <c r="U15" i="96"/>
  <c r="AG14" i="96"/>
  <c r="U14" i="96"/>
  <c r="Y14" i="96"/>
  <c r="AC14" i="96"/>
  <c r="AH14" i="96"/>
  <c r="AI14" i="96"/>
  <c r="AG13" i="96"/>
  <c r="AC13" i="96"/>
  <c r="Y13" i="96"/>
  <c r="U13" i="96"/>
  <c r="AG12" i="96"/>
  <c r="AC12" i="96"/>
  <c r="Y12" i="96"/>
  <c r="U12" i="96"/>
  <c r="AG11" i="96"/>
  <c r="AC11" i="96"/>
  <c r="Y11" i="96"/>
  <c r="U11" i="96"/>
  <c r="AG10" i="96"/>
  <c r="AG9" i="96"/>
  <c r="AG19" i="96"/>
  <c r="AC10" i="96"/>
  <c r="Y10" i="96"/>
  <c r="U10" i="96"/>
  <c r="AC9" i="96"/>
  <c r="AC19" i="96"/>
  <c r="Y9" i="96"/>
  <c r="U9" i="96"/>
  <c r="AG190" i="7"/>
  <c r="AC190" i="7"/>
  <c r="K190" i="7"/>
  <c r="AH166" i="96"/>
  <c r="AI166" i="96"/>
  <c r="AH154" i="96"/>
  <c r="AI154" i="96"/>
  <c r="F23" i="41"/>
  <c r="E23" i="41"/>
  <c r="D23" i="41"/>
  <c r="K528" i="43"/>
  <c r="C21" i="44"/>
  <c r="AG527" i="43"/>
  <c r="AC527" i="43"/>
  <c r="Y527" i="43"/>
  <c r="U527" i="43"/>
  <c r="AG526" i="43"/>
  <c r="AC526" i="43"/>
  <c r="Y526" i="43"/>
  <c r="U526" i="43"/>
  <c r="AG525" i="43"/>
  <c r="AC525" i="43"/>
  <c r="Y525" i="43"/>
  <c r="U525" i="43"/>
  <c r="K494" i="43"/>
  <c r="C19" i="44"/>
  <c r="AF118" i="89"/>
  <c r="U17" i="90"/>
  <c r="AE118" i="89"/>
  <c r="T17" i="90"/>
  <c r="AD118" i="89"/>
  <c r="AB118" i="89"/>
  <c r="Q17" i="90"/>
  <c r="AA118" i="89"/>
  <c r="P17" i="90"/>
  <c r="Z118" i="89"/>
  <c r="O17" i="90"/>
  <c r="X118" i="89"/>
  <c r="M17" i="90"/>
  <c r="W118" i="89"/>
  <c r="V118" i="89"/>
  <c r="K17" i="90"/>
  <c r="T118" i="89"/>
  <c r="I17" i="90"/>
  <c r="S118" i="89"/>
  <c r="R118" i="89"/>
  <c r="Q118" i="89"/>
  <c r="P118" i="89"/>
  <c r="O118" i="89"/>
  <c r="F17" i="90"/>
  <c r="N118" i="89"/>
  <c r="E17" i="90"/>
  <c r="M118" i="89"/>
  <c r="D17" i="90"/>
  <c r="L118" i="89"/>
  <c r="K118" i="89"/>
  <c r="C17" i="90"/>
  <c r="J118" i="89"/>
  <c r="B17" i="90"/>
  <c r="AG114" i="89"/>
  <c r="AC114" i="89"/>
  <c r="Y114" i="89"/>
  <c r="U114" i="89"/>
  <c r="AG113" i="89"/>
  <c r="AC113" i="89"/>
  <c r="Y113" i="89"/>
  <c r="U113" i="89"/>
  <c r="AG111" i="89"/>
  <c r="AC111" i="89"/>
  <c r="Y111" i="89"/>
  <c r="U111" i="89"/>
  <c r="AG110" i="89"/>
  <c r="AC110" i="89"/>
  <c r="Y110" i="89"/>
  <c r="U110" i="89"/>
  <c r="AG109" i="89"/>
  <c r="AC109" i="89"/>
  <c r="Y109" i="89"/>
  <c r="U109" i="89"/>
  <c r="AG108" i="89"/>
  <c r="AC108" i="89"/>
  <c r="Y108" i="89"/>
  <c r="U108" i="89"/>
  <c r="AG115" i="89"/>
  <c r="AC115" i="89"/>
  <c r="Y115" i="89"/>
  <c r="U115" i="89"/>
  <c r="AG112" i="89"/>
  <c r="AC112" i="89"/>
  <c r="Y112" i="89"/>
  <c r="U112" i="89"/>
  <c r="AG116" i="89"/>
  <c r="AC116" i="89"/>
  <c r="Y116" i="89"/>
  <c r="U116" i="89"/>
  <c r="J187" i="61"/>
  <c r="T118" i="40"/>
  <c r="S118" i="40"/>
  <c r="R118" i="40"/>
  <c r="P235" i="38"/>
  <c r="Q235" i="38"/>
  <c r="P676" i="43"/>
  <c r="Q676" i="43"/>
  <c r="L366" i="91"/>
  <c r="P366" i="91"/>
  <c r="Q366" i="91"/>
  <c r="AG35" i="43"/>
  <c r="AG53" i="43"/>
  <c r="AC44" i="43"/>
  <c r="U44" i="43"/>
  <c r="Y44" i="43"/>
  <c r="AH44" i="43"/>
  <c r="AI44" i="43"/>
  <c r="AC43" i="43"/>
  <c r="Y43" i="43"/>
  <c r="U43" i="43"/>
  <c r="AH43" i="43"/>
  <c r="AI43" i="43"/>
  <c r="AC42" i="43"/>
  <c r="Y42" i="43"/>
  <c r="U42" i="43"/>
  <c r="AH42" i="43"/>
  <c r="AI42" i="43"/>
  <c r="AC41" i="43"/>
  <c r="Y41" i="43"/>
  <c r="U41" i="43"/>
  <c r="AH41" i="43"/>
  <c r="AI41" i="43"/>
  <c r="AC40" i="43"/>
  <c r="U40" i="43"/>
  <c r="Y40" i="43"/>
  <c r="AC39" i="43"/>
  <c r="Y39" i="43"/>
  <c r="U39" i="43"/>
  <c r="AH39" i="43"/>
  <c r="AI39" i="43"/>
  <c r="AC38" i="43"/>
  <c r="Y38" i="43"/>
  <c r="U38" i="43"/>
  <c r="AH38" i="43"/>
  <c r="AI38" i="43"/>
  <c r="AC37" i="43"/>
  <c r="U37" i="43"/>
  <c r="Y37" i="43"/>
  <c r="C22" i="41"/>
  <c r="AF81" i="40"/>
  <c r="AE81" i="40"/>
  <c r="AG503" i="43"/>
  <c r="AC503" i="43"/>
  <c r="Y503" i="43"/>
  <c r="U503" i="43"/>
  <c r="AG502" i="43"/>
  <c r="AC502" i="43"/>
  <c r="Y502" i="43"/>
  <c r="U502" i="43"/>
  <c r="AG501" i="43"/>
  <c r="AC501" i="43"/>
  <c r="Y501" i="43"/>
  <c r="U501" i="43"/>
  <c r="AG500" i="43"/>
  <c r="AC500" i="43"/>
  <c r="Y500" i="43"/>
  <c r="U500" i="43"/>
  <c r="AG499" i="43"/>
  <c r="AC499" i="43"/>
  <c r="Y499" i="43"/>
  <c r="U499" i="43"/>
  <c r="AG498" i="43"/>
  <c r="AC498" i="43"/>
  <c r="Y498" i="43"/>
  <c r="U498" i="43"/>
  <c r="AG497" i="43"/>
  <c r="AC497" i="43"/>
  <c r="Y497" i="43"/>
  <c r="U497" i="43"/>
  <c r="K488" i="43"/>
  <c r="C18" i="44"/>
  <c r="AG481" i="43"/>
  <c r="AC481" i="43"/>
  <c r="Y481" i="43"/>
  <c r="U481" i="43"/>
  <c r="AC64" i="43"/>
  <c r="Y64" i="43"/>
  <c r="U64" i="43"/>
  <c r="AH64" i="43"/>
  <c r="AI64" i="43"/>
  <c r="AC63" i="43"/>
  <c r="Y63" i="43"/>
  <c r="U63" i="43"/>
  <c r="AC62" i="43"/>
  <c r="Y62" i="43"/>
  <c r="U62" i="43"/>
  <c r="AC61" i="43"/>
  <c r="Y61" i="43"/>
  <c r="U61" i="43"/>
  <c r="AH61" i="43"/>
  <c r="AI61" i="43"/>
  <c r="AC60" i="43"/>
  <c r="Y60" i="43"/>
  <c r="U60" i="43"/>
  <c r="AH60" i="43"/>
  <c r="AI60" i="43"/>
  <c r="AC59" i="43"/>
  <c r="Y59" i="43"/>
  <c r="U59" i="43"/>
  <c r="AH59" i="43"/>
  <c r="AI59" i="43"/>
  <c r="AC58" i="43"/>
  <c r="U58" i="43"/>
  <c r="Y58" i="43"/>
  <c r="AC57" i="43"/>
  <c r="Y57" i="43"/>
  <c r="U57" i="43"/>
  <c r="AH57" i="43"/>
  <c r="AI57" i="43"/>
  <c r="AC56" i="43"/>
  <c r="Y56" i="43"/>
  <c r="U56" i="43"/>
  <c r="AH56" i="43"/>
  <c r="AI56" i="43"/>
  <c r="AG539" i="43"/>
  <c r="AC539" i="43"/>
  <c r="Y539" i="43"/>
  <c r="U539" i="43"/>
  <c r="AG538" i="43"/>
  <c r="AC538" i="43"/>
  <c r="Y538" i="43"/>
  <c r="U538" i="43"/>
  <c r="AG537" i="43"/>
  <c r="AC537" i="43"/>
  <c r="Y537" i="43"/>
  <c r="U537" i="43"/>
  <c r="AG536" i="43"/>
  <c r="AC536" i="43"/>
  <c r="Y536" i="43"/>
  <c r="U536" i="43"/>
  <c r="AG535" i="43"/>
  <c r="AC535" i="43"/>
  <c r="Y535" i="43"/>
  <c r="U535" i="43"/>
  <c r="AG534" i="43"/>
  <c r="AC534" i="43"/>
  <c r="Y534" i="43"/>
  <c r="U534" i="43"/>
  <c r="AG533" i="43"/>
  <c r="AC533" i="43"/>
  <c r="Y533" i="43"/>
  <c r="U533" i="43"/>
  <c r="AG532" i="43"/>
  <c r="AC532" i="43"/>
  <c r="Y532" i="43"/>
  <c r="U532" i="43"/>
  <c r="AG531" i="43"/>
  <c r="AG530" i="43"/>
  <c r="AG572" i="43"/>
  <c r="AC531" i="43"/>
  <c r="Y531" i="43"/>
  <c r="U531" i="43"/>
  <c r="U22" i="44"/>
  <c r="T22" i="44"/>
  <c r="S22" i="44"/>
  <c r="Q22" i="44"/>
  <c r="P22" i="44"/>
  <c r="O22" i="44"/>
  <c r="M22" i="44"/>
  <c r="L22" i="44"/>
  <c r="K22" i="44"/>
  <c r="I22" i="44"/>
  <c r="H22" i="44"/>
  <c r="G22" i="44"/>
  <c r="F22" i="44"/>
  <c r="E22" i="44"/>
  <c r="D22" i="44"/>
  <c r="X572" i="43"/>
  <c r="W572" i="43"/>
  <c r="V572" i="43"/>
  <c r="T572" i="43"/>
  <c r="S572" i="43"/>
  <c r="R572" i="43"/>
  <c r="O572" i="43"/>
  <c r="N572" i="43"/>
  <c r="M572" i="43"/>
  <c r="AC530" i="43"/>
  <c r="Y530" i="43"/>
  <c r="U530" i="43"/>
  <c r="AC359" i="91"/>
  <c r="Y359" i="91"/>
  <c r="AG352" i="91"/>
  <c r="AC352" i="91"/>
  <c r="Y352" i="91"/>
  <c r="U352" i="91"/>
  <c r="AG351" i="91"/>
  <c r="AC351" i="91"/>
  <c r="Y351" i="91"/>
  <c r="U351" i="91"/>
  <c r="AG350" i="91"/>
  <c r="AC350" i="91"/>
  <c r="Y350" i="91"/>
  <c r="U350" i="91"/>
  <c r="AG349" i="91"/>
  <c r="AC349" i="91"/>
  <c r="Y349" i="91"/>
  <c r="U349" i="91"/>
  <c r="AG348" i="91"/>
  <c r="AC348" i="91"/>
  <c r="Y348" i="91"/>
  <c r="U348" i="91"/>
  <c r="AG347" i="91"/>
  <c r="AC347" i="91"/>
  <c r="Y347" i="91"/>
  <c r="U347" i="91"/>
  <c r="AG346" i="91"/>
  <c r="AC346" i="91"/>
  <c r="Y346" i="91"/>
  <c r="U346" i="91"/>
  <c r="AG345" i="91"/>
  <c r="AC345" i="91"/>
  <c r="Y345" i="91"/>
  <c r="U345" i="91"/>
  <c r="AG344" i="91"/>
  <c r="AC344" i="91"/>
  <c r="Y344" i="91"/>
  <c r="U344" i="91"/>
  <c r="AG343" i="91"/>
  <c r="AC343" i="91"/>
  <c r="Y343" i="91"/>
  <c r="U343" i="91"/>
  <c r="AG342" i="91"/>
  <c r="AC342" i="91"/>
  <c r="Y342" i="91"/>
  <c r="U342" i="91"/>
  <c r="AG341" i="91"/>
  <c r="AC341" i="91"/>
  <c r="Y341" i="91"/>
  <c r="U341" i="91"/>
  <c r="AG340" i="91"/>
  <c r="AC340" i="91"/>
  <c r="Y340" i="91"/>
  <c r="U340" i="91"/>
  <c r="AG339" i="91"/>
  <c r="AC339" i="91"/>
  <c r="Y339" i="91"/>
  <c r="U339" i="91"/>
  <c r="AG338" i="91"/>
  <c r="AC338" i="91"/>
  <c r="Y338" i="91"/>
  <c r="U338" i="91"/>
  <c r="AG337" i="91"/>
  <c r="AC337" i="91"/>
  <c r="Y337" i="91"/>
  <c r="U337" i="91"/>
  <c r="AG336" i="91"/>
  <c r="AC336" i="91"/>
  <c r="Y336" i="91"/>
  <c r="U336" i="91"/>
  <c r="AG335" i="91"/>
  <c r="AC335" i="91"/>
  <c r="Y335" i="91"/>
  <c r="U335" i="91"/>
  <c r="AG334" i="91"/>
  <c r="AC334" i="91"/>
  <c r="Y334" i="91"/>
  <c r="U334" i="91"/>
  <c r="AG333" i="91"/>
  <c r="AC333" i="91"/>
  <c r="Y333" i="91"/>
  <c r="U333" i="91"/>
  <c r="AG332" i="91"/>
  <c r="AC332" i="91"/>
  <c r="Y332" i="91"/>
  <c r="U332" i="91"/>
  <c r="AG331" i="91"/>
  <c r="AC331" i="91"/>
  <c r="Y331" i="91"/>
  <c r="U331" i="91"/>
  <c r="AG330" i="91"/>
  <c r="AC330" i="91"/>
  <c r="Y330" i="91"/>
  <c r="U330" i="91"/>
  <c r="AG329" i="91"/>
  <c r="AC329" i="91"/>
  <c r="Y329" i="91"/>
  <c r="U329" i="91"/>
  <c r="AG328" i="91"/>
  <c r="AC328" i="91"/>
  <c r="Y328" i="91"/>
  <c r="U328" i="91"/>
  <c r="AG327" i="91"/>
  <c r="AC327" i="91"/>
  <c r="Y327" i="91"/>
  <c r="U327" i="91"/>
  <c r="AG326" i="91"/>
  <c r="AC326" i="91"/>
  <c r="Y326" i="91"/>
  <c r="U326" i="91"/>
  <c r="AG325" i="91"/>
  <c r="AC325" i="91"/>
  <c r="Y325" i="91"/>
  <c r="U325" i="91"/>
  <c r="AG324" i="91"/>
  <c r="AC324" i="91"/>
  <c r="Y324" i="91"/>
  <c r="U324" i="91"/>
  <c r="AG323" i="91"/>
  <c r="AC323" i="91"/>
  <c r="Y323" i="91"/>
  <c r="U323" i="91"/>
  <c r="AG322" i="91"/>
  <c r="AC322" i="91"/>
  <c r="Y322" i="91"/>
  <c r="U322" i="91"/>
  <c r="AG321" i="91"/>
  <c r="AC321" i="91"/>
  <c r="Y321" i="91"/>
  <c r="U321" i="91"/>
  <c r="AG320" i="91"/>
  <c r="AC320" i="91"/>
  <c r="Y320" i="91"/>
  <c r="U320" i="91"/>
  <c r="AG319" i="91"/>
  <c r="AC319" i="91"/>
  <c r="Y319" i="91"/>
  <c r="U319" i="91"/>
  <c r="AG318" i="91"/>
  <c r="AC318" i="91"/>
  <c r="Y318" i="91"/>
  <c r="U318" i="91"/>
  <c r="AG317" i="91"/>
  <c r="AC317" i="91"/>
  <c r="Y317" i="91"/>
  <c r="U317" i="91"/>
  <c r="AG316" i="91"/>
  <c r="AC316" i="91"/>
  <c r="Y316" i="91"/>
  <c r="U316" i="91"/>
  <c r="AG315" i="91"/>
  <c r="AC315" i="91"/>
  <c r="Y315" i="91"/>
  <c r="U315" i="91"/>
  <c r="AG314" i="91"/>
  <c r="AC314" i="91"/>
  <c r="Y314" i="91"/>
  <c r="U314" i="91"/>
  <c r="AD218" i="38"/>
  <c r="AG304" i="91"/>
  <c r="AC304" i="91"/>
  <c r="Y304" i="91"/>
  <c r="U304" i="91"/>
  <c r="AG303" i="91"/>
  <c r="AC303" i="91"/>
  <c r="Y303" i="91"/>
  <c r="U303" i="91"/>
  <c r="AG302" i="91"/>
  <c r="AC302" i="91"/>
  <c r="Y302" i="91"/>
  <c r="U302" i="91"/>
  <c r="AG301" i="91"/>
  <c r="AC301" i="91"/>
  <c r="Y301" i="91"/>
  <c r="U301" i="91"/>
  <c r="AG300" i="91"/>
  <c r="AC300" i="91"/>
  <c r="Y300" i="91"/>
  <c r="U300" i="91"/>
  <c r="AG299" i="91"/>
  <c r="AC299" i="91"/>
  <c r="Y299" i="91"/>
  <c r="U299" i="91"/>
  <c r="AG298" i="91"/>
  <c r="AC298" i="91"/>
  <c r="Y298" i="91"/>
  <c r="U298" i="91"/>
  <c r="AG297" i="91"/>
  <c r="AC297" i="91"/>
  <c r="Y297" i="91"/>
  <c r="U297" i="91"/>
  <c r="AG296" i="91"/>
  <c r="AC296" i="91"/>
  <c r="Y296" i="91"/>
  <c r="U296" i="91"/>
  <c r="AG295" i="91"/>
  <c r="AC295" i="91"/>
  <c r="Y295" i="91"/>
  <c r="U295" i="91"/>
  <c r="AG294" i="91"/>
  <c r="AC294" i="91"/>
  <c r="Y294" i="91"/>
  <c r="U294" i="91"/>
  <c r="AG293" i="91"/>
  <c r="AC293" i="91"/>
  <c r="Y293" i="91"/>
  <c r="U293" i="91"/>
  <c r="AG292" i="91"/>
  <c r="AC292" i="91"/>
  <c r="Y292" i="91"/>
  <c r="U292" i="91"/>
  <c r="AG291" i="91"/>
  <c r="AC291" i="91"/>
  <c r="Y291" i="91"/>
  <c r="U291" i="91"/>
  <c r="AG290" i="91"/>
  <c r="AC290" i="91"/>
  <c r="Y290" i="91"/>
  <c r="U290" i="91"/>
  <c r="U22" i="92"/>
  <c r="T22" i="92"/>
  <c r="S22" i="92"/>
  <c r="R22" i="92"/>
  <c r="Q22" i="92"/>
  <c r="P22" i="92"/>
  <c r="O22" i="92"/>
  <c r="N22" i="92"/>
  <c r="M22" i="92"/>
  <c r="L22" i="92"/>
  <c r="K22" i="92"/>
  <c r="I22" i="92"/>
  <c r="H22" i="92"/>
  <c r="G22" i="92"/>
  <c r="F22" i="92"/>
  <c r="E22" i="92"/>
  <c r="D22" i="92"/>
  <c r="AF310" i="91"/>
  <c r="AE310" i="91"/>
  <c r="AD310" i="91"/>
  <c r="AB310" i="91"/>
  <c r="AA310" i="91"/>
  <c r="Z310" i="91"/>
  <c r="X310" i="91"/>
  <c r="W310" i="91"/>
  <c r="V310" i="91"/>
  <c r="T310" i="91"/>
  <c r="S310" i="91"/>
  <c r="R310" i="91"/>
  <c r="O310" i="91"/>
  <c r="N310" i="91"/>
  <c r="M310" i="91"/>
  <c r="B22" i="92"/>
  <c r="AG289" i="91"/>
  <c r="AC289" i="91"/>
  <c r="Y289" i="91"/>
  <c r="U289" i="91"/>
  <c r="U310" i="91"/>
  <c r="AG275" i="91"/>
  <c r="AC275" i="91"/>
  <c r="Y275" i="91"/>
  <c r="U275" i="91"/>
  <c r="AG274" i="91"/>
  <c r="AC274" i="91"/>
  <c r="Y274" i="91"/>
  <c r="U274" i="91"/>
  <c r="K174" i="38"/>
  <c r="B18" i="92"/>
  <c r="T17" i="4"/>
  <c r="C17" i="4"/>
  <c r="AC254" i="91"/>
  <c r="Y254" i="91"/>
  <c r="U254" i="91"/>
  <c r="AH254" i="91"/>
  <c r="AI254" i="91"/>
  <c r="AC253" i="91"/>
  <c r="Y253" i="91"/>
  <c r="U253" i="91"/>
  <c r="AG251" i="91"/>
  <c r="AC251" i="91"/>
  <c r="Y251" i="91"/>
  <c r="U251" i="91"/>
  <c r="AG250" i="91"/>
  <c r="AC250" i="91"/>
  <c r="Y250" i="91"/>
  <c r="U250" i="91"/>
  <c r="AG249" i="91"/>
  <c r="AC249" i="91"/>
  <c r="Y249" i="91"/>
  <c r="U249" i="91"/>
  <c r="AG248" i="91"/>
  <c r="AC248" i="91"/>
  <c r="Y248" i="91"/>
  <c r="U248" i="91"/>
  <c r="AG247" i="91"/>
  <c r="AC247" i="91"/>
  <c r="Y247" i="91"/>
  <c r="U247" i="91"/>
  <c r="AG246" i="91"/>
  <c r="AC246" i="91"/>
  <c r="Y246" i="91"/>
  <c r="U246" i="91"/>
  <c r="AG245" i="91"/>
  <c r="AC245" i="91"/>
  <c r="Y245" i="91"/>
  <c r="U245" i="91"/>
  <c r="AG244" i="91"/>
  <c r="AC244" i="91"/>
  <c r="Y244" i="91"/>
  <c r="U244" i="91"/>
  <c r="AG243" i="91"/>
  <c r="AC243" i="91"/>
  <c r="Y243" i="91"/>
  <c r="U243" i="91"/>
  <c r="AG242" i="91"/>
  <c r="AC242" i="91"/>
  <c r="Y242" i="91"/>
  <c r="U242" i="91"/>
  <c r="AG241" i="91"/>
  <c r="AC241" i="91"/>
  <c r="Y241" i="91"/>
  <c r="U241" i="91"/>
  <c r="AG240" i="91"/>
  <c r="AC240" i="91"/>
  <c r="Y240" i="91"/>
  <c r="U240" i="91"/>
  <c r="AG239" i="91"/>
  <c r="AC239" i="91"/>
  <c r="Y239" i="91"/>
  <c r="U239" i="91"/>
  <c r="AG238" i="91"/>
  <c r="AC238" i="91"/>
  <c r="Y238" i="91"/>
  <c r="U238" i="91"/>
  <c r="AG237" i="91"/>
  <c r="AC237" i="91"/>
  <c r="Y237" i="91"/>
  <c r="U237" i="91"/>
  <c r="AG236" i="91"/>
  <c r="AC236" i="91"/>
  <c r="Y236" i="91"/>
  <c r="U236" i="91"/>
  <c r="AG235" i="91"/>
  <c r="AC235" i="91"/>
  <c r="Y235" i="91"/>
  <c r="U235" i="91"/>
  <c r="AG234" i="91"/>
  <c r="AC234" i="91"/>
  <c r="Y234" i="91"/>
  <c r="U234" i="91"/>
  <c r="AG233" i="91"/>
  <c r="AC233" i="91"/>
  <c r="Y233" i="91"/>
  <c r="U233" i="91"/>
  <c r="AG232" i="91"/>
  <c r="AC232" i="91"/>
  <c r="Y232" i="91"/>
  <c r="U232" i="91"/>
  <c r="AG231" i="91"/>
  <c r="AC231" i="91"/>
  <c r="Y231" i="91"/>
  <c r="U231" i="91"/>
  <c r="AG230" i="91"/>
  <c r="AC230" i="91"/>
  <c r="Y230" i="91"/>
  <c r="U230" i="91"/>
  <c r="AG229" i="91"/>
  <c r="AC229" i="91"/>
  <c r="Y229" i="91"/>
  <c r="U229" i="91"/>
  <c r="AG228" i="91"/>
  <c r="AC228" i="91"/>
  <c r="Y228" i="91"/>
  <c r="U228" i="91"/>
  <c r="AG227" i="91"/>
  <c r="AC227" i="91"/>
  <c r="Y227" i="91"/>
  <c r="U227" i="91"/>
  <c r="AG226" i="91"/>
  <c r="AC226" i="91"/>
  <c r="Y226" i="91"/>
  <c r="U226" i="91"/>
  <c r="U225" i="91"/>
  <c r="U255" i="91"/>
  <c r="AF73" i="40"/>
  <c r="AE73" i="40"/>
  <c r="AG201" i="91"/>
  <c r="AG202" i="91"/>
  <c r="AF223" i="91"/>
  <c r="U16" i="92"/>
  <c r="AE223" i="91"/>
  <c r="T16" i="92"/>
  <c r="U15" i="4"/>
  <c r="S15" i="4"/>
  <c r="T15" i="4"/>
  <c r="AG187" i="91"/>
  <c r="AG186" i="91"/>
  <c r="AG185" i="91"/>
  <c r="AG184" i="91"/>
  <c r="AG183" i="91"/>
  <c r="AG182" i="91"/>
  <c r="AG181" i="91"/>
  <c r="AC222" i="91"/>
  <c r="Y222" i="91"/>
  <c r="U222" i="91"/>
  <c r="AH222" i="91"/>
  <c r="AI222" i="91"/>
  <c r="AG215" i="91"/>
  <c r="AC215" i="91"/>
  <c r="Y215" i="91"/>
  <c r="U215" i="91"/>
  <c r="AG214" i="91"/>
  <c r="AC214" i="91"/>
  <c r="Y214" i="91"/>
  <c r="U214" i="91"/>
  <c r="AG213" i="91"/>
  <c r="AC213" i="91"/>
  <c r="Y213" i="91"/>
  <c r="U213" i="91"/>
  <c r="AG212" i="91"/>
  <c r="AC212" i="91"/>
  <c r="Y212" i="91"/>
  <c r="U212" i="91"/>
  <c r="AG211" i="91"/>
  <c r="AC211" i="91"/>
  <c r="Y211" i="91"/>
  <c r="U211" i="91"/>
  <c r="AG210" i="91"/>
  <c r="AC210" i="91"/>
  <c r="Y210" i="91"/>
  <c r="U210" i="91"/>
  <c r="AG209" i="91"/>
  <c r="AC209" i="91"/>
  <c r="Y209" i="91"/>
  <c r="U209" i="91"/>
  <c r="AG208" i="91"/>
  <c r="AC208" i="91"/>
  <c r="Y208" i="91"/>
  <c r="U208" i="91"/>
  <c r="AG207" i="91"/>
  <c r="AC207" i="91"/>
  <c r="Y207" i="91"/>
  <c r="U207" i="91"/>
  <c r="AG206" i="91"/>
  <c r="AC206" i="91"/>
  <c r="Y206" i="91"/>
  <c r="U206" i="91"/>
  <c r="AG205" i="91"/>
  <c r="AC205" i="91"/>
  <c r="Y205" i="91"/>
  <c r="U205" i="91"/>
  <c r="AG204" i="91"/>
  <c r="AC204" i="91"/>
  <c r="Y204" i="91"/>
  <c r="U204" i="91"/>
  <c r="AG203" i="91"/>
  <c r="AC203" i="91"/>
  <c r="Y203" i="91"/>
  <c r="U203" i="91"/>
  <c r="AC202" i="91"/>
  <c r="Y202" i="91"/>
  <c r="U202" i="91"/>
  <c r="AC201" i="91"/>
  <c r="Y201" i="91"/>
  <c r="U201" i="91"/>
  <c r="AG200" i="91"/>
  <c r="AC200" i="91"/>
  <c r="Y200" i="91"/>
  <c r="U200" i="91"/>
  <c r="AG199" i="91"/>
  <c r="AC199" i="91"/>
  <c r="Y199" i="91"/>
  <c r="U199" i="91"/>
  <c r="AG198" i="91"/>
  <c r="AC198" i="91"/>
  <c r="Y198" i="91"/>
  <c r="U198" i="91"/>
  <c r="AG197" i="91"/>
  <c r="AC197" i="91"/>
  <c r="Y197" i="91"/>
  <c r="U197" i="91"/>
  <c r="AG196" i="91"/>
  <c r="AC196" i="91"/>
  <c r="Y196" i="91"/>
  <c r="U196" i="91"/>
  <c r="AG195" i="91"/>
  <c r="AC195" i="91"/>
  <c r="Y195" i="91"/>
  <c r="U195" i="91"/>
  <c r="AG194" i="91"/>
  <c r="AC194" i="91"/>
  <c r="Y194" i="91"/>
  <c r="U194" i="91"/>
  <c r="AG193" i="91"/>
  <c r="AC193" i="91"/>
  <c r="Y193" i="91"/>
  <c r="U193" i="91"/>
  <c r="AG192" i="91"/>
  <c r="AC192" i="91"/>
  <c r="Y192" i="91"/>
  <c r="U192" i="91"/>
  <c r="U17" i="4"/>
  <c r="C14" i="4"/>
  <c r="U14" i="4"/>
  <c r="T14" i="4"/>
  <c r="AD155" i="91"/>
  <c r="S14" i="92"/>
  <c r="AG119" i="91"/>
  <c r="AC119" i="91"/>
  <c r="Y119" i="91"/>
  <c r="U119" i="91"/>
  <c r="AG118" i="91"/>
  <c r="AC118" i="91"/>
  <c r="Y118" i="91"/>
  <c r="U118" i="91"/>
  <c r="AG117" i="91"/>
  <c r="AC117" i="91"/>
  <c r="Y117" i="91"/>
  <c r="U117" i="91"/>
  <c r="AG116" i="91"/>
  <c r="AC116" i="91"/>
  <c r="Y116" i="91"/>
  <c r="U116" i="91"/>
  <c r="AG115" i="91"/>
  <c r="AC115" i="91"/>
  <c r="Y115" i="91"/>
  <c r="U115" i="91"/>
  <c r="AG114" i="91"/>
  <c r="AC114" i="91"/>
  <c r="Y114" i="91"/>
  <c r="U114" i="91"/>
  <c r="AG113" i="91"/>
  <c r="AC113" i="91"/>
  <c r="Y113" i="91"/>
  <c r="U113" i="91"/>
  <c r="AG112" i="91"/>
  <c r="AC112" i="91"/>
  <c r="Y112" i="91"/>
  <c r="U112" i="91"/>
  <c r="AG111" i="91"/>
  <c r="AC111" i="91"/>
  <c r="Y111" i="91"/>
  <c r="U111" i="91"/>
  <c r="AG110" i="91"/>
  <c r="AC110" i="91"/>
  <c r="Y110" i="91"/>
  <c r="U110" i="91"/>
  <c r="AG109" i="91"/>
  <c r="AC109" i="91"/>
  <c r="Y109" i="91"/>
  <c r="U109" i="91"/>
  <c r="AG108" i="91"/>
  <c r="AC108" i="91"/>
  <c r="Y108" i="91"/>
  <c r="U108" i="91"/>
  <c r="AG107" i="91"/>
  <c r="AC107" i="91"/>
  <c r="Y107" i="91"/>
  <c r="U107" i="91"/>
  <c r="AG106" i="91"/>
  <c r="AC106" i="91"/>
  <c r="Y106" i="91"/>
  <c r="U106" i="91"/>
  <c r="AG105" i="91"/>
  <c r="AC105" i="91"/>
  <c r="Y105" i="91"/>
  <c r="U105" i="91"/>
  <c r="AG104" i="91"/>
  <c r="AC104" i="91"/>
  <c r="Y104" i="91"/>
  <c r="U104" i="91"/>
  <c r="AG103" i="91"/>
  <c r="AC103" i="91"/>
  <c r="Y103" i="91"/>
  <c r="U103" i="91"/>
  <c r="AG102" i="91"/>
  <c r="AC102" i="91"/>
  <c r="Y102" i="91"/>
  <c r="U102" i="91"/>
  <c r="AG101" i="91"/>
  <c r="AC101" i="91"/>
  <c r="Y101" i="91"/>
  <c r="U101" i="91"/>
  <c r="AG100" i="91"/>
  <c r="AC100" i="91"/>
  <c r="Y100" i="91"/>
  <c r="U100" i="91"/>
  <c r="AG99" i="91"/>
  <c r="AC99" i="91"/>
  <c r="Y99" i="91"/>
  <c r="U99" i="91"/>
  <c r="AG98" i="91"/>
  <c r="AC98" i="91"/>
  <c r="Y98" i="91"/>
  <c r="U98" i="91"/>
  <c r="AG97" i="91"/>
  <c r="AC97" i="91"/>
  <c r="Y97" i="91"/>
  <c r="U97" i="91"/>
  <c r="AG96" i="91"/>
  <c r="AC96" i="91"/>
  <c r="Y96" i="91"/>
  <c r="U96" i="91"/>
  <c r="AG95" i="91"/>
  <c r="AC95" i="91"/>
  <c r="Y95" i="91"/>
  <c r="U95" i="91"/>
  <c r="AG94" i="91"/>
  <c r="AC94" i="91"/>
  <c r="Y94" i="91"/>
  <c r="U94" i="91"/>
  <c r="AG93" i="91"/>
  <c r="AC93" i="91"/>
  <c r="Y93" i="91"/>
  <c r="U93" i="91"/>
  <c r="AG154" i="91"/>
  <c r="AC154" i="91"/>
  <c r="Y154" i="91"/>
  <c r="U154" i="91"/>
  <c r="AG153" i="91"/>
  <c r="AC153" i="91"/>
  <c r="Y153" i="91"/>
  <c r="U153" i="91"/>
  <c r="AG152" i="91"/>
  <c r="AC152" i="91"/>
  <c r="Y152" i="91"/>
  <c r="U152" i="91"/>
  <c r="AG147" i="91"/>
  <c r="AC147" i="91"/>
  <c r="Y147" i="91"/>
  <c r="U147" i="91"/>
  <c r="AG146" i="91"/>
  <c r="AC146" i="91"/>
  <c r="Y146" i="91"/>
  <c r="U146" i="91"/>
  <c r="AG145" i="91"/>
  <c r="AC145" i="91"/>
  <c r="Y145" i="91"/>
  <c r="U145" i="91"/>
  <c r="AG144" i="91"/>
  <c r="AC144" i="91"/>
  <c r="Y144" i="91"/>
  <c r="U144" i="91"/>
  <c r="AG143" i="91"/>
  <c r="AC143" i="91"/>
  <c r="Y143" i="91"/>
  <c r="U143" i="91"/>
  <c r="AG142" i="91"/>
  <c r="AC142" i="91"/>
  <c r="Y142" i="91"/>
  <c r="U142" i="91"/>
  <c r="AG141" i="91"/>
  <c r="AC141" i="91"/>
  <c r="Y141" i="91"/>
  <c r="U141" i="91"/>
  <c r="AG140" i="91"/>
  <c r="AC140" i="91"/>
  <c r="Y140" i="91"/>
  <c r="U140" i="91"/>
  <c r="AG139" i="91"/>
  <c r="AC139" i="91"/>
  <c r="Y139" i="91"/>
  <c r="U139" i="91"/>
  <c r="AG138" i="91"/>
  <c r="AC138" i="91"/>
  <c r="Y138" i="91"/>
  <c r="U138" i="91"/>
  <c r="AG137" i="91"/>
  <c r="AC137" i="91"/>
  <c r="Y137" i="91"/>
  <c r="U137" i="91"/>
  <c r="AG136" i="91"/>
  <c r="AC136" i="91"/>
  <c r="Y136" i="91"/>
  <c r="U136" i="91"/>
  <c r="AG135" i="91"/>
  <c r="AC135" i="91"/>
  <c r="Y135" i="91"/>
  <c r="U135" i="91"/>
  <c r="AG134" i="91"/>
  <c r="AC134" i="91"/>
  <c r="Y134" i="91"/>
  <c r="U134" i="91"/>
  <c r="AG133" i="91"/>
  <c r="AC133" i="91"/>
  <c r="Y133" i="91"/>
  <c r="U133" i="91"/>
  <c r="AG132" i="91"/>
  <c r="AC132" i="91"/>
  <c r="Y132" i="91"/>
  <c r="U132" i="91"/>
  <c r="AG131" i="91"/>
  <c r="AC131" i="91"/>
  <c r="Y131" i="91"/>
  <c r="U131" i="91"/>
  <c r="AG130" i="91"/>
  <c r="AC130" i="91"/>
  <c r="Y130" i="91"/>
  <c r="U130" i="91"/>
  <c r="AG129" i="91"/>
  <c r="AC129" i="91"/>
  <c r="Y129" i="91"/>
  <c r="U129" i="91"/>
  <c r="AG128" i="91"/>
  <c r="AC128" i="91"/>
  <c r="Y128" i="91"/>
  <c r="U128" i="91"/>
  <c r="AG127" i="91"/>
  <c r="AC127" i="91"/>
  <c r="Y127" i="91"/>
  <c r="U127" i="91"/>
  <c r="AC98" i="43"/>
  <c r="Y98" i="43"/>
  <c r="U98" i="43"/>
  <c r="AG69" i="91"/>
  <c r="AC69" i="91"/>
  <c r="Y69" i="91"/>
  <c r="U69" i="91"/>
  <c r="AG68" i="91"/>
  <c r="AC68" i="91"/>
  <c r="Y68" i="91"/>
  <c r="U68" i="91"/>
  <c r="AG67" i="91"/>
  <c r="AC67" i="91"/>
  <c r="Y67" i="91"/>
  <c r="U67" i="91"/>
  <c r="AG66" i="91"/>
  <c r="AC66" i="91"/>
  <c r="Y66" i="91"/>
  <c r="U66" i="91"/>
  <c r="AG65" i="91"/>
  <c r="AC65" i="91"/>
  <c r="Y65" i="91"/>
  <c r="U65" i="91"/>
  <c r="AG64" i="91"/>
  <c r="AC64" i="91"/>
  <c r="Y64" i="91"/>
  <c r="U64" i="91"/>
  <c r="AG63" i="91"/>
  <c r="AC63" i="91"/>
  <c r="Y63" i="91"/>
  <c r="U63" i="91"/>
  <c r="AG62" i="91"/>
  <c r="AC62" i="91"/>
  <c r="Y62" i="91"/>
  <c r="U62" i="91"/>
  <c r="AG61" i="91"/>
  <c r="AC61" i="91"/>
  <c r="Y61" i="91"/>
  <c r="U61" i="91"/>
  <c r="AG60" i="91"/>
  <c r="AC60" i="91"/>
  <c r="Y60" i="91"/>
  <c r="U60" i="91"/>
  <c r="AG59" i="91"/>
  <c r="AC59" i="91"/>
  <c r="Y59" i="91"/>
  <c r="U59" i="91"/>
  <c r="AG58" i="91"/>
  <c r="AC58" i="91"/>
  <c r="Y58" i="91"/>
  <c r="U58" i="91"/>
  <c r="AG57" i="91"/>
  <c r="AC57" i="91"/>
  <c r="Y57" i="91"/>
  <c r="U57" i="91"/>
  <c r="AG56" i="91"/>
  <c r="AC56" i="91"/>
  <c r="Y56" i="91"/>
  <c r="U56" i="91"/>
  <c r="U11" i="4"/>
  <c r="T11" i="4"/>
  <c r="S11" i="4"/>
  <c r="AG43" i="91"/>
  <c r="AC43" i="91"/>
  <c r="Y43" i="91"/>
  <c r="U43" i="91"/>
  <c r="AG42" i="91"/>
  <c r="AC42" i="91"/>
  <c r="Y42" i="91"/>
  <c r="U42" i="91"/>
  <c r="AG41" i="91"/>
  <c r="AC41" i="91"/>
  <c r="Y41" i="91"/>
  <c r="U41" i="91"/>
  <c r="AG40" i="91"/>
  <c r="AC40" i="91"/>
  <c r="Y40" i="91"/>
  <c r="U40" i="91"/>
  <c r="AG39" i="91"/>
  <c r="AC39" i="91"/>
  <c r="Y39" i="91"/>
  <c r="U39" i="91"/>
  <c r="C11" i="4"/>
  <c r="U10" i="4"/>
  <c r="S10" i="4"/>
  <c r="AD53" i="43"/>
  <c r="S10" i="44"/>
  <c r="T9" i="4"/>
  <c r="S9" i="4"/>
  <c r="U9" i="4"/>
  <c r="J10" i="11"/>
  <c r="A3" i="3"/>
  <c r="J17" i="91"/>
  <c r="B8" i="92"/>
  <c r="X17" i="65"/>
  <c r="X17" i="62"/>
  <c r="V22" i="39"/>
  <c r="U22" i="39"/>
  <c r="T22" i="39"/>
  <c r="S22" i="39"/>
  <c r="P22" i="39"/>
  <c r="O22" i="39"/>
  <c r="N22" i="39"/>
  <c r="M22" i="39"/>
  <c r="L22" i="39"/>
  <c r="K22" i="39"/>
  <c r="I22" i="39"/>
  <c r="H22" i="39"/>
  <c r="G22" i="39"/>
  <c r="F22" i="39"/>
  <c r="E22" i="39"/>
  <c r="D22" i="39"/>
  <c r="AF218" i="38"/>
  <c r="AE218" i="38"/>
  <c r="AA218" i="38"/>
  <c r="Z218" i="38"/>
  <c r="X218" i="38"/>
  <c r="W218" i="38"/>
  <c r="V218" i="38"/>
  <c r="T218" i="38"/>
  <c r="S218" i="38"/>
  <c r="R218" i="38"/>
  <c r="O218" i="38"/>
  <c r="N218" i="38"/>
  <c r="M218" i="38"/>
  <c r="K218" i="38"/>
  <c r="C22" i="39"/>
  <c r="AG218" i="38"/>
  <c r="Y22" i="41"/>
  <c r="AA101" i="40"/>
  <c r="Q22" i="41"/>
  <c r="T101" i="40"/>
  <c r="J22" i="41"/>
  <c r="S101" i="40"/>
  <c r="I22" i="41"/>
  <c r="R101" i="40"/>
  <c r="H22" i="41"/>
  <c r="O101" i="40"/>
  <c r="N101" i="40"/>
  <c r="D22" i="41"/>
  <c r="N103" i="40"/>
  <c r="N118" i="40"/>
  <c r="M101" i="40"/>
  <c r="M103" i="40"/>
  <c r="M118" i="40"/>
  <c r="M120" i="40"/>
  <c r="B22" i="41"/>
  <c r="V190" i="64"/>
  <c r="W190" i="64"/>
  <c r="X190" i="64"/>
  <c r="Z190" i="64"/>
  <c r="AA190" i="64"/>
  <c r="AB190" i="64"/>
  <c r="AD190" i="64"/>
  <c r="AE190" i="64"/>
  <c r="AF190" i="64"/>
  <c r="S298" i="3"/>
  <c r="T298" i="3"/>
  <c r="AA298" i="3"/>
  <c r="AB298" i="3"/>
  <c r="R298" i="3"/>
  <c r="AG285" i="3"/>
  <c r="AG298" i="3"/>
  <c r="U285" i="3"/>
  <c r="U298" i="3"/>
  <c r="J20" i="4"/>
  <c r="D8" i="4"/>
  <c r="E8" i="4"/>
  <c r="F8" i="4"/>
  <c r="AB388" i="3"/>
  <c r="AA388" i="3"/>
  <c r="T388" i="3"/>
  <c r="S388" i="3"/>
  <c r="R388" i="3"/>
  <c r="O388" i="3"/>
  <c r="N388" i="3"/>
  <c r="M388" i="3"/>
  <c r="AG386" i="3"/>
  <c r="U386" i="3"/>
  <c r="AG385" i="3"/>
  <c r="AG388" i="3"/>
  <c r="U385" i="3"/>
  <c r="U388" i="3"/>
  <c r="AG306" i="3"/>
  <c r="U306" i="3"/>
  <c r="U329" i="3"/>
  <c r="AB304" i="3"/>
  <c r="AA304" i="3"/>
  <c r="T304" i="3"/>
  <c r="S304" i="3"/>
  <c r="R304" i="3"/>
  <c r="O304" i="3"/>
  <c r="N304" i="3"/>
  <c r="M304" i="3"/>
  <c r="AG300" i="3"/>
  <c r="AG304" i="3"/>
  <c r="U300" i="3"/>
  <c r="U304" i="3"/>
  <c r="AB283" i="3"/>
  <c r="AA283" i="3"/>
  <c r="Z283" i="3"/>
  <c r="T283" i="3"/>
  <c r="I19" i="4"/>
  <c r="S283" i="3"/>
  <c r="H19" i="4"/>
  <c r="R283" i="3"/>
  <c r="G19" i="4"/>
  <c r="O283" i="3"/>
  <c r="N283" i="3"/>
  <c r="F19" i="4"/>
  <c r="M283" i="3"/>
  <c r="E19" i="4"/>
  <c r="C19" i="4"/>
  <c r="AG279" i="3"/>
  <c r="AG283" i="3"/>
  <c r="V19" i="4"/>
  <c r="Y200" i="3"/>
  <c r="Y234" i="3"/>
  <c r="U279" i="3"/>
  <c r="U283" i="3"/>
  <c r="AB277" i="3"/>
  <c r="AA277" i="3"/>
  <c r="Z277" i="3"/>
  <c r="R18" i="4"/>
  <c r="P18" i="4"/>
  <c r="T277" i="3"/>
  <c r="I18" i="4"/>
  <c r="S277" i="3"/>
  <c r="H18" i="4"/>
  <c r="R277" i="3"/>
  <c r="G18" i="4"/>
  <c r="O277" i="3"/>
  <c r="N277" i="3"/>
  <c r="F18" i="4"/>
  <c r="M277" i="3"/>
  <c r="E18" i="4"/>
  <c r="C18" i="4"/>
  <c r="AG270" i="3"/>
  <c r="AG277" i="3"/>
  <c r="V18" i="4"/>
  <c r="U270" i="3"/>
  <c r="U277" i="3"/>
  <c r="AB268" i="3"/>
  <c r="Q17" i="4"/>
  <c r="AA268" i="3"/>
  <c r="P17" i="4"/>
  <c r="T268" i="3"/>
  <c r="I17" i="4"/>
  <c r="S268" i="3"/>
  <c r="H17" i="4"/>
  <c r="R268" i="3"/>
  <c r="G17" i="4"/>
  <c r="O268" i="3"/>
  <c r="N268" i="3"/>
  <c r="M268" i="3"/>
  <c r="U237" i="3"/>
  <c r="AG236" i="3"/>
  <c r="U236" i="3"/>
  <c r="U268" i="3"/>
  <c r="AB234" i="3"/>
  <c r="AA234" i="3"/>
  <c r="Z234" i="3"/>
  <c r="X234" i="3"/>
  <c r="W234" i="3"/>
  <c r="T234" i="3"/>
  <c r="I16" i="4"/>
  <c r="S234" i="3"/>
  <c r="H16" i="4"/>
  <c r="R234" i="3"/>
  <c r="O234" i="3"/>
  <c r="F17" i="4"/>
  <c r="N234" i="3"/>
  <c r="E16" i="4"/>
  <c r="M234" i="3"/>
  <c r="D16" i="4"/>
  <c r="C16" i="4"/>
  <c r="AG201" i="3"/>
  <c r="AC200" i="3"/>
  <c r="AC234" i="3"/>
  <c r="U201" i="3"/>
  <c r="AG200" i="3"/>
  <c r="U200" i="3"/>
  <c r="AB198" i="3"/>
  <c r="Q15" i="4"/>
  <c r="AA198" i="3"/>
  <c r="P15" i="4"/>
  <c r="T198" i="3"/>
  <c r="I15" i="4"/>
  <c r="S198" i="3"/>
  <c r="H15" i="4"/>
  <c r="R198" i="3"/>
  <c r="G15" i="4"/>
  <c r="O198" i="3"/>
  <c r="F15" i="4"/>
  <c r="N198" i="3"/>
  <c r="E15" i="4"/>
  <c r="M198" i="3"/>
  <c r="D15" i="4"/>
  <c r="C15" i="4"/>
  <c r="U164" i="3"/>
  <c r="AG163" i="3"/>
  <c r="AC163" i="3"/>
  <c r="AC198" i="3"/>
  <c r="R15" i="4"/>
  <c r="U163" i="3"/>
  <c r="S14" i="4"/>
  <c r="AB161" i="3"/>
  <c r="Q14" i="4"/>
  <c r="AA161" i="3"/>
  <c r="P14" i="4"/>
  <c r="T161" i="3"/>
  <c r="I14" i="4"/>
  <c r="R161" i="3"/>
  <c r="G14" i="4"/>
  <c r="O161" i="3"/>
  <c r="N161" i="3"/>
  <c r="F14" i="4"/>
  <c r="M161" i="3"/>
  <c r="E14" i="4"/>
  <c r="U130" i="3"/>
  <c r="AH130" i="3"/>
  <c r="AI130" i="3"/>
  <c r="U129" i="3"/>
  <c r="AH129" i="3"/>
  <c r="U161" i="3"/>
  <c r="AG58" i="3"/>
  <c r="AG90" i="3"/>
  <c r="V12" i="4"/>
  <c r="U58" i="3"/>
  <c r="U90" i="3"/>
  <c r="AB56" i="3"/>
  <c r="Q11" i="4"/>
  <c r="AA56" i="3"/>
  <c r="P11" i="4"/>
  <c r="T56" i="3"/>
  <c r="I11" i="4"/>
  <c r="S56" i="3"/>
  <c r="H11" i="4"/>
  <c r="R56" i="3"/>
  <c r="G11" i="4"/>
  <c r="O56" i="3"/>
  <c r="N56" i="3"/>
  <c r="F11" i="4"/>
  <c r="M56" i="3"/>
  <c r="U41" i="3"/>
  <c r="AH41" i="3"/>
  <c r="AB37" i="3"/>
  <c r="Q10" i="4"/>
  <c r="AA37" i="3"/>
  <c r="P10" i="4"/>
  <c r="T37" i="3"/>
  <c r="S37" i="3"/>
  <c r="H10" i="4"/>
  <c r="R37" i="3"/>
  <c r="G10" i="4"/>
  <c r="O37" i="3"/>
  <c r="N37" i="3"/>
  <c r="E10" i="4"/>
  <c r="M37" i="3"/>
  <c r="D10" i="4"/>
  <c r="C10" i="4"/>
  <c r="AG26" i="3"/>
  <c r="AC26" i="3"/>
  <c r="U26" i="3"/>
  <c r="U37" i="3"/>
  <c r="J10" i="4"/>
  <c r="Q9" i="4"/>
  <c r="O24" i="3"/>
  <c r="N24" i="3"/>
  <c r="M24" i="3"/>
  <c r="E9" i="4"/>
  <c r="AG17" i="3"/>
  <c r="AG24" i="3"/>
  <c r="U17" i="3"/>
  <c r="U24" i="3"/>
  <c r="AB15" i="3"/>
  <c r="Q8" i="4"/>
  <c r="AA15" i="3"/>
  <c r="P8" i="4"/>
  <c r="T15" i="3"/>
  <c r="I8" i="4"/>
  <c r="S15" i="3"/>
  <c r="H8" i="4"/>
  <c r="R15" i="3"/>
  <c r="G8" i="4"/>
  <c r="O15" i="3"/>
  <c r="N15" i="3"/>
  <c r="M15" i="3"/>
  <c r="AG9" i="3"/>
  <c r="AC15" i="3"/>
  <c r="R8" i="4"/>
  <c r="U9" i="3"/>
  <c r="J18" i="4"/>
  <c r="C8" i="4"/>
  <c r="AH163" i="3"/>
  <c r="AI163" i="3"/>
  <c r="S234" i="38"/>
  <c r="T234" i="38"/>
  <c r="R234" i="38"/>
  <c r="V234" i="38"/>
  <c r="W234" i="38"/>
  <c r="X234" i="38"/>
  <c r="M24" i="39"/>
  <c r="Z234" i="38"/>
  <c r="AA234" i="38"/>
  <c r="P24" i="39"/>
  <c r="AD81" i="40"/>
  <c r="R17" i="40"/>
  <c r="S11" i="40"/>
  <c r="T11" i="40"/>
  <c r="R11" i="40"/>
  <c r="S81" i="40"/>
  <c r="T81" i="40"/>
  <c r="R81" i="40"/>
  <c r="S54" i="40"/>
  <c r="R54" i="40"/>
  <c r="S92" i="40"/>
  <c r="T92" i="40"/>
  <c r="R92" i="40"/>
  <c r="O88" i="40"/>
  <c r="N88" i="40"/>
  <c r="M88" i="40"/>
  <c r="N92" i="40"/>
  <c r="M92" i="40"/>
  <c r="AA92" i="40"/>
  <c r="AF88" i="40"/>
  <c r="AE88" i="40"/>
  <c r="AD88" i="40"/>
  <c r="AA88" i="40"/>
  <c r="T88" i="40"/>
  <c r="S88" i="40"/>
  <c r="R88" i="40"/>
  <c r="K88" i="40"/>
  <c r="T85" i="40"/>
  <c r="S85" i="40"/>
  <c r="R85" i="40"/>
  <c r="T73" i="40"/>
  <c r="S73" i="40"/>
  <c r="R73" i="40"/>
  <c r="T67" i="40"/>
  <c r="T28" i="40"/>
  <c r="S28" i="40"/>
  <c r="R28" i="40"/>
  <c r="S17" i="40"/>
  <c r="AD11" i="40"/>
  <c r="AE11" i="40"/>
  <c r="AF11" i="40"/>
  <c r="A3" i="13"/>
  <c r="A3" i="11"/>
  <c r="A3" i="38"/>
  <c r="A3" i="39"/>
  <c r="A3" i="40"/>
  <c r="A3" i="43"/>
  <c r="A3" i="44"/>
  <c r="A3" i="45"/>
  <c r="A3" i="93"/>
  <c r="A3" i="94"/>
  <c r="A3" i="91"/>
  <c r="A3" i="92"/>
  <c r="A3" i="89"/>
  <c r="A3" i="90"/>
  <c r="A3" i="87"/>
  <c r="A3" i="85"/>
  <c r="A3" i="82"/>
  <c r="A3" i="76"/>
  <c r="A3" i="77"/>
  <c r="A3" i="66"/>
  <c r="A3" i="64"/>
  <c r="A3" i="61"/>
  <c r="A3" i="59"/>
  <c r="A3" i="60"/>
  <c r="T54" i="40"/>
  <c r="T44" i="40"/>
  <c r="K190" i="64"/>
  <c r="T17" i="40"/>
  <c r="X17" i="14"/>
  <c r="J190" i="13"/>
  <c r="X16" i="12"/>
  <c r="X17" i="39"/>
  <c r="X17" i="44"/>
  <c r="X17" i="41"/>
  <c r="B9" i="41"/>
  <c r="B24" i="41"/>
  <c r="B11" i="41"/>
  <c r="X17" i="46"/>
  <c r="J190" i="45"/>
  <c r="B23" i="46"/>
  <c r="J190" i="93"/>
  <c r="X17" i="94"/>
  <c r="X16" i="92"/>
  <c r="J365" i="91"/>
  <c r="B24" i="92"/>
  <c r="X17" i="90"/>
  <c r="J165" i="89"/>
  <c r="B23" i="90"/>
  <c r="X17" i="88"/>
  <c r="J190" i="87"/>
  <c r="B23" i="88"/>
  <c r="X16" i="86"/>
  <c r="J190" i="85"/>
  <c r="B23" i="86"/>
  <c r="X17" i="83"/>
  <c r="J190" i="82"/>
  <c r="B23" i="83"/>
  <c r="X17" i="77"/>
  <c r="J190" i="76"/>
  <c r="B23" i="77"/>
  <c r="X17" i="67"/>
  <c r="J190" i="66"/>
  <c r="B23" i="67"/>
  <c r="J190" i="64"/>
  <c r="B23" i="65"/>
  <c r="J190" i="61"/>
  <c r="B23" i="62"/>
  <c r="X16" i="60"/>
  <c r="J190" i="59"/>
  <c r="B23" i="60"/>
  <c r="X17" i="8"/>
  <c r="J190" i="7"/>
  <c r="C18" i="94"/>
  <c r="B18" i="94"/>
  <c r="Y17" i="94"/>
  <c r="A5" i="94"/>
  <c r="AF190" i="93"/>
  <c r="AE190" i="93"/>
  <c r="AD190" i="93"/>
  <c r="AB190" i="93"/>
  <c r="Q23" i="94"/>
  <c r="AA190" i="93"/>
  <c r="Z190" i="93"/>
  <c r="X190" i="93"/>
  <c r="W190" i="93"/>
  <c r="V190" i="93"/>
  <c r="T190" i="93"/>
  <c r="I23" i="94"/>
  <c r="S190" i="93"/>
  <c r="R190" i="93"/>
  <c r="O190" i="93"/>
  <c r="N190" i="93"/>
  <c r="M190" i="93"/>
  <c r="K190" i="93"/>
  <c r="AG189" i="93"/>
  <c r="AC189" i="93"/>
  <c r="Y189" i="93"/>
  <c r="U189" i="93"/>
  <c r="AF187" i="93"/>
  <c r="AE187" i="93"/>
  <c r="AD187" i="93"/>
  <c r="AB187" i="93"/>
  <c r="AA187" i="93"/>
  <c r="Z187" i="93"/>
  <c r="X187" i="93"/>
  <c r="W187" i="93"/>
  <c r="V187" i="93"/>
  <c r="T187" i="93"/>
  <c r="S187" i="93"/>
  <c r="R187" i="93"/>
  <c r="O187" i="93"/>
  <c r="N187" i="93"/>
  <c r="M187" i="93"/>
  <c r="K187" i="93"/>
  <c r="J187" i="93"/>
  <c r="AG186" i="93"/>
  <c r="AC186" i="93"/>
  <c r="Y186" i="93"/>
  <c r="U186" i="93"/>
  <c r="AG185" i="93"/>
  <c r="AC185" i="93"/>
  <c r="Y185" i="93"/>
  <c r="U185" i="93"/>
  <c r="AG184" i="93"/>
  <c r="AC184" i="93"/>
  <c r="Y184" i="93"/>
  <c r="U184" i="93"/>
  <c r="AG183" i="93"/>
  <c r="AC183" i="93"/>
  <c r="Y183" i="93"/>
  <c r="U183" i="93"/>
  <c r="AG182" i="93"/>
  <c r="AC182" i="93"/>
  <c r="Y182" i="93"/>
  <c r="U182" i="93"/>
  <c r="AG181" i="93"/>
  <c r="AC181" i="93"/>
  <c r="Y181" i="93"/>
  <c r="U181" i="93"/>
  <c r="AG180" i="93"/>
  <c r="AC180" i="93"/>
  <c r="Y180" i="93"/>
  <c r="U180" i="93"/>
  <c r="AG179" i="93"/>
  <c r="AC179" i="93"/>
  <c r="Y179" i="93"/>
  <c r="U179" i="93"/>
  <c r="AG178" i="93"/>
  <c r="AC178" i="93"/>
  <c r="Y178" i="93"/>
  <c r="U178" i="93"/>
  <c r="AG177" i="93"/>
  <c r="AC177" i="93"/>
  <c r="Y177" i="93"/>
  <c r="U177" i="93"/>
  <c r="AF175" i="93"/>
  <c r="AE175" i="93"/>
  <c r="AD175" i="93"/>
  <c r="AB175" i="93"/>
  <c r="Q21" i="94"/>
  <c r="AA175" i="93"/>
  <c r="Z175" i="93"/>
  <c r="X175" i="93"/>
  <c r="W175" i="93"/>
  <c r="V175" i="93"/>
  <c r="T175" i="93"/>
  <c r="S175" i="93"/>
  <c r="R175" i="93"/>
  <c r="O175" i="93"/>
  <c r="F21" i="94"/>
  <c r="N175" i="93"/>
  <c r="M175" i="93"/>
  <c r="K175" i="93"/>
  <c r="J175" i="93"/>
  <c r="B21" i="94"/>
  <c r="AG174" i="93"/>
  <c r="AC174" i="93"/>
  <c r="Y174" i="93"/>
  <c r="U174" i="93"/>
  <c r="AG173" i="93"/>
  <c r="AC173" i="93"/>
  <c r="Y173" i="93"/>
  <c r="U173" i="93"/>
  <c r="AG172" i="93"/>
  <c r="AC172" i="93"/>
  <c r="Y172" i="93"/>
  <c r="U172" i="93"/>
  <c r="AG171" i="93"/>
  <c r="AC171" i="93"/>
  <c r="Y171" i="93"/>
  <c r="U171" i="93"/>
  <c r="AG170" i="93"/>
  <c r="AC170" i="93"/>
  <c r="Y170" i="93"/>
  <c r="U170" i="93"/>
  <c r="AG169" i="93"/>
  <c r="AC169" i="93"/>
  <c r="Y169" i="93"/>
  <c r="U169" i="93"/>
  <c r="AG168" i="93"/>
  <c r="AC168" i="93"/>
  <c r="Y168" i="93"/>
  <c r="U168" i="93"/>
  <c r="AG167" i="93"/>
  <c r="AC167" i="93"/>
  <c r="Y167" i="93"/>
  <c r="U167" i="93"/>
  <c r="AG166" i="93"/>
  <c r="AC166" i="93"/>
  <c r="Y166" i="93"/>
  <c r="U166" i="93"/>
  <c r="AG165" i="93"/>
  <c r="AC165" i="93"/>
  <c r="Y165" i="93"/>
  <c r="U165" i="93"/>
  <c r="AF163" i="93"/>
  <c r="AE163" i="93"/>
  <c r="AD163" i="93"/>
  <c r="AB163" i="93"/>
  <c r="Q20" i="94"/>
  <c r="AA163" i="93"/>
  <c r="Z163" i="93"/>
  <c r="X163" i="93"/>
  <c r="W163" i="93"/>
  <c r="V163" i="93"/>
  <c r="T163" i="93"/>
  <c r="I20" i="94"/>
  <c r="S163" i="93"/>
  <c r="R163" i="93"/>
  <c r="O163" i="93"/>
  <c r="F20" i="94"/>
  <c r="N163" i="93"/>
  <c r="E20" i="94"/>
  <c r="M163" i="93"/>
  <c r="K163" i="93"/>
  <c r="J163" i="93"/>
  <c r="AG162" i="93"/>
  <c r="AC162" i="93"/>
  <c r="Y162" i="93"/>
  <c r="U162" i="93"/>
  <c r="AG161" i="93"/>
  <c r="AC161" i="93"/>
  <c r="Y161" i="93"/>
  <c r="U161" i="93"/>
  <c r="AG160" i="93"/>
  <c r="AC160" i="93"/>
  <c r="Y160" i="93"/>
  <c r="U160" i="93"/>
  <c r="AG159" i="93"/>
  <c r="AC159" i="93"/>
  <c r="Y159" i="93"/>
  <c r="U159" i="93"/>
  <c r="AG158" i="93"/>
  <c r="AC158" i="93"/>
  <c r="Y158" i="93"/>
  <c r="U158" i="93"/>
  <c r="AG157" i="93"/>
  <c r="AC157" i="93"/>
  <c r="Y157" i="93"/>
  <c r="U157" i="93"/>
  <c r="AG156" i="93"/>
  <c r="AC156" i="93"/>
  <c r="Y156" i="93"/>
  <c r="U156" i="93"/>
  <c r="AG155" i="93"/>
  <c r="AC155" i="93"/>
  <c r="Y155" i="93"/>
  <c r="U155" i="93"/>
  <c r="AG154" i="93"/>
  <c r="AC154" i="93"/>
  <c r="Y154" i="93"/>
  <c r="U154" i="93"/>
  <c r="AG153" i="93"/>
  <c r="AC153" i="93"/>
  <c r="Y153" i="93"/>
  <c r="U153" i="93"/>
  <c r="AF151" i="93"/>
  <c r="AE151" i="93"/>
  <c r="AD151" i="93"/>
  <c r="AB151" i="93"/>
  <c r="Q19" i="94"/>
  <c r="AA151" i="93"/>
  <c r="Z151" i="93"/>
  <c r="X151" i="93"/>
  <c r="M19" i="94"/>
  <c r="W151" i="93"/>
  <c r="V151" i="93"/>
  <c r="T151" i="93"/>
  <c r="I19" i="94"/>
  <c r="S151" i="93"/>
  <c r="R151" i="93"/>
  <c r="O151" i="93"/>
  <c r="F19" i="94"/>
  <c r="N151" i="93"/>
  <c r="M151" i="93"/>
  <c r="K151" i="93"/>
  <c r="J151" i="93"/>
  <c r="B19" i="94"/>
  <c r="AG150" i="93"/>
  <c r="AC150" i="93"/>
  <c r="Y150" i="93"/>
  <c r="U150" i="93"/>
  <c r="AG149" i="93"/>
  <c r="AC149" i="93"/>
  <c r="Y149" i="93"/>
  <c r="U149" i="93"/>
  <c r="AG148" i="93"/>
  <c r="AC148" i="93"/>
  <c r="Y148" i="93"/>
  <c r="U148" i="93"/>
  <c r="AG147" i="93"/>
  <c r="AC147" i="93"/>
  <c r="Y147" i="93"/>
  <c r="U147" i="93"/>
  <c r="AG146" i="93"/>
  <c r="AC146" i="93"/>
  <c r="Y146" i="93"/>
  <c r="U146" i="93"/>
  <c r="AG145" i="93"/>
  <c r="AC145" i="93"/>
  <c r="Y145" i="93"/>
  <c r="U145" i="93"/>
  <c r="AG144" i="93"/>
  <c r="AC144" i="93"/>
  <c r="Y144" i="93"/>
  <c r="U144" i="93"/>
  <c r="AG143" i="93"/>
  <c r="AC143" i="93"/>
  <c r="Y143" i="93"/>
  <c r="U143" i="93"/>
  <c r="AG142" i="93"/>
  <c r="AC142" i="93"/>
  <c r="Y142" i="93"/>
  <c r="U142" i="93"/>
  <c r="AG141" i="93"/>
  <c r="AC141" i="93"/>
  <c r="Y141" i="93"/>
  <c r="U141" i="93"/>
  <c r="AF139" i="93"/>
  <c r="AE139" i="93"/>
  <c r="AD139" i="93"/>
  <c r="AB139" i="93"/>
  <c r="Q18" i="94"/>
  <c r="AA139" i="93"/>
  <c r="Z139" i="93"/>
  <c r="X139" i="93"/>
  <c r="W139" i="93"/>
  <c r="V139" i="93"/>
  <c r="T139" i="93"/>
  <c r="I18" i="94"/>
  <c r="S139" i="93"/>
  <c r="R139" i="93"/>
  <c r="O139" i="93"/>
  <c r="F18" i="94"/>
  <c r="N139" i="93"/>
  <c r="M139" i="93"/>
  <c r="AG138" i="93"/>
  <c r="AC138" i="93"/>
  <c r="Y138" i="93"/>
  <c r="U138" i="93"/>
  <c r="AG137" i="93"/>
  <c r="AC137" i="93"/>
  <c r="Y137" i="93"/>
  <c r="U137" i="93"/>
  <c r="AG136" i="93"/>
  <c r="AC136" i="93"/>
  <c r="Y136" i="93"/>
  <c r="U136" i="93"/>
  <c r="AG135" i="93"/>
  <c r="AC135" i="93"/>
  <c r="Y135" i="93"/>
  <c r="U135" i="93"/>
  <c r="AG134" i="93"/>
  <c r="AC134" i="93"/>
  <c r="Y134" i="93"/>
  <c r="U134" i="93"/>
  <c r="AG133" i="93"/>
  <c r="AC133" i="93"/>
  <c r="Y133" i="93"/>
  <c r="U133" i="93"/>
  <c r="AG132" i="93"/>
  <c r="AC132" i="93"/>
  <c r="Y132" i="93"/>
  <c r="U132" i="93"/>
  <c r="AG131" i="93"/>
  <c r="AC131" i="93"/>
  <c r="Y131" i="93"/>
  <c r="U131" i="93"/>
  <c r="AG130" i="93"/>
  <c r="AC130" i="93"/>
  <c r="Y130" i="93"/>
  <c r="U130" i="93"/>
  <c r="AG129" i="93"/>
  <c r="AC129" i="93"/>
  <c r="Y129" i="93"/>
  <c r="U129" i="93"/>
  <c r="AF127" i="93"/>
  <c r="U17" i="94"/>
  <c r="AE127" i="93"/>
  <c r="AD127" i="93"/>
  <c r="AB127" i="93"/>
  <c r="Q17" i="94"/>
  <c r="AA127" i="93"/>
  <c r="Z127" i="93"/>
  <c r="X127" i="93"/>
  <c r="M17" i="94"/>
  <c r="W127" i="93"/>
  <c r="V127" i="93"/>
  <c r="T127" i="93"/>
  <c r="I17" i="94"/>
  <c r="S127" i="93"/>
  <c r="R127" i="93"/>
  <c r="O127" i="93"/>
  <c r="N127" i="93"/>
  <c r="M127" i="93"/>
  <c r="K127" i="93"/>
  <c r="J127" i="93"/>
  <c r="B17" i="94"/>
  <c r="AG126" i="93"/>
  <c r="AC126" i="93"/>
  <c r="Y126" i="93"/>
  <c r="U126" i="93"/>
  <c r="AG125" i="93"/>
  <c r="AC125" i="93"/>
  <c r="Y125" i="93"/>
  <c r="U125" i="93"/>
  <c r="AG124" i="93"/>
  <c r="AC124" i="93"/>
  <c r="Y124" i="93"/>
  <c r="U124" i="93"/>
  <c r="AG123" i="93"/>
  <c r="AC123" i="93"/>
  <c r="Y123" i="93"/>
  <c r="U123" i="93"/>
  <c r="AG122" i="93"/>
  <c r="AC122" i="93"/>
  <c r="Y122" i="93"/>
  <c r="U122" i="93"/>
  <c r="AG121" i="93"/>
  <c r="AC121" i="93"/>
  <c r="Y121" i="93"/>
  <c r="U121" i="93"/>
  <c r="AG120" i="93"/>
  <c r="AC120" i="93"/>
  <c r="Y120" i="93"/>
  <c r="U120" i="93"/>
  <c r="AG119" i="93"/>
  <c r="AC119" i="93"/>
  <c r="Y119" i="93"/>
  <c r="U119" i="93"/>
  <c r="AG118" i="93"/>
  <c r="AC118" i="93"/>
  <c r="Y118" i="93"/>
  <c r="U118" i="93"/>
  <c r="AG117" i="93"/>
  <c r="AC117" i="93"/>
  <c r="Y117" i="93"/>
  <c r="U117" i="93"/>
  <c r="AF115" i="93"/>
  <c r="AE115" i="93"/>
  <c r="AD115" i="93"/>
  <c r="AB115" i="93"/>
  <c r="AA115" i="93"/>
  <c r="Z115" i="93"/>
  <c r="X115" i="93"/>
  <c r="M16" i="94"/>
  <c r="W115" i="93"/>
  <c r="V115" i="93"/>
  <c r="T115" i="93"/>
  <c r="S115" i="93"/>
  <c r="R115" i="93"/>
  <c r="O115" i="93"/>
  <c r="N115" i="93"/>
  <c r="M115" i="93"/>
  <c r="K115" i="93"/>
  <c r="J115" i="93"/>
  <c r="B16" i="94"/>
  <c r="AG114" i="93"/>
  <c r="AC114" i="93"/>
  <c r="Y114" i="93"/>
  <c r="U114" i="93"/>
  <c r="AG113" i="93"/>
  <c r="AC113" i="93"/>
  <c r="Y113" i="93"/>
  <c r="U113" i="93"/>
  <c r="AG112" i="93"/>
  <c r="AC112" i="93"/>
  <c r="Y112" i="93"/>
  <c r="U112" i="93"/>
  <c r="AG111" i="93"/>
  <c r="AC111" i="93"/>
  <c r="Y111" i="93"/>
  <c r="U111" i="93"/>
  <c r="AG110" i="93"/>
  <c r="AC110" i="93"/>
  <c r="Y110" i="93"/>
  <c r="U110" i="93"/>
  <c r="AG109" i="93"/>
  <c r="AC109" i="93"/>
  <c r="Y109" i="93"/>
  <c r="U109" i="93"/>
  <c r="AG108" i="93"/>
  <c r="AC108" i="93"/>
  <c r="Y108" i="93"/>
  <c r="U108" i="93"/>
  <c r="AG107" i="93"/>
  <c r="AC107" i="93"/>
  <c r="Y107" i="93"/>
  <c r="U107" i="93"/>
  <c r="AG106" i="93"/>
  <c r="AC106" i="93"/>
  <c r="Y106" i="93"/>
  <c r="U106" i="93"/>
  <c r="AG105" i="93"/>
  <c r="AC105" i="93"/>
  <c r="Y105" i="93"/>
  <c r="U105" i="93"/>
  <c r="AF103" i="93"/>
  <c r="U15" i="94"/>
  <c r="AE103" i="93"/>
  <c r="AD103" i="93"/>
  <c r="AB103" i="93"/>
  <c r="Q15" i="94"/>
  <c r="AA103" i="93"/>
  <c r="Z103" i="93"/>
  <c r="X103" i="93"/>
  <c r="W103" i="93"/>
  <c r="V103" i="93"/>
  <c r="T103" i="93"/>
  <c r="I15" i="94"/>
  <c r="S103" i="93"/>
  <c r="R103" i="93"/>
  <c r="O103" i="93"/>
  <c r="F15" i="94"/>
  <c r="N103" i="93"/>
  <c r="E15" i="94"/>
  <c r="M103" i="93"/>
  <c r="K103" i="93"/>
  <c r="J103" i="93"/>
  <c r="B15" i="94"/>
  <c r="AG102" i="93"/>
  <c r="AC102" i="93"/>
  <c r="Y102" i="93"/>
  <c r="U102" i="93"/>
  <c r="AG101" i="93"/>
  <c r="AC101" i="93"/>
  <c r="Y101" i="93"/>
  <c r="U101" i="93"/>
  <c r="AG100" i="93"/>
  <c r="AC100" i="93"/>
  <c r="Y100" i="93"/>
  <c r="U100" i="93"/>
  <c r="AG99" i="93"/>
  <c r="AC99" i="93"/>
  <c r="Y99" i="93"/>
  <c r="U99" i="93"/>
  <c r="AG98" i="93"/>
  <c r="AC98" i="93"/>
  <c r="Y98" i="93"/>
  <c r="U98" i="93"/>
  <c r="AG97" i="93"/>
  <c r="AC97" i="93"/>
  <c r="Y97" i="93"/>
  <c r="U97" i="93"/>
  <c r="AG96" i="93"/>
  <c r="AC96" i="93"/>
  <c r="Y96" i="93"/>
  <c r="U96" i="93"/>
  <c r="AG95" i="93"/>
  <c r="AC95" i="93"/>
  <c r="Y95" i="93"/>
  <c r="U95" i="93"/>
  <c r="AG94" i="93"/>
  <c r="AC94" i="93"/>
  <c r="Y94" i="93"/>
  <c r="U94" i="93"/>
  <c r="AG93" i="93"/>
  <c r="AC93" i="93"/>
  <c r="Y93" i="93"/>
  <c r="U93" i="93"/>
  <c r="AF91" i="93"/>
  <c r="AE91" i="93"/>
  <c r="AD91" i="93"/>
  <c r="AB91" i="93"/>
  <c r="AA91" i="93"/>
  <c r="Z91" i="93"/>
  <c r="X91" i="93"/>
  <c r="W91" i="93"/>
  <c r="V91" i="93"/>
  <c r="T91" i="93"/>
  <c r="S91" i="93"/>
  <c r="R91" i="93"/>
  <c r="O91" i="93"/>
  <c r="N91" i="93"/>
  <c r="M91" i="93"/>
  <c r="K91" i="93"/>
  <c r="J91" i="93"/>
  <c r="B14" i="94"/>
  <c r="AG90" i="93"/>
  <c r="AC90" i="93"/>
  <c r="Y90" i="93"/>
  <c r="U90" i="93"/>
  <c r="AG89" i="93"/>
  <c r="AC89" i="93"/>
  <c r="Y89" i="93"/>
  <c r="U89" i="93"/>
  <c r="AG88" i="93"/>
  <c r="AC88" i="93"/>
  <c r="Y88" i="93"/>
  <c r="U88" i="93"/>
  <c r="AG87" i="93"/>
  <c r="AC87" i="93"/>
  <c r="Y87" i="93"/>
  <c r="U87" i="93"/>
  <c r="AG86" i="93"/>
  <c r="AC86" i="93"/>
  <c r="Y86" i="93"/>
  <c r="U86" i="93"/>
  <c r="AG85" i="93"/>
  <c r="AC85" i="93"/>
  <c r="Y85" i="93"/>
  <c r="U85" i="93"/>
  <c r="AG84" i="93"/>
  <c r="AC84" i="93"/>
  <c r="Y84" i="93"/>
  <c r="U84" i="93"/>
  <c r="AG83" i="93"/>
  <c r="AC83" i="93"/>
  <c r="Y83" i="93"/>
  <c r="U83" i="93"/>
  <c r="AG82" i="93"/>
  <c r="AC82" i="93"/>
  <c r="Y82" i="93"/>
  <c r="U82" i="93"/>
  <c r="AG81" i="93"/>
  <c r="AC81" i="93"/>
  <c r="Y81" i="93"/>
  <c r="U81" i="93"/>
  <c r="AF79" i="93"/>
  <c r="U13" i="94"/>
  <c r="AE79" i="93"/>
  <c r="AD79" i="93"/>
  <c r="AB79" i="93"/>
  <c r="Q13" i="94"/>
  <c r="AA79" i="93"/>
  <c r="Z79" i="93"/>
  <c r="X79" i="93"/>
  <c r="M13" i="94"/>
  <c r="W79" i="93"/>
  <c r="V79" i="93"/>
  <c r="T79" i="93"/>
  <c r="I13" i="94"/>
  <c r="S79" i="93"/>
  <c r="R79" i="93"/>
  <c r="O79" i="93"/>
  <c r="F13" i="94"/>
  <c r="N79" i="93"/>
  <c r="M79" i="93"/>
  <c r="K79" i="93"/>
  <c r="J79" i="93"/>
  <c r="B13" i="94"/>
  <c r="AG78" i="93"/>
  <c r="AC78" i="93"/>
  <c r="Y78" i="93"/>
  <c r="U78" i="93"/>
  <c r="AG77" i="93"/>
  <c r="AC77" i="93"/>
  <c r="Y77" i="93"/>
  <c r="U77" i="93"/>
  <c r="AG76" i="93"/>
  <c r="AC76" i="93"/>
  <c r="Y76" i="93"/>
  <c r="U76" i="93"/>
  <c r="AG75" i="93"/>
  <c r="AC75" i="93"/>
  <c r="Y75" i="93"/>
  <c r="U75" i="93"/>
  <c r="AG74" i="93"/>
  <c r="AC74" i="93"/>
  <c r="Y74" i="93"/>
  <c r="U74" i="93"/>
  <c r="AG73" i="93"/>
  <c r="AC73" i="93"/>
  <c r="Y73" i="93"/>
  <c r="U73" i="93"/>
  <c r="AG72" i="93"/>
  <c r="AC72" i="93"/>
  <c r="Y72" i="93"/>
  <c r="U72" i="93"/>
  <c r="AG71" i="93"/>
  <c r="AC71" i="93"/>
  <c r="Y71" i="93"/>
  <c r="U71" i="93"/>
  <c r="AG70" i="93"/>
  <c r="AC70" i="93"/>
  <c r="Y70" i="93"/>
  <c r="U70" i="93"/>
  <c r="AG69" i="93"/>
  <c r="AC69" i="93"/>
  <c r="Y69" i="93"/>
  <c r="U69" i="93"/>
  <c r="AF67" i="93"/>
  <c r="AE67" i="93"/>
  <c r="AD67" i="93"/>
  <c r="AB67" i="93"/>
  <c r="AA67" i="93"/>
  <c r="Z67" i="93"/>
  <c r="X67" i="93"/>
  <c r="M12" i="94"/>
  <c r="W67" i="93"/>
  <c r="V67" i="93"/>
  <c r="T67" i="93"/>
  <c r="S67" i="93"/>
  <c r="R67" i="93"/>
  <c r="O67" i="93"/>
  <c r="N67" i="93"/>
  <c r="M67" i="93"/>
  <c r="K67" i="93"/>
  <c r="J67" i="93"/>
  <c r="B12" i="94"/>
  <c r="AG66" i="93"/>
  <c r="AC66" i="93"/>
  <c r="Y66" i="93"/>
  <c r="U66" i="93"/>
  <c r="AG65" i="93"/>
  <c r="AC65" i="93"/>
  <c r="Y65" i="93"/>
  <c r="U65" i="93"/>
  <c r="AG64" i="93"/>
  <c r="AC64" i="93"/>
  <c r="Y64" i="93"/>
  <c r="U64" i="93"/>
  <c r="AG63" i="93"/>
  <c r="AC63" i="93"/>
  <c r="Y63" i="93"/>
  <c r="U63" i="93"/>
  <c r="AG62" i="93"/>
  <c r="AC62" i="93"/>
  <c r="Y62" i="93"/>
  <c r="U62" i="93"/>
  <c r="AG61" i="93"/>
  <c r="AC61" i="93"/>
  <c r="Y61" i="93"/>
  <c r="U61" i="93"/>
  <c r="AG60" i="93"/>
  <c r="AC60" i="93"/>
  <c r="Y60" i="93"/>
  <c r="U60" i="93"/>
  <c r="AG59" i="93"/>
  <c r="AC59" i="93"/>
  <c r="Y59" i="93"/>
  <c r="U59" i="93"/>
  <c r="AG58" i="93"/>
  <c r="AC58" i="93"/>
  <c r="Y58" i="93"/>
  <c r="U58" i="93"/>
  <c r="AG57" i="93"/>
  <c r="AC57" i="93"/>
  <c r="Y57" i="93"/>
  <c r="U57" i="93"/>
  <c r="AF55" i="93"/>
  <c r="U11" i="94"/>
  <c r="AE55" i="93"/>
  <c r="AD55" i="93"/>
  <c r="AB55" i="93"/>
  <c r="Q11" i="94"/>
  <c r="AA55" i="93"/>
  <c r="Z55" i="93"/>
  <c r="X55" i="93"/>
  <c r="M11" i="94"/>
  <c r="W55" i="93"/>
  <c r="V55" i="93"/>
  <c r="T55" i="93"/>
  <c r="I11" i="94"/>
  <c r="S55" i="93"/>
  <c r="R55" i="93"/>
  <c r="O55" i="93"/>
  <c r="N55" i="93"/>
  <c r="M55" i="93"/>
  <c r="K55" i="93"/>
  <c r="J55" i="93"/>
  <c r="B11" i="94"/>
  <c r="AG54" i="93"/>
  <c r="AC54" i="93"/>
  <c r="Y54" i="93"/>
  <c r="U54" i="93"/>
  <c r="AG53" i="93"/>
  <c r="AC53" i="93"/>
  <c r="Y53" i="93"/>
  <c r="U53" i="93"/>
  <c r="AG52" i="93"/>
  <c r="AC52" i="93"/>
  <c r="Y52" i="93"/>
  <c r="U52" i="93"/>
  <c r="AG51" i="93"/>
  <c r="AC51" i="93"/>
  <c r="Y51" i="93"/>
  <c r="U51" i="93"/>
  <c r="AG50" i="93"/>
  <c r="AC50" i="93"/>
  <c r="Y50" i="93"/>
  <c r="U50" i="93"/>
  <c r="AG49" i="93"/>
  <c r="AC49" i="93"/>
  <c r="Y49" i="93"/>
  <c r="U49" i="93"/>
  <c r="AG48" i="93"/>
  <c r="AC48" i="93"/>
  <c r="Y48" i="93"/>
  <c r="U48" i="93"/>
  <c r="AG47" i="93"/>
  <c r="AC47" i="93"/>
  <c r="Y47" i="93"/>
  <c r="U47" i="93"/>
  <c r="AG46" i="93"/>
  <c r="AC46" i="93"/>
  <c r="Y46" i="93"/>
  <c r="U46" i="93"/>
  <c r="AG45" i="93"/>
  <c r="AC45" i="93"/>
  <c r="Y45" i="93"/>
  <c r="U45" i="93"/>
  <c r="AF43" i="93"/>
  <c r="AE43" i="93"/>
  <c r="AD43" i="93"/>
  <c r="AB43" i="93"/>
  <c r="AA43" i="93"/>
  <c r="Z43" i="93"/>
  <c r="X43" i="93"/>
  <c r="M10" i="94"/>
  <c r="W43" i="93"/>
  <c r="V43" i="93"/>
  <c r="T43" i="93"/>
  <c r="S43" i="93"/>
  <c r="R43" i="93"/>
  <c r="O43" i="93"/>
  <c r="N43" i="93"/>
  <c r="M43" i="93"/>
  <c r="K43" i="93"/>
  <c r="J43" i="93"/>
  <c r="AG42" i="93"/>
  <c r="AC42" i="93"/>
  <c r="Y42" i="93"/>
  <c r="U42" i="93"/>
  <c r="AG41" i="93"/>
  <c r="AC41" i="93"/>
  <c r="Y41" i="93"/>
  <c r="U41" i="93"/>
  <c r="AG40" i="93"/>
  <c r="AC40" i="93"/>
  <c r="Y40" i="93"/>
  <c r="U40" i="93"/>
  <c r="AG39" i="93"/>
  <c r="AC39" i="93"/>
  <c r="Y39" i="93"/>
  <c r="U39" i="93"/>
  <c r="AG38" i="93"/>
  <c r="AC38" i="93"/>
  <c r="Y38" i="93"/>
  <c r="U38" i="93"/>
  <c r="AG37" i="93"/>
  <c r="AC37" i="93"/>
  <c r="Y37" i="93"/>
  <c r="U37" i="93"/>
  <c r="AG36" i="93"/>
  <c r="AC36" i="93"/>
  <c r="Y36" i="93"/>
  <c r="U36" i="93"/>
  <c r="AG35" i="93"/>
  <c r="AC35" i="93"/>
  <c r="Y35" i="93"/>
  <c r="U35" i="93"/>
  <c r="AG34" i="93"/>
  <c r="AC34" i="93"/>
  <c r="Y34" i="93"/>
  <c r="U34" i="93"/>
  <c r="AG33" i="93"/>
  <c r="AC33" i="93"/>
  <c r="Y33" i="93"/>
  <c r="U33" i="93"/>
  <c r="AF31" i="93"/>
  <c r="U9" i="94"/>
  <c r="AE31" i="93"/>
  <c r="AD31" i="93"/>
  <c r="AB31" i="93"/>
  <c r="Q9" i="94"/>
  <c r="AA31" i="93"/>
  <c r="Z31" i="93"/>
  <c r="X31" i="93"/>
  <c r="M9" i="94"/>
  <c r="W31" i="93"/>
  <c r="V31" i="93"/>
  <c r="T31" i="93"/>
  <c r="I9" i="94"/>
  <c r="S31" i="93"/>
  <c r="R31" i="93"/>
  <c r="O31" i="93"/>
  <c r="N31" i="93"/>
  <c r="E9" i="94"/>
  <c r="M31" i="93"/>
  <c r="K31" i="93"/>
  <c r="J31" i="93"/>
  <c r="B9" i="94"/>
  <c r="AG30" i="93"/>
  <c r="AC30" i="93"/>
  <c r="Y30" i="93"/>
  <c r="U30" i="93"/>
  <c r="AG29" i="93"/>
  <c r="AC29" i="93"/>
  <c r="Y29" i="93"/>
  <c r="U29" i="93"/>
  <c r="AG28" i="93"/>
  <c r="AC28" i="93"/>
  <c r="Y28" i="93"/>
  <c r="U28" i="93"/>
  <c r="AG27" i="93"/>
  <c r="AC27" i="93"/>
  <c r="Y27" i="93"/>
  <c r="U27" i="93"/>
  <c r="AG26" i="93"/>
  <c r="AC26" i="93"/>
  <c r="Y26" i="93"/>
  <c r="U26" i="93"/>
  <c r="AG25" i="93"/>
  <c r="AC25" i="93"/>
  <c r="Y25" i="93"/>
  <c r="U25" i="93"/>
  <c r="AG24" i="93"/>
  <c r="AC24" i="93"/>
  <c r="Y24" i="93"/>
  <c r="U24" i="93"/>
  <c r="AG23" i="93"/>
  <c r="AC23" i="93"/>
  <c r="Y23" i="93"/>
  <c r="U23" i="93"/>
  <c r="AG22" i="93"/>
  <c r="AC22" i="93"/>
  <c r="Y22" i="93"/>
  <c r="U22" i="93"/>
  <c r="AG21" i="93"/>
  <c r="AC21" i="93"/>
  <c r="Y21" i="93"/>
  <c r="U21" i="93"/>
  <c r="AF19" i="93"/>
  <c r="AE19" i="93"/>
  <c r="AD19" i="93"/>
  <c r="AB19" i="93"/>
  <c r="AA19" i="93"/>
  <c r="Z19" i="93"/>
  <c r="X19" i="93"/>
  <c r="W19" i="93"/>
  <c r="V19" i="93"/>
  <c r="T19" i="93"/>
  <c r="S19" i="93"/>
  <c r="R19" i="93"/>
  <c r="O19" i="93"/>
  <c r="F8" i="94"/>
  <c r="N19" i="93"/>
  <c r="M19" i="93"/>
  <c r="K19" i="93"/>
  <c r="J19" i="93"/>
  <c r="AG18" i="93"/>
  <c r="AC18" i="93"/>
  <c r="Y18" i="93"/>
  <c r="U18" i="93"/>
  <c r="AG17" i="93"/>
  <c r="AC17" i="93"/>
  <c r="Y17" i="93"/>
  <c r="U17" i="93"/>
  <c r="AG16" i="93"/>
  <c r="AC16" i="93"/>
  <c r="Y16" i="93"/>
  <c r="U16" i="93"/>
  <c r="AG15" i="93"/>
  <c r="AC15" i="93"/>
  <c r="Y15" i="93"/>
  <c r="U15" i="93"/>
  <c r="AG14" i="93"/>
  <c r="AC14" i="93"/>
  <c r="Y14" i="93"/>
  <c r="U14" i="93"/>
  <c r="AG13" i="93"/>
  <c r="AC13" i="93"/>
  <c r="Y13" i="93"/>
  <c r="U13" i="93"/>
  <c r="AG12" i="93"/>
  <c r="AC12" i="93"/>
  <c r="Y12" i="93"/>
  <c r="U12" i="93"/>
  <c r="AG11" i="93"/>
  <c r="AC11" i="93"/>
  <c r="Y11" i="93"/>
  <c r="U11" i="93"/>
  <c r="AG10" i="93"/>
  <c r="AC10" i="93"/>
  <c r="Y10" i="93"/>
  <c r="U10" i="93"/>
  <c r="AG9" i="93"/>
  <c r="AC9" i="93"/>
  <c r="Y9" i="93"/>
  <c r="U9" i="93"/>
  <c r="Y17" i="92"/>
  <c r="A5" i="92"/>
  <c r="AF365" i="91"/>
  <c r="U24" i="92"/>
  <c r="AE365" i="91"/>
  <c r="T24" i="92"/>
  <c r="AD365" i="91"/>
  <c r="S24" i="92"/>
  <c r="AB365" i="91"/>
  <c r="Q24" i="92"/>
  <c r="AA365" i="91"/>
  <c r="P24" i="92"/>
  <c r="X365" i="91"/>
  <c r="M24" i="92"/>
  <c r="W365" i="91"/>
  <c r="L24" i="92"/>
  <c r="V365" i="91"/>
  <c r="K24" i="92"/>
  <c r="T365" i="91"/>
  <c r="I24" i="92"/>
  <c r="S365" i="91"/>
  <c r="H24" i="92"/>
  <c r="R365" i="91"/>
  <c r="G24" i="92"/>
  <c r="O365" i="91"/>
  <c r="F24" i="92"/>
  <c r="N365" i="91"/>
  <c r="E24" i="92"/>
  <c r="M365" i="91"/>
  <c r="D24" i="92"/>
  <c r="AG363" i="91"/>
  <c r="AC363" i="91"/>
  <c r="Y363" i="91"/>
  <c r="U363" i="91"/>
  <c r="AG362" i="91"/>
  <c r="AC362" i="91"/>
  <c r="Y362" i="91"/>
  <c r="U362" i="91"/>
  <c r="AF360" i="91"/>
  <c r="U23" i="92"/>
  <c r="AE360" i="91"/>
  <c r="T23" i="92"/>
  <c r="AD360" i="91"/>
  <c r="S23" i="92"/>
  <c r="AB360" i="91"/>
  <c r="Q23" i="92"/>
  <c r="AA360" i="91"/>
  <c r="P23" i="92"/>
  <c r="Z360" i="91"/>
  <c r="O23" i="92"/>
  <c r="X360" i="91"/>
  <c r="M23" i="92"/>
  <c r="W360" i="91"/>
  <c r="L23" i="92"/>
  <c r="V360" i="91"/>
  <c r="K23" i="92"/>
  <c r="T360" i="91"/>
  <c r="I23" i="92"/>
  <c r="S360" i="91"/>
  <c r="H23" i="92"/>
  <c r="R360" i="91"/>
  <c r="G23" i="92"/>
  <c r="O360" i="91"/>
  <c r="F23" i="92"/>
  <c r="N360" i="91"/>
  <c r="E23" i="92"/>
  <c r="M360" i="91"/>
  <c r="D23" i="92"/>
  <c r="B23" i="92"/>
  <c r="AG313" i="91"/>
  <c r="AC313" i="91"/>
  <c r="Y313" i="91"/>
  <c r="U313" i="91"/>
  <c r="AG312" i="91"/>
  <c r="AC312" i="91"/>
  <c r="Y312" i="91"/>
  <c r="U312" i="91"/>
  <c r="U21" i="92"/>
  <c r="T21" i="92"/>
  <c r="S21" i="92"/>
  <c r="AB287" i="91"/>
  <c r="Q21" i="92"/>
  <c r="AA287" i="91"/>
  <c r="P21" i="92"/>
  <c r="Z287" i="91"/>
  <c r="O21" i="92"/>
  <c r="X287" i="91"/>
  <c r="M21" i="92"/>
  <c r="W287" i="91"/>
  <c r="L21" i="92"/>
  <c r="V287" i="91"/>
  <c r="K21" i="92"/>
  <c r="T287" i="91"/>
  <c r="I21" i="92"/>
  <c r="S287" i="91"/>
  <c r="H21" i="92"/>
  <c r="R287" i="91"/>
  <c r="G21" i="92"/>
  <c r="O287" i="91"/>
  <c r="F21" i="92"/>
  <c r="N287" i="91"/>
  <c r="E21" i="92"/>
  <c r="M287" i="91"/>
  <c r="D21" i="92"/>
  <c r="B21" i="92"/>
  <c r="AG285" i="91"/>
  <c r="AC285" i="91"/>
  <c r="Y285" i="91"/>
  <c r="U285" i="91"/>
  <c r="AG284" i="91"/>
  <c r="AC284" i="91"/>
  <c r="Y284" i="91"/>
  <c r="U284" i="91"/>
  <c r="AF282" i="91"/>
  <c r="U20" i="92"/>
  <c r="AE282" i="91"/>
  <c r="T20" i="92"/>
  <c r="AD282" i="91"/>
  <c r="S20" i="92"/>
  <c r="AB282" i="91"/>
  <c r="Q20" i="92"/>
  <c r="AA282" i="91"/>
  <c r="P20" i="92"/>
  <c r="Z282" i="91"/>
  <c r="O20" i="92"/>
  <c r="X282" i="91"/>
  <c r="M20" i="92"/>
  <c r="W282" i="91"/>
  <c r="L20" i="92"/>
  <c r="V282" i="91"/>
  <c r="K20" i="92"/>
  <c r="T282" i="91"/>
  <c r="I20" i="92"/>
  <c r="S282" i="91"/>
  <c r="H20" i="92"/>
  <c r="R282" i="91"/>
  <c r="G20" i="92"/>
  <c r="O282" i="91"/>
  <c r="F20" i="92"/>
  <c r="N282" i="91"/>
  <c r="E20" i="92"/>
  <c r="M282" i="91"/>
  <c r="D20" i="92"/>
  <c r="J282" i="91"/>
  <c r="B20" i="92"/>
  <c r="AG281" i="91"/>
  <c r="AC281" i="91"/>
  <c r="Y281" i="91"/>
  <c r="U281" i="91"/>
  <c r="AG280" i="91"/>
  <c r="AC280" i="91"/>
  <c r="Y280" i="91"/>
  <c r="U280" i="91"/>
  <c r="AG279" i="91"/>
  <c r="AC279" i="91"/>
  <c r="Y279" i="91"/>
  <c r="U279" i="91"/>
  <c r="AG278" i="91"/>
  <c r="AC278" i="91"/>
  <c r="Y278" i="91"/>
  <c r="U278" i="91"/>
  <c r="AG277" i="91"/>
  <c r="AC277" i="91"/>
  <c r="Y277" i="91"/>
  <c r="U277" i="91"/>
  <c r="AG276" i="91"/>
  <c r="AC276" i="91"/>
  <c r="Y276" i="91"/>
  <c r="U276" i="91"/>
  <c r="AG273" i="91"/>
  <c r="AC273" i="91"/>
  <c r="Y273" i="91"/>
  <c r="U273" i="91"/>
  <c r="AG272" i="91"/>
  <c r="AC272" i="91"/>
  <c r="Y272" i="91"/>
  <c r="U272" i="91"/>
  <c r="AG271" i="91"/>
  <c r="AC271" i="91"/>
  <c r="Y271" i="91"/>
  <c r="U271" i="91"/>
  <c r="AG270" i="91"/>
  <c r="AC270" i="91"/>
  <c r="Y270" i="91"/>
  <c r="U270" i="91"/>
  <c r="U19" i="92"/>
  <c r="T19" i="92"/>
  <c r="S19" i="92"/>
  <c r="AB268" i="91"/>
  <c r="Q19" i="92"/>
  <c r="AA268" i="91"/>
  <c r="P19" i="92"/>
  <c r="Z268" i="91"/>
  <c r="O19" i="92"/>
  <c r="X268" i="91"/>
  <c r="M19" i="92"/>
  <c r="W268" i="91"/>
  <c r="L19" i="92"/>
  <c r="V268" i="91"/>
  <c r="K19" i="92"/>
  <c r="T268" i="91"/>
  <c r="S268" i="91"/>
  <c r="H19" i="92"/>
  <c r="R268" i="91"/>
  <c r="G19" i="92"/>
  <c r="O268" i="91"/>
  <c r="F19" i="92"/>
  <c r="N268" i="91"/>
  <c r="E19" i="92"/>
  <c r="M268" i="91"/>
  <c r="D19" i="92"/>
  <c r="B19" i="92"/>
  <c r="AG265" i="91"/>
  <c r="AC265" i="91"/>
  <c r="AC268" i="91"/>
  <c r="R19" i="92"/>
  <c r="Y265" i="91"/>
  <c r="Y268" i="91"/>
  <c r="N19" i="92"/>
  <c r="U265" i="91"/>
  <c r="U268" i="91"/>
  <c r="J19" i="92"/>
  <c r="AF263" i="91"/>
  <c r="U18" i="92"/>
  <c r="AE263" i="91"/>
  <c r="T18" i="92"/>
  <c r="AD263" i="91"/>
  <c r="S18" i="92"/>
  <c r="AB263" i="91"/>
  <c r="Q18" i="92"/>
  <c r="AA263" i="91"/>
  <c r="P18" i="92"/>
  <c r="Z263" i="91"/>
  <c r="O18" i="92"/>
  <c r="X263" i="91"/>
  <c r="M18" i="92"/>
  <c r="W263" i="91"/>
  <c r="L18" i="92"/>
  <c r="V263" i="91"/>
  <c r="K18" i="92"/>
  <c r="T263" i="91"/>
  <c r="I18" i="92"/>
  <c r="S263" i="91"/>
  <c r="H18" i="92"/>
  <c r="R263" i="91"/>
  <c r="G18" i="92"/>
  <c r="O263" i="91"/>
  <c r="F18" i="92"/>
  <c r="N263" i="91"/>
  <c r="E18" i="92"/>
  <c r="M263" i="91"/>
  <c r="D18" i="92"/>
  <c r="AG261" i="91"/>
  <c r="AC261" i="91"/>
  <c r="Y261" i="91"/>
  <c r="U261" i="91"/>
  <c r="AG260" i="91"/>
  <c r="AC260" i="91"/>
  <c r="Y260" i="91"/>
  <c r="U260" i="91"/>
  <c r="AG259" i="91"/>
  <c r="AC259" i="91"/>
  <c r="Y259" i="91"/>
  <c r="U259" i="91"/>
  <c r="AG258" i="91"/>
  <c r="AC258" i="91"/>
  <c r="Y258" i="91"/>
  <c r="U258" i="91"/>
  <c r="AG257" i="91"/>
  <c r="AC257" i="91"/>
  <c r="Y257" i="91"/>
  <c r="U257" i="91"/>
  <c r="AF255" i="91"/>
  <c r="U17" i="92"/>
  <c r="AE255" i="91"/>
  <c r="T17" i="92"/>
  <c r="AD255" i="91"/>
  <c r="S17" i="92"/>
  <c r="AB255" i="91"/>
  <c r="Q17" i="92"/>
  <c r="AA255" i="91"/>
  <c r="P17" i="92"/>
  <c r="Z255" i="91"/>
  <c r="O17" i="92"/>
  <c r="X255" i="91"/>
  <c r="M17" i="92"/>
  <c r="W255" i="91"/>
  <c r="L17" i="92"/>
  <c r="V255" i="91"/>
  <c r="K17" i="92"/>
  <c r="T255" i="91"/>
  <c r="I17" i="92"/>
  <c r="S255" i="91"/>
  <c r="H17" i="92"/>
  <c r="R255" i="91"/>
  <c r="G17" i="92"/>
  <c r="O255" i="91"/>
  <c r="F17" i="92"/>
  <c r="N255" i="91"/>
  <c r="E17" i="92"/>
  <c r="M255" i="91"/>
  <c r="D17" i="92"/>
  <c r="AG225" i="91"/>
  <c r="AC225" i="91"/>
  <c r="Y225" i="91"/>
  <c r="AD223" i="91"/>
  <c r="S16" i="92"/>
  <c r="AB223" i="91"/>
  <c r="Q16" i="92"/>
  <c r="AA223" i="91"/>
  <c r="P16" i="92"/>
  <c r="Z223" i="91"/>
  <c r="O16" i="92"/>
  <c r="X223" i="91"/>
  <c r="M16" i="92"/>
  <c r="W223" i="91"/>
  <c r="L16" i="92"/>
  <c r="V223" i="91"/>
  <c r="K16" i="92"/>
  <c r="T223" i="91"/>
  <c r="I16" i="92"/>
  <c r="S223" i="91"/>
  <c r="H16" i="92"/>
  <c r="R223" i="91"/>
  <c r="G16" i="92"/>
  <c r="O223" i="91"/>
  <c r="F16" i="92"/>
  <c r="N223" i="91"/>
  <c r="E16" i="92"/>
  <c r="M223" i="91"/>
  <c r="D16" i="92"/>
  <c r="B16" i="92"/>
  <c r="AG191" i="91"/>
  <c r="AC191" i="91"/>
  <c r="Y191" i="91"/>
  <c r="U191" i="91"/>
  <c r="AG190" i="91"/>
  <c r="AC190" i="91"/>
  <c r="Y190" i="91"/>
  <c r="U190" i="91"/>
  <c r="U223" i="91"/>
  <c r="AF188" i="91"/>
  <c r="U15" i="92"/>
  <c r="AE188" i="91"/>
  <c r="T15" i="92"/>
  <c r="AD188" i="91"/>
  <c r="S15" i="92"/>
  <c r="AB188" i="91"/>
  <c r="Q15" i="92"/>
  <c r="AA188" i="91"/>
  <c r="P15" i="92"/>
  <c r="Z188" i="91"/>
  <c r="O15" i="92"/>
  <c r="X188" i="91"/>
  <c r="M15" i="92"/>
  <c r="W188" i="91"/>
  <c r="L15" i="92"/>
  <c r="V188" i="91"/>
  <c r="K15" i="92"/>
  <c r="T188" i="91"/>
  <c r="I15" i="92"/>
  <c r="S188" i="91"/>
  <c r="H15" i="92"/>
  <c r="R188" i="91"/>
  <c r="G15" i="92"/>
  <c r="O188" i="91"/>
  <c r="F15" i="92"/>
  <c r="N188" i="91"/>
  <c r="E15" i="92"/>
  <c r="M188" i="91"/>
  <c r="D15" i="92"/>
  <c r="AG158" i="91"/>
  <c r="AC158" i="91"/>
  <c r="Y158" i="91"/>
  <c r="U158" i="91"/>
  <c r="AG157" i="91"/>
  <c r="AC157" i="91"/>
  <c r="Y157" i="91"/>
  <c r="U157" i="91"/>
  <c r="AF155" i="91"/>
  <c r="U14" i="92"/>
  <c r="AE155" i="91"/>
  <c r="T14" i="92"/>
  <c r="AB155" i="91"/>
  <c r="Q14" i="92"/>
  <c r="AA155" i="91"/>
  <c r="P14" i="92"/>
  <c r="Z155" i="91"/>
  <c r="O14" i="92"/>
  <c r="X155" i="91"/>
  <c r="M14" i="92"/>
  <c r="W155" i="91"/>
  <c r="L14" i="92"/>
  <c r="V155" i="91"/>
  <c r="K14" i="92"/>
  <c r="T155" i="91"/>
  <c r="I14" i="92"/>
  <c r="S155" i="91"/>
  <c r="H14" i="92"/>
  <c r="R155" i="91"/>
  <c r="G14" i="92"/>
  <c r="O155" i="91"/>
  <c r="F14" i="92"/>
  <c r="N155" i="91"/>
  <c r="E14" i="92"/>
  <c r="M155" i="91"/>
  <c r="D14" i="92"/>
  <c r="AG126" i="91"/>
  <c r="AC126" i="91"/>
  <c r="Y126" i="91"/>
  <c r="U126" i="91"/>
  <c r="AG125" i="91"/>
  <c r="AC125" i="91"/>
  <c r="Y125" i="91"/>
  <c r="U125" i="91"/>
  <c r="AF123" i="91"/>
  <c r="U13" i="92"/>
  <c r="AE123" i="91"/>
  <c r="T13" i="92"/>
  <c r="AD123" i="91"/>
  <c r="S13" i="92"/>
  <c r="AB123" i="91"/>
  <c r="Q13" i="92"/>
  <c r="AA123" i="91"/>
  <c r="P13" i="92"/>
  <c r="Z123" i="91"/>
  <c r="O13" i="92"/>
  <c r="X123" i="91"/>
  <c r="M13" i="92"/>
  <c r="W123" i="91"/>
  <c r="L13" i="92"/>
  <c r="V123" i="91"/>
  <c r="K13" i="92"/>
  <c r="T123" i="91"/>
  <c r="I13" i="92"/>
  <c r="S123" i="91"/>
  <c r="H13" i="92"/>
  <c r="R123" i="91"/>
  <c r="G13" i="92"/>
  <c r="O123" i="91"/>
  <c r="F13" i="92"/>
  <c r="N123" i="91"/>
  <c r="E13" i="92"/>
  <c r="M123" i="91"/>
  <c r="D13" i="92"/>
  <c r="AG120" i="91"/>
  <c r="AC120" i="91"/>
  <c r="Y120" i="91"/>
  <c r="U120" i="91"/>
  <c r="AG92" i="91"/>
  <c r="AC92" i="91"/>
  <c r="Y92" i="91"/>
  <c r="U92" i="91"/>
  <c r="AG91" i="91"/>
  <c r="AC91" i="91"/>
  <c r="Y91" i="91"/>
  <c r="U91" i="91"/>
  <c r="AF89" i="91"/>
  <c r="U12" i="92"/>
  <c r="AE89" i="91"/>
  <c r="T12" i="92"/>
  <c r="AD89" i="91"/>
  <c r="S12" i="92"/>
  <c r="AB89" i="91"/>
  <c r="Q12" i="92"/>
  <c r="AA89" i="91"/>
  <c r="P12" i="92"/>
  <c r="Z89" i="91"/>
  <c r="O12" i="92"/>
  <c r="X89" i="91"/>
  <c r="M12" i="92"/>
  <c r="W89" i="91"/>
  <c r="L12" i="92"/>
  <c r="V89" i="91"/>
  <c r="K12" i="92"/>
  <c r="T89" i="91"/>
  <c r="I12" i="92"/>
  <c r="S89" i="91"/>
  <c r="H12" i="92"/>
  <c r="R89" i="91"/>
  <c r="O89" i="91"/>
  <c r="F12" i="92"/>
  <c r="N89" i="91"/>
  <c r="E12" i="92"/>
  <c r="M89" i="91"/>
  <c r="D12" i="92"/>
  <c r="AG55" i="91"/>
  <c r="AC55" i="91"/>
  <c r="AC54" i="91"/>
  <c r="AC89" i="91"/>
  <c r="Y55" i="91"/>
  <c r="U55" i="91"/>
  <c r="AG54" i="91"/>
  <c r="Y54" i="91"/>
  <c r="Y89" i="91"/>
  <c r="U54" i="91"/>
  <c r="AF52" i="91"/>
  <c r="U11" i="92"/>
  <c r="AE52" i="91"/>
  <c r="T11" i="92"/>
  <c r="AD52" i="91"/>
  <c r="S11" i="92"/>
  <c r="AB52" i="91"/>
  <c r="Q11" i="92"/>
  <c r="AA52" i="91"/>
  <c r="P11" i="92"/>
  <c r="Z52" i="91"/>
  <c r="X52" i="91"/>
  <c r="M11" i="92"/>
  <c r="W52" i="91"/>
  <c r="L11" i="92"/>
  <c r="V52" i="91"/>
  <c r="K11" i="92"/>
  <c r="T52" i="91"/>
  <c r="I11" i="92"/>
  <c r="S52" i="91"/>
  <c r="H11" i="92"/>
  <c r="R52" i="91"/>
  <c r="G11" i="92"/>
  <c r="O52" i="91"/>
  <c r="N52" i="91"/>
  <c r="E11" i="92"/>
  <c r="M52" i="91"/>
  <c r="D11" i="92"/>
  <c r="J52" i="91"/>
  <c r="B11" i="92"/>
  <c r="AG48" i="91"/>
  <c r="AC48" i="91"/>
  <c r="Y48" i="91"/>
  <c r="U48" i="91"/>
  <c r="AG47" i="91"/>
  <c r="AC47" i="91"/>
  <c r="Y47" i="91"/>
  <c r="U47" i="91"/>
  <c r="AG46" i="91"/>
  <c r="AC46" i="91"/>
  <c r="Y46" i="91"/>
  <c r="U46" i="91"/>
  <c r="AG45" i="91"/>
  <c r="AC45" i="91"/>
  <c r="Y45" i="91"/>
  <c r="U45" i="91"/>
  <c r="AG44" i="91"/>
  <c r="AC44" i="91"/>
  <c r="Y44" i="91"/>
  <c r="U44" i="91"/>
  <c r="AG38" i="91"/>
  <c r="AC38" i="91"/>
  <c r="Y38" i="91"/>
  <c r="U38" i="91"/>
  <c r="AG37" i="91"/>
  <c r="AC37" i="91"/>
  <c r="Y37" i="91"/>
  <c r="U37" i="91"/>
  <c r="AF35" i="91"/>
  <c r="U10" i="92"/>
  <c r="AE35" i="91"/>
  <c r="AD35" i="91"/>
  <c r="S10" i="92"/>
  <c r="AB35" i="91"/>
  <c r="Q10" i="92"/>
  <c r="AA35" i="91"/>
  <c r="P10" i="92"/>
  <c r="Z35" i="91"/>
  <c r="O10" i="92"/>
  <c r="X35" i="91"/>
  <c r="M10" i="92"/>
  <c r="W35" i="91"/>
  <c r="L10" i="92"/>
  <c r="V35" i="91"/>
  <c r="T35" i="91"/>
  <c r="I10" i="92"/>
  <c r="S35" i="91"/>
  <c r="H10" i="92"/>
  <c r="R35" i="91"/>
  <c r="G10" i="92"/>
  <c r="O35" i="91"/>
  <c r="F10" i="92"/>
  <c r="N35" i="91"/>
  <c r="E10" i="92"/>
  <c r="M35" i="91"/>
  <c r="D10" i="92"/>
  <c r="AG33" i="91"/>
  <c r="AC33" i="91"/>
  <c r="Y33" i="91"/>
  <c r="U33" i="91"/>
  <c r="AG32" i="91"/>
  <c r="AC32" i="91"/>
  <c r="Y32" i="91"/>
  <c r="U32" i="91"/>
  <c r="AG31" i="91"/>
  <c r="AC31" i="91"/>
  <c r="Y31" i="91"/>
  <c r="U31" i="91"/>
  <c r="AG30" i="91"/>
  <c r="AC30" i="91"/>
  <c r="Y30" i="91"/>
  <c r="U30" i="91"/>
  <c r="AG29" i="91"/>
  <c r="AC29" i="91"/>
  <c r="Y29" i="91"/>
  <c r="U29" i="91"/>
  <c r="AG28" i="91"/>
  <c r="AC28" i="91"/>
  <c r="Y28" i="91"/>
  <c r="U28" i="91"/>
  <c r="AG27" i="91"/>
  <c r="AC27" i="91"/>
  <c r="Y27" i="91"/>
  <c r="U27" i="91"/>
  <c r="U9" i="92"/>
  <c r="AE25" i="91"/>
  <c r="T9" i="92"/>
  <c r="AD25" i="91"/>
  <c r="S9" i="92"/>
  <c r="AB25" i="91"/>
  <c r="Q9" i="92"/>
  <c r="AA25" i="91"/>
  <c r="P9" i="92"/>
  <c r="Z25" i="91"/>
  <c r="O9" i="92"/>
  <c r="X25" i="91"/>
  <c r="M9" i="92"/>
  <c r="W25" i="91"/>
  <c r="L9" i="92"/>
  <c r="V25" i="91"/>
  <c r="K9" i="92"/>
  <c r="T25" i="91"/>
  <c r="I9" i="92"/>
  <c r="S25" i="91"/>
  <c r="H9" i="92"/>
  <c r="R25" i="91"/>
  <c r="G9" i="92"/>
  <c r="O25" i="91"/>
  <c r="F9" i="92"/>
  <c r="N25" i="91"/>
  <c r="E9" i="92"/>
  <c r="M25" i="91"/>
  <c r="D9" i="92"/>
  <c r="AC23" i="91"/>
  <c r="Y23" i="91"/>
  <c r="U23" i="91"/>
  <c r="AH23" i="91"/>
  <c r="AI23" i="91"/>
  <c r="AC22" i="91"/>
  <c r="Y22" i="91"/>
  <c r="U22" i="91"/>
  <c r="AH22" i="91"/>
  <c r="AI22" i="91"/>
  <c r="AC21" i="91"/>
  <c r="Y21" i="91"/>
  <c r="U21" i="91"/>
  <c r="AC20" i="91"/>
  <c r="Y20" i="91"/>
  <c r="U20" i="91"/>
  <c r="AH20" i="91"/>
  <c r="AI20" i="91"/>
  <c r="AG19" i="91"/>
  <c r="AC19" i="91"/>
  <c r="Y19" i="91"/>
  <c r="U19" i="91"/>
  <c r="AF17" i="91"/>
  <c r="U8" i="92"/>
  <c r="AE17" i="91"/>
  <c r="T8" i="92"/>
  <c r="AD17" i="91"/>
  <c r="S8" i="92"/>
  <c r="AB17" i="91"/>
  <c r="Q8" i="92"/>
  <c r="AA17" i="91"/>
  <c r="P8" i="92"/>
  <c r="Z17" i="91"/>
  <c r="O8" i="92"/>
  <c r="X17" i="91"/>
  <c r="M8" i="92"/>
  <c r="W17" i="91"/>
  <c r="L8" i="92"/>
  <c r="V17" i="91"/>
  <c r="K8" i="92"/>
  <c r="T17" i="91"/>
  <c r="I8" i="92"/>
  <c r="S17" i="91"/>
  <c r="H8" i="92"/>
  <c r="R17" i="91"/>
  <c r="G8" i="92"/>
  <c r="O17" i="91"/>
  <c r="F8" i="92"/>
  <c r="N17" i="91"/>
  <c r="E8" i="92"/>
  <c r="M17" i="91"/>
  <c r="D8" i="92"/>
  <c r="AG14" i="91"/>
  <c r="AC14" i="91"/>
  <c r="Y14" i="91"/>
  <c r="U14" i="91"/>
  <c r="AG13" i="91"/>
  <c r="AC13" i="91"/>
  <c r="Y13" i="91"/>
  <c r="U13" i="91"/>
  <c r="AG12" i="91"/>
  <c r="AC12" i="91"/>
  <c r="Y12" i="91"/>
  <c r="U12" i="91"/>
  <c r="AG11" i="91"/>
  <c r="AC11" i="91"/>
  <c r="Y11" i="91"/>
  <c r="U11" i="91"/>
  <c r="AG10" i="91"/>
  <c r="AC10" i="91"/>
  <c r="Y10" i="91"/>
  <c r="U10" i="91"/>
  <c r="AG9" i="91"/>
  <c r="AC9" i="91"/>
  <c r="Y9" i="91"/>
  <c r="U9" i="91"/>
  <c r="C18" i="90"/>
  <c r="B18" i="90"/>
  <c r="Y17" i="90"/>
  <c r="A5" i="90"/>
  <c r="T23" i="90"/>
  <c r="S23" i="90"/>
  <c r="Q23" i="90"/>
  <c r="K23" i="90"/>
  <c r="I23" i="90"/>
  <c r="H23" i="90"/>
  <c r="O165" i="89"/>
  <c r="F23" i="90"/>
  <c r="N165" i="89"/>
  <c r="E23" i="90"/>
  <c r="M165" i="89"/>
  <c r="D23" i="90"/>
  <c r="AG162" i="89"/>
  <c r="Y162" i="89"/>
  <c r="AF160" i="89"/>
  <c r="U22" i="90"/>
  <c r="AE160" i="89"/>
  <c r="T22" i="90"/>
  <c r="AD160" i="89"/>
  <c r="S22" i="90"/>
  <c r="AB160" i="89"/>
  <c r="Q22" i="90"/>
  <c r="AA160" i="89"/>
  <c r="P22" i="90"/>
  <c r="Z160" i="89"/>
  <c r="O22" i="90"/>
  <c r="X160" i="89"/>
  <c r="M22" i="90"/>
  <c r="W160" i="89"/>
  <c r="L22" i="90"/>
  <c r="V160" i="89"/>
  <c r="K22" i="90"/>
  <c r="T160" i="89"/>
  <c r="I22" i="90"/>
  <c r="S160" i="89"/>
  <c r="H22" i="90"/>
  <c r="R160" i="89"/>
  <c r="G22" i="90"/>
  <c r="O160" i="89"/>
  <c r="F22" i="90"/>
  <c r="N160" i="89"/>
  <c r="E22" i="90"/>
  <c r="M160" i="89"/>
  <c r="D22" i="90"/>
  <c r="K160" i="89"/>
  <c r="C22" i="90"/>
  <c r="B22" i="90"/>
  <c r="AG159" i="89"/>
  <c r="AC159" i="89"/>
  <c r="Y159" i="89"/>
  <c r="U159" i="89"/>
  <c r="AF157" i="89"/>
  <c r="U21" i="90"/>
  <c r="AE157" i="89"/>
  <c r="T21" i="90"/>
  <c r="AD157" i="89"/>
  <c r="S21" i="90"/>
  <c r="AB157" i="89"/>
  <c r="Q21" i="90"/>
  <c r="AA157" i="89"/>
  <c r="P21" i="90"/>
  <c r="Z157" i="89"/>
  <c r="O21" i="90"/>
  <c r="X157" i="89"/>
  <c r="M21" i="90"/>
  <c r="W157" i="89"/>
  <c r="L21" i="90"/>
  <c r="V157" i="89"/>
  <c r="K21" i="90"/>
  <c r="T157" i="89"/>
  <c r="I21" i="90"/>
  <c r="S157" i="89"/>
  <c r="H21" i="90"/>
  <c r="R157" i="89"/>
  <c r="G21" i="90"/>
  <c r="O157" i="89"/>
  <c r="F21" i="90"/>
  <c r="N157" i="89"/>
  <c r="E21" i="90"/>
  <c r="M157" i="89"/>
  <c r="D21" i="90"/>
  <c r="K157" i="89"/>
  <c r="C21" i="90"/>
  <c r="J157" i="89"/>
  <c r="B21" i="90"/>
  <c r="AG156" i="89"/>
  <c r="AC156" i="89"/>
  <c r="Y156" i="89"/>
  <c r="U156" i="89"/>
  <c r="AG155" i="89"/>
  <c r="AC155" i="89"/>
  <c r="Y155" i="89"/>
  <c r="U155" i="89"/>
  <c r="AG154" i="89"/>
  <c r="AC154" i="89"/>
  <c r="Y154" i="89"/>
  <c r="U154" i="89"/>
  <c r="AH154" i="89"/>
  <c r="AI154" i="89"/>
  <c r="AG153" i="89"/>
  <c r="AC153" i="89"/>
  <c r="Y153" i="89"/>
  <c r="U153" i="89"/>
  <c r="AG152" i="89"/>
  <c r="AC152" i="89"/>
  <c r="Y152" i="89"/>
  <c r="U152" i="89"/>
  <c r="AG151" i="89"/>
  <c r="AG147" i="89"/>
  <c r="AG148" i="89"/>
  <c r="AG149" i="89"/>
  <c r="AG150" i="89"/>
  <c r="AG157" i="89"/>
  <c r="AC151" i="89"/>
  <c r="Y151" i="89"/>
  <c r="U151" i="89"/>
  <c r="AC150" i="89"/>
  <c r="Y150" i="89"/>
  <c r="U150" i="89"/>
  <c r="AH150" i="89"/>
  <c r="AI150" i="89"/>
  <c r="AC149" i="89"/>
  <c r="Y149" i="89"/>
  <c r="U149" i="89"/>
  <c r="AC148" i="89"/>
  <c r="Y148" i="89"/>
  <c r="U148" i="89"/>
  <c r="AH148" i="89"/>
  <c r="AI148" i="89"/>
  <c r="AC147" i="89"/>
  <c r="AC157" i="89"/>
  <c r="R21" i="90"/>
  <c r="Y147" i="89"/>
  <c r="U147" i="89"/>
  <c r="U157" i="89"/>
  <c r="J21" i="90"/>
  <c r="AF145" i="89"/>
  <c r="U20" i="90"/>
  <c r="AE145" i="89"/>
  <c r="T20" i="90"/>
  <c r="AD145" i="89"/>
  <c r="S20" i="90"/>
  <c r="AB145" i="89"/>
  <c r="Q20" i="90"/>
  <c r="AA145" i="89"/>
  <c r="P20" i="90"/>
  <c r="Z145" i="89"/>
  <c r="O20" i="90"/>
  <c r="X145" i="89"/>
  <c r="M20" i="90"/>
  <c r="W145" i="89"/>
  <c r="L20" i="90"/>
  <c r="V145" i="89"/>
  <c r="K20" i="90"/>
  <c r="T145" i="89"/>
  <c r="I20" i="90"/>
  <c r="S145" i="89"/>
  <c r="H20" i="90"/>
  <c r="R145" i="89"/>
  <c r="G20" i="90"/>
  <c r="O145" i="89"/>
  <c r="F20" i="90"/>
  <c r="N145" i="89"/>
  <c r="E20" i="90"/>
  <c r="M145" i="89"/>
  <c r="D20" i="90"/>
  <c r="K145" i="89"/>
  <c r="C20" i="90"/>
  <c r="J145" i="89"/>
  <c r="B20" i="90"/>
  <c r="AG144" i="89"/>
  <c r="AC144" i="89"/>
  <c r="Y144" i="89"/>
  <c r="U144" i="89"/>
  <c r="AG143" i="89"/>
  <c r="AC143" i="89"/>
  <c r="Y143" i="89"/>
  <c r="U143" i="89"/>
  <c r="AG142" i="89"/>
  <c r="AC142" i="89"/>
  <c r="Y142" i="89"/>
  <c r="U142" i="89"/>
  <c r="AG141" i="89"/>
  <c r="AC141" i="89"/>
  <c r="Y141" i="89"/>
  <c r="U141" i="89"/>
  <c r="AG140" i="89"/>
  <c r="AC140" i="89"/>
  <c r="Y140" i="89"/>
  <c r="U140" i="89"/>
  <c r="AG139" i="89"/>
  <c r="AC139" i="89"/>
  <c r="Y139" i="89"/>
  <c r="U139" i="89"/>
  <c r="AG138" i="89"/>
  <c r="AC138" i="89"/>
  <c r="Y138" i="89"/>
  <c r="U138" i="89"/>
  <c r="AG137" i="89"/>
  <c r="AC137" i="89"/>
  <c r="Y137" i="89"/>
  <c r="U137" i="89"/>
  <c r="AG136" i="89"/>
  <c r="AC136" i="89"/>
  <c r="Y136" i="89"/>
  <c r="U136" i="89"/>
  <c r="AG135" i="89"/>
  <c r="AC135" i="89"/>
  <c r="Y135" i="89"/>
  <c r="U135" i="89"/>
  <c r="AF133" i="89"/>
  <c r="U19" i="90"/>
  <c r="AE133" i="89"/>
  <c r="T19" i="90"/>
  <c r="AD133" i="89"/>
  <c r="S19" i="90"/>
  <c r="AB133" i="89"/>
  <c r="Q19" i="90"/>
  <c r="AA133" i="89"/>
  <c r="P19" i="90"/>
  <c r="Z133" i="89"/>
  <c r="O19" i="90"/>
  <c r="X133" i="89"/>
  <c r="M19" i="90"/>
  <c r="W133" i="89"/>
  <c r="L19" i="90"/>
  <c r="V133" i="89"/>
  <c r="K19" i="90"/>
  <c r="T133" i="89"/>
  <c r="I19" i="90"/>
  <c r="S133" i="89"/>
  <c r="H19" i="90"/>
  <c r="R133" i="89"/>
  <c r="G19" i="90"/>
  <c r="O133" i="89"/>
  <c r="F19" i="90"/>
  <c r="N133" i="89"/>
  <c r="E19" i="90"/>
  <c r="M133" i="89"/>
  <c r="D19" i="90"/>
  <c r="B19" i="90"/>
  <c r="AG132" i="89"/>
  <c r="AC132" i="89"/>
  <c r="AC133" i="89"/>
  <c r="R19" i="90"/>
  <c r="Y132" i="89"/>
  <c r="Y133" i="89"/>
  <c r="N19" i="90"/>
  <c r="U132" i="89"/>
  <c r="U133" i="89"/>
  <c r="J19" i="90"/>
  <c r="AF130" i="89"/>
  <c r="U18" i="90"/>
  <c r="AE130" i="89"/>
  <c r="T18" i="90"/>
  <c r="AD130" i="89"/>
  <c r="S18" i="90"/>
  <c r="AB130" i="89"/>
  <c r="Q18" i="90"/>
  <c r="AA130" i="89"/>
  <c r="P18" i="90"/>
  <c r="Z130" i="89"/>
  <c r="O18" i="90"/>
  <c r="X130" i="89"/>
  <c r="M18" i="90"/>
  <c r="W130" i="89"/>
  <c r="L18" i="90"/>
  <c r="V130" i="89"/>
  <c r="K18" i="90"/>
  <c r="T130" i="89"/>
  <c r="I18" i="90"/>
  <c r="S130" i="89"/>
  <c r="H18" i="90"/>
  <c r="R130" i="89"/>
  <c r="G18" i="90"/>
  <c r="O130" i="89"/>
  <c r="F18" i="90"/>
  <c r="N130" i="89"/>
  <c r="E18" i="90"/>
  <c r="M130" i="89"/>
  <c r="D18" i="90"/>
  <c r="AG129" i="89"/>
  <c r="AC129" i="89"/>
  <c r="Y129" i="89"/>
  <c r="U129" i="89"/>
  <c r="AG128" i="89"/>
  <c r="AC128" i="89"/>
  <c r="Y128" i="89"/>
  <c r="U128" i="89"/>
  <c r="AG127" i="89"/>
  <c r="AC127" i="89"/>
  <c r="Y127" i="89"/>
  <c r="U127" i="89"/>
  <c r="AG126" i="89"/>
  <c r="AC126" i="89"/>
  <c r="Y126" i="89"/>
  <c r="U126" i="89"/>
  <c r="AG125" i="89"/>
  <c r="AC125" i="89"/>
  <c r="Y125" i="89"/>
  <c r="U125" i="89"/>
  <c r="AG124" i="89"/>
  <c r="AC124" i="89"/>
  <c r="Y124" i="89"/>
  <c r="U124" i="89"/>
  <c r="AG123" i="89"/>
  <c r="AC123" i="89"/>
  <c r="Y123" i="89"/>
  <c r="U123" i="89"/>
  <c r="AG122" i="89"/>
  <c r="AC122" i="89"/>
  <c r="Y122" i="89"/>
  <c r="U122" i="89"/>
  <c r="AG121" i="89"/>
  <c r="AC121" i="89"/>
  <c r="Y121" i="89"/>
  <c r="U121" i="89"/>
  <c r="AG120" i="89"/>
  <c r="AC120" i="89"/>
  <c r="Y120" i="89"/>
  <c r="U120" i="89"/>
  <c r="S17" i="90"/>
  <c r="L17" i="90"/>
  <c r="H17" i="90"/>
  <c r="G17" i="90"/>
  <c r="AC117" i="89"/>
  <c r="AC118" i="89"/>
  <c r="R17" i="90"/>
  <c r="Y117" i="89"/>
  <c r="U117" i="89"/>
  <c r="AF106" i="89"/>
  <c r="U16" i="90"/>
  <c r="AE106" i="89"/>
  <c r="T16" i="90"/>
  <c r="AD106" i="89"/>
  <c r="S16" i="90"/>
  <c r="AB106" i="89"/>
  <c r="Q16" i="90"/>
  <c r="AA106" i="89"/>
  <c r="P16" i="90"/>
  <c r="Z106" i="89"/>
  <c r="O16" i="90"/>
  <c r="X106" i="89"/>
  <c r="M16" i="90"/>
  <c r="W106" i="89"/>
  <c r="L16" i="90"/>
  <c r="V106" i="89"/>
  <c r="K16" i="90"/>
  <c r="T106" i="89"/>
  <c r="I16" i="90"/>
  <c r="S106" i="89"/>
  <c r="H16" i="90"/>
  <c r="R106" i="89"/>
  <c r="G16" i="90"/>
  <c r="O106" i="89"/>
  <c r="F16" i="90"/>
  <c r="N106" i="89"/>
  <c r="E16" i="90"/>
  <c r="M106" i="89"/>
  <c r="D16" i="90"/>
  <c r="K106" i="89"/>
  <c r="C16" i="90"/>
  <c r="J106" i="89"/>
  <c r="B16" i="90"/>
  <c r="AG105" i="89"/>
  <c r="AC105" i="89"/>
  <c r="Y105" i="89"/>
  <c r="U105" i="89"/>
  <c r="AG104" i="89"/>
  <c r="AC104" i="89"/>
  <c r="Y104" i="89"/>
  <c r="U104" i="89"/>
  <c r="AG103" i="89"/>
  <c r="AC103" i="89"/>
  <c r="Y103" i="89"/>
  <c r="U103" i="89"/>
  <c r="AG102" i="89"/>
  <c r="AC102" i="89"/>
  <c r="Y102" i="89"/>
  <c r="U102" i="89"/>
  <c r="AG101" i="89"/>
  <c r="AC101" i="89"/>
  <c r="Y101" i="89"/>
  <c r="U101" i="89"/>
  <c r="AG100" i="89"/>
  <c r="AC100" i="89"/>
  <c r="Y100" i="89"/>
  <c r="U100" i="89"/>
  <c r="AG99" i="89"/>
  <c r="AC99" i="89"/>
  <c r="Y99" i="89"/>
  <c r="U99" i="89"/>
  <c r="AG98" i="89"/>
  <c r="AC98" i="89"/>
  <c r="Y98" i="89"/>
  <c r="U98" i="89"/>
  <c r="AG97" i="89"/>
  <c r="AC97" i="89"/>
  <c r="AC96" i="89"/>
  <c r="AC106" i="89"/>
  <c r="R16" i="90"/>
  <c r="Y97" i="89"/>
  <c r="U97" i="89"/>
  <c r="AG96" i="89"/>
  <c r="Y96" i="89"/>
  <c r="U96" i="89"/>
  <c r="AF94" i="89"/>
  <c r="U15" i="90"/>
  <c r="AE94" i="89"/>
  <c r="T15" i="90"/>
  <c r="AD94" i="89"/>
  <c r="S15" i="90"/>
  <c r="AB94" i="89"/>
  <c r="Q15" i="90"/>
  <c r="AA94" i="89"/>
  <c r="P15" i="90"/>
  <c r="Z94" i="89"/>
  <c r="O15" i="90"/>
  <c r="X94" i="89"/>
  <c r="M15" i="90"/>
  <c r="W94" i="89"/>
  <c r="L15" i="90"/>
  <c r="V94" i="89"/>
  <c r="K15" i="90"/>
  <c r="T94" i="89"/>
  <c r="I15" i="90"/>
  <c r="S94" i="89"/>
  <c r="H15" i="90"/>
  <c r="R94" i="89"/>
  <c r="G15" i="90"/>
  <c r="O94" i="89"/>
  <c r="F15" i="90"/>
  <c r="N94" i="89"/>
  <c r="E15" i="90"/>
  <c r="M94" i="89"/>
  <c r="D15" i="90"/>
  <c r="K94" i="89"/>
  <c r="C15" i="90"/>
  <c r="J94" i="89"/>
  <c r="B15" i="90"/>
  <c r="AG93" i="89"/>
  <c r="AC93" i="89"/>
  <c r="Y93" i="89"/>
  <c r="U93" i="89"/>
  <c r="AG92" i="89"/>
  <c r="AC92" i="89"/>
  <c r="Y92" i="89"/>
  <c r="U92" i="89"/>
  <c r="AG91" i="89"/>
  <c r="AC91" i="89"/>
  <c r="Y91" i="89"/>
  <c r="U91" i="89"/>
  <c r="AG90" i="89"/>
  <c r="AC90" i="89"/>
  <c r="Y90" i="89"/>
  <c r="U90" i="89"/>
  <c r="AG89" i="89"/>
  <c r="AC89" i="89"/>
  <c r="Y89" i="89"/>
  <c r="U89" i="89"/>
  <c r="AG88" i="89"/>
  <c r="AC88" i="89"/>
  <c r="Y88" i="89"/>
  <c r="U88" i="89"/>
  <c r="AG87" i="89"/>
  <c r="AC87" i="89"/>
  <c r="Y87" i="89"/>
  <c r="U87" i="89"/>
  <c r="AG86" i="89"/>
  <c r="AC86" i="89"/>
  <c r="Y86" i="89"/>
  <c r="U86" i="89"/>
  <c r="AG85" i="89"/>
  <c r="AC85" i="89"/>
  <c r="Y85" i="89"/>
  <c r="U85" i="89"/>
  <c r="AG84" i="89"/>
  <c r="AG94" i="89"/>
  <c r="V15" i="90"/>
  <c r="AC84" i="89"/>
  <c r="Y84" i="89"/>
  <c r="U84" i="89"/>
  <c r="AF82" i="89"/>
  <c r="U14" i="90"/>
  <c r="AE82" i="89"/>
  <c r="T14" i="90"/>
  <c r="AD82" i="89"/>
  <c r="S14" i="90"/>
  <c r="AB82" i="89"/>
  <c r="Q14" i="90"/>
  <c r="AA82" i="89"/>
  <c r="P14" i="90"/>
  <c r="Z82" i="89"/>
  <c r="O14" i="90"/>
  <c r="X82" i="89"/>
  <c r="M14" i="90"/>
  <c r="W82" i="89"/>
  <c r="L14" i="90"/>
  <c r="V82" i="89"/>
  <c r="K14" i="90"/>
  <c r="T82" i="89"/>
  <c r="I14" i="90"/>
  <c r="S82" i="89"/>
  <c r="H14" i="90"/>
  <c r="R82" i="89"/>
  <c r="G14" i="90"/>
  <c r="O82" i="89"/>
  <c r="F14" i="90"/>
  <c r="N82" i="89"/>
  <c r="E14" i="90"/>
  <c r="M82" i="89"/>
  <c r="D14" i="90"/>
  <c r="K82" i="89"/>
  <c r="C14" i="90"/>
  <c r="J82" i="89"/>
  <c r="B14" i="90"/>
  <c r="AG81" i="89"/>
  <c r="AC81" i="89"/>
  <c r="Y81" i="89"/>
  <c r="U81" i="89"/>
  <c r="AG80" i="89"/>
  <c r="AC80" i="89"/>
  <c r="Y80" i="89"/>
  <c r="U80" i="89"/>
  <c r="AG79" i="89"/>
  <c r="AC79" i="89"/>
  <c r="Y79" i="89"/>
  <c r="U79" i="89"/>
  <c r="AG78" i="89"/>
  <c r="AC78" i="89"/>
  <c r="U78" i="89"/>
  <c r="Y78" i="89"/>
  <c r="AH78" i="89"/>
  <c r="AG77" i="89"/>
  <c r="AC77" i="89"/>
  <c r="Y77" i="89"/>
  <c r="U77" i="89"/>
  <c r="AG76" i="89"/>
  <c r="AC76" i="89"/>
  <c r="Y76" i="89"/>
  <c r="U76" i="89"/>
  <c r="AG75" i="89"/>
  <c r="AC75" i="89"/>
  <c r="Y75" i="89"/>
  <c r="U75" i="89"/>
  <c r="AG74" i="89"/>
  <c r="AC74" i="89"/>
  <c r="Y74" i="89"/>
  <c r="U74" i="89"/>
  <c r="AG73" i="89"/>
  <c r="AC73" i="89"/>
  <c r="Y73" i="89"/>
  <c r="U73" i="89"/>
  <c r="AG72" i="89"/>
  <c r="AC72" i="89"/>
  <c r="Y72" i="89"/>
  <c r="U72" i="89"/>
  <c r="AF70" i="89"/>
  <c r="U13" i="90"/>
  <c r="AE70" i="89"/>
  <c r="T13" i="90"/>
  <c r="AD70" i="89"/>
  <c r="S13" i="90"/>
  <c r="AB70" i="89"/>
  <c r="Q13" i="90"/>
  <c r="AA70" i="89"/>
  <c r="P13" i="90"/>
  <c r="Z70" i="89"/>
  <c r="O13" i="90"/>
  <c r="X70" i="89"/>
  <c r="M13" i="90"/>
  <c r="W70" i="89"/>
  <c r="L13" i="90"/>
  <c r="V70" i="89"/>
  <c r="K13" i="90"/>
  <c r="T70" i="89"/>
  <c r="I13" i="90"/>
  <c r="S70" i="89"/>
  <c r="H13" i="90"/>
  <c r="R70" i="89"/>
  <c r="G13" i="90"/>
  <c r="O70" i="89"/>
  <c r="F13" i="90"/>
  <c r="N70" i="89"/>
  <c r="E13" i="90"/>
  <c r="M70" i="89"/>
  <c r="D13" i="90"/>
  <c r="K70" i="89"/>
  <c r="C13" i="90"/>
  <c r="J70" i="89"/>
  <c r="B13" i="90"/>
  <c r="AG69" i="89"/>
  <c r="AC69" i="89"/>
  <c r="Y69" i="89"/>
  <c r="U69" i="89"/>
  <c r="AG68" i="89"/>
  <c r="AC68" i="89"/>
  <c r="Y68" i="89"/>
  <c r="U68" i="89"/>
  <c r="AG67" i="89"/>
  <c r="AC67" i="89"/>
  <c r="Y67" i="89"/>
  <c r="U67" i="89"/>
  <c r="AG66" i="89"/>
  <c r="AC66" i="89"/>
  <c r="Y66" i="89"/>
  <c r="U66" i="89"/>
  <c r="AG65" i="89"/>
  <c r="AC65" i="89"/>
  <c r="Y65" i="89"/>
  <c r="U65" i="89"/>
  <c r="AG64" i="89"/>
  <c r="AC64" i="89"/>
  <c r="Y64" i="89"/>
  <c r="U64" i="89"/>
  <c r="AG63" i="89"/>
  <c r="AC63" i="89"/>
  <c r="Y63" i="89"/>
  <c r="U63" i="89"/>
  <c r="AG62" i="89"/>
  <c r="AC62" i="89"/>
  <c r="Y62" i="89"/>
  <c r="U62" i="89"/>
  <c r="AG61" i="89"/>
  <c r="AC61" i="89"/>
  <c r="Y61" i="89"/>
  <c r="U61" i="89"/>
  <c r="AG60" i="89"/>
  <c r="AC60" i="89"/>
  <c r="Y60" i="89"/>
  <c r="U60" i="89"/>
  <c r="AF58" i="89"/>
  <c r="U12" i="90"/>
  <c r="AE58" i="89"/>
  <c r="AD58" i="89"/>
  <c r="S12" i="90"/>
  <c r="AB58" i="89"/>
  <c r="Q12" i="90"/>
  <c r="AA58" i="89"/>
  <c r="P12" i="90"/>
  <c r="Z58" i="89"/>
  <c r="O12" i="90"/>
  <c r="X58" i="89"/>
  <c r="M12" i="90"/>
  <c r="W58" i="89"/>
  <c r="L12" i="90"/>
  <c r="V58" i="89"/>
  <c r="K12" i="90"/>
  <c r="T58" i="89"/>
  <c r="I12" i="90"/>
  <c r="S58" i="89"/>
  <c r="H12" i="90"/>
  <c r="R58" i="89"/>
  <c r="G12" i="90"/>
  <c r="O58" i="89"/>
  <c r="F12" i="90"/>
  <c r="N58" i="89"/>
  <c r="E12" i="90"/>
  <c r="N10" i="89"/>
  <c r="E8" i="90"/>
  <c r="N22" i="89"/>
  <c r="E9" i="90"/>
  <c r="N34" i="89"/>
  <c r="E10" i="90"/>
  <c r="N46" i="89"/>
  <c r="E11" i="90"/>
  <c r="E24" i="90"/>
  <c r="M58" i="89"/>
  <c r="D12" i="90"/>
  <c r="K58" i="89"/>
  <c r="C12" i="90"/>
  <c r="J58" i="89"/>
  <c r="B12" i="90"/>
  <c r="AG57" i="89"/>
  <c r="AC57" i="89"/>
  <c r="Y57" i="89"/>
  <c r="U57" i="89"/>
  <c r="AG56" i="89"/>
  <c r="AC56" i="89"/>
  <c r="U56" i="89"/>
  <c r="Y56" i="89"/>
  <c r="AH56" i="89"/>
  <c r="AI56" i="89"/>
  <c r="AG55" i="89"/>
  <c r="AC55" i="89"/>
  <c r="Y55" i="89"/>
  <c r="U55" i="89"/>
  <c r="AH55" i="89"/>
  <c r="AI55" i="89"/>
  <c r="AG54" i="89"/>
  <c r="AC54" i="89"/>
  <c r="Y54" i="89"/>
  <c r="U54" i="89"/>
  <c r="AG53" i="89"/>
  <c r="AC53" i="89"/>
  <c r="Y53" i="89"/>
  <c r="U53" i="89"/>
  <c r="AH53" i="89"/>
  <c r="AI53" i="89"/>
  <c r="AG52" i="89"/>
  <c r="AC52" i="89"/>
  <c r="Y52" i="89"/>
  <c r="U52" i="89"/>
  <c r="AG51" i="89"/>
  <c r="AC51" i="89"/>
  <c r="Y51" i="89"/>
  <c r="U51" i="89"/>
  <c r="AH51" i="89"/>
  <c r="AI51" i="89"/>
  <c r="AG50" i="89"/>
  <c r="AC50" i="89"/>
  <c r="Y50" i="89"/>
  <c r="U50" i="89"/>
  <c r="AG49" i="89"/>
  <c r="AC49" i="89"/>
  <c r="Y49" i="89"/>
  <c r="U49" i="89"/>
  <c r="AG48" i="89"/>
  <c r="AC48" i="89"/>
  <c r="Y48" i="89"/>
  <c r="U48" i="89"/>
  <c r="AF46" i="89"/>
  <c r="U11" i="90"/>
  <c r="AE46" i="89"/>
  <c r="T11" i="90"/>
  <c r="AD46" i="89"/>
  <c r="S11" i="90"/>
  <c r="AD10" i="89"/>
  <c r="S8" i="90"/>
  <c r="AD22" i="89"/>
  <c r="S9" i="90"/>
  <c r="AD34" i="89"/>
  <c r="S10" i="90"/>
  <c r="S24" i="90"/>
  <c r="AB46" i="89"/>
  <c r="Q11" i="90"/>
  <c r="AA46" i="89"/>
  <c r="P11" i="90"/>
  <c r="Z46" i="89"/>
  <c r="O11" i="90"/>
  <c r="X46" i="89"/>
  <c r="M11" i="90"/>
  <c r="W46" i="89"/>
  <c r="L11" i="90"/>
  <c r="V46" i="89"/>
  <c r="K11" i="90"/>
  <c r="T46" i="89"/>
  <c r="I11" i="90"/>
  <c r="S46" i="89"/>
  <c r="H11" i="90"/>
  <c r="R46" i="89"/>
  <c r="G11" i="90"/>
  <c r="O46" i="89"/>
  <c r="F11" i="90"/>
  <c r="M46" i="89"/>
  <c r="D11" i="90"/>
  <c r="K46" i="89"/>
  <c r="C11" i="90"/>
  <c r="K10" i="89"/>
  <c r="C8" i="90"/>
  <c r="K22" i="89"/>
  <c r="C9" i="90"/>
  <c r="K34" i="89"/>
  <c r="C10" i="90"/>
  <c r="C24" i="90"/>
  <c r="J46" i="89"/>
  <c r="B11" i="90"/>
  <c r="AG45" i="89"/>
  <c r="AC45" i="89"/>
  <c r="Y45" i="89"/>
  <c r="U45" i="89"/>
  <c r="AG44" i="89"/>
  <c r="AC44" i="89"/>
  <c r="Y44" i="89"/>
  <c r="U44" i="89"/>
  <c r="AG43" i="89"/>
  <c r="AC43" i="89"/>
  <c r="Y43" i="89"/>
  <c r="U43" i="89"/>
  <c r="AG42" i="89"/>
  <c r="AC42" i="89"/>
  <c r="Y42" i="89"/>
  <c r="U42" i="89"/>
  <c r="AG41" i="89"/>
  <c r="AC41" i="89"/>
  <c r="Y41" i="89"/>
  <c r="U41" i="89"/>
  <c r="AG40" i="89"/>
  <c r="AC40" i="89"/>
  <c r="Y40" i="89"/>
  <c r="U40" i="89"/>
  <c r="AG39" i="89"/>
  <c r="AC39" i="89"/>
  <c r="Y39" i="89"/>
  <c r="U39" i="89"/>
  <c r="AG38" i="89"/>
  <c r="AC38" i="89"/>
  <c r="Y38" i="89"/>
  <c r="U38" i="89"/>
  <c r="AG37" i="89"/>
  <c r="AC37" i="89"/>
  <c r="Y37" i="89"/>
  <c r="U37" i="89"/>
  <c r="AG36" i="89"/>
  <c r="AC36" i="89"/>
  <c r="Y36" i="89"/>
  <c r="U36" i="89"/>
  <c r="AF34" i="89"/>
  <c r="U10" i="90"/>
  <c r="AE34" i="89"/>
  <c r="T10" i="90"/>
  <c r="AB34" i="89"/>
  <c r="Q10" i="90"/>
  <c r="AA34" i="89"/>
  <c r="P10" i="90"/>
  <c r="Z34" i="89"/>
  <c r="O10" i="90"/>
  <c r="X34" i="89"/>
  <c r="M10" i="90"/>
  <c r="W34" i="89"/>
  <c r="L10" i="90"/>
  <c r="V34" i="89"/>
  <c r="K10" i="90"/>
  <c r="T34" i="89"/>
  <c r="I10" i="90"/>
  <c r="S34" i="89"/>
  <c r="H10" i="90"/>
  <c r="R34" i="89"/>
  <c r="G10" i="90"/>
  <c r="R10" i="89"/>
  <c r="G8" i="90"/>
  <c r="R22" i="89"/>
  <c r="G9" i="90"/>
  <c r="G24" i="90"/>
  <c r="O34" i="89"/>
  <c r="F10" i="90"/>
  <c r="M34" i="89"/>
  <c r="D10" i="90"/>
  <c r="J34" i="89"/>
  <c r="AG33" i="89"/>
  <c r="AC33" i="89"/>
  <c r="Y33" i="89"/>
  <c r="U33" i="89"/>
  <c r="AG32" i="89"/>
  <c r="AC32" i="89"/>
  <c r="Y32" i="89"/>
  <c r="U32" i="89"/>
  <c r="AG31" i="89"/>
  <c r="AC31" i="89"/>
  <c r="Y31" i="89"/>
  <c r="U31" i="89"/>
  <c r="AG30" i="89"/>
  <c r="AC30" i="89"/>
  <c r="Y30" i="89"/>
  <c r="U30" i="89"/>
  <c r="AG29" i="89"/>
  <c r="AC29" i="89"/>
  <c r="Y29" i="89"/>
  <c r="U29" i="89"/>
  <c r="AG28" i="89"/>
  <c r="AC28" i="89"/>
  <c r="Y28" i="89"/>
  <c r="U28" i="89"/>
  <c r="AG27" i="89"/>
  <c r="AC27" i="89"/>
  <c r="Y27" i="89"/>
  <c r="U27" i="89"/>
  <c r="AG26" i="89"/>
  <c r="AC26" i="89"/>
  <c r="Y26" i="89"/>
  <c r="U26" i="89"/>
  <c r="AG25" i="89"/>
  <c r="AC25" i="89"/>
  <c r="Y25" i="89"/>
  <c r="U25" i="89"/>
  <c r="AG24" i="89"/>
  <c r="AC24" i="89"/>
  <c r="Y24" i="89"/>
  <c r="U24" i="89"/>
  <c r="AF22" i="89"/>
  <c r="U9" i="90"/>
  <c r="AE22" i="89"/>
  <c r="T9" i="90"/>
  <c r="AB22" i="89"/>
  <c r="Q9" i="90"/>
  <c r="AA22" i="89"/>
  <c r="P9" i="90"/>
  <c r="Z22" i="89"/>
  <c r="O9" i="90"/>
  <c r="X22" i="89"/>
  <c r="M9" i="90"/>
  <c r="W22" i="89"/>
  <c r="L9" i="90"/>
  <c r="V22" i="89"/>
  <c r="T22" i="89"/>
  <c r="I9" i="90"/>
  <c r="S22" i="89"/>
  <c r="H9" i="90"/>
  <c r="O22" i="89"/>
  <c r="F9" i="90"/>
  <c r="O10" i="89"/>
  <c r="F8" i="90"/>
  <c r="F24" i="90"/>
  <c r="M22" i="89"/>
  <c r="D9" i="90"/>
  <c r="J22" i="89"/>
  <c r="B9" i="90"/>
  <c r="AG21" i="89"/>
  <c r="AC21" i="89"/>
  <c r="Y21" i="89"/>
  <c r="U21" i="89"/>
  <c r="AG20" i="89"/>
  <c r="AC20" i="89"/>
  <c r="Y20" i="89"/>
  <c r="U20" i="89"/>
  <c r="AG19" i="89"/>
  <c r="AC19" i="89"/>
  <c r="Y19" i="89"/>
  <c r="U19" i="89"/>
  <c r="AG18" i="89"/>
  <c r="AC18" i="89"/>
  <c r="Y18" i="89"/>
  <c r="U18" i="89"/>
  <c r="AG17" i="89"/>
  <c r="AC17" i="89"/>
  <c r="Y17" i="89"/>
  <c r="U17" i="89"/>
  <c r="AG16" i="89"/>
  <c r="AC16" i="89"/>
  <c r="Y16" i="89"/>
  <c r="U16" i="89"/>
  <c r="AG15" i="89"/>
  <c r="AC15" i="89"/>
  <c r="Y15" i="89"/>
  <c r="U15" i="89"/>
  <c r="AG14" i="89"/>
  <c r="AC14" i="89"/>
  <c r="Y14" i="89"/>
  <c r="U14" i="89"/>
  <c r="AG13" i="89"/>
  <c r="AC13" i="89"/>
  <c r="Y13" i="89"/>
  <c r="U13" i="89"/>
  <c r="AG12" i="89"/>
  <c r="AC12" i="89"/>
  <c r="Y12" i="89"/>
  <c r="U12" i="89"/>
  <c r="AF10" i="89"/>
  <c r="U8" i="90"/>
  <c r="AE10" i="89"/>
  <c r="T8" i="90"/>
  <c r="AB10" i="89"/>
  <c r="Q8" i="90"/>
  <c r="AA10" i="89"/>
  <c r="Z10" i="89"/>
  <c r="O8" i="90"/>
  <c r="X10" i="89"/>
  <c r="M8" i="90"/>
  <c r="W10" i="89"/>
  <c r="L8" i="90"/>
  <c r="V10" i="89"/>
  <c r="T10" i="89"/>
  <c r="I8" i="90"/>
  <c r="S10" i="89"/>
  <c r="H8" i="90"/>
  <c r="M10" i="89"/>
  <c r="D8" i="90"/>
  <c r="AG9" i="89"/>
  <c r="AC9" i="89"/>
  <c r="Y9" i="89"/>
  <c r="Y10" i="89"/>
  <c r="U9" i="89"/>
  <c r="C18" i="88"/>
  <c r="B18" i="88"/>
  <c r="Y17" i="88"/>
  <c r="A5" i="88"/>
  <c r="A3" i="88"/>
  <c r="A1" i="88"/>
  <c r="AF190" i="87"/>
  <c r="U23" i="88"/>
  <c r="AE190" i="87"/>
  <c r="T23" i="88"/>
  <c r="AD190" i="87"/>
  <c r="S23" i="88"/>
  <c r="AB190" i="87"/>
  <c r="Q23" i="88"/>
  <c r="AA190" i="87"/>
  <c r="P23" i="88"/>
  <c r="Z190" i="87"/>
  <c r="X190" i="87"/>
  <c r="M23" i="88"/>
  <c r="W190" i="87"/>
  <c r="L23" i="88"/>
  <c r="V190" i="87"/>
  <c r="K23" i="88"/>
  <c r="T190" i="87"/>
  <c r="I23" i="88"/>
  <c r="S190" i="87"/>
  <c r="H23" i="88"/>
  <c r="R190" i="87"/>
  <c r="G23" i="88"/>
  <c r="O190" i="87"/>
  <c r="F23" i="88"/>
  <c r="N190" i="87"/>
  <c r="E23" i="88"/>
  <c r="M190" i="87"/>
  <c r="D23" i="88"/>
  <c r="K190" i="87"/>
  <c r="C23" i="88"/>
  <c r="AG189" i="87"/>
  <c r="AC189" i="87"/>
  <c r="Y189" i="87"/>
  <c r="Y190" i="87"/>
  <c r="N23" i="88"/>
  <c r="U189" i="87"/>
  <c r="AF187" i="87"/>
  <c r="U22" i="88"/>
  <c r="AE187" i="87"/>
  <c r="T22" i="88"/>
  <c r="AD187" i="87"/>
  <c r="AB187" i="87"/>
  <c r="Q22" i="88"/>
  <c r="AA187" i="87"/>
  <c r="P22" i="88"/>
  <c r="Z187" i="87"/>
  <c r="O22" i="88"/>
  <c r="X187" i="87"/>
  <c r="M22" i="88"/>
  <c r="W187" i="87"/>
  <c r="L22" i="88"/>
  <c r="V187" i="87"/>
  <c r="K22" i="88"/>
  <c r="T187" i="87"/>
  <c r="I22" i="88"/>
  <c r="S187" i="87"/>
  <c r="H22" i="88"/>
  <c r="R187" i="87"/>
  <c r="G22" i="88"/>
  <c r="O187" i="87"/>
  <c r="F22" i="88"/>
  <c r="N187" i="87"/>
  <c r="E22" i="88"/>
  <c r="M187" i="87"/>
  <c r="D22" i="88"/>
  <c r="K187" i="87"/>
  <c r="C22" i="88"/>
  <c r="J187" i="87"/>
  <c r="B22" i="88"/>
  <c r="AG186" i="87"/>
  <c r="AC186" i="87"/>
  <c r="Y186" i="87"/>
  <c r="U186" i="87"/>
  <c r="AG185" i="87"/>
  <c r="AC185" i="87"/>
  <c r="Y185" i="87"/>
  <c r="U185" i="87"/>
  <c r="AG184" i="87"/>
  <c r="AC184" i="87"/>
  <c r="Y184" i="87"/>
  <c r="U184" i="87"/>
  <c r="AG183" i="87"/>
  <c r="AC183" i="87"/>
  <c r="Y183" i="87"/>
  <c r="U183" i="87"/>
  <c r="AG182" i="87"/>
  <c r="AC182" i="87"/>
  <c r="Y182" i="87"/>
  <c r="U182" i="87"/>
  <c r="AG181" i="87"/>
  <c r="AC181" i="87"/>
  <c r="Y181" i="87"/>
  <c r="U181" i="87"/>
  <c r="AG180" i="87"/>
  <c r="AC180" i="87"/>
  <c r="Y180" i="87"/>
  <c r="U180" i="87"/>
  <c r="AG179" i="87"/>
  <c r="AC179" i="87"/>
  <c r="Y179" i="87"/>
  <c r="U179" i="87"/>
  <c r="AG178" i="87"/>
  <c r="AC178" i="87"/>
  <c r="AC177" i="87"/>
  <c r="AC187" i="87"/>
  <c r="R22" i="88"/>
  <c r="Y178" i="87"/>
  <c r="U178" i="87"/>
  <c r="AG177" i="87"/>
  <c r="Y177" i="87"/>
  <c r="U177" i="87"/>
  <c r="AF175" i="87"/>
  <c r="U21" i="88"/>
  <c r="AE175" i="87"/>
  <c r="T21" i="88"/>
  <c r="AD175" i="87"/>
  <c r="S21" i="88"/>
  <c r="AB175" i="87"/>
  <c r="Q21" i="88"/>
  <c r="AA175" i="87"/>
  <c r="P21" i="88"/>
  <c r="Z175" i="87"/>
  <c r="O21" i="88"/>
  <c r="X175" i="87"/>
  <c r="M21" i="88"/>
  <c r="W175" i="87"/>
  <c r="L21" i="88"/>
  <c r="V175" i="87"/>
  <c r="K21" i="88"/>
  <c r="T175" i="87"/>
  <c r="I21" i="88"/>
  <c r="S175" i="87"/>
  <c r="H21" i="88"/>
  <c r="R175" i="87"/>
  <c r="G21" i="88"/>
  <c r="O175" i="87"/>
  <c r="F21" i="88"/>
  <c r="N175" i="87"/>
  <c r="E21" i="88"/>
  <c r="M175" i="87"/>
  <c r="D21" i="88"/>
  <c r="K175" i="87"/>
  <c r="C21" i="88"/>
  <c r="J175" i="87"/>
  <c r="B21" i="88"/>
  <c r="AG174" i="87"/>
  <c r="AC174" i="87"/>
  <c r="Y174" i="87"/>
  <c r="U174" i="87"/>
  <c r="AG173" i="87"/>
  <c r="AC173" i="87"/>
  <c r="Y173" i="87"/>
  <c r="U173" i="87"/>
  <c r="AG172" i="87"/>
  <c r="AC172" i="87"/>
  <c r="Y172" i="87"/>
  <c r="U172" i="87"/>
  <c r="AG171" i="87"/>
  <c r="AC171" i="87"/>
  <c r="Y171" i="87"/>
  <c r="U171" i="87"/>
  <c r="AG170" i="87"/>
  <c r="AC170" i="87"/>
  <c r="Y170" i="87"/>
  <c r="U170" i="87"/>
  <c r="AG169" i="87"/>
  <c r="AC169" i="87"/>
  <c r="Y169" i="87"/>
  <c r="U169" i="87"/>
  <c r="AG168" i="87"/>
  <c r="AC168" i="87"/>
  <c r="Y168" i="87"/>
  <c r="U168" i="87"/>
  <c r="AG167" i="87"/>
  <c r="AC167" i="87"/>
  <c r="Y167" i="87"/>
  <c r="U167" i="87"/>
  <c r="AG166" i="87"/>
  <c r="AC166" i="87"/>
  <c r="Y166" i="87"/>
  <c r="U166" i="87"/>
  <c r="AG165" i="87"/>
  <c r="AC165" i="87"/>
  <c r="Y165" i="87"/>
  <c r="U165" i="87"/>
  <c r="AF163" i="87"/>
  <c r="U20" i="88"/>
  <c r="AE163" i="87"/>
  <c r="T20" i="88"/>
  <c r="AD163" i="87"/>
  <c r="S20" i="88"/>
  <c r="AB163" i="87"/>
  <c r="Q20" i="88"/>
  <c r="AA163" i="87"/>
  <c r="P20" i="88"/>
  <c r="Z163" i="87"/>
  <c r="O20" i="88"/>
  <c r="X163" i="87"/>
  <c r="M20" i="88"/>
  <c r="W163" i="87"/>
  <c r="L20" i="88"/>
  <c r="V163" i="87"/>
  <c r="K20" i="88"/>
  <c r="T163" i="87"/>
  <c r="I20" i="88"/>
  <c r="S163" i="87"/>
  <c r="H20" i="88"/>
  <c r="R163" i="87"/>
  <c r="G20" i="88"/>
  <c r="O163" i="87"/>
  <c r="F20" i="88"/>
  <c r="N163" i="87"/>
  <c r="E20" i="88"/>
  <c r="M163" i="87"/>
  <c r="D20" i="88"/>
  <c r="K163" i="87"/>
  <c r="C20" i="88"/>
  <c r="J163" i="87"/>
  <c r="B20" i="88"/>
  <c r="AG162" i="87"/>
  <c r="AC162" i="87"/>
  <c r="Y162" i="87"/>
  <c r="U162" i="87"/>
  <c r="AG161" i="87"/>
  <c r="AC161" i="87"/>
  <c r="Y161" i="87"/>
  <c r="U161" i="87"/>
  <c r="AG160" i="87"/>
  <c r="AC160" i="87"/>
  <c r="Y160" i="87"/>
  <c r="U160" i="87"/>
  <c r="AG159" i="87"/>
  <c r="AC159" i="87"/>
  <c r="Y159" i="87"/>
  <c r="U159" i="87"/>
  <c r="AG158" i="87"/>
  <c r="AC158" i="87"/>
  <c r="Y158" i="87"/>
  <c r="U158" i="87"/>
  <c r="AG157" i="87"/>
  <c r="AC157" i="87"/>
  <c r="Y157" i="87"/>
  <c r="U157" i="87"/>
  <c r="AG156" i="87"/>
  <c r="AC156" i="87"/>
  <c r="Y156" i="87"/>
  <c r="U156" i="87"/>
  <c r="AG155" i="87"/>
  <c r="AC155" i="87"/>
  <c r="Y155" i="87"/>
  <c r="U155" i="87"/>
  <c r="AG154" i="87"/>
  <c r="AC154" i="87"/>
  <c r="Y154" i="87"/>
  <c r="U154" i="87"/>
  <c r="AG153" i="87"/>
  <c r="AC153" i="87"/>
  <c r="Y153" i="87"/>
  <c r="U153" i="87"/>
  <c r="AF151" i="87"/>
  <c r="U19" i="88"/>
  <c r="AE151" i="87"/>
  <c r="T19" i="88"/>
  <c r="AD151" i="87"/>
  <c r="S19" i="88"/>
  <c r="AB151" i="87"/>
  <c r="Q19" i="88"/>
  <c r="AA151" i="87"/>
  <c r="P19" i="88"/>
  <c r="Z151" i="87"/>
  <c r="O19" i="88"/>
  <c r="X151" i="87"/>
  <c r="M19" i="88"/>
  <c r="W151" i="87"/>
  <c r="L19" i="88"/>
  <c r="V151" i="87"/>
  <c r="K19" i="88"/>
  <c r="T151" i="87"/>
  <c r="I19" i="88"/>
  <c r="S151" i="87"/>
  <c r="H19" i="88"/>
  <c r="R151" i="87"/>
  <c r="G19" i="88"/>
  <c r="O151" i="87"/>
  <c r="F19" i="88"/>
  <c r="N151" i="87"/>
  <c r="E19" i="88"/>
  <c r="M151" i="87"/>
  <c r="D19" i="88"/>
  <c r="K151" i="87"/>
  <c r="C19" i="88"/>
  <c r="J151" i="87"/>
  <c r="B19" i="88"/>
  <c r="AG150" i="87"/>
  <c r="AC150" i="87"/>
  <c r="Y150" i="87"/>
  <c r="U150" i="87"/>
  <c r="AG149" i="87"/>
  <c r="AC149" i="87"/>
  <c r="Y149" i="87"/>
  <c r="U149" i="87"/>
  <c r="AG148" i="87"/>
  <c r="AC148" i="87"/>
  <c r="Y148" i="87"/>
  <c r="U148" i="87"/>
  <c r="AG147" i="87"/>
  <c r="AC147" i="87"/>
  <c r="Y147" i="87"/>
  <c r="U147" i="87"/>
  <c r="AG146" i="87"/>
  <c r="AC146" i="87"/>
  <c r="Y146" i="87"/>
  <c r="U146" i="87"/>
  <c r="AG145" i="87"/>
  <c r="AC145" i="87"/>
  <c r="Y145" i="87"/>
  <c r="U145" i="87"/>
  <c r="AG144" i="87"/>
  <c r="AC144" i="87"/>
  <c r="Y144" i="87"/>
  <c r="U144" i="87"/>
  <c r="AG143" i="87"/>
  <c r="AC143" i="87"/>
  <c r="Y143" i="87"/>
  <c r="U143" i="87"/>
  <c r="AG142" i="87"/>
  <c r="AC142" i="87"/>
  <c r="Y142" i="87"/>
  <c r="U142" i="87"/>
  <c r="AG141" i="87"/>
  <c r="AC141" i="87"/>
  <c r="Y141" i="87"/>
  <c r="U141" i="87"/>
  <c r="AF139" i="87"/>
  <c r="U18" i="88"/>
  <c r="AE139" i="87"/>
  <c r="T18" i="88"/>
  <c r="AD139" i="87"/>
  <c r="S18" i="88"/>
  <c r="AB139" i="87"/>
  <c r="Q18" i="88"/>
  <c r="AA139" i="87"/>
  <c r="P18" i="88"/>
  <c r="Z139" i="87"/>
  <c r="O18" i="88"/>
  <c r="X139" i="87"/>
  <c r="M18" i="88"/>
  <c r="W139" i="87"/>
  <c r="L18" i="88"/>
  <c r="V139" i="87"/>
  <c r="K18" i="88"/>
  <c r="T139" i="87"/>
  <c r="I18" i="88"/>
  <c r="S139" i="87"/>
  <c r="H18" i="88"/>
  <c r="R139" i="87"/>
  <c r="G18" i="88"/>
  <c r="O139" i="87"/>
  <c r="F18" i="88"/>
  <c r="N139" i="87"/>
  <c r="E18" i="88"/>
  <c r="M139" i="87"/>
  <c r="D18" i="88"/>
  <c r="AG138" i="87"/>
  <c r="AC138" i="87"/>
  <c r="Y138" i="87"/>
  <c r="U138" i="87"/>
  <c r="AG137" i="87"/>
  <c r="AC137" i="87"/>
  <c r="Y137" i="87"/>
  <c r="U137" i="87"/>
  <c r="AG136" i="87"/>
  <c r="AC136" i="87"/>
  <c r="Y136" i="87"/>
  <c r="U136" i="87"/>
  <c r="AG135" i="87"/>
  <c r="AC135" i="87"/>
  <c r="Y135" i="87"/>
  <c r="U135" i="87"/>
  <c r="AG134" i="87"/>
  <c r="AC134" i="87"/>
  <c r="Y134" i="87"/>
  <c r="U134" i="87"/>
  <c r="AG133" i="87"/>
  <c r="AC133" i="87"/>
  <c r="Y133" i="87"/>
  <c r="U133" i="87"/>
  <c r="AG132" i="87"/>
  <c r="AC132" i="87"/>
  <c r="Y132" i="87"/>
  <c r="U132" i="87"/>
  <c r="AG131" i="87"/>
  <c r="AC131" i="87"/>
  <c r="Y131" i="87"/>
  <c r="U131" i="87"/>
  <c r="AG130" i="87"/>
  <c r="AC130" i="87"/>
  <c r="Y130" i="87"/>
  <c r="U130" i="87"/>
  <c r="AG129" i="87"/>
  <c r="AC129" i="87"/>
  <c r="Y129" i="87"/>
  <c r="U129" i="87"/>
  <c r="AF127" i="87"/>
  <c r="U17" i="88"/>
  <c r="AE127" i="87"/>
  <c r="T17" i="88"/>
  <c r="AD127" i="87"/>
  <c r="S17" i="88"/>
  <c r="AB127" i="87"/>
  <c r="Q17" i="88"/>
  <c r="AA127" i="87"/>
  <c r="P17" i="88"/>
  <c r="Z127" i="87"/>
  <c r="O17" i="88"/>
  <c r="X127" i="87"/>
  <c r="M17" i="88"/>
  <c r="W127" i="87"/>
  <c r="V127" i="87"/>
  <c r="K17" i="88"/>
  <c r="T127" i="87"/>
  <c r="I17" i="88"/>
  <c r="S127" i="87"/>
  <c r="H17" i="88"/>
  <c r="R127" i="87"/>
  <c r="G17" i="88"/>
  <c r="O127" i="87"/>
  <c r="F17" i="88"/>
  <c r="N127" i="87"/>
  <c r="E17" i="88"/>
  <c r="M127" i="87"/>
  <c r="D17" i="88"/>
  <c r="K127" i="87"/>
  <c r="C17" i="88"/>
  <c r="J127" i="87"/>
  <c r="B17" i="88"/>
  <c r="AG126" i="87"/>
  <c r="AC126" i="87"/>
  <c r="Y126" i="87"/>
  <c r="U126" i="87"/>
  <c r="AG125" i="87"/>
  <c r="AC125" i="87"/>
  <c r="Y125" i="87"/>
  <c r="U125" i="87"/>
  <c r="AG124" i="87"/>
  <c r="AC124" i="87"/>
  <c r="Y124" i="87"/>
  <c r="U124" i="87"/>
  <c r="AG123" i="87"/>
  <c r="AC123" i="87"/>
  <c r="Y123" i="87"/>
  <c r="U123" i="87"/>
  <c r="AG122" i="87"/>
  <c r="AC122" i="87"/>
  <c r="Y122" i="87"/>
  <c r="U122" i="87"/>
  <c r="AG121" i="87"/>
  <c r="AC121" i="87"/>
  <c r="Y121" i="87"/>
  <c r="U121" i="87"/>
  <c r="AG120" i="87"/>
  <c r="AC120" i="87"/>
  <c r="Y120" i="87"/>
  <c r="U120" i="87"/>
  <c r="AG119" i="87"/>
  <c r="AC119" i="87"/>
  <c r="Y119" i="87"/>
  <c r="U119" i="87"/>
  <c r="AG118" i="87"/>
  <c r="AC118" i="87"/>
  <c r="Y118" i="87"/>
  <c r="U118" i="87"/>
  <c r="AG117" i="87"/>
  <c r="AC117" i="87"/>
  <c r="Y117" i="87"/>
  <c r="U117" i="87"/>
  <c r="AF115" i="87"/>
  <c r="U16" i="88"/>
  <c r="AF19" i="87"/>
  <c r="U8" i="88"/>
  <c r="AF31" i="87"/>
  <c r="U9" i="88"/>
  <c r="AF43" i="87"/>
  <c r="U10" i="88"/>
  <c r="AF55" i="87"/>
  <c r="U11" i="88"/>
  <c r="AF67" i="87"/>
  <c r="U12" i="88"/>
  <c r="AF79" i="87"/>
  <c r="U13" i="88"/>
  <c r="AF91" i="87"/>
  <c r="U14" i="88"/>
  <c r="AF103" i="87"/>
  <c r="U15" i="88"/>
  <c r="U24" i="88"/>
  <c r="AE115" i="87"/>
  <c r="T16" i="88"/>
  <c r="AD115" i="87"/>
  <c r="S16" i="88"/>
  <c r="AB115" i="87"/>
  <c r="Q16" i="88"/>
  <c r="AA115" i="87"/>
  <c r="P16" i="88"/>
  <c r="Z115" i="87"/>
  <c r="O16" i="88"/>
  <c r="X115" i="87"/>
  <c r="M16" i="88"/>
  <c r="X19" i="87"/>
  <c r="M8" i="88"/>
  <c r="X31" i="87"/>
  <c r="M9" i="88"/>
  <c r="X43" i="87"/>
  <c r="M10" i="88"/>
  <c r="X55" i="87"/>
  <c r="M11" i="88"/>
  <c r="X67" i="87"/>
  <c r="M12" i="88"/>
  <c r="X79" i="87"/>
  <c r="M13" i="88"/>
  <c r="X91" i="87"/>
  <c r="M14" i="88"/>
  <c r="X103" i="87"/>
  <c r="M15" i="88"/>
  <c r="M24" i="88"/>
  <c r="W115" i="87"/>
  <c r="L16" i="88"/>
  <c r="V115" i="87"/>
  <c r="K16" i="88"/>
  <c r="T115" i="87"/>
  <c r="I16" i="88"/>
  <c r="S115" i="87"/>
  <c r="H16" i="88"/>
  <c r="R115" i="87"/>
  <c r="G16" i="88"/>
  <c r="O115" i="87"/>
  <c r="F16" i="88"/>
  <c r="N115" i="87"/>
  <c r="E16" i="88"/>
  <c r="M115" i="87"/>
  <c r="D16" i="88"/>
  <c r="K115" i="87"/>
  <c r="C16" i="88"/>
  <c r="J115" i="87"/>
  <c r="B16" i="88"/>
  <c r="AG114" i="87"/>
  <c r="AC114" i="87"/>
  <c r="Y114" i="87"/>
  <c r="U114" i="87"/>
  <c r="AG113" i="87"/>
  <c r="AC113" i="87"/>
  <c r="Y113" i="87"/>
  <c r="U113" i="87"/>
  <c r="AG112" i="87"/>
  <c r="AC112" i="87"/>
  <c r="Y112" i="87"/>
  <c r="U112" i="87"/>
  <c r="AG111" i="87"/>
  <c r="AC111" i="87"/>
  <c r="Y111" i="87"/>
  <c r="U111" i="87"/>
  <c r="AG110" i="87"/>
  <c r="AC110" i="87"/>
  <c r="Y110" i="87"/>
  <c r="U110" i="87"/>
  <c r="AG109" i="87"/>
  <c r="AC109" i="87"/>
  <c r="Y109" i="87"/>
  <c r="U109" i="87"/>
  <c r="AG108" i="87"/>
  <c r="AC108" i="87"/>
  <c r="Y108" i="87"/>
  <c r="U108" i="87"/>
  <c r="AG107" i="87"/>
  <c r="AC107" i="87"/>
  <c r="Y107" i="87"/>
  <c r="U107" i="87"/>
  <c r="AG106" i="87"/>
  <c r="AC106" i="87"/>
  <c r="Y106" i="87"/>
  <c r="U106" i="87"/>
  <c r="AG105" i="87"/>
  <c r="AC105" i="87"/>
  <c r="Y105" i="87"/>
  <c r="U105" i="87"/>
  <c r="AE103" i="87"/>
  <c r="T15" i="88"/>
  <c r="AD103" i="87"/>
  <c r="S15" i="88"/>
  <c r="AB103" i="87"/>
  <c r="Q15" i="88"/>
  <c r="AA103" i="87"/>
  <c r="P15" i="88"/>
  <c r="Z103" i="87"/>
  <c r="O15" i="88"/>
  <c r="W103" i="87"/>
  <c r="L15" i="88"/>
  <c r="V103" i="87"/>
  <c r="K15" i="88"/>
  <c r="V19" i="87"/>
  <c r="K8" i="88"/>
  <c r="V31" i="87"/>
  <c r="K9" i="88"/>
  <c r="V43" i="87"/>
  <c r="K10" i="88"/>
  <c r="V55" i="87"/>
  <c r="K11" i="88"/>
  <c r="V67" i="87"/>
  <c r="K12" i="88"/>
  <c r="V79" i="87"/>
  <c r="K13" i="88"/>
  <c r="V91" i="87"/>
  <c r="K14" i="88"/>
  <c r="K24" i="88"/>
  <c r="T103" i="87"/>
  <c r="I15" i="88"/>
  <c r="S103" i="87"/>
  <c r="H15" i="88"/>
  <c r="R103" i="87"/>
  <c r="G15" i="88"/>
  <c r="O103" i="87"/>
  <c r="F15" i="88"/>
  <c r="N103" i="87"/>
  <c r="E15" i="88"/>
  <c r="M103" i="87"/>
  <c r="D15" i="88"/>
  <c r="K103" i="87"/>
  <c r="C15" i="88"/>
  <c r="J103" i="87"/>
  <c r="B15" i="88"/>
  <c r="AG102" i="87"/>
  <c r="AC102" i="87"/>
  <c r="Y102" i="87"/>
  <c r="U102" i="87"/>
  <c r="AG101" i="87"/>
  <c r="AC101" i="87"/>
  <c r="Y101" i="87"/>
  <c r="U101" i="87"/>
  <c r="AG100" i="87"/>
  <c r="AC100" i="87"/>
  <c r="Y100" i="87"/>
  <c r="U100" i="87"/>
  <c r="AG99" i="87"/>
  <c r="AC99" i="87"/>
  <c r="Y99" i="87"/>
  <c r="U99" i="87"/>
  <c r="AG98" i="87"/>
  <c r="AC98" i="87"/>
  <c r="Y98" i="87"/>
  <c r="U98" i="87"/>
  <c r="AG97" i="87"/>
  <c r="AC97" i="87"/>
  <c r="Y97" i="87"/>
  <c r="U97" i="87"/>
  <c r="AG96" i="87"/>
  <c r="AC96" i="87"/>
  <c r="Y96" i="87"/>
  <c r="U96" i="87"/>
  <c r="AG95" i="87"/>
  <c r="AC95" i="87"/>
  <c r="Y95" i="87"/>
  <c r="U95" i="87"/>
  <c r="AG94" i="87"/>
  <c r="AC94" i="87"/>
  <c r="Y94" i="87"/>
  <c r="U94" i="87"/>
  <c r="AG93" i="87"/>
  <c r="AC93" i="87"/>
  <c r="Y93" i="87"/>
  <c r="Y103" i="87"/>
  <c r="N15" i="88"/>
  <c r="U93" i="87"/>
  <c r="AE91" i="87"/>
  <c r="T14" i="88"/>
  <c r="AD91" i="87"/>
  <c r="S14" i="88"/>
  <c r="AB91" i="87"/>
  <c r="Q14" i="88"/>
  <c r="AA91" i="87"/>
  <c r="P14" i="88"/>
  <c r="Z91" i="87"/>
  <c r="O14" i="88"/>
  <c r="W91" i="87"/>
  <c r="L14" i="88"/>
  <c r="T91" i="87"/>
  <c r="I14" i="88"/>
  <c r="S91" i="87"/>
  <c r="H14" i="88"/>
  <c r="R91" i="87"/>
  <c r="G14" i="88"/>
  <c r="O91" i="87"/>
  <c r="F14" i="88"/>
  <c r="N91" i="87"/>
  <c r="E14" i="88"/>
  <c r="M91" i="87"/>
  <c r="D14" i="88"/>
  <c r="K91" i="87"/>
  <c r="C14" i="88"/>
  <c r="J91" i="87"/>
  <c r="B14" i="88"/>
  <c r="AG90" i="87"/>
  <c r="AC90" i="87"/>
  <c r="Y90" i="87"/>
  <c r="U90" i="87"/>
  <c r="AG89" i="87"/>
  <c r="AC89" i="87"/>
  <c r="Y89" i="87"/>
  <c r="U89" i="87"/>
  <c r="AG88" i="87"/>
  <c r="AC88" i="87"/>
  <c r="Y88" i="87"/>
  <c r="U88" i="87"/>
  <c r="AG87" i="87"/>
  <c r="AC87" i="87"/>
  <c r="Y87" i="87"/>
  <c r="U87" i="87"/>
  <c r="AG86" i="87"/>
  <c r="AC86" i="87"/>
  <c r="Y86" i="87"/>
  <c r="U86" i="87"/>
  <c r="AG85" i="87"/>
  <c r="AC85" i="87"/>
  <c r="Y85" i="87"/>
  <c r="U85" i="87"/>
  <c r="AG84" i="87"/>
  <c r="AC84" i="87"/>
  <c r="Y84" i="87"/>
  <c r="U84" i="87"/>
  <c r="AG83" i="87"/>
  <c r="AC83" i="87"/>
  <c r="Y83" i="87"/>
  <c r="U83" i="87"/>
  <c r="AG82" i="87"/>
  <c r="AC82" i="87"/>
  <c r="Y82" i="87"/>
  <c r="U82" i="87"/>
  <c r="AG81" i="87"/>
  <c r="AC81" i="87"/>
  <c r="Y81" i="87"/>
  <c r="Y91" i="87"/>
  <c r="N14" i="88"/>
  <c r="U81" i="87"/>
  <c r="AE79" i="87"/>
  <c r="T13" i="88"/>
  <c r="AD79" i="87"/>
  <c r="S13" i="88"/>
  <c r="AB79" i="87"/>
  <c r="Q13" i="88"/>
  <c r="AA79" i="87"/>
  <c r="P13" i="88"/>
  <c r="Z79" i="87"/>
  <c r="O13" i="88"/>
  <c r="W79" i="87"/>
  <c r="L13" i="88"/>
  <c r="T79" i="87"/>
  <c r="I13" i="88"/>
  <c r="S79" i="87"/>
  <c r="H13" i="88"/>
  <c r="R79" i="87"/>
  <c r="G13" i="88"/>
  <c r="O79" i="87"/>
  <c r="F13" i="88"/>
  <c r="N79" i="87"/>
  <c r="E13" i="88"/>
  <c r="M79" i="87"/>
  <c r="D13" i="88"/>
  <c r="K79" i="87"/>
  <c r="C13" i="88"/>
  <c r="J79" i="87"/>
  <c r="B13" i="88"/>
  <c r="AG78" i="87"/>
  <c r="AC78" i="87"/>
  <c r="Y78" i="87"/>
  <c r="U78" i="87"/>
  <c r="AG77" i="87"/>
  <c r="AC77" i="87"/>
  <c r="Y77" i="87"/>
  <c r="U77" i="87"/>
  <c r="AG76" i="87"/>
  <c r="AC76" i="87"/>
  <c r="Y76" i="87"/>
  <c r="U76" i="87"/>
  <c r="AG75" i="87"/>
  <c r="AC75" i="87"/>
  <c r="Y75" i="87"/>
  <c r="U75" i="87"/>
  <c r="AG74" i="87"/>
  <c r="AC74" i="87"/>
  <c r="Y74" i="87"/>
  <c r="U74" i="87"/>
  <c r="AG73" i="87"/>
  <c r="AC73" i="87"/>
  <c r="Y73" i="87"/>
  <c r="U73" i="87"/>
  <c r="AG72" i="87"/>
  <c r="AC72" i="87"/>
  <c r="Y72" i="87"/>
  <c r="U72" i="87"/>
  <c r="AG71" i="87"/>
  <c r="AC71" i="87"/>
  <c r="Y71" i="87"/>
  <c r="U71" i="87"/>
  <c r="AG70" i="87"/>
  <c r="AC70" i="87"/>
  <c r="Y70" i="87"/>
  <c r="U70" i="87"/>
  <c r="AG69" i="87"/>
  <c r="AC69" i="87"/>
  <c r="AC79" i="87"/>
  <c r="R13" i="88"/>
  <c r="Y69" i="87"/>
  <c r="U69" i="87"/>
  <c r="AE67" i="87"/>
  <c r="T12" i="88"/>
  <c r="AD67" i="87"/>
  <c r="S12" i="88"/>
  <c r="AB67" i="87"/>
  <c r="Q12" i="88"/>
  <c r="AA67" i="87"/>
  <c r="P12" i="88"/>
  <c r="Z67" i="87"/>
  <c r="O12" i="88"/>
  <c r="W67" i="87"/>
  <c r="L12" i="88"/>
  <c r="T67" i="87"/>
  <c r="I12" i="88"/>
  <c r="S67" i="87"/>
  <c r="H12" i="88"/>
  <c r="R67" i="87"/>
  <c r="G12" i="88"/>
  <c r="O67" i="87"/>
  <c r="F12" i="88"/>
  <c r="N67" i="87"/>
  <c r="E12" i="88"/>
  <c r="M67" i="87"/>
  <c r="D12" i="88"/>
  <c r="K67" i="87"/>
  <c r="C12" i="88"/>
  <c r="J67" i="87"/>
  <c r="B12" i="88"/>
  <c r="AG66" i="87"/>
  <c r="AC66" i="87"/>
  <c r="Y66" i="87"/>
  <c r="U66" i="87"/>
  <c r="AG65" i="87"/>
  <c r="AC65" i="87"/>
  <c r="Y65" i="87"/>
  <c r="U65" i="87"/>
  <c r="AG64" i="87"/>
  <c r="AC64" i="87"/>
  <c r="Y64" i="87"/>
  <c r="U64" i="87"/>
  <c r="AG63" i="87"/>
  <c r="AC63" i="87"/>
  <c r="Y63" i="87"/>
  <c r="U63" i="87"/>
  <c r="AG62" i="87"/>
  <c r="AC62" i="87"/>
  <c r="Y62" i="87"/>
  <c r="U62" i="87"/>
  <c r="AG61" i="87"/>
  <c r="AC61" i="87"/>
  <c r="Y61" i="87"/>
  <c r="U61" i="87"/>
  <c r="AG60" i="87"/>
  <c r="AC60" i="87"/>
  <c r="Y60" i="87"/>
  <c r="U60" i="87"/>
  <c r="AG59" i="87"/>
  <c r="AC59" i="87"/>
  <c r="Y59" i="87"/>
  <c r="U59" i="87"/>
  <c r="AG58" i="87"/>
  <c r="AC58" i="87"/>
  <c r="Y58" i="87"/>
  <c r="U58" i="87"/>
  <c r="AG57" i="87"/>
  <c r="AG67" i="87"/>
  <c r="AC57" i="87"/>
  <c r="Y57" i="87"/>
  <c r="U57" i="87"/>
  <c r="AE55" i="87"/>
  <c r="AD55" i="87"/>
  <c r="S11" i="88"/>
  <c r="AB55" i="87"/>
  <c r="Q11" i="88"/>
  <c r="AA55" i="87"/>
  <c r="P11" i="88"/>
  <c r="Z55" i="87"/>
  <c r="O11" i="88"/>
  <c r="W55" i="87"/>
  <c r="L11" i="88"/>
  <c r="T55" i="87"/>
  <c r="I11" i="88"/>
  <c r="S55" i="87"/>
  <c r="H11" i="88"/>
  <c r="R55" i="87"/>
  <c r="G11" i="88"/>
  <c r="O55" i="87"/>
  <c r="F11" i="88"/>
  <c r="N55" i="87"/>
  <c r="E11" i="88"/>
  <c r="M55" i="87"/>
  <c r="D11" i="88"/>
  <c r="K55" i="87"/>
  <c r="C11" i="88"/>
  <c r="J55" i="87"/>
  <c r="B11" i="88"/>
  <c r="AG54" i="87"/>
  <c r="AC54" i="87"/>
  <c r="Y54" i="87"/>
  <c r="U54" i="87"/>
  <c r="AG53" i="87"/>
  <c r="AC53" i="87"/>
  <c r="Y53" i="87"/>
  <c r="U53" i="87"/>
  <c r="AG52" i="87"/>
  <c r="AC52" i="87"/>
  <c r="Y52" i="87"/>
  <c r="U52" i="87"/>
  <c r="AG51" i="87"/>
  <c r="AC51" i="87"/>
  <c r="Y51" i="87"/>
  <c r="U51" i="87"/>
  <c r="AG50" i="87"/>
  <c r="AC50" i="87"/>
  <c r="Y50" i="87"/>
  <c r="U50" i="87"/>
  <c r="AG49" i="87"/>
  <c r="AC49" i="87"/>
  <c r="Y49" i="87"/>
  <c r="U49" i="87"/>
  <c r="AG48" i="87"/>
  <c r="AC48" i="87"/>
  <c r="Y48" i="87"/>
  <c r="U48" i="87"/>
  <c r="AG47" i="87"/>
  <c r="AC47" i="87"/>
  <c r="Y47" i="87"/>
  <c r="U47" i="87"/>
  <c r="AG46" i="87"/>
  <c r="AC46" i="87"/>
  <c r="Y46" i="87"/>
  <c r="U46" i="87"/>
  <c r="AG45" i="87"/>
  <c r="AC45" i="87"/>
  <c r="Y45" i="87"/>
  <c r="U45" i="87"/>
  <c r="AE43" i="87"/>
  <c r="T10" i="88"/>
  <c r="AD43" i="87"/>
  <c r="S10" i="88"/>
  <c r="AB43" i="87"/>
  <c r="Q10" i="88"/>
  <c r="AA43" i="87"/>
  <c r="P10" i="88"/>
  <c r="Z43" i="87"/>
  <c r="O10" i="88"/>
  <c r="W43" i="87"/>
  <c r="L10" i="88"/>
  <c r="T43" i="87"/>
  <c r="I10" i="88"/>
  <c r="S43" i="87"/>
  <c r="H10" i="88"/>
  <c r="R43" i="87"/>
  <c r="G10" i="88"/>
  <c r="O43" i="87"/>
  <c r="F10" i="88"/>
  <c r="N43" i="87"/>
  <c r="E10" i="88"/>
  <c r="M43" i="87"/>
  <c r="D10" i="88"/>
  <c r="K43" i="87"/>
  <c r="C10" i="88"/>
  <c r="J43" i="87"/>
  <c r="AG42" i="87"/>
  <c r="AC42" i="87"/>
  <c r="Y42" i="87"/>
  <c r="U42" i="87"/>
  <c r="AG41" i="87"/>
  <c r="AC41" i="87"/>
  <c r="Y41" i="87"/>
  <c r="U41" i="87"/>
  <c r="AG40" i="87"/>
  <c r="AC40" i="87"/>
  <c r="Y40" i="87"/>
  <c r="U40" i="87"/>
  <c r="AG39" i="87"/>
  <c r="AC39" i="87"/>
  <c r="Y39" i="87"/>
  <c r="U39" i="87"/>
  <c r="AG38" i="87"/>
  <c r="AC38" i="87"/>
  <c r="Y38" i="87"/>
  <c r="U38" i="87"/>
  <c r="AG37" i="87"/>
  <c r="AC37" i="87"/>
  <c r="Y37" i="87"/>
  <c r="U37" i="87"/>
  <c r="AG36" i="87"/>
  <c r="AC36" i="87"/>
  <c r="Y36" i="87"/>
  <c r="U36" i="87"/>
  <c r="AG35" i="87"/>
  <c r="AC35" i="87"/>
  <c r="Y35" i="87"/>
  <c r="U35" i="87"/>
  <c r="AG34" i="87"/>
  <c r="AC34" i="87"/>
  <c r="Y34" i="87"/>
  <c r="U34" i="87"/>
  <c r="AG33" i="87"/>
  <c r="AC33" i="87"/>
  <c r="Y33" i="87"/>
  <c r="U33" i="87"/>
  <c r="AE31" i="87"/>
  <c r="T9" i="88"/>
  <c r="AD31" i="87"/>
  <c r="S9" i="88"/>
  <c r="AB31" i="87"/>
  <c r="Q9" i="88"/>
  <c r="AA31" i="87"/>
  <c r="P9" i="88"/>
  <c r="Z31" i="87"/>
  <c r="O9" i="88"/>
  <c r="W31" i="87"/>
  <c r="L9" i="88"/>
  <c r="T31" i="87"/>
  <c r="I9" i="88"/>
  <c r="S31" i="87"/>
  <c r="H9" i="88"/>
  <c r="R31" i="87"/>
  <c r="O31" i="87"/>
  <c r="F9" i="88"/>
  <c r="N31" i="87"/>
  <c r="E9" i="88"/>
  <c r="M31" i="87"/>
  <c r="D9" i="88"/>
  <c r="K31" i="87"/>
  <c r="C9" i="88"/>
  <c r="J31" i="87"/>
  <c r="B9" i="88"/>
  <c r="AG30" i="87"/>
  <c r="AC30" i="87"/>
  <c r="Y30" i="87"/>
  <c r="U30" i="87"/>
  <c r="AG29" i="87"/>
  <c r="AC29" i="87"/>
  <c r="Y29" i="87"/>
  <c r="U29" i="87"/>
  <c r="AG28" i="87"/>
  <c r="AC28" i="87"/>
  <c r="Y28" i="87"/>
  <c r="U28" i="87"/>
  <c r="AG27" i="87"/>
  <c r="AC27" i="87"/>
  <c r="Y27" i="87"/>
  <c r="U27" i="87"/>
  <c r="AG26" i="87"/>
  <c r="AC26" i="87"/>
  <c r="Y26" i="87"/>
  <c r="U26" i="87"/>
  <c r="AG25" i="87"/>
  <c r="AC25" i="87"/>
  <c r="Y25" i="87"/>
  <c r="U25" i="87"/>
  <c r="AG24" i="87"/>
  <c r="AC24" i="87"/>
  <c r="Y24" i="87"/>
  <c r="U24" i="87"/>
  <c r="AG23" i="87"/>
  <c r="AC23" i="87"/>
  <c r="Y23" i="87"/>
  <c r="U23" i="87"/>
  <c r="AG22" i="87"/>
  <c r="AC22" i="87"/>
  <c r="Y22" i="87"/>
  <c r="U22" i="87"/>
  <c r="AG21" i="87"/>
  <c r="AC21" i="87"/>
  <c r="Y21" i="87"/>
  <c r="U21" i="87"/>
  <c r="AE19" i="87"/>
  <c r="AD19" i="87"/>
  <c r="S8" i="88"/>
  <c r="AB19" i="87"/>
  <c r="AA19" i="87"/>
  <c r="Z19" i="87"/>
  <c r="W19" i="87"/>
  <c r="L8" i="88"/>
  <c r="T19" i="87"/>
  <c r="I8" i="88"/>
  <c r="S19" i="87"/>
  <c r="R19" i="87"/>
  <c r="G8" i="88"/>
  <c r="G9" i="88"/>
  <c r="G24" i="88"/>
  <c r="O19" i="87"/>
  <c r="N19" i="87"/>
  <c r="M19" i="87"/>
  <c r="K19" i="87"/>
  <c r="C8" i="88"/>
  <c r="J19" i="87"/>
  <c r="AG18" i="87"/>
  <c r="AC18" i="87"/>
  <c r="Y18" i="87"/>
  <c r="U18" i="87"/>
  <c r="AG17" i="87"/>
  <c r="AC17" i="87"/>
  <c r="Y17" i="87"/>
  <c r="U17" i="87"/>
  <c r="AG16" i="87"/>
  <c r="AC16" i="87"/>
  <c r="Y16" i="87"/>
  <c r="U16" i="87"/>
  <c r="AG15" i="87"/>
  <c r="AC15" i="87"/>
  <c r="Y15" i="87"/>
  <c r="U15" i="87"/>
  <c r="AG14" i="87"/>
  <c r="AC14" i="87"/>
  <c r="Y14" i="87"/>
  <c r="U14" i="87"/>
  <c r="AG13" i="87"/>
  <c r="U13" i="87"/>
  <c r="Y13" i="87"/>
  <c r="AC13" i="87"/>
  <c r="AH13" i="87"/>
  <c r="AG12" i="87"/>
  <c r="AC12" i="87"/>
  <c r="Y12" i="87"/>
  <c r="U12" i="87"/>
  <c r="AG11" i="87"/>
  <c r="AC11" i="87"/>
  <c r="Y11" i="87"/>
  <c r="U11" i="87"/>
  <c r="AG10" i="87"/>
  <c r="AC10" i="87"/>
  <c r="Y10" i="87"/>
  <c r="U10" i="87"/>
  <c r="AG9" i="87"/>
  <c r="AC9" i="87"/>
  <c r="Y9" i="87"/>
  <c r="U9" i="87"/>
  <c r="C18" i="86"/>
  <c r="B18" i="86"/>
  <c r="Y17" i="86"/>
  <c r="A5" i="86"/>
  <c r="A3" i="86"/>
  <c r="AF190" i="85"/>
  <c r="U23" i="86"/>
  <c r="AE190" i="85"/>
  <c r="T23" i="86"/>
  <c r="AD190" i="85"/>
  <c r="S23" i="86"/>
  <c r="AB190" i="85"/>
  <c r="Q23" i="86"/>
  <c r="AA190" i="85"/>
  <c r="P23" i="86"/>
  <c r="Z190" i="85"/>
  <c r="O23" i="86"/>
  <c r="X190" i="85"/>
  <c r="M23" i="86"/>
  <c r="W190" i="85"/>
  <c r="L23" i="86"/>
  <c r="V190" i="85"/>
  <c r="K23" i="86"/>
  <c r="T190" i="85"/>
  <c r="I23" i="86"/>
  <c r="S190" i="85"/>
  <c r="H23" i="86"/>
  <c r="R190" i="85"/>
  <c r="G23" i="86"/>
  <c r="O190" i="85"/>
  <c r="F23" i="86"/>
  <c r="N190" i="85"/>
  <c r="E23" i="86"/>
  <c r="M190" i="85"/>
  <c r="D23" i="86"/>
  <c r="K190" i="85"/>
  <c r="C23" i="86"/>
  <c r="AG189" i="85"/>
  <c r="AC189" i="85"/>
  <c r="Y189" i="85"/>
  <c r="U189" i="85"/>
  <c r="AF187" i="85"/>
  <c r="U22" i="86"/>
  <c r="AE187" i="85"/>
  <c r="T22" i="86"/>
  <c r="AD187" i="85"/>
  <c r="S22" i="86"/>
  <c r="AB187" i="85"/>
  <c r="Q22" i="86"/>
  <c r="AA187" i="85"/>
  <c r="P22" i="86"/>
  <c r="Z187" i="85"/>
  <c r="O22" i="86"/>
  <c r="X187" i="85"/>
  <c r="M22" i="86"/>
  <c r="W187" i="85"/>
  <c r="L22" i="86"/>
  <c r="V187" i="85"/>
  <c r="K22" i="86"/>
  <c r="T187" i="85"/>
  <c r="I22" i="86"/>
  <c r="S187" i="85"/>
  <c r="H22" i="86"/>
  <c r="R187" i="85"/>
  <c r="G22" i="86"/>
  <c r="O187" i="85"/>
  <c r="F22" i="86"/>
  <c r="N187" i="85"/>
  <c r="E22" i="86"/>
  <c r="M187" i="85"/>
  <c r="D22" i="86"/>
  <c r="K187" i="85"/>
  <c r="C22" i="86"/>
  <c r="J187" i="85"/>
  <c r="B22" i="86"/>
  <c r="AG186" i="85"/>
  <c r="AC186" i="85"/>
  <c r="Y186" i="85"/>
  <c r="U186" i="85"/>
  <c r="AH186" i="85"/>
  <c r="AG185" i="85"/>
  <c r="AC185" i="85"/>
  <c r="Y185" i="85"/>
  <c r="U185" i="85"/>
  <c r="AG184" i="85"/>
  <c r="AC184" i="85"/>
  <c r="Y184" i="85"/>
  <c r="U184" i="85"/>
  <c r="AG183" i="85"/>
  <c r="AC183" i="85"/>
  <c r="Y183" i="85"/>
  <c r="U183" i="85"/>
  <c r="AG182" i="85"/>
  <c r="AC182" i="85"/>
  <c r="Y182" i="85"/>
  <c r="U182" i="85"/>
  <c r="AG181" i="85"/>
  <c r="AC181" i="85"/>
  <c r="U181" i="85"/>
  <c r="Y181" i="85"/>
  <c r="AH181" i="85"/>
  <c r="AI181" i="85"/>
  <c r="AG180" i="85"/>
  <c r="AC180" i="85"/>
  <c r="Y180" i="85"/>
  <c r="U180" i="85"/>
  <c r="AG179" i="85"/>
  <c r="AC179" i="85"/>
  <c r="Y179" i="85"/>
  <c r="U179" i="85"/>
  <c r="AH179" i="85"/>
  <c r="AG178" i="85"/>
  <c r="AC178" i="85"/>
  <c r="Y178" i="85"/>
  <c r="U178" i="85"/>
  <c r="AH178" i="85"/>
  <c r="AG177" i="85"/>
  <c r="AC177" i="85"/>
  <c r="Y177" i="85"/>
  <c r="U177" i="85"/>
  <c r="AF175" i="85"/>
  <c r="U21" i="86"/>
  <c r="AE175" i="85"/>
  <c r="T21" i="86"/>
  <c r="AD175" i="85"/>
  <c r="S21" i="86"/>
  <c r="AB175" i="85"/>
  <c r="Q21" i="86"/>
  <c r="AA175" i="85"/>
  <c r="P21" i="86"/>
  <c r="Z175" i="85"/>
  <c r="O21" i="86"/>
  <c r="X175" i="85"/>
  <c r="M21" i="86"/>
  <c r="W175" i="85"/>
  <c r="L21" i="86"/>
  <c r="V175" i="85"/>
  <c r="K21" i="86"/>
  <c r="V19" i="85"/>
  <c r="K8" i="86"/>
  <c r="V31" i="85"/>
  <c r="K9" i="86"/>
  <c r="V43" i="85"/>
  <c r="K10" i="86"/>
  <c r="V55" i="85"/>
  <c r="K11" i="86"/>
  <c r="V67" i="85"/>
  <c r="K12" i="86"/>
  <c r="V79" i="85"/>
  <c r="K13" i="86"/>
  <c r="V91" i="85"/>
  <c r="K14" i="86"/>
  <c r="V103" i="85"/>
  <c r="K15" i="86"/>
  <c r="V115" i="85"/>
  <c r="K16" i="86"/>
  <c r="V127" i="85"/>
  <c r="K17" i="86"/>
  <c r="V139" i="85"/>
  <c r="K18" i="86"/>
  <c r="V151" i="85"/>
  <c r="K19" i="86"/>
  <c r="V163" i="85"/>
  <c r="K20" i="86"/>
  <c r="K24" i="86"/>
  <c r="T175" i="85"/>
  <c r="I21" i="86"/>
  <c r="S175" i="85"/>
  <c r="H21" i="86"/>
  <c r="R175" i="85"/>
  <c r="G21" i="86"/>
  <c r="O175" i="85"/>
  <c r="F21" i="86"/>
  <c r="N175" i="85"/>
  <c r="E21" i="86"/>
  <c r="M175" i="85"/>
  <c r="D21" i="86"/>
  <c r="K175" i="85"/>
  <c r="C21" i="86"/>
  <c r="J175" i="85"/>
  <c r="B21" i="86"/>
  <c r="AG174" i="85"/>
  <c r="AC174" i="85"/>
  <c r="Y174" i="85"/>
  <c r="U174" i="85"/>
  <c r="AG173" i="85"/>
  <c r="AC173" i="85"/>
  <c r="U173" i="85"/>
  <c r="Y173" i="85"/>
  <c r="AH173" i="85"/>
  <c r="AG172" i="85"/>
  <c r="AC172" i="85"/>
  <c r="Y172" i="85"/>
  <c r="U172" i="85"/>
  <c r="AG171" i="85"/>
  <c r="AC171" i="85"/>
  <c r="U171" i="85"/>
  <c r="Y171" i="85"/>
  <c r="AH171" i="85"/>
  <c r="AI171" i="85"/>
  <c r="AG170" i="85"/>
  <c r="AC170" i="85"/>
  <c r="Y170" i="85"/>
  <c r="U170" i="85"/>
  <c r="AG169" i="85"/>
  <c r="AC169" i="85"/>
  <c r="U169" i="85"/>
  <c r="Y169" i="85"/>
  <c r="AH169" i="85"/>
  <c r="AI169" i="85"/>
  <c r="AG168" i="85"/>
  <c r="AC168" i="85"/>
  <c r="Y168" i="85"/>
  <c r="U168" i="85"/>
  <c r="AG167" i="85"/>
  <c r="AC167" i="85"/>
  <c r="U167" i="85"/>
  <c r="Y167" i="85"/>
  <c r="AH167" i="85"/>
  <c r="AG166" i="85"/>
  <c r="AC166" i="85"/>
  <c r="Y166" i="85"/>
  <c r="U166" i="85"/>
  <c r="AG165" i="85"/>
  <c r="AC165" i="85"/>
  <c r="Y165" i="85"/>
  <c r="U165" i="85"/>
  <c r="AF163" i="85"/>
  <c r="U20" i="86"/>
  <c r="AE163" i="85"/>
  <c r="T20" i="86"/>
  <c r="AD163" i="85"/>
  <c r="S20" i="86"/>
  <c r="AB163" i="85"/>
  <c r="Q20" i="86"/>
  <c r="AA163" i="85"/>
  <c r="P20" i="86"/>
  <c r="AA19" i="85"/>
  <c r="P8" i="86"/>
  <c r="AA31" i="85"/>
  <c r="P9" i="86"/>
  <c r="AA43" i="85"/>
  <c r="P10" i="86"/>
  <c r="AA55" i="85"/>
  <c r="P11" i="86"/>
  <c r="AA67" i="85"/>
  <c r="P12" i="86"/>
  <c r="AA79" i="85"/>
  <c r="P13" i="86"/>
  <c r="AA91" i="85"/>
  <c r="P14" i="86"/>
  <c r="AA103" i="85"/>
  <c r="P15" i="86"/>
  <c r="AA115" i="85"/>
  <c r="P16" i="86"/>
  <c r="AA127" i="85"/>
  <c r="P17" i="86"/>
  <c r="AA139" i="85"/>
  <c r="P18" i="86"/>
  <c r="AA151" i="85"/>
  <c r="P19" i="86"/>
  <c r="P24" i="86"/>
  <c r="Z163" i="85"/>
  <c r="O20" i="86"/>
  <c r="X163" i="85"/>
  <c r="M20" i="86"/>
  <c r="W163" i="85"/>
  <c r="L20" i="86"/>
  <c r="T163" i="85"/>
  <c r="I20" i="86"/>
  <c r="S163" i="85"/>
  <c r="H20" i="86"/>
  <c r="R163" i="85"/>
  <c r="G20" i="86"/>
  <c r="O163" i="85"/>
  <c r="F20" i="86"/>
  <c r="N163" i="85"/>
  <c r="E20" i="86"/>
  <c r="M163" i="85"/>
  <c r="D20" i="86"/>
  <c r="K163" i="85"/>
  <c r="C20" i="86"/>
  <c r="J163" i="85"/>
  <c r="AG162" i="85"/>
  <c r="AC162" i="85"/>
  <c r="Y162" i="85"/>
  <c r="U162" i="85"/>
  <c r="AG161" i="85"/>
  <c r="AC161" i="85"/>
  <c r="Y161" i="85"/>
  <c r="U161" i="85"/>
  <c r="AG160" i="85"/>
  <c r="AC160" i="85"/>
  <c r="Y160" i="85"/>
  <c r="U160" i="85"/>
  <c r="AG159" i="85"/>
  <c r="AC159" i="85"/>
  <c r="Y159" i="85"/>
  <c r="U159" i="85"/>
  <c r="AG158" i="85"/>
  <c r="AC158" i="85"/>
  <c r="Y158" i="85"/>
  <c r="U158" i="85"/>
  <c r="AG157" i="85"/>
  <c r="AC157" i="85"/>
  <c r="Y157" i="85"/>
  <c r="U157" i="85"/>
  <c r="AG156" i="85"/>
  <c r="AC156" i="85"/>
  <c r="Y156" i="85"/>
  <c r="U156" i="85"/>
  <c r="AG155" i="85"/>
  <c r="AC155" i="85"/>
  <c r="Y155" i="85"/>
  <c r="U155" i="85"/>
  <c r="AG154" i="85"/>
  <c r="AC154" i="85"/>
  <c r="Y154" i="85"/>
  <c r="U154" i="85"/>
  <c r="AG153" i="85"/>
  <c r="AC153" i="85"/>
  <c r="Y153" i="85"/>
  <c r="U153" i="85"/>
  <c r="AF151" i="85"/>
  <c r="U19" i="86"/>
  <c r="AE151" i="85"/>
  <c r="T19" i="86"/>
  <c r="AD151" i="85"/>
  <c r="S19" i="86"/>
  <c r="AB151" i="85"/>
  <c r="Q19" i="86"/>
  <c r="Z151" i="85"/>
  <c r="O19" i="86"/>
  <c r="X151" i="85"/>
  <c r="M19" i="86"/>
  <c r="W151" i="85"/>
  <c r="L19" i="86"/>
  <c r="T151" i="85"/>
  <c r="I19" i="86"/>
  <c r="S151" i="85"/>
  <c r="H19" i="86"/>
  <c r="R151" i="85"/>
  <c r="G19" i="86"/>
  <c r="O151" i="85"/>
  <c r="F19" i="86"/>
  <c r="N151" i="85"/>
  <c r="E19" i="86"/>
  <c r="M151" i="85"/>
  <c r="D19" i="86"/>
  <c r="K151" i="85"/>
  <c r="C19" i="86"/>
  <c r="J151" i="85"/>
  <c r="B19" i="86"/>
  <c r="AG150" i="85"/>
  <c r="AC150" i="85"/>
  <c r="Y150" i="85"/>
  <c r="U150" i="85"/>
  <c r="AH150" i="85"/>
  <c r="AI150" i="85"/>
  <c r="AG149" i="85"/>
  <c r="AC149" i="85"/>
  <c r="Y149" i="85"/>
  <c r="U149" i="85"/>
  <c r="AG148" i="85"/>
  <c r="AC148" i="85"/>
  <c r="Y148" i="85"/>
  <c r="U148" i="85"/>
  <c r="AH148" i="85"/>
  <c r="AG147" i="85"/>
  <c r="AC147" i="85"/>
  <c r="Y147" i="85"/>
  <c r="U147" i="85"/>
  <c r="AG146" i="85"/>
  <c r="AC146" i="85"/>
  <c r="Y146" i="85"/>
  <c r="U146" i="85"/>
  <c r="AH146" i="85"/>
  <c r="AI146" i="85"/>
  <c r="AG145" i="85"/>
  <c r="AC145" i="85"/>
  <c r="Y145" i="85"/>
  <c r="U145" i="85"/>
  <c r="AG144" i="85"/>
  <c r="AC144" i="85"/>
  <c r="Y144" i="85"/>
  <c r="U144" i="85"/>
  <c r="AH144" i="85"/>
  <c r="AG143" i="85"/>
  <c r="AC143" i="85"/>
  <c r="Y143" i="85"/>
  <c r="U143" i="85"/>
  <c r="AG142" i="85"/>
  <c r="AC142" i="85"/>
  <c r="Y142" i="85"/>
  <c r="U142" i="85"/>
  <c r="AG141" i="85"/>
  <c r="AC141" i="85"/>
  <c r="Y141" i="85"/>
  <c r="U141" i="85"/>
  <c r="AF139" i="85"/>
  <c r="U18" i="86"/>
  <c r="AE139" i="85"/>
  <c r="AD139" i="85"/>
  <c r="S18" i="86"/>
  <c r="AB139" i="85"/>
  <c r="Q18" i="86"/>
  <c r="Z139" i="85"/>
  <c r="O18" i="86"/>
  <c r="X139" i="85"/>
  <c r="M18" i="86"/>
  <c r="W139" i="85"/>
  <c r="L18" i="86"/>
  <c r="T139" i="85"/>
  <c r="I18" i="86"/>
  <c r="S139" i="85"/>
  <c r="H18" i="86"/>
  <c r="R139" i="85"/>
  <c r="G18" i="86"/>
  <c r="O139" i="85"/>
  <c r="F18" i="86"/>
  <c r="N139" i="85"/>
  <c r="E18" i="86"/>
  <c r="M139" i="85"/>
  <c r="D18" i="86"/>
  <c r="AG138" i="85"/>
  <c r="AC138" i="85"/>
  <c r="Y138" i="85"/>
  <c r="U138" i="85"/>
  <c r="AG137" i="85"/>
  <c r="AC137" i="85"/>
  <c r="Y137" i="85"/>
  <c r="U137" i="85"/>
  <c r="AG136" i="85"/>
  <c r="AC136" i="85"/>
  <c r="Y136" i="85"/>
  <c r="U136" i="85"/>
  <c r="AG135" i="85"/>
  <c r="AC135" i="85"/>
  <c r="Y135" i="85"/>
  <c r="U135" i="85"/>
  <c r="AG134" i="85"/>
  <c r="AC134" i="85"/>
  <c r="Y134" i="85"/>
  <c r="U134" i="85"/>
  <c r="AG133" i="85"/>
  <c r="AC133" i="85"/>
  <c r="Y133" i="85"/>
  <c r="U133" i="85"/>
  <c r="AG132" i="85"/>
  <c r="AC132" i="85"/>
  <c r="Y132" i="85"/>
  <c r="U132" i="85"/>
  <c r="AG131" i="85"/>
  <c r="AC131" i="85"/>
  <c r="Y131" i="85"/>
  <c r="U131" i="85"/>
  <c r="AG130" i="85"/>
  <c r="AC130" i="85"/>
  <c r="Y130" i="85"/>
  <c r="U130" i="85"/>
  <c r="AG129" i="85"/>
  <c r="AC129" i="85"/>
  <c r="Y129" i="85"/>
  <c r="Y139" i="85"/>
  <c r="N18" i="86"/>
  <c r="U129" i="85"/>
  <c r="AF127" i="85"/>
  <c r="U17" i="86"/>
  <c r="AE127" i="85"/>
  <c r="T17" i="86"/>
  <c r="AD127" i="85"/>
  <c r="S17" i="86"/>
  <c r="AB127" i="85"/>
  <c r="Q17" i="86"/>
  <c r="Z127" i="85"/>
  <c r="O17" i="86"/>
  <c r="X127" i="85"/>
  <c r="M17" i="86"/>
  <c r="W127" i="85"/>
  <c r="L17" i="86"/>
  <c r="T127" i="85"/>
  <c r="S127" i="85"/>
  <c r="H17" i="86"/>
  <c r="R127" i="85"/>
  <c r="G17" i="86"/>
  <c r="O127" i="85"/>
  <c r="F17" i="86"/>
  <c r="N127" i="85"/>
  <c r="E17" i="86"/>
  <c r="M127" i="85"/>
  <c r="D17" i="86"/>
  <c r="K127" i="85"/>
  <c r="C17" i="86"/>
  <c r="J127" i="85"/>
  <c r="B17" i="86"/>
  <c r="AG126" i="85"/>
  <c r="AC126" i="85"/>
  <c r="Y126" i="85"/>
  <c r="U126" i="85"/>
  <c r="AG125" i="85"/>
  <c r="AC125" i="85"/>
  <c r="Y125" i="85"/>
  <c r="U125" i="85"/>
  <c r="AG124" i="85"/>
  <c r="AC124" i="85"/>
  <c r="Y124" i="85"/>
  <c r="U124" i="85"/>
  <c r="AG123" i="85"/>
  <c r="AC123" i="85"/>
  <c r="Y123" i="85"/>
  <c r="U123" i="85"/>
  <c r="AG122" i="85"/>
  <c r="AC122" i="85"/>
  <c r="Y122" i="85"/>
  <c r="U122" i="85"/>
  <c r="AG121" i="85"/>
  <c r="AC121" i="85"/>
  <c r="Y121" i="85"/>
  <c r="U121" i="85"/>
  <c r="AG120" i="85"/>
  <c r="AC120" i="85"/>
  <c r="Y120" i="85"/>
  <c r="U120" i="85"/>
  <c r="AG119" i="85"/>
  <c r="AC119" i="85"/>
  <c r="Y119" i="85"/>
  <c r="U119" i="85"/>
  <c r="AG118" i="85"/>
  <c r="AC118" i="85"/>
  <c r="Y118" i="85"/>
  <c r="U118" i="85"/>
  <c r="AG117" i="85"/>
  <c r="AC117" i="85"/>
  <c r="Y117" i="85"/>
  <c r="U117" i="85"/>
  <c r="AF115" i="85"/>
  <c r="U16" i="86"/>
  <c r="AE115" i="85"/>
  <c r="T16" i="86"/>
  <c r="AD115" i="85"/>
  <c r="S16" i="86"/>
  <c r="AB115" i="85"/>
  <c r="Q16" i="86"/>
  <c r="Z115" i="85"/>
  <c r="O16" i="86"/>
  <c r="X115" i="85"/>
  <c r="M16" i="86"/>
  <c r="W115" i="85"/>
  <c r="L16" i="86"/>
  <c r="T115" i="85"/>
  <c r="I16" i="86"/>
  <c r="S115" i="85"/>
  <c r="H16" i="86"/>
  <c r="R115" i="85"/>
  <c r="G16" i="86"/>
  <c r="O115" i="85"/>
  <c r="F16" i="86"/>
  <c r="N115" i="85"/>
  <c r="E16" i="86"/>
  <c r="M115" i="85"/>
  <c r="D16" i="86"/>
  <c r="K115" i="85"/>
  <c r="C16" i="86"/>
  <c r="J115" i="85"/>
  <c r="AG114" i="85"/>
  <c r="AC114" i="85"/>
  <c r="Y114" i="85"/>
  <c r="U114" i="85"/>
  <c r="AG113" i="85"/>
  <c r="AC113" i="85"/>
  <c r="Y113" i="85"/>
  <c r="U113" i="85"/>
  <c r="AG112" i="85"/>
  <c r="AC112" i="85"/>
  <c r="Y112" i="85"/>
  <c r="U112" i="85"/>
  <c r="AG111" i="85"/>
  <c r="AC111" i="85"/>
  <c r="Y111" i="85"/>
  <c r="U111" i="85"/>
  <c r="AG110" i="85"/>
  <c r="AC110" i="85"/>
  <c r="Y110" i="85"/>
  <c r="U110" i="85"/>
  <c r="AG109" i="85"/>
  <c r="AC109" i="85"/>
  <c r="Y109" i="85"/>
  <c r="U109" i="85"/>
  <c r="AG108" i="85"/>
  <c r="AC108" i="85"/>
  <c r="Y108" i="85"/>
  <c r="U108" i="85"/>
  <c r="AG107" i="85"/>
  <c r="AC107" i="85"/>
  <c r="Y107" i="85"/>
  <c r="U107" i="85"/>
  <c r="AG106" i="85"/>
  <c r="AC106" i="85"/>
  <c r="Y106" i="85"/>
  <c r="U106" i="85"/>
  <c r="AG105" i="85"/>
  <c r="AC105" i="85"/>
  <c r="Y105" i="85"/>
  <c r="U105" i="85"/>
  <c r="AF103" i="85"/>
  <c r="U15" i="86"/>
  <c r="AE103" i="85"/>
  <c r="T15" i="86"/>
  <c r="AD103" i="85"/>
  <c r="S15" i="86"/>
  <c r="AB103" i="85"/>
  <c r="Q15" i="86"/>
  <c r="Z103" i="85"/>
  <c r="O15" i="86"/>
  <c r="X103" i="85"/>
  <c r="M15" i="86"/>
  <c r="W103" i="85"/>
  <c r="L15" i="86"/>
  <c r="T103" i="85"/>
  <c r="I15" i="86"/>
  <c r="S103" i="85"/>
  <c r="H15" i="86"/>
  <c r="R103" i="85"/>
  <c r="G15" i="86"/>
  <c r="O103" i="85"/>
  <c r="F15" i="86"/>
  <c r="N103" i="85"/>
  <c r="E15" i="86"/>
  <c r="M103" i="85"/>
  <c r="D15" i="86"/>
  <c r="K103" i="85"/>
  <c r="C15" i="86"/>
  <c r="J103" i="85"/>
  <c r="B15" i="86"/>
  <c r="AG102" i="85"/>
  <c r="AC102" i="85"/>
  <c r="Y102" i="85"/>
  <c r="U102" i="85"/>
  <c r="AG101" i="85"/>
  <c r="AC101" i="85"/>
  <c r="Y101" i="85"/>
  <c r="U101" i="85"/>
  <c r="AG100" i="85"/>
  <c r="AC100" i="85"/>
  <c r="Y100" i="85"/>
  <c r="U100" i="85"/>
  <c r="AG99" i="85"/>
  <c r="AC99" i="85"/>
  <c r="Y99" i="85"/>
  <c r="U99" i="85"/>
  <c r="AG98" i="85"/>
  <c r="AC98" i="85"/>
  <c r="Y98" i="85"/>
  <c r="U98" i="85"/>
  <c r="AG97" i="85"/>
  <c r="AC97" i="85"/>
  <c r="Y97" i="85"/>
  <c r="U97" i="85"/>
  <c r="AG96" i="85"/>
  <c r="AC96" i="85"/>
  <c r="Y96" i="85"/>
  <c r="U96" i="85"/>
  <c r="AG95" i="85"/>
  <c r="AC95" i="85"/>
  <c r="Y95" i="85"/>
  <c r="U95" i="85"/>
  <c r="AG94" i="85"/>
  <c r="AC94" i="85"/>
  <c r="Y94" i="85"/>
  <c r="U94" i="85"/>
  <c r="AG93" i="85"/>
  <c r="AC93" i="85"/>
  <c r="Y93" i="85"/>
  <c r="U93" i="85"/>
  <c r="AF91" i="85"/>
  <c r="U14" i="86"/>
  <c r="AE91" i="85"/>
  <c r="T14" i="86"/>
  <c r="AD91" i="85"/>
  <c r="S14" i="86"/>
  <c r="AB91" i="85"/>
  <c r="Q14" i="86"/>
  <c r="Z91" i="85"/>
  <c r="O14" i="86"/>
  <c r="X91" i="85"/>
  <c r="M14" i="86"/>
  <c r="W91" i="85"/>
  <c r="L14" i="86"/>
  <c r="T91" i="85"/>
  <c r="I14" i="86"/>
  <c r="S91" i="85"/>
  <c r="H14" i="86"/>
  <c r="R91" i="85"/>
  <c r="G14" i="86"/>
  <c r="O91" i="85"/>
  <c r="F14" i="86"/>
  <c r="N91" i="85"/>
  <c r="E14" i="86"/>
  <c r="M91" i="85"/>
  <c r="K91" i="85"/>
  <c r="C14" i="86"/>
  <c r="J91" i="85"/>
  <c r="B14" i="86"/>
  <c r="AG90" i="85"/>
  <c r="AC90" i="85"/>
  <c r="Y90" i="85"/>
  <c r="U90" i="85"/>
  <c r="AG89" i="85"/>
  <c r="AC89" i="85"/>
  <c r="Y89" i="85"/>
  <c r="U89" i="85"/>
  <c r="AG88" i="85"/>
  <c r="AC88" i="85"/>
  <c r="Y88" i="85"/>
  <c r="U88" i="85"/>
  <c r="AG87" i="85"/>
  <c r="AC87" i="85"/>
  <c r="Y87" i="85"/>
  <c r="U87" i="85"/>
  <c r="AH87" i="85"/>
  <c r="AI87" i="85"/>
  <c r="AG86" i="85"/>
  <c r="AC86" i="85"/>
  <c r="Y86" i="85"/>
  <c r="U86" i="85"/>
  <c r="AG85" i="85"/>
  <c r="U85" i="85"/>
  <c r="Y85" i="85"/>
  <c r="AC85" i="85"/>
  <c r="AH85" i="85"/>
  <c r="AI85" i="85"/>
  <c r="AG84" i="85"/>
  <c r="AC84" i="85"/>
  <c r="Y84" i="85"/>
  <c r="U84" i="85"/>
  <c r="AG83" i="85"/>
  <c r="AC83" i="85"/>
  <c r="Y83" i="85"/>
  <c r="U83" i="85"/>
  <c r="AH83" i="85"/>
  <c r="AG82" i="85"/>
  <c r="AC82" i="85"/>
  <c r="Y82" i="85"/>
  <c r="U82" i="85"/>
  <c r="AG81" i="85"/>
  <c r="AC81" i="85"/>
  <c r="Y81" i="85"/>
  <c r="U81" i="85"/>
  <c r="AF79" i="85"/>
  <c r="U13" i="86"/>
  <c r="AE79" i="85"/>
  <c r="T13" i="86"/>
  <c r="AD79" i="85"/>
  <c r="S13" i="86"/>
  <c r="AB79" i="85"/>
  <c r="Q13" i="86"/>
  <c r="Z79" i="85"/>
  <c r="O13" i="86"/>
  <c r="X79" i="85"/>
  <c r="M13" i="86"/>
  <c r="W79" i="85"/>
  <c r="L13" i="86"/>
  <c r="T79" i="85"/>
  <c r="I13" i="86"/>
  <c r="S79" i="85"/>
  <c r="H13" i="86"/>
  <c r="R79" i="85"/>
  <c r="G13" i="86"/>
  <c r="O79" i="85"/>
  <c r="F13" i="86"/>
  <c r="N79" i="85"/>
  <c r="E13" i="86"/>
  <c r="M79" i="85"/>
  <c r="D13" i="86"/>
  <c r="K79" i="85"/>
  <c r="C13" i="86"/>
  <c r="J79" i="85"/>
  <c r="B13" i="86"/>
  <c r="AG78" i="85"/>
  <c r="AC78" i="85"/>
  <c r="Y78" i="85"/>
  <c r="U78" i="85"/>
  <c r="AG77" i="85"/>
  <c r="AC77" i="85"/>
  <c r="Y77" i="85"/>
  <c r="U77" i="85"/>
  <c r="AG76" i="85"/>
  <c r="AC76" i="85"/>
  <c r="Y76" i="85"/>
  <c r="U76" i="85"/>
  <c r="AG75" i="85"/>
  <c r="AC75" i="85"/>
  <c r="Y75" i="85"/>
  <c r="U75" i="85"/>
  <c r="AG74" i="85"/>
  <c r="AC74" i="85"/>
  <c r="Y74" i="85"/>
  <c r="U74" i="85"/>
  <c r="AG73" i="85"/>
  <c r="AC73" i="85"/>
  <c r="Y73" i="85"/>
  <c r="U73" i="85"/>
  <c r="AG72" i="85"/>
  <c r="AC72" i="85"/>
  <c r="Y72" i="85"/>
  <c r="U72" i="85"/>
  <c r="AG71" i="85"/>
  <c r="AC71" i="85"/>
  <c r="Y71" i="85"/>
  <c r="U71" i="85"/>
  <c r="AG70" i="85"/>
  <c r="AC70" i="85"/>
  <c r="Y70" i="85"/>
  <c r="U70" i="85"/>
  <c r="AG69" i="85"/>
  <c r="AC69" i="85"/>
  <c r="Y69" i="85"/>
  <c r="Y79" i="85"/>
  <c r="N13" i="86"/>
  <c r="U69" i="85"/>
  <c r="AF67" i="85"/>
  <c r="AE67" i="85"/>
  <c r="T12" i="86"/>
  <c r="AD67" i="85"/>
  <c r="S12" i="86"/>
  <c r="AB67" i="85"/>
  <c r="Q12" i="86"/>
  <c r="Z67" i="85"/>
  <c r="O12" i="86"/>
  <c r="X67" i="85"/>
  <c r="M12" i="86"/>
  <c r="W67" i="85"/>
  <c r="L12" i="86"/>
  <c r="T67" i="85"/>
  <c r="I12" i="86"/>
  <c r="S67" i="85"/>
  <c r="H12" i="86"/>
  <c r="R67" i="85"/>
  <c r="G12" i="86"/>
  <c r="O67" i="85"/>
  <c r="F12" i="86"/>
  <c r="N67" i="85"/>
  <c r="E12" i="86"/>
  <c r="M67" i="85"/>
  <c r="D12" i="86"/>
  <c r="K67" i="85"/>
  <c r="C12" i="86"/>
  <c r="J67" i="85"/>
  <c r="B12" i="86"/>
  <c r="AG66" i="85"/>
  <c r="AC66" i="85"/>
  <c r="Y66" i="85"/>
  <c r="U66" i="85"/>
  <c r="AG65" i="85"/>
  <c r="AC65" i="85"/>
  <c r="Y65" i="85"/>
  <c r="U65" i="85"/>
  <c r="AG64" i="85"/>
  <c r="AC64" i="85"/>
  <c r="Y64" i="85"/>
  <c r="U64" i="85"/>
  <c r="AG63" i="85"/>
  <c r="AC63" i="85"/>
  <c r="Y63" i="85"/>
  <c r="U63" i="85"/>
  <c r="AG62" i="85"/>
  <c r="AC62" i="85"/>
  <c r="Y62" i="85"/>
  <c r="U62" i="85"/>
  <c r="AG61" i="85"/>
  <c r="AC61" i="85"/>
  <c r="Y61" i="85"/>
  <c r="U61" i="85"/>
  <c r="AG60" i="85"/>
  <c r="AC60" i="85"/>
  <c r="Y60" i="85"/>
  <c r="U60" i="85"/>
  <c r="AG59" i="85"/>
  <c r="AC59" i="85"/>
  <c r="Y59" i="85"/>
  <c r="U59" i="85"/>
  <c r="AG58" i="85"/>
  <c r="AC58" i="85"/>
  <c r="Y58" i="85"/>
  <c r="U58" i="85"/>
  <c r="AG57" i="85"/>
  <c r="AC57" i="85"/>
  <c r="AC67" i="85"/>
  <c r="R12" i="86"/>
  <c r="Y57" i="85"/>
  <c r="U57" i="85"/>
  <c r="AF55" i="85"/>
  <c r="U11" i="86"/>
  <c r="AE55" i="85"/>
  <c r="T11" i="86"/>
  <c r="AD55" i="85"/>
  <c r="S11" i="86"/>
  <c r="AB55" i="85"/>
  <c r="Z55" i="85"/>
  <c r="O11" i="86"/>
  <c r="X55" i="85"/>
  <c r="M11" i="86"/>
  <c r="W55" i="85"/>
  <c r="L11" i="86"/>
  <c r="T55" i="85"/>
  <c r="I11" i="86"/>
  <c r="S55" i="85"/>
  <c r="H11" i="86"/>
  <c r="R55" i="85"/>
  <c r="G11" i="86"/>
  <c r="O55" i="85"/>
  <c r="F11" i="86"/>
  <c r="N55" i="85"/>
  <c r="E11" i="86"/>
  <c r="M55" i="85"/>
  <c r="D11" i="86"/>
  <c r="K55" i="85"/>
  <c r="J55" i="85"/>
  <c r="B11" i="86"/>
  <c r="AG54" i="85"/>
  <c r="AC54" i="85"/>
  <c r="Y54" i="85"/>
  <c r="U54" i="85"/>
  <c r="AG53" i="85"/>
  <c r="AC53" i="85"/>
  <c r="Y53" i="85"/>
  <c r="U53" i="85"/>
  <c r="AG52" i="85"/>
  <c r="AC52" i="85"/>
  <c r="Y52" i="85"/>
  <c r="U52" i="85"/>
  <c r="AG51" i="85"/>
  <c r="AC51" i="85"/>
  <c r="Y51" i="85"/>
  <c r="U51" i="85"/>
  <c r="AG50" i="85"/>
  <c r="AC50" i="85"/>
  <c r="Y50" i="85"/>
  <c r="U50" i="85"/>
  <c r="AG49" i="85"/>
  <c r="AC49" i="85"/>
  <c r="Y49" i="85"/>
  <c r="U49" i="85"/>
  <c r="AG48" i="85"/>
  <c r="AC48" i="85"/>
  <c r="Y48" i="85"/>
  <c r="U48" i="85"/>
  <c r="AG47" i="85"/>
  <c r="AC47" i="85"/>
  <c r="Y47" i="85"/>
  <c r="U47" i="85"/>
  <c r="AG46" i="85"/>
  <c r="AC46" i="85"/>
  <c r="Y46" i="85"/>
  <c r="U46" i="85"/>
  <c r="AG45" i="85"/>
  <c r="AC45" i="85"/>
  <c r="AC55" i="85"/>
  <c r="R11" i="86"/>
  <c r="Y45" i="85"/>
  <c r="U45" i="85"/>
  <c r="AF43" i="85"/>
  <c r="U10" i="86"/>
  <c r="AE43" i="85"/>
  <c r="T10" i="86"/>
  <c r="AD43" i="85"/>
  <c r="S10" i="86"/>
  <c r="AD19" i="85"/>
  <c r="S8" i="86"/>
  <c r="AD31" i="85"/>
  <c r="S9" i="86"/>
  <c r="S24" i="86"/>
  <c r="AB43" i="85"/>
  <c r="Q10" i="86"/>
  <c r="Z43" i="85"/>
  <c r="O10" i="86"/>
  <c r="X43" i="85"/>
  <c r="M10" i="86"/>
  <c r="W43" i="85"/>
  <c r="L10" i="86"/>
  <c r="T43" i="85"/>
  <c r="I10" i="86"/>
  <c r="S43" i="85"/>
  <c r="H10" i="86"/>
  <c r="R43" i="85"/>
  <c r="G10" i="86"/>
  <c r="O43" i="85"/>
  <c r="F10" i="86"/>
  <c r="N43" i="85"/>
  <c r="E10" i="86"/>
  <c r="M43" i="85"/>
  <c r="D10" i="86"/>
  <c r="K43" i="85"/>
  <c r="C10" i="86"/>
  <c r="J43" i="85"/>
  <c r="B10" i="86"/>
  <c r="AG42" i="85"/>
  <c r="AC42" i="85"/>
  <c r="Y42" i="85"/>
  <c r="U42" i="85"/>
  <c r="AG41" i="85"/>
  <c r="AC41" i="85"/>
  <c r="Y41" i="85"/>
  <c r="U41" i="85"/>
  <c r="AG40" i="85"/>
  <c r="AC40" i="85"/>
  <c r="Y40" i="85"/>
  <c r="U40" i="85"/>
  <c r="AG39" i="85"/>
  <c r="AC39" i="85"/>
  <c r="Y39" i="85"/>
  <c r="U39" i="85"/>
  <c r="AG38" i="85"/>
  <c r="AC38" i="85"/>
  <c r="Y38" i="85"/>
  <c r="U38" i="85"/>
  <c r="AG37" i="85"/>
  <c r="AC37" i="85"/>
  <c r="Y37" i="85"/>
  <c r="U37" i="85"/>
  <c r="AG36" i="85"/>
  <c r="AC36" i="85"/>
  <c r="Y36" i="85"/>
  <c r="U36" i="85"/>
  <c r="AG35" i="85"/>
  <c r="AC35" i="85"/>
  <c r="Y35" i="85"/>
  <c r="U35" i="85"/>
  <c r="AG34" i="85"/>
  <c r="AC34" i="85"/>
  <c r="Y34" i="85"/>
  <c r="U34" i="85"/>
  <c r="AG33" i="85"/>
  <c r="AC33" i="85"/>
  <c r="Y33" i="85"/>
  <c r="U33" i="85"/>
  <c r="AF31" i="85"/>
  <c r="U9" i="86"/>
  <c r="AE31" i="85"/>
  <c r="T9" i="86"/>
  <c r="AB31" i="85"/>
  <c r="Q9" i="86"/>
  <c r="Z31" i="85"/>
  <c r="O9" i="86"/>
  <c r="X31" i="85"/>
  <c r="M9" i="86"/>
  <c r="W31" i="85"/>
  <c r="L9" i="86"/>
  <c r="T31" i="85"/>
  <c r="I9" i="86"/>
  <c r="S31" i="85"/>
  <c r="H9" i="86"/>
  <c r="R31" i="85"/>
  <c r="G9" i="86"/>
  <c r="O31" i="85"/>
  <c r="F9" i="86"/>
  <c r="N31" i="85"/>
  <c r="E9" i="86"/>
  <c r="M31" i="85"/>
  <c r="D9" i="86"/>
  <c r="K31" i="85"/>
  <c r="C9" i="86"/>
  <c r="J31" i="85"/>
  <c r="B9" i="86"/>
  <c r="AG30" i="85"/>
  <c r="AC30" i="85"/>
  <c r="Y30" i="85"/>
  <c r="U30" i="85"/>
  <c r="AG29" i="85"/>
  <c r="AC29" i="85"/>
  <c r="Y29" i="85"/>
  <c r="U29" i="85"/>
  <c r="AG28" i="85"/>
  <c r="AC28" i="85"/>
  <c r="Y28" i="85"/>
  <c r="U28" i="85"/>
  <c r="AG27" i="85"/>
  <c r="AC27" i="85"/>
  <c r="Y27" i="85"/>
  <c r="U27" i="85"/>
  <c r="AG26" i="85"/>
  <c r="AC26" i="85"/>
  <c r="Y26" i="85"/>
  <c r="U26" i="85"/>
  <c r="AG25" i="85"/>
  <c r="AC25" i="85"/>
  <c r="Y25" i="85"/>
  <c r="U25" i="85"/>
  <c r="AG24" i="85"/>
  <c r="AC24" i="85"/>
  <c r="Y24" i="85"/>
  <c r="U24" i="85"/>
  <c r="AG23" i="85"/>
  <c r="AC23" i="85"/>
  <c r="Y23" i="85"/>
  <c r="U23" i="85"/>
  <c r="AG22" i="85"/>
  <c r="AC22" i="85"/>
  <c r="Y22" i="85"/>
  <c r="U22" i="85"/>
  <c r="AG21" i="85"/>
  <c r="AC21" i="85"/>
  <c r="Y21" i="85"/>
  <c r="U21" i="85"/>
  <c r="AF19" i="85"/>
  <c r="U8" i="86"/>
  <c r="U12" i="86"/>
  <c r="U24" i="86"/>
  <c r="AE19" i="85"/>
  <c r="AB19" i="85"/>
  <c r="Z19" i="85"/>
  <c r="O8" i="86"/>
  <c r="X19" i="85"/>
  <c r="M8" i="86"/>
  <c r="M24" i="86"/>
  <c r="W19" i="85"/>
  <c r="T19" i="85"/>
  <c r="I8" i="86"/>
  <c r="S19" i="85"/>
  <c r="H8" i="86"/>
  <c r="R19" i="85"/>
  <c r="G8" i="86"/>
  <c r="O19" i="85"/>
  <c r="F8" i="86"/>
  <c r="F24" i="86"/>
  <c r="N19" i="85"/>
  <c r="E8" i="86"/>
  <c r="M19" i="85"/>
  <c r="K19" i="85"/>
  <c r="C8" i="86"/>
  <c r="J19" i="85"/>
  <c r="B8" i="86"/>
  <c r="AG18" i="85"/>
  <c r="AC18" i="85"/>
  <c r="Y18" i="85"/>
  <c r="U18" i="85"/>
  <c r="AG17" i="85"/>
  <c r="AC17" i="85"/>
  <c r="Y17" i="85"/>
  <c r="U17" i="85"/>
  <c r="AG16" i="85"/>
  <c r="AC16" i="85"/>
  <c r="Y16" i="85"/>
  <c r="U16" i="85"/>
  <c r="AG15" i="85"/>
  <c r="AC15" i="85"/>
  <c r="Y15" i="85"/>
  <c r="U15" i="85"/>
  <c r="AG14" i="85"/>
  <c r="AC14" i="85"/>
  <c r="Y14" i="85"/>
  <c r="U14" i="85"/>
  <c r="AG13" i="85"/>
  <c r="AC13" i="85"/>
  <c r="Y13" i="85"/>
  <c r="U13" i="85"/>
  <c r="AG12" i="85"/>
  <c r="AC12" i="85"/>
  <c r="Y12" i="85"/>
  <c r="U12" i="85"/>
  <c r="AG11" i="85"/>
  <c r="AC11" i="85"/>
  <c r="Y11" i="85"/>
  <c r="U11" i="85"/>
  <c r="AG10" i="85"/>
  <c r="AC10" i="85"/>
  <c r="Y10" i="85"/>
  <c r="U10" i="85"/>
  <c r="AG9" i="85"/>
  <c r="AC9" i="85"/>
  <c r="Y9" i="85"/>
  <c r="U9" i="85"/>
  <c r="C18" i="83"/>
  <c r="B18" i="83"/>
  <c r="Y17" i="83"/>
  <c r="A5" i="83"/>
  <c r="A3" i="83"/>
  <c r="A1" i="83"/>
  <c r="AF190" i="82"/>
  <c r="U23" i="83"/>
  <c r="AE190" i="82"/>
  <c r="T23" i="83"/>
  <c r="AD190" i="82"/>
  <c r="S23" i="83"/>
  <c r="AB190" i="82"/>
  <c r="Q23" i="83"/>
  <c r="AA190" i="82"/>
  <c r="P23" i="83"/>
  <c r="Z190" i="82"/>
  <c r="O23" i="83"/>
  <c r="X190" i="82"/>
  <c r="M23" i="83"/>
  <c r="W190" i="82"/>
  <c r="L23" i="83"/>
  <c r="V190" i="82"/>
  <c r="K23" i="83"/>
  <c r="T190" i="82"/>
  <c r="I23" i="83"/>
  <c r="S190" i="82"/>
  <c r="H23" i="83"/>
  <c r="R190" i="82"/>
  <c r="G23" i="83"/>
  <c r="O190" i="82"/>
  <c r="F23" i="83"/>
  <c r="N190" i="82"/>
  <c r="E23" i="83"/>
  <c r="M190" i="82"/>
  <c r="D23" i="83"/>
  <c r="K190" i="82"/>
  <c r="C23" i="83"/>
  <c r="AG189" i="82"/>
  <c r="AC189" i="82"/>
  <c r="Y189" i="82"/>
  <c r="Y190" i="82"/>
  <c r="N23" i="83"/>
  <c r="U189" i="82"/>
  <c r="U190" i="82"/>
  <c r="J23" i="83"/>
  <c r="AF187" i="82"/>
  <c r="U22" i="83"/>
  <c r="AE187" i="82"/>
  <c r="T22" i="83"/>
  <c r="AD187" i="82"/>
  <c r="S22" i="83"/>
  <c r="AB187" i="82"/>
  <c r="Q22" i="83"/>
  <c r="AA187" i="82"/>
  <c r="P22" i="83"/>
  <c r="Z187" i="82"/>
  <c r="O22" i="83"/>
  <c r="X187" i="82"/>
  <c r="M22" i="83"/>
  <c r="W187" i="82"/>
  <c r="L22" i="83"/>
  <c r="V187" i="82"/>
  <c r="K22" i="83"/>
  <c r="T187" i="82"/>
  <c r="I22" i="83"/>
  <c r="S187" i="82"/>
  <c r="H22" i="83"/>
  <c r="R187" i="82"/>
  <c r="G22" i="83"/>
  <c r="O187" i="82"/>
  <c r="F22" i="83"/>
  <c r="N187" i="82"/>
  <c r="E22" i="83"/>
  <c r="M187" i="82"/>
  <c r="D22" i="83"/>
  <c r="K187" i="82"/>
  <c r="C22" i="83"/>
  <c r="J187" i="82"/>
  <c r="B22" i="83"/>
  <c r="AG186" i="82"/>
  <c r="AC186" i="82"/>
  <c r="Y186" i="82"/>
  <c r="U186" i="82"/>
  <c r="AG185" i="82"/>
  <c r="AC185" i="82"/>
  <c r="Y185" i="82"/>
  <c r="U185" i="82"/>
  <c r="AG184" i="82"/>
  <c r="AC184" i="82"/>
  <c r="Y184" i="82"/>
  <c r="U184" i="82"/>
  <c r="AG183" i="82"/>
  <c r="AC183" i="82"/>
  <c r="Y183" i="82"/>
  <c r="U183" i="82"/>
  <c r="AG182" i="82"/>
  <c r="AC182" i="82"/>
  <c r="Y182" i="82"/>
  <c r="U182" i="82"/>
  <c r="AG181" i="82"/>
  <c r="AC181" i="82"/>
  <c r="Y181" i="82"/>
  <c r="U181" i="82"/>
  <c r="AG180" i="82"/>
  <c r="AC180" i="82"/>
  <c r="Y180" i="82"/>
  <c r="U180" i="82"/>
  <c r="AG179" i="82"/>
  <c r="AC179" i="82"/>
  <c r="Y179" i="82"/>
  <c r="U179" i="82"/>
  <c r="AG178" i="82"/>
  <c r="AC178" i="82"/>
  <c r="Y178" i="82"/>
  <c r="U178" i="82"/>
  <c r="AG177" i="82"/>
  <c r="AC177" i="82"/>
  <c r="Y177" i="82"/>
  <c r="U177" i="82"/>
  <c r="AF175" i="82"/>
  <c r="U21" i="83"/>
  <c r="AE175" i="82"/>
  <c r="T21" i="83"/>
  <c r="AD175" i="82"/>
  <c r="S21" i="83"/>
  <c r="AB175" i="82"/>
  <c r="Q21" i="83"/>
  <c r="AA175" i="82"/>
  <c r="P21" i="83"/>
  <c r="Z175" i="82"/>
  <c r="O21" i="83"/>
  <c r="X175" i="82"/>
  <c r="M21" i="83"/>
  <c r="W175" i="82"/>
  <c r="L21" i="83"/>
  <c r="V175" i="82"/>
  <c r="K21" i="83"/>
  <c r="T175" i="82"/>
  <c r="I21" i="83"/>
  <c r="S175" i="82"/>
  <c r="H21" i="83"/>
  <c r="R175" i="82"/>
  <c r="G21" i="83"/>
  <c r="O175" i="82"/>
  <c r="F21" i="83"/>
  <c r="N175" i="82"/>
  <c r="E21" i="83"/>
  <c r="M175" i="82"/>
  <c r="D21" i="83"/>
  <c r="K175" i="82"/>
  <c r="C21" i="83"/>
  <c r="J175" i="82"/>
  <c r="B21" i="83"/>
  <c r="AG174" i="82"/>
  <c r="AC174" i="82"/>
  <c r="Y174" i="82"/>
  <c r="U174" i="82"/>
  <c r="AG173" i="82"/>
  <c r="AC173" i="82"/>
  <c r="Y173" i="82"/>
  <c r="U173" i="82"/>
  <c r="AG172" i="82"/>
  <c r="AC172" i="82"/>
  <c r="Y172" i="82"/>
  <c r="U172" i="82"/>
  <c r="AG171" i="82"/>
  <c r="AC171" i="82"/>
  <c r="Y171" i="82"/>
  <c r="U171" i="82"/>
  <c r="AG170" i="82"/>
  <c r="AC170" i="82"/>
  <c r="Y170" i="82"/>
  <c r="U170" i="82"/>
  <c r="AG169" i="82"/>
  <c r="AC169" i="82"/>
  <c r="Y169" i="82"/>
  <c r="U169" i="82"/>
  <c r="AG168" i="82"/>
  <c r="AC168" i="82"/>
  <c r="Y168" i="82"/>
  <c r="U168" i="82"/>
  <c r="AG167" i="82"/>
  <c r="AC167" i="82"/>
  <c r="Y167" i="82"/>
  <c r="U167" i="82"/>
  <c r="AG166" i="82"/>
  <c r="AC166" i="82"/>
  <c r="Y166" i="82"/>
  <c r="U166" i="82"/>
  <c r="AG165" i="82"/>
  <c r="AC165" i="82"/>
  <c r="Y165" i="82"/>
  <c r="U165" i="82"/>
  <c r="AF163" i="82"/>
  <c r="U20" i="83"/>
  <c r="AE163" i="82"/>
  <c r="T20" i="83"/>
  <c r="AD163" i="82"/>
  <c r="S20" i="83"/>
  <c r="AB163" i="82"/>
  <c r="Q20" i="83"/>
  <c r="AA163" i="82"/>
  <c r="P20" i="83"/>
  <c r="Z163" i="82"/>
  <c r="O20" i="83"/>
  <c r="X163" i="82"/>
  <c r="M20" i="83"/>
  <c r="W163" i="82"/>
  <c r="L20" i="83"/>
  <c r="V163" i="82"/>
  <c r="K20" i="83"/>
  <c r="T163" i="82"/>
  <c r="I20" i="83"/>
  <c r="S163" i="82"/>
  <c r="H20" i="83"/>
  <c r="R163" i="82"/>
  <c r="G20" i="83"/>
  <c r="O163" i="82"/>
  <c r="F20" i="83"/>
  <c r="N163" i="82"/>
  <c r="E20" i="83"/>
  <c r="M163" i="82"/>
  <c r="D20" i="83"/>
  <c r="K163" i="82"/>
  <c r="C20" i="83"/>
  <c r="J163" i="82"/>
  <c r="B20" i="83"/>
  <c r="AG162" i="82"/>
  <c r="AC162" i="82"/>
  <c r="Y162" i="82"/>
  <c r="U162" i="82"/>
  <c r="AG161" i="82"/>
  <c r="AC161" i="82"/>
  <c r="Y161" i="82"/>
  <c r="U161" i="82"/>
  <c r="AG160" i="82"/>
  <c r="AC160" i="82"/>
  <c r="Y160" i="82"/>
  <c r="U160" i="82"/>
  <c r="AG159" i="82"/>
  <c r="AC159" i="82"/>
  <c r="Y159" i="82"/>
  <c r="U159" i="82"/>
  <c r="AG158" i="82"/>
  <c r="AC158" i="82"/>
  <c r="Y158" i="82"/>
  <c r="U158" i="82"/>
  <c r="AG157" i="82"/>
  <c r="AC157" i="82"/>
  <c r="Y157" i="82"/>
  <c r="U157" i="82"/>
  <c r="AG156" i="82"/>
  <c r="AC156" i="82"/>
  <c r="Y156" i="82"/>
  <c r="U156" i="82"/>
  <c r="AG155" i="82"/>
  <c r="AC155" i="82"/>
  <c r="Y155" i="82"/>
  <c r="U155" i="82"/>
  <c r="AG154" i="82"/>
  <c r="AC154" i="82"/>
  <c r="Y154" i="82"/>
  <c r="U154" i="82"/>
  <c r="AG153" i="82"/>
  <c r="AC153" i="82"/>
  <c r="Y153" i="82"/>
  <c r="U153" i="82"/>
  <c r="AF151" i="82"/>
  <c r="U19" i="83"/>
  <c r="AE151" i="82"/>
  <c r="T19" i="83"/>
  <c r="AD151" i="82"/>
  <c r="S19" i="83"/>
  <c r="AB151" i="82"/>
  <c r="Q19" i="83"/>
  <c r="AA151" i="82"/>
  <c r="P19" i="83"/>
  <c r="Z151" i="82"/>
  <c r="O19" i="83"/>
  <c r="X151" i="82"/>
  <c r="M19" i="83"/>
  <c r="W151" i="82"/>
  <c r="L19" i="83"/>
  <c r="V151" i="82"/>
  <c r="K19" i="83"/>
  <c r="T151" i="82"/>
  <c r="I19" i="83"/>
  <c r="S151" i="82"/>
  <c r="H19" i="83"/>
  <c r="R151" i="82"/>
  <c r="G19" i="83"/>
  <c r="O151" i="82"/>
  <c r="F19" i="83"/>
  <c r="N151" i="82"/>
  <c r="E19" i="83"/>
  <c r="M151" i="82"/>
  <c r="D19" i="83"/>
  <c r="K151" i="82"/>
  <c r="C19" i="83"/>
  <c r="J151" i="82"/>
  <c r="B19" i="83"/>
  <c r="AG150" i="82"/>
  <c r="AC150" i="82"/>
  <c r="Y150" i="82"/>
  <c r="U150" i="82"/>
  <c r="AG149" i="82"/>
  <c r="AC149" i="82"/>
  <c r="Y149" i="82"/>
  <c r="U149" i="82"/>
  <c r="AG148" i="82"/>
  <c r="AC148" i="82"/>
  <c r="Y148" i="82"/>
  <c r="U148" i="82"/>
  <c r="AG147" i="82"/>
  <c r="AC147" i="82"/>
  <c r="Y147" i="82"/>
  <c r="U147" i="82"/>
  <c r="AG146" i="82"/>
  <c r="AC146" i="82"/>
  <c r="Y146" i="82"/>
  <c r="U146" i="82"/>
  <c r="AG145" i="82"/>
  <c r="AC145" i="82"/>
  <c r="Y145" i="82"/>
  <c r="U145" i="82"/>
  <c r="AG144" i="82"/>
  <c r="AC144" i="82"/>
  <c r="Y144" i="82"/>
  <c r="U144" i="82"/>
  <c r="AG143" i="82"/>
  <c r="AC143" i="82"/>
  <c r="Y143" i="82"/>
  <c r="U143" i="82"/>
  <c r="AG142" i="82"/>
  <c r="AC142" i="82"/>
  <c r="Y142" i="82"/>
  <c r="U142" i="82"/>
  <c r="AG141" i="82"/>
  <c r="AC141" i="82"/>
  <c r="Y141" i="82"/>
  <c r="U141" i="82"/>
  <c r="AF139" i="82"/>
  <c r="U18" i="83"/>
  <c r="AE139" i="82"/>
  <c r="T18" i="83"/>
  <c r="AD139" i="82"/>
  <c r="S18" i="83"/>
  <c r="AB139" i="82"/>
  <c r="Q18" i="83"/>
  <c r="AA139" i="82"/>
  <c r="P18" i="83"/>
  <c r="Z139" i="82"/>
  <c r="O18" i="83"/>
  <c r="X139" i="82"/>
  <c r="M18" i="83"/>
  <c r="W139" i="82"/>
  <c r="L18" i="83"/>
  <c r="V139" i="82"/>
  <c r="K18" i="83"/>
  <c r="T139" i="82"/>
  <c r="I18" i="83"/>
  <c r="S139" i="82"/>
  <c r="H18" i="83"/>
  <c r="R139" i="82"/>
  <c r="G18" i="83"/>
  <c r="O139" i="82"/>
  <c r="F18" i="83"/>
  <c r="N139" i="82"/>
  <c r="E18" i="83"/>
  <c r="M139" i="82"/>
  <c r="D18" i="83"/>
  <c r="AG138" i="82"/>
  <c r="AC138" i="82"/>
  <c r="Y138" i="82"/>
  <c r="U138" i="82"/>
  <c r="AG137" i="82"/>
  <c r="AC137" i="82"/>
  <c r="Y137" i="82"/>
  <c r="U137" i="82"/>
  <c r="AG136" i="82"/>
  <c r="AC136" i="82"/>
  <c r="Y136" i="82"/>
  <c r="U136" i="82"/>
  <c r="AG135" i="82"/>
  <c r="AC135" i="82"/>
  <c r="Y135" i="82"/>
  <c r="U135" i="82"/>
  <c r="AG134" i="82"/>
  <c r="AC134" i="82"/>
  <c r="Y134" i="82"/>
  <c r="U134" i="82"/>
  <c r="AG133" i="82"/>
  <c r="AC133" i="82"/>
  <c r="Y133" i="82"/>
  <c r="U133" i="82"/>
  <c r="AG132" i="82"/>
  <c r="AC132" i="82"/>
  <c r="Y132" i="82"/>
  <c r="U132" i="82"/>
  <c r="AG131" i="82"/>
  <c r="AC131" i="82"/>
  <c r="Y131" i="82"/>
  <c r="U131" i="82"/>
  <c r="AG130" i="82"/>
  <c r="AC130" i="82"/>
  <c r="Y130" i="82"/>
  <c r="U130" i="82"/>
  <c r="AG129" i="82"/>
  <c r="AC129" i="82"/>
  <c r="Y129" i="82"/>
  <c r="U129" i="82"/>
  <c r="AF127" i="82"/>
  <c r="U17" i="83"/>
  <c r="AE127" i="82"/>
  <c r="T17" i="83"/>
  <c r="AD127" i="82"/>
  <c r="S17" i="83"/>
  <c r="AB127" i="82"/>
  <c r="Q17" i="83"/>
  <c r="AA127" i="82"/>
  <c r="P17" i="83"/>
  <c r="Z127" i="82"/>
  <c r="O17" i="83"/>
  <c r="X127" i="82"/>
  <c r="M17" i="83"/>
  <c r="W127" i="82"/>
  <c r="L17" i="83"/>
  <c r="V127" i="82"/>
  <c r="K17" i="83"/>
  <c r="T127" i="82"/>
  <c r="I17" i="83"/>
  <c r="S127" i="82"/>
  <c r="H17" i="83"/>
  <c r="R127" i="82"/>
  <c r="G17" i="83"/>
  <c r="O127" i="82"/>
  <c r="F17" i="83"/>
  <c r="N127" i="82"/>
  <c r="E17" i="83"/>
  <c r="M127" i="82"/>
  <c r="D17" i="83"/>
  <c r="K127" i="82"/>
  <c r="C17" i="83"/>
  <c r="J127" i="82"/>
  <c r="B17" i="83"/>
  <c r="AG126" i="82"/>
  <c r="AC126" i="82"/>
  <c r="Y126" i="82"/>
  <c r="U126" i="82"/>
  <c r="AG125" i="82"/>
  <c r="AC125" i="82"/>
  <c r="Y125" i="82"/>
  <c r="U125" i="82"/>
  <c r="AG124" i="82"/>
  <c r="AC124" i="82"/>
  <c r="Y124" i="82"/>
  <c r="U124" i="82"/>
  <c r="AG123" i="82"/>
  <c r="AC123" i="82"/>
  <c r="Y123" i="82"/>
  <c r="U123" i="82"/>
  <c r="AG122" i="82"/>
  <c r="AC122" i="82"/>
  <c r="Y122" i="82"/>
  <c r="U122" i="82"/>
  <c r="AG121" i="82"/>
  <c r="AC121" i="82"/>
  <c r="Y121" i="82"/>
  <c r="U121" i="82"/>
  <c r="AG120" i="82"/>
  <c r="AC120" i="82"/>
  <c r="Y120" i="82"/>
  <c r="U120" i="82"/>
  <c r="AG119" i="82"/>
  <c r="AC119" i="82"/>
  <c r="Y119" i="82"/>
  <c r="U119" i="82"/>
  <c r="AG118" i="82"/>
  <c r="AC118" i="82"/>
  <c r="Y118" i="82"/>
  <c r="U118" i="82"/>
  <c r="AG117" i="82"/>
  <c r="AC117" i="82"/>
  <c r="Y117" i="82"/>
  <c r="U117" i="82"/>
  <c r="AF115" i="82"/>
  <c r="U16" i="83"/>
  <c r="AE115" i="82"/>
  <c r="T16" i="83"/>
  <c r="AD115" i="82"/>
  <c r="S16" i="83"/>
  <c r="AB115" i="82"/>
  <c r="Q16" i="83"/>
  <c r="AA115" i="82"/>
  <c r="P16" i="83"/>
  <c r="Z115" i="82"/>
  <c r="O16" i="83"/>
  <c r="X115" i="82"/>
  <c r="M16" i="83"/>
  <c r="W115" i="82"/>
  <c r="L16" i="83"/>
  <c r="V115" i="82"/>
  <c r="K16" i="83"/>
  <c r="T115" i="82"/>
  <c r="I16" i="83"/>
  <c r="S115" i="82"/>
  <c r="H16" i="83"/>
  <c r="R115" i="82"/>
  <c r="G16" i="83"/>
  <c r="O115" i="82"/>
  <c r="F16" i="83"/>
  <c r="N115" i="82"/>
  <c r="E16" i="83"/>
  <c r="M115" i="82"/>
  <c r="D16" i="83"/>
  <c r="K115" i="82"/>
  <c r="C16" i="83"/>
  <c r="J115" i="82"/>
  <c r="B16" i="83"/>
  <c r="AG114" i="82"/>
  <c r="AC114" i="82"/>
  <c r="Y114" i="82"/>
  <c r="U114" i="82"/>
  <c r="AG113" i="82"/>
  <c r="AC113" i="82"/>
  <c r="Y113" i="82"/>
  <c r="U113" i="82"/>
  <c r="AG112" i="82"/>
  <c r="AC112" i="82"/>
  <c r="Y112" i="82"/>
  <c r="U112" i="82"/>
  <c r="AG111" i="82"/>
  <c r="AC111" i="82"/>
  <c r="Y111" i="82"/>
  <c r="U111" i="82"/>
  <c r="AG110" i="82"/>
  <c r="AC110" i="82"/>
  <c r="Y110" i="82"/>
  <c r="U110" i="82"/>
  <c r="AG109" i="82"/>
  <c r="AC109" i="82"/>
  <c r="Y109" i="82"/>
  <c r="U109" i="82"/>
  <c r="AG108" i="82"/>
  <c r="AC108" i="82"/>
  <c r="Y108" i="82"/>
  <c r="U108" i="82"/>
  <c r="AG107" i="82"/>
  <c r="AC107" i="82"/>
  <c r="Y107" i="82"/>
  <c r="U107" i="82"/>
  <c r="AG106" i="82"/>
  <c r="AC106" i="82"/>
  <c r="Y106" i="82"/>
  <c r="U106" i="82"/>
  <c r="AG105" i="82"/>
  <c r="AC105" i="82"/>
  <c r="Y105" i="82"/>
  <c r="U105" i="82"/>
  <c r="AF103" i="82"/>
  <c r="U15" i="83"/>
  <c r="AE103" i="82"/>
  <c r="T15" i="83"/>
  <c r="AD103" i="82"/>
  <c r="S15" i="83"/>
  <c r="AB103" i="82"/>
  <c r="Q15" i="83"/>
  <c r="AA103" i="82"/>
  <c r="P15" i="83"/>
  <c r="Z103" i="82"/>
  <c r="O15" i="83"/>
  <c r="X103" i="82"/>
  <c r="M15" i="83"/>
  <c r="W103" i="82"/>
  <c r="L15" i="83"/>
  <c r="V103" i="82"/>
  <c r="K15" i="83"/>
  <c r="T103" i="82"/>
  <c r="I15" i="83"/>
  <c r="S103" i="82"/>
  <c r="H15" i="83"/>
  <c r="R103" i="82"/>
  <c r="G15" i="83"/>
  <c r="O103" i="82"/>
  <c r="F15" i="83"/>
  <c r="N103" i="82"/>
  <c r="E15" i="83"/>
  <c r="M103" i="82"/>
  <c r="D15" i="83"/>
  <c r="M19" i="82"/>
  <c r="D8" i="83"/>
  <c r="M31" i="82"/>
  <c r="D9" i="83"/>
  <c r="M43" i="82"/>
  <c r="D10" i="83"/>
  <c r="M55" i="82"/>
  <c r="D11" i="83"/>
  <c r="M67" i="82"/>
  <c r="D12" i="83"/>
  <c r="M79" i="82"/>
  <c r="D13" i="83"/>
  <c r="M91" i="82"/>
  <c r="D14" i="83"/>
  <c r="D24" i="83"/>
  <c r="K103" i="82"/>
  <c r="C15" i="83"/>
  <c r="J103" i="82"/>
  <c r="B15" i="83"/>
  <c r="AG102" i="82"/>
  <c r="AC102" i="82"/>
  <c r="Y102" i="82"/>
  <c r="U102" i="82"/>
  <c r="AG101" i="82"/>
  <c r="AC101" i="82"/>
  <c r="Y101" i="82"/>
  <c r="U101" i="82"/>
  <c r="AG100" i="82"/>
  <c r="AC100" i="82"/>
  <c r="Y100" i="82"/>
  <c r="U100" i="82"/>
  <c r="AG99" i="82"/>
  <c r="AC99" i="82"/>
  <c r="Y99" i="82"/>
  <c r="U99" i="82"/>
  <c r="AG98" i="82"/>
  <c r="AC98" i="82"/>
  <c r="Y98" i="82"/>
  <c r="U98" i="82"/>
  <c r="AG97" i="82"/>
  <c r="AC97" i="82"/>
  <c r="Y97" i="82"/>
  <c r="U97" i="82"/>
  <c r="AG96" i="82"/>
  <c r="AC96" i="82"/>
  <c r="Y96" i="82"/>
  <c r="U96" i="82"/>
  <c r="AG95" i="82"/>
  <c r="AC95" i="82"/>
  <c r="Y95" i="82"/>
  <c r="U95" i="82"/>
  <c r="AG94" i="82"/>
  <c r="AC94" i="82"/>
  <c r="Y94" i="82"/>
  <c r="U94" i="82"/>
  <c r="AG93" i="82"/>
  <c r="AC93" i="82"/>
  <c r="Y93" i="82"/>
  <c r="U93" i="82"/>
  <c r="AF91" i="82"/>
  <c r="U14" i="83"/>
  <c r="AE91" i="82"/>
  <c r="T14" i="83"/>
  <c r="AD91" i="82"/>
  <c r="S14" i="83"/>
  <c r="AB91" i="82"/>
  <c r="Q14" i="83"/>
  <c r="AA91" i="82"/>
  <c r="P14" i="83"/>
  <c r="Z91" i="82"/>
  <c r="O14" i="83"/>
  <c r="X91" i="82"/>
  <c r="M14" i="83"/>
  <c r="W91" i="82"/>
  <c r="L14" i="83"/>
  <c r="V91" i="82"/>
  <c r="K14" i="83"/>
  <c r="T91" i="82"/>
  <c r="I14" i="83"/>
  <c r="S91" i="82"/>
  <c r="H14" i="83"/>
  <c r="R91" i="82"/>
  <c r="G14" i="83"/>
  <c r="O91" i="82"/>
  <c r="F14" i="83"/>
  <c r="N91" i="82"/>
  <c r="E14" i="83"/>
  <c r="N19" i="82"/>
  <c r="E8" i="83"/>
  <c r="N31" i="82"/>
  <c r="E9" i="83"/>
  <c r="N43" i="82"/>
  <c r="E10" i="83"/>
  <c r="N55" i="82"/>
  <c r="E11" i="83"/>
  <c r="N67" i="82"/>
  <c r="E12" i="83"/>
  <c r="N79" i="82"/>
  <c r="E13" i="83"/>
  <c r="E24" i="83"/>
  <c r="K91" i="82"/>
  <c r="C14" i="83"/>
  <c r="J91" i="82"/>
  <c r="B14" i="83"/>
  <c r="AG90" i="82"/>
  <c r="AC90" i="82"/>
  <c r="Y90" i="82"/>
  <c r="U90" i="82"/>
  <c r="AG89" i="82"/>
  <c r="AC89" i="82"/>
  <c r="Y89" i="82"/>
  <c r="U89" i="82"/>
  <c r="AG88" i="82"/>
  <c r="AC88" i="82"/>
  <c r="Y88" i="82"/>
  <c r="U88" i="82"/>
  <c r="AG87" i="82"/>
  <c r="AC87" i="82"/>
  <c r="Y87" i="82"/>
  <c r="U87" i="82"/>
  <c r="AG86" i="82"/>
  <c r="AC86" i="82"/>
  <c r="Y86" i="82"/>
  <c r="U86" i="82"/>
  <c r="AG85" i="82"/>
  <c r="AC85" i="82"/>
  <c r="Y85" i="82"/>
  <c r="U85" i="82"/>
  <c r="AG84" i="82"/>
  <c r="AC84" i="82"/>
  <c r="Y84" i="82"/>
  <c r="U84" i="82"/>
  <c r="AG83" i="82"/>
  <c r="AC83" i="82"/>
  <c r="Y83" i="82"/>
  <c r="U83" i="82"/>
  <c r="AG82" i="82"/>
  <c r="AC82" i="82"/>
  <c r="Y82" i="82"/>
  <c r="U82" i="82"/>
  <c r="AG81" i="82"/>
  <c r="AC81" i="82"/>
  <c r="Y81" i="82"/>
  <c r="U81" i="82"/>
  <c r="AF79" i="82"/>
  <c r="U13" i="83"/>
  <c r="AE79" i="82"/>
  <c r="T13" i="83"/>
  <c r="AD79" i="82"/>
  <c r="S13" i="83"/>
  <c r="AB79" i="82"/>
  <c r="Q13" i="83"/>
  <c r="AA79" i="82"/>
  <c r="P13" i="83"/>
  <c r="Z79" i="82"/>
  <c r="O13" i="83"/>
  <c r="X79" i="82"/>
  <c r="M13" i="83"/>
  <c r="W79" i="82"/>
  <c r="L13" i="83"/>
  <c r="V79" i="82"/>
  <c r="K13" i="83"/>
  <c r="T79" i="82"/>
  <c r="I13" i="83"/>
  <c r="S79" i="82"/>
  <c r="H13" i="83"/>
  <c r="R79" i="82"/>
  <c r="G13" i="83"/>
  <c r="O79" i="82"/>
  <c r="F13" i="83"/>
  <c r="K79" i="82"/>
  <c r="C13" i="83"/>
  <c r="J79" i="82"/>
  <c r="B13" i="83"/>
  <c r="AG78" i="82"/>
  <c r="AC78" i="82"/>
  <c r="Y78" i="82"/>
  <c r="U78" i="82"/>
  <c r="AG77" i="82"/>
  <c r="AC77" i="82"/>
  <c r="Y77" i="82"/>
  <c r="U77" i="82"/>
  <c r="AG76" i="82"/>
  <c r="AC76" i="82"/>
  <c r="Y76" i="82"/>
  <c r="U76" i="82"/>
  <c r="AG75" i="82"/>
  <c r="AC75" i="82"/>
  <c r="Y75" i="82"/>
  <c r="U75" i="82"/>
  <c r="AG74" i="82"/>
  <c r="AC74" i="82"/>
  <c r="Y74" i="82"/>
  <c r="U74" i="82"/>
  <c r="AG73" i="82"/>
  <c r="AC73" i="82"/>
  <c r="Y73" i="82"/>
  <c r="U73" i="82"/>
  <c r="AG72" i="82"/>
  <c r="AC72" i="82"/>
  <c r="Y72" i="82"/>
  <c r="U72" i="82"/>
  <c r="AG71" i="82"/>
  <c r="AC71" i="82"/>
  <c r="Y71" i="82"/>
  <c r="U71" i="82"/>
  <c r="AG70" i="82"/>
  <c r="AC70" i="82"/>
  <c r="Y70" i="82"/>
  <c r="U70" i="82"/>
  <c r="U69" i="82"/>
  <c r="U79" i="82"/>
  <c r="J13" i="83"/>
  <c r="AG69" i="82"/>
  <c r="AC69" i="82"/>
  <c r="Y69" i="82"/>
  <c r="AF67" i="82"/>
  <c r="U12" i="83"/>
  <c r="AE67" i="82"/>
  <c r="T12" i="83"/>
  <c r="AD67" i="82"/>
  <c r="S12" i="83"/>
  <c r="AB67" i="82"/>
  <c r="Q12" i="83"/>
  <c r="AA67" i="82"/>
  <c r="P12" i="83"/>
  <c r="Z67" i="82"/>
  <c r="O12" i="83"/>
  <c r="X67" i="82"/>
  <c r="M12" i="83"/>
  <c r="W67" i="82"/>
  <c r="L12" i="83"/>
  <c r="V67" i="82"/>
  <c r="K12" i="83"/>
  <c r="T67" i="82"/>
  <c r="I12" i="83"/>
  <c r="S67" i="82"/>
  <c r="H12" i="83"/>
  <c r="R67" i="82"/>
  <c r="G12" i="83"/>
  <c r="O67" i="82"/>
  <c r="F12" i="83"/>
  <c r="K67" i="82"/>
  <c r="C12" i="83"/>
  <c r="J67" i="82"/>
  <c r="B12" i="83"/>
  <c r="AG66" i="82"/>
  <c r="AC66" i="82"/>
  <c r="Y66" i="82"/>
  <c r="U66" i="82"/>
  <c r="AG65" i="82"/>
  <c r="AC65" i="82"/>
  <c r="Y65" i="82"/>
  <c r="U65" i="82"/>
  <c r="AH65" i="82"/>
  <c r="AI65" i="82"/>
  <c r="AG64" i="82"/>
  <c r="AC64" i="82"/>
  <c r="Y64" i="82"/>
  <c r="U64" i="82"/>
  <c r="AG63" i="82"/>
  <c r="AC63" i="82"/>
  <c r="Y63" i="82"/>
  <c r="U63" i="82"/>
  <c r="AH63" i="82"/>
  <c r="AI63" i="82"/>
  <c r="AG62" i="82"/>
  <c r="AC62" i="82"/>
  <c r="Y62" i="82"/>
  <c r="U62" i="82"/>
  <c r="AG61" i="82"/>
  <c r="AC61" i="82"/>
  <c r="Y61" i="82"/>
  <c r="U61" i="82"/>
  <c r="AH61" i="82"/>
  <c r="AG60" i="82"/>
  <c r="AC60" i="82"/>
  <c r="Y60" i="82"/>
  <c r="U60" i="82"/>
  <c r="AG59" i="82"/>
  <c r="AC59" i="82"/>
  <c r="Y59" i="82"/>
  <c r="U59" i="82"/>
  <c r="AH59" i="82"/>
  <c r="AI59" i="82"/>
  <c r="AG58" i="82"/>
  <c r="AC58" i="82"/>
  <c r="Y58" i="82"/>
  <c r="U58" i="82"/>
  <c r="AG57" i="82"/>
  <c r="AC57" i="82"/>
  <c r="Y57" i="82"/>
  <c r="U57" i="82"/>
  <c r="AF55" i="82"/>
  <c r="U11" i="83"/>
  <c r="AE55" i="82"/>
  <c r="T11" i="83"/>
  <c r="AD55" i="82"/>
  <c r="S11" i="83"/>
  <c r="AB55" i="82"/>
  <c r="Q11" i="83"/>
  <c r="AA55" i="82"/>
  <c r="P11" i="83"/>
  <c r="Z55" i="82"/>
  <c r="O11" i="83"/>
  <c r="Z19" i="82"/>
  <c r="O8" i="83"/>
  <c r="Z31" i="82"/>
  <c r="O9" i="83"/>
  <c r="Z43" i="82"/>
  <c r="O10" i="83"/>
  <c r="O24" i="83"/>
  <c r="X55" i="82"/>
  <c r="M11" i="83"/>
  <c r="W55" i="82"/>
  <c r="L11" i="83"/>
  <c r="V55" i="82"/>
  <c r="K11" i="83"/>
  <c r="V19" i="82"/>
  <c r="K8" i="83"/>
  <c r="V31" i="82"/>
  <c r="K9" i="83"/>
  <c r="V43" i="82"/>
  <c r="K10" i="83"/>
  <c r="T55" i="82"/>
  <c r="I11" i="83"/>
  <c r="S55" i="82"/>
  <c r="H11" i="83"/>
  <c r="R55" i="82"/>
  <c r="G11" i="83"/>
  <c r="O55" i="82"/>
  <c r="K55" i="82"/>
  <c r="C11" i="83"/>
  <c r="J55" i="82"/>
  <c r="B11" i="83"/>
  <c r="AG54" i="82"/>
  <c r="AC54" i="82"/>
  <c r="Y54" i="82"/>
  <c r="U54" i="82"/>
  <c r="AG53" i="82"/>
  <c r="AC53" i="82"/>
  <c r="Y53" i="82"/>
  <c r="U53" i="82"/>
  <c r="AG52" i="82"/>
  <c r="AC52" i="82"/>
  <c r="Y52" i="82"/>
  <c r="U52" i="82"/>
  <c r="AG51" i="82"/>
  <c r="AC51" i="82"/>
  <c r="Y51" i="82"/>
  <c r="U51" i="82"/>
  <c r="AG50" i="82"/>
  <c r="AC50" i="82"/>
  <c r="Y50" i="82"/>
  <c r="U50" i="82"/>
  <c r="AG49" i="82"/>
  <c r="AC49" i="82"/>
  <c r="Y49" i="82"/>
  <c r="U49" i="82"/>
  <c r="AG48" i="82"/>
  <c r="AC48" i="82"/>
  <c r="Y48" i="82"/>
  <c r="U48" i="82"/>
  <c r="AG47" i="82"/>
  <c r="AC47" i="82"/>
  <c r="Y47" i="82"/>
  <c r="U47" i="82"/>
  <c r="AG46" i="82"/>
  <c r="AC46" i="82"/>
  <c r="Y46" i="82"/>
  <c r="U46" i="82"/>
  <c r="AG45" i="82"/>
  <c r="AC45" i="82"/>
  <c r="Y45" i="82"/>
  <c r="U45" i="82"/>
  <c r="AF43" i="82"/>
  <c r="U10" i="83"/>
  <c r="AF19" i="82"/>
  <c r="U8" i="83"/>
  <c r="AF31" i="82"/>
  <c r="U9" i="83"/>
  <c r="U24" i="83"/>
  <c r="AE43" i="82"/>
  <c r="T10" i="83"/>
  <c r="AD43" i="82"/>
  <c r="S10" i="83"/>
  <c r="AB43" i="82"/>
  <c r="Q10" i="83"/>
  <c r="AA43" i="82"/>
  <c r="P10" i="83"/>
  <c r="X43" i="82"/>
  <c r="M10" i="83"/>
  <c r="W43" i="82"/>
  <c r="L10" i="83"/>
  <c r="T43" i="82"/>
  <c r="I10" i="83"/>
  <c r="S43" i="82"/>
  <c r="H10" i="83"/>
  <c r="R43" i="82"/>
  <c r="G10" i="83"/>
  <c r="O43" i="82"/>
  <c r="F10" i="83"/>
  <c r="K43" i="82"/>
  <c r="C10" i="83"/>
  <c r="J43" i="82"/>
  <c r="B10" i="83"/>
  <c r="AG42" i="82"/>
  <c r="AC42" i="82"/>
  <c r="Y42" i="82"/>
  <c r="U42" i="82"/>
  <c r="AG41" i="82"/>
  <c r="AC41" i="82"/>
  <c r="Y41" i="82"/>
  <c r="U41" i="82"/>
  <c r="AG40" i="82"/>
  <c r="AC40" i="82"/>
  <c r="Y40" i="82"/>
  <c r="U40" i="82"/>
  <c r="AG39" i="82"/>
  <c r="AC39" i="82"/>
  <c r="Y39" i="82"/>
  <c r="U39" i="82"/>
  <c r="AG38" i="82"/>
  <c r="AC38" i="82"/>
  <c r="Y38" i="82"/>
  <c r="U38" i="82"/>
  <c r="AG37" i="82"/>
  <c r="AC37" i="82"/>
  <c r="Y37" i="82"/>
  <c r="U37" i="82"/>
  <c r="AG36" i="82"/>
  <c r="AC36" i="82"/>
  <c r="Y36" i="82"/>
  <c r="U36" i="82"/>
  <c r="AG35" i="82"/>
  <c r="AC35" i="82"/>
  <c r="Y35" i="82"/>
  <c r="U35" i="82"/>
  <c r="AG34" i="82"/>
  <c r="AC34" i="82"/>
  <c r="Y34" i="82"/>
  <c r="U34" i="82"/>
  <c r="AG33" i="82"/>
  <c r="AG43" i="82"/>
  <c r="V10" i="83"/>
  <c r="AC33" i="82"/>
  <c r="Y33" i="82"/>
  <c r="U33" i="82"/>
  <c r="AE31" i="82"/>
  <c r="T9" i="83"/>
  <c r="AD31" i="82"/>
  <c r="S9" i="83"/>
  <c r="AB31" i="82"/>
  <c r="AA31" i="82"/>
  <c r="P9" i="83"/>
  <c r="X31" i="82"/>
  <c r="M9" i="83"/>
  <c r="W31" i="82"/>
  <c r="L9" i="83"/>
  <c r="T31" i="82"/>
  <c r="S31" i="82"/>
  <c r="H9" i="83"/>
  <c r="R31" i="82"/>
  <c r="G9" i="83"/>
  <c r="R19" i="82"/>
  <c r="G8" i="83"/>
  <c r="G24" i="83"/>
  <c r="O31" i="82"/>
  <c r="F9" i="83"/>
  <c r="K31" i="82"/>
  <c r="C9" i="83"/>
  <c r="J31" i="82"/>
  <c r="AG30" i="82"/>
  <c r="AC30" i="82"/>
  <c r="Y30" i="82"/>
  <c r="U30" i="82"/>
  <c r="AG29" i="82"/>
  <c r="AC29" i="82"/>
  <c r="Y29" i="82"/>
  <c r="U29" i="82"/>
  <c r="AG28" i="82"/>
  <c r="AC28" i="82"/>
  <c r="Y28" i="82"/>
  <c r="U28" i="82"/>
  <c r="AG27" i="82"/>
  <c r="AC27" i="82"/>
  <c r="Y27" i="82"/>
  <c r="U27" i="82"/>
  <c r="AG26" i="82"/>
  <c r="AC26" i="82"/>
  <c r="Y26" i="82"/>
  <c r="U26" i="82"/>
  <c r="AG25" i="82"/>
  <c r="AC25" i="82"/>
  <c r="Y25" i="82"/>
  <c r="U25" i="82"/>
  <c r="AG24" i="82"/>
  <c r="AC24" i="82"/>
  <c r="Y24" i="82"/>
  <c r="U24" i="82"/>
  <c r="AG23" i="82"/>
  <c r="AC23" i="82"/>
  <c r="Y23" i="82"/>
  <c r="U23" i="82"/>
  <c r="AG22" i="82"/>
  <c r="AC22" i="82"/>
  <c r="Y22" i="82"/>
  <c r="U22" i="82"/>
  <c r="AG21" i="82"/>
  <c r="AC21" i="82"/>
  <c r="Y21" i="82"/>
  <c r="U21" i="82"/>
  <c r="AE19" i="82"/>
  <c r="AD19" i="82"/>
  <c r="AB19" i="82"/>
  <c r="Q8" i="83"/>
  <c r="AA19" i="82"/>
  <c r="X19" i="82"/>
  <c r="W19" i="82"/>
  <c r="T19" i="82"/>
  <c r="I8" i="83"/>
  <c r="S19" i="82"/>
  <c r="O19" i="82"/>
  <c r="F8" i="83"/>
  <c r="K19" i="82"/>
  <c r="J19" i="82"/>
  <c r="AG18" i="82"/>
  <c r="AC18" i="82"/>
  <c r="Y18" i="82"/>
  <c r="U18" i="82"/>
  <c r="AG17" i="82"/>
  <c r="AC17" i="82"/>
  <c r="Y17" i="82"/>
  <c r="U17" i="82"/>
  <c r="AG16" i="82"/>
  <c r="AC16" i="82"/>
  <c r="Y16" i="82"/>
  <c r="U16" i="82"/>
  <c r="AG15" i="82"/>
  <c r="AC15" i="82"/>
  <c r="Y15" i="82"/>
  <c r="U15" i="82"/>
  <c r="AG14" i="82"/>
  <c r="AC14" i="82"/>
  <c r="Y14" i="82"/>
  <c r="U14" i="82"/>
  <c r="AG13" i="82"/>
  <c r="AC13" i="82"/>
  <c r="Y13" i="82"/>
  <c r="U13" i="82"/>
  <c r="AG12" i="82"/>
  <c r="AC12" i="82"/>
  <c r="Y12" i="82"/>
  <c r="U12" i="82"/>
  <c r="AG11" i="82"/>
  <c r="AC11" i="82"/>
  <c r="Y11" i="82"/>
  <c r="U11" i="82"/>
  <c r="AG10" i="82"/>
  <c r="AC10" i="82"/>
  <c r="Y10" i="82"/>
  <c r="U10" i="82"/>
  <c r="AG9" i="82"/>
  <c r="AC9" i="82"/>
  <c r="Y9" i="82"/>
  <c r="U9" i="82"/>
  <c r="C18" i="77"/>
  <c r="B18" i="77"/>
  <c r="Y17" i="77"/>
  <c r="A5" i="77"/>
  <c r="A1" i="77"/>
  <c r="AF190" i="76"/>
  <c r="U23" i="77"/>
  <c r="AE190" i="76"/>
  <c r="T23" i="77"/>
  <c r="AD190" i="76"/>
  <c r="S23" i="77"/>
  <c r="AB190" i="76"/>
  <c r="Q23" i="77"/>
  <c r="AA190" i="76"/>
  <c r="P23" i="77"/>
  <c r="Z190" i="76"/>
  <c r="O23" i="77"/>
  <c r="Z19" i="76"/>
  <c r="O8" i="77"/>
  <c r="Z31" i="76"/>
  <c r="O9" i="77"/>
  <c r="Z43" i="76"/>
  <c r="O10" i="77"/>
  <c r="Z55" i="76"/>
  <c r="O11" i="77"/>
  <c r="Z67" i="76"/>
  <c r="O12" i="77"/>
  <c r="Z79" i="76"/>
  <c r="O13" i="77"/>
  <c r="Z91" i="76"/>
  <c r="O14" i="77"/>
  <c r="Z103" i="76"/>
  <c r="O15" i="77"/>
  <c r="Z115" i="76"/>
  <c r="O16" i="77"/>
  <c r="Z127" i="76"/>
  <c r="O17" i="77"/>
  <c r="Z139" i="76"/>
  <c r="O18" i="77"/>
  <c r="Z151" i="76"/>
  <c r="O19" i="77"/>
  <c r="Z163" i="76"/>
  <c r="O20" i="77"/>
  <c r="Z175" i="76"/>
  <c r="O21" i="77"/>
  <c r="Z187" i="76"/>
  <c r="O22" i="77"/>
  <c r="O24" i="77"/>
  <c r="X190" i="76"/>
  <c r="M23" i="77"/>
  <c r="W190" i="76"/>
  <c r="L23" i="77"/>
  <c r="V190" i="76"/>
  <c r="K23" i="77"/>
  <c r="T190" i="76"/>
  <c r="I23" i="77"/>
  <c r="S190" i="76"/>
  <c r="H23" i="77"/>
  <c r="R190" i="76"/>
  <c r="G23" i="77"/>
  <c r="O190" i="76"/>
  <c r="F23" i="77"/>
  <c r="N190" i="76"/>
  <c r="E23" i="77"/>
  <c r="M190" i="76"/>
  <c r="D23" i="77"/>
  <c r="K190" i="76"/>
  <c r="C23" i="77"/>
  <c r="AG189" i="76"/>
  <c r="AC189" i="76"/>
  <c r="Y189" i="76"/>
  <c r="U189" i="76"/>
  <c r="AF187" i="76"/>
  <c r="AE187" i="76"/>
  <c r="AD187" i="76"/>
  <c r="AB187" i="76"/>
  <c r="AA187" i="76"/>
  <c r="X187" i="76"/>
  <c r="M22" i="77"/>
  <c r="W187" i="76"/>
  <c r="L22" i="77"/>
  <c r="V187" i="76"/>
  <c r="K22" i="77"/>
  <c r="T187" i="76"/>
  <c r="I22" i="77"/>
  <c r="S187" i="76"/>
  <c r="H22" i="77"/>
  <c r="R187" i="76"/>
  <c r="G22" i="77"/>
  <c r="O187" i="76"/>
  <c r="F22" i="77"/>
  <c r="N187" i="76"/>
  <c r="E22" i="77"/>
  <c r="M187" i="76"/>
  <c r="D22" i="77"/>
  <c r="K187" i="76"/>
  <c r="C22" i="77"/>
  <c r="J187" i="76"/>
  <c r="B22" i="77"/>
  <c r="AG186" i="76"/>
  <c r="AC186" i="76"/>
  <c r="Y186" i="76"/>
  <c r="U186" i="76"/>
  <c r="AG185" i="76"/>
  <c r="AC185" i="76"/>
  <c r="U185" i="76"/>
  <c r="Y185" i="76"/>
  <c r="AH185" i="76"/>
  <c r="AI185" i="76"/>
  <c r="AG184" i="76"/>
  <c r="AC184" i="76"/>
  <c r="Y184" i="76"/>
  <c r="U184" i="76"/>
  <c r="AG183" i="76"/>
  <c r="AC183" i="76"/>
  <c r="U183" i="76"/>
  <c r="Y183" i="76"/>
  <c r="AH183" i="76"/>
  <c r="AI183" i="76"/>
  <c r="AG182" i="76"/>
  <c r="AC182" i="76"/>
  <c r="Y182" i="76"/>
  <c r="U182" i="76"/>
  <c r="AG181" i="76"/>
  <c r="AC181" i="76"/>
  <c r="U181" i="76"/>
  <c r="Y181" i="76"/>
  <c r="AH181" i="76"/>
  <c r="AI181" i="76"/>
  <c r="AG180" i="76"/>
  <c r="AC180" i="76"/>
  <c r="Y180" i="76"/>
  <c r="U180" i="76"/>
  <c r="AG179" i="76"/>
  <c r="AC179" i="76"/>
  <c r="U179" i="76"/>
  <c r="Y179" i="76"/>
  <c r="AH179" i="76"/>
  <c r="AI179" i="76"/>
  <c r="AG178" i="76"/>
  <c r="AC178" i="76"/>
  <c r="Y178" i="76"/>
  <c r="U178" i="76"/>
  <c r="AG177" i="76"/>
  <c r="AC177" i="76"/>
  <c r="Y177" i="76"/>
  <c r="U177" i="76"/>
  <c r="AF175" i="76"/>
  <c r="U21" i="77"/>
  <c r="AE175" i="76"/>
  <c r="T21" i="77"/>
  <c r="AD175" i="76"/>
  <c r="S21" i="77"/>
  <c r="AB175" i="76"/>
  <c r="Q21" i="77"/>
  <c r="AA175" i="76"/>
  <c r="P21" i="77"/>
  <c r="X175" i="76"/>
  <c r="M21" i="77"/>
  <c r="W175" i="76"/>
  <c r="L21" i="77"/>
  <c r="V175" i="76"/>
  <c r="K21" i="77"/>
  <c r="T175" i="76"/>
  <c r="I21" i="77"/>
  <c r="S175" i="76"/>
  <c r="H21" i="77"/>
  <c r="R175" i="76"/>
  <c r="G21" i="77"/>
  <c r="O175" i="76"/>
  <c r="F21" i="77"/>
  <c r="N175" i="76"/>
  <c r="E21" i="77"/>
  <c r="M175" i="76"/>
  <c r="D21" i="77"/>
  <c r="K175" i="76"/>
  <c r="C21" i="77"/>
  <c r="J175" i="76"/>
  <c r="B21" i="77"/>
  <c r="AG174" i="76"/>
  <c r="AC174" i="76"/>
  <c r="Y174" i="76"/>
  <c r="U174" i="76"/>
  <c r="AG173" i="76"/>
  <c r="AC173" i="76"/>
  <c r="Y173" i="76"/>
  <c r="U173" i="76"/>
  <c r="AG172" i="76"/>
  <c r="AC172" i="76"/>
  <c r="Y172" i="76"/>
  <c r="U172" i="76"/>
  <c r="AG171" i="76"/>
  <c r="AC171" i="76"/>
  <c r="Y171" i="76"/>
  <c r="U171" i="76"/>
  <c r="AG170" i="76"/>
  <c r="AC170" i="76"/>
  <c r="Y170" i="76"/>
  <c r="U170" i="76"/>
  <c r="AG169" i="76"/>
  <c r="AC169" i="76"/>
  <c r="Y169" i="76"/>
  <c r="U169" i="76"/>
  <c r="AG168" i="76"/>
  <c r="AC168" i="76"/>
  <c r="Y168" i="76"/>
  <c r="U168" i="76"/>
  <c r="AG167" i="76"/>
  <c r="AC167" i="76"/>
  <c r="Y167" i="76"/>
  <c r="U167" i="76"/>
  <c r="AG166" i="76"/>
  <c r="AC166" i="76"/>
  <c r="Y166" i="76"/>
  <c r="U166" i="76"/>
  <c r="AG165" i="76"/>
  <c r="AC165" i="76"/>
  <c r="Y165" i="76"/>
  <c r="U165" i="76"/>
  <c r="AF163" i="76"/>
  <c r="U20" i="77"/>
  <c r="AE163" i="76"/>
  <c r="T20" i="77"/>
  <c r="AD163" i="76"/>
  <c r="S20" i="77"/>
  <c r="AB163" i="76"/>
  <c r="Q20" i="77"/>
  <c r="AA163" i="76"/>
  <c r="P20" i="77"/>
  <c r="X163" i="76"/>
  <c r="M20" i="77"/>
  <c r="W163" i="76"/>
  <c r="L20" i="77"/>
  <c r="V163" i="76"/>
  <c r="K20" i="77"/>
  <c r="T163" i="76"/>
  <c r="I20" i="77"/>
  <c r="S163" i="76"/>
  <c r="H20" i="77"/>
  <c r="R163" i="76"/>
  <c r="G20" i="77"/>
  <c r="O163" i="76"/>
  <c r="F20" i="77"/>
  <c r="N163" i="76"/>
  <c r="E20" i="77"/>
  <c r="M163" i="76"/>
  <c r="D20" i="77"/>
  <c r="K163" i="76"/>
  <c r="C20" i="77"/>
  <c r="J163" i="76"/>
  <c r="B20" i="77"/>
  <c r="AG162" i="76"/>
  <c r="AC162" i="76"/>
  <c r="Y162" i="76"/>
  <c r="U162" i="76"/>
  <c r="AG161" i="76"/>
  <c r="AC161" i="76"/>
  <c r="Y161" i="76"/>
  <c r="U161" i="76"/>
  <c r="AG160" i="76"/>
  <c r="AC160" i="76"/>
  <c r="Y160" i="76"/>
  <c r="U160" i="76"/>
  <c r="AG159" i="76"/>
  <c r="AC159" i="76"/>
  <c r="Y159" i="76"/>
  <c r="U159" i="76"/>
  <c r="AG158" i="76"/>
  <c r="AC158" i="76"/>
  <c r="Y158" i="76"/>
  <c r="U158" i="76"/>
  <c r="AG157" i="76"/>
  <c r="AC157" i="76"/>
  <c r="Y157" i="76"/>
  <c r="U157" i="76"/>
  <c r="AG156" i="76"/>
  <c r="AC156" i="76"/>
  <c r="Y156" i="76"/>
  <c r="U156" i="76"/>
  <c r="AG155" i="76"/>
  <c r="AC155" i="76"/>
  <c r="Y155" i="76"/>
  <c r="U155" i="76"/>
  <c r="AG154" i="76"/>
  <c r="AC154" i="76"/>
  <c r="Y154" i="76"/>
  <c r="U154" i="76"/>
  <c r="AG153" i="76"/>
  <c r="AC153" i="76"/>
  <c r="Y153" i="76"/>
  <c r="U153" i="76"/>
  <c r="AF151" i="76"/>
  <c r="U19" i="77"/>
  <c r="AE151" i="76"/>
  <c r="T19" i="77"/>
  <c r="AD151" i="76"/>
  <c r="S19" i="77"/>
  <c r="AB151" i="76"/>
  <c r="Q19" i="77"/>
  <c r="AA151" i="76"/>
  <c r="P19" i="77"/>
  <c r="X151" i="76"/>
  <c r="M19" i="77"/>
  <c r="W151" i="76"/>
  <c r="L19" i="77"/>
  <c r="V151" i="76"/>
  <c r="K19" i="77"/>
  <c r="T151" i="76"/>
  <c r="I19" i="77"/>
  <c r="S151" i="76"/>
  <c r="H19" i="77"/>
  <c r="R151" i="76"/>
  <c r="G19" i="77"/>
  <c r="O151" i="76"/>
  <c r="F19" i="77"/>
  <c r="N151" i="76"/>
  <c r="E19" i="77"/>
  <c r="M151" i="76"/>
  <c r="D19" i="77"/>
  <c r="K151" i="76"/>
  <c r="C19" i="77"/>
  <c r="J151" i="76"/>
  <c r="B19" i="77"/>
  <c r="AG150" i="76"/>
  <c r="AC150" i="76"/>
  <c r="Y150" i="76"/>
  <c r="U150" i="76"/>
  <c r="AG149" i="76"/>
  <c r="AC149" i="76"/>
  <c r="Y149" i="76"/>
  <c r="U149" i="76"/>
  <c r="AG148" i="76"/>
  <c r="U148" i="76"/>
  <c r="Y148" i="76"/>
  <c r="AC148" i="76"/>
  <c r="AH148" i="76"/>
  <c r="AI148" i="76"/>
  <c r="AG147" i="76"/>
  <c r="AC147" i="76"/>
  <c r="Y147" i="76"/>
  <c r="U147" i="76"/>
  <c r="AG146" i="76"/>
  <c r="U146" i="76"/>
  <c r="Y146" i="76"/>
  <c r="AC146" i="76"/>
  <c r="AH146" i="76"/>
  <c r="AI146" i="76"/>
  <c r="AG145" i="76"/>
  <c r="AC145" i="76"/>
  <c r="Y145" i="76"/>
  <c r="U145" i="76"/>
  <c r="AG144" i="76"/>
  <c r="U144" i="76"/>
  <c r="Y144" i="76"/>
  <c r="AC144" i="76"/>
  <c r="AH144" i="76"/>
  <c r="AI144" i="76"/>
  <c r="AG143" i="76"/>
  <c r="AC143" i="76"/>
  <c r="Y143" i="76"/>
  <c r="U143" i="76"/>
  <c r="AG142" i="76"/>
  <c r="AC142" i="76"/>
  <c r="Y142" i="76"/>
  <c r="U142" i="76"/>
  <c r="AG141" i="76"/>
  <c r="AC141" i="76"/>
  <c r="Y141" i="76"/>
  <c r="U141" i="76"/>
  <c r="AF139" i="76"/>
  <c r="AE139" i="76"/>
  <c r="T18" i="77"/>
  <c r="AD139" i="76"/>
  <c r="S18" i="77"/>
  <c r="AB139" i="76"/>
  <c r="Q18" i="77"/>
  <c r="AA139" i="76"/>
  <c r="P18" i="77"/>
  <c r="X139" i="76"/>
  <c r="M18" i="77"/>
  <c r="W139" i="76"/>
  <c r="L18" i="77"/>
  <c r="V139" i="76"/>
  <c r="K18" i="77"/>
  <c r="T139" i="76"/>
  <c r="I18" i="77"/>
  <c r="S139" i="76"/>
  <c r="H18" i="77"/>
  <c r="R139" i="76"/>
  <c r="G18" i="77"/>
  <c r="O139" i="76"/>
  <c r="F18" i="77"/>
  <c r="N139" i="76"/>
  <c r="E18" i="77"/>
  <c r="M139" i="76"/>
  <c r="D18" i="77"/>
  <c r="AG138" i="76"/>
  <c r="AC138" i="76"/>
  <c r="Y138" i="76"/>
  <c r="U138" i="76"/>
  <c r="AH138" i="76"/>
  <c r="AI138" i="76"/>
  <c r="AG137" i="76"/>
  <c r="AC137" i="76"/>
  <c r="Y137" i="76"/>
  <c r="U137" i="76"/>
  <c r="AG136" i="76"/>
  <c r="AC136" i="76"/>
  <c r="Y136" i="76"/>
  <c r="U136" i="76"/>
  <c r="AH136" i="76"/>
  <c r="AI136" i="76"/>
  <c r="AG135" i="76"/>
  <c r="AC135" i="76"/>
  <c r="Y135" i="76"/>
  <c r="U135" i="76"/>
  <c r="AG134" i="76"/>
  <c r="AC134" i="76"/>
  <c r="Y134" i="76"/>
  <c r="U134" i="76"/>
  <c r="AH134" i="76"/>
  <c r="AI134" i="76"/>
  <c r="AG133" i="76"/>
  <c r="AC133" i="76"/>
  <c r="Y133" i="76"/>
  <c r="U133" i="76"/>
  <c r="AG132" i="76"/>
  <c r="AC132" i="76"/>
  <c r="Y132" i="76"/>
  <c r="U132" i="76"/>
  <c r="AH132" i="76"/>
  <c r="AI132" i="76"/>
  <c r="AG131" i="76"/>
  <c r="AC131" i="76"/>
  <c r="Y131" i="76"/>
  <c r="U131" i="76"/>
  <c r="AG130" i="76"/>
  <c r="AC130" i="76"/>
  <c r="Y130" i="76"/>
  <c r="U130" i="76"/>
  <c r="AG129" i="76"/>
  <c r="AC129" i="76"/>
  <c r="Y129" i="76"/>
  <c r="U129" i="76"/>
  <c r="AF127" i="76"/>
  <c r="U17" i="77"/>
  <c r="AE127" i="76"/>
  <c r="AD127" i="76"/>
  <c r="S17" i="77"/>
  <c r="AB127" i="76"/>
  <c r="Q17" i="77"/>
  <c r="AA127" i="76"/>
  <c r="P17" i="77"/>
  <c r="X127" i="76"/>
  <c r="W127" i="76"/>
  <c r="L17" i="77"/>
  <c r="V127" i="76"/>
  <c r="K17" i="77"/>
  <c r="T127" i="76"/>
  <c r="S127" i="76"/>
  <c r="H17" i="77"/>
  <c r="R127" i="76"/>
  <c r="G17" i="77"/>
  <c r="O127" i="76"/>
  <c r="F17" i="77"/>
  <c r="N127" i="76"/>
  <c r="E17" i="77"/>
  <c r="M127" i="76"/>
  <c r="D17" i="77"/>
  <c r="K127" i="76"/>
  <c r="C17" i="77"/>
  <c r="J127" i="76"/>
  <c r="B17" i="77"/>
  <c r="AG126" i="76"/>
  <c r="AC126" i="76"/>
  <c r="Y126" i="76"/>
  <c r="U126" i="76"/>
  <c r="AG125" i="76"/>
  <c r="AC125" i="76"/>
  <c r="Y125" i="76"/>
  <c r="U125" i="76"/>
  <c r="AG124" i="76"/>
  <c r="AC124" i="76"/>
  <c r="Y124" i="76"/>
  <c r="U124" i="76"/>
  <c r="AG123" i="76"/>
  <c r="AC123" i="76"/>
  <c r="Y123" i="76"/>
  <c r="U123" i="76"/>
  <c r="AG122" i="76"/>
  <c r="AC122" i="76"/>
  <c r="Y122" i="76"/>
  <c r="U122" i="76"/>
  <c r="AG121" i="76"/>
  <c r="AC121" i="76"/>
  <c r="Y121" i="76"/>
  <c r="U121" i="76"/>
  <c r="AG120" i="76"/>
  <c r="AC120" i="76"/>
  <c r="Y120" i="76"/>
  <c r="U120" i="76"/>
  <c r="AG119" i="76"/>
  <c r="AC119" i="76"/>
  <c r="Y119" i="76"/>
  <c r="U119" i="76"/>
  <c r="AG118" i="76"/>
  <c r="AC118" i="76"/>
  <c r="Y118" i="76"/>
  <c r="U118" i="76"/>
  <c r="AG117" i="76"/>
  <c r="AC117" i="76"/>
  <c r="Y117" i="76"/>
  <c r="U117" i="76"/>
  <c r="AF115" i="76"/>
  <c r="U16" i="77"/>
  <c r="AF19" i="76"/>
  <c r="U8" i="77"/>
  <c r="AF31" i="76"/>
  <c r="U9" i="77"/>
  <c r="AF43" i="76"/>
  <c r="U10" i="77"/>
  <c r="AF55" i="76"/>
  <c r="U11" i="77"/>
  <c r="AF67" i="76"/>
  <c r="U12" i="77"/>
  <c r="AF79" i="76"/>
  <c r="U13" i="77"/>
  <c r="AF91" i="76"/>
  <c r="U14" i="77"/>
  <c r="AF103" i="76"/>
  <c r="U15" i="77"/>
  <c r="U22" i="77"/>
  <c r="AE115" i="76"/>
  <c r="T16" i="77"/>
  <c r="AD115" i="76"/>
  <c r="S16" i="77"/>
  <c r="AB115" i="76"/>
  <c r="Q16" i="77"/>
  <c r="AA115" i="76"/>
  <c r="P16" i="77"/>
  <c r="X115" i="76"/>
  <c r="M16" i="77"/>
  <c r="W115" i="76"/>
  <c r="L16" i="77"/>
  <c r="V115" i="76"/>
  <c r="K16" i="77"/>
  <c r="T115" i="76"/>
  <c r="I16" i="77"/>
  <c r="S115" i="76"/>
  <c r="R115" i="76"/>
  <c r="G16" i="77"/>
  <c r="O115" i="76"/>
  <c r="F16" i="77"/>
  <c r="N115" i="76"/>
  <c r="E16" i="77"/>
  <c r="M115" i="76"/>
  <c r="D16" i="77"/>
  <c r="K115" i="76"/>
  <c r="C16" i="77"/>
  <c r="J115" i="76"/>
  <c r="B16" i="77"/>
  <c r="AG114" i="76"/>
  <c r="AC114" i="76"/>
  <c r="Y114" i="76"/>
  <c r="U114" i="76"/>
  <c r="AG113" i="76"/>
  <c r="AC113" i="76"/>
  <c r="Y113" i="76"/>
  <c r="U113" i="76"/>
  <c r="AG112" i="76"/>
  <c r="AC112" i="76"/>
  <c r="Y112" i="76"/>
  <c r="U112" i="76"/>
  <c r="AG111" i="76"/>
  <c r="AC111" i="76"/>
  <c r="Y111" i="76"/>
  <c r="U111" i="76"/>
  <c r="AG110" i="76"/>
  <c r="AC110" i="76"/>
  <c r="Y110" i="76"/>
  <c r="U110" i="76"/>
  <c r="AG109" i="76"/>
  <c r="AC109" i="76"/>
  <c r="Y109" i="76"/>
  <c r="U109" i="76"/>
  <c r="AG108" i="76"/>
  <c r="AC108" i="76"/>
  <c r="Y108" i="76"/>
  <c r="U108" i="76"/>
  <c r="AG107" i="76"/>
  <c r="AC107" i="76"/>
  <c r="Y107" i="76"/>
  <c r="U107" i="76"/>
  <c r="AG106" i="76"/>
  <c r="AC106" i="76"/>
  <c r="Y106" i="76"/>
  <c r="U106" i="76"/>
  <c r="AG105" i="76"/>
  <c r="AC105" i="76"/>
  <c r="Y105" i="76"/>
  <c r="U105" i="76"/>
  <c r="AE103" i="76"/>
  <c r="T15" i="77"/>
  <c r="AD103" i="76"/>
  <c r="S15" i="77"/>
  <c r="AB103" i="76"/>
  <c r="Q15" i="77"/>
  <c r="AA103" i="76"/>
  <c r="P15" i="77"/>
  <c r="X103" i="76"/>
  <c r="M15" i="77"/>
  <c r="W103" i="76"/>
  <c r="V103" i="76"/>
  <c r="K15" i="77"/>
  <c r="T103" i="76"/>
  <c r="I15" i="77"/>
  <c r="S103" i="76"/>
  <c r="H15" i="77"/>
  <c r="R103" i="76"/>
  <c r="G15" i="77"/>
  <c r="O103" i="76"/>
  <c r="F15" i="77"/>
  <c r="N103" i="76"/>
  <c r="E15" i="77"/>
  <c r="M103" i="76"/>
  <c r="D15" i="77"/>
  <c r="K103" i="76"/>
  <c r="C15" i="77"/>
  <c r="J103" i="76"/>
  <c r="B15" i="77"/>
  <c r="AG102" i="76"/>
  <c r="AC102" i="76"/>
  <c r="Y102" i="76"/>
  <c r="U102" i="76"/>
  <c r="AG101" i="76"/>
  <c r="AC101" i="76"/>
  <c r="Y101" i="76"/>
  <c r="U101" i="76"/>
  <c r="AG100" i="76"/>
  <c r="AC100" i="76"/>
  <c r="Y100" i="76"/>
  <c r="U100" i="76"/>
  <c r="AG99" i="76"/>
  <c r="AC99" i="76"/>
  <c r="Y99" i="76"/>
  <c r="U99" i="76"/>
  <c r="AG98" i="76"/>
  <c r="AC98" i="76"/>
  <c r="Y98" i="76"/>
  <c r="U98" i="76"/>
  <c r="AG97" i="76"/>
  <c r="AC97" i="76"/>
  <c r="Y97" i="76"/>
  <c r="U97" i="76"/>
  <c r="AG96" i="76"/>
  <c r="AC96" i="76"/>
  <c r="Y96" i="76"/>
  <c r="U96" i="76"/>
  <c r="AG95" i="76"/>
  <c r="AC95" i="76"/>
  <c r="Y95" i="76"/>
  <c r="U95" i="76"/>
  <c r="AG94" i="76"/>
  <c r="AC94" i="76"/>
  <c r="Y94" i="76"/>
  <c r="U94" i="76"/>
  <c r="AG93" i="76"/>
  <c r="AC93" i="76"/>
  <c r="Y93" i="76"/>
  <c r="U93" i="76"/>
  <c r="AE91" i="76"/>
  <c r="T14" i="77"/>
  <c r="AD91" i="76"/>
  <c r="S14" i="77"/>
  <c r="AB91" i="76"/>
  <c r="Q14" i="77"/>
  <c r="AA91" i="76"/>
  <c r="P14" i="77"/>
  <c r="X91" i="76"/>
  <c r="M14" i="77"/>
  <c r="W91" i="76"/>
  <c r="L14" i="77"/>
  <c r="V91" i="76"/>
  <c r="K14" i="77"/>
  <c r="T91" i="76"/>
  <c r="I14" i="77"/>
  <c r="S91" i="76"/>
  <c r="H14" i="77"/>
  <c r="R91" i="76"/>
  <c r="G14" i="77"/>
  <c r="O91" i="76"/>
  <c r="F14" i="77"/>
  <c r="O19" i="76"/>
  <c r="F8" i="77"/>
  <c r="O31" i="76"/>
  <c r="F9" i="77"/>
  <c r="O43" i="76"/>
  <c r="F10" i="77"/>
  <c r="O55" i="76"/>
  <c r="F11" i="77"/>
  <c r="O67" i="76"/>
  <c r="F12" i="77"/>
  <c r="O79" i="76"/>
  <c r="F13" i="77"/>
  <c r="F24" i="77"/>
  <c r="N91" i="76"/>
  <c r="E14" i="77"/>
  <c r="M91" i="76"/>
  <c r="D14" i="77"/>
  <c r="K91" i="76"/>
  <c r="C14" i="77"/>
  <c r="J91" i="76"/>
  <c r="B14" i="77"/>
  <c r="AG90" i="76"/>
  <c r="AC90" i="76"/>
  <c r="Y90" i="76"/>
  <c r="U90" i="76"/>
  <c r="AG89" i="76"/>
  <c r="AC89" i="76"/>
  <c r="Y89" i="76"/>
  <c r="U89" i="76"/>
  <c r="AG88" i="76"/>
  <c r="AC88" i="76"/>
  <c r="Y88" i="76"/>
  <c r="U88" i="76"/>
  <c r="AG87" i="76"/>
  <c r="AC87" i="76"/>
  <c r="Y87" i="76"/>
  <c r="U87" i="76"/>
  <c r="AG86" i="76"/>
  <c r="AC86" i="76"/>
  <c r="Y86" i="76"/>
  <c r="U86" i="76"/>
  <c r="AG85" i="76"/>
  <c r="AC85" i="76"/>
  <c r="Y85" i="76"/>
  <c r="U85" i="76"/>
  <c r="AG84" i="76"/>
  <c r="AC84" i="76"/>
  <c r="Y84" i="76"/>
  <c r="U84" i="76"/>
  <c r="AG83" i="76"/>
  <c r="AC83" i="76"/>
  <c r="Y83" i="76"/>
  <c r="U83" i="76"/>
  <c r="AG82" i="76"/>
  <c r="AC82" i="76"/>
  <c r="Y82" i="76"/>
  <c r="U82" i="76"/>
  <c r="AG81" i="76"/>
  <c r="AC81" i="76"/>
  <c r="Y81" i="76"/>
  <c r="U81" i="76"/>
  <c r="AE79" i="76"/>
  <c r="T13" i="77"/>
  <c r="AD79" i="76"/>
  <c r="S13" i="77"/>
  <c r="AB79" i="76"/>
  <c r="Q13" i="77"/>
  <c r="AA79" i="76"/>
  <c r="P13" i="77"/>
  <c r="X79" i="76"/>
  <c r="M13" i="77"/>
  <c r="W79" i="76"/>
  <c r="L13" i="77"/>
  <c r="V79" i="76"/>
  <c r="T79" i="76"/>
  <c r="I13" i="77"/>
  <c r="S79" i="76"/>
  <c r="H13" i="77"/>
  <c r="R79" i="76"/>
  <c r="G13" i="77"/>
  <c r="N79" i="76"/>
  <c r="E13" i="77"/>
  <c r="M79" i="76"/>
  <c r="D13" i="77"/>
  <c r="K79" i="76"/>
  <c r="C13" i="77"/>
  <c r="J79" i="76"/>
  <c r="B13" i="77"/>
  <c r="J19" i="76"/>
  <c r="B8" i="77"/>
  <c r="J31" i="76"/>
  <c r="B9" i="77"/>
  <c r="J43" i="76"/>
  <c r="B10" i="77"/>
  <c r="J55" i="76"/>
  <c r="B11" i="77"/>
  <c r="J67" i="76"/>
  <c r="B12" i="77"/>
  <c r="B24" i="77"/>
  <c r="AG78" i="76"/>
  <c r="AC78" i="76"/>
  <c r="Y78" i="76"/>
  <c r="U78" i="76"/>
  <c r="AG77" i="76"/>
  <c r="AC77" i="76"/>
  <c r="Y77" i="76"/>
  <c r="U77" i="76"/>
  <c r="AG76" i="76"/>
  <c r="AC76" i="76"/>
  <c r="Y76" i="76"/>
  <c r="U76" i="76"/>
  <c r="AG75" i="76"/>
  <c r="AC75" i="76"/>
  <c r="Y75" i="76"/>
  <c r="U75" i="76"/>
  <c r="AG74" i="76"/>
  <c r="AC74" i="76"/>
  <c r="Y74" i="76"/>
  <c r="U74" i="76"/>
  <c r="AG73" i="76"/>
  <c r="AC73" i="76"/>
  <c r="Y73" i="76"/>
  <c r="U73" i="76"/>
  <c r="AG72" i="76"/>
  <c r="AC72" i="76"/>
  <c r="Y72" i="76"/>
  <c r="U72" i="76"/>
  <c r="AG71" i="76"/>
  <c r="AC71" i="76"/>
  <c r="Y71" i="76"/>
  <c r="U71" i="76"/>
  <c r="AG70" i="76"/>
  <c r="AC70" i="76"/>
  <c r="Y70" i="76"/>
  <c r="U70" i="76"/>
  <c r="AG69" i="76"/>
  <c r="AC69" i="76"/>
  <c r="Y69" i="76"/>
  <c r="U69" i="76"/>
  <c r="AE67" i="76"/>
  <c r="T12" i="77"/>
  <c r="AD67" i="76"/>
  <c r="S12" i="77"/>
  <c r="AB67" i="76"/>
  <c r="Q12" i="77"/>
  <c r="AA67" i="76"/>
  <c r="P12" i="77"/>
  <c r="X67" i="76"/>
  <c r="M12" i="77"/>
  <c r="W67" i="76"/>
  <c r="V67" i="76"/>
  <c r="K12" i="77"/>
  <c r="T67" i="76"/>
  <c r="I12" i="77"/>
  <c r="S67" i="76"/>
  <c r="H12" i="77"/>
  <c r="R67" i="76"/>
  <c r="G12" i="77"/>
  <c r="N67" i="76"/>
  <c r="E12" i="77"/>
  <c r="M67" i="76"/>
  <c r="D12" i="77"/>
  <c r="K67" i="76"/>
  <c r="C12" i="77"/>
  <c r="AG66" i="76"/>
  <c r="AC66" i="76"/>
  <c r="Y66" i="76"/>
  <c r="U66" i="76"/>
  <c r="AG65" i="76"/>
  <c r="AC65" i="76"/>
  <c r="Y65" i="76"/>
  <c r="U65" i="76"/>
  <c r="AG64" i="76"/>
  <c r="AC64" i="76"/>
  <c r="Y64" i="76"/>
  <c r="U64" i="76"/>
  <c r="AG63" i="76"/>
  <c r="AC63" i="76"/>
  <c r="Y63" i="76"/>
  <c r="U63" i="76"/>
  <c r="AG62" i="76"/>
  <c r="AC62" i="76"/>
  <c r="Y62" i="76"/>
  <c r="U62" i="76"/>
  <c r="AG61" i="76"/>
  <c r="AC61" i="76"/>
  <c r="Y61" i="76"/>
  <c r="U61" i="76"/>
  <c r="AG60" i="76"/>
  <c r="AC60" i="76"/>
  <c r="Y60" i="76"/>
  <c r="U60" i="76"/>
  <c r="AG59" i="76"/>
  <c r="AC59" i="76"/>
  <c r="Y59" i="76"/>
  <c r="U59" i="76"/>
  <c r="AG58" i="76"/>
  <c r="AC58" i="76"/>
  <c r="Y58" i="76"/>
  <c r="U58" i="76"/>
  <c r="AG57" i="76"/>
  <c r="AC57" i="76"/>
  <c r="Y57" i="76"/>
  <c r="U57" i="76"/>
  <c r="AE55" i="76"/>
  <c r="T11" i="77"/>
  <c r="AD55" i="76"/>
  <c r="S11" i="77"/>
  <c r="AB55" i="76"/>
  <c r="AA55" i="76"/>
  <c r="P11" i="77"/>
  <c r="X55" i="76"/>
  <c r="M11" i="77"/>
  <c r="X19" i="76"/>
  <c r="M8" i="77"/>
  <c r="X31" i="76"/>
  <c r="M9" i="77"/>
  <c r="X43" i="76"/>
  <c r="M10" i="77"/>
  <c r="W55" i="76"/>
  <c r="L11" i="77"/>
  <c r="V55" i="76"/>
  <c r="K11" i="77"/>
  <c r="T55" i="76"/>
  <c r="I11" i="77"/>
  <c r="S55" i="76"/>
  <c r="H11" i="77"/>
  <c r="R55" i="76"/>
  <c r="G11" i="77"/>
  <c r="N55" i="76"/>
  <c r="E11" i="77"/>
  <c r="M55" i="76"/>
  <c r="D11" i="77"/>
  <c r="K55" i="76"/>
  <c r="C11" i="77"/>
  <c r="AG54" i="76"/>
  <c r="AC54" i="76"/>
  <c r="Y54" i="76"/>
  <c r="U54" i="76"/>
  <c r="AG53" i="76"/>
  <c r="AC53" i="76"/>
  <c r="Y53" i="76"/>
  <c r="U53" i="76"/>
  <c r="AG52" i="76"/>
  <c r="AC52" i="76"/>
  <c r="Y52" i="76"/>
  <c r="U52" i="76"/>
  <c r="AG51" i="76"/>
  <c r="AC51" i="76"/>
  <c r="Y51" i="76"/>
  <c r="U51" i="76"/>
  <c r="AG50" i="76"/>
  <c r="AC50" i="76"/>
  <c r="Y50" i="76"/>
  <c r="U50" i="76"/>
  <c r="AG49" i="76"/>
  <c r="AC49" i="76"/>
  <c r="Y49" i="76"/>
  <c r="U49" i="76"/>
  <c r="AG48" i="76"/>
  <c r="AC48" i="76"/>
  <c r="Y48" i="76"/>
  <c r="U48" i="76"/>
  <c r="AG47" i="76"/>
  <c r="AC47" i="76"/>
  <c r="Y47" i="76"/>
  <c r="U47" i="76"/>
  <c r="AG46" i="76"/>
  <c r="AC46" i="76"/>
  <c r="Y46" i="76"/>
  <c r="U46" i="76"/>
  <c r="AG45" i="76"/>
  <c r="AC45" i="76"/>
  <c r="Y45" i="76"/>
  <c r="U45" i="76"/>
  <c r="AE43" i="76"/>
  <c r="T10" i="77"/>
  <c r="AD43" i="76"/>
  <c r="S10" i="77"/>
  <c r="AB43" i="76"/>
  <c r="Q10" i="77"/>
  <c r="AB19" i="76"/>
  <c r="Q8" i="77"/>
  <c r="AB31" i="76"/>
  <c r="Q11" i="77"/>
  <c r="Q22" i="77"/>
  <c r="AA43" i="76"/>
  <c r="P10" i="77"/>
  <c r="W43" i="76"/>
  <c r="L10" i="77"/>
  <c r="V43" i="76"/>
  <c r="K10" i="77"/>
  <c r="T43" i="76"/>
  <c r="I10" i="77"/>
  <c r="T19" i="76"/>
  <c r="I8" i="77"/>
  <c r="T31" i="76"/>
  <c r="I9" i="77"/>
  <c r="I17" i="77"/>
  <c r="I24" i="77"/>
  <c r="S43" i="76"/>
  <c r="H10" i="77"/>
  <c r="R43" i="76"/>
  <c r="G10" i="77"/>
  <c r="N43" i="76"/>
  <c r="E10" i="77"/>
  <c r="M43" i="76"/>
  <c r="D10" i="77"/>
  <c r="K43" i="76"/>
  <c r="C10" i="77"/>
  <c r="K19" i="76"/>
  <c r="C8" i="77"/>
  <c r="K31" i="76"/>
  <c r="C9" i="77"/>
  <c r="C24" i="77"/>
  <c r="AG42" i="76"/>
  <c r="AC42" i="76"/>
  <c r="Y42" i="76"/>
  <c r="U42" i="76"/>
  <c r="AG41" i="76"/>
  <c r="AC41" i="76"/>
  <c r="Y41" i="76"/>
  <c r="U41" i="76"/>
  <c r="AG40" i="76"/>
  <c r="AC40" i="76"/>
  <c r="Y40" i="76"/>
  <c r="U40" i="76"/>
  <c r="AG39" i="76"/>
  <c r="AC39" i="76"/>
  <c r="Y39" i="76"/>
  <c r="U39" i="76"/>
  <c r="AG38" i="76"/>
  <c r="AC38" i="76"/>
  <c r="Y38" i="76"/>
  <c r="U38" i="76"/>
  <c r="AG37" i="76"/>
  <c r="AC37" i="76"/>
  <c r="Y37" i="76"/>
  <c r="U37" i="76"/>
  <c r="AG36" i="76"/>
  <c r="AC36" i="76"/>
  <c r="Y36" i="76"/>
  <c r="U36" i="76"/>
  <c r="AG35" i="76"/>
  <c r="AC35" i="76"/>
  <c r="Y35" i="76"/>
  <c r="U35" i="76"/>
  <c r="AG34" i="76"/>
  <c r="AC34" i="76"/>
  <c r="Y34" i="76"/>
  <c r="U34" i="76"/>
  <c r="U33" i="76"/>
  <c r="U43" i="76"/>
  <c r="J10" i="77"/>
  <c r="AG33" i="76"/>
  <c r="AC33" i="76"/>
  <c r="Y33" i="76"/>
  <c r="AE31" i="76"/>
  <c r="T9" i="77"/>
  <c r="AD31" i="76"/>
  <c r="S9" i="77"/>
  <c r="AA31" i="76"/>
  <c r="P9" i="77"/>
  <c r="W31" i="76"/>
  <c r="L9" i="77"/>
  <c r="W19" i="76"/>
  <c r="L8" i="77"/>
  <c r="L12" i="77"/>
  <c r="L15" i="77"/>
  <c r="L24" i="77"/>
  <c r="V31" i="76"/>
  <c r="K9" i="77"/>
  <c r="S31" i="76"/>
  <c r="H9" i="77"/>
  <c r="R31" i="76"/>
  <c r="G9" i="77"/>
  <c r="N31" i="76"/>
  <c r="E9" i="77"/>
  <c r="M31" i="76"/>
  <c r="D9" i="77"/>
  <c r="M19" i="76"/>
  <c r="D8" i="77"/>
  <c r="D24" i="77"/>
  <c r="AG30" i="76"/>
  <c r="AC30" i="76"/>
  <c r="Y30" i="76"/>
  <c r="U30" i="76"/>
  <c r="AG29" i="76"/>
  <c r="AC29" i="76"/>
  <c r="Y29" i="76"/>
  <c r="U29" i="76"/>
  <c r="AG28" i="76"/>
  <c r="AC28" i="76"/>
  <c r="Y28" i="76"/>
  <c r="U28" i="76"/>
  <c r="AG27" i="76"/>
  <c r="AC27" i="76"/>
  <c r="Y27" i="76"/>
  <c r="U27" i="76"/>
  <c r="AG26" i="76"/>
  <c r="AC26" i="76"/>
  <c r="Y26" i="76"/>
  <c r="U26" i="76"/>
  <c r="AG25" i="76"/>
  <c r="AC25" i="76"/>
  <c r="Y25" i="76"/>
  <c r="U25" i="76"/>
  <c r="AG24" i="76"/>
  <c r="AC24" i="76"/>
  <c r="Y24" i="76"/>
  <c r="U24" i="76"/>
  <c r="AG23" i="76"/>
  <c r="AC23" i="76"/>
  <c r="Y23" i="76"/>
  <c r="U23" i="76"/>
  <c r="AG22" i="76"/>
  <c r="AC22" i="76"/>
  <c r="Y22" i="76"/>
  <c r="U22" i="76"/>
  <c r="AG21" i="76"/>
  <c r="AC21" i="76"/>
  <c r="Y21" i="76"/>
  <c r="U21" i="76"/>
  <c r="AE19" i="76"/>
  <c r="T8" i="77"/>
  <c r="AD19" i="76"/>
  <c r="AA19" i="76"/>
  <c r="P8" i="77"/>
  <c r="V19" i="76"/>
  <c r="S19" i="76"/>
  <c r="R19" i="76"/>
  <c r="N19" i="76"/>
  <c r="AG18" i="76"/>
  <c r="AC18" i="76"/>
  <c r="U18" i="76"/>
  <c r="Y18" i="76"/>
  <c r="AH18" i="76"/>
  <c r="AI18" i="76"/>
  <c r="AG17" i="76"/>
  <c r="AC17" i="76"/>
  <c r="Y17" i="76"/>
  <c r="U17" i="76"/>
  <c r="AG16" i="76"/>
  <c r="AC16" i="76"/>
  <c r="Y16" i="76"/>
  <c r="U16" i="76"/>
  <c r="AH16" i="76"/>
  <c r="AI16" i="76"/>
  <c r="AG15" i="76"/>
  <c r="AC15" i="76"/>
  <c r="Y15" i="76"/>
  <c r="U15" i="76"/>
  <c r="AG14" i="76"/>
  <c r="AC14" i="76"/>
  <c r="Y14" i="76"/>
  <c r="U14" i="76"/>
  <c r="AH14" i="76"/>
  <c r="AI14" i="76"/>
  <c r="AG13" i="76"/>
  <c r="AC13" i="76"/>
  <c r="Y13" i="76"/>
  <c r="U13" i="76"/>
  <c r="AG12" i="76"/>
  <c r="AC12" i="76"/>
  <c r="Y12" i="76"/>
  <c r="U12" i="76"/>
  <c r="AG11" i="76"/>
  <c r="AC11" i="76"/>
  <c r="Y11" i="76"/>
  <c r="U11" i="76"/>
  <c r="AG10" i="76"/>
  <c r="AC10" i="76"/>
  <c r="AC9" i="76"/>
  <c r="Y10" i="76"/>
  <c r="U10" i="76"/>
  <c r="AG9" i="76"/>
  <c r="Y9" i="76"/>
  <c r="U9" i="76"/>
  <c r="C18" i="67"/>
  <c r="B18" i="67"/>
  <c r="Y17" i="67"/>
  <c r="A5" i="67"/>
  <c r="A3" i="67"/>
  <c r="AF190" i="66"/>
  <c r="U23" i="67"/>
  <c r="AE190" i="66"/>
  <c r="T23" i="67"/>
  <c r="AD190" i="66"/>
  <c r="S23" i="67"/>
  <c r="AB190" i="66"/>
  <c r="Q23" i="67"/>
  <c r="AA190" i="66"/>
  <c r="P23" i="67"/>
  <c r="Z190" i="66"/>
  <c r="O23" i="67"/>
  <c r="X190" i="66"/>
  <c r="M23" i="67"/>
  <c r="W190" i="66"/>
  <c r="L23" i="67"/>
  <c r="V190" i="66"/>
  <c r="K23" i="67"/>
  <c r="T190" i="66"/>
  <c r="I23" i="67"/>
  <c r="S190" i="66"/>
  <c r="H23" i="67"/>
  <c r="R190" i="66"/>
  <c r="G23" i="67"/>
  <c r="O190" i="66"/>
  <c r="F23" i="67"/>
  <c r="N190" i="66"/>
  <c r="E23" i="67"/>
  <c r="M190" i="66"/>
  <c r="D23" i="67"/>
  <c r="K190" i="66"/>
  <c r="C23" i="67"/>
  <c r="AG189" i="66"/>
  <c r="AC189" i="66"/>
  <c r="Y189" i="66"/>
  <c r="U189" i="66"/>
  <c r="AF187" i="66"/>
  <c r="AE187" i="66"/>
  <c r="T22" i="67"/>
  <c r="AD187" i="66"/>
  <c r="S22" i="67"/>
  <c r="AB187" i="66"/>
  <c r="Q22" i="67"/>
  <c r="AA187" i="66"/>
  <c r="P22" i="67"/>
  <c r="Z187" i="66"/>
  <c r="O22" i="67"/>
  <c r="X187" i="66"/>
  <c r="M22" i="67"/>
  <c r="W187" i="66"/>
  <c r="L22" i="67"/>
  <c r="V187" i="66"/>
  <c r="K22" i="67"/>
  <c r="T187" i="66"/>
  <c r="I22" i="67"/>
  <c r="S187" i="66"/>
  <c r="H22" i="67"/>
  <c r="R187" i="66"/>
  <c r="G22" i="67"/>
  <c r="O187" i="66"/>
  <c r="F22" i="67"/>
  <c r="N187" i="66"/>
  <c r="E22" i="67"/>
  <c r="M187" i="66"/>
  <c r="D22" i="67"/>
  <c r="K187" i="66"/>
  <c r="C22" i="67"/>
  <c r="J187" i="66"/>
  <c r="B22" i="67"/>
  <c r="AG186" i="66"/>
  <c r="AC186" i="66"/>
  <c r="Y186" i="66"/>
  <c r="U186" i="66"/>
  <c r="AG185" i="66"/>
  <c r="AC185" i="66"/>
  <c r="Y185" i="66"/>
  <c r="U185" i="66"/>
  <c r="AG184" i="66"/>
  <c r="AC184" i="66"/>
  <c r="Y184" i="66"/>
  <c r="U184" i="66"/>
  <c r="AG183" i="66"/>
  <c r="AC183" i="66"/>
  <c r="Y183" i="66"/>
  <c r="U183" i="66"/>
  <c r="AG182" i="66"/>
  <c r="AC182" i="66"/>
  <c r="Y182" i="66"/>
  <c r="U182" i="66"/>
  <c r="AG181" i="66"/>
  <c r="AC181" i="66"/>
  <c r="Y181" i="66"/>
  <c r="U181" i="66"/>
  <c r="AG180" i="66"/>
  <c r="AC180" i="66"/>
  <c r="Y180" i="66"/>
  <c r="U180" i="66"/>
  <c r="AG179" i="66"/>
  <c r="AC179" i="66"/>
  <c r="Y179" i="66"/>
  <c r="U179" i="66"/>
  <c r="AG178" i="66"/>
  <c r="AC178" i="66"/>
  <c r="Y178" i="66"/>
  <c r="U178" i="66"/>
  <c r="AG177" i="66"/>
  <c r="AC177" i="66"/>
  <c r="Y177" i="66"/>
  <c r="U177" i="66"/>
  <c r="AF175" i="66"/>
  <c r="U21" i="67"/>
  <c r="AE175" i="66"/>
  <c r="T21" i="67"/>
  <c r="AD175" i="66"/>
  <c r="S21" i="67"/>
  <c r="AB175" i="66"/>
  <c r="Q21" i="67"/>
  <c r="AA175" i="66"/>
  <c r="P21" i="67"/>
  <c r="Z175" i="66"/>
  <c r="O21" i="67"/>
  <c r="X175" i="66"/>
  <c r="M21" i="67"/>
  <c r="W175" i="66"/>
  <c r="L21" i="67"/>
  <c r="V175" i="66"/>
  <c r="K21" i="67"/>
  <c r="T175" i="66"/>
  <c r="I21" i="67"/>
  <c r="S175" i="66"/>
  <c r="H21" i="67"/>
  <c r="R175" i="66"/>
  <c r="G21" i="67"/>
  <c r="O175" i="66"/>
  <c r="F21" i="67"/>
  <c r="N175" i="66"/>
  <c r="E21" i="67"/>
  <c r="M175" i="66"/>
  <c r="D21" i="67"/>
  <c r="K175" i="66"/>
  <c r="J175" i="66"/>
  <c r="B21" i="67"/>
  <c r="AG174" i="66"/>
  <c r="AC174" i="66"/>
  <c r="Y174" i="66"/>
  <c r="U174" i="66"/>
  <c r="AG173" i="66"/>
  <c r="AC173" i="66"/>
  <c r="Y173" i="66"/>
  <c r="U173" i="66"/>
  <c r="AG172" i="66"/>
  <c r="AC172" i="66"/>
  <c r="Y172" i="66"/>
  <c r="U172" i="66"/>
  <c r="AG171" i="66"/>
  <c r="AC171" i="66"/>
  <c r="Y171" i="66"/>
  <c r="U171" i="66"/>
  <c r="AG170" i="66"/>
  <c r="AC170" i="66"/>
  <c r="Y170" i="66"/>
  <c r="U170" i="66"/>
  <c r="AG169" i="66"/>
  <c r="AC169" i="66"/>
  <c r="Y169" i="66"/>
  <c r="U169" i="66"/>
  <c r="AG168" i="66"/>
  <c r="AC168" i="66"/>
  <c r="Y168" i="66"/>
  <c r="U168" i="66"/>
  <c r="AG167" i="66"/>
  <c r="AC167" i="66"/>
  <c r="Y167" i="66"/>
  <c r="U167" i="66"/>
  <c r="AG166" i="66"/>
  <c r="AC166" i="66"/>
  <c r="Y166" i="66"/>
  <c r="U166" i="66"/>
  <c r="AG165" i="66"/>
  <c r="AC165" i="66"/>
  <c r="Y165" i="66"/>
  <c r="U165" i="66"/>
  <c r="AF163" i="66"/>
  <c r="U20" i="67"/>
  <c r="AE163" i="66"/>
  <c r="T20" i="67"/>
  <c r="AD163" i="66"/>
  <c r="S20" i="67"/>
  <c r="AB163" i="66"/>
  <c r="Q20" i="67"/>
  <c r="AA163" i="66"/>
  <c r="P20" i="67"/>
  <c r="Z163" i="66"/>
  <c r="O20" i="67"/>
  <c r="X163" i="66"/>
  <c r="M20" i="67"/>
  <c r="W163" i="66"/>
  <c r="L20" i="67"/>
  <c r="V163" i="66"/>
  <c r="K20" i="67"/>
  <c r="T163" i="66"/>
  <c r="I20" i="67"/>
  <c r="S163" i="66"/>
  <c r="H20" i="67"/>
  <c r="R163" i="66"/>
  <c r="G20" i="67"/>
  <c r="O163" i="66"/>
  <c r="F20" i="67"/>
  <c r="N163" i="66"/>
  <c r="E20" i="67"/>
  <c r="M163" i="66"/>
  <c r="K163" i="66"/>
  <c r="C20" i="67"/>
  <c r="J163" i="66"/>
  <c r="B20" i="67"/>
  <c r="AG162" i="66"/>
  <c r="AC162" i="66"/>
  <c r="Y162" i="66"/>
  <c r="U162" i="66"/>
  <c r="AG161" i="66"/>
  <c r="AC161" i="66"/>
  <c r="Y161" i="66"/>
  <c r="U161" i="66"/>
  <c r="AG160" i="66"/>
  <c r="AC160" i="66"/>
  <c r="Y160" i="66"/>
  <c r="U160" i="66"/>
  <c r="AG159" i="66"/>
  <c r="AC159" i="66"/>
  <c r="Y159" i="66"/>
  <c r="U159" i="66"/>
  <c r="AG158" i="66"/>
  <c r="AC158" i="66"/>
  <c r="Y158" i="66"/>
  <c r="U158" i="66"/>
  <c r="AG157" i="66"/>
  <c r="AC157" i="66"/>
  <c r="Y157" i="66"/>
  <c r="U157" i="66"/>
  <c r="AG156" i="66"/>
  <c r="AC156" i="66"/>
  <c r="Y156" i="66"/>
  <c r="U156" i="66"/>
  <c r="AG155" i="66"/>
  <c r="AC155" i="66"/>
  <c r="Y155" i="66"/>
  <c r="U155" i="66"/>
  <c r="AG154" i="66"/>
  <c r="AC154" i="66"/>
  <c r="Y154" i="66"/>
  <c r="U154" i="66"/>
  <c r="AG153" i="66"/>
  <c r="AC153" i="66"/>
  <c r="Y153" i="66"/>
  <c r="U153" i="66"/>
  <c r="AF151" i="66"/>
  <c r="U19" i="67"/>
  <c r="AE151" i="66"/>
  <c r="T19" i="67"/>
  <c r="AD151" i="66"/>
  <c r="S19" i="67"/>
  <c r="AB151" i="66"/>
  <c r="Q19" i="67"/>
  <c r="AA151" i="66"/>
  <c r="P19" i="67"/>
  <c r="Z151" i="66"/>
  <c r="O19" i="67"/>
  <c r="X151" i="66"/>
  <c r="M19" i="67"/>
  <c r="W151" i="66"/>
  <c r="L19" i="67"/>
  <c r="V151" i="66"/>
  <c r="K19" i="67"/>
  <c r="T151" i="66"/>
  <c r="I19" i="67"/>
  <c r="S151" i="66"/>
  <c r="H19" i="67"/>
  <c r="R151" i="66"/>
  <c r="G19" i="67"/>
  <c r="O151" i="66"/>
  <c r="F19" i="67"/>
  <c r="N151" i="66"/>
  <c r="E19" i="67"/>
  <c r="M151" i="66"/>
  <c r="D19" i="67"/>
  <c r="K151" i="66"/>
  <c r="C19" i="67"/>
  <c r="J151" i="66"/>
  <c r="B19" i="67"/>
  <c r="AG150" i="66"/>
  <c r="AC150" i="66"/>
  <c r="Y150" i="66"/>
  <c r="U150" i="66"/>
  <c r="AG149" i="66"/>
  <c r="AC149" i="66"/>
  <c r="Y149" i="66"/>
  <c r="U149" i="66"/>
  <c r="AG148" i="66"/>
  <c r="AC148" i="66"/>
  <c r="Y148" i="66"/>
  <c r="U148" i="66"/>
  <c r="AG147" i="66"/>
  <c r="AC147" i="66"/>
  <c r="Y147" i="66"/>
  <c r="U147" i="66"/>
  <c r="AG146" i="66"/>
  <c r="AC146" i="66"/>
  <c r="Y146" i="66"/>
  <c r="U146" i="66"/>
  <c r="AG145" i="66"/>
  <c r="AC145" i="66"/>
  <c r="Y145" i="66"/>
  <c r="U145" i="66"/>
  <c r="AG144" i="66"/>
  <c r="AC144" i="66"/>
  <c r="Y144" i="66"/>
  <c r="U144" i="66"/>
  <c r="AG143" i="66"/>
  <c r="AC143" i="66"/>
  <c r="Y143" i="66"/>
  <c r="U143" i="66"/>
  <c r="AG142" i="66"/>
  <c r="AC142" i="66"/>
  <c r="Y142" i="66"/>
  <c r="U142" i="66"/>
  <c r="AG141" i="66"/>
  <c r="AC141" i="66"/>
  <c r="Y141" i="66"/>
  <c r="U141" i="66"/>
  <c r="AF139" i="66"/>
  <c r="U18" i="67"/>
  <c r="AE139" i="66"/>
  <c r="T18" i="67"/>
  <c r="AD139" i="66"/>
  <c r="S18" i="67"/>
  <c r="AB139" i="66"/>
  <c r="Q18" i="67"/>
  <c r="AA139" i="66"/>
  <c r="P18" i="67"/>
  <c r="Z139" i="66"/>
  <c r="O18" i="67"/>
  <c r="X139" i="66"/>
  <c r="M18" i="67"/>
  <c r="W139" i="66"/>
  <c r="L18" i="67"/>
  <c r="V139" i="66"/>
  <c r="K18" i="67"/>
  <c r="T139" i="66"/>
  <c r="I18" i="67"/>
  <c r="S139" i="66"/>
  <c r="H18" i="67"/>
  <c r="R139" i="66"/>
  <c r="G18" i="67"/>
  <c r="O139" i="66"/>
  <c r="F18" i="67"/>
  <c r="N139" i="66"/>
  <c r="E18" i="67"/>
  <c r="M139" i="66"/>
  <c r="D18" i="67"/>
  <c r="AG138" i="66"/>
  <c r="AC138" i="66"/>
  <c r="Y138" i="66"/>
  <c r="U138" i="66"/>
  <c r="AG137" i="66"/>
  <c r="AC137" i="66"/>
  <c r="Y137" i="66"/>
  <c r="U137" i="66"/>
  <c r="AG136" i="66"/>
  <c r="AC136" i="66"/>
  <c r="Y136" i="66"/>
  <c r="U136" i="66"/>
  <c r="AG135" i="66"/>
  <c r="AC135" i="66"/>
  <c r="Y135" i="66"/>
  <c r="U135" i="66"/>
  <c r="AG134" i="66"/>
  <c r="AC134" i="66"/>
  <c r="Y134" i="66"/>
  <c r="U134" i="66"/>
  <c r="AG133" i="66"/>
  <c r="AC133" i="66"/>
  <c r="Y133" i="66"/>
  <c r="U133" i="66"/>
  <c r="AG132" i="66"/>
  <c r="AC132" i="66"/>
  <c r="Y132" i="66"/>
  <c r="U132" i="66"/>
  <c r="AG131" i="66"/>
  <c r="AC131" i="66"/>
  <c r="Y131" i="66"/>
  <c r="U131" i="66"/>
  <c r="AG130" i="66"/>
  <c r="AC130" i="66"/>
  <c r="Y130" i="66"/>
  <c r="U130" i="66"/>
  <c r="AG129" i="66"/>
  <c r="AC129" i="66"/>
  <c r="Y129" i="66"/>
  <c r="U129" i="66"/>
  <c r="AF127" i="66"/>
  <c r="U17" i="67"/>
  <c r="AE127" i="66"/>
  <c r="T17" i="67"/>
  <c r="AD127" i="66"/>
  <c r="S17" i="67"/>
  <c r="AB127" i="66"/>
  <c r="Q17" i="67"/>
  <c r="AA127" i="66"/>
  <c r="P17" i="67"/>
  <c r="Z127" i="66"/>
  <c r="O17" i="67"/>
  <c r="X127" i="66"/>
  <c r="M17" i="67"/>
  <c r="W127" i="66"/>
  <c r="L17" i="67"/>
  <c r="V127" i="66"/>
  <c r="K17" i="67"/>
  <c r="T127" i="66"/>
  <c r="I17" i="67"/>
  <c r="S127" i="66"/>
  <c r="H17" i="67"/>
  <c r="R127" i="66"/>
  <c r="G17" i="67"/>
  <c r="O127" i="66"/>
  <c r="F17" i="67"/>
  <c r="N127" i="66"/>
  <c r="M127" i="66"/>
  <c r="D17" i="67"/>
  <c r="K127" i="66"/>
  <c r="C17" i="67"/>
  <c r="J127" i="66"/>
  <c r="B17" i="67"/>
  <c r="AG126" i="66"/>
  <c r="AC126" i="66"/>
  <c r="Y126" i="66"/>
  <c r="U126" i="66"/>
  <c r="AG125" i="66"/>
  <c r="AC125" i="66"/>
  <c r="Y125" i="66"/>
  <c r="U125" i="66"/>
  <c r="AG124" i="66"/>
  <c r="AC124" i="66"/>
  <c r="Y124" i="66"/>
  <c r="U124" i="66"/>
  <c r="AG123" i="66"/>
  <c r="AC123" i="66"/>
  <c r="Y123" i="66"/>
  <c r="U123" i="66"/>
  <c r="AG122" i="66"/>
  <c r="AC122" i="66"/>
  <c r="Y122" i="66"/>
  <c r="U122" i="66"/>
  <c r="AG121" i="66"/>
  <c r="AC121" i="66"/>
  <c r="Y121" i="66"/>
  <c r="U121" i="66"/>
  <c r="AG120" i="66"/>
  <c r="AC120" i="66"/>
  <c r="Y120" i="66"/>
  <c r="U120" i="66"/>
  <c r="AG119" i="66"/>
  <c r="AC119" i="66"/>
  <c r="Y119" i="66"/>
  <c r="U119" i="66"/>
  <c r="AG118" i="66"/>
  <c r="AC118" i="66"/>
  <c r="Y118" i="66"/>
  <c r="U118" i="66"/>
  <c r="AG117" i="66"/>
  <c r="AC117" i="66"/>
  <c r="Y117" i="66"/>
  <c r="U117" i="66"/>
  <c r="AF115" i="66"/>
  <c r="U16" i="67"/>
  <c r="AE115" i="66"/>
  <c r="T16" i="67"/>
  <c r="AD115" i="66"/>
  <c r="S16" i="67"/>
  <c r="AB115" i="66"/>
  <c r="Q16" i="67"/>
  <c r="AA115" i="66"/>
  <c r="P16" i="67"/>
  <c r="Z115" i="66"/>
  <c r="O16" i="67"/>
  <c r="X115" i="66"/>
  <c r="M16" i="67"/>
  <c r="W115" i="66"/>
  <c r="L16" i="67"/>
  <c r="V115" i="66"/>
  <c r="K16" i="67"/>
  <c r="T115" i="66"/>
  <c r="I16" i="67"/>
  <c r="S115" i="66"/>
  <c r="H16" i="67"/>
  <c r="R115" i="66"/>
  <c r="G16" i="67"/>
  <c r="O115" i="66"/>
  <c r="N115" i="66"/>
  <c r="E16" i="67"/>
  <c r="M115" i="66"/>
  <c r="D16" i="67"/>
  <c r="K115" i="66"/>
  <c r="C16" i="67"/>
  <c r="J115" i="66"/>
  <c r="B16" i="67"/>
  <c r="AG114" i="66"/>
  <c r="AC114" i="66"/>
  <c r="Y114" i="66"/>
  <c r="U114" i="66"/>
  <c r="AG113" i="66"/>
  <c r="AC113" i="66"/>
  <c r="Y113" i="66"/>
  <c r="U113" i="66"/>
  <c r="AG112" i="66"/>
  <c r="AC112" i="66"/>
  <c r="Y112" i="66"/>
  <c r="U112" i="66"/>
  <c r="AG111" i="66"/>
  <c r="AC111" i="66"/>
  <c r="Y111" i="66"/>
  <c r="U111" i="66"/>
  <c r="AG110" i="66"/>
  <c r="AC110" i="66"/>
  <c r="Y110" i="66"/>
  <c r="U110" i="66"/>
  <c r="AG109" i="66"/>
  <c r="AC109" i="66"/>
  <c r="Y109" i="66"/>
  <c r="U109" i="66"/>
  <c r="AG108" i="66"/>
  <c r="AC108" i="66"/>
  <c r="Y108" i="66"/>
  <c r="U108" i="66"/>
  <c r="AG107" i="66"/>
  <c r="AC107" i="66"/>
  <c r="Y107" i="66"/>
  <c r="U107" i="66"/>
  <c r="AG106" i="66"/>
  <c r="AC106" i="66"/>
  <c r="Y106" i="66"/>
  <c r="U106" i="66"/>
  <c r="AG105" i="66"/>
  <c r="AC105" i="66"/>
  <c r="Y105" i="66"/>
  <c r="U105" i="66"/>
  <c r="AF103" i="66"/>
  <c r="U15" i="67"/>
  <c r="AE103" i="66"/>
  <c r="T15" i="67"/>
  <c r="AD103" i="66"/>
  <c r="S15" i="67"/>
  <c r="AB103" i="66"/>
  <c r="Q15" i="67"/>
  <c r="AA103" i="66"/>
  <c r="P15" i="67"/>
  <c r="Z103" i="66"/>
  <c r="O15" i="67"/>
  <c r="X103" i="66"/>
  <c r="M15" i="67"/>
  <c r="W103" i="66"/>
  <c r="L15" i="67"/>
  <c r="V103" i="66"/>
  <c r="K15" i="67"/>
  <c r="T103" i="66"/>
  <c r="I15" i="67"/>
  <c r="S103" i="66"/>
  <c r="H15" i="67"/>
  <c r="R103" i="66"/>
  <c r="O103" i="66"/>
  <c r="F15" i="67"/>
  <c r="N103" i="66"/>
  <c r="E15" i="67"/>
  <c r="M103" i="66"/>
  <c r="D15" i="67"/>
  <c r="K103" i="66"/>
  <c r="C15" i="67"/>
  <c r="J103" i="66"/>
  <c r="B15" i="67"/>
  <c r="AG102" i="66"/>
  <c r="AC102" i="66"/>
  <c r="Y102" i="66"/>
  <c r="U102" i="66"/>
  <c r="AG101" i="66"/>
  <c r="AC101" i="66"/>
  <c r="Y101" i="66"/>
  <c r="U101" i="66"/>
  <c r="AH101" i="66"/>
  <c r="AI101" i="66"/>
  <c r="AG100" i="66"/>
  <c r="AC100" i="66"/>
  <c r="Y100" i="66"/>
  <c r="U100" i="66"/>
  <c r="AG99" i="66"/>
  <c r="AC99" i="66"/>
  <c r="Y99" i="66"/>
  <c r="U99" i="66"/>
  <c r="AH99" i="66"/>
  <c r="AI99" i="66"/>
  <c r="AG98" i="66"/>
  <c r="AC98" i="66"/>
  <c r="Y98" i="66"/>
  <c r="U98" i="66"/>
  <c r="AG97" i="66"/>
  <c r="AC97" i="66"/>
  <c r="Y97" i="66"/>
  <c r="U97" i="66"/>
  <c r="AH97" i="66"/>
  <c r="AI97" i="66"/>
  <c r="AG96" i="66"/>
  <c r="AC96" i="66"/>
  <c r="Y96" i="66"/>
  <c r="U96" i="66"/>
  <c r="AG95" i="66"/>
  <c r="AC95" i="66"/>
  <c r="Y95" i="66"/>
  <c r="U95" i="66"/>
  <c r="AH95" i="66"/>
  <c r="AI95" i="66"/>
  <c r="AG94" i="66"/>
  <c r="AC94" i="66"/>
  <c r="Y94" i="66"/>
  <c r="U94" i="66"/>
  <c r="AG93" i="66"/>
  <c r="AC93" i="66"/>
  <c r="Y93" i="66"/>
  <c r="U93" i="66"/>
  <c r="AF91" i="66"/>
  <c r="U14" i="67"/>
  <c r="AE91" i="66"/>
  <c r="T14" i="67"/>
  <c r="AD91" i="66"/>
  <c r="S14" i="67"/>
  <c r="AB91" i="66"/>
  <c r="Q14" i="67"/>
  <c r="AA91" i="66"/>
  <c r="P14" i="67"/>
  <c r="Z91" i="66"/>
  <c r="O14" i="67"/>
  <c r="X91" i="66"/>
  <c r="M14" i="67"/>
  <c r="W91" i="66"/>
  <c r="L14" i="67"/>
  <c r="V91" i="66"/>
  <c r="K14" i="67"/>
  <c r="T91" i="66"/>
  <c r="I14" i="67"/>
  <c r="S91" i="66"/>
  <c r="R91" i="66"/>
  <c r="G14" i="67"/>
  <c r="O91" i="66"/>
  <c r="F14" i="67"/>
  <c r="N91" i="66"/>
  <c r="E14" i="67"/>
  <c r="M91" i="66"/>
  <c r="D14" i="67"/>
  <c r="K91" i="66"/>
  <c r="C14" i="67"/>
  <c r="J91" i="66"/>
  <c r="B14" i="67"/>
  <c r="AG90" i="66"/>
  <c r="AC90" i="66"/>
  <c r="U90" i="66"/>
  <c r="Y90" i="66"/>
  <c r="AH90" i="66"/>
  <c r="AI90" i="66"/>
  <c r="AG89" i="66"/>
  <c r="AC89" i="66"/>
  <c r="Y89" i="66"/>
  <c r="U89" i="66"/>
  <c r="AG88" i="66"/>
  <c r="AC88" i="66"/>
  <c r="Y88" i="66"/>
  <c r="U88" i="66"/>
  <c r="AH88" i="66"/>
  <c r="AI88" i="66"/>
  <c r="AG87" i="66"/>
  <c r="AC87" i="66"/>
  <c r="U87" i="66"/>
  <c r="Y87" i="66"/>
  <c r="AH87" i="66"/>
  <c r="AI87" i="66"/>
  <c r="AG86" i="66"/>
  <c r="AC86" i="66"/>
  <c r="Y86" i="66"/>
  <c r="U86" i="66"/>
  <c r="AG85" i="66"/>
  <c r="AC85" i="66"/>
  <c r="Y85" i="66"/>
  <c r="U85" i="66"/>
  <c r="AG84" i="66"/>
  <c r="AC84" i="66"/>
  <c r="Y84" i="66"/>
  <c r="U84" i="66"/>
  <c r="AH84" i="66"/>
  <c r="AI84" i="66"/>
  <c r="AG83" i="66"/>
  <c r="AC83" i="66"/>
  <c r="Y83" i="66"/>
  <c r="U83" i="66"/>
  <c r="AG82" i="66"/>
  <c r="AC82" i="66"/>
  <c r="Y82" i="66"/>
  <c r="U82" i="66"/>
  <c r="AG81" i="66"/>
  <c r="AC81" i="66"/>
  <c r="Y81" i="66"/>
  <c r="U81" i="66"/>
  <c r="AF79" i="66"/>
  <c r="U13" i="67"/>
  <c r="AE79" i="66"/>
  <c r="T13" i="67"/>
  <c r="AD79" i="66"/>
  <c r="S13" i="67"/>
  <c r="AB79" i="66"/>
  <c r="Q13" i="67"/>
  <c r="AB19" i="66"/>
  <c r="Q8" i="67"/>
  <c r="AB31" i="66"/>
  <c r="Q9" i="67"/>
  <c r="AB43" i="66"/>
  <c r="Q10" i="67"/>
  <c r="AB55" i="66"/>
  <c r="Q11" i="67"/>
  <c r="AB67" i="66"/>
  <c r="Q12" i="67"/>
  <c r="Q24" i="67"/>
  <c r="AA79" i="66"/>
  <c r="P13" i="67"/>
  <c r="Z79" i="66"/>
  <c r="O13" i="67"/>
  <c r="X79" i="66"/>
  <c r="M13" i="67"/>
  <c r="W79" i="66"/>
  <c r="L13" i="67"/>
  <c r="V79" i="66"/>
  <c r="K13" i="67"/>
  <c r="V19" i="66"/>
  <c r="K8" i="67"/>
  <c r="V31" i="66"/>
  <c r="K9" i="67"/>
  <c r="V43" i="66"/>
  <c r="K10" i="67"/>
  <c r="V55" i="66"/>
  <c r="K11" i="67"/>
  <c r="V67" i="66"/>
  <c r="K12" i="67"/>
  <c r="T79" i="66"/>
  <c r="I13" i="67"/>
  <c r="S79" i="66"/>
  <c r="H13" i="67"/>
  <c r="R79" i="66"/>
  <c r="G13" i="67"/>
  <c r="O79" i="66"/>
  <c r="F13" i="67"/>
  <c r="N79" i="66"/>
  <c r="E13" i="67"/>
  <c r="M79" i="66"/>
  <c r="D13" i="67"/>
  <c r="K79" i="66"/>
  <c r="C13" i="67"/>
  <c r="J79" i="66"/>
  <c r="B13" i="67"/>
  <c r="AG78" i="66"/>
  <c r="AC78" i="66"/>
  <c r="U78" i="66"/>
  <c r="Y78" i="66"/>
  <c r="AH78" i="66"/>
  <c r="AI78" i="66"/>
  <c r="AG77" i="66"/>
  <c r="AC77" i="66"/>
  <c r="Y77" i="66"/>
  <c r="U77" i="66"/>
  <c r="AG76" i="66"/>
  <c r="AC76" i="66"/>
  <c r="Y76" i="66"/>
  <c r="U76" i="66"/>
  <c r="AH76" i="66"/>
  <c r="AI76" i="66"/>
  <c r="AG75" i="66"/>
  <c r="AC75" i="66"/>
  <c r="Y75" i="66"/>
  <c r="U75" i="66"/>
  <c r="AG74" i="66"/>
  <c r="AC74" i="66"/>
  <c r="Y74" i="66"/>
  <c r="U74" i="66"/>
  <c r="AH74" i="66"/>
  <c r="AI74" i="66"/>
  <c r="AG73" i="66"/>
  <c r="AC73" i="66"/>
  <c r="Y73" i="66"/>
  <c r="U73" i="66"/>
  <c r="AG72" i="66"/>
  <c r="AC72" i="66"/>
  <c r="Y72" i="66"/>
  <c r="U72" i="66"/>
  <c r="AH72" i="66"/>
  <c r="AI72" i="66"/>
  <c r="AG71" i="66"/>
  <c r="AC71" i="66"/>
  <c r="Y71" i="66"/>
  <c r="U71" i="66"/>
  <c r="AG70" i="66"/>
  <c r="AC70" i="66"/>
  <c r="Y70" i="66"/>
  <c r="U70" i="66"/>
  <c r="AG69" i="66"/>
  <c r="AC69" i="66"/>
  <c r="Y69" i="66"/>
  <c r="U69" i="66"/>
  <c r="AF67" i="66"/>
  <c r="U12" i="67"/>
  <c r="AE67" i="66"/>
  <c r="T12" i="67"/>
  <c r="AD67" i="66"/>
  <c r="S12" i="67"/>
  <c r="AA67" i="66"/>
  <c r="P12" i="67"/>
  <c r="Z67" i="66"/>
  <c r="O12" i="67"/>
  <c r="X67" i="66"/>
  <c r="M12" i="67"/>
  <c r="W67" i="66"/>
  <c r="L12" i="67"/>
  <c r="T67" i="66"/>
  <c r="I12" i="67"/>
  <c r="T19" i="66"/>
  <c r="I8" i="67"/>
  <c r="T31" i="66"/>
  <c r="I9" i="67"/>
  <c r="T43" i="66"/>
  <c r="I10" i="67"/>
  <c r="T55" i="66"/>
  <c r="I11" i="67"/>
  <c r="I24" i="67"/>
  <c r="S67" i="66"/>
  <c r="H12" i="67"/>
  <c r="R67" i="66"/>
  <c r="G12" i="67"/>
  <c r="O67" i="66"/>
  <c r="F12" i="67"/>
  <c r="N67" i="66"/>
  <c r="E12" i="67"/>
  <c r="M67" i="66"/>
  <c r="D12" i="67"/>
  <c r="K67" i="66"/>
  <c r="C12" i="67"/>
  <c r="J67" i="66"/>
  <c r="B12" i="67"/>
  <c r="AG66" i="66"/>
  <c r="AC66" i="66"/>
  <c r="Y66" i="66"/>
  <c r="U66" i="66"/>
  <c r="AG65" i="66"/>
  <c r="AC65" i="66"/>
  <c r="Y65" i="66"/>
  <c r="U65" i="66"/>
  <c r="AG64" i="66"/>
  <c r="AC64" i="66"/>
  <c r="Y64" i="66"/>
  <c r="U64" i="66"/>
  <c r="AG63" i="66"/>
  <c r="AC63" i="66"/>
  <c r="Y63" i="66"/>
  <c r="U63" i="66"/>
  <c r="AG62" i="66"/>
  <c r="AC62" i="66"/>
  <c r="Y62" i="66"/>
  <c r="U62" i="66"/>
  <c r="AG61" i="66"/>
  <c r="AC61" i="66"/>
  <c r="Y61" i="66"/>
  <c r="U61" i="66"/>
  <c r="AG60" i="66"/>
  <c r="AC60" i="66"/>
  <c r="Y60" i="66"/>
  <c r="U60" i="66"/>
  <c r="AG59" i="66"/>
  <c r="AC59" i="66"/>
  <c r="Y59" i="66"/>
  <c r="U59" i="66"/>
  <c r="AG58" i="66"/>
  <c r="AC58" i="66"/>
  <c r="Y58" i="66"/>
  <c r="U58" i="66"/>
  <c r="AG57" i="66"/>
  <c r="AC57" i="66"/>
  <c r="Y57" i="66"/>
  <c r="U57" i="66"/>
  <c r="AF55" i="66"/>
  <c r="U11" i="67"/>
  <c r="AE55" i="66"/>
  <c r="T11" i="67"/>
  <c r="AD55" i="66"/>
  <c r="S11" i="67"/>
  <c r="AA55" i="66"/>
  <c r="P11" i="67"/>
  <c r="Z55" i="66"/>
  <c r="O11" i="67"/>
  <c r="X55" i="66"/>
  <c r="M11" i="67"/>
  <c r="X19" i="66"/>
  <c r="M8" i="67"/>
  <c r="X31" i="66"/>
  <c r="M9" i="67"/>
  <c r="X43" i="66"/>
  <c r="M10" i="67"/>
  <c r="W55" i="66"/>
  <c r="L11" i="67"/>
  <c r="S55" i="66"/>
  <c r="H11" i="67"/>
  <c r="R55" i="66"/>
  <c r="G11" i="67"/>
  <c r="O55" i="66"/>
  <c r="F11" i="67"/>
  <c r="N55" i="66"/>
  <c r="E11" i="67"/>
  <c r="M55" i="66"/>
  <c r="D11" i="67"/>
  <c r="K55" i="66"/>
  <c r="C11" i="67"/>
  <c r="J55" i="66"/>
  <c r="B11" i="67"/>
  <c r="AG54" i="66"/>
  <c r="AC54" i="66"/>
  <c r="Y54" i="66"/>
  <c r="U54" i="66"/>
  <c r="AG53" i="66"/>
  <c r="AC53" i="66"/>
  <c r="Y53" i="66"/>
  <c r="U53" i="66"/>
  <c r="AG52" i="66"/>
  <c r="AC52" i="66"/>
  <c r="Y52" i="66"/>
  <c r="U52" i="66"/>
  <c r="AG51" i="66"/>
  <c r="AC51" i="66"/>
  <c r="Y51" i="66"/>
  <c r="U51" i="66"/>
  <c r="AG50" i="66"/>
  <c r="AC50" i="66"/>
  <c r="Y50" i="66"/>
  <c r="U50" i="66"/>
  <c r="AG49" i="66"/>
  <c r="AC49" i="66"/>
  <c r="Y49" i="66"/>
  <c r="U49" i="66"/>
  <c r="AG48" i="66"/>
  <c r="AC48" i="66"/>
  <c r="Y48" i="66"/>
  <c r="U48" i="66"/>
  <c r="AG47" i="66"/>
  <c r="AC47" i="66"/>
  <c r="Y47" i="66"/>
  <c r="U47" i="66"/>
  <c r="AG46" i="66"/>
  <c r="AC46" i="66"/>
  <c r="Y46" i="66"/>
  <c r="U46" i="66"/>
  <c r="AG45" i="66"/>
  <c r="AC45" i="66"/>
  <c r="Y45" i="66"/>
  <c r="U45" i="66"/>
  <c r="AF43" i="66"/>
  <c r="U10" i="67"/>
  <c r="AE43" i="66"/>
  <c r="T10" i="67"/>
  <c r="AD43" i="66"/>
  <c r="S10" i="67"/>
  <c r="AA43" i="66"/>
  <c r="P10" i="67"/>
  <c r="Z43" i="66"/>
  <c r="O10" i="67"/>
  <c r="Z19" i="66"/>
  <c r="O8" i="67"/>
  <c r="Z31" i="66"/>
  <c r="O9" i="67"/>
  <c r="O24" i="67"/>
  <c r="W43" i="66"/>
  <c r="L10" i="67"/>
  <c r="S43" i="66"/>
  <c r="H10" i="67"/>
  <c r="R43" i="66"/>
  <c r="G10" i="67"/>
  <c r="O43" i="66"/>
  <c r="F10" i="67"/>
  <c r="N43" i="66"/>
  <c r="E10" i="67"/>
  <c r="M43" i="66"/>
  <c r="D10" i="67"/>
  <c r="K43" i="66"/>
  <c r="C10" i="67"/>
  <c r="J43" i="66"/>
  <c r="AG42" i="66"/>
  <c r="AC42" i="66"/>
  <c r="Y42" i="66"/>
  <c r="U42" i="66"/>
  <c r="AG41" i="66"/>
  <c r="AC41" i="66"/>
  <c r="Y41" i="66"/>
  <c r="U41" i="66"/>
  <c r="AG40" i="66"/>
  <c r="AC40" i="66"/>
  <c r="Y40" i="66"/>
  <c r="U40" i="66"/>
  <c r="AG39" i="66"/>
  <c r="AC39" i="66"/>
  <c r="Y39" i="66"/>
  <c r="U39" i="66"/>
  <c r="AG38" i="66"/>
  <c r="AC38" i="66"/>
  <c r="Y38" i="66"/>
  <c r="U38" i="66"/>
  <c r="AG37" i="66"/>
  <c r="AC37" i="66"/>
  <c r="Y37" i="66"/>
  <c r="U37" i="66"/>
  <c r="AG36" i="66"/>
  <c r="AC36" i="66"/>
  <c r="Y36" i="66"/>
  <c r="U36" i="66"/>
  <c r="AG35" i="66"/>
  <c r="AC35" i="66"/>
  <c r="Y35" i="66"/>
  <c r="U35" i="66"/>
  <c r="AG34" i="66"/>
  <c r="AC34" i="66"/>
  <c r="Y34" i="66"/>
  <c r="U34" i="66"/>
  <c r="AG33" i="66"/>
  <c r="AC33" i="66"/>
  <c r="Y33" i="66"/>
  <c r="U33" i="66"/>
  <c r="AF31" i="66"/>
  <c r="U9" i="67"/>
  <c r="AE31" i="66"/>
  <c r="T9" i="67"/>
  <c r="AD31" i="66"/>
  <c r="S9" i="67"/>
  <c r="AA31" i="66"/>
  <c r="P9" i="67"/>
  <c r="W31" i="66"/>
  <c r="L9" i="67"/>
  <c r="S31" i="66"/>
  <c r="H9" i="67"/>
  <c r="R31" i="66"/>
  <c r="G9" i="67"/>
  <c r="O31" i="66"/>
  <c r="F9" i="67"/>
  <c r="N31" i="66"/>
  <c r="E9" i="67"/>
  <c r="M31" i="66"/>
  <c r="D9" i="67"/>
  <c r="K31" i="66"/>
  <c r="C9" i="67"/>
  <c r="J31" i="66"/>
  <c r="B9" i="67"/>
  <c r="AG30" i="66"/>
  <c r="AC30" i="66"/>
  <c r="Y30" i="66"/>
  <c r="U30" i="66"/>
  <c r="AG29" i="66"/>
  <c r="AC29" i="66"/>
  <c r="Y29" i="66"/>
  <c r="U29" i="66"/>
  <c r="AG28" i="66"/>
  <c r="AC28" i="66"/>
  <c r="Y28" i="66"/>
  <c r="U28" i="66"/>
  <c r="AG27" i="66"/>
  <c r="AC27" i="66"/>
  <c r="Y27" i="66"/>
  <c r="U27" i="66"/>
  <c r="AG26" i="66"/>
  <c r="AC26" i="66"/>
  <c r="Y26" i="66"/>
  <c r="U26" i="66"/>
  <c r="AG25" i="66"/>
  <c r="AC25" i="66"/>
  <c r="Y25" i="66"/>
  <c r="U25" i="66"/>
  <c r="AG24" i="66"/>
  <c r="AC24" i="66"/>
  <c r="Y24" i="66"/>
  <c r="U24" i="66"/>
  <c r="AG23" i="66"/>
  <c r="AC23" i="66"/>
  <c r="Y23" i="66"/>
  <c r="U23" i="66"/>
  <c r="AG22" i="66"/>
  <c r="AC22" i="66"/>
  <c r="Y22" i="66"/>
  <c r="U22" i="66"/>
  <c r="AG21" i="66"/>
  <c r="AC21" i="66"/>
  <c r="Y21" i="66"/>
  <c r="U21" i="66"/>
  <c r="AF19" i="66"/>
  <c r="AE19" i="66"/>
  <c r="T8" i="67"/>
  <c r="AD19" i="66"/>
  <c r="AA19" i="66"/>
  <c r="P8" i="67"/>
  <c r="W19" i="66"/>
  <c r="L8" i="67"/>
  <c r="S19" i="66"/>
  <c r="H8" i="67"/>
  <c r="R19" i="66"/>
  <c r="O19" i="66"/>
  <c r="F8" i="67"/>
  <c r="N19" i="66"/>
  <c r="E8" i="67"/>
  <c r="M19" i="66"/>
  <c r="K19" i="66"/>
  <c r="J19" i="66"/>
  <c r="B8" i="67"/>
  <c r="AG18" i="66"/>
  <c r="AC18" i="66"/>
  <c r="Y18" i="66"/>
  <c r="U18" i="66"/>
  <c r="AG17" i="66"/>
  <c r="AC17" i="66"/>
  <c r="Y17" i="66"/>
  <c r="U17" i="66"/>
  <c r="AG16" i="66"/>
  <c r="AC16" i="66"/>
  <c r="Y16" i="66"/>
  <c r="U16" i="66"/>
  <c r="AG15" i="66"/>
  <c r="AC15" i="66"/>
  <c r="Y15" i="66"/>
  <c r="U15" i="66"/>
  <c r="AG14" i="66"/>
  <c r="AC14" i="66"/>
  <c r="Y14" i="66"/>
  <c r="U14" i="66"/>
  <c r="AG13" i="66"/>
  <c r="AC13" i="66"/>
  <c r="Y13" i="66"/>
  <c r="U13" i="66"/>
  <c r="AG12" i="66"/>
  <c r="AC12" i="66"/>
  <c r="Y12" i="66"/>
  <c r="U12" i="66"/>
  <c r="AG11" i="66"/>
  <c r="AC11" i="66"/>
  <c r="Y11" i="66"/>
  <c r="U11" i="66"/>
  <c r="AG10" i="66"/>
  <c r="AC10" i="66"/>
  <c r="Y10" i="66"/>
  <c r="U10" i="66"/>
  <c r="AG9" i="66"/>
  <c r="AC9" i="66"/>
  <c r="Y9" i="66"/>
  <c r="Y19" i="66"/>
  <c r="N8" i="67"/>
  <c r="U9" i="66"/>
  <c r="C18" i="65"/>
  <c r="B18" i="65"/>
  <c r="Y17" i="65"/>
  <c r="A5" i="65"/>
  <c r="A3" i="65"/>
  <c r="T190" i="64"/>
  <c r="I23" i="65"/>
  <c r="S190" i="64"/>
  <c r="H23" i="65"/>
  <c r="R190" i="64"/>
  <c r="G23" i="65"/>
  <c r="O190" i="64"/>
  <c r="F23" i="65"/>
  <c r="N190" i="64"/>
  <c r="M190" i="64"/>
  <c r="D23" i="65"/>
  <c r="C23" i="65"/>
  <c r="AG189" i="64"/>
  <c r="AG190" i="64"/>
  <c r="AC189" i="64"/>
  <c r="AC190" i="64"/>
  <c r="Y189" i="64"/>
  <c r="Y190" i="64"/>
  <c r="U189" i="64"/>
  <c r="U190" i="64"/>
  <c r="J23" i="65"/>
  <c r="AF187" i="64"/>
  <c r="U22" i="65"/>
  <c r="AE187" i="64"/>
  <c r="T22" i="65"/>
  <c r="AD187" i="64"/>
  <c r="S22" i="65"/>
  <c r="AB187" i="64"/>
  <c r="Q22" i="65"/>
  <c r="AA187" i="64"/>
  <c r="P22" i="65"/>
  <c r="Z187" i="64"/>
  <c r="O22" i="65"/>
  <c r="X187" i="64"/>
  <c r="M22" i="65"/>
  <c r="W187" i="64"/>
  <c r="L22" i="65"/>
  <c r="V187" i="64"/>
  <c r="K22" i="65"/>
  <c r="T187" i="64"/>
  <c r="I22" i="65"/>
  <c r="S187" i="64"/>
  <c r="H22" i="65"/>
  <c r="R187" i="64"/>
  <c r="G22" i="65"/>
  <c r="O187" i="64"/>
  <c r="F22" i="65"/>
  <c r="N187" i="64"/>
  <c r="E22" i="65"/>
  <c r="M187" i="64"/>
  <c r="D22" i="65"/>
  <c r="K187" i="64"/>
  <c r="C22" i="65"/>
  <c r="J187" i="64"/>
  <c r="B22" i="65"/>
  <c r="AG186" i="64"/>
  <c r="AC186" i="64"/>
  <c r="Y186" i="64"/>
  <c r="U186" i="64"/>
  <c r="AG185" i="64"/>
  <c r="AC185" i="64"/>
  <c r="Y185" i="64"/>
  <c r="U185" i="64"/>
  <c r="AG184" i="64"/>
  <c r="AC184" i="64"/>
  <c r="Y184" i="64"/>
  <c r="U184" i="64"/>
  <c r="AG183" i="64"/>
  <c r="AC183" i="64"/>
  <c r="Y183" i="64"/>
  <c r="U183" i="64"/>
  <c r="AG182" i="64"/>
  <c r="AC182" i="64"/>
  <c r="Y182" i="64"/>
  <c r="U182" i="64"/>
  <c r="AG181" i="64"/>
  <c r="AC181" i="64"/>
  <c r="Y181" i="64"/>
  <c r="U181" i="64"/>
  <c r="AG180" i="64"/>
  <c r="AC180" i="64"/>
  <c r="Y180" i="64"/>
  <c r="U180" i="64"/>
  <c r="AG179" i="64"/>
  <c r="AC179" i="64"/>
  <c r="Y179" i="64"/>
  <c r="U179" i="64"/>
  <c r="AG178" i="64"/>
  <c r="AC178" i="64"/>
  <c r="Y178" i="64"/>
  <c r="U178" i="64"/>
  <c r="AG177" i="64"/>
  <c r="AC177" i="64"/>
  <c r="Y177" i="64"/>
  <c r="U177" i="64"/>
  <c r="AF175" i="64"/>
  <c r="U21" i="65"/>
  <c r="AE175" i="64"/>
  <c r="T21" i="65"/>
  <c r="AD175" i="64"/>
  <c r="S21" i="65"/>
  <c r="AB175" i="64"/>
  <c r="Q21" i="65"/>
  <c r="AA175" i="64"/>
  <c r="P21" i="65"/>
  <c r="Z175" i="64"/>
  <c r="O21" i="65"/>
  <c r="X175" i="64"/>
  <c r="M21" i="65"/>
  <c r="W175" i="64"/>
  <c r="L21" i="65"/>
  <c r="V175" i="64"/>
  <c r="K21" i="65"/>
  <c r="T175" i="64"/>
  <c r="I21" i="65"/>
  <c r="S175" i="64"/>
  <c r="H21" i="65"/>
  <c r="R175" i="64"/>
  <c r="G21" i="65"/>
  <c r="O175" i="64"/>
  <c r="F21" i="65"/>
  <c r="N175" i="64"/>
  <c r="E21" i="65"/>
  <c r="M175" i="64"/>
  <c r="D21" i="65"/>
  <c r="K175" i="64"/>
  <c r="C21" i="65"/>
  <c r="J175" i="64"/>
  <c r="B21" i="65"/>
  <c r="AG174" i="64"/>
  <c r="AC174" i="64"/>
  <c r="Y174" i="64"/>
  <c r="U174" i="64"/>
  <c r="AG173" i="64"/>
  <c r="AC173" i="64"/>
  <c r="Y173" i="64"/>
  <c r="U173" i="64"/>
  <c r="AG172" i="64"/>
  <c r="AC172" i="64"/>
  <c r="Y172" i="64"/>
  <c r="U172" i="64"/>
  <c r="AG171" i="64"/>
  <c r="AC171" i="64"/>
  <c r="Y171" i="64"/>
  <c r="U171" i="64"/>
  <c r="AG170" i="64"/>
  <c r="AC170" i="64"/>
  <c r="Y170" i="64"/>
  <c r="U170" i="64"/>
  <c r="AG169" i="64"/>
  <c r="AC169" i="64"/>
  <c r="Y169" i="64"/>
  <c r="U169" i="64"/>
  <c r="AG168" i="64"/>
  <c r="AC168" i="64"/>
  <c r="Y168" i="64"/>
  <c r="U168" i="64"/>
  <c r="AG167" i="64"/>
  <c r="AC167" i="64"/>
  <c r="Y167" i="64"/>
  <c r="U167" i="64"/>
  <c r="AG166" i="64"/>
  <c r="AC166" i="64"/>
  <c r="Y166" i="64"/>
  <c r="U166" i="64"/>
  <c r="AG165" i="64"/>
  <c r="AC165" i="64"/>
  <c r="Y165" i="64"/>
  <c r="U165" i="64"/>
  <c r="AF163" i="64"/>
  <c r="U20" i="65"/>
  <c r="AE163" i="64"/>
  <c r="T20" i="65"/>
  <c r="AD163" i="64"/>
  <c r="S20" i="65"/>
  <c r="AB163" i="64"/>
  <c r="Q20" i="65"/>
  <c r="AA163" i="64"/>
  <c r="P20" i="65"/>
  <c r="Z163" i="64"/>
  <c r="O20" i="65"/>
  <c r="X163" i="64"/>
  <c r="M20" i="65"/>
  <c r="W163" i="64"/>
  <c r="L20" i="65"/>
  <c r="V163" i="64"/>
  <c r="K20" i="65"/>
  <c r="T163" i="64"/>
  <c r="I20" i="65"/>
  <c r="S163" i="64"/>
  <c r="H20" i="65"/>
  <c r="R163" i="64"/>
  <c r="G20" i="65"/>
  <c r="O163" i="64"/>
  <c r="F20" i="65"/>
  <c r="N163" i="64"/>
  <c r="E20" i="65"/>
  <c r="M163" i="64"/>
  <c r="D20" i="65"/>
  <c r="K163" i="64"/>
  <c r="C20" i="65"/>
  <c r="J163" i="64"/>
  <c r="B20" i="65"/>
  <c r="AG162" i="64"/>
  <c r="AC162" i="64"/>
  <c r="Y162" i="64"/>
  <c r="U162" i="64"/>
  <c r="AG161" i="64"/>
  <c r="AC161" i="64"/>
  <c r="Y161" i="64"/>
  <c r="U161" i="64"/>
  <c r="AG160" i="64"/>
  <c r="AC160" i="64"/>
  <c r="Y160" i="64"/>
  <c r="U160" i="64"/>
  <c r="AG159" i="64"/>
  <c r="AC159" i="64"/>
  <c r="Y159" i="64"/>
  <c r="U159" i="64"/>
  <c r="AG158" i="64"/>
  <c r="AC158" i="64"/>
  <c r="Y158" i="64"/>
  <c r="U158" i="64"/>
  <c r="AG157" i="64"/>
  <c r="AC157" i="64"/>
  <c r="Y157" i="64"/>
  <c r="U157" i="64"/>
  <c r="AG156" i="64"/>
  <c r="AC156" i="64"/>
  <c r="Y156" i="64"/>
  <c r="U156" i="64"/>
  <c r="AG155" i="64"/>
  <c r="AC155" i="64"/>
  <c r="Y155" i="64"/>
  <c r="U155" i="64"/>
  <c r="AG154" i="64"/>
  <c r="AC154" i="64"/>
  <c r="Y154" i="64"/>
  <c r="U154" i="64"/>
  <c r="AG153" i="64"/>
  <c r="AC153" i="64"/>
  <c r="Y153" i="64"/>
  <c r="U153" i="64"/>
  <c r="AF151" i="64"/>
  <c r="U19" i="65"/>
  <c r="AE151" i="64"/>
  <c r="T19" i="65"/>
  <c r="AD151" i="64"/>
  <c r="S19" i="65"/>
  <c r="AB151" i="64"/>
  <c r="Q19" i="65"/>
  <c r="AA151" i="64"/>
  <c r="P19" i="65"/>
  <c r="Z151" i="64"/>
  <c r="O19" i="65"/>
  <c r="X151" i="64"/>
  <c r="M19" i="65"/>
  <c r="W151" i="64"/>
  <c r="L19" i="65"/>
  <c r="V151" i="64"/>
  <c r="K19" i="65"/>
  <c r="T151" i="64"/>
  <c r="I19" i="65"/>
  <c r="S151" i="64"/>
  <c r="H19" i="65"/>
  <c r="R151" i="64"/>
  <c r="G19" i="65"/>
  <c r="O151" i="64"/>
  <c r="F19" i="65"/>
  <c r="N151" i="64"/>
  <c r="E19" i="65"/>
  <c r="M151" i="64"/>
  <c r="D19" i="65"/>
  <c r="K151" i="64"/>
  <c r="C19" i="65"/>
  <c r="J151" i="64"/>
  <c r="B19" i="65"/>
  <c r="AG150" i="64"/>
  <c r="AC150" i="64"/>
  <c r="Y150" i="64"/>
  <c r="U150" i="64"/>
  <c r="AG149" i="64"/>
  <c r="AC149" i="64"/>
  <c r="Y149" i="64"/>
  <c r="U149" i="64"/>
  <c r="AG148" i="64"/>
  <c r="AC148" i="64"/>
  <c r="Y148" i="64"/>
  <c r="U148" i="64"/>
  <c r="AG147" i="64"/>
  <c r="AC147" i="64"/>
  <c r="Y147" i="64"/>
  <c r="U147" i="64"/>
  <c r="AG146" i="64"/>
  <c r="AC146" i="64"/>
  <c r="Y146" i="64"/>
  <c r="U146" i="64"/>
  <c r="AG145" i="64"/>
  <c r="AC145" i="64"/>
  <c r="Y145" i="64"/>
  <c r="U145" i="64"/>
  <c r="AG144" i="64"/>
  <c r="AC144" i="64"/>
  <c r="Y144" i="64"/>
  <c r="U144" i="64"/>
  <c r="AG143" i="64"/>
  <c r="AC143" i="64"/>
  <c r="Y143" i="64"/>
  <c r="U143" i="64"/>
  <c r="AG142" i="64"/>
  <c r="AC142" i="64"/>
  <c r="Y142" i="64"/>
  <c r="U142" i="64"/>
  <c r="AG141" i="64"/>
  <c r="AC141" i="64"/>
  <c r="Y141" i="64"/>
  <c r="U141" i="64"/>
  <c r="AF139" i="64"/>
  <c r="U18" i="65"/>
  <c r="AE139" i="64"/>
  <c r="T18" i="65"/>
  <c r="AD139" i="64"/>
  <c r="S18" i="65"/>
  <c r="AB139" i="64"/>
  <c r="Q18" i="65"/>
  <c r="AA139" i="64"/>
  <c r="P18" i="65"/>
  <c r="Z139" i="64"/>
  <c r="O18" i="65"/>
  <c r="X139" i="64"/>
  <c r="M18" i="65"/>
  <c r="W139" i="64"/>
  <c r="L18" i="65"/>
  <c r="V139" i="64"/>
  <c r="K18" i="65"/>
  <c r="T139" i="64"/>
  <c r="I18" i="65"/>
  <c r="S139" i="64"/>
  <c r="H18" i="65"/>
  <c r="R139" i="64"/>
  <c r="G18" i="65"/>
  <c r="O139" i="64"/>
  <c r="F18" i="65"/>
  <c r="N139" i="64"/>
  <c r="E18" i="65"/>
  <c r="M139" i="64"/>
  <c r="D18" i="65"/>
  <c r="AG138" i="64"/>
  <c r="AC138" i="64"/>
  <c r="Y138" i="64"/>
  <c r="U138" i="64"/>
  <c r="AG137" i="64"/>
  <c r="AC137" i="64"/>
  <c r="Y137" i="64"/>
  <c r="U137" i="64"/>
  <c r="AG136" i="64"/>
  <c r="AC136" i="64"/>
  <c r="Y136" i="64"/>
  <c r="U136" i="64"/>
  <c r="AG135" i="64"/>
  <c r="AC135" i="64"/>
  <c r="Y135" i="64"/>
  <c r="U135" i="64"/>
  <c r="AG134" i="64"/>
  <c r="AC134" i="64"/>
  <c r="Y134" i="64"/>
  <c r="U134" i="64"/>
  <c r="AG133" i="64"/>
  <c r="AC133" i="64"/>
  <c r="Y133" i="64"/>
  <c r="U133" i="64"/>
  <c r="AG132" i="64"/>
  <c r="AC132" i="64"/>
  <c r="Y132" i="64"/>
  <c r="U132" i="64"/>
  <c r="AG131" i="64"/>
  <c r="AC131" i="64"/>
  <c r="Y131" i="64"/>
  <c r="U131" i="64"/>
  <c r="AG130" i="64"/>
  <c r="AC130" i="64"/>
  <c r="Y130" i="64"/>
  <c r="U130" i="64"/>
  <c r="AG129" i="64"/>
  <c r="AC129" i="64"/>
  <c r="Y129" i="64"/>
  <c r="U129" i="64"/>
  <c r="AF127" i="64"/>
  <c r="U17" i="65"/>
  <c r="AE127" i="64"/>
  <c r="T17" i="65"/>
  <c r="AD127" i="64"/>
  <c r="S17" i="65"/>
  <c r="AB127" i="64"/>
  <c r="Q17" i="65"/>
  <c r="AA127" i="64"/>
  <c r="P17" i="65"/>
  <c r="Z127" i="64"/>
  <c r="O17" i="65"/>
  <c r="X127" i="64"/>
  <c r="M17" i="65"/>
  <c r="W127" i="64"/>
  <c r="L17" i="65"/>
  <c r="W19" i="64"/>
  <c r="L8" i="65"/>
  <c r="W31" i="64"/>
  <c r="L9" i="65"/>
  <c r="W43" i="64"/>
  <c r="L10" i="65"/>
  <c r="W55" i="64"/>
  <c r="L11" i="65"/>
  <c r="W67" i="64"/>
  <c r="L12" i="65"/>
  <c r="W79" i="64"/>
  <c r="L13" i="65"/>
  <c r="W91" i="64"/>
  <c r="L14" i="65"/>
  <c r="W103" i="64"/>
  <c r="L15" i="65"/>
  <c r="W115" i="64"/>
  <c r="L16" i="65"/>
  <c r="L23" i="65"/>
  <c r="V127" i="64"/>
  <c r="K17" i="65"/>
  <c r="T127" i="64"/>
  <c r="I17" i="65"/>
  <c r="S127" i="64"/>
  <c r="H17" i="65"/>
  <c r="R127" i="64"/>
  <c r="G17" i="65"/>
  <c r="O127" i="64"/>
  <c r="F17" i="65"/>
  <c r="N127" i="64"/>
  <c r="E17" i="65"/>
  <c r="M127" i="64"/>
  <c r="D17" i="65"/>
  <c r="K127" i="64"/>
  <c r="C17" i="65"/>
  <c r="J127" i="64"/>
  <c r="B17" i="65"/>
  <c r="AG126" i="64"/>
  <c r="AC126" i="64"/>
  <c r="Y126" i="64"/>
  <c r="U126" i="64"/>
  <c r="AG125" i="64"/>
  <c r="AC125" i="64"/>
  <c r="Y125" i="64"/>
  <c r="U125" i="64"/>
  <c r="AG124" i="64"/>
  <c r="AC124" i="64"/>
  <c r="Y124" i="64"/>
  <c r="U124" i="64"/>
  <c r="AG123" i="64"/>
  <c r="AC123" i="64"/>
  <c r="Y123" i="64"/>
  <c r="U123" i="64"/>
  <c r="AG122" i="64"/>
  <c r="AC122" i="64"/>
  <c r="Y122" i="64"/>
  <c r="U122" i="64"/>
  <c r="AG121" i="64"/>
  <c r="AC121" i="64"/>
  <c r="Y121" i="64"/>
  <c r="U121" i="64"/>
  <c r="AG120" i="64"/>
  <c r="AC120" i="64"/>
  <c r="Y120" i="64"/>
  <c r="U120" i="64"/>
  <c r="AG119" i="64"/>
  <c r="AC119" i="64"/>
  <c r="Y119" i="64"/>
  <c r="U119" i="64"/>
  <c r="AG118" i="64"/>
  <c r="AC118" i="64"/>
  <c r="Y118" i="64"/>
  <c r="U118" i="64"/>
  <c r="AG117" i="64"/>
  <c r="AC117" i="64"/>
  <c r="Y117" i="64"/>
  <c r="U117" i="64"/>
  <c r="AF115" i="64"/>
  <c r="U16" i="65"/>
  <c r="AE115" i="64"/>
  <c r="T16" i="65"/>
  <c r="AD115" i="64"/>
  <c r="S16" i="65"/>
  <c r="AB115" i="64"/>
  <c r="Q16" i="65"/>
  <c r="AA115" i="64"/>
  <c r="P16" i="65"/>
  <c r="Z115" i="64"/>
  <c r="O16" i="65"/>
  <c r="X115" i="64"/>
  <c r="M16" i="65"/>
  <c r="V115" i="64"/>
  <c r="K16" i="65"/>
  <c r="T115" i="64"/>
  <c r="I16" i="65"/>
  <c r="S115" i="64"/>
  <c r="H16" i="65"/>
  <c r="R115" i="64"/>
  <c r="G16" i="65"/>
  <c r="O115" i="64"/>
  <c r="F16" i="65"/>
  <c r="N115" i="64"/>
  <c r="E16" i="65"/>
  <c r="N19" i="64"/>
  <c r="E8" i="65"/>
  <c r="N31" i="64"/>
  <c r="E9" i="65"/>
  <c r="N43" i="64"/>
  <c r="E10" i="65"/>
  <c r="N55" i="64"/>
  <c r="E11" i="65"/>
  <c r="N67" i="64"/>
  <c r="E12" i="65"/>
  <c r="N79" i="64"/>
  <c r="E13" i="65"/>
  <c r="N91" i="64"/>
  <c r="E14" i="65"/>
  <c r="N103" i="64"/>
  <c r="E15" i="65"/>
  <c r="E23" i="65"/>
  <c r="M115" i="64"/>
  <c r="D16" i="65"/>
  <c r="K115" i="64"/>
  <c r="C16" i="65"/>
  <c r="J115" i="64"/>
  <c r="B16" i="65"/>
  <c r="AG114" i="64"/>
  <c r="AC114" i="64"/>
  <c r="Y114" i="64"/>
  <c r="U114" i="64"/>
  <c r="AG113" i="64"/>
  <c r="AC113" i="64"/>
  <c r="Y113" i="64"/>
  <c r="U113" i="64"/>
  <c r="AG112" i="64"/>
  <c r="AC112" i="64"/>
  <c r="Y112" i="64"/>
  <c r="U112" i="64"/>
  <c r="AG111" i="64"/>
  <c r="AC111" i="64"/>
  <c r="Y111" i="64"/>
  <c r="U111" i="64"/>
  <c r="AG110" i="64"/>
  <c r="AC110" i="64"/>
  <c r="Y110" i="64"/>
  <c r="U110" i="64"/>
  <c r="AG109" i="64"/>
  <c r="AC109" i="64"/>
  <c r="Y109" i="64"/>
  <c r="U109" i="64"/>
  <c r="AG108" i="64"/>
  <c r="AC108" i="64"/>
  <c r="Y108" i="64"/>
  <c r="U108" i="64"/>
  <c r="AG107" i="64"/>
  <c r="AC107" i="64"/>
  <c r="Y107" i="64"/>
  <c r="U107" i="64"/>
  <c r="AG106" i="64"/>
  <c r="AC106" i="64"/>
  <c r="Y106" i="64"/>
  <c r="U106" i="64"/>
  <c r="AG105" i="64"/>
  <c r="AC105" i="64"/>
  <c r="Y105" i="64"/>
  <c r="U105" i="64"/>
  <c r="AF103" i="64"/>
  <c r="U15" i="65"/>
  <c r="AE103" i="64"/>
  <c r="T15" i="65"/>
  <c r="AD103" i="64"/>
  <c r="S15" i="65"/>
  <c r="AB103" i="64"/>
  <c r="Q15" i="65"/>
  <c r="AA103" i="64"/>
  <c r="P15" i="65"/>
  <c r="Z103" i="64"/>
  <c r="O15" i="65"/>
  <c r="X103" i="64"/>
  <c r="M15" i="65"/>
  <c r="V103" i="64"/>
  <c r="K15" i="65"/>
  <c r="T103" i="64"/>
  <c r="I15" i="65"/>
  <c r="S103" i="64"/>
  <c r="H15" i="65"/>
  <c r="R103" i="64"/>
  <c r="G15" i="65"/>
  <c r="O103" i="64"/>
  <c r="F15" i="65"/>
  <c r="M103" i="64"/>
  <c r="D15" i="65"/>
  <c r="K103" i="64"/>
  <c r="C15" i="65"/>
  <c r="J103" i="64"/>
  <c r="B15" i="65"/>
  <c r="AG102" i="64"/>
  <c r="AC102" i="64"/>
  <c r="Y102" i="64"/>
  <c r="U102" i="64"/>
  <c r="AG101" i="64"/>
  <c r="AC101" i="64"/>
  <c r="Y101" i="64"/>
  <c r="U101" i="64"/>
  <c r="AG100" i="64"/>
  <c r="AC100" i="64"/>
  <c r="Y100" i="64"/>
  <c r="U100" i="64"/>
  <c r="AG99" i="64"/>
  <c r="AC99" i="64"/>
  <c r="Y99" i="64"/>
  <c r="U99" i="64"/>
  <c r="AG98" i="64"/>
  <c r="AC98" i="64"/>
  <c r="Y98" i="64"/>
  <c r="U98" i="64"/>
  <c r="AG97" i="64"/>
  <c r="AC97" i="64"/>
  <c r="Y97" i="64"/>
  <c r="U97" i="64"/>
  <c r="AG96" i="64"/>
  <c r="AC96" i="64"/>
  <c r="Y96" i="64"/>
  <c r="U96" i="64"/>
  <c r="AG95" i="64"/>
  <c r="AC95" i="64"/>
  <c r="Y95" i="64"/>
  <c r="U95" i="64"/>
  <c r="AG94" i="64"/>
  <c r="AC94" i="64"/>
  <c r="Y94" i="64"/>
  <c r="U94" i="64"/>
  <c r="AG93" i="64"/>
  <c r="AC93" i="64"/>
  <c r="Y93" i="64"/>
  <c r="U93" i="64"/>
  <c r="AF91" i="64"/>
  <c r="U14" i="65"/>
  <c r="AE91" i="64"/>
  <c r="T14" i="65"/>
  <c r="AD91" i="64"/>
  <c r="S14" i="65"/>
  <c r="AB91" i="64"/>
  <c r="Q14" i="65"/>
  <c r="AA91" i="64"/>
  <c r="P14" i="65"/>
  <c r="Z91" i="64"/>
  <c r="O14" i="65"/>
  <c r="X91" i="64"/>
  <c r="M14" i="65"/>
  <c r="V91" i="64"/>
  <c r="K14" i="65"/>
  <c r="T91" i="64"/>
  <c r="I14" i="65"/>
  <c r="S91" i="64"/>
  <c r="H14" i="65"/>
  <c r="R91" i="64"/>
  <c r="G14" i="65"/>
  <c r="O91" i="64"/>
  <c r="F14" i="65"/>
  <c r="M91" i="64"/>
  <c r="D14" i="65"/>
  <c r="K91" i="64"/>
  <c r="C14" i="65"/>
  <c r="J91" i="64"/>
  <c r="B14" i="65"/>
  <c r="AG90" i="64"/>
  <c r="AC90" i="64"/>
  <c r="Y90" i="64"/>
  <c r="U90" i="64"/>
  <c r="AG89" i="64"/>
  <c r="AC89" i="64"/>
  <c r="Y89" i="64"/>
  <c r="U89" i="64"/>
  <c r="AG88" i="64"/>
  <c r="AC88" i="64"/>
  <c r="Y88" i="64"/>
  <c r="U88" i="64"/>
  <c r="AG87" i="64"/>
  <c r="AC87" i="64"/>
  <c r="Y87" i="64"/>
  <c r="U87" i="64"/>
  <c r="AG86" i="64"/>
  <c r="AC86" i="64"/>
  <c r="Y86" i="64"/>
  <c r="U86" i="64"/>
  <c r="AG85" i="64"/>
  <c r="AC85" i="64"/>
  <c r="Y85" i="64"/>
  <c r="U85" i="64"/>
  <c r="AG84" i="64"/>
  <c r="AC84" i="64"/>
  <c r="Y84" i="64"/>
  <c r="U84" i="64"/>
  <c r="AG83" i="64"/>
  <c r="AC83" i="64"/>
  <c r="Y83" i="64"/>
  <c r="U83" i="64"/>
  <c r="AG82" i="64"/>
  <c r="AC82" i="64"/>
  <c r="Y82" i="64"/>
  <c r="U82" i="64"/>
  <c r="AG81" i="64"/>
  <c r="AC81" i="64"/>
  <c r="Y81" i="64"/>
  <c r="U81" i="64"/>
  <c r="AF79" i="64"/>
  <c r="U13" i="65"/>
  <c r="AE79" i="64"/>
  <c r="T13" i="65"/>
  <c r="AD79" i="64"/>
  <c r="S13" i="65"/>
  <c r="AB79" i="64"/>
  <c r="Q13" i="65"/>
  <c r="AA79" i="64"/>
  <c r="P13" i="65"/>
  <c r="Z79" i="64"/>
  <c r="O13" i="65"/>
  <c r="X79" i="64"/>
  <c r="M13" i="65"/>
  <c r="V79" i="64"/>
  <c r="K13" i="65"/>
  <c r="T79" i="64"/>
  <c r="I13" i="65"/>
  <c r="S79" i="64"/>
  <c r="H13" i="65"/>
  <c r="R79" i="64"/>
  <c r="G13" i="65"/>
  <c r="O79" i="64"/>
  <c r="F13" i="65"/>
  <c r="M79" i="64"/>
  <c r="D13" i="65"/>
  <c r="K79" i="64"/>
  <c r="C13" i="65"/>
  <c r="J79" i="64"/>
  <c r="B13" i="65"/>
  <c r="AG78" i="64"/>
  <c r="AC78" i="64"/>
  <c r="Y78" i="64"/>
  <c r="U78" i="64"/>
  <c r="AH78" i="64"/>
  <c r="AI78" i="64"/>
  <c r="AG77" i="64"/>
  <c r="AC77" i="64"/>
  <c r="Y77" i="64"/>
  <c r="U77" i="64"/>
  <c r="AG76" i="64"/>
  <c r="AC76" i="64"/>
  <c r="Y76" i="64"/>
  <c r="U76" i="64"/>
  <c r="AG75" i="64"/>
  <c r="AC75" i="64"/>
  <c r="Y75" i="64"/>
  <c r="U75" i="64"/>
  <c r="AG74" i="64"/>
  <c r="AC74" i="64"/>
  <c r="Y74" i="64"/>
  <c r="U74" i="64"/>
  <c r="AG73" i="64"/>
  <c r="AC73" i="64"/>
  <c r="Y73" i="64"/>
  <c r="U73" i="64"/>
  <c r="AG72" i="64"/>
  <c r="AC72" i="64"/>
  <c r="Y72" i="64"/>
  <c r="U72" i="64"/>
  <c r="AH72" i="64"/>
  <c r="AI72" i="64"/>
  <c r="AG71" i="64"/>
  <c r="AC71" i="64"/>
  <c r="Y71" i="64"/>
  <c r="U71" i="64"/>
  <c r="AH71" i="64"/>
  <c r="AI71" i="64"/>
  <c r="AG70" i="64"/>
  <c r="AC70" i="64"/>
  <c r="Y70" i="64"/>
  <c r="U70" i="64"/>
  <c r="AG69" i="64"/>
  <c r="AC69" i="64"/>
  <c r="Y69" i="64"/>
  <c r="U69" i="64"/>
  <c r="AF67" i="64"/>
  <c r="U12" i="65"/>
  <c r="AE67" i="64"/>
  <c r="T12" i="65"/>
  <c r="AD67" i="64"/>
  <c r="S12" i="65"/>
  <c r="AB67" i="64"/>
  <c r="Q12" i="65"/>
  <c r="AA67" i="64"/>
  <c r="P12" i="65"/>
  <c r="Z67" i="64"/>
  <c r="O12" i="65"/>
  <c r="X67" i="64"/>
  <c r="M12" i="65"/>
  <c r="V67" i="64"/>
  <c r="K12" i="65"/>
  <c r="T67" i="64"/>
  <c r="I12" i="65"/>
  <c r="S67" i="64"/>
  <c r="H12" i="65"/>
  <c r="R67" i="64"/>
  <c r="G12" i="65"/>
  <c r="O67" i="64"/>
  <c r="F12" i="65"/>
  <c r="M67" i="64"/>
  <c r="D12" i="65"/>
  <c r="K67" i="64"/>
  <c r="C12" i="65"/>
  <c r="J67" i="64"/>
  <c r="B12" i="65"/>
  <c r="AG66" i="64"/>
  <c r="AC66" i="64"/>
  <c r="Y66" i="64"/>
  <c r="U66" i="64"/>
  <c r="AG65" i="64"/>
  <c r="AC65" i="64"/>
  <c r="Y65" i="64"/>
  <c r="U65" i="64"/>
  <c r="AG64" i="64"/>
  <c r="AC64" i="64"/>
  <c r="Y64" i="64"/>
  <c r="U64" i="64"/>
  <c r="AH64" i="64"/>
  <c r="AI64" i="64"/>
  <c r="AG63" i="64"/>
  <c r="AC63" i="64"/>
  <c r="Y63" i="64"/>
  <c r="U63" i="64"/>
  <c r="AG62" i="64"/>
  <c r="AC62" i="64"/>
  <c r="Y62" i="64"/>
  <c r="U62" i="64"/>
  <c r="AG61" i="64"/>
  <c r="AC61" i="64"/>
  <c r="Y61" i="64"/>
  <c r="U61" i="64"/>
  <c r="AG60" i="64"/>
  <c r="AC60" i="64"/>
  <c r="Y60" i="64"/>
  <c r="U60" i="64"/>
  <c r="AH60" i="64"/>
  <c r="AI60" i="64"/>
  <c r="AG59" i="64"/>
  <c r="AC59" i="64"/>
  <c r="Y59" i="64"/>
  <c r="U59" i="64"/>
  <c r="AG58" i="64"/>
  <c r="AC58" i="64"/>
  <c r="Y58" i="64"/>
  <c r="U58" i="64"/>
  <c r="AG57" i="64"/>
  <c r="AC57" i="64"/>
  <c r="Y57" i="64"/>
  <c r="U57" i="64"/>
  <c r="AF55" i="64"/>
  <c r="U11" i="65"/>
  <c r="AE55" i="64"/>
  <c r="T11" i="65"/>
  <c r="AD55" i="64"/>
  <c r="S11" i="65"/>
  <c r="AB55" i="64"/>
  <c r="Q11" i="65"/>
  <c r="AA55" i="64"/>
  <c r="P11" i="65"/>
  <c r="Z55" i="64"/>
  <c r="O11" i="65"/>
  <c r="X55" i="64"/>
  <c r="M11" i="65"/>
  <c r="V55" i="64"/>
  <c r="K11" i="65"/>
  <c r="T55" i="64"/>
  <c r="I11" i="65"/>
  <c r="S55" i="64"/>
  <c r="H11" i="65"/>
  <c r="R55" i="64"/>
  <c r="G11" i="65"/>
  <c r="O55" i="64"/>
  <c r="F11" i="65"/>
  <c r="M55" i="64"/>
  <c r="D11" i="65"/>
  <c r="K55" i="64"/>
  <c r="C11" i="65"/>
  <c r="J55" i="64"/>
  <c r="B11" i="65"/>
  <c r="AG54" i="64"/>
  <c r="AC54" i="64"/>
  <c r="Y54" i="64"/>
  <c r="U54" i="64"/>
  <c r="AG53" i="64"/>
  <c r="AC53" i="64"/>
  <c r="Y53" i="64"/>
  <c r="U53" i="64"/>
  <c r="AH53" i="64"/>
  <c r="AI53" i="64"/>
  <c r="AG52" i="64"/>
  <c r="AC52" i="64"/>
  <c r="Y52" i="64"/>
  <c r="U52" i="64"/>
  <c r="AG51" i="64"/>
  <c r="AC51" i="64"/>
  <c r="Y51" i="64"/>
  <c r="U51" i="64"/>
  <c r="AG50" i="64"/>
  <c r="AC50" i="64"/>
  <c r="Y50" i="64"/>
  <c r="U50" i="64"/>
  <c r="AG49" i="64"/>
  <c r="AC49" i="64"/>
  <c r="Y49" i="64"/>
  <c r="U49" i="64"/>
  <c r="AG48" i="64"/>
  <c r="AC48" i="64"/>
  <c r="Y48" i="64"/>
  <c r="U48" i="64"/>
  <c r="AG47" i="64"/>
  <c r="AC47" i="64"/>
  <c r="Y47" i="64"/>
  <c r="U47" i="64"/>
  <c r="AG46" i="64"/>
  <c r="AC46" i="64"/>
  <c r="Y46" i="64"/>
  <c r="U46" i="64"/>
  <c r="AG45" i="64"/>
  <c r="AC45" i="64"/>
  <c r="Y45" i="64"/>
  <c r="U45" i="64"/>
  <c r="AF43" i="64"/>
  <c r="U10" i="65"/>
  <c r="AE43" i="64"/>
  <c r="T10" i="65"/>
  <c r="AD43" i="64"/>
  <c r="S10" i="65"/>
  <c r="AB43" i="64"/>
  <c r="Q10" i="65"/>
  <c r="AA43" i="64"/>
  <c r="P10" i="65"/>
  <c r="Z43" i="64"/>
  <c r="O10" i="65"/>
  <c r="X43" i="64"/>
  <c r="M10" i="65"/>
  <c r="V43" i="64"/>
  <c r="K10" i="65"/>
  <c r="T43" i="64"/>
  <c r="I10" i="65"/>
  <c r="S43" i="64"/>
  <c r="H10" i="65"/>
  <c r="R43" i="64"/>
  <c r="G10" i="65"/>
  <c r="O43" i="64"/>
  <c r="F10" i="65"/>
  <c r="M43" i="64"/>
  <c r="D10" i="65"/>
  <c r="K43" i="64"/>
  <c r="C10" i="65"/>
  <c r="J43" i="64"/>
  <c r="B10" i="65"/>
  <c r="AG42" i="64"/>
  <c r="AC42" i="64"/>
  <c r="Y42" i="64"/>
  <c r="U42" i="64"/>
  <c r="AG41" i="64"/>
  <c r="AC41" i="64"/>
  <c r="Y41" i="64"/>
  <c r="U41" i="64"/>
  <c r="AG40" i="64"/>
  <c r="AC40" i="64"/>
  <c r="Y40" i="64"/>
  <c r="U40" i="64"/>
  <c r="AG39" i="64"/>
  <c r="AC39" i="64"/>
  <c r="Y39" i="64"/>
  <c r="U39" i="64"/>
  <c r="AG38" i="64"/>
  <c r="AC38" i="64"/>
  <c r="Y38" i="64"/>
  <c r="U38" i="64"/>
  <c r="AG37" i="64"/>
  <c r="AC37" i="64"/>
  <c r="Y37" i="64"/>
  <c r="U37" i="64"/>
  <c r="AG36" i="64"/>
  <c r="AC36" i="64"/>
  <c r="Y36" i="64"/>
  <c r="U36" i="64"/>
  <c r="AG35" i="64"/>
  <c r="AC35" i="64"/>
  <c r="Y35" i="64"/>
  <c r="U35" i="64"/>
  <c r="AG34" i="64"/>
  <c r="AC34" i="64"/>
  <c r="Y34" i="64"/>
  <c r="U34" i="64"/>
  <c r="AG33" i="64"/>
  <c r="AC33" i="64"/>
  <c r="Y33" i="64"/>
  <c r="U33" i="64"/>
  <c r="AF31" i="64"/>
  <c r="U9" i="65"/>
  <c r="AE31" i="64"/>
  <c r="T9" i="65"/>
  <c r="AD31" i="64"/>
  <c r="S9" i="65"/>
  <c r="AB31" i="64"/>
  <c r="Q9" i="65"/>
  <c r="AA31" i="64"/>
  <c r="P9" i="65"/>
  <c r="Z31" i="64"/>
  <c r="O9" i="65"/>
  <c r="X31" i="64"/>
  <c r="M9" i="65"/>
  <c r="V31" i="64"/>
  <c r="K9" i="65"/>
  <c r="T31" i="64"/>
  <c r="I9" i="65"/>
  <c r="S31" i="64"/>
  <c r="H9" i="65"/>
  <c r="R31" i="64"/>
  <c r="G9" i="65"/>
  <c r="O31" i="64"/>
  <c r="F9" i="65"/>
  <c r="M31" i="64"/>
  <c r="D9" i="65"/>
  <c r="K31" i="64"/>
  <c r="C9" i="65"/>
  <c r="J31" i="64"/>
  <c r="B9" i="65"/>
  <c r="AG30" i="64"/>
  <c r="AC30" i="64"/>
  <c r="Y30" i="64"/>
  <c r="U30" i="64"/>
  <c r="AG29" i="64"/>
  <c r="AC29" i="64"/>
  <c r="Y29" i="64"/>
  <c r="U29" i="64"/>
  <c r="AG28" i="64"/>
  <c r="AC28" i="64"/>
  <c r="Y28" i="64"/>
  <c r="U28" i="64"/>
  <c r="AG27" i="64"/>
  <c r="AC27" i="64"/>
  <c r="Y27" i="64"/>
  <c r="U27" i="64"/>
  <c r="AG26" i="64"/>
  <c r="AC26" i="64"/>
  <c r="Y26" i="64"/>
  <c r="U26" i="64"/>
  <c r="AG25" i="64"/>
  <c r="AC25" i="64"/>
  <c r="Y25" i="64"/>
  <c r="U25" i="64"/>
  <c r="AG24" i="64"/>
  <c r="AC24" i="64"/>
  <c r="Y24" i="64"/>
  <c r="U24" i="64"/>
  <c r="AG23" i="64"/>
  <c r="AC23" i="64"/>
  <c r="Y23" i="64"/>
  <c r="U23" i="64"/>
  <c r="AG22" i="64"/>
  <c r="AC22" i="64"/>
  <c r="Y22" i="64"/>
  <c r="U22" i="64"/>
  <c r="AG21" i="64"/>
  <c r="AC21" i="64"/>
  <c r="Y21" i="64"/>
  <c r="U21" i="64"/>
  <c r="AF19" i="64"/>
  <c r="U8" i="65"/>
  <c r="AE19" i="64"/>
  <c r="AD19" i="64"/>
  <c r="S8" i="65"/>
  <c r="AB19" i="64"/>
  <c r="Q8" i="65"/>
  <c r="AA19" i="64"/>
  <c r="Z19" i="64"/>
  <c r="O8" i="65"/>
  <c r="X19" i="64"/>
  <c r="M8" i="65"/>
  <c r="V19" i="64"/>
  <c r="K8" i="65"/>
  <c r="T19" i="64"/>
  <c r="I8" i="65"/>
  <c r="S19" i="64"/>
  <c r="R19" i="64"/>
  <c r="G8" i="65"/>
  <c r="O19" i="64"/>
  <c r="F8" i="65"/>
  <c r="M19" i="64"/>
  <c r="K19" i="64"/>
  <c r="C8" i="65"/>
  <c r="J19" i="64"/>
  <c r="B8" i="65"/>
  <c r="AG18" i="64"/>
  <c r="AC18" i="64"/>
  <c r="Y18" i="64"/>
  <c r="U18" i="64"/>
  <c r="AG17" i="64"/>
  <c r="AC17" i="64"/>
  <c r="Y17" i="64"/>
  <c r="U17" i="64"/>
  <c r="AG16" i="64"/>
  <c r="AC16" i="64"/>
  <c r="Y16" i="64"/>
  <c r="U16" i="64"/>
  <c r="AG15" i="64"/>
  <c r="AC15" i="64"/>
  <c r="Y15" i="64"/>
  <c r="U15" i="64"/>
  <c r="AG14" i="64"/>
  <c r="AC14" i="64"/>
  <c r="Y14" i="64"/>
  <c r="U14" i="64"/>
  <c r="AG13" i="64"/>
  <c r="AC13" i="64"/>
  <c r="Y13" i="64"/>
  <c r="U13" i="64"/>
  <c r="AG12" i="64"/>
  <c r="AC12" i="64"/>
  <c r="Y12" i="64"/>
  <c r="U12" i="64"/>
  <c r="AG11" i="64"/>
  <c r="AC11" i="64"/>
  <c r="Y11" i="64"/>
  <c r="U11" i="64"/>
  <c r="AG10" i="64"/>
  <c r="AC10" i="64"/>
  <c r="Y10" i="64"/>
  <c r="U10" i="64"/>
  <c r="AG9" i="64"/>
  <c r="AC9" i="64"/>
  <c r="Y9" i="64"/>
  <c r="U9" i="64"/>
  <c r="C18" i="62"/>
  <c r="B18" i="62"/>
  <c r="Y17" i="62"/>
  <c r="A5" i="62"/>
  <c r="A3" i="62"/>
  <c r="AF190" i="61"/>
  <c r="U23" i="62"/>
  <c r="AE190" i="61"/>
  <c r="T23" i="62"/>
  <c r="AD190" i="61"/>
  <c r="S23" i="62"/>
  <c r="AB190" i="61"/>
  <c r="Q23" i="62"/>
  <c r="AA190" i="61"/>
  <c r="P23" i="62"/>
  <c r="Z190" i="61"/>
  <c r="O23" i="62"/>
  <c r="X190" i="61"/>
  <c r="M23" i="62"/>
  <c r="W190" i="61"/>
  <c r="L23" i="62"/>
  <c r="V190" i="61"/>
  <c r="K23" i="62"/>
  <c r="T190" i="61"/>
  <c r="I23" i="62"/>
  <c r="S190" i="61"/>
  <c r="H23" i="62"/>
  <c r="R190" i="61"/>
  <c r="G23" i="62"/>
  <c r="O190" i="61"/>
  <c r="F23" i="62"/>
  <c r="N190" i="61"/>
  <c r="E23" i="62"/>
  <c r="M190" i="61"/>
  <c r="D23" i="62"/>
  <c r="K190" i="61"/>
  <c r="C23" i="62"/>
  <c r="AG189" i="61"/>
  <c r="AG190" i="61"/>
  <c r="V23" i="62"/>
  <c r="AC189" i="61"/>
  <c r="Y189" i="61"/>
  <c r="Y190" i="61"/>
  <c r="N23" i="62"/>
  <c r="U189" i="61"/>
  <c r="AF187" i="61"/>
  <c r="U22" i="62"/>
  <c r="AE187" i="61"/>
  <c r="T22" i="62"/>
  <c r="AD187" i="61"/>
  <c r="S22" i="62"/>
  <c r="AB187" i="61"/>
  <c r="Q22" i="62"/>
  <c r="AA187" i="61"/>
  <c r="P22" i="62"/>
  <c r="Z187" i="61"/>
  <c r="O22" i="62"/>
  <c r="X187" i="61"/>
  <c r="M22" i="62"/>
  <c r="W187" i="61"/>
  <c r="L22" i="62"/>
  <c r="V187" i="61"/>
  <c r="K22" i="62"/>
  <c r="T187" i="61"/>
  <c r="I22" i="62"/>
  <c r="S187" i="61"/>
  <c r="H22" i="62"/>
  <c r="R187" i="61"/>
  <c r="G22" i="62"/>
  <c r="O187" i="61"/>
  <c r="F22" i="62"/>
  <c r="N187" i="61"/>
  <c r="E22" i="62"/>
  <c r="M187" i="61"/>
  <c r="D22" i="62"/>
  <c r="K187" i="61"/>
  <c r="C22" i="62"/>
  <c r="B22" i="62"/>
  <c r="AG186" i="61"/>
  <c r="AC186" i="61"/>
  <c r="Y186" i="61"/>
  <c r="U186" i="61"/>
  <c r="AG185" i="61"/>
  <c r="AC185" i="61"/>
  <c r="Y185" i="61"/>
  <c r="U185" i="61"/>
  <c r="AG184" i="61"/>
  <c r="AC184" i="61"/>
  <c r="Y184" i="61"/>
  <c r="U184" i="61"/>
  <c r="AG183" i="61"/>
  <c r="AC183" i="61"/>
  <c r="Y183" i="61"/>
  <c r="U183" i="61"/>
  <c r="AG182" i="61"/>
  <c r="AC182" i="61"/>
  <c r="Y182" i="61"/>
  <c r="U182" i="61"/>
  <c r="AG181" i="61"/>
  <c r="AC181" i="61"/>
  <c r="Y181" i="61"/>
  <c r="U181" i="61"/>
  <c r="AG180" i="61"/>
  <c r="AC180" i="61"/>
  <c r="Y180" i="61"/>
  <c r="U180" i="61"/>
  <c r="AG179" i="61"/>
  <c r="AC179" i="61"/>
  <c r="Y179" i="61"/>
  <c r="U179" i="61"/>
  <c r="AG178" i="61"/>
  <c r="AC178" i="61"/>
  <c r="Y178" i="61"/>
  <c r="U178" i="61"/>
  <c r="AG177" i="61"/>
  <c r="AC177" i="61"/>
  <c r="Y177" i="61"/>
  <c r="Y187" i="61"/>
  <c r="N22" i="62"/>
  <c r="U177" i="61"/>
  <c r="AF175" i="61"/>
  <c r="U21" i="62"/>
  <c r="AE175" i="61"/>
  <c r="T21" i="62"/>
  <c r="AD175" i="61"/>
  <c r="S21" i="62"/>
  <c r="AB175" i="61"/>
  <c r="Q21" i="62"/>
  <c r="AA175" i="61"/>
  <c r="P21" i="62"/>
  <c r="Z175" i="61"/>
  <c r="O21" i="62"/>
  <c r="X175" i="61"/>
  <c r="M21" i="62"/>
  <c r="W175" i="61"/>
  <c r="L21" i="62"/>
  <c r="V175" i="61"/>
  <c r="K21" i="62"/>
  <c r="T175" i="61"/>
  <c r="I21" i="62"/>
  <c r="S175" i="61"/>
  <c r="H21" i="62"/>
  <c r="R175" i="61"/>
  <c r="G21" i="62"/>
  <c r="O175" i="61"/>
  <c r="F21" i="62"/>
  <c r="N175" i="61"/>
  <c r="E21" i="62"/>
  <c r="M175" i="61"/>
  <c r="D21" i="62"/>
  <c r="K175" i="61"/>
  <c r="C21" i="62"/>
  <c r="J175" i="61"/>
  <c r="B21" i="62"/>
  <c r="AG174" i="61"/>
  <c r="AC174" i="61"/>
  <c r="Y174" i="61"/>
  <c r="U174" i="61"/>
  <c r="AG173" i="61"/>
  <c r="AC173" i="61"/>
  <c r="Y173" i="61"/>
  <c r="U173" i="61"/>
  <c r="AG172" i="61"/>
  <c r="AC172" i="61"/>
  <c r="Y172" i="61"/>
  <c r="U172" i="61"/>
  <c r="AG171" i="61"/>
  <c r="AC171" i="61"/>
  <c r="Y171" i="61"/>
  <c r="U171" i="61"/>
  <c r="AG170" i="61"/>
  <c r="AC170" i="61"/>
  <c r="Y170" i="61"/>
  <c r="U170" i="61"/>
  <c r="AG169" i="61"/>
  <c r="AC169" i="61"/>
  <c r="Y169" i="61"/>
  <c r="U169" i="61"/>
  <c r="AG168" i="61"/>
  <c r="AC168" i="61"/>
  <c r="Y168" i="61"/>
  <c r="U168" i="61"/>
  <c r="AG167" i="61"/>
  <c r="AC167" i="61"/>
  <c r="Y167" i="61"/>
  <c r="U167" i="61"/>
  <c r="AG166" i="61"/>
  <c r="AC166" i="61"/>
  <c r="Y166" i="61"/>
  <c r="U166" i="61"/>
  <c r="AG165" i="61"/>
  <c r="AC165" i="61"/>
  <c r="Y165" i="61"/>
  <c r="U165" i="61"/>
  <c r="AF163" i="61"/>
  <c r="U20" i="62"/>
  <c r="AE163" i="61"/>
  <c r="T20" i="62"/>
  <c r="AD163" i="61"/>
  <c r="S20" i="62"/>
  <c r="AB163" i="61"/>
  <c r="Q20" i="62"/>
  <c r="AA163" i="61"/>
  <c r="P20" i="62"/>
  <c r="Z163" i="61"/>
  <c r="O20" i="62"/>
  <c r="X163" i="61"/>
  <c r="M20" i="62"/>
  <c r="W163" i="61"/>
  <c r="L20" i="62"/>
  <c r="V163" i="61"/>
  <c r="K20" i="62"/>
  <c r="T163" i="61"/>
  <c r="I20" i="62"/>
  <c r="S163" i="61"/>
  <c r="H20" i="62"/>
  <c r="R163" i="61"/>
  <c r="G20" i="62"/>
  <c r="O163" i="61"/>
  <c r="F20" i="62"/>
  <c r="N163" i="61"/>
  <c r="E20" i="62"/>
  <c r="M163" i="61"/>
  <c r="D20" i="62"/>
  <c r="K163" i="61"/>
  <c r="C20" i="62"/>
  <c r="J163" i="61"/>
  <c r="B20" i="62"/>
  <c r="AG162" i="61"/>
  <c r="AC162" i="61"/>
  <c r="Y162" i="61"/>
  <c r="U162" i="61"/>
  <c r="AG161" i="61"/>
  <c r="AC161" i="61"/>
  <c r="Y161" i="61"/>
  <c r="U161" i="61"/>
  <c r="AG160" i="61"/>
  <c r="AC160" i="61"/>
  <c r="Y160" i="61"/>
  <c r="U160" i="61"/>
  <c r="AG159" i="61"/>
  <c r="AC159" i="61"/>
  <c r="U159" i="61"/>
  <c r="Y159" i="61"/>
  <c r="AH159" i="61"/>
  <c r="AG158" i="61"/>
  <c r="AC158" i="61"/>
  <c r="Y158" i="61"/>
  <c r="U158" i="61"/>
  <c r="AG157" i="61"/>
  <c r="AC157" i="61"/>
  <c r="Y157" i="61"/>
  <c r="U157" i="61"/>
  <c r="AG156" i="61"/>
  <c r="AC156" i="61"/>
  <c r="Y156" i="61"/>
  <c r="U156" i="61"/>
  <c r="AG155" i="61"/>
  <c r="AC155" i="61"/>
  <c r="U155" i="61"/>
  <c r="Y155" i="61"/>
  <c r="AH155" i="61"/>
  <c r="AI155" i="61"/>
  <c r="AG154" i="61"/>
  <c r="AG153" i="61"/>
  <c r="AG163" i="61"/>
  <c r="V20" i="62"/>
  <c r="AC154" i="61"/>
  <c r="Y154" i="61"/>
  <c r="U154" i="61"/>
  <c r="AC153" i="61"/>
  <c r="Y153" i="61"/>
  <c r="U153" i="61"/>
  <c r="AF151" i="61"/>
  <c r="U19" i="62"/>
  <c r="AE151" i="61"/>
  <c r="T19" i="62"/>
  <c r="AD151" i="61"/>
  <c r="S19" i="62"/>
  <c r="AB151" i="61"/>
  <c r="Q19" i="62"/>
  <c r="AA151" i="61"/>
  <c r="P19" i="62"/>
  <c r="Z151" i="61"/>
  <c r="O19" i="62"/>
  <c r="X151" i="61"/>
  <c r="M19" i="62"/>
  <c r="W151" i="61"/>
  <c r="L19" i="62"/>
  <c r="V151" i="61"/>
  <c r="K19" i="62"/>
  <c r="T151" i="61"/>
  <c r="I19" i="62"/>
  <c r="S151" i="61"/>
  <c r="H19" i="62"/>
  <c r="R151" i="61"/>
  <c r="G19" i="62"/>
  <c r="O151" i="61"/>
  <c r="F19" i="62"/>
  <c r="N151" i="61"/>
  <c r="M151" i="61"/>
  <c r="D19" i="62"/>
  <c r="K151" i="61"/>
  <c r="C19" i="62"/>
  <c r="J151" i="61"/>
  <c r="B19" i="62"/>
  <c r="AG150" i="61"/>
  <c r="AC150" i="61"/>
  <c r="Y150" i="61"/>
  <c r="U150" i="61"/>
  <c r="AG149" i="61"/>
  <c r="AC149" i="61"/>
  <c r="Y149" i="61"/>
  <c r="U149" i="61"/>
  <c r="AG148" i="61"/>
  <c r="AC148" i="61"/>
  <c r="Y148" i="61"/>
  <c r="U148" i="61"/>
  <c r="AG147" i="61"/>
  <c r="AC147" i="61"/>
  <c r="Y147" i="61"/>
  <c r="U147" i="61"/>
  <c r="AG146" i="61"/>
  <c r="AC146" i="61"/>
  <c r="Y146" i="61"/>
  <c r="U146" i="61"/>
  <c r="AG145" i="61"/>
  <c r="AC145" i="61"/>
  <c r="Y145" i="61"/>
  <c r="U145" i="61"/>
  <c r="AG144" i="61"/>
  <c r="AC144" i="61"/>
  <c r="Y144" i="61"/>
  <c r="U144" i="61"/>
  <c r="AG143" i="61"/>
  <c r="AC143" i="61"/>
  <c r="Y143" i="61"/>
  <c r="U143" i="61"/>
  <c r="AG142" i="61"/>
  <c r="AC142" i="61"/>
  <c r="Y142" i="61"/>
  <c r="U142" i="61"/>
  <c r="AG141" i="61"/>
  <c r="AC141" i="61"/>
  <c r="Y141" i="61"/>
  <c r="U141" i="61"/>
  <c r="AF139" i="61"/>
  <c r="U18" i="62"/>
  <c r="AE139" i="61"/>
  <c r="T18" i="62"/>
  <c r="AD139" i="61"/>
  <c r="S18" i="62"/>
  <c r="AB139" i="61"/>
  <c r="Q18" i="62"/>
  <c r="AA139" i="61"/>
  <c r="P18" i="62"/>
  <c r="Z139" i="61"/>
  <c r="O18" i="62"/>
  <c r="X139" i="61"/>
  <c r="M18" i="62"/>
  <c r="W139" i="61"/>
  <c r="L18" i="62"/>
  <c r="V139" i="61"/>
  <c r="K18" i="62"/>
  <c r="T139" i="61"/>
  <c r="I18" i="62"/>
  <c r="S139" i="61"/>
  <c r="H18" i="62"/>
  <c r="R139" i="61"/>
  <c r="G18" i="62"/>
  <c r="O139" i="61"/>
  <c r="F18" i="62"/>
  <c r="N139" i="61"/>
  <c r="E18" i="62"/>
  <c r="M139" i="61"/>
  <c r="D18" i="62"/>
  <c r="AG138" i="61"/>
  <c r="AC138" i="61"/>
  <c r="Y138" i="61"/>
  <c r="U138" i="61"/>
  <c r="AG137" i="61"/>
  <c r="AC137" i="61"/>
  <c r="Y137" i="61"/>
  <c r="U137" i="61"/>
  <c r="AG136" i="61"/>
  <c r="AC136" i="61"/>
  <c r="Y136" i="61"/>
  <c r="U136" i="61"/>
  <c r="AG135" i="61"/>
  <c r="AC135" i="61"/>
  <c r="Y135" i="61"/>
  <c r="U135" i="61"/>
  <c r="AG134" i="61"/>
  <c r="AC134" i="61"/>
  <c r="Y134" i="61"/>
  <c r="U134" i="61"/>
  <c r="AG133" i="61"/>
  <c r="AC133" i="61"/>
  <c r="Y133" i="61"/>
  <c r="U133" i="61"/>
  <c r="AG132" i="61"/>
  <c r="AC132" i="61"/>
  <c r="Y132" i="61"/>
  <c r="U132" i="61"/>
  <c r="AG131" i="61"/>
  <c r="AC131" i="61"/>
  <c r="Y131" i="61"/>
  <c r="U131" i="61"/>
  <c r="AG130" i="61"/>
  <c r="AC130" i="61"/>
  <c r="Y130" i="61"/>
  <c r="Y129" i="61"/>
  <c r="Y139" i="61"/>
  <c r="N18" i="62"/>
  <c r="U130" i="61"/>
  <c r="AG129" i="61"/>
  <c r="AC129" i="61"/>
  <c r="U129" i="61"/>
  <c r="AF127" i="61"/>
  <c r="U17" i="62"/>
  <c r="AE127" i="61"/>
  <c r="T17" i="62"/>
  <c r="AD127" i="61"/>
  <c r="S17" i="62"/>
  <c r="AB127" i="61"/>
  <c r="Q17" i="62"/>
  <c r="AA127" i="61"/>
  <c r="P17" i="62"/>
  <c r="Z127" i="61"/>
  <c r="O17" i="62"/>
  <c r="X127" i="61"/>
  <c r="M17" i="62"/>
  <c r="W127" i="61"/>
  <c r="L17" i="62"/>
  <c r="V127" i="61"/>
  <c r="K17" i="62"/>
  <c r="T127" i="61"/>
  <c r="I17" i="62"/>
  <c r="S127" i="61"/>
  <c r="H17" i="62"/>
  <c r="R127" i="61"/>
  <c r="G17" i="62"/>
  <c r="O127" i="61"/>
  <c r="F17" i="62"/>
  <c r="N127" i="61"/>
  <c r="E17" i="62"/>
  <c r="M127" i="61"/>
  <c r="D17" i="62"/>
  <c r="K127" i="61"/>
  <c r="C17" i="62"/>
  <c r="J127" i="61"/>
  <c r="B17" i="62"/>
  <c r="AG126" i="61"/>
  <c r="AC126" i="61"/>
  <c r="Y126" i="61"/>
  <c r="U126" i="61"/>
  <c r="AG125" i="61"/>
  <c r="AC125" i="61"/>
  <c r="Y125" i="61"/>
  <c r="U125" i="61"/>
  <c r="AG124" i="61"/>
  <c r="AC124" i="61"/>
  <c r="Y124" i="61"/>
  <c r="U124" i="61"/>
  <c r="AG123" i="61"/>
  <c r="AC123" i="61"/>
  <c r="Y123" i="61"/>
  <c r="U123" i="61"/>
  <c r="AG122" i="61"/>
  <c r="AC122" i="61"/>
  <c r="Y122" i="61"/>
  <c r="U122" i="61"/>
  <c r="AG121" i="61"/>
  <c r="AC121" i="61"/>
  <c r="Y121" i="61"/>
  <c r="U121" i="61"/>
  <c r="AG120" i="61"/>
  <c r="AC120" i="61"/>
  <c r="Y120" i="61"/>
  <c r="U120" i="61"/>
  <c r="AG119" i="61"/>
  <c r="AC119" i="61"/>
  <c r="Y119" i="61"/>
  <c r="U119" i="61"/>
  <c r="AG118" i="61"/>
  <c r="AC118" i="61"/>
  <c r="Y118" i="61"/>
  <c r="U118" i="61"/>
  <c r="AG117" i="61"/>
  <c r="AC117" i="61"/>
  <c r="Y117" i="61"/>
  <c r="U117" i="61"/>
  <c r="AF115" i="61"/>
  <c r="U16" i="62"/>
  <c r="AE115" i="61"/>
  <c r="T16" i="62"/>
  <c r="AD115" i="61"/>
  <c r="S16" i="62"/>
  <c r="AB115" i="61"/>
  <c r="Q16" i="62"/>
  <c r="AA115" i="61"/>
  <c r="P16" i="62"/>
  <c r="Z115" i="61"/>
  <c r="O16" i="62"/>
  <c r="X115" i="61"/>
  <c r="M16" i="62"/>
  <c r="W115" i="61"/>
  <c r="L16" i="62"/>
  <c r="V115" i="61"/>
  <c r="K16" i="62"/>
  <c r="T115" i="61"/>
  <c r="I16" i="62"/>
  <c r="S115" i="61"/>
  <c r="H16" i="62"/>
  <c r="R115" i="61"/>
  <c r="G16" i="62"/>
  <c r="O115" i="61"/>
  <c r="F16" i="62"/>
  <c r="N115" i="61"/>
  <c r="E16" i="62"/>
  <c r="M115" i="61"/>
  <c r="K115" i="61"/>
  <c r="C16" i="62"/>
  <c r="J115" i="61"/>
  <c r="B16" i="62"/>
  <c r="AG114" i="61"/>
  <c r="AC114" i="61"/>
  <c r="Y114" i="61"/>
  <c r="U114" i="61"/>
  <c r="AG113" i="61"/>
  <c r="AC113" i="61"/>
  <c r="Y113" i="61"/>
  <c r="U113" i="61"/>
  <c r="AG112" i="61"/>
  <c r="AC112" i="61"/>
  <c r="Y112" i="61"/>
  <c r="U112" i="61"/>
  <c r="AG111" i="61"/>
  <c r="AC111" i="61"/>
  <c r="Y111" i="61"/>
  <c r="U111" i="61"/>
  <c r="AG110" i="61"/>
  <c r="AC110" i="61"/>
  <c r="Y110" i="61"/>
  <c r="U110" i="61"/>
  <c r="AG109" i="61"/>
  <c r="AC109" i="61"/>
  <c r="Y109" i="61"/>
  <c r="U109" i="61"/>
  <c r="AG108" i="61"/>
  <c r="AC108" i="61"/>
  <c r="Y108" i="61"/>
  <c r="U108" i="61"/>
  <c r="AG107" i="61"/>
  <c r="AC107" i="61"/>
  <c r="Y107" i="61"/>
  <c r="U107" i="61"/>
  <c r="AG106" i="61"/>
  <c r="AC106" i="61"/>
  <c r="Y106" i="61"/>
  <c r="U106" i="61"/>
  <c r="AG105" i="61"/>
  <c r="AG115" i="61"/>
  <c r="V16" i="62"/>
  <c r="AC105" i="61"/>
  <c r="Y105" i="61"/>
  <c r="U105" i="61"/>
  <c r="AF103" i="61"/>
  <c r="U15" i="62"/>
  <c r="AE103" i="61"/>
  <c r="T15" i="62"/>
  <c r="AD103" i="61"/>
  <c r="S15" i="62"/>
  <c r="AB103" i="61"/>
  <c r="Q15" i="62"/>
  <c r="AA103" i="61"/>
  <c r="P15" i="62"/>
  <c r="Z103" i="61"/>
  <c r="O15" i="62"/>
  <c r="X103" i="61"/>
  <c r="M15" i="62"/>
  <c r="W103" i="61"/>
  <c r="L15" i="62"/>
  <c r="V103" i="61"/>
  <c r="K15" i="62"/>
  <c r="T103" i="61"/>
  <c r="I15" i="62"/>
  <c r="S103" i="61"/>
  <c r="H15" i="62"/>
  <c r="R103" i="61"/>
  <c r="G15" i="62"/>
  <c r="O103" i="61"/>
  <c r="F15" i="62"/>
  <c r="N103" i="61"/>
  <c r="E15" i="62"/>
  <c r="M103" i="61"/>
  <c r="D15" i="62"/>
  <c r="K103" i="61"/>
  <c r="C15" i="62"/>
  <c r="J103" i="61"/>
  <c r="B15" i="62"/>
  <c r="AG102" i="61"/>
  <c r="AC102" i="61"/>
  <c r="Y102" i="61"/>
  <c r="U102" i="61"/>
  <c r="AG101" i="61"/>
  <c r="AC101" i="61"/>
  <c r="Y101" i="61"/>
  <c r="U101" i="61"/>
  <c r="AG100" i="61"/>
  <c r="AC100" i="61"/>
  <c r="Y100" i="61"/>
  <c r="U100" i="61"/>
  <c r="AG99" i="61"/>
  <c r="AC99" i="61"/>
  <c r="Y99" i="61"/>
  <c r="U99" i="61"/>
  <c r="AG98" i="61"/>
  <c r="AC98" i="61"/>
  <c r="Y98" i="61"/>
  <c r="U98" i="61"/>
  <c r="AG97" i="61"/>
  <c r="AC97" i="61"/>
  <c r="Y97" i="61"/>
  <c r="U97" i="61"/>
  <c r="AG96" i="61"/>
  <c r="AC96" i="61"/>
  <c r="Y96" i="61"/>
  <c r="U96" i="61"/>
  <c r="AG95" i="61"/>
  <c r="AC95" i="61"/>
  <c r="Y95" i="61"/>
  <c r="U95" i="61"/>
  <c r="AG94" i="61"/>
  <c r="AG93" i="61"/>
  <c r="AG103" i="61"/>
  <c r="V15" i="62"/>
  <c r="AC94" i="61"/>
  <c r="Y94" i="61"/>
  <c r="U94" i="61"/>
  <c r="AC93" i="61"/>
  <c r="Y93" i="61"/>
  <c r="U93" i="61"/>
  <c r="AF91" i="61"/>
  <c r="U14" i="62"/>
  <c r="AE91" i="61"/>
  <c r="T14" i="62"/>
  <c r="AD91" i="61"/>
  <c r="AB91" i="61"/>
  <c r="Q14" i="62"/>
  <c r="AA91" i="61"/>
  <c r="P14" i="62"/>
  <c r="Z91" i="61"/>
  <c r="O14" i="62"/>
  <c r="X91" i="61"/>
  <c r="M14" i="62"/>
  <c r="W91" i="61"/>
  <c r="L14" i="62"/>
  <c r="V91" i="61"/>
  <c r="K14" i="62"/>
  <c r="T91" i="61"/>
  <c r="I14" i="62"/>
  <c r="S91" i="61"/>
  <c r="H14" i="62"/>
  <c r="R91" i="61"/>
  <c r="G14" i="62"/>
  <c r="O91" i="61"/>
  <c r="F14" i="62"/>
  <c r="N91" i="61"/>
  <c r="E14" i="62"/>
  <c r="M91" i="61"/>
  <c r="D14" i="62"/>
  <c r="K91" i="61"/>
  <c r="C14" i="62"/>
  <c r="J91" i="61"/>
  <c r="B14" i="62"/>
  <c r="AG90" i="61"/>
  <c r="AC90" i="61"/>
  <c r="Y90" i="61"/>
  <c r="U90" i="61"/>
  <c r="AG89" i="61"/>
  <c r="AC89" i="61"/>
  <c r="Y89" i="61"/>
  <c r="U89" i="61"/>
  <c r="AG88" i="61"/>
  <c r="AC88" i="61"/>
  <c r="Y88" i="61"/>
  <c r="U88" i="61"/>
  <c r="AG87" i="61"/>
  <c r="AC87" i="61"/>
  <c r="Y87" i="61"/>
  <c r="U87" i="61"/>
  <c r="AG86" i="61"/>
  <c r="AC86" i="61"/>
  <c r="Y86" i="61"/>
  <c r="U86" i="61"/>
  <c r="AG85" i="61"/>
  <c r="AC85" i="61"/>
  <c r="Y85" i="61"/>
  <c r="U85" i="61"/>
  <c r="AG84" i="61"/>
  <c r="AC84" i="61"/>
  <c r="Y84" i="61"/>
  <c r="U84" i="61"/>
  <c r="AG83" i="61"/>
  <c r="AC83" i="61"/>
  <c r="Y83" i="61"/>
  <c r="U83" i="61"/>
  <c r="AG82" i="61"/>
  <c r="AC82" i="61"/>
  <c r="Y82" i="61"/>
  <c r="U82" i="61"/>
  <c r="AG81" i="61"/>
  <c r="AC81" i="61"/>
  <c r="Y81" i="61"/>
  <c r="U81" i="61"/>
  <c r="AF79" i="61"/>
  <c r="U13" i="62"/>
  <c r="AE79" i="61"/>
  <c r="AD79" i="61"/>
  <c r="S13" i="62"/>
  <c r="AB79" i="61"/>
  <c r="Q13" i="62"/>
  <c r="AA79" i="61"/>
  <c r="P13" i="62"/>
  <c r="Z79" i="61"/>
  <c r="O13" i="62"/>
  <c r="X79" i="61"/>
  <c r="M13" i="62"/>
  <c r="W79" i="61"/>
  <c r="L13" i="62"/>
  <c r="V79" i="61"/>
  <c r="K13" i="62"/>
  <c r="T79" i="61"/>
  <c r="I13" i="62"/>
  <c r="S79" i="61"/>
  <c r="H13" i="62"/>
  <c r="R79" i="61"/>
  <c r="G13" i="62"/>
  <c r="O79" i="61"/>
  <c r="F13" i="62"/>
  <c r="N79" i="61"/>
  <c r="E13" i="62"/>
  <c r="M79" i="61"/>
  <c r="D13" i="62"/>
  <c r="K79" i="61"/>
  <c r="C13" i="62"/>
  <c r="J79" i="61"/>
  <c r="B13" i="62"/>
  <c r="AG78" i="61"/>
  <c r="AC78" i="61"/>
  <c r="Y78" i="61"/>
  <c r="U78" i="61"/>
  <c r="AG77" i="61"/>
  <c r="AC77" i="61"/>
  <c r="U77" i="61"/>
  <c r="Y77" i="61"/>
  <c r="AH77" i="61"/>
  <c r="AG76" i="61"/>
  <c r="AC76" i="61"/>
  <c r="Y76" i="61"/>
  <c r="U76" i="61"/>
  <c r="AG75" i="61"/>
  <c r="AG69" i="61"/>
  <c r="AG70" i="61"/>
  <c r="AG71" i="61"/>
  <c r="AG72" i="61"/>
  <c r="AG73" i="61"/>
  <c r="AG74" i="61"/>
  <c r="AG79" i="61"/>
  <c r="V13" i="62"/>
  <c r="AC75" i="61"/>
  <c r="Y75" i="61"/>
  <c r="U75" i="61"/>
  <c r="AC74" i="61"/>
  <c r="Y74" i="61"/>
  <c r="U74" i="61"/>
  <c r="AC73" i="61"/>
  <c r="Y73" i="61"/>
  <c r="U73" i="61"/>
  <c r="AC72" i="61"/>
  <c r="Y72" i="61"/>
  <c r="Y69" i="61"/>
  <c r="Y70" i="61"/>
  <c r="Y71" i="61"/>
  <c r="Y79" i="61"/>
  <c r="N13" i="62"/>
  <c r="U72" i="61"/>
  <c r="AC71" i="61"/>
  <c r="U71" i="61"/>
  <c r="AC70" i="61"/>
  <c r="U70" i="61"/>
  <c r="AH70" i="61"/>
  <c r="AI70" i="61"/>
  <c r="AC69" i="61"/>
  <c r="U69" i="61"/>
  <c r="AF67" i="61"/>
  <c r="AE67" i="61"/>
  <c r="T12" i="62"/>
  <c r="AD67" i="61"/>
  <c r="S12" i="62"/>
  <c r="AB67" i="61"/>
  <c r="Q12" i="62"/>
  <c r="AA67" i="61"/>
  <c r="P12" i="62"/>
  <c r="Z67" i="61"/>
  <c r="O12" i="62"/>
  <c r="X67" i="61"/>
  <c r="M12" i="62"/>
  <c r="W67" i="61"/>
  <c r="L12" i="62"/>
  <c r="V67" i="61"/>
  <c r="K12" i="62"/>
  <c r="T67" i="61"/>
  <c r="I12" i="62"/>
  <c r="S67" i="61"/>
  <c r="H12" i="62"/>
  <c r="R67" i="61"/>
  <c r="G12" i="62"/>
  <c r="O67" i="61"/>
  <c r="F12" i="62"/>
  <c r="N67" i="61"/>
  <c r="E12" i="62"/>
  <c r="M67" i="61"/>
  <c r="D12" i="62"/>
  <c r="K67" i="61"/>
  <c r="C12" i="62"/>
  <c r="J67" i="61"/>
  <c r="B12" i="62"/>
  <c r="AG66" i="61"/>
  <c r="AC66" i="61"/>
  <c r="Y66" i="61"/>
  <c r="U66" i="61"/>
  <c r="AG65" i="61"/>
  <c r="AC65" i="61"/>
  <c r="Y65" i="61"/>
  <c r="U65" i="61"/>
  <c r="AG64" i="61"/>
  <c r="AC64" i="61"/>
  <c r="Y64" i="61"/>
  <c r="U64" i="61"/>
  <c r="AG63" i="61"/>
  <c r="AC63" i="61"/>
  <c r="Y63" i="61"/>
  <c r="U63" i="61"/>
  <c r="AG62" i="61"/>
  <c r="AC62" i="61"/>
  <c r="Y62" i="61"/>
  <c r="U62" i="61"/>
  <c r="AG61" i="61"/>
  <c r="AC61" i="61"/>
  <c r="Y61" i="61"/>
  <c r="U61" i="61"/>
  <c r="AG60" i="61"/>
  <c r="AC60" i="61"/>
  <c r="Y60" i="61"/>
  <c r="U60" i="61"/>
  <c r="AG59" i="61"/>
  <c r="AC59" i="61"/>
  <c r="Y59" i="61"/>
  <c r="U59" i="61"/>
  <c r="AG58" i="61"/>
  <c r="AC58" i="61"/>
  <c r="Y58" i="61"/>
  <c r="U58" i="61"/>
  <c r="AG57" i="61"/>
  <c r="AC57" i="61"/>
  <c r="Y57" i="61"/>
  <c r="U57" i="61"/>
  <c r="AF55" i="61"/>
  <c r="U11" i="62"/>
  <c r="AE55" i="61"/>
  <c r="T11" i="62"/>
  <c r="AD55" i="61"/>
  <c r="S11" i="62"/>
  <c r="AB55" i="61"/>
  <c r="Q11" i="62"/>
  <c r="AA55" i="61"/>
  <c r="P11" i="62"/>
  <c r="Z55" i="61"/>
  <c r="O11" i="62"/>
  <c r="X55" i="61"/>
  <c r="M11" i="62"/>
  <c r="W55" i="61"/>
  <c r="L11" i="62"/>
  <c r="V55" i="61"/>
  <c r="K11" i="62"/>
  <c r="T55" i="61"/>
  <c r="I11" i="62"/>
  <c r="S55" i="61"/>
  <c r="H11" i="62"/>
  <c r="R55" i="61"/>
  <c r="G11" i="62"/>
  <c r="O55" i="61"/>
  <c r="F11" i="62"/>
  <c r="N55" i="61"/>
  <c r="E11" i="62"/>
  <c r="M55" i="61"/>
  <c r="D11" i="62"/>
  <c r="K55" i="61"/>
  <c r="J55" i="61"/>
  <c r="B11" i="62"/>
  <c r="AG54" i="61"/>
  <c r="AC54" i="61"/>
  <c r="Y54" i="61"/>
  <c r="U54" i="61"/>
  <c r="AG53" i="61"/>
  <c r="AC53" i="61"/>
  <c r="Y53" i="61"/>
  <c r="U53" i="61"/>
  <c r="AG52" i="61"/>
  <c r="AC52" i="61"/>
  <c r="Y52" i="61"/>
  <c r="U52" i="61"/>
  <c r="AG51" i="61"/>
  <c r="AC51" i="61"/>
  <c r="Y51" i="61"/>
  <c r="U51" i="61"/>
  <c r="AG50" i="61"/>
  <c r="AC50" i="61"/>
  <c r="Y50" i="61"/>
  <c r="U50" i="61"/>
  <c r="AG49" i="61"/>
  <c r="AC49" i="61"/>
  <c r="Y49" i="61"/>
  <c r="U49" i="61"/>
  <c r="AG48" i="61"/>
  <c r="AC48" i="61"/>
  <c r="Y48" i="61"/>
  <c r="U48" i="61"/>
  <c r="AG47" i="61"/>
  <c r="AC47" i="61"/>
  <c r="Y47" i="61"/>
  <c r="U47" i="61"/>
  <c r="AG46" i="61"/>
  <c r="AC46" i="61"/>
  <c r="Y46" i="61"/>
  <c r="U46" i="61"/>
  <c r="AG45" i="61"/>
  <c r="AC45" i="61"/>
  <c r="Y45" i="61"/>
  <c r="Y55" i="61"/>
  <c r="N11" i="62"/>
  <c r="U45" i="61"/>
  <c r="AF43" i="61"/>
  <c r="U10" i="62"/>
  <c r="AE43" i="61"/>
  <c r="T10" i="62"/>
  <c r="AD43" i="61"/>
  <c r="S10" i="62"/>
  <c r="AB43" i="61"/>
  <c r="AA43" i="61"/>
  <c r="P10" i="62"/>
  <c r="Z43" i="61"/>
  <c r="O10" i="62"/>
  <c r="X43" i="61"/>
  <c r="M10" i="62"/>
  <c r="W43" i="61"/>
  <c r="L10" i="62"/>
  <c r="V43" i="61"/>
  <c r="K10" i="62"/>
  <c r="T43" i="61"/>
  <c r="I10" i="62"/>
  <c r="S43" i="61"/>
  <c r="H10" i="62"/>
  <c r="R43" i="61"/>
  <c r="G10" i="62"/>
  <c r="O43" i="61"/>
  <c r="F10" i="62"/>
  <c r="N43" i="61"/>
  <c r="E10" i="62"/>
  <c r="M43" i="61"/>
  <c r="D10" i="62"/>
  <c r="K43" i="61"/>
  <c r="C10" i="62"/>
  <c r="J43" i="61"/>
  <c r="B10" i="62"/>
  <c r="AG42" i="61"/>
  <c r="AC42" i="61"/>
  <c r="Y42" i="61"/>
  <c r="Y33" i="61"/>
  <c r="Y34" i="61"/>
  <c r="Y35" i="61"/>
  <c r="Y36" i="61"/>
  <c r="Y37" i="61"/>
  <c r="Y38" i="61"/>
  <c r="Y39" i="61"/>
  <c r="Y40" i="61"/>
  <c r="Y41" i="61"/>
  <c r="Y43" i="61"/>
  <c r="N10" i="62"/>
  <c r="U42" i="61"/>
  <c r="AG41" i="61"/>
  <c r="AC41" i="61"/>
  <c r="U41" i="61"/>
  <c r="AH41" i="61"/>
  <c r="AG40" i="61"/>
  <c r="AC40" i="61"/>
  <c r="U40" i="61"/>
  <c r="AG39" i="61"/>
  <c r="AC39" i="61"/>
  <c r="U39" i="61"/>
  <c r="AG38" i="61"/>
  <c r="AC38" i="61"/>
  <c r="U38" i="61"/>
  <c r="AG37" i="61"/>
  <c r="AC37" i="61"/>
  <c r="U37" i="61"/>
  <c r="AH37" i="61"/>
  <c r="AG36" i="61"/>
  <c r="AC36" i="61"/>
  <c r="U36" i="61"/>
  <c r="AG35" i="61"/>
  <c r="AC35" i="61"/>
  <c r="U35" i="61"/>
  <c r="AH35" i="61"/>
  <c r="AG34" i="61"/>
  <c r="AC34" i="61"/>
  <c r="U34" i="61"/>
  <c r="AG33" i="61"/>
  <c r="AC33" i="61"/>
  <c r="U33" i="61"/>
  <c r="AF31" i="61"/>
  <c r="U9" i="62"/>
  <c r="AE31" i="61"/>
  <c r="T9" i="62"/>
  <c r="AD31" i="61"/>
  <c r="S9" i="62"/>
  <c r="AB31" i="61"/>
  <c r="Q9" i="62"/>
  <c r="AA31" i="61"/>
  <c r="P9" i="62"/>
  <c r="Z31" i="61"/>
  <c r="O9" i="62"/>
  <c r="X31" i="61"/>
  <c r="M9" i="62"/>
  <c r="W31" i="61"/>
  <c r="L9" i="62"/>
  <c r="V31" i="61"/>
  <c r="K9" i="62"/>
  <c r="T31" i="61"/>
  <c r="S31" i="61"/>
  <c r="H9" i="62"/>
  <c r="R31" i="61"/>
  <c r="G9" i="62"/>
  <c r="O31" i="61"/>
  <c r="F9" i="62"/>
  <c r="N31" i="61"/>
  <c r="E9" i="62"/>
  <c r="M31" i="61"/>
  <c r="D9" i="62"/>
  <c r="K31" i="61"/>
  <c r="C9" i="62"/>
  <c r="J31" i="61"/>
  <c r="B9" i="62"/>
  <c r="AG30" i="61"/>
  <c r="AC30" i="61"/>
  <c r="Y30" i="61"/>
  <c r="U30" i="61"/>
  <c r="AG29" i="61"/>
  <c r="AC29" i="61"/>
  <c r="Y29" i="61"/>
  <c r="U29" i="61"/>
  <c r="AG28" i="61"/>
  <c r="AC28" i="61"/>
  <c r="Y28" i="61"/>
  <c r="U28" i="61"/>
  <c r="AG27" i="61"/>
  <c r="AC27" i="61"/>
  <c r="Y27" i="61"/>
  <c r="U27" i="61"/>
  <c r="AG26" i="61"/>
  <c r="AC26" i="61"/>
  <c r="Y26" i="61"/>
  <c r="U26" i="61"/>
  <c r="AG25" i="61"/>
  <c r="AC25" i="61"/>
  <c r="Y25" i="61"/>
  <c r="U25" i="61"/>
  <c r="AG24" i="61"/>
  <c r="AC24" i="61"/>
  <c r="Y24" i="61"/>
  <c r="U24" i="61"/>
  <c r="AG23" i="61"/>
  <c r="AC23" i="61"/>
  <c r="Y23" i="61"/>
  <c r="U23" i="61"/>
  <c r="AG22" i="61"/>
  <c r="AG21" i="61"/>
  <c r="AG31" i="61"/>
  <c r="V9" i="62"/>
  <c r="AC22" i="61"/>
  <c r="Y22" i="61"/>
  <c r="U22" i="61"/>
  <c r="AC21" i="61"/>
  <c r="Y21" i="61"/>
  <c r="U21" i="61"/>
  <c r="AF19" i="61"/>
  <c r="AE19" i="61"/>
  <c r="T8" i="62"/>
  <c r="AD19" i="61"/>
  <c r="AB19" i="61"/>
  <c r="Q8" i="62"/>
  <c r="AA19" i="61"/>
  <c r="P8" i="62"/>
  <c r="Z19" i="61"/>
  <c r="X19" i="61"/>
  <c r="W19" i="61"/>
  <c r="L8" i="62"/>
  <c r="V19" i="61"/>
  <c r="T19" i="61"/>
  <c r="I8" i="62"/>
  <c r="S19" i="61"/>
  <c r="H8" i="62"/>
  <c r="R19" i="61"/>
  <c r="O19" i="61"/>
  <c r="F8" i="62"/>
  <c r="N19" i="61"/>
  <c r="E8" i="62"/>
  <c r="M19" i="61"/>
  <c r="D8" i="62"/>
  <c r="K19" i="61"/>
  <c r="J19" i="61"/>
  <c r="B8" i="62"/>
  <c r="AG18" i="61"/>
  <c r="AC18" i="61"/>
  <c r="Y18" i="61"/>
  <c r="U18" i="61"/>
  <c r="AG17" i="61"/>
  <c r="AC17" i="61"/>
  <c r="Y17" i="61"/>
  <c r="U17" i="61"/>
  <c r="AG16" i="61"/>
  <c r="AC16" i="61"/>
  <c r="Y16" i="61"/>
  <c r="U16" i="61"/>
  <c r="AG15" i="61"/>
  <c r="AC15" i="61"/>
  <c r="Y15" i="61"/>
  <c r="U15" i="61"/>
  <c r="AG14" i="61"/>
  <c r="AC14" i="61"/>
  <c r="Y14" i="61"/>
  <c r="U14" i="61"/>
  <c r="AG13" i="61"/>
  <c r="AC13" i="61"/>
  <c r="Y13" i="61"/>
  <c r="U13" i="61"/>
  <c r="AG12" i="61"/>
  <c r="AC12" i="61"/>
  <c r="Y12" i="61"/>
  <c r="U12" i="61"/>
  <c r="AG11" i="61"/>
  <c r="AC11" i="61"/>
  <c r="Y11" i="61"/>
  <c r="U11" i="61"/>
  <c r="AG10" i="61"/>
  <c r="AC10" i="61"/>
  <c r="Y10" i="61"/>
  <c r="U10" i="61"/>
  <c r="AG9" i="61"/>
  <c r="AC9" i="61"/>
  <c r="Y9" i="61"/>
  <c r="U9" i="61"/>
  <c r="C18" i="60"/>
  <c r="B18" i="60"/>
  <c r="Y17" i="60"/>
  <c r="A5" i="60"/>
  <c r="AF190" i="59"/>
  <c r="U23" i="60"/>
  <c r="AE190" i="59"/>
  <c r="T23" i="60"/>
  <c r="AD190" i="59"/>
  <c r="S23" i="60"/>
  <c r="AB190" i="59"/>
  <c r="Q23" i="60"/>
  <c r="AA190" i="59"/>
  <c r="P23" i="60"/>
  <c r="Z190" i="59"/>
  <c r="O23" i="60"/>
  <c r="X190" i="59"/>
  <c r="M23" i="60"/>
  <c r="W190" i="59"/>
  <c r="L23" i="60"/>
  <c r="V190" i="59"/>
  <c r="K23" i="60"/>
  <c r="T190" i="59"/>
  <c r="I23" i="60"/>
  <c r="S190" i="59"/>
  <c r="H23" i="60"/>
  <c r="R190" i="59"/>
  <c r="G23" i="60"/>
  <c r="O190" i="59"/>
  <c r="N190" i="59"/>
  <c r="E23" i="60"/>
  <c r="M190" i="59"/>
  <c r="D23" i="60"/>
  <c r="K190" i="59"/>
  <c r="C23" i="60"/>
  <c r="AG189" i="59"/>
  <c r="AC189" i="59"/>
  <c r="Y189" i="59"/>
  <c r="U189" i="59"/>
  <c r="AF187" i="59"/>
  <c r="U22" i="60"/>
  <c r="AE187" i="59"/>
  <c r="T22" i="60"/>
  <c r="AD187" i="59"/>
  <c r="S22" i="60"/>
  <c r="AB187" i="59"/>
  <c r="Q22" i="60"/>
  <c r="AA187" i="59"/>
  <c r="P22" i="60"/>
  <c r="Z187" i="59"/>
  <c r="O22" i="60"/>
  <c r="X187" i="59"/>
  <c r="M22" i="60"/>
  <c r="W187" i="59"/>
  <c r="L22" i="60"/>
  <c r="V187" i="59"/>
  <c r="K22" i="60"/>
  <c r="T187" i="59"/>
  <c r="I22" i="60"/>
  <c r="S187" i="59"/>
  <c r="H22" i="60"/>
  <c r="R187" i="59"/>
  <c r="G22" i="60"/>
  <c r="O187" i="59"/>
  <c r="F22" i="60"/>
  <c r="N187" i="59"/>
  <c r="E22" i="60"/>
  <c r="M187" i="59"/>
  <c r="K187" i="59"/>
  <c r="C22" i="60"/>
  <c r="J187" i="59"/>
  <c r="B22" i="60"/>
  <c r="AG186" i="59"/>
  <c r="AC186" i="59"/>
  <c r="Y186" i="59"/>
  <c r="U186" i="59"/>
  <c r="AG185" i="59"/>
  <c r="AC185" i="59"/>
  <c r="Y185" i="59"/>
  <c r="U185" i="59"/>
  <c r="AG184" i="59"/>
  <c r="AC184" i="59"/>
  <c r="Y184" i="59"/>
  <c r="U184" i="59"/>
  <c r="AG183" i="59"/>
  <c r="AC183" i="59"/>
  <c r="Y183" i="59"/>
  <c r="U183" i="59"/>
  <c r="AG182" i="59"/>
  <c r="AC182" i="59"/>
  <c r="Y182" i="59"/>
  <c r="U182" i="59"/>
  <c r="AG181" i="59"/>
  <c r="AC181" i="59"/>
  <c r="Y181" i="59"/>
  <c r="U181" i="59"/>
  <c r="AG180" i="59"/>
  <c r="AC180" i="59"/>
  <c r="Y180" i="59"/>
  <c r="U180" i="59"/>
  <c r="AG179" i="59"/>
  <c r="AC179" i="59"/>
  <c r="Y179" i="59"/>
  <c r="U179" i="59"/>
  <c r="AG178" i="59"/>
  <c r="AC178" i="59"/>
  <c r="Y178" i="59"/>
  <c r="U178" i="59"/>
  <c r="AG177" i="59"/>
  <c r="AC177" i="59"/>
  <c r="Y177" i="59"/>
  <c r="U177" i="59"/>
  <c r="AF175" i="59"/>
  <c r="U21" i="60"/>
  <c r="AE175" i="59"/>
  <c r="T21" i="60"/>
  <c r="AD175" i="59"/>
  <c r="S21" i="60"/>
  <c r="AB175" i="59"/>
  <c r="Q21" i="60"/>
  <c r="AA175" i="59"/>
  <c r="P21" i="60"/>
  <c r="Z175" i="59"/>
  <c r="O21" i="60"/>
  <c r="X175" i="59"/>
  <c r="M21" i="60"/>
  <c r="W175" i="59"/>
  <c r="L21" i="60"/>
  <c r="V175" i="59"/>
  <c r="K21" i="60"/>
  <c r="T175" i="59"/>
  <c r="I21" i="60"/>
  <c r="S175" i="59"/>
  <c r="H21" i="60"/>
  <c r="R175" i="59"/>
  <c r="G21" i="60"/>
  <c r="O175" i="59"/>
  <c r="F21" i="60"/>
  <c r="N175" i="59"/>
  <c r="M175" i="59"/>
  <c r="D21" i="60"/>
  <c r="K175" i="59"/>
  <c r="C21" i="60"/>
  <c r="J175" i="59"/>
  <c r="B21" i="60"/>
  <c r="AG174" i="59"/>
  <c r="AC174" i="59"/>
  <c r="Y174" i="59"/>
  <c r="U174" i="59"/>
  <c r="AG173" i="59"/>
  <c r="AC173" i="59"/>
  <c r="Y173" i="59"/>
  <c r="U173" i="59"/>
  <c r="AG172" i="59"/>
  <c r="AC172" i="59"/>
  <c r="Y172" i="59"/>
  <c r="U172" i="59"/>
  <c r="AG171" i="59"/>
  <c r="AC171" i="59"/>
  <c r="Y171" i="59"/>
  <c r="U171" i="59"/>
  <c r="AG170" i="59"/>
  <c r="AC170" i="59"/>
  <c r="Y170" i="59"/>
  <c r="U170" i="59"/>
  <c r="AG169" i="59"/>
  <c r="AC169" i="59"/>
  <c r="Y169" i="59"/>
  <c r="U169" i="59"/>
  <c r="AG168" i="59"/>
  <c r="AC168" i="59"/>
  <c r="Y168" i="59"/>
  <c r="U168" i="59"/>
  <c r="AG167" i="59"/>
  <c r="AC167" i="59"/>
  <c r="Y167" i="59"/>
  <c r="U167" i="59"/>
  <c r="AG166" i="59"/>
  <c r="AC166" i="59"/>
  <c r="Y166" i="59"/>
  <c r="U166" i="59"/>
  <c r="AG165" i="59"/>
  <c r="AC165" i="59"/>
  <c r="Y165" i="59"/>
  <c r="U165" i="59"/>
  <c r="AF163" i="59"/>
  <c r="U20" i="60"/>
  <c r="AE163" i="59"/>
  <c r="T20" i="60"/>
  <c r="AD163" i="59"/>
  <c r="S20" i="60"/>
  <c r="AB163" i="59"/>
  <c r="AA163" i="59"/>
  <c r="P20" i="60"/>
  <c r="Z163" i="59"/>
  <c r="O20" i="60"/>
  <c r="X163" i="59"/>
  <c r="M20" i="60"/>
  <c r="W163" i="59"/>
  <c r="L20" i="60"/>
  <c r="V163" i="59"/>
  <c r="K20" i="60"/>
  <c r="T163" i="59"/>
  <c r="I20" i="60"/>
  <c r="S163" i="59"/>
  <c r="H20" i="60"/>
  <c r="R163" i="59"/>
  <c r="O163" i="59"/>
  <c r="F20" i="60"/>
  <c r="N163" i="59"/>
  <c r="E20" i="60"/>
  <c r="M163" i="59"/>
  <c r="D20" i="60"/>
  <c r="K163" i="59"/>
  <c r="C20" i="60"/>
  <c r="J163" i="59"/>
  <c r="B20" i="60"/>
  <c r="AG162" i="59"/>
  <c r="AC162" i="59"/>
  <c r="Y162" i="59"/>
  <c r="U162" i="59"/>
  <c r="AG161" i="59"/>
  <c r="AC161" i="59"/>
  <c r="Y161" i="59"/>
  <c r="U161" i="59"/>
  <c r="AG160" i="59"/>
  <c r="AC160" i="59"/>
  <c r="Y160" i="59"/>
  <c r="U160" i="59"/>
  <c r="AG159" i="59"/>
  <c r="AC159" i="59"/>
  <c r="Y159" i="59"/>
  <c r="U159" i="59"/>
  <c r="AH159" i="59"/>
  <c r="AI159" i="59"/>
  <c r="AG158" i="59"/>
  <c r="AC158" i="59"/>
  <c r="Y158" i="59"/>
  <c r="U158" i="59"/>
  <c r="AG157" i="59"/>
  <c r="AC157" i="59"/>
  <c r="Y157" i="59"/>
  <c r="U157" i="59"/>
  <c r="AH157" i="59"/>
  <c r="AI157" i="59"/>
  <c r="AG156" i="59"/>
  <c r="AC156" i="59"/>
  <c r="Y156" i="59"/>
  <c r="U156" i="59"/>
  <c r="AG155" i="59"/>
  <c r="AC155" i="59"/>
  <c r="Y155" i="59"/>
  <c r="U155" i="59"/>
  <c r="AG154" i="59"/>
  <c r="AC154" i="59"/>
  <c r="Y154" i="59"/>
  <c r="U154" i="59"/>
  <c r="AG153" i="59"/>
  <c r="AC153" i="59"/>
  <c r="Y153" i="59"/>
  <c r="U153" i="59"/>
  <c r="AF151" i="59"/>
  <c r="U19" i="60"/>
  <c r="AE151" i="59"/>
  <c r="AD151" i="59"/>
  <c r="S19" i="60"/>
  <c r="AB151" i="59"/>
  <c r="Q19" i="60"/>
  <c r="AA151" i="59"/>
  <c r="P19" i="60"/>
  <c r="Z151" i="59"/>
  <c r="O19" i="60"/>
  <c r="X151" i="59"/>
  <c r="M19" i="60"/>
  <c r="W151" i="59"/>
  <c r="L19" i="60"/>
  <c r="V151" i="59"/>
  <c r="K19" i="60"/>
  <c r="T151" i="59"/>
  <c r="I19" i="60"/>
  <c r="S151" i="59"/>
  <c r="H19" i="60"/>
  <c r="R151" i="59"/>
  <c r="G19" i="60"/>
  <c r="O151" i="59"/>
  <c r="F19" i="60"/>
  <c r="N151" i="59"/>
  <c r="E19" i="60"/>
  <c r="M151" i="59"/>
  <c r="D19" i="60"/>
  <c r="K151" i="59"/>
  <c r="C19" i="60"/>
  <c r="J151" i="59"/>
  <c r="B19" i="60"/>
  <c r="AG150" i="59"/>
  <c r="AC150" i="59"/>
  <c r="Y150" i="59"/>
  <c r="U150" i="59"/>
  <c r="AH150" i="59"/>
  <c r="AG149" i="59"/>
  <c r="AC149" i="59"/>
  <c r="Y149" i="59"/>
  <c r="U149" i="59"/>
  <c r="AG148" i="59"/>
  <c r="AC148" i="59"/>
  <c r="Y148" i="59"/>
  <c r="U148" i="59"/>
  <c r="AG147" i="59"/>
  <c r="U147" i="59"/>
  <c r="Y147" i="59"/>
  <c r="AC147" i="59"/>
  <c r="AH147" i="59"/>
  <c r="AI147" i="59"/>
  <c r="AG146" i="59"/>
  <c r="AC146" i="59"/>
  <c r="U146" i="59"/>
  <c r="Y146" i="59"/>
  <c r="AH146" i="59"/>
  <c r="AG145" i="59"/>
  <c r="AC145" i="59"/>
  <c r="Y145" i="59"/>
  <c r="U145" i="59"/>
  <c r="AG144" i="59"/>
  <c r="AC144" i="59"/>
  <c r="Y144" i="59"/>
  <c r="U144" i="59"/>
  <c r="AG143" i="59"/>
  <c r="AC143" i="59"/>
  <c r="Y143" i="59"/>
  <c r="U143" i="59"/>
  <c r="AG142" i="59"/>
  <c r="AC142" i="59"/>
  <c r="Y142" i="59"/>
  <c r="U142" i="59"/>
  <c r="AG141" i="59"/>
  <c r="AC141" i="59"/>
  <c r="Y141" i="59"/>
  <c r="U141" i="59"/>
  <c r="AF139" i="59"/>
  <c r="U18" i="60"/>
  <c r="AE139" i="59"/>
  <c r="T18" i="60"/>
  <c r="AD139" i="59"/>
  <c r="S18" i="60"/>
  <c r="AB139" i="59"/>
  <c r="Q18" i="60"/>
  <c r="AB19" i="59"/>
  <c r="Q8" i="60"/>
  <c r="AB31" i="59"/>
  <c r="Q9" i="60"/>
  <c r="AB43" i="59"/>
  <c r="Q10" i="60"/>
  <c r="AB55" i="59"/>
  <c r="Q11" i="60"/>
  <c r="AB67" i="59"/>
  <c r="Q12" i="60"/>
  <c r="AB79" i="59"/>
  <c r="Q13" i="60"/>
  <c r="AB91" i="59"/>
  <c r="Q14" i="60"/>
  <c r="AB103" i="59"/>
  <c r="Q15" i="60"/>
  <c r="AB115" i="59"/>
  <c r="Q16" i="60"/>
  <c r="AB127" i="59"/>
  <c r="Q17" i="60"/>
  <c r="Q20" i="60"/>
  <c r="Q24" i="60"/>
  <c r="AA139" i="59"/>
  <c r="P18" i="60"/>
  <c r="Z139" i="59"/>
  <c r="O18" i="60"/>
  <c r="X139" i="59"/>
  <c r="M18" i="60"/>
  <c r="W139" i="59"/>
  <c r="L18" i="60"/>
  <c r="V139" i="59"/>
  <c r="K18" i="60"/>
  <c r="T139" i="59"/>
  <c r="I18" i="60"/>
  <c r="S139" i="59"/>
  <c r="H18" i="60"/>
  <c r="R139" i="59"/>
  <c r="G18" i="60"/>
  <c r="O139" i="59"/>
  <c r="F18" i="60"/>
  <c r="N139" i="59"/>
  <c r="E18" i="60"/>
  <c r="M139" i="59"/>
  <c r="D18" i="60"/>
  <c r="AG138" i="59"/>
  <c r="AC138" i="59"/>
  <c r="Y138" i="59"/>
  <c r="U138" i="59"/>
  <c r="AG137" i="59"/>
  <c r="AC137" i="59"/>
  <c r="Y137" i="59"/>
  <c r="U137" i="59"/>
  <c r="AG136" i="59"/>
  <c r="AC136" i="59"/>
  <c r="Y136" i="59"/>
  <c r="U136" i="59"/>
  <c r="AG135" i="59"/>
  <c r="AC135" i="59"/>
  <c r="Y135" i="59"/>
  <c r="U135" i="59"/>
  <c r="AG134" i="59"/>
  <c r="AC134" i="59"/>
  <c r="Y134" i="59"/>
  <c r="U134" i="59"/>
  <c r="AG133" i="59"/>
  <c r="AC133" i="59"/>
  <c r="Y133" i="59"/>
  <c r="U133" i="59"/>
  <c r="AG132" i="59"/>
  <c r="AC132" i="59"/>
  <c r="Y132" i="59"/>
  <c r="U132" i="59"/>
  <c r="AG131" i="59"/>
  <c r="AC131" i="59"/>
  <c r="Y131" i="59"/>
  <c r="U131" i="59"/>
  <c r="AG130" i="59"/>
  <c r="AC130" i="59"/>
  <c r="Y130" i="59"/>
  <c r="U130" i="59"/>
  <c r="AG129" i="59"/>
  <c r="AC129" i="59"/>
  <c r="Y129" i="59"/>
  <c r="U129" i="59"/>
  <c r="AF127" i="59"/>
  <c r="U17" i="60"/>
  <c r="AE127" i="59"/>
  <c r="T17" i="60"/>
  <c r="AE19" i="59"/>
  <c r="T8" i="60"/>
  <c r="AE31" i="59"/>
  <c r="T9" i="60"/>
  <c r="AE43" i="59"/>
  <c r="T10" i="60"/>
  <c r="AE55" i="59"/>
  <c r="T11" i="60"/>
  <c r="AE67" i="59"/>
  <c r="T12" i="60"/>
  <c r="AE79" i="59"/>
  <c r="T13" i="60"/>
  <c r="AE91" i="59"/>
  <c r="T14" i="60"/>
  <c r="AE103" i="59"/>
  <c r="T15" i="60"/>
  <c r="AE115" i="59"/>
  <c r="T16" i="60"/>
  <c r="T19" i="60"/>
  <c r="T24" i="60"/>
  <c r="AD127" i="59"/>
  <c r="S17" i="60"/>
  <c r="AA127" i="59"/>
  <c r="P17" i="60"/>
  <c r="Z127" i="59"/>
  <c r="O17" i="60"/>
  <c r="X127" i="59"/>
  <c r="M17" i="60"/>
  <c r="W127" i="59"/>
  <c r="L17" i="60"/>
  <c r="V127" i="59"/>
  <c r="K17" i="60"/>
  <c r="T127" i="59"/>
  <c r="I17" i="60"/>
  <c r="S127" i="59"/>
  <c r="H17" i="60"/>
  <c r="R127" i="59"/>
  <c r="G17" i="60"/>
  <c r="O127" i="59"/>
  <c r="F17" i="60"/>
  <c r="N127" i="59"/>
  <c r="E17" i="60"/>
  <c r="M127" i="59"/>
  <c r="D17" i="60"/>
  <c r="M19" i="59"/>
  <c r="D8" i="60"/>
  <c r="M31" i="59"/>
  <c r="D9" i="60"/>
  <c r="M43" i="59"/>
  <c r="D10" i="60"/>
  <c r="M55" i="59"/>
  <c r="D11" i="60"/>
  <c r="M67" i="59"/>
  <c r="D12" i="60"/>
  <c r="M79" i="59"/>
  <c r="D13" i="60"/>
  <c r="M91" i="59"/>
  <c r="D14" i="60"/>
  <c r="M103" i="59"/>
  <c r="D15" i="60"/>
  <c r="M115" i="59"/>
  <c r="D16" i="60"/>
  <c r="D22" i="60"/>
  <c r="D24" i="60"/>
  <c r="K127" i="59"/>
  <c r="C17" i="60"/>
  <c r="J127" i="59"/>
  <c r="B17" i="60"/>
  <c r="AG126" i="59"/>
  <c r="AC126" i="59"/>
  <c r="Y126" i="59"/>
  <c r="U126" i="59"/>
  <c r="AG125" i="59"/>
  <c r="U125" i="59"/>
  <c r="Y125" i="59"/>
  <c r="AC125" i="59"/>
  <c r="AH125" i="59"/>
  <c r="AI125" i="59"/>
  <c r="AG124" i="59"/>
  <c r="AC124" i="59"/>
  <c r="U124" i="59"/>
  <c r="Y124" i="59"/>
  <c r="AH124" i="59"/>
  <c r="AI124" i="59"/>
  <c r="AG123" i="59"/>
  <c r="AC123" i="59"/>
  <c r="Y123" i="59"/>
  <c r="U123" i="59"/>
  <c r="AG122" i="59"/>
  <c r="AC122" i="59"/>
  <c r="Y122" i="59"/>
  <c r="U122" i="59"/>
  <c r="AG121" i="59"/>
  <c r="AC121" i="59"/>
  <c r="Y121" i="59"/>
  <c r="U121" i="59"/>
  <c r="AG120" i="59"/>
  <c r="AC120" i="59"/>
  <c r="Y120" i="59"/>
  <c r="U120" i="59"/>
  <c r="AG119" i="59"/>
  <c r="AC119" i="59"/>
  <c r="Y119" i="59"/>
  <c r="U119" i="59"/>
  <c r="AH119" i="59"/>
  <c r="AG118" i="59"/>
  <c r="AC118" i="59"/>
  <c r="Y118" i="59"/>
  <c r="U118" i="59"/>
  <c r="AG117" i="59"/>
  <c r="AC117" i="59"/>
  <c r="Y117" i="59"/>
  <c r="U117" i="59"/>
  <c r="AF115" i="59"/>
  <c r="AD115" i="59"/>
  <c r="S16" i="60"/>
  <c r="AA115" i="59"/>
  <c r="P16" i="60"/>
  <c r="Z115" i="59"/>
  <c r="O16" i="60"/>
  <c r="X115" i="59"/>
  <c r="M16" i="60"/>
  <c r="W115" i="59"/>
  <c r="L16" i="60"/>
  <c r="V115" i="59"/>
  <c r="K16" i="60"/>
  <c r="T115" i="59"/>
  <c r="I16" i="60"/>
  <c r="S115" i="59"/>
  <c r="H16" i="60"/>
  <c r="R115" i="59"/>
  <c r="G16" i="60"/>
  <c r="O115" i="59"/>
  <c r="F16" i="60"/>
  <c r="N115" i="59"/>
  <c r="E16" i="60"/>
  <c r="K115" i="59"/>
  <c r="C16" i="60"/>
  <c r="J115" i="59"/>
  <c r="AG114" i="59"/>
  <c r="AC114" i="59"/>
  <c r="Y114" i="59"/>
  <c r="U114" i="59"/>
  <c r="AG113" i="59"/>
  <c r="AC113" i="59"/>
  <c r="Y113" i="59"/>
  <c r="U113" i="59"/>
  <c r="AG112" i="59"/>
  <c r="AC112" i="59"/>
  <c r="Y112" i="59"/>
  <c r="U112" i="59"/>
  <c r="AG111" i="59"/>
  <c r="AC111" i="59"/>
  <c r="Y111" i="59"/>
  <c r="U111" i="59"/>
  <c r="AG110" i="59"/>
  <c r="AC110" i="59"/>
  <c r="Y110" i="59"/>
  <c r="U110" i="59"/>
  <c r="AG109" i="59"/>
  <c r="AC109" i="59"/>
  <c r="Y109" i="59"/>
  <c r="U109" i="59"/>
  <c r="AG108" i="59"/>
  <c r="AC108" i="59"/>
  <c r="Y108" i="59"/>
  <c r="U108" i="59"/>
  <c r="AG107" i="59"/>
  <c r="AC107" i="59"/>
  <c r="Y107" i="59"/>
  <c r="U107" i="59"/>
  <c r="AG106" i="59"/>
  <c r="AC106" i="59"/>
  <c r="Y106" i="59"/>
  <c r="U106" i="59"/>
  <c r="U105" i="59"/>
  <c r="U115" i="59"/>
  <c r="J16" i="60"/>
  <c r="AG105" i="59"/>
  <c r="AC105" i="59"/>
  <c r="Y105" i="59"/>
  <c r="AF103" i="59"/>
  <c r="U15" i="60"/>
  <c r="AD103" i="59"/>
  <c r="S15" i="60"/>
  <c r="AA103" i="59"/>
  <c r="P15" i="60"/>
  <c r="Z103" i="59"/>
  <c r="O15" i="60"/>
  <c r="X103" i="59"/>
  <c r="M15" i="60"/>
  <c r="W103" i="59"/>
  <c r="L15" i="60"/>
  <c r="V103" i="59"/>
  <c r="K15" i="60"/>
  <c r="T103" i="59"/>
  <c r="I15" i="60"/>
  <c r="S103" i="59"/>
  <c r="H15" i="60"/>
  <c r="R103" i="59"/>
  <c r="G15" i="60"/>
  <c r="O103" i="59"/>
  <c r="N103" i="59"/>
  <c r="E15" i="60"/>
  <c r="K103" i="59"/>
  <c r="C15" i="60"/>
  <c r="J103" i="59"/>
  <c r="B15" i="60"/>
  <c r="AG102" i="59"/>
  <c r="AC102" i="59"/>
  <c r="Y102" i="59"/>
  <c r="U102" i="59"/>
  <c r="AG101" i="59"/>
  <c r="AC101" i="59"/>
  <c r="Y101" i="59"/>
  <c r="U101" i="59"/>
  <c r="AG100" i="59"/>
  <c r="AC100" i="59"/>
  <c r="Y100" i="59"/>
  <c r="U100" i="59"/>
  <c r="AG99" i="59"/>
  <c r="AC99" i="59"/>
  <c r="Y99" i="59"/>
  <c r="U99" i="59"/>
  <c r="AG98" i="59"/>
  <c r="AC98" i="59"/>
  <c r="Y98" i="59"/>
  <c r="U98" i="59"/>
  <c r="AG97" i="59"/>
  <c r="AC97" i="59"/>
  <c r="Y97" i="59"/>
  <c r="U97" i="59"/>
  <c r="AG96" i="59"/>
  <c r="AC96" i="59"/>
  <c r="Y96" i="59"/>
  <c r="U96" i="59"/>
  <c r="AG95" i="59"/>
  <c r="AC95" i="59"/>
  <c r="Y95" i="59"/>
  <c r="U95" i="59"/>
  <c r="AG94" i="59"/>
  <c r="AC94" i="59"/>
  <c r="Y94" i="59"/>
  <c r="U94" i="59"/>
  <c r="AG93" i="59"/>
  <c r="AC93" i="59"/>
  <c r="Y93" i="59"/>
  <c r="U93" i="59"/>
  <c r="AF91" i="59"/>
  <c r="U14" i="60"/>
  <c r="AD91" i="59"/>
  <c r="S14" i="60"/>
  <c r="AA91" i="59"/>
  <c r="P14" i="60"/>
  <c r="Z91" i="59"/>
  <c r="O14" i="60"/>
  <c r="X91" i="59"/>
  <c r="M14" i="60"/>
  <c r="W91" i="59"/>
  <c r="V91" i="59"/>
  <c r="K14" i="60"/>
  <c r="T91" i="59"/>
  <c r="I14" i="60"/>
  <c r="S91" i="59"/>
  <c r="H14" i="60"/>
  <c r="R91" i="59"/>
  <c r="G14" i="60"/>
  <c r="O91" i="59"/>
  <c r="F14" i="60"/>
  <c r="N91" i="59"/>
  <c r="E14" i="60"/>
  <c r="K91" i="59"/>
  <c r="C14" i="60"/>
  <c r="J91" i="59"/>
  <c r="B14" i="60"/>
  <c r="AG90" i="59"/>
  <c r="AC90" i="59"/>
  <c r="Y90" i="59"/>
  <c r="U90" i="59"/>
  <c r="AG89" i="59"/>
  <c r="AC89" i="59"/>
  <c r="Y89" i="59"/>
  <c r="U89" i="59"/>
  <c r="AG88" i="59"/>
  <c r="AC88" i="59"/>
  <c r="Y88" i="59"/>
  <c r="U88" i="59"/>
  <c r="AG87" i="59"/>
  <c r="AC87" i="59"/>
  <c r="Y87" i="59"/>
  <c r="U87" i="59"/>
  <c r="AG86" i="59"/>
  <c r="AC86" i="59"/>
  <c r="Y86" i="59"/>
  <c r="U86" i="59"/>
  <c r="AG85" i="59"/>
  <c r="AC85" i="59"/>
  <c r="Y85" i="59"/>
  <c r="U85" i="59"/>
  <c r="AG84" i="59"/>
  <c r="AC84" i="59"/>
  <c r="Y84" i="59"/>
  <c r="U84" i="59"/>
  <c r="AG83" i="59"/>
  <c r="AC83" i="59"/>
  <c r="Y83" i="59"/>
  <c r="U83" i="59"/>
  <c r="AG82" i="59"/>
  <c r="AC82" i="59"/>
  <c r="Y82" i="59"/>
  <c r="U82" i="59"/>
  <c r="AG81" i="59"/>
  <c r="AC81" i="59"/>
  <c r="AC91" i="59"/>
  <c r="R14" i="60"/>
  <c r="Y81" i="59"/>
  <c r="U81" i="59"/>
  <c r="AF79" i="59"/>
  <c r="U13" i="60"/>
  <c r="AD79" i="59"/>
  <c r="S13" i="60"/>
  <c r="AA79" i="59"/>
  <c r="P13" i="60"/>
  <c r="Z79" i="59"/>
  <c r="X79" i="59"/>
  <c r="M13" i="60"/>
  <c r="W79" i="59"/>
  <c r="L13" i="60"/>
  <c r="V79" i="59"/>
  <c r="K13" i="60"/>
  <c r="T79" i="59"/>
  <c r="I13" i="60"/>
  <c r="S79" i="59"/>
  <c r="H13" i="60"/>
  <c r="R79" i="59"/>
  <c r="G13" i="60"/>
  <c r="O79" i="59"/>
  <c r="F13" i="60"/>
  <c r="N79" i="59"/>
  <c r="E13" i="60"/>
  <c r="K79" i="59"/>
  <c r="C13" i="60"/>
  <c r="J79" i="59"/>
  <c r="B13" i="60"/>
  <c r="AG78" i="59"/>
  <c r="AC78" i="59"/>
  <c r="Y78" i="59"/>
  <c r="U78" i="59"/>
  <c r="AG77" i="59"/>
  <c r="AC77" i="59"/>
  <c r="Y77" i="59"/>
  <c r="U77" i="59"/>
  <c r="AG76" i="59"/>
  <c r="AC76" i="59"/>
  <c r="Y76" i="59"/>
  <c r="U76" i="59"/>
  <c r="AG75" i="59"/>
  <c r="AC75" i="59"/>
  <c r="Y75" i="59"/>
  <c r="U75" i="59"/>
  <c r="AG74" i="59"/>
  <c r="AC74" i="59"/>
  <c r="Y74" i="59"/>
  <c r="U74" i="59"/>
  <c r="AG73" i="59"/>
  <c r="AC73" i="59"/>
  <c r="Y73" i="59"/>
  <c r="U73" i="59"/>
  <c r="AG72" i="59"/>
  <c r="AC72" i="59"/>
  <c r="Y72" i="59"/>
  <c r="U72" i="59"/>
  <c r="AG71" i="59"/>
  <c r="AC71" i="59"/>
  <c r="Y71" i="59"/>
  <c r="U71" i="59"/>
  <c r="AG70" i="59"/>
  <c r="AC70" i="59"/>
  <c r="Y70" i="59"/>
  <c r="U70" i="59"/>
  <c r="AG69" i="59"/>
  <c r="AC69" i="59"/>
  <c r="Y69" i="59"/>
  <c r="U69" i="59"/>
  <c r="AF67" i="59"/>
  <c r="U12" i="60"/>
  <c r="AD67" i="59"/>
  <c r="S12" i="60"/>
  <c r="AA67" i="59"/>
  <c r="Z67" i="59"/>
  <c r="O12" i="60"/>
  <c r="X67" i="59"/>
  <c r="M12" i="60"/>
  <c r="W67" i="59"/>
  <c r="L12" i="60"/>
  <c r="V67" i="59"/>
  <c r="K12" i="60"/>
  <c r="T67" i="59"/>
  <c r="I12" i="60"/>
  <c r="S67" i="59"/>
  <c r="H12" i="60"/>
  <c r="R67" i="59"/>
  <c r="G12" i="60"/>
  <c r="O67" i="59"/>
  <c r="F12" i="60"/>
  <c r="N67" i="59"/>
  <c r="E12" i="60"/>
  <c r="K67" i="59"/>
  <c r="C12" i="60"/>
  <c r="J67" i="59"/>
  <c r="B12" i="60"/>
  <c r="AG66" i="59"/>
  <c r="AC66" i="59"/>
  <c r="Y66" i="59"/>
  <c r="U66" i="59"/>
  <c r="AG65" i="59"/>
  <c r="AC65" i="59"/>
  <c r="Y65" i="59"/>
  <c r="U65" i="59"/>
  <c r="AG64" i="59"/>
  <c r="AC64" i="59"/>
  <c r="Y64" i="59"/>
  <c r="U64" i="59"/>
  <c r="AG63" i="59"/>
  <c r="AC63" i="59"/>
  <c r="Y63" i="59"/>
  <c r="U63" i="59"/>
  <c r="AG62" i="59"/>
  <c r="AC62" i="59"/>
  <c r="Y62" i="59"/>
  <c r="U62" i="59"/>
  <c r="AG61" i="59"/>
  <c r="AC61" i="59"/>
  <c r="Y61" i="59"/>
  <c r="U61" i="59"/>
  <c r="AG60" i="59"/>
  <c r="AC60" i="59"/>
  <c r="Y60" i="59"/>
  <c r="U60" i="59"/>
  <c r="AG59" i="59"/>
  <c r="AC59" i="59"/>
  <c r="Y59" i="59"/>
  <c r="U59" i="59"/>
  <c r="AG58" i="59"/>
  <c r="AC58" i="59"/>
  <c r="Y58" i="59"/>
  <c r="U58" i="59"/>
  <c r="AG57" i="59"/>
  <c r="AC57" i="59"/>
  <c r="Y57" i="59"/>
  <c r="U57" i="59"/>
  <c r="AF55" i="59"/>
  <c r="U11" i="60"/>
  <c r="AD55" i="59"/>
  <c r="S11" i="60"/>
  <c r="AA55" i="59"/>
  <c r="P11" i="60"/>
  <c r="Z55" i="59"/>
  <c r="O11" i="60"/>
  <c r="X55" i="59"/>
  <c r="M11" i="60"/>
  <c r="W55" i="59"/>
  <c r="L11" i="60"/>
  <c r="V55" i="59"/>
  <c r="K11" i="60"/>
  <c r="T55" i="59"/>
  <c r="I11" i="60"/>
  <c r="S55" i="59"/>
  <c r="H11" i="60"/>
  <c r="R55" i="59"/>
  <c r="G11" i="60"/>
  <c r="O55" i="59"/>
  <c r="F11" i="60"/>
  <c r="N55" i="59"/>
  <c r="E11" i="60"/>
  <c r="K55" i="59"/>
  <c r="C11" i="60"/>
  <c r="J55" i="59"/>
  <c r="B11" i="60"/>
  <c r="AG54" i="59"/>
  <c r="AC54" i="59"/>
  <c r="Y54" i="59"/>
  <c r="U54" i="59"/>
  <c r="AG53" i="59"/>
  <c r="AC53" i="59"/>
  <c r="Y53" i="59"/>
  <c r="U53" i="59"/>
  <c r="AH53" i="59"/>
  <c r="AI53" i="59"/>
  <c r="AG52" i="59"/>
  <c r="AC52" i="59"/>
  <c r="Y52" i="59"/>
  <c r="U52" i="59"/>
  <c r="AG51" i="59"/>
  <c r="AC51" i="59"/>
  <c r="Y51" i="59"/>
  <c r="U51" i="59"/>
  <c r="AH51" i="59"/>
  <c r="AI51" i="59"/>
  <c r="AG50" i="59"/>
  <c r="AC50" i="59"/>
  <c r="Y50" i="59"/>
  <c r="U50" i="59"/>
  <c r="AG49" i="59"/>
  <c r="AC49" i="59"/>
  <c r="Y49" i="59"/>
  <c r="U49" i="59"/>
  <c r="AH49" i="59"/>
  <c r="AG48" i="59"/>
  <c r="AC48" i="59"/>
  <c r="Y48" i="59"/>
  <c r="U48" i="59"/>
  <c r="AG47" i="59"/>
  <c r="U47" i="59"/>
  <c r="Y47" i="59"/>
  <c r="AC47" i="59"/>
  <c r="AH47" i="59"/>
  <c r="AI47" i="59"/>
  <c r="AG46" i="59"/>
  <c r="AC46" i="59"/>
  <c r="Y46" i="59"/>
  <c r="U46" i="59"/>
  <c r="AG45" i="59"/>
  <c r="AC45" i="59"/>
  <c r="Y45" i="59"/>
  <c r="U45" i="59"/>
  <c r="AF43" i="59"/>
  <c r="U10" i="60"/>
  <c r="AD43" i="59"/>
  <c r="S10" i="60"/>
  <c r="AA43" i="59"/>
  <c r="P10" i="60"/>
  <c r="Z43" i="59"/>
  <c r="O10" i="60"/>
  <c r="X43" i="59"/>
  <c r="M10" i="60"/>
  <c r="W43" i="59"/>
  <c r="L10" i="60"/>
  <c r="W19" i="59"/>
  <c r="L8" i="60"/>
  <c r="W31" i="59"/>
  <c r="L9" i="60"/>
  <c r="L14" i="60"/>
  <c r="L24" i="60"/>
  <c r="V43" i="59"/>
  <c r="T43" i="59"/>
  <c r="I10" i="60"/>
  <c r="S43" i="59"/>
  <c r="H10" i="60"/>
  <c r="R43" i="59"/>
  <c r="G10" i="60"/>
  <c r="O43" i="59"/>
  <c r="F10" i="60"/>
  <c r="N43" i="59"/>
  <c r="E10" i="60"/>
  <c r="K43" i="59"/>
  <c r="C10" i="60"/>
  <c r="J43" i="59"/>
  <c r="AG42" i="59"/>
  <c r="AC42" i="59"/>
  <c r="Y42" i="59"/>
  <c r="U42" i="59"/>
  <c r="AH42" i="59"/>
  <c r="AI42" i="59"/>
  <c r="AG41" i="59"/>
  <c r="AC41" i="59"/>
  <c r="Y41" i="59"/>
  <c r="U41" i="59"/>
  <c r="AG40" i="59"/>
  <c r="AC40" i="59"/>
  <c r="Y40" i="59"/>
  <c r="U40" i="59"/>
  <c r="AG39" i="59"/>
  <c r="AC39" i="59"/>
  <c r="Y39" i="59"/>
  <c r="U39" i="59"/>
  <c r="AH39" i="59"/>
  <c r="AI39" i="59"/>
  <c r="AG38" i="59"/>
  <c r="AC38" i="59"/>
  <c r="Y38" i="59"/>
  <c r="U38" i="59"/>
  <c r="AG37" i="59"/>
  <c r="AC37" i="59"/>
  <c r="Y37" i="59"/>
  <c r="U37" i="59"/>
  <c r="AG36" i="59"/>
  <c r="AC36" i="59"/>
  <c r="Y36" i="59"/>
  <c r="U36" i="59"/>
  <c r="AH36" i="59"/>
  <c r="AG35" i="59"/>
  <c r="AC35" i="59"/>
  <c r="Y35" i="59"/>
  <c r="U35" i="59"/>
  <c r="AG34" i="59"/>
  <c r="AC34" i="59"/>
  <c r="Y34" i="59"/>
  <c r="U34" i="59"/>
  <c r="AG33" i="59"/>
  <c r="AC33" i="59"/>
  <c r="Y33" i="59"/>
  <c r="U33" i="59"/>
  <c r="AF31" i="59"/>
  <c r="U9" i="60"/>
  <c r="AD31" i="59"/>
  <c r="S9" i="60"/>
  <c r="AA31" i="59"/>
  <c r="P9" i="60"/>
  <c r="Z31" i="59"/>
  <c r="O9" i="60"/>
  <c r="X31" i="59"/>
  <c r="M9" i="60"/>
  <c r="V31" i="59"/>
  <c r="K9" i="60"/>
  <c r="T31" i="59"/>
  <c r="I9" i="60"/>
  <c r="S31" i="59"/>
  <c r="H9" i="60"/>
  <c r="R31" i="59"/>
  <c r="G9" i="60"/>
  <c r="O31" i="59"/>
  <c r="F9" i="60"/>
  <c r="N31" i="59"/>
  <c r="E9" i="60"/>
  <c r="K31" i="59"/>
  <c r="J31" i="59"/>
  <c r="B9" i="60"/>
  <c r="AG30" i="59"/>
  <c r="AC30" i="59"/>
  <c r="Y30" i="59"/>
  <c r="U30" i="59"/>
  <c r="AG29" i="59"/>
  <c r="AC29" i="59"/>
  <c r="Y29" i="59"/>
  <c r="U29" i="59"/>
  <c r="AG28" i="59"/>
  <c r="AC28" i="59"/>
  <c r="Y28" i="59"/>
  <c r="U28" i="59"/>
  <c r="AH28" i="59"/>
  <c r="AI28" i="59"/>
  <c r="AG27" i="59"/>
  <c r="AC27" i="59"/>
  <c r="Y27" i="59"/>
  <c r="U27" i="59"/>
  <c r="AH27" i="59"/>
  <c r="AG26" i="59"/>
  <c r="AC26" i="59"/>
  <c r="Y26" i="59"/>
  <c r="U26" i="59"/>
  <c r="AH26" i="59"/>
  <c r="AG25" i="59"/>
  <c r="AC25" i="59"/>
  <c r="Y25" i="59"/>
  <c r="U25" i="59"/>
  <c r="AG24" i="59"/>
  <c r="AC24" i="59"/>
  <c r="Y24" i="59"/>
  <c r="U24" i="59"/>
  <c r="AH24" i="59"/>
  <c r="AI24" i="59"/>
  <c r="AG23" i="59"/>
  <c r="U23" i="59"/>
  <c r="Y23" i="59"/>
  <c r="AC23" i="59"/>
  <c r="AH23" i="59"/>
  <c r="AI23" i="59"/>
  <c r="AG22" i="59"/>
  <c r="AC22" i="59"/>
  <c r="Y22" i="59"/>
  <c r="Y21" i="59"/>
  <c r="Y31" i="59"/>
  <c r="U22" i="59"/>
  <c r="AG21" i="59"/>
  <c r="AC21" i="59"/>
  <c r="U21" i="59"/>
  <c r="AF19" i="59"/>
  <c r="U8" i="60"/>
  <c r="AD19" i="59"/>
  <c r="S8" i="60"/>
  <c r="AA19" i="59"/>
  <c r="Z19" i="59"/>
  <c r="O8" i="60"/>
  <c r="X19" i="59"/>
  <c r="M8" i="60"/>
  <c r="V19" i="59"/>
  <c r="K8" i="60"/>
  <c r="K10" i="60"/>
  <c r="K24" i="60"/>
  <c r="T19" i="59"/>
  <c r="I8" i="60"/>
  <c r="S19" i="59"/>
  <c r="R19" i="59"/>
  <c r="G8" i="60"/>
  <c r="O19" i="59"/>
  <c r="F8" i="60"/>
  <c r="N19" i="59"/>
  <c r="E8" i="60"/>
  <c r="K19" i="59"/>
  <c r="C8" i="60"/>
  <c r="J19" i="59"/>
  <c r="B8" i="60"/>
  <c r="AG18" i="59"/>
  <c r="AC18" i="59"/>
  <c r="Y18" i="59"/>
  <c r="U18" i="59"/>
  <c r="AG17" i="59"/>
  <c r="AC17" i="59"/>
  <c r="Y17" i="59"/>
  <c r="U17" i="59"/>
  <c r="AG16" i="59"/>
  <c r="AC16" i="59"/>
  <c r="Y16" i="59"/>
  <c r="U16" i="59"/>
  <c r="AG15" i="59"/>
  <c r="U15" i="59"/>
  <c r="Y15" i="59"/>
  <c r="AC15" i="59"/>
  <c r="AH15" i="59"/>
  <c r="AI15" i="59"/>
  <c r="AG14" i="59"/>
  <c r="AC14" i="59"/>
  <c r="Y14" i="59"/>
  <c r="U14" i="59"/>
  <c r="AG13" i="59"/>
  <c r="AC13" i="59"/>
  <c r="Y13" i="59"/>
  <c r="U13" i="59"/>
  <c r="AH13" i="59"/>
  <c r="AI13" i="59"/>
  <c r="AG12" i="59"/>
  <c r="AC12" i="59"/>
  <c r="Y12" i="59"/>
  <c r="U12" i="59"/>
  <c r="AG11" i="59"/>
  <c r="AC11" i="59"/>
  <c r="Y11" i="59"/>
  <c r="U11" i="59"/>
  <c r="AH11" i="59"/>
  <c r="AI11" i="59"/>
  <c r="AG10" i="59"/>
  <c r="AC10" i="59"/>
  <c r="Y10" i="59"/>
  <c r="U10" i="59"/>
  <c r="AG9" i="59"/>
  <c r="AC9" i="59"/>
  <c r="Y9" i="59"/>
  <c r="U9" i="59"/>
  <c r="C18" i="46"/>
  <c r="B18" i="46"/>
  <c r="Y17" i="46"/>
  <c r="A5" i="46"/>
  <c r="A3" i="46"/>
  <c r="AF190" i="45"/>
  <c r="U23" i="46"/>
  <c r="AE190" i="45"/>
  <c r="T23" i="46"/>
  <c r="AD190" i="45"/>
  <c r="S23" i="46"/>
  <c r="AB190" i="45"/>
  <c r="Q23" i="46"/>
  <c r="AA190" i="45"/>
  <c r="P23" i="46"/>
  <c r="Z190" i="45"/>
  <c r="O23" i="46"/>
  <c r="X190" i="45"/>
  <c r="M23" i="46"/>
  <c r="W190" i="45"/>
  <c r="L23" i="46"/>
  <c r="V190" i="45"/>
  <c r="K23" i="46"/>
  <c r="T190" i="45"/>
  <c r="S190" i="45"/>
  <c r="H23" i="46"/>
  <c r="R190" i="45"/>
  <c r="G23" i="46"/>
  <c r="O190" i="45"/>
  <c r="F23" i="46"/>
  <c r="N190" i="45"/>
  <c r="E23" i="46"/>
  <c r="M190" i="45"/>
  <c r="D23" i="46"/>
  <c r="K190" i="45"/>
  <c r="C23" i="46"/>
  <c r="AG189" i="45"/>
  <c r="AC189" i="45"/>
  <c r="AC190" i="45"/>
  <c r="R23" i="46"/>
  <c r="Y190" i="45"/>
  <c r="N23" i="46"/>
  <c r="U189" i="45"/>
  <c r="AF187" i="45"/>
  <c r="U22" i="46"/>
  <c r="AE187" i="45"/>
  <c r="T22" i="46"/>
  <c r="AD187" i="45"/>
  <c r="S22" i="46"/>
  <c r="AB187" i="45"/>
  <c r="Q22" i="46"/>
  <c r="AA187" i="45"/>
  <c r="P22" i="46"/>
  <c r="Z187" i="45"/>
  <c r="O22" i="46"/>
  <c r="X187" i="45"/>
  <c r="M22" i="46"/>
  <c r="W187" i="45"/>
  <c r="L22" i="46"/>
  <c r="V187" i="45"/>
  <c r="K22" i="46"/>
  <c r="T187" i="45"/>
  <c r="I22" i="46"/>
  <c r="S187" i="45"/>
  <c r="H22" i="46"/>
  <c r="R187" i="45"/>
  <c r="G22" i="46"/>
  <c r="O187" i="45"/>
  <c r="F22" i="46"/>
  <c r="N187" i="45"/>
  <c r="E22" i="46"/>
  <c r="M187" i="45"/>
  <c r="D22" i="46"/>
  <c r="K187" i="45"/>
  <c r="C22" i="46"/>
  <c r="J187" i="45"/>
  <c r="B22" i="46"/>
  <c r="AG186" i="45"/>
  <c r="AC186" i="45"/>
  <c r="Y186" i="45"/>
  <c r="U186" i="45"/>
  <c r="AG185" i="45"/>
  <c r="AC185" i="45"/>
  <c r="Y185" i="45"/>
  <c r="U185" i="45"/>
  <c r="AG184" i="45"/>
  <c r="AC184" i="45"/>
  <c r="Y184" i="45"/>
  <c r="U184" i="45"/>
  <c r="AG183" i="45"/>
  <c r="AC183" i="45"/>
  <c r="Y183" i="45"/>
  <c r="U183" i="45"/>
  <c r="AG182" i="45"/>
  <c r="AC182" i="45"/>
  <c r="Y182" i="45"/>
  <c r="U182" i="45"/>
  <c r="AG181" i="45"/>
  <c r="AC181" i="45"/>
  <c r="Y181" i="45"/>
  <c r="U181" i="45"/>
  <c r="AH181" i="45"/>
  <c r="AI181" i="45"/>
  <c r="AG180" i="45"/>
  <c r="AC180" i="45"/>
  <c r="Y180" i="45"/>
  <c r="U180" i="45"/>
  <c r="AG179" i="45"/>
  <c r="AC179" i="45"/>
  <c r="Y179" i="45"/>
  <c r="U179" i="45"/>
  <c r="AG178" i="45"/>
  <c r="AC178" i="45"/>
  <c r="Y178" i="45"/>
  <c r="U178" i="45"/>
  <c r="AH178" i="45"/>
  <c r="AI178" i="45"/>
  <c r="AG177" i="45"/>
  <c r="AC177" i="45"/>
  <c r="Y177" i="45"/>
  <c r="U177" i="45"/>
  <c r="U187" i="45"/>
  <c r="J22" i="46"/>
  <c r="AF175" i="45"/>
  <c r="U21" i="46"/>
  <c r="AE175" i="45"/>
  <c r="T21" i="46"/>
  <c r="AD175" i="45"/>
  <c r="S21" i="46"/>
  <c r="AD19" i="45"/>
  <c r="S8" i="46"/>
  <c r="AD31" i="45"/>
  <c r="S9" i="46"/>
  <c r="AD43" i="45"/>
  <c r="S10" i="46"/>
  <c r="AD55" i="45"/>
  <c r="S11" i="46"/>
  <c r="AD67" i="45"/>
  <c r="S12" i="46"/>
  <c r="AD79" i="45"/>
  <c r="S13" i="46"/>
  <c r="AD91" i="45"/>
  <c r="S14" i="46"/>
  <c r="AD103" i="45"/>
  <c r="S15" i="46"/>
  <c r="AD115" i="45"/>
  <c r="S16" i="46"/>
  <c r="AD127" i="45"/>
  <c r="S17" i="46"/>
  <c r="AD139" i="45"/>
  <c r="S18" i="46"/>
  <c r="AD151" i="45"/>
  <c r="S19" i="46"/>
  <c r="AD163" i="45"/>
  <c r="S20" i="46"/>
  <c r="S24" i="46"/>
  <c r="AB175" i="45"/>
  <c r="Q21" i="46"/>
  <c r="AA175" i="45"/>
  <c r="P21" i="46"/>
  <c r="Z175" i="45"/>
  <c r="O21" i="46"/>
  <c r="X175" i="45"/>
  <c r="M21" i="46"/>
  <c r="W175" i="45"/>
  <c r="L21" i="46"/>
  <c r="V175" i="45"/>
  <c r="K21" i="46"/>
  <c r="T175" i="45"/>
  <c r="I21" i="46"/>
  <c r="S175" i="45"/>
  <c r="H21" i="46"/>
  <c r="R175" i="45"/>
  <c r="G21" i="46"/>
  <c r="O175" i="45"/>
  <c r="F21" i="46"/>
  <c r="N175" i="45"/>
  <c r="E21" i="46"/>
  <c r="M175" i="45"/>
  <c r="D21" i="46"/>
  <c r="K175" i="45"/>
  <c r="C21" i="46"/>
  <c r="J175" i="45"/>
  <c r="B21" i="46"/>
  <c r="AG174" i="45"/>
  <c r="AC174" i="45"/>
  <c r="Y174" i="45"/>
  <c r="U174" i="45"/>
  <c r="AG173" i="45"/>
  <c r="AC173" i="45"/>
  <c r="Y173" i="45"/>
  <c r="U173" i="45"/>
  <c r="AG172" i="45"/>
  <c r="U172" i="45"/>
  <c r="Y172" i="45"/>
  <c r="AC172" i="45"/>
  <c r="AH172" i="45"/>
  <c r="AG171" i="45"/>
  <c r="AC171" i="45"/>
  <c r="Y171" i="45"/>
  <c r="U171" i="45"/>
  <c r="AG170" i="45"/>
  <c r="U170" i="45"/>
  <c r="Y170" i="45"/>
  <c r="AC170" i="45"/>
  <c r="AH170" i="45"/>
  <c r="AI170" i="45"/>
  <c r="AG169" i="45"/>
  <c r="AC169" i="45"/>
  <c r="Y169" i="45"/>
  <c r="U169" i="45"/>
  <c r="AG168" i="45"/>
  <c r="AC168" i="45"/>
  <c r="Y168" i="45"/>
  <c r="U168" i="45"/>
  <c r="AH168" i="45"/>
  <c r="AI168" i="45"/>
  <c r="AG167" i="45"/>
  <c r="AC167" i="45"/>
  <c r="Y167" i="45"/>
  <c r="U167" i="45"/>
  <c r="AG166" i="45"/>
  <c r="AC166" i="45"/>
  <c r="Y166" i="45"/>
  <c r="U166" i="45"/>
  <c r="AG165" i="45"/>
  <c r="AC165" i="45"/>
  <c r="Y165" i="45"/>
  <c r="U165" i="45"/>
  <c r="AF163" i="45"/>
  <c r="U20" i="46"/>
  <c r="AE163" i="45"/>
  <c r="T20" i="46"/>
  <c r="AB163" i="45"/>
  <c r="Q20" i="46"/>
  <c r="AA163" i="45"/>
  <c r="P20" i="46"/>
  <c r="Z163" i="45"/>
  <c r="O20" i="46"/>
  <c r="X163" i="45"/>
  <c r="W163" i="45"/>
  <c r="L20" i="46"/>
  <c r="V163" i="45"/>
  <c r="K20" i="46"/>
  <c r="T163" i="45"/>
  <c r="I20" i="46"/>
  <c r="S163" i="45"/>
  <c r="H20" i="46"/>
  <c r="R163" i="45"/>
  <c r="G20" i="46"/>
  <c r="O163" i="45"/>
  <c r="F20" i="46"/>
  <c r="N163" i="45"/>
  <c r="E20" i="46"/>
  <c r="M163" i="45"/>
  <c r="K163" i="45"/>
  <c r="C20" i="46"/>
  <c r="J163" i="45"/>
  <c r="B20" i="46"/>
  <c r="AG162" i="45"/>
  <c r="AC162" i="45"/>
  <c r="Y162" i="45"/>
  <c r="U162" i="45"/>
  <c r="AG161" i="45"/>
  <c r="AC161" i="45"/>
  <c r="Y161" i="45"/>
  <c r="U161" i="45"/>
  <c r="AG160" i="45"/>
  <c r="AC160" i="45"/>
  <c r="Y160" i="45"/>
  <c r="U160" i="45"/>
  <c r="AG159" i="45"/>
  <c r="AC159" i="45"/>
  <c r="Y159" i="45"/>
  <c r="U159" i="45"/>
  <c r="AG158" i="45"/>
  <c r="AC158" i="45"/>
  <c r="Y158" i="45"/>
  <c r="U158" i="45"/>
  <c r="AG157" i="45"/>
  <c r="AC157" i="45"/>
  <c r="Y157" i="45"/>
  <c r="U157" i="45"/>
  <c r="AG156" i="45"/>
  <c r="AC156" i="45"/>
  <c r="Y156" i="45"/>
  <c r="U156" i="45"/>
  <c r="AG155" i="45"/>
  <c r="AC155" i="45"/>
  <c r="Y155" i="45"/>
  <c r="U155" i="45"/>
  <c r="AG154" i="45"/>
  <c r="AC154" i="45"/>
  <c r="Y154" i="45"/>
  <c r="U154" i="45"/>
  <c r="AG153" i="45"/>
  <c r="AC153" i="45"/>
  <c r="Y153" i="45"/>
  <c r="U153" i="45"/>
  <c r="AF151" i="45"/>
  <c r="U19" i="46"/>
  <c r="AE151" i="45"/>
  <c r="T19" i="46"/>
  <c r="AB151" i="45"/>
  <c r="Q19" i="46"/>
  <c r="AA151" i="45"/>
  <c r="P19" i="46"/>
  <c r="Z151" i="45"/>
  <c r="X151" i="45"/>
  <c r="M19" i="46"/>
  <c r="W151" i="45"/>
  <c r="L19" i="46"/>
  <c r="V151" i="45"/>
  <c r="K19" i="46"/>
  <c r="T151" i="45"/>
  <c r="I19" i="46"/>
  <c r="S151" i="45"/>
  <c r="H19" i="46"/>
  <c r="R151" i="45"/>
  <c r="G19" i="46"/>
  <c r="O151" i="45"/>
  <c r="F19" i="46"/>
  <c r="N151" i="45"/>
  <c r="M151" i="45"/>
  <c r="D19" i="46"/>
  <c r="K151" i="45"/>
  <c r="C19" i="46"/>
  <c r="J151" i="45"/>
  <c r="B19" i="46"/>
  <c r="AG150" i="45"/>
  <c r="AC150" i="45"/>
  <c r="Y150" i="45"/>
  <c r="U150" i="45"/>
  <c r="AG149" i="45"/>
  <c r="AC149" i="45"/>
  <c r="Y149" i="45"/>
  <c r="U149" i="45"/>
  <c r="AH149" i="45"/>
  <c r="AI149" i="45"/>
  <c r="AG148" i="45"/>
  <c r="AC148" i="45"/>
  <c r="Y148" i="45"/>
  <c r="U148" i="45"/>
  <c r="AH148" i="45"/>
  <c r="AI148" i="45"/>
  <c r="AG147" i="45"/>
  <c r="U147" i="45"/>
  <c r="Y147" i="45"/>
  <c r="AC147" i="45"/>
  <c r="AH147" i="45"/>
  <c r="AG146" i="45"/>
  <c r="AC146" i="45"/>
  <c r="Y146" i="45"/>
  <c r="U146" i="45"/>
  <c r="AG145" i="45"/>
  <c r="AC145" i="45"/>
  <c r="Y145" i="45"/>
  <c r="U145" i="45"/>
  <c r="AG144" i="45"/>
  <c r="AC144" i="45"/>
  <c r="Y144" i="45"/>
  <c r="U144" i="45"/>
  <c r="AG143" i="45"/>
  <c r="AC143" i="45"/>
  <c r="Y143" i="45"/>
  <c r="U143" i="45"/>
  <c r="AG142" i="45"/>
  <c r="AC142" i="45"/>
  <c r="Y142" i="45"/>
  <c r="U142" i="45"/>
  <c r="AG141" i="45"/>
  <c r="AC141" i="45"/>
  <c r="Y141" i="45"/>
  <c r="U141" i="45"/>
  <c r="AF139" i="45"/>
  <c r="U18" i="46"/>
  <c r="AE139" i="45"/>
  <c r="T18" i="46"/>
  <c r="AB139" i="45"/>
  <c r="Q18" i="46"/>
  <c r="AA139" i="45"/>
  <c r="P18" i="46"/>
  <c r="Z139" i="45"/>
  <c r="O18" i="46"/>
  <c r="X139" i="45"/>
  <c r="M18" i="46"/>
  <c r="W139" i="45"/>
  <c r="L18" i="46"/>
  <c r="V139" i="45"/>
  <c r="K18" i="46"/>
  <c r="T139" i="45"/>
  <c r="I18" i="46"/>
  <c r="S139" i="45"/>
  <c r="H18" i="46"/>
  <c r="R139" i="45"/>
  <c r="G18" i="46"/>
  <c r="O139" i="45"/>
  <c r="F18" i="46"/>
  <c r="N139" i="45"/>
  <c r="E18" i="46"/>
  <c r="M139" i="45"/>
  <c r="D18" i="46"/>
  <c r="AG138" i="45"/>
  <c r="AC138" i="45"/>
  <c r="Y138" i="45"/>
  <c r="U138" i="45"/>
  <c r="AG137" i="45"/>
  <c r="AC137" i="45"/>
  <c r="Y137" i="45"/>
  <c r="U137" i="45"/>
  <c r="AG136" i="45"/>
  <c r="AC136" i="45"/>
  <c r="Y136" i="45"/>
  <c r="U136" i="45"/>
  <c r="AH136" i="45"/>
  <c r="AI136" i="45"/>
  <c r="AG135" i="45"/>
  <c r="AC135" i="45"/>
  <c r="Y135" i="45"/>
  <c r="U135" i="45"/>
  <c r="AH135" i="45"/>
  <c r="AI135" i="45"/>
  <c r="AG134" i="45"/>
  <c r="AC134" i="45"/>
  <c r="Y134" i="45"/>
  <c r="U134" i="45"/>
  <c r="AG133" i="45"/>
  <c r="AC133" i="45"/>
  <c r="Y133" i="45"/>
  <c r="U133" i="45"/>
  <c r="AG132" i="45"/>
  <c r="AC132" i="45"/>
  <c r="Y132" i="45"/>
  <c r="U132" i="45"/>
  <c r="AH132" i="45"/>
  <c r="AI132" i="45"/>
  <c r="AG131" i="45"/>
  <c r="AC131" i="45"/>
  <c r="Y131" i="45"/>
  <c r="U131" i="45"/>
  <c r="AG130" i="45"/>
  <c r="AC130" i="45"/>
  <c r="Y130" i="45"/>
  <c r="U130" i="45"/>
  <c r="AG129" i="45"/>
  <c r="AC129" i="45"/>
  <c r="Y129" i="45"/>
  <c r="U129" i="45"/>
  <c r="AF127" i="45"/>
  <c r="U17" i="46"/>
  <c r="AE127" i="45"/>
  <c r="T17" i="46"/>
  <c r="AB127" i="45"/>
  <c r="Q17" i="46"/>
  <c r="AB19" i="45"/>
  <c r="Q8" i="46"/>
  <c r="AB31" i="45"/>
  <c r="Q9" i="46"/>
  <c r="AB43" i="45"/>
  <c r="Q10" i="46"/>
  <c r="AB55" i="45"/>
  <c r="Q11" i="46"/>
  <c r="AB67" i="45"/>
  <c r="Q12" i="46"/>
  <c r="AB79" i="45"/>
  <c r="Q13" i="46"/>
  <c r="AB91" i="45"/>
  <c r="Q14" i="46"/>
  <c r="AB103" i="45"/>
  <c r="Q15" i="46"/>
  <c r="AB115" i="45"/>
  <c r="Q16" i="46"/>
  <c r="Q24" i="46"/>
  <c r="AA127" i="45"/>
  <c r="P17" i="46"/>
  <c r="Z127" i="45"/>
  <c r="O17" i="46"/>
  <c r="X127" i="45"/>
  <c r="M17" i="46"/>
  <c r="W127" i="45"/>
  <c r="L17" i="46"/>
  <c r="V127" i="45"/>
  <c r="K17" i="46"/>
  <c r="T127" i="45"/>
  <c r="I17" i="46"/>
  <c r="S127" i="45"/>
  <c r="H17" i="46"/>
  <c r="R127" i="45"/>
  <c r="G17" i="46"/>
  <c r="R19" i="45"/>
  <c r="G8" i="46"/>
  <c r="R31" i="45"/>
  <c r="G9" i="46"/>
  <c r="R43" i="45"/>
  <c r="G10" i="46"/>
  <c r="R55" i="45"/>
  <c r="G11" i="46"/>
  <c r="R67" i="45"/>
  <c r="G12" i="46"/>
  <c r="R79" i="45"/>
  <c r="G13" i="46"/>
  <c r="R91" i="45"/>
  <c r="G14" i="46"/>
  <c r="R103" i="45"/>
  <c r="G15" i="46"/>
  <c r="R115" i="45"/>
  <c r="G16" i="46"/>
  <c r="G24" i="46"/>
  <c r="O127" i="45"/>
  <c r="F17" i="46"/>
  <c r="N127" i="45"/>
  <c r="E17" i="46"/>
  <c r="M127" i="45"/>
  <c r="D17" i="46"/>
  <c r="K127" i="45"/>
  <c r="C17" i="46"/>
  <c r="J127" i="45"/>
  <c r="B17" i="46"/>
  <c r="AG126" i="45"/>
  <c r="AC126" i="45"/>
  <c r="Y126" i="45"/>
  <c r="U126" i="45"/>
  <c r="AG125" i="45"/>
  <c r="AC125" i="45"/>
  <c r="Y125" i="45"/>
  <c r="U125" i="45"/>
  <c r="AG124" i="45"/>
  <c r="AC124" i="45"/>
  <c r="Y124" i="45"/>
  <c r="U124" i="45"/>
  <c r="AG123" i="45"/>
  <c r="AC123" i="45"/>
  <c r="Y123" i="45"/>
  <c r="U123" i="45"/>
  <c r="AG122" i="45"/>
  <c r="U122" i="45"/>
  <c r="Y122" i="45"/>
  <c r="AC122" i="45"/>
  <c r="AH122" i="45"/>
  <c r="AI122" i="45"/>
  <c r="AG121" i="45"/>
  <c r="AC121" i="45"/>
  <c r="Y121" i="45"/>
  <c r="U121" i="45"/>
  <c r="AG120" i="45"/>
  <c r="AC120" i="45"/>
  <c r="Y120" i="45"/>
  <c r="U120" i="45"/>
  <c r="AH120" i="45"/>
  <c r="AG119" i="45"/>
  <c r="AC119" i="45"/>
  <c r="Y119" i="45"/>
  <c r="U119" i="45"/>
  <c r="AG118" i="45"/>
  <c r="AC118" i="45"/>
  <c r="U118" i="45"/>
  <c r="Y118" i="45"/>
  <c r="AH118" i="45"/>
  <c r="AI118" i="45"/>
  <c r="AG117" i="45"/>
  <c r="AC117" i="45"/>
  <c r="Y117" i="45"/>
  <c r="U117" i="45"/>
  <c r="AF115" i="45"/>
  <c r="U16" i="46"/>
  <c r="AE115" i="45"/>
  <c r="T16" i="46"/>
  <c r="AA115" i="45"/>
  <c r="P16" i="46"/>
  <c r="Z115" i="45"/>
  <c r="O16" i="46"/>
  <c r="X115" i="45"/>
  <c r="M16" i="46"/>
  <c r="W115" i="45"/>
  <c r="L16" i="46"/>
  <c r="V115" i="45"/>
  <c r="K16" i="46"/>
  <c r="T115" i="45"/>
  <c r="I16" i="46"/>
  <c r="S115" i="45"/>
  <c r="H16" i="46"/>
  <c r="O115" i="45"/>
  <c r="F16" i="46"/>
  <c r="N115" i="45"/>
  <c r="E16" i="46"/>
  <c r="M115" i="45"/>
  <c r="D16" i="46"/>
  <c r="K115" i="45"/>
  <c r="C16" i="46"/>
  <c r="J115" i="45"/>
  <c r="B16" i="46"/>
  <c r="AG114" i="45"/>
  <c r="U114" i="45"/>
  <c r="Y114" i="45"/>
  <c r="AC114" i="45"/>
  <c r="AH114" i="45"/>
  <c r="AG113" i="45"/>
  <c r="AC113" i="45"/>
  <c r="Y113" i="45"/>
  <c r="U113" i="45"/>
  <c r="AG112" i="45"/>
  <c r="U112" i="45"/>
  <c r="Y112" i="45"/>
  <c r="AC112" i="45"/>
  <c r="AH112" i="45"/>
  <c r="AI112" i="45"/>
  <c r="AG111" i="45"/>
  <c r="AC111" i="45"/>
  <c r="Y111" i="45"/>
  <c r="U111" i="45"/>
  <c r="AH111" i="45"/>
  <c r="AI111" i="45"/>
  <c r="AG110" i="45"/>
  <c r="AC110" i="45"/>
  <c r="Y110" i="45"/>
  <c r="U110" i="45"/>
  <c r="AG109" i="45"/>
  <c r="AC109" i="45"/>
  <c r="Y109" i="45"/>
  <c r="U109" i="45"/>
  <c r="AG108" i="45"/>
  <c r="U108" i="45"/>
  <c r="Y108" i="45"/>
  <c r="AC108" i="45"/>
  <c r="AH108" i="45"/>
  <c r="AG107" i="45"/>
  <c r="AC107" i="45"/>
  <c r="Y107" i="45"/>
  <c r="U107" i="45"/>
  <c r="AH107" i="45"/>
  <c r="AI107" i="45"/>
  <c r="AG106" i="45"/>
  <c r="AC106" i="45"/>
  <c r="U106" i="45"/>
  <c r="Y106" i="45"/>
  <c r="AH106" i="45"/>
  <c r="AG105" i="45"/>
  <c r="AC105" i="45"/>
  <c r="Y105" i="45"/>
  <c r="U105" i="45"/>
  <c r="AF103" i="45"/>
  <c r="U15" i="46"/>
  <c r="AE103" i="45"/>
  <c r="T15" i="46"/>
  <c r="AA103" i="45"/>
  <c r="P15" i="46"/>
  <c r="Z103" i="45"/>
  <c r="O15" i="46"/>
  <c r="X103" i="45"/>
  <c r="M15" i="46"/>
  <c r="W103" i="45"/>
  <c r="L15" i="46"/>
  <c r="V103" i="45"/>
  <c r="K15" i="46"/>
  <c r="T103" i="45"/>
  <c r="I15" i="46"/>
  <c r="S103" i="45"/>
  <c r="H15" i="46"/>
  <c r="O103" i="45"/>
  <c r="F15" i="46"/>
  <c r="N103" i="45"/>
  <c r="E15" i="46"/>
  <c r="M103" i="45"/>
  <c r="D15" i="46"/>
  <c r="K103" i="45"/>
  <c r="C15" i="46"/>
  <c r="J103" i="45"/>
  <c r="B15" i="46"/>
  <c r="AG102" i="45"/>
  <c r="U102" i="45"/>
  <c r="Y102" i="45"/>
  <c r="AC102" i="45"/>
  <c r="AH102" i="45"/>
  <c r="AG101" i="45"/>
  <c r="U101" i="45"/>
  <c r="Y101" i="45"/>
  <c r="AC101" i="45"/>
  <c r="AH101" i="45"/>
  <c r="AI101" i="45"/>
  <c r="AG100" i="45"/>
  <c r="AC100" i="45"/>
  <c r="Y100" i="45"/>
  <c r="U100" i="45"/>
  <c r="AG99" i="45"/>
  <c r="AC99" i="45"/>
  <c r="Y99" i="45"/>
  <c r="U99" i="45"/>
  <c r="AH99" i="45"/>
  <c r="AI99" i="45"/>
  <c r="AG98" i="45"/>
  <c r="AC98" i="45"/>
  <c r="Y98" i="45"/>
  <c r="U98" i="45"/>
  <c r="AG97" i="45"/>
  <c r="AC97" i="45"/>
  <c r="Y97" i="45"/>
  <c r="U97" i="45"/>
  <c r="AH97" i="45"/>
  <c r="AI97" i="45"/>
  <c r="AG96" i="45"/>
  <c r="AC96" i="45"/>
  <c r="Y96" i="45"/>
  <c r="U96" i="45"/>
  <c r="AG95" i="45"/>
  <c r="AC95" i="45"/>
  <c r="Y95" i="45"/>
  <c r="U95" i="45"/>
  <c r="AG94" i="45"/>
  <c r="AC94" i="45"/>
  <c r="Y94" i="45"/>
  <c r="U94" i="45"/>
  <c r="AG93" i="45"/>
  <c r="AC93" i="45"/>
  <c r="Y93" i="45"/>
  <c r="U93" i="45"/>
  <c r="AF91" i="45"/>
  <c r="U14" i="46"/>
  <c r="AE91" i="45"/>
  <c r="T14" i="46"/>
  <c r="AA91" i="45"/>
  <c r="P14" i="46"/>
  <c r="Z91" i="45"/>
  <c r="O14" i="46"/>
  <c r="X91" i="45"/>
  <c r="M14" i="46"/>
  <c r="W91" i="45"/>
  <c r="L14" i="46"/>
  <c r="V91" i="45"/>
  <c r="K14" i="46"/>
  <c r="T91" i="45"/>
  <c r="S91" i="45"/>
  <c r="H14" i="46"/>
  <c r="O91" i="45"/>
  <c r="F14" i="46"/>
  <c r="N91" i="45"/>
  <c r="E14" i="46"/>
  <c r="M91" i="45"/>
  <c r="D14" i="46"/>
  <c r="K91" i="45"/>
  <c r="C14" i="46"/>
  <c r="J91" i="45"/>
  <c r="B14" i="46"/>
  <c r="AG90" i="45"/>
  <c r="AC90" i="45"/>
  <c r="Y90" i="45"/>
  <c r="U90" i="45"/>
  <c r="AH90" i="45"/>
  <c r="AG89" i="45"/>
  <c r="AC89" i="45"/>
  <c r="Y89" i="45"/>
  <c r="U89" i="45"/>
  <c r="AG88" i="45"/>
  <c r="AC88" i="45"/>
  <c r="Y88" i="45"/>
  <c r="U88" i="45"/>
  <c r="AH88" i="45"/>
  <c r="AI88" i="45"/>
  <c r="AG87" i="45"/>
  <c r="AC87" i="45"/>
  <c r="Y87" i="45"/>
  <c r="Y81" i="45"/>
  <c r="Y82" i="45"/>
  <c r="Y83" i="45"/>
  <c r="Y84" i="45"/>
  <c r="Y85" i="45"/>
  <c r="Y86" i="45"/>
  <c r="U87" i="45"/>
  <c r="AG86" i="45"/>
  <c r="AC86" i="45"/>
  <c r="U86" i="45"/>
  <c r="AG85" i="45"/>
  <c r="AC85" i="45"/>
  <c r="U85" i="45"/>
  <c r="AH85" i="45"/>
  <c r="AI85" i="45"/>
  <c r="AG84" i="45"/>
  <c r="AC84" i="45"/>
  <c r="U84" i="45"/>
  <c r="AG83" i="45"/>
  <c r="AC83" i="45"/>
  <c r="U83" i="45"/>
  <c r="AG82" i="45"/>
  <c r="AC82" i="45"/>
  <c r="U82" i="45"/>
  <c r="AG81" i="45"/>
  <c r="AC81" i="45"/>
  <c r="AC91" i="45"/>
  <c r="R14" i="46"/>
  <c r="U81" i="45"/>
  <c r="AF79" i="45"/>
  <c r="U13" i="46"/>
  <c r="AE79" i="45"/>
  <c r="T13" i="46"/>
  <c r="AA79" i="45"/>
  <c r="P13" i="46"/>
  <c r="Z79" i="45"/>
  <c r="O13" i="46"/>
  <c r="X79" i="45"/>
  <c r="M13" i="46"/>
  <c r="W79" i="45"/>
  <c r="L13" i="46"/>
  <c r="V79" i="45"/>
  <c r="K13" i="46"/>
  <c r="V19" i="45"/>
  <c r="K8" i="46"/>
  <c r="V31" i="45"/>
  <c r="K9" i="46"/>
  <c r="V43" i="45"/>
  <c r="K10" i="46"/>
  <c r="V55" i="45"/>
  <c r="K11" i="46"/>
  <c r="V67" i="45"/>
  <c r="K12" i="46"/>
  <c r="K24" i="46"/>
  <c r="T79" i="45"/>
  <c r="I13" i="46"/>
  <c r="S79" i="45"/>
  <c r="H13" i="46"/>
  <c r="O79" i="45"/>
  <c r="F13" i="46"/>
  <c r="N79" i="45"/>
  <c r="M79" i="45"/>
  <c r="D13" i="46"/>
  <c r="K79" i="45"/>
  <c r="C13" i="46"/>
  <c r="J79" i="45"/>
  <c r="B13" i="46"/>
  <c r="AG78" i="45"/>
  <c r="AC78" i="45"/>
  <c r="Y78" i="45"/>
  <c r="U78" i="45"/>
  <c r="AG77" i="45"/>
  <c r="AC77" i="45"/>
  <c r="Y77" i="45"/>
  <c r="U77" i="45"/>
  <c r="AG76" i="45"/>
  <c r="U76" i="45"/>
  <c r="Y76" i="45"/>
  <c r="AC76" i="45"/>
  <c r="AH76" i="45"/>
  <c r="AI76" i="45"/>
  <c r="AG75" i="45"/>
  <c r="AC75" i="45"/>
  <c r="Y75" i="45"/>
  <c r="U75" i="45"/>
  <c r="AG74" i="45"/>
  <c r="AC74" i="45"/>
  <c r="Y74" i="45"/>
  <c r="U74" i="45"/>
  <c r="AH74" i="45"/>
  <c r="AI74" i="45"/>
  <c r="AG73" i="45"/>
  <c r="AC73" i="45"/>
  <c r="Y73" i="45"/>
  <c r="U73" i="45"/>
  <c r="AG72" i="45"/>
  <c r="AC72" i="45"/>
  <c r="Y72" i="45"/>
  <c r="U72" i="45"/>
  <c r="AH72" i="45"/>
  <c r="AI72" i="45"/>
  <c r="AG71" i="45"/>
  <c r="AC71" i="45"/>
  <c r="Y71" i="45"/>
  <c r="U71" i="45"/>
  <c r="AG70" i="45"/>
  <c r="AC70" i="45"/>
  <c r="U70" i="45"/>
  <c r="Y70" i="45"/>
  <c r="AH70" i="45"/>
  <c r="AI70" i="45"/>
  <c r="AG69" i="45"/>
  <c r="AG79" i="45"/>
  <c r="V13" i="46"/>
  <c r="AC69" i="45"/>
  <c r="Y69" i="45"/>
  <c r="U69" i="45"/>
  <c r="AF67" i="45"/>
  <c r="U12" i="46"/>
  <c r="AE67" i="45"/>
  <c r="AA67" i="45"/>
  <c r="Z67" i="45"/>
  <c r="O12" i="46"/>
  <c r="X67" i="45"/>
  <c r="M12" i="46"/>
  <c r="W67" i="45"/>
  <c r="L12" i="46"/>
  <c r="T67" i="45"/>
  <c r="I12" i="46"/>
  <c r="S67" i="45"/>
  <c r="H12" i="46"/>
  <c r="S19" i="45"/>
  <c r="H8" i="46"/>
  <c r="S31" i="45"/>
  <c r="H9" i="46"/>
  <c r="S43" i="45"/>
  <c r="H10" i="46"/>
  <c r="S55" i="45"/>
  <c r="H11" i="46"/>
  <c r="H24" i="46"/>
  <c r="O67" i="45"/>
  <c r="F12" i="46"/>
  <c r="N67" i="45"/>
  <c r="E12" i="46"/>
  <c r="M67" i="45"/>
  <c r="D12" i="46"/>
  <c r="K67" i="45"/>
  <c r="C12" i="46"/>
  <c r="J67" i="45"/>
  <c r="B12" i="46"/>
  <c r="AG66" i="45"/>
  <c r="AC66" i="45"/>
  <c r="Y66" i="45"/>
  <c r="U66" i="45"/>
  <c r="AG65" i="45"/>
  <c r="AC65" i="45"/>
  <c r="Y65" i="45"/>
  <c r="U65" i="45"/>
  <c r="AG64" i="45"/>
  <c r="AC64" i="45"/>
  <c r="Y64" i="45"/>
  <c r="U64" i="45"/>
  <c r="AH64" i="45"/>
  <c r="AI64" i="45"/>
  <c r="AG63" i="45"/>
  <c r="U63" i="45"/>
  <c r="Y63" i="45"/>
  <c r="AC63" i="45"/>
  <c r="AH63" i="45"/>
  <c r="AI63" i="45"/>
  <c r="AG62" i="45"/>
  <c r="AC62" i="45"/>
  <c r="Y62" i="45"/>
  <c r="U62" i="45"/>
  <c r="AG61" i="45"/>
  <c r="AC61" i="45"/>
  <c r="Y61" i="45"/>
  <c r="U61" i="45"/>
  <c r="AG60" i="45"/>
  <c r="AC60" i="45"/>
  <c r="Y60" i="45"/>
  <c r="U60" i="45"/>
  <c r="AG59" i="45"/>
  <c r="AC59" i="45"/>
  <c r="Y59" i="45"/>
  <c r="U59" i="45"/>
  <c r="AG58" i="45"/>
  <c r="AC58" i="45"/>
  <c r="Y58" i="45"/>
  <c r="U58" i="45"/>
  <c r="AG57" i="45"/>
  <c r="AC57" i="45"/>
  <c r="Y57" i="45"/>
  <c r="U57" i="45"/>
  <c r="AF55" i="45"/>
  <c r="U11" i="46"/>
  <c r="AE55" i="45"/>
  <c r="AA55" i="45"/>
  <c r="P11" i="46"/>
  <c r="Z55" i="45"/>
  <c r="O11" i="46"/>
  <c r="X55" i="45"/>
  <c r="M11" i="46"/>
  <c r="W55" i="45"/>
  <c r="L11" i="46"/>
  <c r="T55" i="45"/>
  <c r="O55" i="45"/>
  <c r="F11" i="46"/>
  <c r="N55" i="45"/>
  <c r="E11" i="46"/>
  <c r="M55" i="45"/>
  <c r="D11" i="46"/>
  <c r="K55" i="45"/>
  <c r="C11" i="46"/>
  <c r="J55" i="45"/>
  <c r="AG54" i="45"/>
  <c r="AC54" i="45"/>
  <c r="Y54" i="45"/>
  <c r="U54" i="45"/>
  <c r="AG53" i="45"/>
  <c r="AC53" i="45"/>
  <c r="Y53" i="45"/>
  <c r="U53" i="45"/>
  <c r="AG52" i="45"/>
  <c r="AC52" i="45"/>
  <c r="Y52" i="45"/>
  <c r="U52" i="45"/>
  <c r="AG51" i="45"/>
  <c r="AC51" i="45"/>
  <c r="Y51" i="45"/>
  <c r="U51" i="45"/>
  <c r="AG50" i="45"/>
  <c r="AC50" i="45"/>
  <c r="Y50" i="45"/>
  <c r="U50" i="45"/>
  <c r="AG49" i="45"/>
  <c r="AC49" i="45"/>
  <c r="Y49" i="45"/>
  <c r="U49" i="45"/>
  <c r="AG48" i="45"/>
  <c r="AC48" i="45"/>
  <c r="Y48" i="45"/>
  <c r="U48" i="45"/>
  <c r="AG47" i="45"/>
  <c r="AC47" i="45"/>
  <c r="Y47" i="45"/>
  <c r="U47" i="45"/>
  <c r="AH47" i="45"/>
  <c r="AI47" i="45"/>
  <c r="AG46" i="45"/>
  <c r="AC46" i="45"/>
  <c r="Y46" i="45"/>
  <c r="U46" i="45"/>
  <c r="AG45" i="45"/>
  <c r="AC45" i="45"/>
  <c r="Y45" i="45"/>
  <c r="U45" i="45"/>
  <c r="AF43" i="45"/>
  <c r="U10" i="46"/>
  <c r="AE43" i="45"/>
  <c r="T10" i="46"/>
  <c r="AA43" i="45"/>
  <c r="P10" i="46"/>
  <c r="Z43" i="45"/>
  <c r="O10" i="46"/>
  <c r="X43" i="45"/>
  <c r="M10" i="46"/>
  <c r="W43" i="45"/>
  <c r="L10" i="46"/>
  <c r="T43" i="45"/>
  <c r="I10" i="46"/>
  <c r="O43" i="45"/>
  <c r="F10" i="46"/>
  <c r="N43" i="45"/>
  <c r="E10" i="46"/>
  <c r="M43" i="45"/>
  <c r="D10" i="46"/>
  <c r="K43" i="45"/>
  <c r="J43" i="45"/>
  <c r="B10" i="46"/>
  <c r="AG42" i="45"/>
  <c r="AC42" i="45"/>
  <c r="Y42" i="45"/>
  <c r="U42" i="45"/>
  <c r="AH42" i="45"/>
  <c r="AI42" i="45"/>
  <c r="AG41" i="45"/>
  <c r="AC41" i="45"/>
  <c r="Y41" i="45"/>
  <c r="U41" i="45"/>
  <c r="AG40" i="45"/>
  <c r="AC40" i="45"/>
  <c r="Y40" i="45"/>
  <c r="U40" i="45"/>
  <c r="AH40" i="45"/>
  <c r="AI40" i="45"/>
  <c r="AG39" i="45"/>
  <c r="AC39" i="45"/>
  <c r="Y39" i="45"/>
  <c r="U39" i="45"/>
  <c r="AG38" i="45"/>
  <c r="U38" i="45"/>
  <c r="Y38" i="45"/>
  <c r="AC38" i="45"/>
  <c r="AG37" i="45"/>
  <c r="AC37" i="45"/>
  <c r="Y37" i="45"/>
  <c r="U37" i="45"/>
  <c r="AG36" i="45"/>
  <c r="AC36" i="45"/>
  <c r="Y36" i="45"/>
  <c r="U36" i="45"/>
  <c r="AH36" i="45"/>
  <c r="AI36" i="45"/>
  <c r="AG35" i="45"/>
  <c r="AC35" i="45"/>
  <c r="Y35" i="45"/>
  <c r="U35" i="45"/>
  <c r="AG34" i="45"/>
  <c r="AC34" i="45"/>
  <c r="Y34" i="45"/>
  <c r="U34" i="45"/>
  <c r="AG33" i="45"/>
  <c r="AC33" i="45"/>
  <c r="Y33" i="45"/>
  <c r="U33" i="45"/>
  <c r="AF31" i="45"/>
  <c r="U9" i="46"/>
  <c r="AE31" i="45"/>
  <c r="T9" i="46"/>
  <c r="AA31" i="45"/>
  <c r="P9" i="46"/>
  <c r="Z31" i="45"/>
  <c r="O9" i="46"/>
  <c r="X31" i="45"/>
  <c r="M9" i="46"/>
  <c r="W31" i="45"/>
  <c r="L9" i="46"/>
  <c r="T31" i="45"/>
  <c r="I9" i="46"/>
  <c r="O31" i="45"/>
  <c r="F9" i="46"/>
  <c r="N31" i="45"/>
  <c r="E9" i="46"/>
  <c r="M31" i="45"/>
  <c r="K31" i="45"/>
  <c r="C9" i="46"/>
  <c r="J31" i="45"/>
  <c r="B9" i="46"/>
  <c r="AG30" i="45"/>
  <c r="AC30" i="45"/>
  <c r="Y30" i="45"/>
  <c r="U30" i="45"/>
  <c r="AH30" i="45"/>
  <c r="AI30" i="45"/>
  <c r="AG29" i="45"/>
  <c r="U29" i="45"/>
  <c r="Y29" i="45"/>
  <c r="AC29" i="45"/>
  <c r="AH29" i="45"/>
  <c r="AI29" i="45"/>
  <c r="AG28" i="45"/>
  <c r="AC28" i="45"/>
  <c r="Y28" i="45"/>
  <c r="U28" i="45"/>
  <c r="AG27" i="45"/>
  <c r="AC27" i="45"/>
  <c r="Y27" i="45"/>
  <c r="U27" i="45"/>
  <c r="AH27" i="45"/>
  <c r="AI27" i="45"/>
  <c r="AG26" i="45"/>
  <c r="U26" i="45"/>
  <c r="Y26" i="45"/>
  <c r="AC26" i="45"/>
  <c r="AH26" i="45"/>
  <c r="AI26" i="45"/>
  <c r="AG25" i="45"/>
  <c r="AC25" i="45"/>
  <c r="Y25" i="45"/>
  <c r="U25" i="45"/>
  <c r="AG24" i="45"/>
  <c r="AC24" i="45"/>
  <c r="Y24" i="45"/>
  <c r="U24" i="45"/>
  <c r="AG23" i="45"/>
  <c r="AC23" i="45"/>
  <c r="Y23" i="45"/>
  <c r="U23" i="45"/>
  <c r="AH23" i="45"/>
  <c r="AI23" i="45"/>
  <c r="AG22" i="45"/>
  <c r="AC22" i="45"/>
  <c r="Y22" i="45"/>
  <c r="Y21" i="45"/>
  <c r="U22" i="45"/>
  <c r="AG21" i="45"/>
  <c r="AC21" i="45"/>
  <c r="U21" i="45"/>
  <c r="AF19" i="45"/>
  <c r="AE19" i="45"/>
  <c r="T8" i="46"/>
  <c r="AA19" i="45"/>
  <c r="P8" i="46"/>
  <c r="Z19" i="45"/>
  <c r="X19" i="45"/>
  <c r="W19" i="45"/>
  <c r="L8" i="46"/>
  <c r="T19" i="45"/>
  <c r="I8" i="46"/>
  <c r="O19" i="45"/>
  <c r="N19" i="45"/>
  <c r="E8" i="46"/>
  <c r="M19" i="45"/>
  <c r="D8" i="46"/>
  <c r="K19" i="45"/>
  <c r="J19" i="45"/>
  <c r="B8" i="46"/>
  <c r="AG18" i="45"/>
  <c r="AC18" i="45"/>
  <c r="Y18" i="45"/>
  <c r="U18" i="45"/>
  <c r="AG17" i="45"/>
  <c r="AC17" i="45"/>
  <c r="Y17" i="45"/>
  <c r="U17" i="45"/>
  <c r="AH17" i="45"/>
  <c r="AI17" i="45"/>
  <c r="AG16" i="45"/>
  <c r="AC16" i="45"/>
  <c r="Y16" i="45"/>
  <c r="U16" i="45"/>
  <c r="AG15" i="45"/>
  <c r="AC15" i="45"/>
  <c r="Y15" i="45"/>
  <c r="U15" i="45"/>
  <c r="AH15" i="45"/>
  <c r="AI15" i="45"/>
  <c r="AG14" i="45"/>
  <c r="AC14" i="45"/>
  <c r="Y14" i="45"/>
  <c r="U14" i="45"/>
  <c r="AG13" i="45"/>
  <c r="U13" i="45"/>
  <c r="Y13" i="45"/>
  <c r="AC13" i="45"/>
  <c r="AH13" i="45"/>
  <c r="AI13" i="45"/>
  <c r="AG12" i="45"/>
  <c r="AC12" i="45"/>
  <c r="Y12" i="45"/>
  <c r="U12" i="45"/>
  <c r="AH12" i="45"/>
  <c r="AI12" i="45"/>
  <c r="AG11" i="45"/>
  <c r="AC11" i="45"/>
  <c r="Y11" i="45"/>
  <c r="U11" i="45"/>
  <c r="AG10" i="45"/>
  <c r="AC10" i="45"/>
  <c r="U10" i="45"/>
  <c r="Y10" i="45"/>
  <c r="AG9" i="45"/>
  <c r="AC9" i="45"/>
  <c r="Y9" i="45"/>
  <c r="U9" i="45"/>
  <c r="Y17" i="44"/>
  <c r="A5" i="44"/>
  <c r="U24" i="44"/>
  <c r="AE675" i="43"/>
  <c r="T24" i="44"/>
  <c r="AD675" i="43"/>
  <c r="S24" i="44"/>
  <c r="AB675" i="43"/>
  <c r="Q24" i="44"/>
  <c r="AA675" i="43"/>
  <c r="P24" i="44"/>
  <c r="Z675" i="43"/>
  <c r="O24" i="44"/>
  <c r="X675" i="43"/>
  <c r="M24" i="44"/>
  <c r="W675" i="43"/>
  <c r="L24" i="44"/>
  <c r="V675" i="43"/>
  <c r="K24" i="44"/>
  <c r="T675" i="43"/>
  <c r="I24" i="44"/>
  <c r="S675" i="43"/>
  <c r="H24" i="44"/>
  <c r="R675" i="43"/>
  <c r="G24" i="44"/>
  <c r="O675" i="43"/>
  <c r="F24" i="44"/>
  <c r="N675" i="43"/>
  <c r="E24" i="44"/>
  <c r="M675" i="43"/>
  <c r="D24" i="44"/>
  <c r="AG674" i="43"/>
  <c r="AC674" i="43"/>
  <c r="AC675" i="43"/>
  <c r="R24" i="44"/>
  <c r="Y674" i="43"/>
  <c r="Y675" i="43"/>
  <c r="N24" i="44"/>
  <c r="U674" i="43"/>
  <c r="U675" i="43"/>
  <c r="J24" i="44"/>
  <c r="U23" i="44"/>
  <c r="T23" i="44"/>
  <c r="S23" i="44"/>
  <c r="AB671" i="43"/>
  <c r="Q23" i="44"/>
  <c r="AA671" i="43"/>
  <c r="P23" i="44"/>
  <c r="Z671" i="43"/>
  <c r="O23" i="44"/>
  <c r="X671" i="43"/>
  <c r="M23" i="44"/>
  <c r="W671" i="43"/>
  <c r="L23" i="44"/>
  <c r="V671" i="43"/>
  <c r="K23" i="44"/>
  <c r="T671" i="43"/>
  <c r="I23" i="44"/>
  <c r="S671" i="43"/>
  <c r="H23" i="44"/>
  <c r="R671" i="43"/>
  <c r="G23" i="44"/>
  <c r="O671" i="43"/>
  <c r="F23" i="44"/>
  <c r="N671" i="43"/>
  <c r="E23" i="44"/>
  <c r="M671" i="43"/>
  <c r="D23" i="44"/>
  <c r="AG574" i="43"/>
  <c r="AG671" i="43"/>
  <c r="U574" i="43"/>
  <c r="U671" i="43"/>
  <c r="Y574" i="43"/>
  <c r="Y671" i="43"/>
  <c r="AC574" i="43"/>
  <c r="AC671" i="43"/>
  <c r="AF528" i="43"/>
  <c r="U21" i="44"/>
  <c r="AE528" i="43"/>
  <c r="T21" i="44"/>
  <c r="AD528" i="43"/>
  <c r="S21" i="44"/>
  <c r="AB528" i="43"/>
  <c r="Q21" i="44"/>
  <c r="AA528" i="43"/>
  <c r="P21" i="44"/>
  <c r="Z528" i="43"/>
  <c r="O21" i="44"/>
  <c r="X528" i="43"/>
  <c r="M21" i="44"/>
  <c r="W528" i="43"/>
  <c r="L21" i="44"/>
  <c r="V528" i="43"/>
  <c r="K21" i="44"/>
  <c r="T528" i="43"/>
  <c r="I21" i="44"/>
  <c r="S528" i="43"/>
  <c r="H21" i="44"/>
  <c r="R528" i="43"/>
  <c r="G21" i="44"/>
  <c r="O528" i="43"/>
  <c r="F21" i="44"/>
  <c r="N528" i="43"/>
  <c r="E21" i="44"/>
  <c r="M528" i="43"/>
  <c r="D21" i="44"/>
  <c r="AG524" i="43"/>
  <c r="AC524" i="43"/>
  <c r="Y524" i="43"/>
  <c r="U524" i="43"/>
  <c r="AG523" i="43"/>
  <c r="AC523" i="43"/>
  <c r="Y523" i="43"/>
  <c r="U523" i="43"/>
  <c r="AG522" i="43"/>
  <c r="AC522" i="43"/>
  <c r="Y522" i="43"/>
  <c r="U522" i="43"/>
  <c r="U20" i="44"/>
  <c r="T20" i="44"/>
  <c r="S20" i="44"/>
  <c r="AB520" i="43"/>
  <c r="Q20" i="44"/>
  <c r="AA520" i="43"/>
  <c r="P20" i="44"/>
  <c r="Z520" i="43"/>
  <c r="O20" i="44"/>
  <c r="X520" i="43"/>
  <c r="M20" i="44"/>
  <c r="W520" i="43"/>
  <c r="L20" i="44"/>
  <c r="V520" i="43"/>
  <c r="K20" i="44"/>
  <c r="T520" i="43"/>
  <c r="I20" i="44"/>
  <c r="S520" i="43"/>
  <c r="H20" i="44"/>
  <c r="R520" i="43"/>
  <c r="G20" i="44"/>
  <c r="O520" i="43"/>
  <c r="F20" i="44"/>
  <c r="N520" i="43"/>
  <c r="E20" i="44"/>
  <c r="M520" i="43"/>
  <c r="D20" i="44"/>
  <c r="C20" i="44"/>
  <c r="AG496" i="43"/>
  <c r="AC496" i="43"/>
  <c r="Y496" i="43"/>
  <c r="U496" i="43"/>
  <c r="AF494" i="43"/>
  <c r="U19" i="44"/>
  <c r="AE494" i="43"/>
  <c r="T19" i="44"/>
  <c r="AD494" i="43"/>
  <c r="S19" i="44"/>
  <c r="AB494" i="43"/>
  <c r="Q19" i="44"/>
  <c r="AA494" i="43"/>
  <c r="P19" i="44"/>
  <c r="Z494" i="43"/>
  <c r="O19" i="44"/>
  <c r="X494" i="43"/>
  <c r="M19" i="44"/>
  <c r="W494" i="43"/>
  <c r="L19" i="44"/>
  <c r="V494" i="43"/>
  <c r="K19" i="44"/>
  <c r="T494" i="43"/>
  <c r="I19" i="44"/>
  <c r="S494" i="43"/>
  <c r="H19" i="44"/>
  <c r="R494" i="43"/>
  <c r="G19" i="44"/>
  <c r="O494" i="43"/>
  <c r="F19" i="44"/>
  <c r="N494" i="43"/>
  <c r="E19" i="44"/>
  <c r="M494" i="43"/>
  <c r="D19" i="44"/>
  <c r="AG493" i="43"/>
  <c r="AC493" i="43"/>
  <c r="U493" i="43"/>
  <c r="Y493" i="43"/>
  <c r="AG492" i="43"/>
  <c r="AC492" i="43"/>
  <c r="U492" i="43"/>
  <c r="Y492" i="43"/>
  <c r="AG491" i="43"/>
  <c r="AC491" i="43"/>
  <c r="U491" i="43"/>
  <c r="Y491" i="43"/>
  <c r="AG490" i="43"/>
  <c r="AC490" i="43"/>
  <c r="Y490" i="43"/>
  <c r="U490" i="43"/>
  <c r="AF488" i="43"/>
  <c r="U18" i="44"/>
  <c r="AE488" i="43"/>
  <c r="T18" i="44"/>
  <c r="AD488" i="43"/>
  <c r="S18" i="44"/>
  <c r="AB488" i="43"/>
  <c r="Q18" i="44"/>
  <c r="AA488" i="43"/>
  <c r="P18" i="44"/>
  <c r="Z488" i="43"/>
  <c r="O18" i="44"/>
  <c r="X488" i="43"/>
  <c r="M18" i="44"/>
  <c r="W488" i="43"/>
  <c r="L18" i="44"/>
  <c r="V488" i="43"/>
  <c r="K18" i="44"/>
  <c r="T488" i="43"/>
  <c r="I18" i="44"/>
  <c r="S488" i="43"/>
  <c r="H18" i="44"/>
  <c r="R488" i="43"/>
  <c r="G18" i="44"/>
  <c r="O488" i="43"/>
  <c r="F18" i="44"/>
  <c r="N488" i="43"/>
  <c r="E18" i="44"/>
  <c r="M488" i="43"/>
  <c r="D18" i="44"/>
  <c r="AG482" i="43"/>
  <c r="AC482" i="43"/>
  <c r="Y482" i="43"/>
  <c r="U482" i="43"/>
  <c r="AG480" i="43"/>
  <c r="AC480" i="43"/>
  <c r="Y480" i="43"/>
  <c r="U480" i="43"/>
  <c r="AG479" i="43"/>
  <c r="AC479" i="43"/>
  <c r="Y479" i="43"/>
  <c r="U479" i="43"/>
  <c r="AG478" i="43"/>
  <c r="AC478" i="43"/>
  <c r="Y478" i="43"/>
  <c r="U478" i="43"/>
  <c r="AG477" i="43"/>
  <c r="AC477" i="43"/>
  <c r="Y477" i="43"/>
  <c r="U477" i="43"/>
  <c r="AG476" i="43"/>
  <c r="AC476" i="43"/>
  <c r="Y476" i="43"/>
  <c r="U476" i="43"/>
  <c r="AG475" i="43"/>
  <c r="AC475" i="43"/>
  <c r="Y475" i="43"/>
  <c r="U475" i="43"/>
  <c r="AF473" i="43"/>
  <c r="U17" i="44"/>
  <c r="AE473" i="43"/>
  <c r="T17" i="44"/>
  <c r="S17" i="44"/>
  <c r="AB473" i="43"/>
  <c r="Q17" i="44"/>
  <c r="AA473" i="43"/>
  <c r="P17" i="44"/>
  <c r="Z473" i="43"/>
  <c r="O17" i="44"/>
  <c r="X473" i="43"/>
  <c r="M17" i="44"/>
  <c r="W473" i="43"/>
  <c r="L17" i="44"/>
  <c r="V473" i="43"/>
  <c r="K17" i="44"/>
  <c r="T473" i="43"/>
  <c r="I17" i="44"/>
  <c r="S473" i="43"/>
  <c r="H17" i="44"/>
  <c r="R473" i="43"/>
  <c r="G17" i="44"/>
  <c r="O473" i="43"/>
  <c r="F17" i="44"/>
  <c r="N473" i="43"/>
  <c r="E17" i="44"/>
  <c r="M473" i="43"/>
  <c r="D17" i="44"/>
  <c r="C17" i="44"/>
  <c r="AG413" i="43"/>
  <c r="AG473" i="43"/>
  <c r="AC413" i="43"/>
  <c r="Y413" i="43"/>
  <c r="U413" i="43"/>
  <c r="U16" i="44"/>
  <c r="S16" i="44"/>
  <c r="AB411" i="43"/>
  <c r="Q16" i="44"/>
  <c r="AA411" i="43"/>
  <c r="P16" i="44"/>
  <c r="Z411" i="43"/>
  <c r="O16" i="44"/>
  <c r="X411" i="43"/>
  <c r="M16" i="44"/>
  <c r="W411" i="43"/>
  <c r="L16" i="44"/>
  <c r="V411" i="43"/>
  <c r="K16" i="44"/>
  <c r="T411" i="43"/>
  <c r="I16" i="44"/>
  <c r="S411" i="43"/>
  <c r="H16" i="44"/>
  <c r="R411" i="43"/>
  <c r="G16" i="44"/>
  <c r="O411" i="43"/>
  <c r="F16" i="44"/>
  <c r="N411" i="43"/>
  <c r="E16" i="44"/>
  <c r="M411" i="43"/>
  <c r="D16" i="44"/>
  <c r="C16" i="44"/>
  <c r="AG347" i="43"/>
  <c r="AG411" i="43"/>
  <c r="AC347" i="43"/>
  <c r="AC411" i="43"/>
  <c r="Y347" i="43"/>
  <c r="Y411" i="43"/>
  <c r="U347" i="43"/>
  <c r="U411" i="43"/>
  <c r="AB345" i="43"/>
  <c r="Q15" i="44"/>
  <c r="AA345" i="43"/>
  <c r="P15" i="44"/>
  <c r="Z345" i="43"/>
  <c r="O15" i="44"/>
  <c r="X345" i="43"/>
  <c r="M15" i="44"/>
  <c r="W345" i="43"/>
  <c r="L15" i="44"/>
  <c r="V345" i="43"/>
  <c r="K15" i="44"/>
  <c r="T345" i="43"/>
  <c r="I15" i="44"/>
  <c r="T21" i="43"/>
  <c r="I8" i="44"/>
  <c r="T33" i="43"/>
  <c r="I9" i="44"/>
  <c r="T53" i="43"/>
  <c r="I10" i="44"/>
  <c r="T85" i="43"/>
  <c r="I11" i="44"/>
  <c r="T215" i="43"/>
  <c r="I13" i="44"/>
  <c r="T147" i="43"/>
  <c r="I12" i="44"/>
  <c r="T277" i="43"/>
  <c r="I14" i="44"/>
  <c r="S345" i="43"/>
  <c r="H15" i="44"/>
  <c r="R345" i="43"/>
  <c r="G15" i="44"/>
  <c r="O345" i="43"/>
  <c r="F15" i="44"/>
  <c r="N345" i="43"/>
  <c r="E15" i="44"/>
  <c r="M345" i="43"/>
  <c r="D15" i="44"/>
  <c r="AG279" i="43"/>
  <c r="AG345" i="43"/>
  <c r="AC279" i="43"/>
  <c r="Y279" i="43"/>
  <c r="U279" i="43"/>
  <c r="AF277" i="43"/>
  <c r="U14" i="44"/>
  <c r="AE277" i="43"/>
  <c r="T14" i="44"/>
  <c r="AB277" i="43"/>
  <c r="Q14" i="44"/>
  <c r="AA277" i="43"/>
  <c r="P14" i="44"/>
  <c r="Z277" i="43"/>
  <c r="O14" i="44"/>
  <c r="X277" i="43"/>
  <c r="M14" i="44"/>
  <c r="W277" i="43"/>
  <c r="L14" i="44"/>
  <c r="V277" i="43"/>
  <c r="K14" i="44"/>
  <c r="S277" i="43"/>
  <c r="H14" i="44"/>
  <c r="R277" i="43"/>
  <c r="G14" i="44"/>
  <c r="O277" i="43"/>
  <c r="F14" i="44"/>
  <c r="N277" i="43"/>
  <c r="E14" i="44"/>
  <c r="M277" i="43"/>
  <c r="D14" i="44"/>
  <c r="AG217" i="43"/>
  <c r="AC217" i="43"/>
  <c r="Y217" i="43"/>
  <c r="U217" i="43"/>
  <c r="AB215" i="43"/>
  <c r="Q13" i="44"/>
  <c r="AA215" i="43"/>
  <c r="P13" i="44"/>
  <c r="Z215" i="43"/>
  <c r="O13" i="44"/>
  <c r="X215" i="43"/>
  <c r="M13" i="44"/>
  <c r="W215" i="43"/>
  <c r="L13" i="44"/>
  <c r="V215" i="43"/>
  <c r="K13" i="44"/>
  <c r="S215" i="43"/>
  <c r="H13" i="44"/>
  <c r="R215" i="43"/>
  <c r="G13" i="44"/>
  <c r="O215" i="43"/>
  <c r="N215" i="43"/>
  <c r="E13" i="44"/>
  <c r="M215" i="43"/>
  <c r="D13" i="44"/>
  <c r="AG149" i="43"/>
  <c r="AG215" i="43"/>
  <c r="AC149" i="43"/>
  <c r="AC215" i="43"/>
  <c r="Y149" i="43"/>
  <c r="Y215" i="43"/>
  <c r="U149" i="43"/>
  <c r="U215" i="43"/>
  <c r="U12" i="44"/>
  <c r="AE147" i="43"/>
  <c r="T12" i="44"/>
  <c r="T8" i="44"/>
  <c r="AE33" i="43"/>
  <c r="T9" i="44"/>
  <c r="AE53" i="43"/>
  <c r="T10" i="44"/>
  <c r="AE85" i="43"/>
  <c r="T11" i="44"/>
  <c r="T16" i="44"/>
  <c r="T25" i="44"/>
  <c r="AD147" i="43"/>
  <c r="S12" i="44"/>
  <c r="AB147" i="43"/>
  <c r="Q12" i="44"/>
  <c r="AB21" i="43"/>
  <c r="Q8" i="44"/>
  <c r="AB33" i="43"/>
  <c r="Q9" i="44"/>
  <c r="AB53" i="43"/>
  <c r="AB85" i="43"/>
  <c r="Q11" i="44"/>
  <c r="AA147" i="43"/>
  <c r="P12" i="44"/>
  <c r="Z147" i="43"/>
  <c r="O12" i="44"/>
  <c r="X147" i="43"/>
  <c r="M12" i="44"/>
  <c r="W147" i="43"/>
  <c r="L12" i="44"/>
  <c r="W21" i="43"/>
  <c r="L8" i="44"/>
  <c r="W33" i="43"/>
  <c r="L9" i="44"/>
  <c r="W53" i="43"/>
  <c r="W85" i="43"/>
  <c r="L11" i="44"/>
  <c r="V147" i="43"/>
  <c r="K12" i="44"/>
  <c r="S147" i="43"/>
  <c r="H12" i="44"/>
  <c r="R147" i="43"/>
  <c r="G12" i="44"/>
  <c r="O147" i="43"/>
  <c r="F12" i="44"/>
  <c r="N147" i="43"/>
  <c r="E12" i="44"/>
  <c r="M147" i="43"/>
  <c r="D12" i="44"/>
  <c r="C12" i="44"/>
  <c r="AC97" i="43"/>
  <c r="Y97" i="43"/>
  <c r="U97" i="43"/>
  <c r="AC96" i="43"/>
  <c r="Y96" i="43"/>
  <c r="U96" i="43"/>
  <c r="AH96" i="43"/>
  <c r="AI96" i="43"/>
  <c r="U11" i="44"/>
  <c r="AD85" i="43"/>
  <c r="S11" i="44"/>
  <c r="AD21" i="43"/>
  <c r="S8" i="44"/>
  <c r="AD33" i="43"/>
  <c r="S9" i="44"/>
  <c r="S25" i="44"/>
  <c r="AA85" i="43"/>
  <c r="P11" i="44"/>
  <c r="Z85" i="43"/>
  <c r="O11" i="44"/>
  <c r="X85" i="43"/>
  <c r="M11" i="44"/>
  <c r="V85" i="43"/>
  <c r="K11" i="44"/>
  <c r="S85" i="43"/>
  <c r="H11" i="44"/>
  <c r="R85" i="43"/>
  <c r="G11" i="44"/>
  <c r="O85" i="43"/>
  <c r="F11" i="44"/>
  <c r="N85" i="43"/>
  <c r="E11" i="44"/>
  <c r="N21" i="43"/>
  <c r="E8" i="44"/>
  <c r="N33" i="43"/>
  <c r="E9" i="44"/>
  <c r="N53" i="43"/>
  <c r="E10" i="44"/>
  <c r="E25" i="44"/>
  <c r="M85" i="43"/>
  <c r="D11" i="44"/>
  <c r="C11" i="44"/>
  <c r="AG55" i="43"/>
  <c r="AG85" i="43"/>
  <c r="AC55" i="43"/>
  <c r="AC85" i="43"/>
  <c r="Y55" i="43"/>
  <c r="Y85" i="43"/>
  <c r="U55" i="43"/>
  <c r="U85" i="43"/>
  <c r="U10" i="44"/>
  <c r="AA53" i="43"/>
  <c r="P10" i="44"/>
  <c r="Z53" i="43"/>
  <c r="O10" i="44"/>
  <c r="X53" i="43"/>
  <c r="M10" i="44"/>
  <c r="V53" i="43"/>
  <c r="K10" i="44"/>
  <c r="S53" i="43"/>
  <c r="H10" i="44"/>
  <c r="R53" i="43"/>
  <c r="G10" i="44"/>
  <c r="O53" i="43"/>
  <c r="F10" i="44"/>
  <c r="M53" i="43"/>
  <c r="D10" i="44"/>
  <c r="C10" i="44"/>
  <c r="AC36" i="43"/>
  <c r="Y36" i="43"/>
  <c r="U36" i="43"/>
  <c r="AH36" i="43"/>
  <c r="AC35" i="43"/>
  <c r="AC53" i="43"/>
  <c r="Y35" i="43"/>
  <c r="U35" i="43"/>
  <c r="AF33" i="43"/>
  <c r="U9" i="44"/>
  <c r="AA33" i="43"/>
  <c r="P9" i="44"/>
  <c r="Z33" i="43"/>
  <c r="O9" i="44"/>
  <c r="X33" i="43"/>
  <c r="V33" i="43"/>
  <c r="K9" i="44"/>
  <c r="V21" i="43"/>
  <c r="K8" i="44"/>
  <c r="K25" i="44"/>
  <c r="S33" i="43"/>
  <c r="H9" i="44"/>
  <c r="R33" i="43"/>
  <c r="G9" i="44"/>
  <c r="O33" i="43"/>
  <c r="F9" i="44"/>
  <c r="M33" i="43"/>
  <c r="D9" i="44"/>
  <c r="C9" i="44"/>
  <c r="AG32" i="43"/>
  <c r="AC32" i="43"/>
  <c r="Y32" i="43"/>
  <c r="U32" i="43"/>
  <c r="AG31" i="43"/>
  <c r="AC31" i="43"/>
  <c r="Y31" i="43"/>
  <c r="U31" i="43"/>
  <c r="AG30" i="43"/>
  <c r="AC30" i="43"/>
  <c r="Y30" i="43"/>
  <c r="U30" i="43"/>
  <c r="AG29" i="43"/>
  <c r="AC29" i="43"/>
  <c r="Y29" i="43"/>
  <c r="U29" i="43"/>
  <c r="AG28" i="43"/>
  <c r="AC28" i="43"/>
  <c r="Y28" i="43"/>
  <c r="U28" i="43"/>
  <c r="AG27" i="43"/>
  <c r="AC27" i="43"/>
  <c r="Y27" i="43"/>
  <c r="U27" i="43"/>
  <c r="AG26" i="43"/>
  <c r="AC26" i="43"/>
  <c r="Y26" i="43"/>
  <c r="U26" i="43"/>
  <c r="AG25" i="43"/>
  <c r="AC25" i="43"/>
  <c r="Y25" i="43"/>
  <c r="U25" i="43"/>
  <c r="AG24" i="43"/>
  <c r="AC24" i="43"/>
  <c r="Y24" i="43"/>
  <c r="U24" i="43"/>
  <c r="AG23" i="43"/>
  <c r="AC23" i="43"/>
  <c r="Y23" i="43"/>
  <c r="U23" i="43"/>
  <c r="U8" i="44"/>
  <c r="AA21" i="43"/>
  <c r="P8" i="44"/>
  <c r="Z21" i="43"/>
  <c r="X21" i="43"/>
  <c r="M8" i="44"/>
  <c r="S21" i="43"/>
  <c r="H8" i="44"/>
  <c r="H25" i="44"/>
  <c r="R21" i="43"/>
  <c r="G8" i="44"/>
  <c r="O21" i="43"/>
  <c r="F8" i="44"/>
  <c r="M21" i="43"/>
  <c r="D8" i="44"/>
  <c r="C8" i="44"/>
  <c r="AG14" i="43"/>
  <c r="AC14" i="43"/>
  <c r="Y14" i="43"/>
  <c r="U14" i="43"/>
  <c r="AG13" i="43"/>
  <c r="AC13" i="43"/>
  <c r="Y13" i="43"/>
  <c r="U13" i="43"/>
  <c r="AG12" i="43"/>
  <c r="AC12" i="43"/>
  <c r="Y12" i="43"/>
  <c r="U12" i="43"/>
  <c r="AG11" i="43"/>
  <c r="AC11" i="43"/>
  <c r="Y11" i="43"/>
  <c r="U11" i="43"/>
  <c r="U9" i="43"/>
  <c r="U10" i="43"/>
  <c r="U21" i="43"/>
  <c r="AG10" i="43"/>
  <c r="AC10" i="43"/>
  <c r="Y10" i="43"/>
  <c r="Y9" i="43"/>
  <c r="Y21" i="43"/>
  <c r="AG9" i="43"/>
  <c r="AG21" i="43"/>
  <c r="AC9" i="43"/>
  <c r="AC21" i="43"/>
  <c r="C18" i="41"/>
  <c r="Y17" i="41"/>
  <c r="A5" i="41"/>
  <c r="A3" i="41"/>
  <c r="AE123" i="40"/>
  <c r="Q24" i="41"/>
  <c r="P24" i="41"/>
  <c r="O24" i="41"/>
  <c r="M24" i="41"/>
  <c r="L24" i="41"/>
  <c r="I24" i="41"/>
  <c r="H24" i="41"/>
  <c r="G24" i="41"/>
  <c r="O122" i="40"/>
  <c r="F24" i="41"/>
  <c r="N122" i="40"/>
  <c r="E24" i="41"/>
  <c r="D24" i="41"/>
  <c r="C24" i="41"/>
  <c r="U23" i="41"/>
  <c r="T23" i="41"/>
  <c r="S23" i="41"/>
  <c r="Q23" i="41"/>
  <c r="P23" i="41"/>
  <c r="M23" i="41"/>
  <c r="L23" i="41"/>
  <c r="K23" i="41"/>
  <c r="I23" i="41"/>
  <c r="H23" i="41"/>
  <c r="G23" i="41"/>
  <c r="C23" i="41"/>
  <c r="U21" i="41"/>
  <c r="T21" i="41"/>
  <c r="S21" i="41"/>
  <c r="Q21" i="41"/>
  <c r="P21" i="41"/>
  <c r="O21" i="41"/>
  <c r="I21" i="41"/>
  <c r="H21" i="41"/>
  <c r="G21" i="41"/>
  <c r="F21" i="41"/>
  <c r="E21" i="41"/>
  <c r="D21" i="41"/>
  <c r="C21" i="41"/>
  <c r="U20" i="41"/>
  <c r="T20" i="41"/>
  <c r="S20" i="41"/>
  <c r="Q20" i="41"/>
  <c r="P20" i="41"/>
  <c r="O20" i="41"/>
  <c r="M20" i="41"/>
  <c r="L20" i="41"/>
  <c r="K20" i="41"/>
  <c r="I20" i="41"/>
  <c r="H20" i="41"/>
  <c r="G20" i="41"/>
  <c r="F20" i="41"/>
  <c r="E20" i="41"/>
  <c r="D20" i="41"/>
  <c r="C20" i="41"/>
  <c r="J20" i="41"/>
  <c r="U19" i="41"/>
  <c r="T19" i="41"/>
  <c r="S19" i="41"/>
  <c r="Q19" i="41"/>
  <c r="P19" i="41"/>
  <c r="O19" i="41"/>
  <c r="K19" i="41"/>
  <c r="I19" i="41"/>
  <c r="H19" i="41"/>
  <c r="G19" i="41"/>
  <c r="F19" i="41"/>
  <c r="E19" i="41"/>
  <c r="D19" i="41"/>
  <c r="C19" i="41"/>
  <c r="U88" i="40"/>
  <c r="J19" i="41"/>
  <c r="U18" i="41"/>
  <c r="T18" i="41"/>
  <c r="S18" i="41"/>
  <c r="Q18" i="41"/>
  <c r="P18" i="41"/>
  <c r="O18" i="41"/>
  <c r="M18" i="41"/>
  <c r="L18" i="41"/>
  <c r="K18" i="41"/>
  <c r="I18" i="41"/>
  <c r="H18" i="41"/>
  <c r="G18" i="41"/>
  <c r="O85" i="40"/>
  <c r="F18" i="41"/>
  <c r="N85" i="40"/>
  <c r="E18" i="41"/>
  <c r="M85" i="40"/>
  <c r="D18" i="41"/>
  <c r="U85" i="40"/>
  <c r="J18" i="41"/>
  <c r="U17" i="41"/>
  <c r="T17" i="41"/>
  <c r="S17" i="41"/>
  <c r="Q17" i="41"/>
  <c r="P17" i="41"/>
  <c r="O17" i="41"/>
  <c r="M17" i="41"/>
  <c r="L17" i="41"/>
  <c r="K17" i="41"/>
  <c r="I17" i="41"/>
  <c r="H17" i="41"/>
  <c r="G17" i="41"/>
  <c r="F17" i="41"/>
  <c r="E17" i="41"/>
  <c r="D17" i="41"/>
  <c r="C17" i="41"/>
  <c r="U81" i="40"/>
  <c r="U16" i="41"/>
  <c r="T16" i="41"/>
  <c r="T8" i="41"/>
  <c r="T9" i="41"/>
  <c r="T10" i="41"/>
  <c r="T11" i="41"/>
  <c r="T12" i="41"/>
  <c r="T13" i="41"/>
  <c r="T14" i="41"/>
  <c r="T15" i="41"/>
  <c r="T24" i="41"/>
  <c r="S16" i="41"/>
  <c r="Q16" i="41"/>
  <c r="P16" i="41"/>
  <c r="O16" i="41"/>
  <c r="K16" i="41"/>
  <c r="I16" i="41"/>
  <c r="H16" i="41"/>
  <c r="G16" i="41"/>
  <c r="F16" i="41"/>
  <c r="E16" i="41"/>
  <c r="D16" i="41"/>
  <c r="C16" i="41"/>
  <c r="U15" i="41"/>
  <c r="S15" i="41"/>
  <c r="Q15" i="41"/>
  <c r="P15" i="41"/>
  <c r="O15" i="41"/>
  <c r="M15" i="41"/>
  <c r="L15" i="41"/>
  <c r="L8" i="41"/>
  <c r="L9" i="41"/>
  <c r="L10" i="41"/>
  <c r="L11" i="41"/>
  <c r="L12" i="41"/>
  <c r="L14" i="41"/>
  <c r="K15" i="41"/>
  <c r="I15" i="41"/>
  <c r="S67" i="40"/>
  <c r="H15" i="41"/>
  <c r="R67" i="40"/>
  <c r="G15" i="41"/>
  <c r="O67" i="40"/>
  <c r="F15" i="41"/>
  <c r="N67" i="40"/>
  <c r="E15" i="41"/>
  <c r="M67" i="40"/>
  <c r="D15" i="41"/>
  <c r="C15" i="41"/>
  <c r="U14" i="41"/>
  <c r="S14" i="41"/>
  <c r="S8" i="41"/>
  <c r="S9" i="41"/>
  <c r="S10" i="41"/>
  <c r="S11" i="41"/>
  <c r="S12" i="41"/>
  <c r="S13" i="41"/>
  <c r="AC101" i="40"/>
  <c r="S22" i="41"/>
  <c r="S24" i="41"/>
  <c r="S25" i="41"/>
  <c r="Q14" i="41"/>
  <c r="P14" i="41"/>
  <c r="M14" i="41"/>
  <c r="K14" i="41"/>
  <c r="I14" i="41"/>
  <c r="H14" i="41"/>
  <c r="G14" i="41"/>
  <c r="F14" i="41"/>
  <c r="E14" i="41"/>
  <c r="D14" i="41"/>
  <c r="C14" i="41"/>
  <c r="U13" i="41"/>
  <c r="U8" i="41"/>
  <c r="U9" i="41"/>
  <c r="U10" i="41"/>
  <c r="U11" i="41"/>
  <c r="U12" i="41"/>
  <c r="U24" i="41"/>
  <c r="U25" i="41"/>
  <c r="Q13" i="41"/>
  <c r="P13" i="41"/>
  <c r="T49" i="40"/>
  <c r="S49" i="40"/>
  <c r="H13" i="41"/>
  <c r="H8" i="41"/>
  <c r="H9" i="41"/>
  <c r="S23" i="40"/>
  <c r="H10" i="41"/>
  <c r="H11" i="41"/>
  <c r="S44" i="40"/>
  <c r="H12" i="41"/>
  <c r="H25" i="41"/>
  <c r="R49" i="40"/>
  <c r="G13" i="41"/>
  <c r="O49" i="40"/>
  <c r="F13" i="41"/>
  <c r="N49" i="40"/>
  <c r="E13" i="41"/>
  <c r="M49" i="40"/>
  <c r="D13" i="41"/>
  <c r="D8" i="41"/>
  <c r="D9" i="41"/>
  <c r="M23" i="40"/>
  <c r="D10" i="41"/>
  <c r="D11" i="41"/>
  <c r="M44" i="40"/>
  <c r="D12" i="41"/>
  <c r="D25" i="41"/>
  <c r="C13" i="41"/>
  <c r="M12" i="41"/>
  <c r="K12" i="41"/>
  <c r="I12" i="41"/>
  <c r="R44" i="40"/>
  <c r="G12" i="41"/>
  <c r="O44" i="40"/>
  <c r="F12" i="41"/>
  <c r="F8" i="41"/>
  <c r="F9" i="41"/>
  <c r="O23" i="40"/>
  <c r="F10" i="41"/>
  <c r="F11" i="41"/>
  <c r="F25" i="41"/>
  <c r="N44" i="40"/>
  <c r="E12" i="41"/>
  <c r="Q11" i="41"/>
  <c r="P11" i="41"/>
  <c r="O11" i="41"/>
  <c r="M11" i="41"/>
  <c r="K11" i="41"/>
  <c r="I11" i="41"/>
  <c r="G11" i="41"/>
  <c r="E11" i="41"/>
  <c r="AC28" i="40"/>
  <c r="U28" i="40"/>
  <c r="M10" i="41"/>
  <c r="M8" i="41"/>
  <c r="M9" i="41"/>
  <c r="T23" i="40"/>
  <c r="R23" i="40"/>
  <c r="N23" i="40"/>
  <c r="E10" i="41"/>
  <c r="C10" i="41"/>
  <c r="K9" i="41"/>
  <c r="I9" i="41"/>
  <c r="G9" i="41"/>
  <c r="E9" i="41"/>
  <c r="C9" i="41"/>
  <c r="C8" i="41"/>
  <c r="Q8" i="41"/>
  <c r="O8" i="41"/>
  <c r="K8" i="41"/>
  <c r="I8" i="41"/>
  <c r="G8" i="41"/>
  <c r="E8" i="41"/>
  <c r="AG11" i="40"/>
  <c r="V8" i="41"/>
  <c r="U11" i="40"/>
  <c r="C18" i="39"/>
  <c r="Y17" i="39"/>
  <c r="A5" i="39"/>
  <c r="U24" i="39"/>
  <c r="T24" i="39"/>
  <c r="S24" i="39"/>
  <c r="Q24" i="39"/>
  <c r="O24" i="39"/>
  <c r="L24" i="39"/>
  <c r="K24" i="39"/>
  <c r="I24" i="39"/>
  <c r="H24" i="39"/>
  <c r="G24" i="39"/>
  <c r="F24" i="39"/>
  <c r="E24" i="39"/>
  <c r="D24" i="39"/>
  <c r="C24" i="39"/>
  <c r="U23" i="39"/>
  <c r="T23" i="39"/>
  <c r="S23" i="39"/>
  <c r="Q23" i="39"/>
  <c r="AA230" i="38"/>
  <c r="Z230" i="38"/>
  <c r="O23" i="39"/>
  <c r="T230" i="38"/>
  <c r="I23" i="39"/>
  <c r="S230" i="38"/>
  <c r="H23" i="39"/>
  <c r="R230" i="38"/>
  <c r="G23" i="39"/>
  <c r="O230" i="38"/>
  <c r="F23" i="39"/>
  <c r="N230" i="38"/>
  <c r="E23" i="39"/>
  <c r="M230" i="38"/>
  <c r="D23" i="39"/>
  <c r="C23" i="39"/>
  <c r="U21" i="39"/>
  <c r="T21" i="39"/>
  <c r="S21" i="39"/>
  <c r="Q21" i="39"/>
  <c r="AA197" i="38"/>
  <c r="P21" i="39"/>
  <c r="Z197" i="38"/>
  <c r="O21" i="39"/>
  <c r="X197" i="38"/>
  <c r="M21" i="39"/>
  <c r="W197" i="38"/>
  <c r="L21" i="39"/>
  <c r="V197" i="38"/>
  <c r="K21" i="39"/>
  <c r="T197" i="38"/>
  <c r="I21" i="39"/>
  <c r="S197" i="38"/>
  <c r="H21" i="39"/>
  <c r="R197" i="38"/>
  <c r="G21" i="39"/>
  <c r="O197" i="38"/>
  <c r="F21" i="39"/>
  <c r="N197" i="38"/>
  <c r="E21" i="39"/>
  <c r="N10" i="38"/>
  <c r="E8" i="39"/>
  <c r="N15" i="38"/>
  <c r="E9" i="39"/>
  <c r="N19" i="38"/>
  <c r="E10" i="39"/>
  <c r="N36" i="38"/>
  <c r="E11" i="39"/>
  <c r="N54" i="38"/>
  <c r="E12" i="39"/>
  <c r="N66" i="38"/>
  <c r="E13" i="39"/>
  <c r="E14" i="39"/>
  <c r="N118" i="38"/>
  <c r="E15" i="39"/>
  <c r="N148" i="38"/>
  <c r="E16" i="39"/>
  <c r="N168" i="38"/>
  <c r="E17" i="39"/>
  <c r="N174" i="38"/>
  <c r="E18" i="39"/>
  <c r="E19" i="39"/>
  <c r="N191" i="38"/>
  <c r="E20" i="39"/>
  <c r="E25" i="39"/>
  <c r="M197" i="38"/>
  <c r="D21" i="39"/>
  <c r="C21" i="39"/>
  <c r="U20" i="39"/>
  <c r="T20" i="39"/>
  <c r="S20" i="39"/>
  <c r="AA191" i="38"/>
  <c r="P20" i="39"/>
  <c r="Z191" i="38"/>
  <c r="O20" i="39"/>
  <c r="X191" i="38"/>
  <c r="M20" i="39"/>
  <c r="W191" i="38"/>
  <c r="L20" i="39"/>
  <c r="V191" i="38"/>
  <c r="K20" i="39"/>
  <c r="V10" i="38"/>
  <c r="K8" i="39"/>
  <c r="V15" i="38"/>
  <c r="K9" i="39"/>
  <c r="V19" i="38"/>
  <c r="K10" i="39"/>
  <c r="V36" i="38"/>
  <c r="K11" i="39"/>
  <c r="V50" i="38"/>
  <c r="V54" i="38"/>
  <c r="K12" i="39"/>
  <c r="V66" i="38"/>
  <c r="K13" i="39"/>
  <c r="K14" i="39"/>
  <c r="V118" i="38"/>
  <c r="K15" i="39"/>
  <c r="V148" i="38"/>
  <c r="K16" i="39"/>
  <c r="V168" i="38"/>
  <c r="K17" i="39"/>
  <c r="V174" i="38"/>
  <c r="K18" i="39"/>
  <c r="K19" i="39"/>
  <c r="V220" i="38"/>
  <c r="V230" i="38"/>
  <c r="K23" i="39"/>
  <c r="K25" i="39"/>
  <c r="T191" i="38"/>
  <c r="I20" i="39"/>
  <c r="S191" i="38"/>
  <c r="H20" i="39"/>
  <c r="R191" i="38"/>
  <c r="G20" i="39"/>
  <c r="O191" i="38"/>
  <c r="F20" i="39"/>
  <c r="O10" i="38"/>
  <c r="F8" i="39"/>
  <c r="O15" i="38"/>
  <c r="F9" i="39"/>
  <c r="O19" i="38"/>
  <c r="F10" i="39"/>
  <c r="O36" i="38"/>
  <c r="F11" i="39"/>
  <c r="O54" i="38"/>
  <c r="F12" i="39"/>
  <c r="O66" i="38"/>
  <c r="F13" i="39"/>
  <c r="F14" i="39"/>
  <c r="O118" i="38"/>
  <c r="F15" i="39"/>
  <c r="O148" i="38"/>
  <c r="F16" i="39"/>
  <c r="O168" i="38"/>
  <c r="F17" i="39"/>
  <c r="O174" i="38"/>
  <c r="F18" i="39"/>
  <c r="F19" i="39"/>
  <c r="F25" i="39"/>
  <c r="M191" i="38"/>
  <c r="D20" i="39"/>
  <c r="U19" i="39"/>
  <c r="T19" i="39"/>
  <c r="S19" i="39"/>
  <c r="AD10" i="38"/>
  <c r="S8" i="39"/>
  <c r="AD15" i="38"/>
  <c r="S9" i="39"/>
  <c r="AD19" i="38"/>
  <c r="S10" i="39"/>
  <c r="S11" i="39"/>
  <c r="AD54" i="38"/>
  <c r="S12" i="39"/>
  <c r="S13" i="39"/>
  <c r="S14" i="39"/>
  <c r="AD118" i="38"/>
  <c r="S15" i="39"/>
  <c r="S16" i="39"/>
  <c r="S17" i="39"/>
  <c r="AD174" i="38"/>
  <c r="S18" i="39"/>
  <c r="S25" i="39"/>
  <c r="Q19" i="39"/>
  <c r="P19" i="39"/>
  <c r="O19" i="39"/>
  <c r="M19" i="39"/>
  <c r="L19" i="39"/>
  <c r="T177" i="38"/>
  <c r="I19" i="39"/>
  <c r="S177" i="38"/>
  <c r="H19" i="39"/>
  <c r="R177" i="38"/>
  <c r="G19" i="39"/>
  <c r="D19" i="39"/>
  <c r="C19" i="39"/>
  <c r="V19" i="39"/>
  <c r="AF174" i="38"/>
  <c r="U18" i="39"/>
  <c r="AE174" i="38"/>
  <c r="T18" i="39"/>
  <c r="Q18" i="39"/>
  <c r="AA174" i="38"/>
  <c r="P18" i="39"/>
  <c r="Z174" i="38"/>
  <c r="O18" i="39"/>
  <c r="X174" i="38"/>
  <c r="M18" i="39"/>
  <c r="W174" i="38"/>
  <c r="L18" i="39"/>
  <c r="T174" i="38"/>
  <c r="I18" i="39"/>
  <c r="S174" i="38"/>
  <c r="H18" i="39"/>
  <c r="R174" i="38"/>
  <c r="G18" i="39"/>
  <c r="M174" i="38"/>
  <c r="D18" i="39"/>
  <c r="U17" i="39"/>
  <c r="T17" i="39"/>
  <c r="Q17" i="39"/>
  <c r="AA168" i="38"/>
  <c r="P17" i="39"/>
  <c r="Z168" i="38"/>
  <c r="X168" i="38"/>
  <c r="M17" i="39"/>
  <c r="W168" i="38"/>
  <c r="L17" i="39"/>
  <c r="T168" i="38"/>
  <c r="S168" i="38"/>
  <c r="H17" i="39"/>
  <c r="R168" i="38"/>
  <c r="G17" i="39"/>
  <c r="M168" i="38"/>
  <c r="D17" i="39"/>
  <c r="U16" i="39"/>
  <c r="T16" i="39"/>
  <c r="Q16" i="39"/>
  <c r="AA148" i="38"/>
  <c r="P16" i="39"/>
  <c r="Z148" i="38"/>
  <c r="O16" i="39"/>
  <c r="X148" i="38"/>
  <c r="M16" i="39"/>
  <c r="W148" i="38"/>
  <c r="L16" i="39"/>
  <c r="T148" i="38"/>
  <c r="I16" i="39"/>
  <c r="S148" i="38"/>
  <c r="H16" i="39"/>
  <c r="R148" i="38"/>
  <c r="G16" i="39"/>
  <c r="M148" i="38"/>
  <c r="D16" i="39"/>
  <c r="C16" i="39"/>
  <c r="AF118" i="38"/>
  <c r="U15" i="39"/>
  <c r="AE118" i="38"/>
  <c r="T15" i="39"/>
  <c r="Q15" i="39"/>
  <c r="AA118" i="38"/>
  <c r="P15" i="39"/>
  <c r="Z118" i="38"/>
  <c r="O15" i="39"/>
  <c r="X118" i="38"/>
  <c r="M15" i="39"/>
  <c r="W118" i="38"/>
  <c r="L15" i="39"/>
  <c r="T118" i="38"/>
  <c r="I15" i="39"/>
  <c r="S118" i="38"/>
  <c r="H15" i="39"/>
  <c r="R118" i="38"/>
  <c r="G15" i="39"/>
  <c r="M118" i="38"/>
  <c r="D15" i="39"/>
  <c r="C15" i="39"/>
  <c r="U14" i="39"/>
  <c r="T14" i="39"/>
  <c r="P14" i="39"/>
  <c r="O14" i="39"/>
  <c r="M14" i="39"/>
  <c r="L14" i="39"/>
  <c r="T97" i="38"/>
  <c r="I14" i="39"/>
  <c r="S97" i="38"/>
  <c r="H14" i="39"/>
  <c r="R97" i="38"/>
  <c r="G14" i="39"/>
  <c r="D14" i="39"/>
  <c r="C14" i="39"/>
  <c r="U13" i="39"/>
  <c r="T13" i="39"/>
  <c r="AA66" i="38"/>
  <c r="P13" i="39"/>
  <c r="Z66" i="38"/>
  <c r="O13" i="39"/>
  <c r="X66" i="38"/>
  <c r="M13" i="39"/>
  <c r="W66" i="38"/>
  <c r="L13" i="39"/>
  <c r="T66" i="38"/>
  <c r="I13" i="39"/>
  <c r="S66" i="38"/>
  <c r="H13" i="39"/>
  <c r="R66" i="38"/>
  <c r="G13" i="39"/>
  <c r="M66" i="38"/>
  <c r="D13" i="39"/>
  <c r="C13" i="39"/>
  <c r="AF54" i="38"/>
  <c r="U12" i="39"/>
  <c r="AE54" i="38"/>
  <c r="AA54" i="38"/>
  <c r="P12" i="39"/>
  <c r="Z54" i="38"/>
  <c r="O12" i="39"/>
  <c r="T54" i="38"/>
  <c r="I12" i="39"/>
  <c r="S54" i="38"/>
  <c r="H12" i="39"/>
  <c r="R54" i="38"/>
  <c r="G12" i="39"/>
  <c r="M54" i="38"/>
  <c r="D12" i="39"/>
  <c r="K54" i="38"/>
  <c r="C12" i="39"/>
  <c r="U11" i="39"/>
  <c r="T11" i="39"/>
  <c r="AA36" i="38"/>
  <c r="P11" i="39"/>
  <c r="Z36" i="38"/>
  <c r="O11" i="39"/>
  <c r="X36" i="38"/>
  <c r="M11" i="39"/>
  <c r="W36" i="38"/>
  <c r="L11" i="39"/>
  <c r="T36" i="38"/>
  <c r="I11" i="39"/>
  <c r="S36" i="38"/>
  <c r="H11" i="39"/>
  <c r="R36" i="38"/>
  <c r="G11" i="39"/>
  <c r="M36" i="38"/>
  <c r="D11" i="39"/>
  <c r="C11" i="39"/>
  <c r="U10" i="39"/>
  <c r="AE19" i="38"/>
  <c r="T10" i="39"/>
  <c r="Q10" i="39"/>
  <c r="AA19" i="38"/>
  <c r="P10" i="39"/>
  <c r="Z19" i="38"/>
  <c r="O10" i="39"/>
  <c r="X19" i="38"/>
  <c r="M10" i="39"/>
  <c r="W19" i="38"/>
  <c r="L10" i="39"/>
  <c r="T19" i="38"/>
  <c r="I10" i="39"/>
  <c r="S19" i="38"/>
  <c r="H10" i="39"/>
  <c r="S10" i="38"/>
  <c r="H8" i="39"/>
  <c r="S15" i="38"/>
  <c r="H9" i="39"/>
  <c r="H25" i="39"/>
  <c r="R19" i="38"/>
  <c r="G10" i="39"/>
  <c r="M19" i="38"/>
  <c r="D10" i="39"/>
  <c r="C10" i="39"/>
  <c r="Y19" i="38"/>
  <c r="N10" i="39"/>
  <c r="AF15" i="38"/>
  <c r="U9" i="39"/>
  <c r="AE15" i="38"/>
  <c r="T9" i="39"/>
  <c r="AA15" i="38"/>
  <c r="P9" i="39"/>
  <c r="Z15" i="38"/>
  <c r="O9" i="39"/>
  <c r="Z10" i="38"/>
  <c r="O8" i="39"/>
  <c r="O17" i="39"/>
  <c r="O25" i="39"/>
  <c r="X15" i="38"/>
  <c r="M9" i="39"/>
  <c r="W15" i="38"/>
  <c r="L9" i="39"/>
  <c r="T15" i="38"/>
  <c r="I9" i="39"/>
  <c r="R15" i="38"/>
  <c r="G9" i="39"/>
  <c r="M15" i="38"/>
  <c r="D9" i="39"/>
  <c r="K15" i="38"/>
  <c r="C9" i="39"/>
  <c r="AF10" i="38"/>
  <c r="U8" i="39"/>
  <c r="AE10" i="38"/>
  <c r="T8" i="39"/>
  <c r="AA10" i="38"/>
  <c r="X10" i="38"/>
  <c r="M8" i="39"/>
  <c r="W10" i="38"/>
  <c r="L8" i="39"/>
  <c r="T10" i="38"/>
  <c r="R10" i="38"/>
  <c r="G8" i="39"/>
  <c r="M10" i="38"/>
  <c r="K10" i="38"/>
  <c r="Y163" i="61"/>
  <c r="N20" i="62"/>
  <c r="Y70" i="89"/>
  <c r="N13" i="90"/>
  <c r="AG127" i="61"/>
  <c r="V17" i="62"/>
  <c r="Y115" i="66"/>
  <c r="N16" i="67"/>
  <c r="Y31" i="66"/>
  <c r="N9" i="67"/>
  <c r="Y43" i="66"/>
  <c r="N10" i="67"/>
  <c r="Y55" i="66"/>
  <c r="N11" i="67"/>
  <c r="Y67" i="66"/>
  <c r="N12" i="67"/>
  <c r="Y79" i="66"/>
  <c r="N13" i="67"/>
  <c r="Y91" i="66"/>
  <c r="N14" i="67"/>
  <c r="Y103" i="66"/>
  <c r="N15" i="67"/>
  <c r="Y127" i="66"/>
  <c r="N17" i="67"/>
  <c r="Y139" i="66"/>
  <c r="N18" i="67"/>
  <c r="Y151" i="66"/>
  <c r="N19" i="67"/>
  <c r="Y163" i="66"/>
  <c r="N20" i="67"/>
  <c r="Y175" i="66"/>
  <c r="N21" i="67"/>
  <c r="Y187" i="66"/>
  <c r="N22" i="67"/>
  <c r="Y190" i="66"/>
  <c r="N23" i="67"/>
  <c r="N24" i="67"/>
  <c r="Y127" i="61"/>
  <c r="N17" i="62"/>
  <c r="Y31" i="82"/>
  <c r="N9" i="83"/>
  <c r="U174" i="38"/>
  <c r="J18" i="39"/>
  <c r="AG91" i="61"/>
  <c r="V14" i="62"/>
  <c r="Y115" i="61"/>
  <c r="N16" i="62"/>
  <c r="Y127" i="85"/>
  <c r="N17" i="86"/>
  <c r="Y55" i="87"/>
  <c r="N11" i="88"/>
  <c r="Y175" i="87"/>
  <c r="N21" i="88"/>
  <c r="Y43" i="85"/>
  <c r="N10" i="86"/>
  <c r="Y67" i="61"/>
  <c r="N12" i="62"/>
  <c r="AG55" i="61"/>
  <c r="V11" i="62"/>
  <c r="U127" i="87"/>
  <c r="J17" i="88"/>
  <c r="Y115" i="93"/>
  <c r="AG67" i="61"/>
  <c r="V12" i="62"/>
  <c r="Y91" i="61"/>
  <c r="N14" i="62"/>
  <c r="AG187" i="61"/>
  <c r="V22" i="62"/>
  <c r="AC79" i="82"/>
  <c r="R13" i="83"/>
  <c r="AG79" i="85"/>
  <c r="V13" i="86"/>
  <c r="AC115" i="87"/>
  <c r="R16" i="88"/>
  <c r="AG175" i="61"/>
  <c r="V21" i="62"/>
  <c r="AG79" i="82"/>
  <c r="AC103" i="85"/>
  <c r="R15" i="86"/>
  <c r="AC31" i="87"/>
  <c r="R9" i="88"/>
  <c r="AC127" i="87"/>
  <c r="R17" i="88"/>
  <c r="Y163" i="87"/>
  <c r="N20" i="88"/>
  <c r="U175" i="87"/>
  <c r="J21" i="88"/>
  <c r="Y79" i="82"/>
  <c r="N13" i="83"/>
  <c r="U31" i="87"/>
  <c r="J9" i="88"/>
  <c r="U19" i="87"/>
  <c r="J8" i="88"/>
  <c r="U43" i="87"/>
  <c r="J10" i="88"/>
  <c r="U55" i="87"/>
  <c r="J11" i="88"/>
  <c r="U67" i="87"/>
  <c r="J12" i="88"/>
  <c r="U79" i="87"/>
  <c r="J13" i="88"/>
  <c r="U91" i="87"/>
  <c r="J14" i="88"/>
  <c r="U103" i="87"/>
  <c r="J15" i="88"/>
  <c r="U115" i="87"/>
  <c r="J16" i="88"/>
  <c r="U139" i="87"/>
  <c r="J18" i="88"/>
  <c r="U151" i="87"/>
  <c r="J19" i="88"/>
  <c r="U163" i="87"/>
  <c r="J20" i="88"/>
  <c r="U187" i="87"/>
  <c r="J22" i="88"/>
  <c r="U190" i="87"/>
  <c r="J23" i="88"/>
  <c r="J24" i="88"/>
  <c r="J191" i="76"/>
  <c r="AG163" i="45"/>
  <c r="V20" i="46"/>
  <c r="Y31" i="85"/>
  <c r="N9" i="86"/>
  <c r="E24" i="86"/>
  <c r="AC163" i="85"/>
  <c r="R20" i="86"/>
  <c r="G24" i="86"/>
  <c r="U91" i="59"/>
  <c r="J14" i="60"/>
  <c r="Y103" i="61"/>
  <c r="N15" i="62"/>
  <c r="Y19" i="61"/>
  <c r="N8" i="62"/>
  <c r="Y151" i="61"/>
  <c r="N19" i="62"/>
  <c r="AG19" i="61"/>
  <c r="V8" i="62"/>
  <c r="K191" i="76"/>
  <c r="M191" i="76"/>
  <c r="H8" i="77"/>
  <c r="E8" i="77"/>
  <c r="N191" i="76"/>
  <c r="AG117" i="89"/>
  <c r="S22" i="77"/>
  <c r="AD191" i="76"/>
  <c r="T22" i="77"/>
  <c r="P22" i="77"/>
  <c r="AA191" i="76"/>
  <c r="AF123" i="40"/>
  <c r="I10" i="41"/>
  <c r="K10" i="41"/>
  <c r="Y31" i="93"/>
  <c r="U163" i="93"/>
  <c r="AC43" i="93"/>
  <c r="U43" i="93"/>
  <c r="J10" i="94"/>
  <c r="AC55" i="93"/>
  <c r="R11" i="94"/>
  <c r="AC19" i="93"/>
  <c r="R8" i="94"/>
  <c r="U10" i="89"/>
  <c r="J8" i="90"/>
  <c r="AC10" i="89"/>
  <c r="R8" i="90"/>
  <c r="U19" i="76"/>
  <c r="J8" i="77"/>
  <c r="AC91" i="76"/>
  <c r="R14" i="77"/>
  <c r="U115" i="76"/>
  <c r="J16" i="77"/>
  <c r="U67" i="76"/>
  <c r="J12" i="77"/>
  <c r="AC67" i="76"/>
  <c r="R12" i="77"/>
  <c r="U91" i="76"/>
  <c r="J14" i="77"/>
  <c r="AC43" i="76"/>
  <c r="R10" i="77"/>
  <c r="AG187" i="66"/>
  <c r="V22" i="67"/>
  <c r="AG67" i="66"/>
  <c r="V12" i="67"/>
  <c r="AG19" i="66"/>
  <c r="V8" i="67"/>
  <c r="AG115" i="66"/>
  <c r="V16" i="67"/>
  <c r="AG43" i="66"/>
  <c r="V10" i="67"/>
  <c r="AG139" i="66"/>
  <c r="V18" i="67"/>
  <c r="AG163" i="66"/>
  <c r="V20" i="67"/>
  <c r="AC19" i="59"/>
  <c r="AC115" i="59"/>
  <c r="R16" i="60"/>
  <c r="U139" i="59"/>
  <c r="J18" i="60"/>
  <c r="U163" i="59"/>
  <c r="J20" i="60"/>
  <c r="AC187" i="59"/>
  <c r="R22" i="60"/>
  <c r="U67" i="59"/>
  <c r="J12" i="60"/>
  <c r="AC139" i="59"/>
  <c r="R18" i="60"/>
  <c r="AC163" i="59"/>
  <c r="R20" i="60"/>
  <c r="U187" i="59"/>
  <c r="J22" i="60"/>
  <c r="AC15" i="38"/>
  <c r="R9" i="39"/>
  <c r="AC67" i="59"/>
  <c r="R12" i="60"/>
  <c r="AC115" i="45"/>
  <c r="R16" i="46"/>
  <c r="AC67" i="45"/>
  <c r="R12" i="46"/>
  <c r="Y197" i="38"/>
  <c r="N21" i="39"/>
  <c r="AC19" i="45"/>
  <c r="R8" i="46"/>
  <c r="AH12" i="85"/>
  <c r="AH16" i="85"/>
  <c r="AI16" i="85"/>
  <c r="AH17" i="85"/>
  <c r="AI17" i="85"/>
  <c r="U10" i="38"/>
  <c r="J8" i="39"/>
  <c r="AH50" i="85"/>
  <c r="AI50" i="85"/>
  <c r="AH51" i="85"/>
  <c r="AI51" i="85"/>
  <c r="AH54" i="85"/>
  <c r="AI54" i="85"/>
  <c r="AH46" i="45"/>
  <c r="AI46" i="45"/>
  <c r="AH49" i="45"/>
  <c r="B21" i="41"/>
  <c r="V13" i="41"/>
  <c r="R21" i="41"/>
  <c r="AG139" i="61"/>
  <c r="V18" i="62"/>
  <c r="O10" i="41"/>
  <c r="AH70" i="87"/>
  <c r="AI70" i="87"/>
  <c r="AH73" i="87"/>
  <c r="AI73" i="87"/>
  <c r="AH77" i="87"/>
  <c r="AI77" i="87"/>
  <c r="AH78" i="87"/>
  <c r="AI78" i="87"/>
  <c r="W191" i="93"/>
  <c r="P10" i="41"/>
  <c r="AH46" i="66"/>
  <c r="AI46" i="66"/>
  <c r="AH47" i="66"/>
  <c r="AI47" i="66"/>
  <c r="AH48" i="66"/>
  <c r="AI48" i="66"/>
  <c r="AH50" i="66"/>
  <c r="AI50" i="66"/>
  <c r="AH51" i="66"/>
  <c r="AH52" i="66"/>
  <c r="AI52" i="66"/>
  <c r="AH54" i="66"/>
  <c r="AI54" i="66"/>
  <c r="AH94" i="66"/>
  <c r="AI94" i="66"/>
  <c r="AH96" i="66"/>
  <c r="AI96" i="66"/>
  <c r="AH98" i="66"/>
  <c r="AI98" i="66"/>
  <c r="AH100" i="66"/>
  <c r="AI100" i="66"/>
  <c r="AH102" i="66"/>
  <c r="AI102" i="66"/>
  <c r="AH166" i="66"/>
  <c r="AI166" i="66"/>
  <c r="AH167" i="66"/>
  <c r="AI167" i="66"/>
  <c r="AH168" i="66"/>
  <c r="AI168" i="66"/>
  <c r="AH170" i="66"/>
  <c r="AI170" i="66"/>
  <c r="AH171" i="66"/>
  <c r="AI171" i="66"/>
  <c r="AH172" i="66"/>
  <c r="AI172" i="66"/>
  <c r="AH174" i="66"/>
  <c r="AI174" i="66"/>
  <c r="AH105" i="82"/>
  <c r="AH106" i="82"/>
  <c r="AI106" i="82"/>
  <c r="AH107" i="82"/>
  <c r="AH109" i="82"/>
  <c r="AI109" i="82"/>
  <c r="AH111" i="82"/>
  <c r="AI111" i="82"/>
  <c r="AH112" i="82"/>
  <c r="AI112" i="82"/>
  <c r="AH113" i="82"/>
  <c r="AI113" i="82"/>
  <c r="AH114" i="82"/>
  <c r="B12" i="41"/>
  <c r="U73" i="40"/>
  <c r="J16" i="41"/>
  <c r="AH154" i="45"/>
  <c r="AI154" i="45"/>
  <c r="AH155" i="45"/>
  <c r="AI155" i="45"/>
  <c r="AH157" i="45"/>
  <c r="AI157" i="45"/>
  <c r="AH158" i="45"/>
  <c r="AI158" i="45"/>
  <c r="AH160" i="45"/>
  <c r="AI160" i="45"/>
  <c r="AH161" i="45"/>
  <c r="AH162" i="45"/>
  <c r="AI162" i="45"/>
  <c r="AG175" i="45"/>
  <c r="V21" i="46"/>
  <c r="Y19" i="59"/>
  <c r="N8" i="60"/>
  <c r="AG43" i="59"/>
  <c r="V10" i="60"/>
  <c r="AG163" i="59"/>
  <c r="V20" i="60"/>
  <c r="AC88" i="40"/>
  <c r="R19" i="41"/>
  <c r="U79" i="45"/>
  <c r="AH171" i="45"/>
  <c r="AI171" i="45"/>
  <c r="AH35" i="59"/>
  <c r="AI35" i="59"/>
  <c r="AH41" i="59"/>
  <c r="AI41" i="59"/>
  <c r="AH82" i="59"/>
  <c r="AI82" i="59"/>
  <c r="AH83" i="59"/>
  <c r="AI83" i="59"/>
  <c r="AH85" i="59"/>
  <c r="AI85" i="59"/>
  <c r="AH86" i="59"/>
  <c r="AI86" i="59"/>
  <c r="AH87" i="59"/>
  <c r="AH89" i="59"/>
  <c r="AI89" i="59"/>
  <c r="AH90" i="59"/>
  <c r="AI90" i="59"/>
  <c r="AG103" i="59"/>
  <c r="V15" i="60"/>
  <c r="AH130" i="59"/>
  <c r="AI130" i="59"/>
  <c r="AH131" i="59"/>
  <c r="AI131" i="59"/>
  <c r="AH133" i="59"/>
  <c r="AI133" i="59"/>
  <c r="AH134" i="59"/>
  <c r="AI134" i="59"/>
  <c r="AH135" i="59"/>
  <c r="AH137" i="59"/>
  <c r="AI137" i="59"/>
  <c r="AH138" i="59"/>
  <c r="AI138" i="59"/>
  <c r="Y151" i="59"/>
  <c r="N19" i="60"/>
  <c r="AH154" i="59"/>
  <c r="AI154" i="59"/>
  <c r="AH158" i="59"/>
  <c r="AI158" i="59"/>
  <c r="AH162" i="59"/>
  <c r="AI162" i="59"/>
  <c r="AG175" i="59"/>
  <c r="V21" i="60"/>
  <c r="AH34" i="61"/>
  <c r="AI34" i="61"/>
  <c r="AH36" i="61"/>
  <c r="AI36" i="61"/>
  <c r="AH38" i="61"/>
  <c r="AI38" i="61"/>
  <c r="AH40" i="61"/>
  <c r="AH42" i="61"/>
  <c r="AI42" i="61"/>
  <c r="AH82" i="61"/>
  <c r="AI82" i="61"/>
  <c r="AH83" i="61"/>
  <c r="AH84" i="61"/>
  <c r="AI84" i="61"/>
  <c r="AH86" i="61"/>
  <c r="AI86" i="61"/>
  <c r="AH87" i="61"/>
  <c r="AI87" i="61"/>
  <c r="AH88" i="61"/>
  <c r="AH90" i="61"/>
  <c r="AI90" i="61"/>
  <c r="AH130" i="61"/>
  <c r="AI130" i="61"/>
  <c r="AH131" i="61"/>
  <c r="AI131" i="61"/>
  <c r="AH132" i="61"/>
  <c r="AH134" i="61"/>
  <c r="AI134" i="61"/>
  <c r="AH135" i="61"/>
  <c r="AI135" i="61"/>
  <c r="AH136" i="61"/>
  <c r="AI136" i="61"/>
  <c r="AH138" i="61"/>
  <c r="AH154" i="61"/>
  <c r="AI154" i="61"/>
  <c r="AH156" i="61"/>
  <c r="AI156" i="61"/>
  <c r="AH158" i="61"/>
  <c r="AI158" i="61"/>
  <c r="AH160" i="61"/>
  <c r="AI160" i="61"/>
  <c r="AH162" i="61"/>
  <c r="AI162" i="61"/>
  <c r="AH34" i="76"/>
  <c r="AI34" i="76"/>
  <c r="AH35" i="76"/>
  <c r="AI35" i="76"/>
  <c r="AH37" i="76"/>
  <c r="AI37" i="76"/>
  <c r="AH38" i="76"/>
  <c r="AI38" i="76"/>
  <c r="AH39" i="76"/>
  <c r="AI39" i="76"/>
  <c r="AH41" i="76"/>
  <c r="AI41" i="76"/>
  <c r="AH42" i="76"/>
  <c r="AI42" i="76"/>
  <c r="AH82" i="76"/>
  <c r="AI82" i="76"/>
  <c r="AH83" i="76"/>
  <c r="AI83" i="76"/>
  <c r="AH85" i="76"/>
  <c r="AI85" i="76"/>
  <c r="AH86" i="76"/>
  <c r="AI86" i="76"/>
  <c r="AH87" i="76"/>
  <c r="AI87" i="76"/>
  <c r="AH89" i="76"/>
  <c r="AI89" i="76"/>
  <c r="AH90" i="76"/>
  <c r="AI90" i="76"/>
  <c r="AH133" i="76"/>
  <c r="AI133" i="76"/>
  <c r="AH137" i="76"/>
  <c r="AI137" i="76"/>
  <c r="AG88" i="40"/>
  <c r="V19" i="41"/>
  <c r="AH16" i="45"/>
  <c r="AI16" i="45"/>
  <c r="AH18" i="45"/>
  <c r="AI18" i="45"/>
  <c r="Y115" i="45"/>
  <c r="N16" i="46"/>
  <c r="AH178" i="76"/>
  <c r="AI178" i="76"/>
  <c r="AH180" i="76"/>
  <c r="AI180" i="76"/>
  <c r="AH182" i="76"/>
  <c r="AI182" i="76"/>
  <c r="AH184" i="76"/>
  <c r="AI184" i="76"/>
  <c r="AH186" i="76"/>
  <c r="AI186" i="76"/>
  <c r="AH168" i="85"/>
  <c r="AH172" i="85"/>
  <c r="AI172" i="85"/>
  <c r="AH46" i="87"/>
  <c r="AH47" i="87"/>
  <c r="AH48" i="87"/>
  <c r="AI48" i="87"/>
  <c r="AH50" i="87"/>
  <c r="AI50" i="87"/>
  <c r="AH51" i="87"/>
  <c r="AI51" i="87"/>
  <c r="AH52" i="87"/>
  <c r="AI52" i="87"/>
  <c r="AH53" i="87"/>
  <c r="AI53" i="87"/>
  <c r="AH54" i="87"/>
  <c r="AI54" i="87"/>
  <c r="B10" i="41"/>
  <c r="B14" i="41"/>
  <c r="B18" i="41"/>
  <c r="AH47" i="82"/>
  <c r="AH49" i="82"/>
  <c r="AI49" i="82"/>
  <c r="AH50" i="82"/>
  <c r="AI50" i="82"/>
  <c r="AH51" i="82"/>
  <c r="AI51" i="82"/>
  <c r="AH52" i="82"/>
  <c r="AI52" i="82"/>
  <c r="AH53" i="82"/>
  <c r="AI53" i="82"/>
  <c r="AH130" i="82"/>
  <c r="AI130" i="82"/>
  <c r="AH133" i="82"/>
  <c r="AI133" i="82"/>
  <c r="AH134" i="82"/>
  <c r="AI134" i="82"/>
  <c r="AH135" i="82"/>
  <c r="AI135" i="82"/>
  <c r="AH137" i="82"/>
  <c r="AI137" i="82"/>
  <c r="AH154" i="82"/>
  <c r="AI154" i="82"/>
  <c r="AH155" i="82"/>
  <c r="AI155" i="82"/>
  <c r="AH156" i="82"/>
  <c r="AH157" i="82"/>
  <c r="AI157" i="82"/>
  <c r="AH159" i="82"/>
  <c r="AI159" i="82"/>
  <c r="AH161" i="82"/>
  <c r="AI161" i="82"/>
  <c r="AH162" i="82"/>
  <c r="AI162" i="82"/>
  <c r="AH117" i="85"/>
  <c r="AI117" i="85"/>
  <c r="AH122" i="85"/>
  <c r="AI122" i="85"/>
  <c r="AH123" i="85"/>
  <c r="AI123" i="85"/>
  <c r="AH124" i="85"/>
  <c r="AH15" i="87"/>
  <c r="AI15" i="87"/>
  <c r="B15" i="41"/>
  <c r="B19" i="41"/>
  <c r="AH34" i="93"/>
  <c r="AI34" i="93"/>
  <c r="AH35" i="93"/>
  <c r="AI35" i="93"/>
  <c r="AH36" i="93"/>
  <c r="AI36" i="93"/>
  <c r="AH39" i="93"/>
  <c r="AI39" i="93"/>
  <c r="AH40" i="93"/>
  <c r="AI40" i="93"/>
  <c r="AH42" i="93"/>
  <c r="AI42" i="93"/>
  <c r="AH81" i="93"/>
  <c r="AI81" i="93"/>
  <c r="AH86" i="93"/>
  <c r="AI86" i="93"/>
  <c r="AH88" i="93"/>
  <c r="AI88" i="93"/>
  <c r="AH130" i="93"/>
  <c r="AI130" i="93"/>
  <c r="AH131" i="93"/>
  <c r="AI131" i="93"/>
  <c r="AH132" i="93"/>
  <c r="AI132" i="93"/>
  <c r="AH133" i="93"/>
  <c r="AI133" i="93"/>
  <c r="AH135" i="93"/>
  <c r="AI135" i="93"/>
  <c r="AH136" i="93"/>
  <c r="AI136" i="93"/>
  <c r="AH138" i="93"/>
  <c r="AI138" i="93"/>
  <c r="AH154" i="93"/>
  <c r="AI154" i="93"/>
  <c r="AH155" i="93"/>
  <c r="AI155" i="93"/>
  <c r="AH157" i="93"/>
  <c r="AI157" i="93"/>
  <c r="AH158" i="93"/>
  <c r="AI158" i="93"/>
  <c r="AH160" i="93"/>
  <c r="AI160" i="93"/>
  <c r="AH162" i="93"/>
  <c r="AI162" i="93"/>
  <c r="B17" i="41"/>
  <c r="B23" i="41"/>
  <c r="B16" i="41"/>
  <c r="B13" i="41"/>
  <c r="B20" i="41"/>
  <c r="S23" i="65"/>
  <c r="P23" i="65"/>
  <c r="Q23" i="65"/>
  <c r="O23" i="65"/>
  <c r="K23" i="65"/>
  <c r="M23" i="65"/>
  <c r="AH34" i="64"/>
  <c r="AI34" i="64"/>
  <c r="AH35" i="64"/>
  <c r="AI35" i="64"/>
  <c r="AH37" i="64"/>
  <c r="AI37" i="64"/>
  <c r="AH38" i="64"/>
  <c r="AH39" i="64"/>
  <c r="AI39" i="64"/>
  <c r="AH41" i="64"/>
  <c r="AI41" i="64"/>
  <c r="AH42" i="64"/>
  <c r="AI42" i="64"/>
  <c r="AH82" i="64"/>
  <c r="AI82" i="64"/>
  <c r="AH83" i="64"/>
  <c r="AI83" i="64"/>
  <c r="AH85" i="64"/>
  <c r="AI85" i="64"/>
  <c r="AH86" i="64"/>
  <c r="AI86" i="64"/>
  <c r="AH87" i="64"/>
  <c r="AI87" i="64"/>
  <c r="AH89" i="64"/>
  <c r="AI89" i="64"/>
  <c r="AH90" i="64"/>
  <c r="AI90" i="64"/>
  <c r="AH130" i="64"/>
  <c r="AI130" i="64"/>
  <c r="AH131" i="64"/>
  <c r="AI131" i="64"/>
  <c r="AH133" i="64"/>
  <c r="AI133" i="64"/>
  <c r="AH134" i="64"/>
  <c r="AI134" i="64"/>
  <c r="AH135" i="64"/>
  <c r="AI135" i="64"/>
  <c r="AH137" i="64"/>
  <c r="AI137" i="64"/>
  <c r="AH138" i="64"/>
  <c r="AI138" i="64"/>
  <c r="AH154" i="64"/>
  <c r="AI154" i="64"/>
  <c r="AH155" i="64"/>
  <c r="AI155" i="64"/>
  <c r="AH157" i="64"/>
  <c r="AI157" i="64"/>
  <c r="AH158" i="64"/>
  <c r="AI158" i="64"/>
  <c r="AH159" i="64"/>
  <c r="AI159" i="64"/>
  <c r="AH161" i="64"/>
  <c r="AI161" i="64"/>
  <c r="AH162" i="64"/>
  <c r="AI162" i="64"/>
  <c r="U19" i="38"/>
  <c r="J10" i="39"/>
  <c r="N19" i="39"/>
  <c r="V21" i="39"/>
  <c r="AG54" i="38"/>
  <c r="V12" i="39"/>
  <c r="Y10" i="38"/>
  <c r="U197" i="38"/>
  <c r="J21" i="39"/>
  <c r="N11" i="41"/>
  <c r="J17" i="41"/>
  <c r="R11" i="41"/>
  <c r="R8" i="41"/>
  <c r="AH39" i="45"/>
  <c r="AI39" i="45"/>
  <c r="Y67" i="45"/>
  <c r="N12" i="46"/>
  <c r="AI108" i="45"/>
  <c r="AI147" i="45"/>
  <c r="AH33" i="45"/>
  <c r="AI33" i="45"/>
  <c r="U43" i="45"/>
  <c r="J10" i="46"/>
  <c r="AH35" i="45"/>
  <c r="AI35" i="45"/>
  <c r="AG43" i="45"/>
  <c r="V10" i="46"/>
  <c r="AG115" i="45"/>
  <c r="V16" i="46"/>
  <c r="AG151" i="45"/>
  <c r="V19" i="46"/>
  <c r="AI172" i="45"/>
  <c r="AC43" i="45"/>
  <c r="R10" i="46"/>
  <c r="Y151" i="45"/>
  <c r="N19" i="46"/>
  <c r="AH41" i="45"/>
  <c r="AI41" i="45"/>
  <c r="AG55" i="45"/>
  <c r="V11" i="46"/>
  <c r="AI90" i="45"/>
  <c r="AH182" i="45"/>
  <c r="AI182" i="45"/>
  <c r="AH14" i="45"/>
  <c r="AI14" i="45"/>
  <c r="AH50" i="45"/>
  <c r="AI50" i="45"/>
  <c r="AH52" i="45"/>
  <c r="AI52" i="45"/>
  <c r="AH53" i="45"/>
  <c r="AI53" i="45"/>
  <c r="AH54" i="45"/>
  <c r="AI54" i="45"/>
  <c r="AG67" i="45"/>
  <c r="V12" i="46"/>
  <c r="AI102" i="45"/>
  <c r="U175" i="45"/>
  <c r="J21" i="46"/>
  <c r="AG190" i="45"/>
  <c r="V23" i="46"/>
  <c r="U190" i="45"/>
  <c r="J23" i="46"/>
  <c r="R10" i="94"/>
  <c r="U19" i="93"/>
  <c r="J8" i="94"/>
  <c r="AH13" i="93"/>
  <c r="AI13" i="93"/>
  <c r="AH15" i="93"/>
  <c r="AI15" i="93"/>
  <c r="AH16" i="93"/>
  <c r="AI16" i="93"/>
  <c r="AH18" i="93"/>
  <c r="AI18" i="93"/>
  <c r="AG175" i="93"/>
  <c r="M14" i="94"/>
  <c r="B20" i="94"/>
  <c r="J20" i="94"/>
  <c r="F22" i="94"/>
  <c r="U22" i="94"/>
  <c r="Y43" i="93"/>
  <c r="N10" i="94"/>
  <c r="Y67" i="93"/>
  <c r="N12" i="94"/>
  <c r="AH70" i="93"/>
  <c r="AI70" i="93"/>
  <c r="AH71" i="93"/>
  <c r="AH73" i="93"/>
  <c r="AI73" i="93"/>
  <c r="AH74" i="93"/>
  <c r="AI74" i="93"/>
  <c r="AH118" i="93"/>
  <c r="AI118" i="93"/>
  <c r="X19" i="94"/>
  <c r="AH120" i="93"/>
  <c r="AH122" i="93"/>
  <c r="AI122" i="93"/>
  <c r="AH123" i="93"/>
  <c r="AI123" i="93"/>
  <c r="AH125" i="93"/>
  <c r="AI125" i="93"/>
  <c r="AH126" i="93"/>
  <c r="AI126" i="93"/>
  <c r="AH142" i="93"/>
  <c r="AI142" i="93"/>
  <c r="AH143" i="93"/>
  <c r="AI143" i="93"/>
  <c r="AH144" i="93"/>
  <c r="AI144" i="93"/>
  <c r="AH146" i="93"/>
  <c r="AI146" i="93"/>
  <c r="AH147" i="93"/>
  <c r="AI147" i="93"/>
  <c r="AH148" i="93"/>
  <c r="AI148" i="93"/>
  <c r="F9" i="94"/>
  <c r="F11" i="94"/>
  <c r="E13" i="94"/>
  <c r="F14" i="94"/>
  <c r="M15" i="94"/>
  <c r="F17" i="94"/>
  <c r="U18" i="94"/>
  <c r="U19" i="94"/>
  <c r="U20" i="94"/>
  <c r="E22" i="94"/>
  <c r="Q22" i="94"/>
  <c r="AH57" i="93"/>
  <c r="AI57" i="93"/>
  <c r="U67" i="93"/>
  <c r="J12" i="94"/>
  <c r="AH60" i="93"/>
  <c r="AI60" i="93"/>
  <c r="AH62" i="93"/>
  <c r="AI62" i="93"/>
  <c r="AH64" i="93"/>
  <c r="AI64" i="93"/>
  <c r="AH65" i="93"/>
  <c r="AH108" i="93"/>
  <c r="AI108" i="93"/>
  <c r="AH109" i="93"/>
  <c r="AI109" i="93"/>
  <c r="AH111" i="93"/>
  <c r="AI111" i="93"/>
  <c r="AH112" i="93"/>
  <c r="AI112" i="93"/>
  <c r="AH178" i="93"/>
  <c r="AI178" i="93"/>
  <c r="AH182" i="93"/>
  <c r="AI182" i="93"/>
  <c r="AH183" i="93"/>
  <c r="AI183" i="93"/>
  <c r="AH185" i="93"/>
  <c r="AI185" i="93"/>
  <c r="AH186" i="93"/>
  <c r="AI186" i="93"/>
  <c r="E11" i="94"/>
  <c r="E17" i="94"/>
  <c r="M18" i="94"/>
  <c r="B22" i="94"/>
  <c r="M22" i="94"/>
  <c r="AH22" i="93"/>
  <c r="AI22" i="93"/>
  <c r="AH27" i="93"/>
  <c r="AH29" i="93"/>
  <c r="AI29" i="93"/>
  <c r="AH30" i="93"/>
  <c r="AI30" i="93"/>
  <c r="AG43" i="93"/>
  <c r="V10" i="94"/>
  <c r="AH46" i="93"/>
  <c r="AI46" i="93"/>
  <c r="AH48" i="93"/>
  <c r="AI48" i="93"/>
  <c r="AH49" i="93"/>
  <c r="AI49" i="93"/>
  <c r="AH50" i="93"/>
  <c r="AI50" i="93"/>
  <c r="AH51" i="93"/>
  <c r="AI51" i="93"/>
  <c r="AH53" i="93"/>
  <c r="AI53" i="93"/>
  <c r="AH94" i="93"/>
  <c r="AI94" i="93"/>
  <c r="AH97" i="93"/>
  <c r="AI97" i="93"/>
  <c r="AH98" i="93"/>
  <c r="AI98" i="93"/>
  <c r="AH100" i="93"/>
  <c r="AI100" i="93"/>
  <c r="AH101" i="93"/>
  <c r="AI101" i="93"/>
  <c r="AH102" i="93"/>
  <c r="AI102" i="93"/>
  <c r="AG115" i="93"/>
  <c r="V16" i="94"/>
  <c r="AH169" i="93"/>
  <c r="AI169" i="93"/>
  <c r="AH171" i="93"/>
  <c r="AI171" i="93"/>
  <c r="AH172" i="93"/>
  <c r="AI172" i="93"/>
  <c r="AH174" i="93"/>
  <c r="AI174" i="93"/>
  <c r="F16" i="94"/>
  <c r="E18" i="94"/>
  <c r="E19" i="94"/>
  <c r="M20" i="94"/>
  <c r="M21" i="94"/>
  <c r="I22" i="94"/>
  <c r="M23" i="94"/>
  <c r="AG190" i="93"/>
  <c r="E23" i="94"/>
  <c r="AC190" i="93"/>
  <c r="R23" i="94"/>
  <c r="B23" i="94"/>
  <c r="Y190" i="93"/>
  <c r="N23" i="94"/>
  <c r="U23" i="94"/>
  <c r="Y94" i="89"/>
  <c r="N15" i="90"/>
  <c r="Y43" i="87"/>
  <c r="N10" i="88"/>
  <c r="AH38" i="87"/>
  <c r="AI38" i="87"/>
  <c r="AH40" i="87"/>
  <c r="AI40" i="87"/>
  <c r="AH42" i="87"/>
  <c r="AI42" i="87"/>
  <c r="AH108" i="87"/>
  <c r="AI108" i="87"/>
  <c r="AH171" i="87"/>
  <c r="AI171" i="87"/>
  <c r="AH25" i="87"/>
  <c r="AI25" i="87"/>
  <c r="AH26" i="87"/>
  <c r="AH29" i="87"/>
  <c r="AI29" i="87"/>
  <c r="AH94" i="87"/>
  <c r="AI94" i="87"/>
  <c r="AH95" i="87"/>
  <c r="AI95" i="87"/>
  <c r="AH97" i="87"/>
  <c r="AI97" i="87"/>
  <c r="AH98" i="87"/>
  <c r="AI98" i="87"/>
  <c r="AH99" i="87"/>
  <c r="AI99" i="87"/>
  <c r="AH102" i="87"/>
  <c r="AI102" i="87"/>
  <c r="AG115" i="87"/>
  <c r="V16" i="88"/>
  <c r="AH130" i="87"/>
  <c r="AI130" i="87"/>
  <c r="AH131" i="87"/>
  <c r="AI131" i="87"/>
  <c r="AH132" i="87"/>
  <c r="AI132" i="87"/>
  <c r="AH136" i="87"/>
  <c r="AI136" i="87"/>
  <c r="AH137" i="87"/>
  <c r="AI137" i="87"/>
  <c r="Y151" i="87"/>
  <c r="N19" i="88"/>
  <c r="AH154" i="87"/>
  <c r="AI154" i="87"/>
  <c r="AH156" i="87"/>
  <c r="AI156" i="87"/>
  <c r="AH158" i="87"/>
  <c r="AI158" i="87"/>
  <c r="AH161" i="87"/>
  <c r="AI161" i="87"/>
  <c r="AH162" i="87"/>
  <c r="AI162" i="87"/>
  <c r="AG175" i="87"/>
  <c r="V21" i="88"/>
  <c r="AH178" i="87"/>
  <c r="AI178" i="87"/>
  <c r="AH181" i="87"/>
  <c r="AI181" i="87"/>
  <c r="AH184" i="87"/>
  <c r="AI184" i="87"/>
  <c r="AH185" i="87"/>
  <c r="AI185" i="87"/>
  <c r="AH186" i="87"/>
  <c r="AI186" i="87"/>
  <c r="AG19" i="87"/>
  <c r="V8" i="88"/>
  <c r="AH36" i="87"/>
  <c r="AI36" i="87"/>
  <c r="AH37" i="87"/>
  <c r="AI37" i="87"/>
  <c r="AH41" i="87"/>
  <c r="AI41" i="87"/>
  <c r="AH107" i="87"/>
  <c r="AI107" i="87"/>
  <c r="AH167" i="87"/>
  <c r="AI167" i="87"/>
  <c r="AH172" i="87"/>
  <c r="AI172" i="87"/>
  <c r="AH63" i="87"/>
  <c r="AI63" i="87"/>
  <c r="AH64" i="87"/>
  <c r="AI64" i="87"/>
  <c r="AH84" i="87"/>
  <c r="AI84" i="87"/>
  <c r="AH85" i="87"/>
  <c r="AI85" i="87"/>
  <c r="AH87" i="87"/>
  <c r="AI87" i="87"/>
  <c r="AH88" i="87"/>
  <c r="AI88" i="87"/>
  <c r="AH89" i="87"/>
  <c r="AI89" i="87"/>
  <c r="AH121" i="87"/>
  <c r="AI121" i="87"/>
  <c r="AH122" i="87"/>
  <c r="AI122" i="87"/>
  <c r="AH125" i="87"/>
  <c r="AI125" i="87"/>
  <c r="AH141" i="87"/>
  <c r="AH142" i="87"/>
  <c r="AI142" i="87"/>
  <c r="AH144" i="87"/>
  <c r="AI144" i="87"/>
  <c r="AH148" i="87"/>
  <c r="AI148" i="87"/>
  <c r="AC79" i="85"/>
  <c r="AG19" i="85"/>
  <c r="V8" i="86"/>
  <c r="AH37" i="85"/>
  <c r="AI37" i="85"/>
  <c r="AH40" i="85"/>
  <c r="AI40" i="85"/>
  <c r="AH41" i="85"/>
  <c r="AI41" i="85"/>
  <c r="AH42" i="85"/>
  <c r="AI42" i="85"/>
  <c r="AH108" i="85"/>
  <c r="AI108" i="85"/>
  <c r="AH112" i="85"/>
  <c r="AI112" i="85"/>
  <c r="AH113" i="85"/>
  <c r="AI113" i="85"/>
  <c r="AH155" i="85"/>
  <c r="AH158" i="85"/>
  <c r="AI158" i="85"/>
  <c r="AH162" i="85"/>
  <c r="AI162" i="85"/>
  <c r="AG175" i="85"/>
  <c r="V21" i="86"/>
  <c r="AH70" i="85"/>
  <c r="AI70" i="85"/>
  <c r="U79" i="85"/>
  <c r="J13" i="86"/>
  <c r="AH72" i="85"/>
  <c r="AI72" i="85"/>
  <c r="AH75" i="85"/>
  <c r="AI75" i="85"/>
  <c r="AH76" i="85"/>
  <c r="AI76" i="85"/>
  <c r="AH77" i="85"/>
  <c r="AI77" i="85"/>
  <c r="AH78" i="85"/>
  <c r="AH95" i="85"/>
  <c r="AI95" i="85"/>
  <c r="AH98" i="85"/>
  <c r="AI98" i="85"/>
  <c r="AH102" i="85"/>
  <c r="AI102" i="85"/>
  <c r="AH129" i="85"/>
  <c r="AI129" i="85"/>
  <c r="AH130" i="85"/>
  <c r="AI130" i="85"/>
  <c r="AH133" i="85"/>
  <c r="AH134" i="85"/>
  <c r="AI134" i="85"/>
  <c r="AH135" i="85"/>
  <c r="AI135" i="85"/>
  <c r="AH136" i="85"/>
  <c r="AI136" i="85"/>
  <c r="U139" i="85"/>
  <c r="J18" i="86"/>
  <c r="AH143" i="85"/>
  <c r="AI143" i="85"/>
  <c r="AH145" i="85"/>
  <c r="AI145" i="85"/>
  <c r="AH147" i="85"/>
  <c r="AI147" i="85"/>
  <c r="AH149" i="85"/>
  <c r="AI149" i="85"/>
  <c r="U55" i="85"/>
  <c r="J11" i="86"/>
  <c r="U127" i="85"/>
  <c r="J17" i="86"/>
  <c r="AC139" i="85"/>
  <c r="R18" i="86"/>
  <c r="AH23" i="85"/>
  <c r="AH25" i="85"/>
  <c r="AI25" i="85"/>
  <c r="AH26" i="85"/>
  <c r="AI26" i="85"/>
  <c r="U31" i="85"/>
  <c r="J9" i="86"/>
  <c r="AH29" i="85"/>
  <c r="AI29" i="85"/>
  <c r="Y55" i="85"/>
  <c r="N11" i="86"/>
  <c r="AH60" i="85"/>
  <c r="AI60" i="85"/>
  <c r="AH61" i="85"/>
  <c r="AI61" i="85"/>
  <c r="AH64" i="85"/>
  <c r="AI64" i="85"/>
  <c r="AH82" i="85"/>
  <c r="AI82" i="85"/>
  <c r="AH84" i="85"/>
  <c r="AI84" i="85"/>
  <c r="AH90" i="85"/>
  <c r="AI90" i="85"/>
  <c r="AG139" i="85"/>
  <c r="V18" i="86"/>
  <c r="AH182" i="85"/>
  <c r="AI182" i="85"/>
  <c r="AH184" i="85"/>
  <c r="AI184" i="85"/>
  <c r="Z191" i="85"/>
  <c r="Y43" i="82"/>
  <c r="N10" i="83"/>
  <c r="AG67" i="82"/>
  <c r="V12" i="83"/>
  <c r="U115" i="82"/>
  <c r="J16" i="83"/>
  <c r="Y127" i="82"/>
  <c r="N17" i="83"/>
  <c r="AH34" i="82"/>
  <c r="AI34" i="82"/>
  <c r="AH35" i="82"/>
  <c r="AI35" i="82"/>
  <c r="AH37" i="82"/>
  <c r="AI37" i="82"/>
  <c r="AH38" i="82"/>
  <c r="AI38" i="82"/>
  <c r="AH39" i="82"/>
  <c r="AI39" i="82"/>
  <c r="AH41" i="82"/>
  <c r="AI41" i="82"/>
  <c r="AH42" i="82"/>
  <c r="AI42" i="82"/>
  <c r="AC67" i="82"/>
  <c r="R12" i="83"/>
  <c r="Y91" i="82"/>
  <c r="N14" i="83"/>
  <c r="AH95" i="82"/>
  <c r="AI95" i="82"/>
  <c r="AH97" i="82"/>
  <c r="AH98" i="82"/>
  <c r="AI98" i="82"/>
  <c r="AH99" i="82"/>
  <c r="AI99" i="82"/>
  <c r="AH100" i="82"/>
  <c r="AI100" i="82"/>
  <c r="AH101" i="82"/>
  <c r="AG115" i="82"/>
  <c r="V16" i="83"/>
  <c r="AH117" i="82"/>
  <c r="AI117" i="82"/>
  <c r="X18" i="83"/>
  <c r="U127" i="82"/>
  <c r="J17" i="83"/>
  <c r="AH120" i="82"/>
  <c r="AI120" i="82"/>
  <c r="AH121" i="82"/>
  <c r="AI121" i="82"/>
  <c r="AH124" i="82"/>
  <c r="AI124" i="82"/>
  <c r="AH142" i="82"/>
  <c r="AI142" i="82"/>
  <c r="AH143" i="82"/>
  <c r="AI143" i="82"/>
  <c r="AH146" i="82"/>
  <c r="AI146" i="82"/>
  <c r="AH148" i="82"/>
  <c r="AI148" i="82"/>
  <c r="AH149" i="82"/>
  <c r="AI149" i="82"/>
  <c r="AH150" i="82"/>
  <c r="AI150" i="82"/>
  <c r="Y19" i="82"/>
  <c r="AH23" i="82"/>
  <c r="AI23" i="82"/>
  <c r="AH25" i="82"/>
  <c r="AI25" i="82"/>
  <c r="AH27" i="82"/>
  <c r="AH28" i="82"/>
  <c r="AI28" i="82"/>
  <c r="AH29" i="82"/>
  <c r="AI29" i="82"/>
  <c r="Y67" i="82"/>
  <c r="N12" i="83"/>
  <c r="AH71" i="82"/>
  <c r="AI71" i="82"/>
  <c r="AH72" i="82"/>
  <c r="AI72" i="82"/>
  <c r="AH73" i="82"/>
  <c r="AI73" i="82"/>
  <c r="AH75" i="82"/>
  <c r="AI75" i="82"/>
  <c r="AH77" i="82"/>
  <c r="AH83" i="82"/>
  <c r="AI83" i="82"/>
  <c r="AH84" i="82"/>
  <c r="AI84" i="82"/>
  <c r="AH85" i="82"/>
  <c r="AI85" i="82"/>
  <c r="AH86" i="82"/>
  <c r="AI86" i="82"/>
  <c r="AH87" i="82"/>
  <c r="AI87" i="82"/>
  <c r="AH90" i="82"/>
  <c r="AI90" i="82"/>
  <c r="AG127" i="82"/>
  <c r="V17" i="83"/>
  <c r="AG151" i="82"/>
  <c r="V19" i="83"/>
  <c r="Y175" i="82"/>
  <c r="N21" i="83"/>
  <c r="AH180" i="82"/>
  <c r="AI180" i="82"/>
  <c r="AH181" i="82"/>
  <c r="AI181" i="82"/>
  <c r="AH184" i="82"/>
  <c r="AI184" i="82"/>
  <c r="AH9" i="82"/>
  <c r="AI9" i="82"/>
  <c r="AH11" i="82"/>
  <c r="AI11" i="82"/>
  <c r="AH13" i="82"/>
  <c r="AI13" i="82"/>
  <c r="AH14" i="82"/>
  <c r="AH15" i="82"/>
  <c r="AI15" i="82"/>
  <c r="AH18" i="82"/>
  <c r="AH58" i="82"/>
  <c r="AI58" i="82"/>
  <c r="AH62" i="82"/>
  <c r="AI62" i="82"/>
  <c r="Y115" i="82"/>
  <c r="N16" i="83"/>
  <c r="AC127" i="82"/>
  <c r="R17" i="83"/>
  <c r="AH170" i="82"/>
  <c r="AI170" i="82"/>
  <c r="AH171" i="82"/>
  <c r="AI171" i="82"/>
  <c r="AH174" i="82"/>
  <c r="AI174" i="82"/>
  <c r="AC190" i="82"/>
  <c r="R23" i="83"/>
  <c r="AF191" i="82"/>
  <c r="AG190" i="82"/>
  <c r="V23" i="83"/>
  <c r="AH153" i="76"/>
  <c r="AI153" i="76"/>
  <c r="AH154" i="76"/>
  <c r="AI154" i="76"/>
  <c r="AH156" i="76"/>
  <c r="AI156" i="76"/>
  <c r="AH157" i="76"/>
  <c r="AI157" i="76"/>
  <c r="AH158" i="76"/>
  <c r="AI158" i="76"/>
  <c r="AH160" i="76"/>
  <c r="AH161" i="76"/>
  <c r="AI161" i="76"/>
  <c r="AH162" i="76"/>
  <c r="AI162" i="76"/>
  <c r="AH21" i="76"/>
  <c r="AI21" i="76"/>
  <c r="U31" i="76"/>
  <c r="AH24" i="76"/>
  <c r="AI24" i="76"/>
  <c r="AH25" i="76"/>
  <c r="AI25" i="76"/>
  <c r="AH27" i="76"/>
  <c r="AI27" i="76"/>
  <c r="AH28" i="76"/>
  <c r="AI28" i="76"/>
  <c r="AH29" i="76"/>
  <c r="AI29" i="76"/>
  <c r="AG43" i="76"/>
  <c r="V10" i="77"/>
  <c r="AC55" i="76"/>
  <c r="R11" i="77"/>
  <c r="Y67" i="76"/>
  <c r="N12" i="77"/>
  <c r="AH69" i="76"/>
  <c r="AI69" i="76"/>
  <c r="U79" i="76"/>
  <c r="J13" i="77"/>
  <c r="AH72" i="76"/>
  <c r="AI72" i="76"/>
  <c r="AH73" i="76"/>
  <c r="AH75" i="76"/>
  <c r="AI75" i="76"/>
  <c r="AH76" i="76"/>
  <c r="AI76" i="76"/>
  <c r="AH77" i="76"/>
  <c r="AI77" i="76"/>
  <c r="AG91" i="76"/>
  <c r="V14" i="77"/>
  <c r="AC103" i="76"/>
  <c r="R15" i="77"/>
  <c r="AH117" i="76"/>
  <c r="AI117" i="76"/>
  <c r="AH118" i="76"/>
  <c r="AI118" i="76"/>
  <c r="AH120" i="76"/>
  <c r="AI120" i="76"/>
  <c r="AH121" i="76"/>
  <c r="AI121" i="76"/>
  <c r="AH122" i="76"/>
  <c r="AI122" i="76"/>
  <c r="AH124" i="76"/>
  <c r="AI124" i="76"/>
  <c r="AH125" i="76"/>
  <c r="AI125" i="76"/>
  <c r="AH126" i="76"/>
  <c r="AI126" i="76"/>
  <c r="AH145" i="76"/>
  <c r="AI145" i="76"/>
  <c r="AH149" i="76"/>
  <c r="AI149" i="76"/>
  <c r="AH150" i="76"/>
  <c r="AI150" i="76"/>
  <c r="AH10" i="76"/>
  <c r="AI10" i="76"/>
  <c r="AH11" i="76"/>
  <c r="AI11" i="76"/>
  <c r="AH13" i="76"/>
  <c r="AI13" i="76"/>
  <c r="AH15" i="76"/>
  <c r="AI15" i="76"/>
  <c r="AH17" i="76"/>
  <c r="AI17" i="76"/>
  <c r="AH58" i="76"/>
  <c r="AH59" i="76"/>
  <c r="AI59" i="76"/>
  <c r="AH61" i="76"/>
  <c r="AI61" i="76"/>
  <c r="AH62" i="76"/>
  <c r="AI62" i="76"/>
  <c r="AH63" i="76"/>
  <c r="AI63" i="76"/>
  <c r="AH65" i="76"/>
  <c r="AI65" i="76"/>
  <c r="AH66" i="76"/>
  <c r="AH106" i="76"/>
  <c r="AI106" i="76"/>
  <c r="AH107" i="76"/>
  <c r="AH109" i="76"/>
  <c r="AI109" i="76"/>
  <c r="AH110" i="76"/>
  <c r="AI110" i="76"/>
  <c r="AH112" i="76"/>
  <c r="AI112" i="76"/>
  <c r="AH113" i="76"/>
  <c r="AI113" i="76"/>
  <c r="AH114" i="76"/>
  <c r="AI114" i="76"/>
  <c r="AG19" i="76"/>
  <c r="V8" i="77"/>
  <c r="AC31" i="76"/>
  <c r="R9" i="77"/>
  <c r="Y43" i="76"/>
  <c r="AH45" i="76"/>
  <c r="AI45" i="76"/>
  <c r="AH47" i="76"/>
  <c r="AI47" i="76"/>
  <c r="AH48" i="76"/>
  <c r="AI48" i="76"/>
  <c r="AH49" i="76"/>
  <c r="AI49" i="76"/>
  <c r="AH51" i="76"/>
  <c r="AI51" i="76"/>
  <c r="AH52" i="76"/>
  <c r="AI52" i="76"/>
  <c r="AH53" i="76"/>
  <c r="AI53" i="76"/>
  <c r="AG67" i="76"/>
  <c r="V12" i="77"/>
  <c r="AC79" i="76"/>
  <c r="R13" i="77"/>
  <c r="Y91" i="76"/>
  <c r="N14" i="77"/>
  <c r="AH93" i="76"/>
  <c r="AI93" i="76"/>
  <c r="AH95" i="76"/>
  <c r="AI95" i="76"/>
  <c r="AH96" i="76"/>
  <c r="AI96" i="76"/>
  <c r="AH97" i="76"/>
  <c r="AI97" i="76"/>
  <c r="U103" i="76"/>
  <c r="AH100" i="76"/>
  <c r="AH101" i="76"/>
  <c r="AI101" i="76"/>
  <c r="AH166" i="76"/>
  <c r="AI166" i="76"/>
  <c r="AH168" i="76"/>
  <c r="AI168" i="76"/>
  <c r="AH169" i="76"/>
  <c r="AI169" i="76"/>
  <c r="AH170" i="76"/>
  <c r="AI170" i="76"/>
  <c r="AH172" i="76"/>
  <c r="AI172" i="76"/>
  <c r="AH173" i="76"/>
  <c r="AI173" i="76"/>
  <c r="AH174" i="76"/>
  <c r="AH35" i="66"/>
  <c r="AI35" i="66"/>
  <c r="AH38" i="66"/>
  <c r="AI38" i="66"/>
  <c r="AH40" i="66"/>
  <c r="AI40" i="66"/>
  <c r="AH83" i="66"/>
  <c r="AI83" i="66"/>
  <c r="AH132" i="66"/>
  <c r="AI132" i="66"/>
  <c r="AH134" i="66"/>
  <c r="AI134" i="66"/>
  <c r="AH136" i="66"/>
  <c r="AI136" i="66"/>
  <c r="AH156" i="66"/>
  <c r="AI156" i="66"/>
  <c r="AH158" i="66"/>
  <c r="AI158" i="66"/>
  <c r="AH162" i="66"/>
  <c r="AI162" i="66"/>
  <c r="AA191" i="66"/>
  <c r="AB191" i="66"/>
  <c r="AH22" i="66"/>
  <c r="AI22" i="66"/>
  <c r="AH23" i="66"/>
  <c r="AI23" i="66"/>
  <c r="AH24" i="66"/>
  <c r="AI24" i="66"/>
  <c r="AH26" i="66"/>
  <c r="AI26" i="66"/>
  <c r="AH27" i="66"/>
  <c r="AI27" i="66"/>
  <c r="AH28" i="66"/>
  <c r="AI28" i="66"/>
  <c r="AH30" i="66"/>
  <c r="AI30" i="66"/>
  <c r="AH71" i="66"/>
  <c r="AI71" i="66"/>
  <c r="AH75" i="66"/>
  <c r="AI75" i="66"/>
  <c r="AH118" i="66"/>
  <c r="AI118" i="66"/>
  <c r="X19" i="67"/>
  <c r="AH119" i="66"/>
  <c r="AI119" i="66"/>
  <c r="AH120" i="66"/>
  <c r="AI120" i="66"/>
  <c r="AH122" i="66"/>
  <c r="AH123" i="66"/>
  <c r="AI123" i="66"/>
  <c r="AH124" i="66"/>
  <c r="AI124" i="66"/>
  <c r="AH126" i="66"/>
  <c r="AI126" i="66"/>
  <c r="AH142" i="66"/>
  <c r="AI142" i="66"/>
  <c r="AH143" i="66"/>
  <c r="AI143" i="66"/>
  <c r="AH144" i="66"/>
  <c r="AI144" i="66"/>
  <c r="AH146" i="66"/>
  <c r="AI146" i="66"/>
  <c r="AH147" i="66"/>
  <c r="AI147" i="66"/>
  <c r="AH148" i="66"/>
  <c r="AI148" i="66"/>
  <c r="AH150" i="66"/>
  <c r="AI150" i="66"/>
  <c r="W191" i="66"/>
  <c r="AH34" i="66"/>
  <c r="AI34" i="66"/>
  <c r="AH36" i="66"/>
  <c r="AH39" i="66"/>
  <c r="AI39" i="66"/>
  <c r="AH42" i="66"/>
  <c r="AI42" i="66"/>
  <c r="AH130" i="66"/>
  <c r="AI130" i="66"/>
  <c r="AH131" i="66"/>
  <c r="AH135" i="66"/>
  <c r="AI135" i="66"/>
  <c r="AH138" i="66"/>
  <c r="AI138" i="66"/>
  <c r="AH154" i="66"/>
  <c r="AI154" i="66"/>
  <c r="AH155" i="66"/>
  <c r="AI155" i="66"/>
  <c r="AH159" i="66"/>
  <c r="AH160" i="66"/>
  <c r="AI160" i="66"/>
  <c r="AH10" i="66"/>
  <c r="AI10" i="66"/>
  <c r="AH11" i="66"/>
  <c r="AI11" i="66"/>
  <c r="AH12" i="66"/>
  <c r="AI12" i="66"/>
  <c r="AH14" i="66"/>
  <c r="AI14" i="66"/>
  <c r="AH15" i="66"/>
  <c r="AI15" i="66"/>
  <c r="AH16" i="66"/>
  <c r="AI16" i="66"/>
  <c r="AH18" i="66"/>
  <c r="AI18" i="66"/>
  <c r="AH58" i="66"/>
  <c r="AI58" i="66"/>
  <c r="AH59" i="66"/>
  <c r="AI59" i="66"/>
  <c r="AH60" i="66"/>
  <c r="AI60" i="66"/>
  <c r="AH62" i="66"/>
  <c r="AI62" i="66"/>
  <c r="AH63" i="66"/>
  <c r="AI63" i="66"/>
  <c r="AH64" i="66"/>
  <c r="AI64" i="66"/>
  <c r="AH66" i="66"/>
  <c r="AI66" i="66"/>
  <c r="AH106" i="66"/>
  <c r="AI106" i="66"/>
  <c r="AH107" i="66"/>
  <c r="AI107" i="66"/>
  <c r="AH108" i="66"/>
  <c r="AI108" i="66"/>
  <c r="AH110" i="66"/>
  <c r="AI110" i="66"/>
  <c r="AH111" i="66"/>
  <c r="AI111" i="66"/>
  <c r="AH112" i="66"/>
  <c r="AI112" i="66"/>
  <c r="AH114" i="66"/>
  <c r="AI114" i="66"/>
  <c r="AH178" i="66"/>
  <c r="AI178" i="66"/>
  <c r="AH179" i="66"/>
  <c r="AI179" i="66"/>
  <c r="AH180" i="66"/>
  <c r="AI180" i="66"/>
  <c r="AH182" i="66"/>
  <c r="AI182" i="66"/>
  <c r="AH183" i="66"/>
  <c r="AI183" i="66"/>
  <c r="AH184" i="66"/>
  <c r="AI184" i="66"/>
  <c r="AH186" i="66"/>
  <c r="AI186" i="66"/>
  <c r="T191" i="66"/>
  <c r="Z191" i="66"/>
  <c r="X191" i="66"/>
  <c r="AE191" i="66"/>
  <c r="Y31" i="64"/>
  <c r="N9" i="65"/>
  <c r="AG55" i="64"/>
  <c r="V11" i="65"/>
  <c r="AG103" i="64"/>
  <c r="V15" i="65"/>
  <c r="AG175" i="64"/>
  <c r="V21" i="65"/>
  <c r="AH21" i="64"/>
  <c r="AI21" i="64"/>
  <c r="AH24" i="64"/>
  <c r="AI24" i="64"/>
  <c r="AH28" i="64"/>
  <c r="AH73" i="64"/>
  <c r="AI73" i="64"/>
  <c r="AC103" i="64"/>
  <c r="R15" i="65"/>
  <c r="AH117" i="64"/>
  <c r="AI117" i="64"/>
  <c r="AH120" i="64"/>
  <c r="AI120" i="64"/>
  <c r="AH123" i="64"/>
  <c r="AI123" i="64"/>
  <c r="AH125" i="64"/>
  <c r="AI125" i="64"/>
  <c r="AH141" i="64"/>
  <c r="AI141" i="64"/>
  <c r="AH143" i="64"/>
  <c r="AI143" i="64"/>
  <c r="AH145" i="64"/>
  <c r="AH148" i="64"/>
  <c r="AI148" i="64"/>
  <c r="AH10" i="64"/>
  <c r="AI10" i="64"/>
  <c r="AH11" i="64"/>
  <c r="AI11" i="64"/>
  <c r="AH13" i="64"/>
  <c r="AI13" i="64"/>
  <c r="AH14" i="64"/>
  <c r="AI14" i="64"/>
  <c r="AH15" i="64"/>
  <c r="AI15" i="64"/>
  <c r="AH17" i="64"/>
  <c r="AI17" i="64"/>
  <c r="AH18" i="64"/>
  <c r="AI18" i="64"/>
  <c r="AG31" i="64"/>
  <c r="Y55" i="64"/>
  <c r="N11" i="65"/>
  <c r="AH59" i="64"/>
  <c r="AI59" i="64"/>
  <c r="AH61" i="64"/>
  <c r="AI61" i="64"/>
  <c r="AH63" i="64"/>
  <c r="AI63" i="64"/>
  <c r="AH65" i="64"/>
  <c r="AI65" i="64"/>
  <c r="AG79" i="64"/>
  <c r="V13" i="65"/>
  <c r="Y103" i="64"/>
  <c r="N15" i="65"/>
  <c r="AH106" i="64"/>
  <c r="AI106" i="64"/>
  <c r="AH107" i="64"/>
  <c r="AI107" i="64"/>
  <c r="AH109" i="64"/>
  <c r="AI109" i="64"/>
  <c r="AH110" i="64"/>
  <c r="AI110" i="64"/>
  <c r="AH111" i="64"/>
  <c r="AH113" i="64"/>
  <c r="AI113" i="64"/>
  <c r="AH114" i="64"/>
  <c r="AI114" i="64"/>
  <c r="AG127" i="64"/>
  <c r="V17" i="65"/>
  <c r="AG151" i="64"/>
  <c r="V19" i="65"/>
  <c r="Y175" i="64"/>
  <c r="AH178" i="64"/>
  <c r="AI178" i="64"/>
  <c r="AH179" i="64"/>
  <c r="AI179" i="64"/>
  <c r="AH181" i="64"/>
  <c r="AH182" i="64"/>
  <c r="AI182" i="64"/>
  <c r="AH183" i="64"/>
  <c r="AI183" i="64"/>
  <c r="AH185" i="64"/>
  <c r="AI185" i="64"/>
  <c r="AH186" i="64"/>
  <c r="AI186" i="64"/>
  <c r="Y79" i="64"/>
  <c r="N13" i="65"/>
  <c r="Y127" i="64"/>
  <c r="N17" i="65"/>
  <c r="Y151" i="64"/>
  <c r="N19" i="65"/>
  <c r="AH23" i="64"/>
  <c r="AI23" i="64"/>
  <c r="AH25" i="64"/>
  <c r="AH27" i="64"/>
  <c r="AI27" i="64"/>
  <c r="AH29" i="64"/>
  <c r="AI29" i="64"/>
  <c r="AC55" i="64"/>
  <c r="R11" i="65"/>
  <c r="AH75" i="64"/>
  <c r="AI75" i="64"/>
  <c r="AH77" i="64"/>
  <c r="AI77" i="64"/>
  <c r="AH119" i="64"/>
  <c r="AI119" i="64"/>
  <c r="AH121" i="64"/>
  <c r="AI121" i="64"/>
  <c r="AH124" i="64"/>
  <c r="AI124" i="64"/>
  <c r="AH144" i="64"/>
  <c r="AI144" i="64"/>
  <c r="AH147" i="64"/>
  <c r="AI147" i="64"/>
  <c r="AH149" i="64"/>
  <c r="AI149" i="64"/>
  <c r="AC175" i="64"/>
  <c r="R21" i="65"/>
  <c r="AC31" i="64"/>
  <c r="R9" i="65"/>
  <c r="AH45" i="64"/>
  <c r="AH48" i="64"/>
  <c r="AI48" i="64"/>
  <c r="AH52" i="64"/>
  <c r="AI52" i="64"/>
  <c r="AC79" i="64"/>
  <c r="R13" i="65"/>
  <c r="AH93" i="64"/>
  <c r="AI93" i="64"/>
  <c r="U103" i="64"/>
  <c r="J15" i="65"/>
  <c r="AH96" i="64"/>
  <c r="AI96" i="64"/>
  <c r="AH97" i="64"/>
  <c r="AI97" i="64"/>
  <c r="AH99" i="64"/>
  <c r="AI99" i="64"/>
  <c r="AH100" i="64"/>
  <c r="AI100" i="64"/>
  <c r="AH101" i="64"/>
  <c r="AI101" i="64"/>
  <c r="AC127" i="64"/>
  <c r="R17" i="65"/>
  <c r="AC151" i="64"/>
  <c r="R19" i="65"/>
  <c r="AH165" i="64"/>
  <c r="AI165" i="64"/>
  <c r="U175" i="64"/>
  <c r="J21" i="65"/>
  <c r="AH168" i="64"/>
  <c r="AH169" i="64"/>
  <c r="AI169" i="64"/>
  <c r="AH171" i="64"/>
  <c r="AI171" i="64"/>
  <c r="AH172" i="64"/>
  <c r="AI172" i="64"/>
  <c r="AH173" i="64"/>
  <c r="AI173" i="64"/>
  <c r="T191" i="64"/>
  <c r="AH189" i="64"/>
  <c r="AB191" i="64"/>
  <c r="R191" i="64"/>
  <c r="R23" i="65"/>
  <c r="K191" i="64"/>
  <c r="AD191" i="64"/>
  <c r="AH22" i="61"/>
  <c r="AI22" i="61"/>
  <c r="AH24" i="61"/>
  <c r="AI24" i="61"/>
  <c r="AH27" i="61"/>
  <c r="AH30" i="61"/>
  <c r="AI30" i="61"/>
  <c r="AH71" i="61"/>
  <c r="AI71" i="61"/>
  <c r="AH76" i="61"/>
  <c r="AI76" i="61"/>
  <c r="AH119" i="61"/>
  <c r="AI119" i="61"/>
  <c r="AH122" i="61"/>
  <c r="AI122" i="61"/>
  <c r="AH124" i="61"/>
  <c r="AI124" i="61"/>
  <c r="AH143" i="61"/>
  <c r="AI143" i="61"/>
  <c r="AH147" i="61"/>
  <c r="AI147" i="61"/>
  <c r="AH148" i="61"/>
  <c r="AI148" i="61"/>
  <c r="O191" i="61"/>
  <c r="AH10" i="61"/>
  <c r="AI10" i="61"/>
  <c r="AH11" i="61"/>
  <c r="AI11" i="61"/>
  <c r="AH12" i="61"/>
  <c r="AI12" i="61"/>
  <c r="AH14" i="61"/>
  <c r="AI14" i="61"/>
  <c r="AH15" i="61"/>
  <c r="AH16" i="61"/>
  <c r="AI16" i="61"/>
  <c r="AH18" i="61"/>
  <c r="AI18" i="61"/>
  <c r="V191" i="61"/>
  <c r="AH58" i="61"/>
  <c r="AI58" i="61"/>
  <c r="AH59" i="61"/>
  <c r="AI59" i="61"/>
  <c r="AH60" i="61"/>
  <c r="AH62" i="61"/>
  <c r="AI62" i="61"/>
  <c r="AH63" i="61"/>
  <c r="AI63" i="61"/>
  <c r="AH64" i="61"/>
  <c r="AI64" i="61"/>
  <c r="AH66" i="61"/>
  <c r="AI66" i="61"/>
  <c r="AH106" i="61"/>
  <c r="AI106" i="61"/>
  <c r="AH107" i="61"/>
  <c r="AI107" i="61"/>
  <c r="AH108" i="61"/>
  <c r="AI108" i="61"/>
  <c r="AH110" i="61"/>
  <c r="AH111" i="61"/>
  <c r="AI111" i="61"/>
  <c r="AH112" i="61"/>
  <c r="AI112" i="61"/>
  <c r="AH114" i="61"/>
  <c r="AI114" i="61"/>
  <c r="AH178" i="61"/>
  <c r="AI178" i="61"/>
  <c r="AH179" i="61"/>
  <c r="AI179" i="61"/>
  <c r="AH180" i="61"/>
  <c r="AI180" i="61"/>
  <c r="AH182" i="61"/>
  <c r="AI182" i="61"/>
  <c r="AH183" i="61"/>
  <c r="AH184" i="61"/>
  <c r="AI184" i="61"/>
  <c r="AH186" i="61"/>
  <c r="AI186" i="61"/>
  <c r="W191" i="61"/>
  <c r="AH23" i="61"/>
  <c r="AI23" i="61"/>
  <c r="AH26" i="61"/>
  <c r="AI26" i="61"/>
  <c r="AH28" i="61"/>
  <c r="AI28" i="61"/>
  <c r="AH72" i="61"/>
  <c r="AI72" i="61"/>
  <c r="AH78" i="61"/>
  <c r="AI78" i="61"/>
  <c r="AH118" i="61"/>
  <c r="AI118" i="61"/>
  <c r="AH120" i="61"/>
  <c r="AI120" i="61"/>
  <c r="AH123" i="61"/>
  <c r="AI123" i="61"/>
  <c r="AH126" i="61"/>
  <c r="AH142" i="61"/>
  <c r="AI142" i="61"/>
  <c r="AH144" i="61"/>
  <c r="AI144" i="61"/>
  <c r="AH146" i="61"/>
  <c r="AH150" i="61"/>
  <c r="AI150" i="61"/>
  <c r="Z191" i="61"/>
  <c r="AH46" i="61"/>
  <c r="AI46" i="61"/>
  <c r="AH47" i="61"/>
  <c r="AI47" i="61"/>
  <c r="AH48" i="61"/>
  <c r="AI48" i="61"/>
  <c r="AH50" i="61"/>
  <c r="AI50" i="61"/>
  <c r="AH51" i="61"/>
  <c r="AI51" i="61"/>
  <c r="AH52" i="61"/>
  <c r="AH54" i="61"/>
  <c r="AI54" i="61"/>
  <c r="AH94" i="61"/>
  <c r="AI94" i="61"/>
  <c r="AH95" i="61"/>
  <c r="AI95" i="61"/>
  <c r="AH96" i="61"/>
  <c r="AI96" i="61"/>
  <c r="AH98" i="61"/>
  <c r="AI98" i="61"/>
  <c r="AH99" i="61"/>
  <c r="AI99" i="61"/>
  <c r="AH100" i="61"/>
  <c r="AH102" i="61"/>
  <c r="AI102" i="61"/>
  <c r="AH166" i="61"/>
  <c r="AI166" i="61"/>
  <c r="AH167" i="61"/>
  <c r="AH168" i="61"/>
  <c r="AH170" i="61"/>
  <c r="AI170" i="61"/>
  <c r="AH171" i="61"/>
  <c r="AI171" i="61"/>
  <c r="AH172" i="61"/>
  <c r="AI172" i="61"/>
  <c r="AH174" i="61"/>
  <c r="AI174" i="61"/>
  <c r="J191" i="61"/>
  <c r="X191" i="61"/>
  <c r="S191" i="61"/>
  <c r="R191" i="61"/>
  <c r="AA191" i="61"/>
  <c r="S24" i="60"/>
  <c r="Y79" i="59"/>
  <c r="N13" i="60"/>
  <c r="AI27" i="59"/>
  <c r="AH69" i="59"/>
  <c r="AH72" i="59"/>
  <c r="AI72" i="59"/>
  <c r="AH75" i="59"/>
  <c r="AI75" i="59"/>
  <c r="AH77" i="59"/>
  <c r="AI77" i="59"/>
  <c r="AC103" i="59"/>
  <c r="R15" i="60"/>
  <c r="Y115" i="59"/>
  <c r="N16" i="60"/>
  <c r="U127" i="59"/>
  <c r="J17" i="60"/>
  <c r="Y187" i="59"/>
  <c r="N22" i="60"/>
  <c r="AH10" i="59"/>
  <c r="AI10" i="59"/>
  <c r="AH14" i="59"/>
  <c r="AI14" i="59"/>
  <c r="AH18" i="59"/>
  <c r="AI18" i="59"/>
  <c r="AG31" i="59"/>
  <c r="V9" i="60"/>
  <c r="AH58" i="59"/>
  <c r="AI58" i="59"/>
  <c r="AH59" i="59"/>
  <c r="AI59" i="59"/>
  <c r="AH61" i="59"/>
  <c r="AI61" i="59"/>
  <c r="AH62" i="59"/>
  <c r="AI62" i="59"/>
  <c r="AH63" i="59"/>
  <c r="AI63" i="59"/>
  <c r="AH65" i="59"/>
  <c r="AI65" i="59"/>
  <c r="AH66" i="59"/>
  <c r="AI66" i="59"/>
  <c r="AG79" i="59"/>
  <c r="V13" i="60"/>
  <c r="Y103" i="59"/>
  <c r="N15" i="60"/>
  <c r="AH106" i="59"/>
  <c r="AI106" i="59"/>
  <c r="AH107" i="59"/>
  <c r="AI107" i="59"/>
  <c r="AH109" i="59"/>
  <c r="AI109" i="59"/>
  <c r="AH110" i="59"/>
  <c r="AI110" i="59"/>
  <c r="AH111" i="59"/>
  <c r="AI111" i="59"/>
  <c r="AH113" i="59"/>
  <c r="AI113" i="59"/>
  <c r="AH114" i="59"/>
  <c r="AI114" i="59"/>
  <c r="Y175" i="59"/>
  <c r="N21" i="60"/>
  <c r="AH178" i="59"/>
  <c r="AI178" i="59"/>
  <c r="AH179" i="59"/>
  <c r="AI179" i="59"/>
  <c r="AH181" i="59"/>
  <c r="AI181" i="59"/>
  <c r="AH182" i="59"/>
  <c r="AI182" i="59"/>
  <c r="AH183" i="59"/>
  <c r="AI183" i="59"/>
  <c r="AH185" i="59"/>
  <c r="AI185" i="59"/>
  <c r="AH186" i="59"/>
  <c r="AI186" i="59"/>
  <c r="Y127" i="59"/>
  <c r="N17" i="60"/>
  <c r="U31" i="59"/>
  <c r="J9" i="60"/>
  <c r="AH29" i="59"/>
  <c r="AI29" i="59"/>
  <c r="AC55" i="59"/>
  <c r="R11" i="60"/>
  <c r="Y67" i="59"/>
  <c r="N12" i="60"/>
  <c r="U79" i="59"/>
  <c r="J13" i="60"/>
  <c r="AH73" i="59"/>
  <c r="AI73" i="59"/>
  <c r="AH76" i="59"/>
  <c r="AI76" i="59"/>
  <c r="AG91" i="59"/>
  <c r="V14" i="60"/>
  <c r="AH123" i="59"/>
  <c r="AI123" i="59"/>
  <c r="AG139" i="59"/>
  <c r="V18" i="60"/>
  <c r="U151" i="59"/>
  <c r="J19" i="60"/>
  <c r="AH149" i="59"/>
  <c r="AI149" i="59"/>
  <c r="AC175" i="59"/>
  <c r="R21" i="60"/>
  <c r="AG19" i="59"/>
  <c r="Y43" i="59"/>
  <c r="N10" i="60"/>
  <c r="U55" i="59"/>
  <c r="J11" i="60"/>
  <c r="AH48" i="59"/>
  <c r="AI48" i="59"/>
  <c r="AH52" i="59"/>
  <c r="AI52" i="59"/>
  <c r="AG67" i="59"/>
  <c r="V12" i="60"/>
  <c r="AC79" i="59"/>
  <c r="R13" i="60"/>
  <c r="Y91" i="59"/>
  <c r="AH93" i="59"/>
  <c r="U103" i="59"/>
  <c r="J15" i="60"/>
  <c r="AH96" i="59"/>
  <c r="AI96" i="59"/>
  <c r="AH97" i="59"/>
  <c r="AI97" i="59"/>
  <c r="AH99" i="59"/>
  <c r="AI99" i="59"/>
  <c r="AH100" i="59"/>
  <c r="AI100" i="59"/>
  <c r="AH101" i="59"/>
  <c r="AI101" i="59"/>
  <c r="AG115" i="59"/>
  <c r="V16" i="60"/>
  <c r="AC127" i="59"/>
  <c r="R17" i="60"/>
  <c r="Y139" i="59"/>
  <c r="N18" i="60"/>
  <c r="AC151" i="59"/>
  <c r="R19" i="60"/>
  <c r="Y163" i="59"/>
  <c r="N20" i="60"/>
  <c r="AH165" i="59"/>
  <c r="AI165" i="59"/>
  <c r="U175" i="59"/>
  <c r="J21" i="60"/>
  <c r="AH168" i="59"/>
  <c r="AI168" i="59"/>
  <c r="AH169" i="59"/>
  <c r="AH171" i="59"/>
  <c r="AI171" i="59"/>
  <c r="AH172" i="59"/>
  <c r="AI172" i="59"/>
  <c r="AH173" i="59"/>
  <c r="AI173" i="59"/>
  <c r="AG187" i="59"/>
  <c r="V22" i="60"/>
  <c r="T191" i="59"/>
  <c r="Y190" i="59"/>
  <c r="N23" i="60"/>
  <c r="AG190" i="59"/>
  <c r="V23" i="60"/>
  <c r="X191" i="59"/>
  <c r="AH189" i="59"/>
  <c r="AI189" i="59"/>
  <c r="U190" i="59"/>
  <c r="J23" i="60"/>
  <c r="AC190" i="59"/>
  <c r="R23" i="60"/>
  <c r="AD191" i="59"/>
  <c r="AI138" i="61"/>
  <c r="AI168" i="61"/>
  <c r="V191" i="66"/>
  <c r="K191" i="82"/>
  <c r="C8" i="83"/>
  <c r="R191" i="82"/>
  <c r="AH81" i="59"/>
  <c r="AH95" i="59"/>
  <c r="AI95" i="59"/>
  <c r="AH129" i="59"/>
  <c r="AH153" i="59"/>
  <c r="AH167" i="59"/>
  <c r="U31" i="64"/>
  <c r="AH95" i="64"/>
  <c r="AI95" i="64"/>
  <c r="U127" i="64"/>
  <c r="J17" i="65"/>
  <c r="U151" i="64"/>
  <c r="J19" i="65"/>
  <c r="AH167" i="64"/>
  <c r="AH33" i="76"/>
  <c r="AH81" i="76"/>
  <c r="AI81" i="76"/>
  <c r="AC115" i="76"/>
  <c r="R16" i="77"/>
  <c r="AH131" i="85"/>
  <c r="AH12" i="59"/>
  <c r="S191" i="59"/>
  <c r="AH40" i="59"/>
  <c r="AH46" i="59"/>
  <c r="AH60" i="59"/>
  <c r="AH74" i="59"/>
  <c r="AH88" i="59"/>
  <c r="AH94" i="59"/>
  <c r="AH102" i="59"/>
  <c r="AH108" i="59"/>
  <c r="AH136" i="59"/>
  <c r="AH160" i="59"/>
  <c r="AH166" i="59"/>
  <c r="AH174" i="59"/>
  <c r="AH180" i="59"/>
  <c r="H8" i="60"/>
  <c r="P8" i="60"/>
  <c r="U19" i="61"/>
  <c r="AH17" i="61"/>
  <c r="AI17" i="61"/>
  <c r="AC31" i="61"/>
  <c r="R9" i="62"/>
  <c r="AH25" i="61"/>
  <c r="U43" i="61"/>
  <c r="J10" i="62"/>
  <c r="AC55" i="61"/>
  <c r="R11" i="62"/>
  <c r="AH49" i="61"/>
  <c r="U67" i="61"/>
  <c r="J12" i="62"/>
  <c r="AH65" i="61"/>
  <c r="AC79" i="61"/>
  <c r="R13" i="62"/>
  <c r="AH73" i="61"/>
  <c r="AI73" i="61"/>
  <c r="U91" i="61"/>
  <c r="J14" i="62"/>
  <c r="AH89" i="61"/>
  <c r="AC103" i="61"/>
  <c r="R15" i="62"/>
  <c r="AH97" i="61"/>
  <c r="U115" i="61"/>
  <c r="J16" i="62"/>
  <c r="AH113" i="61"/>
  <c r="AI113" i="61"/>
  <c r="AC127" i="61"/>
  <c r="R17" i="62"/>
  <c r="AH121" i="61"/>
  <c r="U139" i="61"/>
  <c r="J18" i="62"/>
  <c r="AH137" i="61"/>
  <c r="U151" i="61"/>
  <c r="AH149" i="61"/>
  <c r="AI149" i="61"/>
  <c r="AC163" i="61"/>
  <c r="R20" i="62"/>
  <c r="AH157" i="61"/>
  <c r="U175" i="61"/>
  <c r="J21" i="62"/>
  <c r="AH173" i="61"/>
  <c r="AC187" i="61"/>
  <c r="R22" i="62"/>
  <c r="AH181" i="61"/>
  <c r="U190" i="61"/>
  <c r="J23" i="62"/>
  <c r="G8" i="62"/>
  <c r="O8" i="62"/>
  <c r="O24" i="62"/>
  <c r="U19" i="64"/>
  <c r="AH9" i="64"/>
  <c r="AG19" i="64"/>
  <c r="V8" i="65"/>
  <c r="AC43" i="64"/>
  <c r="R10" i="65"/>
  <c r="Y43" i="64"/>
  <c r="N10" i="65"/>
  <c r="U67" i="64"/>
  <c r="J12" i="65"/>
  <c r="AH57" i="64"/>
  <c r="AG67" i="64"/>
  <c r="V12" i="65"/>
  <c r="AC91" i="64"/>
  <c r="R14" i="65"/>
  <c r="Y91" i="64"/>
  <c r="N14" i="65"/>
  <c r="U115" i="64"/>
  <c r="J16" i="65"/>
  <c r="AH105" i="64"/>
  <c r="AG115" i="64"/>
  <c r="V16" i="65"/>
  <c r="AC139" i="64"/>
  <c r="R18" i="65"/>
  <c r="Y139" i="64"/>
  <c r="N18" i="65"/>
  <c r="AC163" i="64"/>
  <c r="R20" i="65"/>
  <c r="Y163" i="64"/>
  <c r="N20" i="65"/>
  <c r="AG163" i="64"/>
  <c r="V20" i="65"/>
  <c r="U187" i="64"/>
  <c r="J22" i="65"/>
  <c r="AH177" i="64"/>
  <c r="AI177" i="64"/>
  <c r="AG187" i="64"/>
  <c r="V22" i="65"/>
  <c r="AG55" i="66"/>
  <c r="V11" i="67"/>
  <c r="AG103" i="66"/>
  <c r="AG175" i="66"/>
  <c r="V21" i="67"/>
  <c r="AG31" i="76"/>
  <c r="V9" i="77"/>
  <c r="Y55" i="76"/>
  <c r="N11" i="77"/>
  <c r="AG79" i="76"/>
  <c r="V13" i="77"/>
  <c r="Y103" i="76"/>
  <c r="N15" i="77"/>
  <c r="AH99" i="76"/>
  <c r="AI99" i="76"/>
  <c r="AH36" i="82"/>
  <c r="AD191" i="66"/>
  <c r="S8" i="67"/>
  <c r="Z191" i="82"/>
  <c r="AI156" i="82"/>
  <c r="AH57" i="59"/>
  <c r="AH71" i="59"/>
  <c r="AH105" i="59"/>
  <c r="AH177" i="59"/>
  <c r="AI83" i="61"/>
  <c r="M8" i="62"/>
  <c r="M24" i="62"/>
  <c r="U8" i="62"/>
  <c r="U8" i="67"/>
  <c r="AH9" i="76"/>
  <c r="AH57" i="76"/>
  <c r="AH105" i="76"/>
  <c r="AI18" i="82"/>
  <c r="AH119" i="82"/>
  <c r="AH146" i="87"/>
  <c r="AI146" i="87"/>
  <c r="AH16" i="59"/>
  <c r="AH30" i="59"/>
  <c r="AI30" i="59"/>
  <c r="AH50" i="59"/>
  <c r="AI50" i="59"/>
  <c r="AH64" i="59"/>
  <c r="AI64" i="59"/>
  <c r="AH70" i="59"/>
  <c r="AH78" i="59"/>
  <c r="AH84" i="59"/>
  <c r="AI84" i="59"/>
  <c r="AH98" i="59"/>
  <c r="AH112" i="59"/>
  <c r="AH132" i="59"/>
  <c r="AH142" i="59"/>
  <c r="AH156" i="59"/>
  <c r="AI156" i="59"/>
  <c r="AH170" i="59"/>
  <c r="AH184" i="59"/>
  <c r="AC19" i="61"/>
  <c r="AH13" i="61"/>
  <c r="AH21" i="61"/>
  <c r="AI21" i="61"/>
  <c r="AH29" i="61"/>
  <c r="AI29" i="61"/>
  <c r="AC43" i="61"/>
  <c r="R10" i="62"/>
  <c r="AH45" i="61"/>
  <c r="AH53" i="61"/>
  <c r="AC67" i="61"/>
  <c r="R12" i="62"/>
  <c r="AH61" i="61"/>
  <c r="AI61" i="61"/>
  <c r="AC91" i="61"/>
  <c r="R14" i="62"/>
  <c r="AH85" i="61"/>
  <c r="AH93" i="61"/>
  <c r="AH101" i="61"/>
  <c r="AC115" i="61"/>
  <c r="R16" i="62"/>
  <c r="AH109" i="61"/>
  <c r="AI109" i="61"/>
  <c r="AH117" i="61"/>
  <c r="AH125" i="61"/>
  <c r="AC139" i="61"/>
  <c r="R18" i="62"/>
  <c r="AH133" i="61"/>
  <c r="AC151" i="61"/>
  <c r="R19" i="62"/>
  <c r="AH145" i="61"/>
  <c r="AH161" i="61"/>
  <c r="AC175" i="61"/>
  <c r="R21" i="62"/>
  <c r="AH169" i="61"/>
  <c r="AH177" i="61"/>
  <c r="AH185" i="61"/>
  <c r="AC190" i="61"/>
  <c r="R23" i="62"/>
  <c r="C8" i="62"/>
  <c r="K8" i="62"/>
  <c r="K24" i="62"/>
  <c r="S8" i="62"/>
  <c r="AC19" i="64"/>
  <c r="Y19" i="64"/>
  <c r="U43" i="64"/>
  <c r="J10" i="65"/>
  <c r="AH33" i="64"/>
  <c r="AG43" i="64"/>
  <c r="V10" i="65"/>
  <c r="AI38" i="64"/>
  <c r="Y67" i="64"/>
  <c r="N12" i="65"/>
  <c r="U91" i="64"/>
  <c r="J14" i="65"/>
  <c r="AH81" i="64"/>
  <c r="AG91" i="64"/>
  <c r="V14" i="65"/>
  <c r="AC115" i="64"/>
  <c r="R16" i="65"/>
  <c r="Y115" i="64"/>
  <c r="N16" i="65"/>
  <c r="U139" i="64"/>
  <c r="J18" i="65"/>
  <c r="AH129" i="64"/>
  <c r="AG139" i="64"/>
  <c r="V18" i="65"/>
  <c r="U163" i="64"/>
  <c r="J20" i="65"/>
  <c r="AH153" i="64"/>
  <c r="AC187" i="64"/>
  <c r="R22" i="65"/>
  <c r="Y187" i="64"/>
  <c r="N22" i="65"/>
  <c r="AG31" i="66"/>
  <c r="V9" i="67"/>
  <c r="AG79" i="66"/>
  <c r="V13" i="67"/>
  <c r="AG127" i="66"/>
  <c r="V17" i="67"/>
  <c r="AG151" i="66"/>
  <c r="V19" i="67"/>
  <c r="AG190" i="66"/>
  <c r="V23" i="67"/>
  <c r="Y31" i="76"/>
  <c r="N9" i="77"/>
  <c r="AG55" i="76"/>
  <c r="Y79" i="76"/>
  <c r="N13" i="77"/>
  <c r="AG103" i="76"/>
  <c r="V15" i="77"/>
  <c r="E24" i="77"/>
  <c r="N191" i="82"/>
  <c r="I9" i="83"/>
  <c r="T191" i="82"/>
  <c r="AH9" i="61"/>
  <c r="U31" i="61"/>
  <c r="J9" i="62"/>
  <c r="U55" i="61"/>
  <c r="J11" i="62"/>
  <c r="AH57" i="61"/>
  <c r="AI57" i="61"/>
  <c r="U79" i="61"/>
  <c r="J13" i="62"/>
  <c r="AH81" i="61"/>
  <c r="U103" i="61"/>
  <c r="J15" i="62"/>
  <c r="AH105" i="61"/>
  <c r="U127" i="61"/>
  <c r="J17" i="62"/>
  <c r="AH129" i="61"/>
  <c r="AI129" i="61"/>
  <c r="AH141" i="61"/>
  <c r="AH165" i="61"/>
  <c r="U187" i="61"/>
  <c r="J22" i="62"/>
  <c r="AH189" i="61"/>
  <c r="AH12" i="64"/>
  <c r="M191" i="64"/>
  <c r="S191" i="64"/>
  <c r="AH26" i="64"/>
  <c r="AH40" i="64"/>
  <c r="AH46" i="64"/>
  <c r="AH54" i="64"/>
  <c r="AH88" i="64"/>
  <c r="AH94" i="64"/>
  <c r="AH102" i="64"/>
  <c r="AI102" i="64"/>
  <c r="AH108" i="64"/>
  <c r="AH122" i="64"/>
  <c r="AH136" i="64"/>
  <c r="AH146" i="64"/>
  <c r="AH160" i="64"/>
  <c r="AH166" i="64"/>
  <c r="AH174" i="64"/>
  <c r="AI174" i="64"/>
  <c r="AH180" i="64"/>
  <c r="AI180" i="64"/>
  <c r="H8" i="65"/>
  <c r="H24" i="65"/>
  <c r="P8" i="65"/>
  <c r="U19" i="66"/>
  <c r="AH17" i="66"/>
  <c r="AC31" i="66"/>
  <c r="R9" i="67"/>
  <c r="AH25" i="66"/>
  <c r="U43" i="66"/>
  <c r="J10" i="67"/>
  <c r="AH41" i="66"/>
  <c r="AI41" i="66"/>
  <c r="AC55" i="66"/>
  <c r="R11" i="67"/>
  <c r="AH49" i="66"/>
  <c r="U67" i="66"/>
  <c r="J12" i="67"/>
  <c r="AH65" i="66"/>
  <c r="AC79" i="66"/>
  <c r="R13" i="67"/>
  <c r="AH73" i="66"/>
  <c r="AI73" i="66"/>
  <c r="AH89" i="66"/>
  <c r="AC103" i="66"/>
  <c r="R15" i="67"/>
  <c r="U115" i="66"/>
  <c r="J16" i="67"/>
  <c r="AH113" i="66"/>
  <c r="AC127" i="66"/>
  <c r="R17" i="67"/>
  <c r="AH121" i="66"/>
  <c r="U139" i="66"/>
  <c r="J18" i="67"/>
  <c r="AH137" i="66"/>
  <c r="U151" i="66"/>
  <c r="J19" i="67"/>
  <c r="AH149" i="66"/>
  <c r="AI149" i="66"/>
  <c r="AC163" i="66"/>
  <c r="R20" i="67"/>
  <c r="AH157" i="66"/>
  <c r="U175" i="66"/>
  <c r="J21" i="67"/>
  <c r="AH173" i="66"/>
  <c r="AC187" i="66"/>
  <c r="R22" i="67"/>
  <c r="AH181" i="66"/>
  <c r="AI181" i="66"/>
  <c r="U190" i="66"/>
  <c r="J23" i="67"/>
  <c r="G8" i="67"/>
  <c r="AH23" i="76"/>
  <c r="U55" i="76"/>
  <c r="J11" i="77"/>
  <c r="AH71" i="76"/>
  <c r="AI71" i="76"/>
  <c r="AH126" i="82"/>
  <c r="Y163" i="82"/>
  <c r="N20" i="83"/>
  <c r="AH46" i="85"/>
  <c r="AH71" i="85"/>
  <c r="Q9" i="83"/>
  <c r="Q24" i="83"/>
  <c r="AB191" i="82"/>
  <c r="AH16" i="64"/>
  <c r="AI16" i="64"/>
  <c r="J191" i="64"/>
  <c r="O191" i="64"/>
  <c r="AH22" i="64"/>
  <c r="AI22" i="64"/>
  <c r="AH30" i="64"/>
  <c r="AH36" i="64"/>
  <c r="AH50" i="64"/>
  <c r="AH84" i="64"/>
  <c r="AH98" i="64"/>
  <c r="AH112" i="64"/>
  <c r="AH118" i="64"/>
  <c r="AH126" i="64"/>
  <c r="AI126" i="64"/>
  <c r="AH132" i="64"/>
  <c r="AH142" i="64"/>
  <c r="AH150" i="64"/>
  <c r="AH156" i="64"/>
  <c r="AI156" i="64"/>
  <c r="AH170" i="64"/>
  <c r="AI170" i="64"/>
  <c r="AH184" i="64"/>
  <c r="AI184" i="64"/>
  <c r="D8" i="65"/>
  <c r="D24" i="65"/>
  <c r="T8" i="65"/>
  <c r="AC19" i="66"/>
  <c r="R8" i="67"/>
  <c r="AH13" i="66"/>
  <c r="AH21" i="66"/>
  <c r="AH29" i="66"/>
  <c r="AC43" i="66"/>
  <c r="R10" i="67"/>
  <c r="AH37" i="66"/>
  <c r="AH45" i="66"/>
  <c r="AH53" i="66"/>
  <c r="AC67" i="66"/>
  <c r="R12" i="67"/>
  <c r="AH61" i="66"/>
  <c r="AH69" i="66"/>
  <c r="AH77" i="66"/>
  <c r="AC115" i="66"/>
  <c r="R16" i="67"/>
  <c r="AH109" i="66"/>
  <c r="AH117" i="66"/>
  <c r="AI117" i="66"/>
  <c r="X18" i="67"/>
  <c r="AH125" i="66"/>
  <c r="AC139" i="66"/>
  <c r="R18" i="67"/>
  <c r="AH133" i="66"/>
  <c r="AI133" i="66"/>
  <c r="AC151" i="66"/>
  <c r="R19" i="67"/>
  <c r="AH145" i="66"/>
  <c r="AI145" i="66"/>
  <c r="AH153" i="66"/>
  <c r="AH161" i="66"/>
  <c r="AI161" i="66"/>
  <c r="AC175" i="66"/>
  <c r="R21" i="67"/>
  <c r="AH169" i="66"/>
  <c r="AI169" i="66"/>
  <c r="AH177" i="66"/>
  <c r="AH185" i="66"/>
  <c r="AC190" i="66"/>
  <c r="R23" i="67"/>
  <c r="C8" i="67"/>
  <c r="AG139" i="82"/>
  <c r="V18" i="83"/>
  <c r="AH120" i="85"/>
  <c r="AI120" i="85"/>
  <c r="AH21" i="87"/>
  <c r="AH111" i="87"/>
  <c r="AI111" i="87"/>
  <c r="AI12" i="85"/>
  <c r="AH9" i="66"/>
  <c r="U31" i="66"/>
  <c r="J9" i="67"/>
  <c r="AH33" i="66"/>
  <c r="AI33" i="66"/>
  <c r="U55" i="66"/>
  <c r="J11" i="67"/>
  <c r="AH57" i="66"/>
  <c r="AH105" i="66"/>
  <c r="U127" i="66"/>
  <c r="J17" i="67"/>
  <c r="AH129" i="66"/>
  <c r="AI129" i="66"/>
  <c r="AH141" i="66"/>
  <c r="U163" i="66"/>
  <c r="J20" i="67"/>
  <c r="AH165" i="66"/>
  <c r="U187" i="66"/>
  <c r="J22" i="67"/>
  <c r="AH189" i="66"/>
  <c r="AI189" i="66"/>
  <c r="AH26" i="76"/>
  <c r="AH40" i="76"/>
  <c r="AH46" i="76"/>
  <c r="AH54" i="76"/>
  <c r="AH60" i="76"/>
  <c r="AH74" i="76"/>
  <c r="AI74" i="76"/>
  <c r="AH88" i="76"/>
  <c r="AH94" i="76"/>
  <c r="AH102" i="76"/>
  <c r="AI102" i="76"/>
  <c r="AH108" i="76"/>
  <c r="AC139" i="76"/>
  <c r="AC151" i="76"/>
  <c r="R19" i="77"/>
  <c r="AC175" i="76"/>
  <c r="R21" i="77"/>
  <c r="AC190" i="76"/>
  <c r="R23" i="77"/>
  <c r="AG31" i="82"/>
  <c r="V9" i="83"/>
  <c r="AH132" i="82"/>
  <c r="AI132" i="82"/>
  <c r="Y67" i="87"/>
  <c r="N12" i="88"/>
  <c r="AH117" i="87"/>
  <c r="N8" i="83"/>
  <c r="AI114" i="82"/>
  <c r="AI168" i="85"/>
  <c r="AH22" i="76"/>
  <c r="AH30" i="76"/>
  <c r="AH36" i="76"/>
  <c r="AH50" i="76"/>
  <c r="AI50" i="76"/>
  <c r="AH64" i="76"/>
  <c r="AH70" i="76"/>
  <c r="AH78" i="76"/>
  <c r="AI78" i="76"/>
  <c r="AH84" i="76"/>
  <c r="AH98" i="76"/>
  <c r="AI98" i="76"/>
  <c r="AC127" i="76"/>
  <c r="R17" i="77"/>
  <c r="U139" i="76"/>
  <c r="J18" i="77"/>
  <c r="U151" i="76"/>
  <c r="J19" i="77"/>
  <c r="AC163" i="76"/>
  <c r="R20" i="77"/>
  <c r="U175" i="76"/>
  <c r="J21" i="77"/>
  <c r="U190" i="76"/>
  <c r="J23" i="77"/>
  <c r="AC19" i="82"/>
  <c r="R8" i="83"/>
  <c r="Y187" i="82"/>
  <c r="N22" i="83"/>
  <c r="AH24" i="85"/>
  <c r="AH35" i="85"/>
  <c r="AG115" i="85"/>
  <c r="AH125" i="85"/>
  <c r="AH137" i="85"/>
  <c r="AI137" i="85"/>
  <c r="AI155" i="85"/>
  <c r="AI26" i="87"/>
  <c r="AH59" i="87"/>
  <c r="AH82" i="87"/>
  <c r="AH100" i="87"/>
  <c r="AI100" i="87"/>
  <c r="Y115" i="87"/>
  <c r="N16" i="88"/>
  <c r="AC151" i="87"/>
  <c r="R19" i="88"/>
  <c r="V191" i="82"/>
  <c r="AI105" i="82"/>
  <c r="C11" i="86"/>
  <c r="K191" i="85"/>
  <c r="V21" i="94"/>
  <c r="AG115" i="76"/>
  <c r="V16" i="77"/>
  <c r="AH111" i="76"/>
  <c r="AG127" i="76"/>
  <c r="V17" i="77"/>
  <c r="AH119" i="76"/>
  <c r="AH135" i="76"/>
  <c r="Y151" i="76"/>
  <c r="N19" i="77"/>
  <c r="AH147" i="76"/>
  <c r="AG163" i="76"/>
  <c r="V20" i="77"/>
  <c r="AH155" i="76"/>
  <c r="Y175" i="76"/>
  <c r="N21" i="77"/>
  <c r="AH171" i="76"/>
  <c r="AG187" i="76"/>
  <c r="V22" i="77"/>
  <c r="Y190" i="76"/>
  <c r="N23" i="77"/>
  <c r="K8" i="77"/>
  <c r="S8" i="77"/>
  <c r="AG19" i="82"/>
  <c r="AH12" i="82"/>
  <c r="AC31" i="82"/>
  <c r="AH26" i="82"/>
  <c r="U43" i="82"/>
  <c r="J10" i="83"/>
  <c r="AH33" i="82"/>
  <c r="Y55" i="82"/>
  <c r="Y103" i="82"/>
  <c r="Y139" i="82"/>
  <c r="N18" i="83"/>
  <c r="Y151" i="82"/>
  <c r="AH64" i="82"/>
  <c r="AI64" i="82"/>
  <c r="U91" i="82"/>
  <c r="J14" i="83"/>
  <c r="AG103" i="82"/>
  <c r="V15" i="83"/>
  <c r="AC151" i="82"/>
  <c r="R19" i="83"/>
  <c r="U175" i="82"/>
  <c r="J21" i="83"/>
  <c r="AH166" i="82"/>
  <c r="AI166" i="82"/>
  <c r="AH21" i="85"/>
  <c r="AG31" i="85"/>
  <c r="V9" i="86"/>
  <c r="AC43" i="85"/>
  <c r="R10" i="86"/>
  <c r="AH38" i="85"/>
  <c r="AI38" i="85"/>
  <c r="AH73" i="85"/>
  <c r="AG103" i="85"/>
  <c r="V15" i="86"/>
  <c r="AC127" i="85"/>
  <c r="R17" i="86"/>
  <c r="AG163" i="85"/>
  <c r="V20" i="86"/>
  <c r="U190" i="85"/>
  <c r="J23" i="86"/>
  <c r="AH189" i="85"/>
  <c r="AH190" i="85"/>
  <c r="AH33" i="87"/>
  <c r="AH90" i="87"/>
  <c r="AC139" i="87"/>
  <c r="R18" i="88"/>
  <c r="AH134" i="87"/>
  <c r="AH149" i="87"/>
  <c r="AH159" i="87"/>
  <c r="AI159" i="87"/>
  <c r="AH189" i="87"/>
  <c r="AG190" i="87"/>
  <c r="V23" i="88"/>
  <c r="AD191" i="82"/>
  <c r="S8" i="83"/>
  <c r="AI78" i="85"/>
  <c r="Y115" i="76"/>
  <c r="N16" i="77"/>
  <c r="Y127" i="76"/>
  <c r="N17" i="77"/>
  <c r="AH123" i="76"/>
  <c r="AG139" i="76"/>
  <c r="V18" i="77"/>
  <c r="AH131" i="76"/>
  <c r="AI131" i="76"/>
  <c r="AH143" i="76"/>
  <c r="Y163" i="76"/>
  <c r="N20" i="77"/>
  <c r="AH159" i="76"/>
  <c r="AG175" i="76"/>
  <c r="V21" i="77"/>
  <c r="AH167" i="76"/>
  <c r="Y187" i="76"/>
  <c r="AG190" i="76"/>
  <c r="V23" i="77"/>
  <c r="U19" i="82"/>
  <c r="AH17" i="82"/>
  <c r="AI17" i="82"/>
  <c r="U31" i="82"/>
  <c r="J9" i="83"/>
  <c r="AH21" i="82"/>
  <c r="AH24" i="82"/>
  <c r="AI24" i="82"/>
  <c r="AC43" i="82"/>
  <c r="R10" i="83"/>
  <c r="AH66" i="82"/>
  <c r="AC91" i="82"/>
  <c r="R14" i="83"/>
  <c r="AI97" i="82"/>
  <c r="U151" i="82"/>
  <c r="J19" i="83"/>
  <c r="AH141" i="82"/>
  <c r="N19" i="83"/>
  <c r="AC31" i="85"/>
  <c r="R9" i="86"/>
  <c r="AH27" i="85"/>
  <c r="U43" i="85"/>
  <c r="J10" i="86"/>
  <c r="AH33" i="85"/>
  <c r="Y67" i="85"/>
  <c r="N12" i="86"/>
  <c r="AG127" i="85"/>
  <c r="V17" i="86"/>
  <c r="AG187" i="85"/>
  <c r="V22" i="86"/>
  <c r="AC190" i="85"/>
  <c r="R23" i="86"/>
  <c r="R191" i="85"/>
  <c r="Y19" i="87"/>
  <c r="AC43" i="87"/>
  <c r="R10" i="88"/>
  <c r="AG103" i="87"/>
  <c r="V15" i="88"/>
  <c r="AC190" i="87"/>
  <c r="R23" i="88"/>
  <c r="T191" i="87"/>
  <c r="W191" i="85"/>
  <c r="L8" i="86"/>
  <c r="L24" i="86"/>
  <c r="R191" i="87"/>
  <c r="U127" i="76"/>
  <c r="J17" i="77"/>
  <c r="AH129" i="76"/>
  <c r="AI129" i="76"/>
  <c r="AH141" i="76"/>
  <c r="U163" i="76"/>
  <c r="J20" i="77"/>
  <c r="AH165" i="76"/>
  <c r="AI165" i="76"/>
  <c r="U187" i="76"/>
  <c r="J22" i="77"/>
  <c r="AH189" i="76"/>
  <c r="AI189" i="76"/>
  <c r="AH10" i="82"/>
  <c r="AH30" i="82"/>
  <c r="AI30" i="82"/>
  <c r="U55" i="82"/>
  <c r="J11" i="83"/>
  <c r="AH45" i="82"/>
  <c r="AH54" i="82"/>
  <c r="AH69" i="82"/>
  <c r="AH76" i="82"/>
  <c r="AG91" i="82"/>
  <c r="V14" i="83"/>
  <c r="AC103" i="82"/>
  <c r="R15" i="83"/>
  <c r="AH123" i="82"/>
  <c r="AC139" i="82"/>
  <c r="R18" i="83"/>
  <c r="AH131" i="82"/>
  <c r="AH138" i="82"/>
  <c r="AI138" i="82"/>
  <c r="AH147" i="82"/>
  <c r="AH167" i="82"/>
  <c r="AG187" i="82"/>
  <c r="V22" i="83"/>
  <c r="B8" i="83"/>
  <c r="Y19" i="85"/>
  <c r="AH30" i="85"/>
  <c r="AH36" i="85"/>
  <c r="AH47" i="85"/>
  <c r="AG67" i="85"/>
  <c r="V12" i="86"/>
  <c r="AC91" i="85"/>
  <c r="R14" i="86"/>
  <c r="AH88" i="85"/>
  <c r="AI88" i="85"/>
  <c r="U103" i="85"/>
  <c r="J15" i="86"/>
  <c r="AH94" i="85"/>
  <c r="AH99" i="85"/>
  <c r="AI99" i="85"/>
  <c r="AH109" i="85"/>
  <c r="AH118" i="85"/>
  <c r="AI118" i="85"/>
  <c r="AH119" i="85"/>
  <c r="AI124" i="85"/>
  <c r="AC151" i="85"/>
  <c r="R19" i="86"/>
  <c r="U163" i="85"/>
  <c r="J20" i="86"/>
  <c r="AH154" i="85"/>
  <c r="AI154" i="85"/>
  <c r="AH159" i="85"/>
  <c r="V191" i="85"/>
  <c r="AH11" i="87"/>
  <c r="AH22" i="87"/>
  <c r="AI47" i="87"/>
  <c r="AH69" i="87"/>
  <c r="AH74" i="87"/>
  <c r="AC91" i="87"/>
  <c r="R14" i="88"/>
  <c r="AH126" i="87"/>
  <c r="AH135" i="87"/>
  <c r="AG151" i="87"/>
  <c r="V19" i="88"/>
  <c r="AH147" i="87"/>
  <c r="AG163" i="87"/>
  <c r="V20" i="88"/>
  <c r="AH157" i="87"/>
  <c r="AI157" i="87"/>
  <c r="AH168" i="87"/>
  <c r="AI168" i="87"/>
  <c r="AI27" i="93"/>
  <c r="H8" i="83"/>
  <c r="S191" i="82"/>
  <c r="L8" i="83"/>
  <c r="W191" i="82"/>
  <c r="P8" i="83"/>
  <c r="P24" i="83"/>
  <c r="AA191" i="82"/>
  <c r="T8" i="83"/>
  <c r="AE191" i="82"/>
  <c r="T8" i="86"/>
  <c r="O191" i="87"/>
  <c r="F8" i="88"/>
  <c r="T12" i="90"/>
  <c r="AH16" i="82"/>
  <c r="AH22" i="82"/>
  <c r="AC55" i="82"/>
  <c r="R11" i="83"/>
  <c r="AG55" i="82"/>
  <c r="V11" i="83"/>
  <c r="AH48" i="82"/>
  <c r="AI48" i="82"/>
  <c r="AH60" i="82"/>
  <c r="AH70" i="82"/>
  <c r="AI70" i="82"/>
  <c r="AH78" i="82"/>
  <c r="AH82" i="82"/>
  <c r="AH89" i="82"/>
  <c r="U103" i="82"/>
  <c r="J15" i="83"/>
  <c r="AH93" i="82"/>
  <c r="AI93" i="82"/>
  <c r="AH96" i="82"/>
  <c r="AI96" i="82"/>
  <c r="AH110" i="82"/>
  <c r="AI110" i="82"/>
  <c r="AH118" i="82"/>
  <c r="AH125" i="82"/>
  <c r="U139" i="82"/>
  <c r="J18" i="83"/>
  <c r="AH145" i="82"/>
  <c r="AH160" i="82"/>
  <c r="AI160" i="82"/>
  <c r="AG175" i="82"/>
  <c r="V21" i="83"/>
  <c r="AH185" i="82"/>
  <c r="AH189" i="82"/>
  <c r="AI189" i="82"/>
  <c r="AH13" i="85"/>
  <c r="AI13" i="85"/>
  <c r="N191" i="85"/>
  <c r="AH22" i="85"/>
  <c r="AH28" i="85"/>
  <c r="AH34" i="85"/>
  <c r="AH39" i="85"/>
  <c r="AG55" i="85"/>
  <c r="V11" i="86"/>
  <c r="AH65" i="85"/>
  <c r="AI65" i="85"/>
  <c r="AH69" i="85"/>
  <c r="AH74" i="85"/>
  <c r="U91" i="85"/>
  <c r="J14" i="86"/>
  <c r="AH86" i="85"/>
  <c r="AI86" i="85"/>
  <c r="Y103" i="85"/>
  <c r="N15" i="86"/>
  <c r="Y115" i="85"/>
  <c r="N16" i="86"/>
  <c r="AH121" i="85"/>
  <c r="AH126" i="85"/>
  <c r="AI126" i="85"/>
  <c r="AH132" i="85"/>
  <c r="AH138" i="85"/>
  <c r="AI138" i="85"/>
  <c r="U151" i="85"/>
  <c r="J19" i="86"/>
  <c r="AH141" i="85"/>
  <c r="Y163" i="85"/>
  <c r="N20" i="86"/>
  <c r="Y175" i="85"/>
  <c r="N21" i="86"/>
  <c r="AD191" i="85"/>
  <c r="Q8" i="86"/>
  <c r="AH30" i="87"/>
  <c r="AH34" i="87"/>
  <c r="AI34" i="87"/>
  <c r="AG43" i="87"/>
  <c r="V10" i="88"/>
  <c r="AH39" i="87"/>
  <c r="AH35" i="87"/>
  <c r="AG55" i="87"/>
  <c r="V11" i="88"/>
  <c r="AH49" i="87"/>
  <c r="AI49" i="87"/>
  <c r="AH60" i="87"/>
  <c r="AH81" i="87"/>
  <c r="AG91" i="87"/>
  <c r="V14" i="88"/>
  <c r="AH86" i="87"/>
  <c r="AI86" i="87"/>
  <c r="AH96" i="87"/>
  <c r="AH101" i="87"/>
  <c r="AH112" i="87"/>
  <c r="AI112" i="87"/>
  <c r="AH118" i="87"/>
  <c r="AH133" i="87"/>
  <c r="AI133" i="87"/>
  <c r="AH138" i="87"/>
  <c r="AH145" i="87"/>
  <c r="AH150" i="87"/>
  <c r="AH155" i="87"/>
  <c r="AH160" i="87"/>
  <c r="AH177" i="87"/>
  <c r="K191" i="87"/>
  <c r="E8" i="88"/>
  <c r="E24" i="88"/>
  <c r="N191" i="87"/>
  <c r="Q8" i="88"/>
  <c r="AB191" i="87"/>
  <c r="AF191" i="87"/>
  <c r="AH81" i="82"/>
  <c r="AI81" i="82"/>
  <c r="AH88" i="82"/>
  <c r="AH94" i="82"/>
  <c r="AI94" i="82"/>
  <c r="AH122" i="82"/>
  <c r="AH144" i="82"/>
  <c r="AI144" i="82"/>
  <c r="AC163" i="82"/>
  <c r="R20" i="83"/>
  <c r="AG163" i="82"/>
  <c r="V20" i="83"/>
  <c r="AH165" i="82"/>
  <c r="AH168" i="82"/>
  <c r="AH173" i="82"/>
  <c r="U187" i="82"/>
  <c r="J22" i="83"/>
  <c r="AH177" i="82"/>
  <c r="AI177" i="82"/>
  <c r="AH179" i="82"/>
  <c r="AI179" i="82"/>
  <c r="AH182" i="82"/>
  <c r="U19" i="85"/>
  <c r="J8" i="86"/>
  <c r="AH9" i="85"/>
  <c r="AI9" i="85"/>
  <c r="AH11" i="85"/>
  <c r="AH14" i="85"/>
  <c r="AI14" i="85"/>
  <c r="AG43" i="85"/>
  <c r="V10" i="86"/>
  <c r="AH49" i="85"/>
  <c r="AI49" i="85"/>
  <c r="AH52" i="85"/>
  <c r="AI52" i="85"/>
  <c r="AH58" i="85"/>
  <c r="AH57" i="85"/>
  <c r="AH59" i="85"/>
  <c r="AH62" i="85"/>
  <c r="AH63" i="85"/>
  <c r="AH66" i="85"/>
  <c r="AH67" i="85"/>
  <c r="AI66" i="85"/>
  <c r="AH93" i="85"/>
  <c r="AI93" i="85"/>
  <c r="AH96" i="85"/>
  <c r="AH101" i="85"/>
  <c r="AI101" i="85"/>
  <c r="U115" i="85"/>
  <c r="J16" i="86"/>
  <c r="AH105" i="85"/>
  <c r="AH107" i="85"/>
  <c r="AI107" i="85"/>
  <c r="AH110" i="85"/>
  <c r="AI110" i="85"/>
  <c r="AG151" i="85"/>
  <c r="V19" i="86"/>
  <c r="AH157" i="85"/>
  <c r="AH160" i="85"/>
  <c r="AI160" i="85"/>
  <c r="AH166" i="85"/>
  <c r="AI166" i="85"/>
  <c r="AH174" i="85"/>
  <c r="S191" i="85"/>
  <c r="AA191" i="85"/>
  <c r="D8" i="86"/>
  <c r="AH10" i="87"/>
  <c r="AI10" i="87"/>
  <c r="Y31" i="87"/>
  <c r="N9" i="88"/>
  <c r="AH24" i="87"/>
  <c r="AI24" i="87"/>
  <c r="AH27" i="87"/>
  <c r="AC55" i="87"/>
  <c r="R11" i="88"/>
  <c r="AH57" i="87"/>
  <c r="AH62" i="87"/>
  <c r="AH65" i="87"/>
  <c r="AG79" i="87"/>
  <c r="V13" i="88"/>
  <c r="AH71" i="87"/>
  <c r="AH72" i="87"/>
  <c r="AH75" i="87"/>
  <c r="AH76" i="87"/>
  <c r="AH79" i="87"/>
  <c r="AH93" i="87"/>
  <c r="AH106" i="87"/>
  <c r="AI106" i="87"/>
  <c r="AH109" i="87"/>
  <c r="AH114" i="87"/>
  <c r="Y127" i="87"/>
  <c r="N17" i="88"/>
  <c r="AH120" i="87"/>
  <c r="AI120" i="87"/>
  <c r="AH123" i="87"/>
  <c r="AI123" i="87"/>
  <c r="AG139" i="87"/>
  <c r="V18" i="88"/>
  <c r="AH143" i="87"/>
  <c r="AI143" i="87"/>
  <c r="AC163" i="87"/>
  <c r="R20" i="88"/>
  <c r="AH165" i="87"/>
  <c r="AH170" i="87"/>
  <c r="AI170" i="87"/>
  <c r="AH173" i="87"/>
  <c r="AI173" i="87"/>
  <c r="AG187" i="87"/>
  <c r="V22" i="88"/>
  <c r="AH179" i="87"/>
  <c r="AH182" i="87"/>
  <c r="AI182" i="87"/>
  <c r="D9" i="94"/>
  <c r="M191" i="93"/>
  <c r="H9" i="94"/>
  <c r="S9" i="94"/>
  <c r="B10" i="94"/>
  <c r="F10" i="94"/>
  <c r="AH40" i="82"/>
  <c r="AH43" i="82"/>
  <c r="AH46" i="82"/>
  <c r="AH74" i="82"/>
  <c r="AI74" i="82"/>
  <c r="AH102" i="82"/>
  <c r="AI102" i="82"/>
  <c r="AH108" i="82"/>
  <c r="AI108" i="82"/>
  <c r="AH129" i="82"/>
  <c r="AH136" i="82"/>
  <c r="U163" i="82"/>
  <c r="J20" i="83"/>
  <c r="AH153" i="82"/>
  <c r="AH158" i="82"/>
  <c r="AH169" i="82"/>
  <c r="AI169" i="82"/>
  <c r="AH172" i="82"/>
  <c r="AC187" i="82"/>
  <c r="R22" i="83"/>
  <c r="AH178" i="82"/>
  <c r="AI178" i="82"/>
  <c r="AH183" i="82"/>
  <c r="AH186" i="82"/>
  <c r="AC19" i="85"/>
  <c r="AH10" i="85"/>
  <c r="AI10" i="85"/>
  <c r="AH15" i="85"/>
  <c r="AH18" i="85"/>
  <c r="X191" i="85"/>
  <c r="AH45" i="85"/>
  <c r="AI45" i="85"/>
  <c r="AH48" i="85"/>
  <c r="AI48" i="85"/>
  <c r="AH53" i="85"/>
  <c r="U67" i="85"/>
  <c r="J12" i="86"/>
  <c r="AI59" i="85"/>
  <c r="AG91" i="85"/>
  <c r="V14" i="86"/>
  <c r="AH97" i="85"/>
  <c r="AI97" i="85"/>
  <c r="AH100" i="85"/>
  <c r="AC115" i="85"/>
  <c r="R16" i="86"/>
  <c r="AH106" i="85"/>
  <c r="AI106" i="85"/>
  <c r="AH111" i="85"/>
  <c r="AI111" i="85"/>
  <c r="AH114" i="85"/>
  <c r="AI114" i="85"/>
  <c r="AH153" i="85"/>
  <c r="AH156" i="85"/>
  <c r="AH161" i="85"/>
  <c r="U175" i="85"/>
  <c r="J21" i="86"/>
  <c r="AH170" i="85"/>
  <c r="AI170" i="85"/>
  <c r="Y190" i="85"/>
  <c r="N23" i="86"/>
  <c r="AG190" i="85"/>
  <c r="V23" i="86"/>
  <c r="AH9" i="87"/>
  <c r="AH14" i="87"/>
  <c r="AI14" i="87"/>
  <c r="V191" i="87"/>
  <c r="AG31" i="87"/>
  <c r="AH23" i="87"/>
  <c r="AH28" i="87"/>
  <c r="AH45" i="87"/>
  <c r="AI45" i="87"/>
  <c r="AH58" i="87"/>
  <c r="AH61" i="87"/>
  <c r="AI61" i="87"/>
  <c r="AH66" i="87"/>
  <c r="Y79" i="87"/>
  <c r="N13" i="88"/>
  <c r="AH83" i="87"/>
  <c r="AI83" i="87"/>
  <c r="AC103" i="87"/>
  <c r="R15" i="88"/>
  <c r="AH105" i="87"/>
  <c r="AH110" i="87"/>
  <c r="AI110" i="87"/>
  <c r="AH113" i="87"/>
  <c r="AG127" i="87"/>
  <c r="V17" i="88"/>
  <c r="AH119" i="87"/>
  <c r="AI119" i="87"/>
  <c r="AH124" i="87"/>
  <c r="Y139" i="87"/>
  <c r="N18" i="88"/>
  <c r="AH153" i="87"/>
  <c r="AI153" i="87"/>
  <c r="AH166" i="87"/>
  <c r="AH169" i="87"/>
  <c r="AH174" i="87"/>
  <c r="AI174" i="87"/>
  <c r="Y187" i="87"/>
  <c r="N22" i="88"/>
  <c r="AH180" i="87"/>
  <c r="AH183" i="87"/>
  <c r="AI183" i="87"/>
  <c r="X191" i="87"/>
  <c r="O11" i="94"/>
  <c r="T11" i="94"/>
  <c r="U16" i="94"/>
  <c r="O191" i="85"/>
  <c r="M191" i="87"/>
  <c r="S191" i="87"/>
  <c r="AH129" i="87"/>
  <c r="D8" i="88"/>
  <c r="T8" i="88"/>
  <c r="AH54" i="93"/>
  <c r="E8" i="94"/>
  <c r="N191" i="93"/>
  <c r="I8" i="94"/>
  <c r="I10" i="94"/>
  <c r="I12" i="94"/>
  <c r="I14" i="94"/>
  <c r="I16" i="94"/>
  <c r="I21" i="94"/>
  <c r="T191" i="93"/>
  <c r="U21" i="94"/>
  <c r="H8" i="88"/>
  <c r="P8" i="90"/>
  <c r="E21" i="94"/>
  <c r="AG10" i="89"/>
  <c r="U130" i="89"/>
  <c r="J18" i="90"/>
  <c r="AH12" i="93"/>
  <c r="AH37" i="93"/>
  <c r="AC67" i="93"/>
  <c r="AH63" i="93"/>
  <c r="AH84" i="93"/>
  <c r="AH95" i="93"/>
  <c r="AH121" i="93"/>
  <c r="AI121" i="93"/>
  <c r="AH149" i="93"/>
  <c r="X191" i="93"/>
  <c r="M8" i="94"/>
  <c r="M24" i="94"/>
  <c r="C9" i="94"/>
  <c r="G9" i="94"/>
  <c r="L9" i="94"/>
  <c r="E10" i="94"/>
  <c r="Q10" i="94"/>
  <c r="U10" i="94"/>
  <c r="D11" i="94"/>
  <c r="H11" i="94"/>
  <c r="S11" i="94"/>
  <c r="K13" i="94"/>
  <c r="P13" i="94"/>
  <c r="N16" i="94"/>
  <c r="Q16" i="94"/>
  <c r="C20" i="94"/>
  <c r="G20" i="94"/>
  <c r="L20" i="94"/>
  <c r="D22" i="94"/>
  <c r="H22" i="94"/>
  <c r="S22" i="94"/>
  <c r="U160" i="89"/>
  <c r="J22" i="90"/>
  <c r="AH59" i="93"/>
  <c r="AG67" i="93"/>
  <c r="V12" i="94"/>
  <c r="AG79" i="93"/>
  <c r="V13" i="94"/>
  <c r="AH87" i="93"/>
  <c r="AI87" i="93"/>
  <c r="AH106" i="93"/>
  <c r="U127" i="93"/>
  <c r="J17" i="94"/>
  <c r="AH117" i="93"/>
  <c r="N9" i="94"/>
  <c r="Q8" i="94"/>
  <c r="AB191" i="93"/>
  <c r="O13" i="94"/>
  <c r="T13" i="94"/>
  <c r="C15" i="94"/>
  <c r="G15" i="94"/>
  <c r="G8" i="94"/>
  <c r="G10" i="94"/>
  <c r="G11" i="94"/>
  <c r="G12" i="94"/>
  <c r="G13" i="94"/>
  <c r="G14" i="94"/>
  <c r="G16" i="94"/>
  <c r="G17" i="94"/>
  <c r="G18" i="94"/>
  <c r="G19" i="94"/>
  <c r="G21" i="94"/>
  <c r="G22" i="94"/>
  <c r="G23" i="94"/>
  <c r="G24" i="94"/>
  <c r="L15" i="94"/>
  <c r="E16" i="94"/>
  <c r="D17" i="94"/>
  <c r="H17" i="94"/>
  <c r="S17" i="94"/>
  <c r="D18" i="94"/>
  <c r="H18" i="94"/>
  <c r="S18" i="94"/>
  <c r="F23" i="94"/>
  <c r="Y145" i="89"/>
  <c r="N20" i="90"/>
  <c r="Y19" i="93"/>
  <c r="N8" i="94"/>
  <c r="AH10" i="93"/>
  <c r="U31" i="93"/>
  <c r="J9" i="94"/>
  <c r="AH21" i="93"/>
  <c r="AI21" i="93"/>
  <c r="AH25" i="93"/>
  <c r="AI25" i="93"/>
  <c r="AH26" i="93"/>
  <c r="AI26" i="93"/>
  <c r="Y55" i="93"/>
  <c r="AC79" i="93"/>
  <c r="AH77" i="93"/>
  <c r="AI77" i="93"/>
  <c r="AH78" i="93"/>
  <c r="AI78" i="93"/>
  <c r="AC91" i="93"/>
  <c r="R14" i="94"/>
  <c r="U91" i="93"/>
  <c r="J14" i="94"/>
  <c r="AH89" i="93"/>
  <c r="U103" i="93"/>
  <c r="J15" i="94"/>
  <c r="AH93" i="93"/>
  <c r="AH114" i="93"/>
  <c r="AI114" i="93"/>
  <c r="AG139" i="93"/>
  <c r="V18" i="94"/>
  <c r="AG151" i="93"/>
  <c r="V19" i="94"/>
  <c r="AH153" i="93"/>
  <c r="AH161" i="93"/>
  <c r="AI161" i="93"/>
  <c r="AH180" i="93"/>
  <c r="U190" i="93"/>
  <c r="U8" i="94"/>
  <c r="AF191" i="93"/>
  <c r="K15" i="94"/>
  <c r="P15" i="94"/>
  <c r="C17" i="94"/>
  <c r="L17" i="94"/>
  <c r="L18" i="94"/>
  <c r="AH156" i="89"/>
  <c r="AI156" i="89"/>
  <c r="AG19" i="93"/>
  <c r="AH24" i="93"/>
  <c r="AI24" i="93"/>
  <c r="AI65" i="93"/>
  <c r="AI71" i="93"/>
  <c r="AH76" i="93"/>
  <c r="AI76" i="93"/>
  <c r="Y91" i="93"/>
  <c r="AG91" i="93"/>
  <c r="V14" i="94"/>
  <c r="AG103" i="93"/>
  <c r="AC115" i="93"/>
  <c r="U115" i="93"/>
  <c r="J16" i="94"/>
  <c r="Y127" i="93"/>
  <c r="AC139" i="93"/>
  <c r="R18" i="94"/>
  <c r="AC151" i="93"/>
  <c r="F12" i="94"/>
  <c r="K9" i="94"/>
  <c r="P9" i="94"/>
  <c r="P8" i="94"/>
  <c r="P10" i="94"/>
  <c r="P11" i="94"/>
  <c r="P12" i="94"/>
  <c r="P14" i="94"/>
  <c r="P16" i="94"/>
  <c r="P17" i="94"/>
  <c r="P18" i="94"/>
  <c r="P19" i="94"/>
  <c r="P20" i="94"/>
  <c r="P21" i="94"/>
  <c r="P22" i="94"/>
  <c r="P23" i="94"/>
  <c r="P24" i="94"/>
  <c r="C11" i="94"/>
  <c r="L11" i="94"/>
  <c r="Q12" i="94"/>
  <c r="D13" i="94"/>
  <c r="H13" i="94"/>
  <c r="S13" i="94"/>
  <c r="O15" i="94"/>
  <c r="T15" i="94"/>
  <c r="K17" i="94"/>
  <c r="K18" i="94"/>
  <c r="K20" i="94"/>
  <c r="C22" i="94"/>
  <c r="L22" i="94"/>
  <c r="AH9" i="93"/>
  <c r="AI9" i="93"/>
  <c r="AH14" i="93"/>
  <c r="AH17" i="93"/>
  <c r="AI17" i="93"/>
  <c r="AG31" i="93"/>
  <c r="V9" i="94"/>
  <c r="AH23" i="93"/>
  <c r="AI23" i="93"/>
  <c r="AH28" i="93"/>
  <c r="U55" i="93"/>
  <c r="AH45" i="93"/>
  <c r="AH58" i="93"/>
  <c r="AI58" i="93"/>
  <c r="AH61" i="93"/>
  <c r="AH66" i="93"/>
  <c r="Y79" i="93"/>
  <c r="N13" i="94"/>
  <c r="AH72" i="93"/>
  <c r="AI72" i="93"/>
  <c r="AH75" i="93"/>
  <c r="AI75" i="93"/>
  <c r="AH83" i="93"/>
  <c r="AC103" i="93"/>
  <c r="R15" i="94"/>
  <c r="AH105" i="93"/>
  <c r="AH110" i="93"/>
  <c r="AH113" i="93"/>
  <c r="AI113" i="93"/>
  <c r="AG127" i="93"/>
  <c r="V17" i="94"/>
  <c r="V8" i="94"/>
  <c r="AG55" i="93"/>
  <c r="V11" i="94"/>
  <c r="V15" i="94"/>
  <c r="AG163" i="93"/>
  <c r="V20" i="94"/>
  <c r="AG187" i="93"/>
  <c r="V22" i="94"/>
  <c r="V23" i="94"/>
  <c r="V24" i="94"/>
  <c r="AH119" i="93"/>
  <c r="AH124" i="93"/>
  <c r="AI124" i="93"/>
  <c r="Y139" i="93"/>
  <c r="N18" i="94"/>
  <c r="Y151" i="93"/>
  <c r="AC175" i="93"/>
  <c r="R21" i="94"/>
  <c r="U175" i="93"/>
  <c r="J21" i="94"/>
  <c r="AH168" i="93"/>
  <c r="AI168" i="93"/>
  <c r="Y187" i="93"/>
  <c r="E12" i="94"/>
  <c r="U12" i="94"/>
  <c r="E14" i="94"/>
  <c r="U14" i="94"/>
  <c r="J191" i="93"/>
  <c r="B8" i="94"/>
  <c r="B24" i="94"/>
  <c r="O191" i="93"/>
  <c r="O9" i="94"/>
  <c r="T9" i="94"/>
  <c r="K11" i="94"/>
  <c r="C13" i="94"/>
  <c r="L13" i="94"/>
  <c r="Q14" i="94"/>
  <c r="D15" i="94"/>
  <c r="H15" i="94"/>
  <c r="S15" i="94"/>
  <c r="O17" i="94"/>
  <c r="T17" i="94"/>
  <c r="O18" i="94"/>
  <c r="T18" i="94"/>
  <c r="AH11" i="93"/>
  <c r="AC31" i="93"/>
  <c r="AH33" i="93"/>
  <c r="AI33" i="93"/>
  <c r="AH38" i="93"/>
  <c r="AH41" i="93"/>
  <c r="AI41" i="93"/>
  <c r="AH47" i="93"/>
  <c r="AH52" i="93"/>
  <c r="U79" i="93"/>
  <c r="J13" i="94"/>
  <c r="AH69" i="93"/>
  <c r="AI69" i="93"/>
  <c r="AH82" i="93"/>
  <c r="AH85" i="93"/>
  <c r="AI85" i="93"/>
  <c r="AH90" i="93"/>
  <c r="Y103" i="93"/>
  <c r="N15" i="94"/>
  <c r="AH96" i="93"/>
  <c r="AI96" i="93"/>
  <c r="AH99" i="93"/>
  <c r="AH107" i="93"/>
  <c r="AC127" i="93"/>
  <c r="R17" i="94"/>
  <c r="U139" i="93"/>
  <c r="AH134" i="93"/>
  <c r="AI134" i="93"/>
  <c r="AH137" i="93"/>
  <c r="U151" i="93"/>
  <c r="J19" i="94"/>
  <c r="Y175" i="93"/>
  <c r="N21" i="94"/>
  <c r="N11" i="94"/>
  <c r="N14" i="94"/>
  <c r="N17" i="94"/>
  <c r="N19" i="94"/>
  <c r="Y163" i="93"/>
  <c r="N20" i="94"/>
  <c r="N22" i="94"/>
  <c r="N24" i="94"/>
  <c r="AH166" i="93"/>
  <c r="AI166" i="93"/>
  <c r="U187" i="93"/>
  <c r="J22" i="94"/>
  <c r="AH177" i="93"/>
  <c r="AH181" i="93"/>
  <c r="AE191" i="93"/>
  <c r="D8" i="94"/>
  <c r="D10" i="94"/>
  <c r="D12" i="94"/>
  <c r="D14" i="94"/>
  <c r="D16" i="94"/>
  <c r="D19" i="94"/>
  <c r="D20" i="94"/>
  <c r="D21" i="94"/>
  <c r="D23" i="94"/>
  <c r="D24" i="94"/>
  <c r="H8" i="94"/>
  <c r="L8" i="94"/>
  <c r="T8" i="94"/>
  <c r="H10" i="94"/>
  <c r="L10" i="94"/>
  <c r="T10" i="94"/>
  <c r="H12" i="94"/>
  <c r="L12" i="94"/>
  <c r="T12" i="94"/>
  <c r="H14" i="94"/>
  <c r="L14" i="94"/>
  <c r="T14" i="94"/>
  <c r="H16" i="94"/>
  <c r="L16" i="94"/>
  <c r="T16" i="94"/>
  <c r="T19" i="94"/>
  <c r="T20" i="94"/>
  <c r="T21" i="94"/>
  <c r="T22" i="94"/>
  <c r="T23" i="94"/>
  <c r="T24" i="94"/>
  <c r="O20" i="94"/>
  <c r="K22" i="94"/>
  <c r="AH129" i="93"/>
  <c r="AI129" i="93"/>
  <c r="AH141" i="93"/>
  <c r="AH145" i="93"/>
  <c r="AC163" i="93"/>
  <c r="R20" i="94"/>
  <c r="AH165" i="93"/>
  <c r="AH170" i="93"/>
  <c r="AH173" i="93"/>
  <c r="AI173" i="93"/>
  <c r="AH179" i="93"/>
  <c r="AI179" i="93"/>
  <c r="AH184" i="93"/>
  <c r="AI184" i="93"/>
  <c r="C8" i="94"/>
  <c r="K191" i="93"/>
  <c r="R191" i="93"/>
  <c r="K8" i="94"/>
  <c r="V191" i="93"/>
  <c r="O8" i="94"/>
  <c r="Z191" i="93"/>
  <c r="S8" i="94"/>
  <c r="AD191" i="93"/>
  <c r="C10" i="94"/>
  <c r="K10" i="94"/>
  <c r="O10" i="94"/>
  <c r="S10" i="94"/>
  <c r="C12" i="94"/>
  <c r="K12" i="94"/>
  <c r="O12" i="94"/>
  <c r="S12" i="94"/>
  <c r="C14" i="94"/>
  <c r="K14" i="94"/>
  <c r="O14" i="94"/>
  <c r="S14" i="94"/>
  <c r="C16" i="94"/>
  <c r="K16" i="94"/>
  <c r="O16" i="94"/>
  <c r="S16" i="94"/>
  <c r="H20" i="94"/>
  <c r="S20" i="94"/>
  <c r="O22" i="94"/>
  <c r="AH150" i="93"/>
  <c r="AH156" i="93"/>
  <c r="AH159" i="93"/>
  <c r="AI159" i="93"/>
  <c r="AH167" i="93"/>
  <c r="AI167" i="93"/>
  <c r="AC187" i="93"/>
  <c r="R22" i="94"/>
  <c r="AH189" i="93"/>
  <c r="AI189" i="93"/>
  <c r="S191" i="93"/>
  <c r="AA191" i="93"/>
  <c r="H19" i="94"/>
  <c r="L19" i="94"/>
  <c r="H21" i="94"/>
  <c r="L21" i="94"/>
  <c r="H23" i="94"/>
  <c r="L23" i="94"/>
  <c r="C19" i="94"/>
  <c r="K19" i="94"/>
  <c r="O19" i="94"/>
  <c r="S19" i="94"/>
  <c r="C21" i="94"/>
  <c r="K21" i="94"/>
  <c r="O21" i="94"/>
  <c r="S21" i="94"/>
  <c r="C23" i="94"/>
  <c r="K23" i="94"/>
  <c r="O23" i="94"/>
  <c r="S23" i="94"/>
  <c r="AI161" i="45"/>
  <c r="C8" i="46"/>
  <c r="V191" i="45"/>
  <c r="AH177" i="45"/>
  <c r="AC55" i="45"/>
  <c r="R11" i="46"/>
  <c r="AH57" i="45"/>
  <c r="AH65" i="45"/>
  <c r="AI65" i="45"/>
  <c r="U103" i="45"/>
  <c r="J15" i="46"/>
  <c r="AC163" i="45"/>
  <c r="R20" i="46"/>
  <c r="AH165" i="45"/>
  <c r="AH173" i="45"/>
  <c r="AI173" i="45"/>
  <c r="AH179" i="45"/>
  <c r="AI179" i="45"/>
  <c r="O191" i="45"/>
  <c r="U31" i="45"/>
  <c r="J9" i="46"/>
  <c r="AH37" i="45"/>
  <c r="AI37" i="45"/>
  <c r="Y55" i="45"/>
  <c r="N11" i="46"/>
  <c r="AH48" i="45"/>
  <c r="AH51" i="45"/>
  <c r="AI51" i="45"/>
  <c r="AH59" i="45"/>
  <c r="AI59" i="45"/>
  <c r="AC79" i="45"/>
  <c r="R13" i="46"/>
  <c r="AH86" i="45"/>
  <c r="AH89" i="45"/>
  <c r="AH95" i="45"/>
  <c r="AI95" i="45"/>
  <c r="AH100" i="45"/>
  <c r="AI100" i="45"/>
  <c r="U127" i="45"/>
  <c r="J17" i="46"/>
  <c r="AH117" i="45"/>
  <c r="AC139" i="45"/>
  <c r="R18" i="46"/>
  <c r="AH130" i="45"/>
  <c r="AI130" i="45"/>
  <c r="AH133" i="45"/>
  <c r="AI133" i="45"/>
  <c r="AH138" i="45"/>
  <c r="AH142" i="45"/>
  <c r="AI142" i="45"/>
  <c r="AH145" i="45"/>
  <c r="AH150" i="45"/>
  <c r="AI150" i="45"/>
  <c r="Y163" i="45"/>
  <c r="N20" i="46"/>
  <c r="AH156" i="45"/>
  <c r="AI156" i="45"/>
  <c r="AH159" i="45"/>
  <c r="AH167" i="45"/>
  <c r="AI167" i="45"/>
  <c r="AC187" i="45"/>
  <c r="AH189" i="45"/>
  <c r="AI189" i="45"/>
  <c r="S191" i="45"/>
  <c r="I14" i="46"/>
  <c r="O8" i="46"/>
  <c r="W191" i="45"/>
  <c r="AH109" i="45"/>
  <c r="AH123" i="45"/>
  <c r="AI123" i="45"/>
  <c r="AH143" i="45"/>
  <c r="AI143" i="45"/>
  <c r="AG187" i="45"/>
  <c r="V22" i="46"/>
  <c r="AH58" i="45"/>
  <c r="AI58" i="45"/>
  <c r="AH61" i="45"/>
  <c r="AI61" i="45"/>
  <c r="AH66" i="45"/>
  <c r="AI66" i="45"/>
  <c r="AH83" i="45"/>
  <c r="AI83" i="45"/>
  <c r="AC103" i="45"/>
  <c r="R15" i="46"/>
  <c r="AH105" i="45"/>
  <c r="AI105" i="45"/>
  <c r="AH110" i="45"/>
  <c r="AI110" i="45"/>
  <c r="AH113" i="45"/>
  <c r="AG127" i="45"/>
  <c r="V17" i="46"/>
  <c r="AH119" i="45"/>
  <c r="AI119" i="45"/>
  <c r="AH124" i="45"/>
  <c r="Y139" i="45"/>
  <c r="N18" i="46"/>
  <c r="U163" i="45"/>
  <c r="J20" i="46"/>
  <c r="AH153" i="45"/>
  <c r="AH166" i="45"/>
  <c r="AI166" i="45"/>
  <c r="AH174" i="45"/>
  <c r="AI174" i="45"/>
  <c r="Y187" i="45"/>
  <c r="N22" i="46"/>
  <c r="AH180" i="45"/>
  <c r="AH183" i="45"/>
  <c r="F8" i="46"/>
  <c r="F24" i="46"/>
  <c r="AH129" i="45"/>
  <c r="B8" i="41"/>
  <c r="J11" i="41"/>
  <c r="N20" i="41"/>
  <c r="J21" i="41"/>
  <c r="P8" i="41"/>
  <c r="AG10" i="38"/>
  <c r="V8" i="39"/>
  <c r="P8" i="39"/>
  <c r="AC10" i="38"/>
  <c r="R8" i="39"/>
  <c r="Y15" i="38"/>
  <c r="N9" i="39"/>
  <c r="AG174" i="38"/>
  <c r="V18" i="39"/>
  <c r="Y191" i="38"/>
  <c r="N20" i="39"/>
  <c r="R23" i="39"/>
  <c r="C8" i="39"/>
  <c r="Y36" i="38"/>
  <c r="N11" i="39"/>
  <c r="V23" i="39"/>
  <c r="AG15" i="38"/>
  <c r="Y174" i="38"/>
  <c r="N18" i="39"/>
  <c r="U191" i="38"/>
  <c r="J20" i="39"/>
  <c r="N22" i="77"/>
  <c r="N8" i="39"/>
  <c r="B25" i="41"/>
  <c r="T23" i="65"/>
  <c r="AH190" i="64"/>
  <c r="X191" i="64"/>
  <c r="AA191" i="64"/>
  <c r="W19" i="39"/>
  <c r="AI83" i="40"/>
  <c r="AI189" i="64"/>
  <c r="AF191" i="64"/>
  <c r="AE191" i="64"/>
  <c r="W191" i="64"/>
  <c r="V191" i="64"/>
  <c r="Z191" i="64"/>
  <c r="AH190" i="59"/>
  <c r="W23" i="60"/>
  <c r="AI156" i="93"/>
  <c r="AI119" i="93"/>
  <c r="X20" i="94"/>
  <c r="AI147" i="76"/>
  <c r="AI35" i="85"/>
  <c r="AI181" i="93"/>
  <c r="AI137" i="93"/>
  <c r="AI90" i="93"/>
  <c r="AI125" i="66"/>
  <c r="AI77" i="66"/>
  <c r="AI53" i="66"/>
  <c r="AI29" i="66"/>
  <c r="AI150" i="64"/>
  <c r="AI118" i="64"/>
  <c r="AI36" i="64"/>
  <c r="AI90" i="87"/>
  <c r="AI117" i="87"/>
  <c r="X18" i="88"/>
  <c r="AI94" i="76"/>
  <c r="AI54" i="76"/>
  <c r="AH190" i="93"/>
  <c r="AI105" i="93"/>
  <c r="AI10" i="93"/>
  <c r="AI12" i="82"/>
  <c r="AI171" i="76"/>
  <c r="AI119" i="76"/>
  <c r="AH127" i="76"/>
  <c r="AI117" i="93"/>
  <c r="X18" i="94"/>
  <c r="J18" i="94"/>
  <c r="AI82" i="93"/>
  <c r="AI47" i="93"/>
  <c r="AI89" i="93"/>
  <c r="AI180" i="87"/>
  <c r="AI166" i="87"/>
  <c r="AI74" i="87"/>
  <c r="AI124" i="87"/>
  <c r="AI75" i="87"/>
  <c r="AI28" i="87"/>
  <c r="AI161" i="85"/>
  <c r="AI153" i="82"/>
  <c r="AI40" i="82"/>
  <c r="AI179" i="87"/>
  <c r="AI165" i="87"/>
  <c r="AI76" i="87"/>
  <c r="AI62" i="87"/>
  <c r="AI27" i="87"/>
  <c r="AI121" i="85"/>
  <c r="AI28" i="85"/>
  <c r="AI118" i="82"/>
  <c r="AI119" i="85"/>
  <c r="AI36" i="85"/>
  <c r="AI147" i="82"/>
  <c r="AI76" i="82"/>
  <c r="AI45" i="82"/>
  <c r="AI59" i="87"/>
  <c r="AI64" i="76"/>
  <c r="AI22" i="76"/>
  <c r="AI150" i="93"/>
  <c r="AI83" i="93"/>
  <c r="J23" i="94"/>
  <c r="AI93" i="93"/>
  <c r="AI149" i="93"/>
  <c r="AI147" i="87"/>
  <c r="AI141" i="82"/>
  <c r="AI21" i="82"/>
  <c r="J8" i="83"/>
  <c r="AI111" i="76"/>
  <c r="AI108" i="76"/>
  <c r="AI9" i="66"/>
  <c r="AI185" i="66"/>
  <c r="AI109" i="66"/>
  <c r="AI61" i="66"/>
  <c r="AI37" i="66"/>
  <c r="AI132" i="64"/>
  <c r="AI46" i="85"/>
  <c r="AI23" i="76"/>
  <c r="AI106" i="93"/>
  <c r="AI12" i="93"/>
  <c r="AI129" i="87"/>
  <c r="V9" i="88"/>
  <c r="R8" i="86"/>
  <c r="AI183" i="82"/>
  <c r="AI136" i="82"/>
  <c r="AI93" i="87"/>
  <c r="AI13" i="87"/>
  <c r="AI96" i="85"/>
  <c r="AI58" i="85"/>
  <c r="AI150" i="87"/>
  <c r="AI118" i="87"/>
  <c r="AI186" i="85"/>
  <c r="AI132" i="85"/>
  <c r="AI74" i="85"/>
  <c r="AI185" i="82"/>
  <c r="AI82" i="82"/>
  <c r="AI16" i="82"/>
  <c r="AI179" i="85"/>
  <c r="AI141" i="76"/>
  <c r="AI134" i="87"/>
  <c r="AI36" i="76"/>
  <c r="AI173" i="66"/>
  <c r="AI121" i="66"/>
  <c r="AI49" i="66"/>
  <c r="AI25" i="66"/>
  <c r="AI136" i="64"/>
  <c r="AI94" i="64"/>
  <c r="AI54" i="64"/>
  <c r="AI165" i="61"/>
  <c r="R8" i="65"/>
  <c r="AI177" i="61"/>
  <c r="AI119" i="82"/>
  <c r="AI105" i="76"/>
  <c r="AI9" i="76"/>
  <c r="AI177" i="59"/>
  <c r="AI119" i="59"/>
  <c r="AI71" i="59"/>
  <c r="AI173" i="61"/>
  <c r="AI97" i="61"/>
  <c r="AI49" i="61"/>
  <c r="AI25" i="61"/>
  <c r="AI174" i="59"/>
  <c r="AI136" i="59"/>
  <c r="AI94" i="59"/>
  <c r="AI153" i="59"/>
  <c r="AI170" i="93"/>
  <c r="AI141" i="93"/>
  <c r="AI99" i="93"/>
  <c r="AI52" i="93"/>
  <c r="AI38" i="93"/>
  <c r="AI110" i="93"/>
  <c r="AI61" i="93"/>
  <c r="AI28" i="93"/>
  <c r="AI14" i="93"/>
  <c r="R19" i="94"/>
  <c r="AI59" i="93"/>
  <c r="AI37" i="93"/>
  <c r="AI54" i="93"/>
  <c r="AI113" i="87"/>
  <c r="AI66" i="87"/>
  <c r="AI100" i="85"/>
  <c r="AI62" i="85"/>
  <c r="AI53" i="85"/>
  <c r="AI18" i="85"/>
  <c r="AI158" i="82"/>
  <c r="AI129" i="82"/>
  <c r="AI46" i="82"/>
  <c r="AI114" i="87"/>
  <c r="AI65" i="87"/>
  <c r="AI35" i="87"/>
  <c r="AI174" i="85"/>
  <c r="AI157" i="85"/>
  <c r="AI105" i="85"/>
  <c r="X17" i="86"/>
  <c r="AH187" i="82"/>
  <c r="AI187" i="82"/>
  <c r="X22" i="83"/>
  <c r="AI165" i="82"/>
  <c r="AI122" i="82"/>
  <c r="AI155" i="87"/>
  <c r="AI96" i="87"/>
  <c r="AI60" i="87"/>
  <c r="AI22" i="85"/>
  <c r="AH190" i="82"/>
  <c r="W23" i="83"/>
  <c r="AI11" i="87"/>
  <c r="AI178" i="85"/>
  <c r="AI69" i="82"/>
  <c r="AI10" i="82"/>
  <c r="AI27" i="85"/>
  <c r="AI167" i="76"/>
  <c r="AI123" i="76"/>
  <c r="AI73" i="85"/>
  <c r="AI21" i="85"/>
  <c r="AI33" i="82"/>
  <c r="AI88" i="76"/>
  <c r="AI153" i="66"/>
  <c r="AI50" i="64"/>
  <c r="J8" i="67"/>
  <c r="AI146" i="64"/>
  <c r="AI26" i="64"/>
  <c r="AI81" i="61"/>
  <c r="AI81" i="64"/>
  <c r="AI33" i="64"/>
  <c r="N8" i="65"/>
  <c r="AI185" i="61"/>
  <c r="AI161" i="61"/>
  <c r="AI133" i="61"/>
  <c r="AI85" i="61"/>
  <c r="AI13" i="61"/>
  <c r="AI170" i="59"/>
  <c r="AI132" i="59"/>
  <c r="AI98" i="59"/>
  <c r="J8" i="62"/>
  <c r="AI180" i="59"/>
  <c r="AI146" i="59"/>
  <c r="AI102" i="59"/>
  <c r="AI60" i="59"/>
  <c r="AI26" i="59"/>
  <c r="AI131" i="85"/>
  <c r="AI33" i="76"/>
  <c r="AI157" i="66"/>
  <c r="AI137" i="66"/>
  <c r="AI113" i="66"/>
  <c r="AI89" i="66"/>
  <c r="AI65" i="66"/>
  <c r="AI17" i="66"/>
  <c r="AI160" i="64"/>
  <c r="AI108" i="64"/>
  <c r="AI40" i="64"/>
  <c r="AI141" i="61"/>
  <c r="AI117" i="61"/>
  <c r="AI93" i="61"/>
  <c r="AI45" i="61"/>
  <c r="AI142" i="59"/>
  <c r="AI112" i="59"/>
  <c r="AI70" i="59"/>
  <c r="AI16" i="59"/>
  <c r="AI57" i="76"/>
  <c r="J8" i="65"/>
  <c r="AI181" i="61"/>
  <c r="AI157" i="61"/>
  <c r="AI137" i="61"/>
  <c r="AI89" i="61"/>
  <c r="AI65" i="61"/>
  <c r="AI108" i="59"/>
  <c r="AI74" i="59"/>
  <c r="AI40" i="59"/>
  <c r="AI167" i="64"/>
  <c r="AI45" i="93"/>
  <c r="AH55" i="93"/>
  <c r="W11" i="94"/>
  <c r="AI180" i="93"/>
  <c r="R13" i="94"/>
  <c r="R12" i="94"/>
  <c r="V8" i="90"/>
  <c r="AI105" i="87"/>
  <c r="AI156" i="85"/>
  <c r="AI57" i="85"/>
  <c r="AI186" i="82"/>
  <c r="AI172" i="82"/>
  <c r="AI71" i="87"/>
  <c r="AI57" i="87"/>
  <c r="AI63" i="85"/>
  <c r="AI182" i="82"/>
  <c r="AI173" i="82"/>
  <c r="AI88" i="82"/>
  <c r="AI145" i="87"/>
  <c r="AI30" i="87"/>
  <c r="AI141" i="85"/>
  <c r="AI69" i="85"/>
  <c r="AI34" i="85"/>
  <c r="AI125" i="82"/>
  <c r="AI78" i="82"/>
  <c r="AI126" i="87"/>
  <c r="AI69" i="87"/>
  <c r="AI22" i="87"/>
  <c r="AI159" i="85"/>
  <c r="AI47" i="85"/>
  <c r="AI30" i="85"/>
  <c r="AI167" i="82"/>
  <c r="AI123" i="82"/>
  <c r="AI54" i="82"/>
  <c r="AI33" i="85"/>
  <c r="AI66" i="82"/>
  <c r="AI159" i="76"/>
  <c r="AI149" i="87"/>
  <c r="AI26" i="82"/>
  <c r="V8" i="83"/>
  <c r="AI82" i="87"/>
  <c r="AI24" i="85"/>
  <c r="AI70" i="76"/>
  <c r="AI60" i="76"/>
  <c r="AI26" i="76"/>
  <c r="AH190" i="66"/>
  <c r="AI141" i="66"/>
  <c r="AI21" i="87"/>
  <c r="AI69" i="66"/>
  <c r="AI45" i="66"/>
  <c r="AI142" i="64"/>
  <c r="AI112" i="64"/>
  <c r="AI30" i="64"/>
  <c r="AI166" i="64"/>
  <c r="AI122" i="64"/>
  <c r="AI88" i="64"/>
  <c r="AI46" i="64"/>
  <c r="AI12" i="64"/>
  <c r="AI105" i="61"/>
  <c r="AI9" i="61"/>
  <c r="AI169" i="61"/>
  <c r="AI125" i="61"/>
  <c r="AI101" i="61"/>
  <c r="AI53" i="61"/>
  <c r="AI150" i="59"/>
  <c r="AI78" i="59"/>
  <c r="AI36" i="59"/>
  <c r="AI36" i="82"/>
  <c r="AI105" i="64"/>
  <c r="AI57" i="64"/>
  <c r="AI166" i="59"/>
  <c r="AI88" i="59"/>
  <c r="AI46" i="59"/>
  <c r="AI12" i="59"/>
  <c r="AI167" i="59"/>
  <c r="AI129" i="59"/>
  <c r="AI81" i="59"/>
  <c r="AI153" i="45"/>
  <c r="AH163" i="45"/>
  <c r="AH190" i="45"/>
  <c r="AI48" i="45"/>
  <c r="AI129" i="45"/>
  <c r="AI180" i="45"/>
  <c r="AI113" i="45"/>
  <c r="AI159" i="45"/>
  <c r="AI145" i="45"/>
  <c r="AI86" i="45"/>
  <c r="AI183" i="45"/>
  <c r="AI109" i="45"/>
  <c r="AI117" i="45"/>
  <c r="X18" i="46"/>
  <c r="AI165" i="45"/>
  <c r="AI57" i="45"/>
  <c r="AI177" i="38"/>
  <c r="X19" i="39"/>
  <c r="U23" i="65"/>
  <c r="AI190" i="82"/>
  <c r="X23" i="83"/>
  <c r="AI55" i="93"/>
  <c r="X11" i="94"/>
  <c r="V9" i="41"/>
  <c r="V23" i="65"/>
  <c r="C18" i="14"/>
  <c r="B18" i="14"/>
  <c r="Y17" i="14"/>
  <c r="A5" i="14"/>
  <c r="A3" i="14"/>
  <c r="AF190" i="13"/>
  <c r="U23" i="14"/>
  <c r="AE190" i="13"/>
  <c r="T23" i="14"/>
  <c r="AD190" i="13"/>
  <c r="S23" i="14"/>
  <c r="AB190" i="13"/>
  <c r="Q23" i="14"/>
  <c r="AA190" i="13"/>
  <c r="P23" i="14"/>
  <c r="Z190" i="13"/>
  <c r="O23" i="14"/>
  <c r="X190" i="13"/>
  <c r="M23" i="14"/>
  <c r="W190" i="13"/>
  <c r="L23" i="14"/>
  <c r="V190" i="13"/>
  <c r="K23" i="14"/>
  <c r="T190" i="13"/>
  <c r="I23" i="14"/>
  <c r="S190" i="13"/>
  <c r="H23" i="14"/>
  <c r="R190" i="13"/>
  <c r="G23" i="14"/>
  <c r="O190" i="13"/>
  <c r="F23" i="14"/>
  <c r="N190" i="13"/>
  <c r="E23" i="14"/>
  <c r="M190" i="13"/>
  <c r="D23" i="14"/>
  <c r="K190" i="13"/>
  <c r="C23" i="14"/>
  <c r="B23" i="14"/>
  <c r="AG189" i="13"/>
  <c r="AC189" i="13"/>
  <c r="Y189" i="13"/>
  <c r="U189" i="13"/>
  <c r="AF187" i="13"/>
  <c r="U22" i="14"/>
  <c r="AE187" i="13"/>
  <c r="T22" i="14"/>
  <c r="AD187" i="13"/>
  <c r="S22" i="14"/>
  <c r="AB187" i="13"/>
  <c r="Q22" i="14"/>
  <c r="AA187" i="13"/>
  <c r="P22" i="14"/>
  <c r="Z187" i="13"/>
  <c r="O22" i="14"/>
  <c r="X187" i="13"/>
  <c r="M22" i="14"/>
  <c r="W187" i="13"/>
  <c r="L22" i="14"/>
  <c r="V187" i="13"/>
  <c r="K22" i="14"/>
  <c r="T187" i="13"/>
  <c r="I22" i="14"/>
  <c r="S187" i="13"/>
  <c r="H22" i="14"/>
  <c r="R187" i="13"/>
  <c r="G22" i="14"/>
  <c r="O187" i="13"/>
  <c r="F22" i="14"/>
  <c r="N187" i="13"/>
  <c r="E22" i="14"/>
  <c r="M187" i="13"/>
  <c r="D22" i="14"/>
  <c r="K187" i="13"/>
  <c r="C22" i="14"/>
  <c r="J187" i="13"/>
  <c r="B22" i="14"/>
  <c r="AG186" i="13"/>
  <c r="AC186" i="13"/>
  <c r="Y186" i="13"/>
  <c r="U186" i="13"/>
  <c r="AG185" i="13"/>
  <c r="AC185" i="13"/>
  <c r="Y185" i="13"/>
  <c r="U185" i="13"/>
  <c r="AG184" i="13"/>
  <c r="AC184" i="13"/>
  <c r="Y184" i="13"/>
  <c r="U184" i="13"/>
  <c r="AG183" i="13"/>
  <c r="AC183" i="13"/>
  <c r="Y183" i="13"/>
  <c r="U183" i="13"/>
  <c r="AG182" i="13"/>
  <c r="AC182" i="13"/>
  <c r="Y182" i="13"/>
  <c r="U182" i="13"/>
  <c r="AG181" i="13"/>
  <c r="AC181" i="13"/>
  <c r="Y181" i="13"/>
  <c r="U181" i="13"/>
  <c r="AH181" i="13"/>
  <c r="AI181" i="13"/>
  <c r="AG180" i="13"/>
  <c r="AC180" i="13"/>
  <c r="Y180" i="13"/>
  <c r="U180" i="13"/>
  <c r="AG179" i="13"/>
  <c r="AC179" i="13"/>
  <c r="Y179" i="13"/>
  <c r="U179" i="13"/>
  <c r="AG178" i="13"/>
  <c r="AC178" i="13"/>
  <c r="Y178" i="13"/>
  <c r="U178" i="13"/>
  <c r="AG177" i="13"/>
  <c r="AC177" i="13"/>
  <c r="Y177" i="13"/>
  <c r="U177" i="13"/>
  <c r="AF175" i="13"/>
  <c r="U21" i="14"/>
  <c r="AE175" i="13"/>
  <c r="T21" i="14"/>
  <c r="AD175" i="13"/>
  <c r="S21" i="14"/>
  <c r="AB175" i="13"/>
  <c r="Q21" i="14"/>
  <c r="AA175" i="13"/>
  <c r="P21" i="14"/>
  <c r="Z175" i="13"/>
  <c r="O21" i="14"/>
  <c r="X175" i="13"/>
  <c r="M21" i="14"/>
  <c r="W175" i="13"/>
  <c r="L21" i="14"/>
  <c r="V175" i="13"/>
  <c r="K21" i="14"/>
  <c r="T175" i="13"/>
  <c r="I21" i="14"/>
  <c r="S175" i="13"/>
  <c r="H21" i="14"/>
  <c r="R175" i="13"/>
  <c r="G21" i="14"/>
  <c r="O175" i="13"/>
  <c r="F21" i="14"/>
  <c r="O19" i="13"/>
  <c r="F8" i="14"/>
  <c r="O31" i="13"/>
  <c r="F9" i="14"/>
  <c r="O43" i="13"/>
  <c r="F10" i="14"/>
  <c r="O55" i="13"/>
  <c r="F11" i="14"/>
  <c r="O67" i="13"/>
  <c r="F12" i="14"/>
  <c r="O79" i="13"/>
  <c r="F13" i="14"/>
  <c r="O91" i="13"/>
  <c r="F14" i="14"/>
  <c r="O103" i="13"/>
  <c r="F15" i="14"/>
  <c r="O115" i="13"/>
  <c r="F16" i="14"/>
  <c r="O127" i="13"/>
  <c r="F17" i="14"/>
  <c r="O139" i="13"/>
  <c r="F18" i="14"/>
  <c r="O151" i="13"/>
  <c r="F19" i="14"/>
  <c r="O163" i="13"/>
  <c r="F20" i="14"/>
  <c r="F24" i="14"/>
  <c r="N175" i="13"/>
  <c r="E21" i="14"/>
  <c r="M175" i="13"/>
  <c r="D21" i="14"/>
  <c r="K175" i="13"/>
  <c r="C21" i="14"/>
  <c r="J175" i="13"/>
  <c r="B21" i="14"/>
  <c r="AG174" i="13"/>
  <c r="AC174" i="13"/>
  <c r="U174" i="13"/>
  <c r="Y174" i="13"/>
  <c r="AH174" i="13"/>
  <c r="AI174" i="13"/>
  <c r="AG173" i="13"/>
  <c r="AC173" i="13"/>
  <c r="Y173" i="13"/>
  <c r="U173" i="13"/>
  <c r="AG172" i="13"/>
  <c r="AC172" i="13"/>
  <c r="U172" i="13"/>
  <c r="Y172" i="13"/>
  <c r="AH172" i="13"/>
  <c r="AI172" i="13"/>
  <c r="AG171" i="13"/>
  <c r="AC171" i="13"/>
  <c r="Y171" i="13"/>
  <c r="U171" i="13"/>
  <c r="AG170" i="13"/>
  <c r="AC170" i="13"/>
  <c r="U170" i="13"/>
  <c r="Y170" i="13"/>
  <c r="AH170" i="13"/>
  <c r="AG169" i="13"/>
  <c r="AC169" i="13"/>
  <c r="Y169" i="13"/>
  <c r="U169" i="13"/>
  <c r="AG168" i="13"/>
  <c r="AC168" i="13"/>
  <c r="U168" i="13"/>
  <c r="Y168" i="13"/>
  <c r="AH168" i="13"/>
  <c r="AI168" i="13"/>
  <c r="AG167" i="13"/>
  <c r="AC167" i="13"/>
  <c r="Y167" i="13"/>
  <c r="U167" i="13"/>
  <c r="AG166" i="13"/>
  <c r="AC166" i="13"/>
  <c r="U166" i="13"/>
  <c r="Y166" i="13"/>
  <c r="AH166" i="13"/>
  <c r="AG165" i="13"/>
  <c r="AC165" i="13"/>
  <c r="Y165" i="13"/>
  <c r="U165" i="13"/>
  <c r="AF163" i="13"/>
  <c r="U20" i="14"/>
  <c r="AF19" i="13"/>
  <c r="U8" i="14"/>
  <c r="AF31" i="13"/>
  <c r="U9" i="14"/>
  <c r="AF43" i="13"/>
  <c r="U10" i="14"/>
  <c r="AF55" i="13"/>
  <c r="U11" i="14"/>
  <c r="AF67" i="13"/>
  <c r="U12" i="14"/>
  <c r="AF79" i="13"/>
  <c r="U13" i="14"/>
  <c r="AF91" i="13"/>
  <c r="U14" i="14"/>
  <c r="AF103" i="13"/>
  <c r="U15" i="14"/>
  <c r="AF115" i="13"/>
  <c r="U16" i="14"/>
  <c r="AF127" i="13"/>
  <c r="U17" i="14"/>
  <c r="AF139" i="13"/>
  <c r="U18" i="14"/>
  <c r="AF151" i="13"/>
  <c r="U19" i="14"/>
  <c r="U24" i="14"/>
  <c r="AE163" i="13"/>
  <c r="T20" i="14"/>
  <c r="AD163" i="13"/>
  <c r="S20" i="14"/>
  <c r="AB163" i="13"/>
  <c r="Q20" i="14"/>
  <c r="AA163" i="13"/>
  <c r="P20" i="14"/>
  <c r="Z163" i="13"/>
  <c r="O20" i="14"/>
  <c r="X163" i="13"/>
  <c r="M20" i="14"/>
  <c r="W163" i="13"/>
  <c r="L20" i="14"/>
  <c r="V163" i="13"/>
  <c r="K20" i="14"/>
  <c r="T163" i="13"/>
  <c r="I20" i="14"/>
  <c r="S163" i="13"/>
  <c r="H20" i="14"/>
  <c r="R163" i="13"/>
  <c r="G20" i="14"/>
  <c r="N163" i="13"/>
  <c r="E20" i="14"/>
  <c r="M163" i="13"/>
  <c r="D20" i="14"/>
  <c r="K163" i="13"/>
  <c r="C20" i="14"/>
  <c r="J163" i="13"/>
  <c r="B20" i="14"/>
  <c r="AG162" i="13"/>
  <c r="AC162" i="13"/>
  <c r="Y162" i="13"/>
  <c r="U162" i="13"/>
  <c r="AH162" i="13"/>
  <c r="AI162" i="13"/>
  <c r="AG161" i="13"/>
  <c r="AC161" i="13"/>
  <c r="Y161" i="13"/>
  <c r="U161" i="13"/>
  <c r="AH161" i="13"/>
  <c r="AI161" i="13"/>
  <c r="AG160" i="13"/>
  <c r="AC160" i="13"/>
  <c r="Y160" i="13"/>
  <c r="U160" i="13"/>
  <c r="AG159" i="13"/>
  <c r="AC159" i="13"/>
  <c r="Y159" i="13"/>
  <c r="U159" i="13"/>
  <c r="AG158" i="13"/>
  <c r="AC158" i="13"/>
  <c r="Y158" i="13"/>
  <c r="U158" i="13"/>
  <c r="AG157" i="13"/>
  <c r="AC157" i="13"/>
  <c r="Y157" i="13"/>
  <c r="U157" i="13"/>
  <c r="AG156" i="13"/>
  <c r="AG153" i="13"/>
  <c r="AG154" i="13"/>
  <c r="AG155" i="13"/>
  <c r="AG163" i="13"/>
  <c r="V20" i="14"/>
  <c r="AC156" i="13"/>
  <c r="Y156" i="13"/>
  <c r="U156" i="13"/>
  <c r="AC155" i="13"/>
  <c r="Y155" i="13"/>
  <c r="U155" i="13"/>
  <c r="AH155" i="13"/>
  <c r="AC154" i="13"/>
  <c r="Y154" i="13"/>
  <c r="U154" i="13"/>
  <c r="AC153" i="13"/>
  <c r="AC163" i="13"/>
  <c r="R20" i="14"/>
  <c r="Y153" i="13"/>
  <c r="U153" i="13"/>
  <c r="AE151" i="13"/>
  <c r="T19" i="14"/>
  <c r="AD151" i="13"/>
  <c r="S19" i="14"/>
  <c r="AB151" i="13"/>
  <c r="Q19" i="14"/>
  <c r="AA151" i="13"/>
  <c r="P19" i="14"/>
  <c r="Z151" i="13"/>
  <c r="O19" i="14"/>
  <c r="X151" i="13"/>
  <c r="M19" i="14"/>
  <c r="W151" i="13"/>
  <c r="L19" i="14"/>
  <c r="V151" i="13"/>
  <c r="K19" i="14"/>
  <c r="T151" i="13"/>
  <c r="I19" i="14"/>
  <c r="S151" i="13"/>
  <c r="H19" i="14"/>
  <c r="R151" i="13"/>
  <c r="G19" i="14"/>
  <c r="N151" i="13"/>
  <c r="E19" i="14"/>
  <c r="M151" i="13"/>
  <c r="D19" i="14"/>
  <c r="K151" i="13"/>
  <c r="C19" i="14"/>
  <c r="J151" i="13"/>
  <c r="B19" i="14"/>
  <c r="AG150" i="13"/>
  <c r="AC150" i="13"/>
  <c r="Y150" i="13"/>
  <c r="U150" i="13"/>
  <c r="AH150" i="13"/>
  <c r="AG149" i="13"/>
  <c r="U149" i="13"/>
  <c r="Y149" i="13"/>
  <c r="AC149" i="13"/>
  <c r="AH149" i="13"/>
  <c r="AI149" i="13"/>
  <c r="AG148" i="13"/>
  <c r="AC148" i="13"/>
  <c r="Y148" i="13"/>
  <c r="U148" i="13"/>
  <c r="AH148" i="13"/>
  <c r="AI148" i="13"/>
  <c r="AG147" i="13"/>
  <c r="AC147" i="13"/>
  <c r="Y147" i="13"/>
  <c r="U147" i="13"/>
  <c r="AH147" i="13"/>
  <c r="AG146" i="13"/>
  <c r="U146" i="13"/>
  <c r="Y146" i="13"/>
  <c r="AC146" i="13"/>
  <c r="AH146" i="13"/>
  <c r="AI146" i="13"/>
  <c r="AG145" i="13"/>
  <c r="AC145" i="13"/>
  <c r="Y145" i="13"/>
  <c r="U145" i="13"/>
  <c r="AG144" i="13"/>
  <c r="AC144" i="13"/>
  <c r="Y144" i="13"/>
  <c r="U144" i="13"/>
  <c r="AG143" i="13"/>
  <c r="AC143" i="13"/>
  <c r="Y143" i="13"/>
  <c r="U143" i="13"/>
  <c r="AG142" i="13"/>
  <c r="AC142" i="13"/>
  <c r="Y142" i="13"/>
  <c r="U142" i="13"/>
  <c r="AG141" i="13"/>
  <c r="AC141" i="13"/>
  <c r="Y141" i="13"/>
  <c r="U141" i="13"/>
  <c r="AE139" i="13"/>
  <c r="T18" i="14"/>
  <c r="AD139" i="13"/>
  <c r="S18" i="14"/>
  <c r="AB139" i="13"/>
  <c r="Q18" i="14"/>
  <c r="AA139" i="13"/>
  <c r="P18" i="14"/>
  <c r="Z139" i="13"/>
  <c r="O18" i="14"/>
  <c r="X139" i="13"/>
  <c r="M18" i="14"/>
  <c r="W139" i="13"/>
  <c r="L18" i="14"/>
  <c r="V139" i="13"/>
  <c r="K18" i="14"/>
  <c r="T139" i="13"/>
  <c r="I18" i="14"/>
  <c r="S139" i="13"/>
  <c r="H18" i="14"/>
  <c r="R139" i="13"/>
  <c r="G18" i="14"/>
  <c r="N139" i="13"/>
  <c r="E18" i="14"/>
  <c r="M139" i="13"/>
  <c r="D18" i="14"/>
  <c r="AG138" i="13"/>
  <c r="AC138" i="13"/>
  <c r="Y138" i="13"/>
  <c r="U138" i="13"/>
  <c r="AH138" i="13"/>
  <c r="AG137" i="13"/>
  <c r="AC137" i="13"/>
  <c r="Y137" i="13"/>
  <c r="U137" i="13"/>
  <c r="AH137" i="13"/>
  <c r="AG136" i="13"/>
  <c r="AC136" i="13"/>
  <c r="Y136" i="13"/>
  <c r="U136" i="13"/>
  <c r="AH136" i="13"/>
  <c r="AG135" i="13"/>
  <c r="U135" i="13"/>
  <c r="Y135" i="13"/>
  <c r="AC135" i="13"/>
  <c r="AH135" i="13"/>
  <c r="AI135" i="13"/>
  <c r="AG134" i="13"/>
  <c r="AC134" i="13"/>
  <c r="Y134" i="13"/>
  <c r="U134" i="13"/>
  <c r="AH134" i="13"/>
  <c r="AG133" i="13"/>
  <c r="AC133" i="13"/>
  <c r="Y133" i="13"/>
  <c r="U133" i="13"/>
  <c r="AG132" i="13"/>
  <c r="U132" i="13"/>
  <c r="Y132" i="13"/>
  <c r="AC132" i="13"/>
  <c r="AH132" i="13"/>
  <c r="AI132" i="13"/>
  <c r="AG131" i="13"/>
  <c r="AC131" i="13"/>
  <c r="Y131" i="13"/>
  <c r="U131" i="13"/>
  <c r="AH131" i="13"/>
  <c r="AG130" i="13"/>
  <c r="AC130" i="13"/>
  <c r="Y130" i="13"/>
  <c r="U130" i="13"/>
  <c r="AH130" i="13"/>
  <c r="AI130" i="13"/>
  <c r="AG129" i="13"/>
  <c r="AC129" i="13"/>
  <c r="Y129" i="13"/>
  <c r="U129" i="13"/>
  <c r="AE127" i="13"/>
  <c r="T17" i="14"/>
  <c r="AD127" i="13"/>
  <c r="S17" i="14"/>
  <c r="AB127" i="13"/>
  <c r="Q17" i="14"/>
  <c r="AA127" i="13"/>
  <c r="P17" i="14"/>
  <c r="Z127" i="13"/>
  <c r="O17" i="14"/>
  <c r="X127" i="13"/>
  <c r="M17" i="14"/>
  <c r="W127" i="13"/>
  <c r="L17" i="14"/>
  <c r="V127" i="13"/>
  <c r="K17" i="14"/>
  <c r="T127" i="13"/>
  <c r="I17" i="14"/>
  <c r="S127" i="13"/>
  <c r="H17" i="14"/>
  <c r="R127" i="13"/>
  <c r="G17" i="14"/>
  <c r="N127" i="13"/>
  <c r="E17" i="14"/>
  <c r="M127" i="13"/>
  <c r="D17" i="14"/>
  <c r="K127" i="13"/>
  <c r="C17" i="14"/>
  <c r="J127" i="13"/>
  <c r="B17" i="14"/>
  <c r="AG126" i="13"/>
  <c r="AC126" i="13"/>
  <c r="Y126" i="13"/>
  <c r="U126" i="13"/>
  <c r="AG125" i="13"/>
  <c r="AC125" i="13"/>
  <c r="Y125" i="13"/>
  <c r="U125" i="13"/>
  <c r="AH125" i="13"/>
  <c r="AI125" i="13"/>
  <c r="AG124" i="13"/>
  <c r="U124" i="13"/>
  <c r="Y124" i="13"/>
  <c r="AC124" i="13"/>
  <c r="AH124" i="13"/>
  <c r="AG123" i="13"/>
  <c r="AC123" i="13"/>
  <c r="Y123" i="13"/>
  <c r="U123" i="13"/>
  <c r="AH123" i="13"/>
  <c r="AI123" i="13"/>
  <c r="AG122" i="13"/>
  <c r="AC122" i="13"/>
  <c r="Y122" i="13"/>
  <c r="U122" i="13"/>
  <c r="AH122" i="13"/>
  <c r="AG121" i="13"/>
  <c r="U121" i="13"/>
  <c r="Y121" i="13"/>
  <c r="AC121" i="13"/>
  <c r="AH121" i="13"/>
  <c r="AI121" i="13"/>
  <c r="AG120" i="13"/>
  <c r="AC120" i="13"/>
  <c r="Y120" i="13"/>
  <c r="U120" i="13"/>
  <c r="AG119" i="13"/>
  <c r="U119" i="13"/>
  <c r="Y119" i="13"/>
  <c r="AC119" i="13"/>
  <c r="AH119" i="13"/>
  <c r="AI119" i="13"/>
  <c r="AG118" i="13"/>
  <c r="AC118" i="13"/>
  <c r="Y118" i="13"/>
  <c r="U118" i="13"/>
  <c r="AG117" i="13"/>
  <c r="AG127" i="13"/>
  <c r="V17" i="14"/>
  <c r="AC117" i="13"/>
  <c r="Y117" i="13"/>
  <c r="U117" i="13"/>
  <c r="AE115" i="13"/>
  <c r="AD115" i="13"/>
  <c r="S16" i="14"/>
  <c r="AB115" i="13"/>
  <c r="Q16" i="14"/>
  <c r="AA115" i="13"/>
  <c r="P16" i="14"/>
  <c r="Z115" i="13"/>
  <c r="O16" i="14"/>
  <c r="X115" i="13"/>
  <c r="M16" i="14"/>
  <c r="W115" i="13"/>
  <c r="V115" i="13"/>
  <c r="K16" i="14"/>
  <c r="T115" i="13"/>
  <c r="I16" i="14"/>
  <c r="S115" i="13"/>
  <c r="R115" i="13"/>
  <c r="G16" i="14"/>
  <c r="N115" i="13"/>
  <c r="E16" i="14"/>
  <c r="M115" i="13"/>
  <c r="D16" i="14"/>
  <c r="K115" i="13"/>
  <c r="C16" i="14"/>
  <c r="J115" i="13"/>
  <c r="B16" i="14"/>
  <c r="AG114" i="13"/>
  <c r="AC114" i="13"/>
  <c r="Y114" i="13"/>
  <c r="U114" i="13"/>
  <c r="AG113" i="13"/>
  <c r="AC113" i="13"/>
  <c r="Y113" i="13"/>
  <c r="U113" i="13"/>
  <c r="AH113" i="13"/>
  <c r="AI113" i="13"/>
  <c r="AG112" i="13"/>
  <c r="AC112" i="13"/>
  <c r="U112" i="13"/>
  <c r="Y112" i="13"/>
  <c r="AH112" i="13"/>
  <c r="AI112" i="13"/>
  <c r="AG111" i="13"/>
  <c r="AC111" i="13"/>
  <c r="Y111" i="13"/>
  <c r="U111" i="13"/>
  <c r="AG110" i="13"/>
  <c r="AC110" i="13"/>
  <c r="Y110" i="13"/>
  <c r="U110" i="13"/>
  <c r="AG109" i="13"/>
  <c r="U109" i="13"/>
  <c r="Y109" i="13"/>
  <c r="AC109" i="13"/>
  <c r="AH109" i="13"/>
  <c r="AG108" i="13"/>
  <c r="U108" i="13"/>
  <c r="Y108" i="13"/>
  <c r="AC108" i="13"/>
  <c r="AH108" i="13"/>
  <c r="AI108" i="13"/>
  <c r="AG107" i="13"/>
  <c r="U107" i="13"/>
  <c r="Y107" i="13"/>
  <c r="AC107" i="13"/>
  <c r="AH107" i="13"/>
  <c r="AI107" i="13"/>
  <c r="AG106" i="13"/>
  <c r="AC106" i="13"/>
  <c r="Y106" i="13"/>
  <c r="U106" i="13"/>
  <c r="AG105" i="13"/>
  <c r="AC105" i="13"/>
  <c r="Y105" i="13"/>
  <c r="U105" i="13"/>
  <c r="AE103" i="13"/>
  <c r="T15" i="14"/>
  <c r="AD103" i="13"/>
  <c r="S15" i="14"/>
  <c r="AB103" i="13"/>
  <c r="Q15" i="14"/>
  <c r="AA103" i="13"/>
  <c r="P15" i="14"/>
  <c r="Z103" i="13"/>
  <c r="O15" i="14"/>
  <c r="X103" i="13"/>
  <c r="M15" i="14"/>
  <c r="W103" i="13"/>
  <c r="L15" i="14"/>
  <c r="V103" i="13"/>
  <c r="K15" i="14"/>
  <c r="T103" i="13"/>
  <c r="I15" i="14"/>
  <c r="S103" i="13"/>
  <c r="H15" i="14"/>
  <c r="R103" i="13"/>
  <c r="G15" i="14"/>
  <c r="N103" i="13"/>
  <c r="E15" i="14"/>
  <c r="M103" i="13"/>
  <c r="D15" i="14"/>
  <c r="K103" i="13"/>
  <c r="C15" i="14"/>
  <c r="J103" i="13"/>
  <c r="B15" i="14"/>
  <c r="AG102" i="13"/>
  <c r="AC102" i="13"/>
  <c r="Y102" i="13"/>
  <c r="U102" i="13"/>
  <c r="AG101" i="13"/>
  <c r="AC101" i="13"/>
  <c r="Y101" i="13"/>
  <c r="U101" i="13"/>
  <c r="AG100" i="13"/>
  <c r="U100" i="13"/>
  <c r="Y100" i="13"/>
  <c r="AC100" i="13"/>
  <c r="AH100" i="13"/>
  <c r="AI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H96" i="13"/>
  <c r="AI96" i="13"/>
  <c r="AG95" i="13"/>
  <c r="AC95" i="13"/>
  <c r="Y95" i="13"/>
  <c r="U95" i="13"/>
  <c r="AG94" i="13"/>
  <c r="AG93" i="13"/>
  <c r="AG103" i="13"/>
  <c r="V15" i="14"/>
  <c r="AC94" i="13"/>
  <c r="Y94" i="13"/>
  <c r="U94" i="13"/>
  <c r="AC93" i="13"/>
  <c r="AC103" i="13"/>
  <c r="R15" i="14"/>
  <c r="Y93" i="13"/>
  <c r="U93" i="13"/>
  <c r="AE91" i="13"/>
  <c r="T14" i="14"/>
  <c r="AD91" i="13"/>
  <c r="S14" i="14"/>
  <c r="AB91" i="13"/>
  <c r="Q14" i="14"/>
  <c r="AA91" i="13"/>
  <c r="P14" i="14"/>
  <c r="Z91" i="13"/>
  <c r="O14" i="14"/>
  <c r="X91" i="13"/>
  <c r="M14" i="14"/>
  <c r="W91" i="13"/>
  <c r="L14" i="14"/>
  <c r="V91" i="13"/>
  <c r="T91" i="13"/>
  <c r="I14" i="14"/>
  <c r="S91" i="13"/>
  <c r="H14" i="14"/>
  <c r="R91" i="13"/>
  <c r="G14" i="14"/>
  <c r="N91" i="13"/>
  <c r="E14" i="14"/>
  <c r="M91" i="13"/>
  <c r="D14" i="14"/>
  <c r="K91" i="13"/>
  <c r="J91" i="13"/>
  <c r="B14" i="14"/>
  <c r="J19" i="13"/>
  <c r="B8" i="14"/>
  <c r="J31" i="13"/>
  <c r="B9" i="14"/>
  <c r="J43" i="13"/>
  <c r="B10" i="14"/>
  <c r="J55" i="13"/>
  <c r="B11" i="14"/>
  <c r="J67" i="13"/>
  <c r="B12" i="14"/>
  <c r="J79" i="13"/>
  <c r="B13" i="14"/>
  <c r="B24" i="14"/>
  <c r="AG90" i="13"/>
  <c r="AC90" i="13"/>
  <c r="Y90" i="13"/>
  <c r="U90" i="13"/>
  <c r="AG89" i="13"/>
  <c r="AC89" i="13"/>
  <c r="Y89" i="13"/>
  <c r="U89" i="13"/>
  <c r="AH89" i="13"/>
  <c r="AI89" i="13"/>
  <c r="AG88" i="13"/>
  <c r="AC88" i="13"/>
  <c r="Y88" i="13"/>
  <c r="U88" i="13"/>
  <c r="AG87" i="13"/>
  <c r="AC87" i="13"/>
  <c r="Y87" i="13"/>
  <c r="U87" i="13"/>
  <c r="AH87" i="13"/>
  <c r="AG86" i="13"/>
  <c r="AC86" i="13"/>
  <c r="Y86" i="13"/>
  <c r="U86" i="13"/>
  <c r="AG85" i="13"/>
  <c r="AC85" i="13"/>
  <c r="Y85" i="13"/>
  <c r="U85" i="13"/>
  <c r="AH85" i="13"/>
  <c r="AI85" i="13"/>
  <c r="AG84" i="13"/>
  <c r="AC84" i="13"/>
  <c r="Y84" i="13"/>
  <c r="U84" i="13"/>
  <c r="AG83" i="13"/>
  <c r="AC83" i="13"/>
  <c r="Y83" i="13"/>
  <c r="U83" i="13"/>
  <c r="AG82" i="13"/>
  <c r="AC82" i="13"/>
  <c r="Y82" i="13"/>
  <c r="U82" i="13"/>
  <c r="AG81" i="13"/>
  <c r="AC81" i="13"/>
  <c r="Y81" i="13"/>
  <c r="U81" i="13"/>
  <c r="AE79" i="13"/>
  <c r="T13" i="14"/>
  <c r="AD79" i="13"/>
  <c r="S13" i="14"/>
  <c r="AB79" i="13"/>
  <c r="Q13" i="14"/>
  <c r="AA79" i="13"/>
  <c r="P13" i="14"/>
  <c r="Z79" i="13"/>
  <c r="O13" i="14"/>
  <c r="X79" i="13"/>
  <c r="M13" i="14"/>
  <c r="W79" i="13"/>
  <c r="L13" i="14"/>
  <c r="V79" i="13"/>
  <c r="K13" i="14"/>
  <c r="T79" i="13"/>
  <c r="I13" i="14"/>
  <c r="S79" i="13"/>
  <c r="H13" i="14"/>
  <c r="R79" i="13"/>
  <c r="G13" i="14"/>
  <c r="N79" i="13"/>
  <c r="E13" i="14"/>
  <c r="M79" i="13"/>
  <c r="D13" i="14"/>
  <c r="K79" i="13"/>
  <c r="C13" i="14"/>
  <c r="AG78" i="13"/>
  <c r="AC78" i="13"/>
  <c r="Y78" i="13"/>
  <c r="U78" i="13"/>
  <c r="AG77" i="13"/>
  <c r="AC77" i="13"/>
  <c r="Y77" i="13"/>
  <c r="U77" i="13"/>
  <c r="AG76" i="13"/>
  <c r="AC76" i="13"/>
  <c r="Y76" i="13"/>
  <c r="U76" i="13"/>
  <c r="AG75" i="13"/>
  <c r="AC75" i="13"/>
  <c r="Y75" i="13"/>
  <c r="U75" i="13"/>
  <c r="AG74" i="13"/>
  <c r="AC74" i="13"/>
  <c r="Y74" i="13"/>
  <c r="U74" i="13"/>
  <c r="AG73" i="13"/>
  <c r="AC73" i="13"/>
  <c r="Y73" i="13"/>
  <c r="U73" i="13"/>
  <c r="AG72" i="13"/>
  <c r="AC72" i="13"/>
  <c r="Y72" i="13"/>
  <c r="U72" i="13"/>
  <c r="AH72" i="13"/>
  <c r="AI72" i="13"/>
  <c r="AG71" i="13"/>
  <c r="AC71" i="13"/>
  <c r="Y71" i="13"/>
  <c r="U71" i="13"/>
  <c r="AG70" i="13"/>
  <c r="AC70" i="13"/>
  <c r="Y70" i="13"/>
  <c r="U70" i="13"/>
  <c r="AG69" i="13"/>
  <c r="AC69" i="13"/>
  <c r="Y69" i="13"/>
  <c r="U69" i="13"/>
  <c r="AE67" i="13"/>
  <c r="T12" i="14"/>
  <c r="AD67" i="13"/>
  <c r="S12" i="14"/>
  <c r="AB67" i="13"/>
  <c r="Q12" i="14"/>
  <c r="AA67" i="13"/>
  <c r="P12" i="14"/>
  <c r="Z67" i="13"/>
  <c r="O12" i="14"/>
  <c r="X67" i="13"/>
  <c r="M12" i="14"/>
  <c r="W67" i="13"/>
  <c r="L12" i="14"/>
  <c r="V67" i="13"/>
  <c r="K12" i="14"/>
  <c r="T67" i="13"/>
  <c r="I12" i="14"/>
  <c r="S67" i="13"/>
  <c r="H12" i="14"/>
  <c r="R67" i="13"/>
  <c r="G12" i="14"/>
  <c r="N67" i="13"/>
  <c r="E12" i="14"/>
  <c r="M67" i="13"/>
  <c r="D12" i="14"/>
  <c r="K67" i="13"/>
  <c r="C12" i="14"/>
  <c r="AG66" i="13"/>
  <c r="AC66" i="13"/>
  <c r="Y66" i="13"/>
  <c r="U66" i="13"/>
  <c r="AG65" i="13"/>
  <c r="AC65" i="13"/>
  <c r="Y65" i="13"/>
  <c r="U65" i="13"/>
  <c r="AG64" i="13"/>
  <c r="AC64" i="13"/>
  <c r="Y64" i="13"/>
  <c r="U64" i="13"/>
  <c r="AG63" i="13"/>
  <c r="AC63" i="13"/>
  <c r="U63" i="13"/>
  <c r="Y63" i="13"/>
  <c r="AG62" i="13"/>
  <c r="AC62" i="13"/>
  <c r="Y62" i="13"/>
  <c r="U62" i="13"/>
  <c r="AG61" i="13"/>
  <c r="AC61" i="13"/>
  <c r="U61" i="13"/>
  <c r="Y61" i="13"/>
  <c r="AH61" i="13"/>
  <c r="AI61" i="13"/>
  <c r="AG60" i="13"/>
  <c r="AC60" i="13"/>
  <c r="Y60" i="13"/>
  <c r="U60" i="13"/>
  <c r="AG59" i="13"/>
  <c r="AC59" i="13"/>
  <c r="U59" i="13"/>
  <c r="Y59" i="13"/>
  <c r="AH59" i="13"/>
  <c r="AG58" i="13"/>
  <c r="AC58" i="13"/>
  <c r="Y58" i="13"/>
  <c r="U58" i="13"/>
  <c r="AG57" i="13"/>
  <c r="AC57" i="13"/>
  <c r="Y57" i="13"/>
  <c r="U57" i="13"/>
  <c r="AE55" i="13"/>
  <c r="T11" i="14"/>
  <c r="AD55" i="13"/>
  <c r="S11" i="14"/>
  <c r="AB55" i="13"/>
  <c r="Q11" i="14"/>
  <c r="AA55" i="13"/>
  <c r="P11" i="14"/>
  <c r="Z55" i="13"/>
  <c r="O11" i="14"/>
  <c r="X55" i="13"/>
  <c r="M11" i="14"/>
  <c r="W55" i="13"/>
  <c r="L11" i="14"/>
  <c r="V55" i="13"/>
  <c r="K11" i="14"/>
  <c r="T55" i="13"/>
  <c r="I11" i="14"/>
  <c r="S55" i="13"/>
  <c r="H11" i="14"/>
  <c r="R55" i="13"/>
  <c r="G11" i="14"/>
  <c r="N55" i="13"/>
  <c r="E11" i="14"/>
  <c r="M55" i="13"/>
  <c r="D11" i="14"/>
  <c r="K55" i="13"/>
  <c r="C11" i="14"/>
  <c r="AG54" i="13"/>
  <c r="AC54" i="13"/>
  <c r="U54" i="13"/>
  <c r="Y54" i="13"/>
  <c r="AH54" i="13"/>
  <c r="AI54" i="13"/>
  <c r="AG53" i="13"/>
  <c r="AC53" i="13"/>
  <c r="U53" i="13"/>
  <c r="Y53" i="13"/>
  <c r="AH53" i="13"/>
  <c r="AG52" i="13"/>
  <c r="AC52" i="13"/>
  <c r="Y52" i="13"/>
  <c r="U52" i="13"/>
  <c r="AG51" i="13"/>
  <c r="AC51" i="13"/>
  <c r="U51" i="13"/>
  <c r="Y51" i="13"/>
  <c r="AH51" i="13"/>
  <c r="AG50" i="13"/>
  <c r="AC50" i="13"/>
  <c r="U50" i="13"/>
  <c r="Y50" i="13"/>
  <c r="AG49" i="13"/>
  <c r="AC49" i="13"/>
  <c r="U49" i="13"/>
  <c r="Y49" i="13"/>
  <c r="AH49" i="13"/>
  <c r="AI49" i="13"/>
  <c r="AG48" i="13"/>
  <c r="AC48" i="13"/>
  <c r="U48" i="13"/>
  <c r="Y48" i="13"/>
  <c r="AH48" i="13"/>
  <c r="AG47" i="13"/>
  <c r="AC47" i="13"/>
  <c r="Y47" i="13"/>
  <c r="U47" i="13"/>
  <c r="AG46" i="13"/>
  <c r="AC46" i="13"/>
  <c r="U46" i="13"/>
  <c r="Y46" i="13"/>
  <c r="AH46" i="13"/>
  <c r="AG45" i="13"/>
  <c r="AC45" i="13"/>
  <c r="U45" i="13"/>
  <c r="Y45" i="13"/>
  <c r="AH45" i="13"/>
  <c r="AE43" i="13"/>
  <c r="T10" i="14"/>
  <c r="AD43" i="13"/>
  <c r="S10" i="14"/>
  <c r="AB43" i="13"/>
  <c r="AA43" i="13"/>
  <c r="P10" i="14"/>
  <c r="Z43" i="13"/>
  <c r="O10" i="14"/>
  <c r="X43" i="13"/>
  <c r="M10" i="14"/>
  <c r="W43" i="13"/>
  <c r="L10" i="14"/>
  <c r="V43" i="13"/>
  <c r="K10" i="14"/>
  <c r="T43" i="13"/>
  <c r="I10" i="14"/>
  <c r="S43" i="13"/>
  <c r="H10" i="14"/>
  <c r="R43" i="13"/>
  <c r="G10" i="14"/>
  <c r="N43" i="13"/>
  <c r="E10" i="14"/>
  <c r="M43" i="13"/>
  <c r="D10" i="14"/>
  <c r="K43" i="13"/>
  <c r="C10" i="14"/>
  <c r="AG42" i="13"/>
  <c r="U42" i="13"/>
  <c r="Y42" i="13"/>
  <c r="AC42" i="13"/>
  <c r="AH42" i="13"/>
  <c r="AI42" i="13"/>
  <c r="AG41" i="13"/>
  <c r="AC41" i="13"/>
  <c r="Y41" i="13"/>
  <c r="U41" i="13"/>
  <c r="AG40" i="13"/>
  <c r="AC40" i="13"/>
  <c r="Y40" i="13"/>
  <c r="U40" i="13"/>
  <c r="AG39" i="13"/>
  <c r="AC39" i="13"/>
  <c r="Y39" i="13"/>
  <c r="U39" i="13"/>
  <c r="AG38" i="13"/>
  <c r="AC38" i="13"/>
  <c r="U38" i="13"/>
  <c r="Y38" i="13"/>
  <c r="AH38" i="13"/>
  <c r="AI38" i="13"/>
  <c r="AG37" i="13"/>
  <c r="U37" i="13"/>
  <c r="Y37" i="13"/>
  <c r="AC37" i="13"/>
  <c r="AH37" i="13"/>
  <c r="AI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U43" i="13"/>
  <c r="J10" i="14"/>
  <c r="AE31" i="13"/>
  <c r="T9" i="14"/>
  <c r="AD31" i="13"/>
  <c r="S9" i="14"/>
  <c r="AB31" i="13"/>
  <c r="Q9" i="14"/>
  <c r="AA31" i="13"/>
  <c r="Z31" i="13"/>
  <c r="O9" i="14"/>
  <c r="X31" i="13"/>
  <c r="M9" i="14"/>
  <c r="W31" i="13"/>
  <c r="L9" i="14"/>
  <c r="V31" i="13"/>
  <c r="K9" i="14"/>
  <c r="T31" i="13"/>
  <c r="I9" i="14"/>
  <c r="T19" i="13"/>
  <c r="I8" i="14"/>
  <c r="S31" i="13"/>
  <c r="H9" i="14"/>
  <c r="R31" i="13"/>
  <c r="G9" i="14"/>
  <c r="N31" i="13"/>
  <c r="E9" i="14"/>
  <c r="N19" i="13"/>
  <c r="E8" i="14"/>
  <c r="M31" i="13"/>
  <c r="D9" i="14"/>
  <c r="K31" i="13"/>
  <c r="C9" i="14"/>
  <c r="AG30" i="13"/>
  <c r="U30" i="13"/>
  <c r="Y30" i="13"/>
  <c r="AC30" i="13"/>
  <c r="AH30" i="13"/>
  <c r="AI30" i="13"/>
  <c r="AG29" i="13"/>
  <c r="AC29" i="13"/>
  <c r="Y29" i="13"/>
  <c r="U29" i="13"/>
  <c r="AG28" i="13"/>
  <c r="AC28" i="13"/>
  <c r="U28" i="13"/>
  <c r="Y28" i="13"/>
  <c r="AH28" i="13"/>
  <c r="AG27" i="13"/>
  <c r="AC27" i="13"/>
  <c r="Y27" i="13"/>
  <c r="U27" i="13"/>
  <c r="AG26" i="13"/>
  <c r="AC26" i="13"/>
  <c r="Y26" i="13"/>
  <c r="U26" i="13"/>
  <c r="AG25" i="13"/>
  <c r="U25" i="13"/>
  <c r="Y25" i="13"/>
  <c r="AC25" i="13"/>
  <c r="AH25" i="13"/>
  <c r="AI25" i="13"/>
  <c r="AG24" i="13"/>
  <c r="AC24" i="13"/>
  <c r="Y24" i="13"/>
  <c r="U24" i="13"/>
  <c r="AH24" i="13"/>
  <c r="AI24" i="13"/>
  <c r="AG23" i="13"/>
  <c r="AC23" i="13"/>
  <c r="Y23" i="13"/>
  <c r="U23" i="13"/>
  <c r="AH23" i="13"/>
  <c r="AI23" i="13"/>
  <c r="AG22" i="13"/>
  <c r="AC22" i="13"/>
  <c r="Y22" i="13"/>
  <c r="U22" i="13"/>
  <c r="AG21" i="13"/>
  <c r="AC21" i="13"/>
  <c r="Y21" i="13"/>
  <c r="U21" i="13"/>
  <c r="AH21" i="13"/>
  <c r="AE19" i="13"/>
  <c r="AD19" i="13"/>
  <c r="AB19" i="13"/>
  <c r="AA19" i="13"/>
  <c r="Z19" i="13"/>
  <c r="X19" i="13"/>
  <c r="W19" i="13"/>
  <c r="L8" i="14"/>
  <c r="V19" i="13"/>
  <c r="S19" i="13"/>
  <c r="R19" i="13"/>
  <c r="M19" i="13"/>
  <c r="D8" i="14"/>
  <c r="D24" i="14"/>
  <c r="K19" i="13"/>
  <c r="AG18" i="13"/>
  <c r="U18" i="13"/>
  <c r="Y18" i="13"/>
  <c r="AC18" i="13"/>
  <c r="AH18" i="13"/>
  <c r="AI18" i="13"/>
  <c r="AG17" i="13"/>
  <c r="AC17" i="13"/>
  <c r="Y17" i="13"/>
  <c r="U17" i="13"/>
  <c r="AG16" i="13"/>
  <c r="U16" i="13"/>
  <c r="Y16" i="13"/>
  <c r="AC16" i="13"/>
  <c r="AH16" i="13"/>
  <c r="AI16" i="13"/>
  <c r="AG15" i="13"/>
  <c r="AC15" i="13"/>
  <c r="Y15" i="13"/>
  <c r="U15" i="13"/>
  <c r="AG14" i="13"/>
  <c r="AC14" i="13"/>
  <c r="Y14" i="13"/>
  <c r="U14" i="13"/>
  <c r="AG13" i="13"/>
  <c r="AC13" i="13"/>
  <c r="Y13" i="13"/>
  <c r="U13" i="13"/>
  <c r="AH13" i="13"/>
  <c r="AG12" i="13"/>
  <c r="AC12" i="13"/>
  <c r="Y12" i="13"/>
  <c r="U12" i="13"/>
  <c r="AG11" i="13"/>
  <c r="AC11" i="13"/>
  <c r="AC9" i="13"/>
  <c r="AC10" i="13"/>
  <c r="AC19" i="13"/>
  <c r="Y11" i="13"/>
  <c r="U11" i="13"/>
  <c r="AG10" i="13"/>
  <c r="Y10" i="13"/>
  <c r="U10" i="13"/>
  <c r="AG9" i="13"/>
  <c r="Y9" i="13"/>
  <c r="U9" i="13"/>
  <c r="C18" i="12"/>
  <c r="B18" i="12"/>
  <c r="Y17" i="12"/>
  <c r="A5" i="12"/>
  <c r="A3" i="12"/>
  <c r="AF210" i="11"/>
  <c r="U23" i="12"/>
  <c r="AE210" i="11"/>
  <c r="T23" i="12"/>
  <c r="AD210" i="11"/>
  <c r="S23" i="12"/>
  <c r="AB210" i="11"/>
  <c r="Q23" i="12"/>
  <c r="AA210" i="11"/>
  <c r="P23" i="12"/>
  <c r="Z210" i="11"/>
  <c r="O23" i="12"/>
  <c r="X210" i="11"/>
  <c r="M23" i="12"/>
  <c r="W210" i="11"/>
  <c r="L23" i="12"/>
  <c r="V210" i="11"/>
  <c r="K23" i="12"/>
  <c r="T210" i="11"/>
  <c r="I23" i="12"/>
  <c r="S210" i="11"/>
  <c r="H23" i="12"/>
  <c r="R210" i="11"/>
  <c r="G23" i="12"/>
  <c r="O210" i="11"/>
  <c r="F23" i="12"/>
  <c r="N210" i="11"/>
  <c r="E23" i="12"/>
  <c r="M210" i="11"/>
  <c r="D23" i="12"/>
  <c r="K210" i="11"/>
  <c r="C23" i="12"/>
  <c r="B23" i="12"/>
  <c r="AG209" i="11"/>
  <c r="AG210" i="11"/>
  <c r="V23" i="12"/>
  <c r="AC209" i="11"/>
  <c r="AC210" i="11"/>
  <c r="R23" i="12"/>
  <c r="Y209" i="11"/>
  <c r="Y210" i="11"/>
  <c r="N23" i="12"/>
  <c r="U209" i="11"/>
  <c r="U22" i="12"/>
  <c r="AE207" i="11"/>
  <c r="T22" i="12"/>
  <c r="AD207" i="11"/>
  <c r="S22" i="12"/>
  <c r="AB207" i="11"/>
  <c r="Q22" i="12"/>
  <c r="AA207" i="11"/>
  <c r="P22" i="12"/>
  <c r="Z207" i="11"/>
  <c r="O22" i="12"/>
  <c r="X207" i="11"/>
  <c r="M22" i="12"/>
  <c r="W207" i="11"/>
  <c r="L22" i="12"/>
  <c r="V207" i="11"/>
  <c r="K22" i="12"/>
  <c r="T207" i="11"/>
  <c r="I22" i="12"/>
  <c r="S207" i="11"/>
  <c r="H22" i="12"/>
  <c r="R207" i="11"/>
  <c r="G22" i="12"/>
  <c r="O207" i="11"/>
  <c r="F22" i="12"/>
  <c r="N207" i="11"/>
  <c r="E22" i="12"/>
  <c r="M207" i="11"/>
  <c r="D22" i="12"/>
  <c r="C22" i="12"/>
  <c r="B22" i="12"/>
  <c r="AG203" i="11"/>
  <c r="AG207" i="11"/>
  <c r="V22" i="12"/>
  <c r="AC203" i="11"/>
  <c r="Y203" i="11"/>
  <c r="U203" i="11"/>
  <c r="U207" i="11"/>
  <c r="J22" i="12"/>
  <c r="U21" i="12"/>
  <c r="T21" i="12"/>
  <c r="S21" i="12"/>
  <c r="Q21" i="12"/>
  <c r="P21" i="12"/>
  <c r="O21" i="12"/>
  <c r="M21" i="12"/>
  <c r="L21" i="12"/>
  <c r="K21" i="12"/>
  <c r="T201" i="11"/>
  <c r="I21" i="12"/>
  <c r="S201" i="11"/>
  <c r="H21" i="12"/>
  <c r="R201" i="11"/>
  <c r="G21" i="12"/>
  <c r="O201" i="11"/>
  <c r="F21" i="12"/>
  <c r="N201" i="11"/>
  <c r="E21" i="12"/>
  <c r="M201" i="11"/>
  <c r="D21" i="12"/>
  <c r="K201" i="11"/>
  <c r="C21" i="12"/>
  <c r="B21" i="12"/>
  <c r="AG182" i="11"/>
  <c r="AG201" i="11"/>
  <c r="AC182" i="11"/>
  <c r="AC201" i="11"/>
  <c r="Y182" i="11"/>
  <c r="Y201" i="11"/>
  <c r="U182" i="11"/>
  <c r="U20" i="12"/>
  <c r="T20" i="12"/>
  <c r="S20" i="12"/>
  <c r="Q20" i="12"/>
  <c r="P20" i="12"/>
  <c r="O20" i="12"/>
  <c r="M20" i="12"/>
  <c r="L20" i="12"/>
  <c r="K20" i="12"/>
  <c r="T180" i="11"/>
  <c r="I20" i="12"/>
  <c r="S180" i="11"/>
  <c r="H20" i="12"/>
  <c r="R180" i="11"/>
  <c r="G20" i="12"/>
  <c r="O180" i="11"/>
  <c r="F20" i="12"/>
  <c r="N180" i="11"/>
  <c r="E20" i="12"/>
  <c r="M180" i="11"/>
  <c r="D20" i="12"/>
  <c r="K180" i="11"/>
  <c r="C20" i="12"/>
  <c r="B20" i="12"/>
  <c r="AG173" i="11"/>
  <c r="AG180" i="11"/>
  <c r="AC173" i="11"/>
  <c r="AC180" i="11"/>
  <c r="Y173" i="11"/>
  <c r="U173" i="11"/>
  <c r="U180" i="11"/>
  <c r="J20" i="12"/>
  <c r="AF171" i="11"/>
  <c r="U19" i="12"/>
  <c r="AE171" i="11"/>
  <c r="T19" i="12"/>
  <c r="AD171" i="11"/>
  <c r="S19" i="12"/>
  <c r="AB171" i="11"/>
  <c r="Q19" i="12"/>
  <c r="AA171" i="11"/>
  <c r="P19" i="12"/>
  <c r="Z171" i="11"/>
  <c r="O19" i="12"/>
  <c r="X171" i="11"/>
  <c r="M19" i="12"/>
  <c r="W171" i="11"/>
  <c r="L19" i="12"/>
  <c r="V171" i="11"/>
  <c r="K19" i="12"/>
  <c r="T171" i="11"/>
  <c r="I19" i="12"/>
  <c r="S171" i="11"/>
  <c r="H19" i="12"/>
  <c r="R171" i="11"/>
  <c r="G19" i="12"/>
  <c r="O171" i="11"/>
  <c r="F19" i="12"/>
  <c r="N171" i="11"/>
  <c r="E19" i="12"/>
  <c r="M171" i="11"/>
  <c r="D19" i="12"/>
  <c r="B19" i="12"/>
  <c r="AG170" i="11"/>
  <c r="U170" i="11"/>
  <c r="Y170" i="11"/>
  <c r="AC170" i="11"/>
  <c r="AH170" i="11"/>
  <c r="AI170" i="11"/>
  <c r="AG169" i="11"/>
  <c r="AC169" i="11"/>
  <c r="AC171" i="11"/>
  <c r="R19" i="12"/>
  <c r="Y169" i="11"/>
  <c r="U169" i="11"/>
  <c r="U18" i="12"/>
  <c r="T18" i="12"/>
  <c r="S18" i="12"/>
  <c r="Q18" i="12"/>
  <c r="P18" i="12"/>
  <c r="O18" i="12"/>
  <c r="M18" i="12"/>
  <c r="L18" i="12"/>
  <c r="K18" i="12"/>
  <c r="T167" i="11"/>
  <c r="I18" i="12"/>
  <c r="S167" i="11"/>
  <c r="H18" i="12"/>
  <c r="R167" i="11"/>
  <c r="G18" i="12"/>
  <c r="O167" i="11"/>
  <c r="F18" i="12"/>
  <c r="N167" i="11"/>
  <c r="E18" i="12"/>
  <c r="M167" i="11"/>
  <c r="D18" i="12"/>
  <c r="AG164" i="11"/>
  <c r="AG167" i="11"/>
  <c r="AC164" i="11"/>
  <c r="AC167" i="11"/>
  <c r="R18" i="12"/>
  <c r="Y164" i="11"/>
  <c r="Y167" i="11"/>
  <c r="U164" i="11"/>
  <c r="U167" i="11"/>
  <c r="J18" i="12"/>
  <c r="U17" i="12"/>
  <c r="T17" i="12"/>
  <c r="S17" i="12"/>
  <c r="Q17" i="12"/>
  <c r="P17" i="12"/>
  <c r="O17" i="12"/>
  <c r="M17" i="12"/>
  <c r="L17" i="12"/>
  <c r="K17" i="12"/>
  <c r="T162" i="11"/>
  <c r="I17" i="12"/>
  <c r="S162" i="11"/>
  <c r="H17" i="12"/>
  <c r="R162" i="11"/>
  <c r="O162" i="11"/>
  <c r="N162" i="11"/>
  <c r="E17" i="12"/>
  <c r="M162" i="11"/>
  <c r="D17" i="12"/>
  <c r="K162" i="11"/>
  <c r="C17" i="12"/>
  <c r="B17" i="12"/>
  <c r="AC158" i="11"/>
  <c r="Y158" i="11"/>
  <c r="U158" i="11"/>
  <c r="AC157" i="11"/>
  <c r="Y157" i="11"/>
  <c r="U157" i="11"/>
  <c r="AH157" i="11"/>
  <c r="AI157" i="11"/>
  <c r="AC156" i="11"/>
  <c r="Y156" i="11"/>
  <c r="U156" i="11"/>
  <c r="AC155" i="11"/>
  <c r="Y155" i="11"/>
  <c r="U155" i="11"/>
  <c r="AH155" i="11"/>
  <c r="AI155" i="11"/>
  <c r="AC154" i="11"/>
  <c r="Y154" i="11"/>
  <c r="U154" i="11"/>
  <c r="AC153" i="11"/>
  <c r="Y153" i="11"/>
  <c r="U153" i="11"/>
  <c r="AH153" i="11"/>
  <c r="AI153" i="11"/>
  <c r="AC152" i="11"/>
  <c r="Y152" i="11"/>
  <c r="U152" i="11"/>
  <c r="AG151" i="11"/>
  <c r="AG162" i="11"/>
  <c r="AC151" i="11"/>
  <c r="Y151" i="11"/>
  <c r="Y162" i="11"/>
  <c r="U151" i="11"/>
  <c r="AF149" i="11"/>
  <c r="U16" i="12"/>
  <c r="AE149" i="11"/>
  <c r="T16" i="12"/>
  <c r="AD149" i="11"/>
  <c r="S16" i="12"/>
  <c r="Q16" i="12"/>
  <c r="P16" i="12"/>
  <c r="O16" i="12"/>
  <c r="M16" i="12"/>
  <c r="L16" i="12"/>
  <c r="K16" i="12"/>
  <c r="T149" i="11"/>
  <c r="I16" i="12"/>
  <c r="S149" i="11"/>
  <c r="H16" i="12"/>
  <c r="R149" i="11"/>
  <c r="G16" i="12"/>
  <c r="O149" i="11"/>
  <c r="F16" i="12"/>
  <c r="N149" i="11"/>
  <c r="E16" i="12"/>
  <c r="M149" i="11"/>
  <c r="D16" i="12"/>
  <c r="K149" i="11"/>
  <c r="C16" i="12"/>
  <c r="B16" i="12"/>
  <c r="AC148" i="11"/>
  <c r="Y148" i="11"/>
  <c r="U148" i="11"/>
  <c r="AH148" i="11"/>
  <c r="AI148" i="11"/>
  <c r="AC147" i="11"/>
  <c r="Y147" i="11"/>
  <c r="U147" i="11"/>
  <c r="AC146" i="11"/>
  <c r="Y146" i="11"/>
  <c r="U146" i="11"/>
  <c r="AC145" i="11"/>
  <c r="Y145" i="11"/>
  <c r="U145" i="11"/>
  <c r="AH145" i="11"/>
  <c r="AI145" i="11"/>
  <c r="X18" i="12"/>
  <c r="AG131" i="11"/>
  <c r="AC131" i="11"/>
  <c r="Y131" i="11"/>
  <c r="Y149" i="11"/>
  <c r="U131" i="11"/>
  <c r="U15" i="12"/>
  <c r="T15" i="12"/>
  <c r="S15" i="12"/>
  <c r="Q15" i="12"/>
  <c r="P15" i="12"/>
  <c r="O15" i="12"/>
  <c r="M15" i="12"/>
  <c r="L15" i="12"/>
  <c r="K15" i="12"/>
  <c r="T129" i="11"/>
  <c r="I15" i="12"/>
  <c r="S129" i="11"/>
  <c r="H15" i="12"/>
  <c r="R129" i="11"/>
  <c r="G15" i="12"/>
  <c r="O129" i="11"/>
  <c r="F15" i="12"/>
  <c r="N129" i="11"/>
  <c r="E15" i="12"/>
  <c r="M129" i="11"/>
  <c r="D15" i="12"/>
  <c r="K129" i="11"/>
  <c r="C15" i="12"/>
  <c r="B15" i="12"/>
  <c r="AC128" i="11"/>
  <c r="Y128" i="11"/>
  <c r="U128" i="11"/>
  <c r="AH128" i="11"/>
  <c r="AI128" i="11"/>
  <c r="AC127" i="11"/>
  <c r="Y127" i="11"/>
  <c r="U127" i="11"/>
  <c r="AH127" i="11"/>
  <c r="AI127" i="11"/>
  <c r="AG114" i="11"/>
  <c r="AG129" i="11"/>
  <c r="AC114" i="11"/>
  <c r="AC129" i="11"/>
  <c r="Y114" i="11"/>
  <c r="Y129" i="11"/>
  <c r="N15" i="12"/>
  <c r="U114" i="11"/>
  <c r="U14" i="12"/>
  <c r="T14" i="12"/>
  <c r="S14" i="12"/>
  <c r="Q14" i="12"/>
  <c r="P14" i="12"/>
  <c r="O14" i="12"/>
  <c r="L14" i="12"/>
  <c r="K14" i="12"/>
  <c r="T112" i="11"/>
  <c r="I14" i="12"/>
  <c r="S112" i="11"/>
  <c r="R112" i="11"/>
  <c r="G14" i="12"/>
  <c r="R10" i="11"/>
  <c r="G8" i="12"/>
  <c r="R22" i="11"/>
  <c r="G9" i="12"/>
  <c r="R25" i="11"/>
  <c r="G10" i="12"/>
  <c r="R34" i="11"/>
  <c r="G11" i="12"/>
  <c r="R57" i="11"/>
  <c r="G12" i="12"/>
  <c r="R86" i="11"/>
  <c r="G13" i="12"/>
  <c r="G17" i="12"/>
  <c r="G24" i="12"/>
  <c r="O112" i="11"/>
  <c r="F14" i="12"/>
  <c r="N112" i="11"/>
  <c r="E14" i="12"/>
  <c r="M112" i="11"/>
  <c r="C14" i="12"/>
  <c r="B14" i="12"/>
  <c r="AC89" i="11"/>
  <c r="Y89" i="11"/>
  <c r="U89" i="11"/>
  <c r="AH89" i="11"/>
  <c r="AI89" i="11"/>
  <c r="AG88" i="11"/>
  <c r="AG112" i="11"/>
  <c r="AC88" i="11"/>
  <c r="AC112" i="11"/>
  <c r="Y88" i="11"/>
  <c r="U88" i="11"/>
  <c r="U112" i="11"/>
  <c r="U13" i="12"/>
  <c r="T13" i="12"/>
  <c r="S13" i="12"/>
  <c r="Q13" i="12"/>
  <c r="P13" i="12"/>
  <c r="O13" i="12"/>
  <c r="M13" i="12"/>
  <c r="K13" i="12"/>
  <c r="T86" i="11"/>
  <c r="I13" i="12"/>
  <c r="S86" i="11"/>
  <c r="H13" i="12"/>
  <c r="O86" i="11"/>
  <c r="F13" i="12"/>
  <c r="N86" i="11"/>
  <c r="E13" i="12"/>
  <c r="M86" i="11"/>
  <c r="D13" i="12"/>
  <c r="C13" i="12"/>
  <c r="B13" i="12"/>
  <c r="AG59" i="11"/>
  <c r="AG86" i="11"/>
  <c r="AC59" i="11"/>
  <c r="Y59" i="11"/>
  <c r="Y86" i="11"/>
  <c r="U59" i="11"/>
  <c r="U12" i="12"/>
  <c r="T12" i="12"/>
  <c r="S12" i="12"/>
  <c r="Q12" i="12"/>
  <c r="P12" i="12"/>
  <c r="M12" i="12"/>
  <c r="L12" i="12"/>
  <c r="K12" i="12"/>
  <c r="T57" i="11"/>
  <c r="I12" i="12"/>
  <c r="S57" i="11"/>
  <c r="H12" i="12"/>
  <c r="O57" i="11"/>
  <c r="F12" i="12"/>
  <c r="N57" i="11"/>
  <c r="E12" i="12"/>
  <c r="M57" i="11"/>
  <c r="D12" i="12"/>
  <c r="C12" i="12"/>
  <c r="B12" i="12"/>
  <c r="AG36" i="11"/>
  <c r="AG57" i="11"/>
  <c r="AC36" i="11"/>
  <c r="AC57" i="11"/>
  <c r="Y36" i="11"/>
  <c r="Y57" i="11"/>
  <c r="U36" i="11"/>
  <c r="U57" i="11"/>
  <c r="J12" i="12"/>
  <c r="U11" i="12"/>
  <c r="T11" i="12"/>
  <c r="S11" i="12"/>
  <c r="Q11" i="12"/>
  <c r="P11" i="12"/>
  <c r="O11" i="12"/>
  <c r="M11" i="12"/>
  <c r="L11" i="12"/>
  <c r="K11" i="12"/>
  <c r="T34" i="11"/>
  <c r="I11" i="12"/>
  <c r="S34" i="11"/>
  <c r="H11" i="12"/>
  <c r="O34" i="11"/>
  <c r="F11" i="12"/>
  <c r="N34" i="11"/>
  <c r="E11" i="12"/>
  <c r="M34" i="11"/>
  <c r="D11" i="12"/>
  <c r="K34" i="11"/>
  <c r="C11" i="12"/>
  <c r="B11" i="12"/>
  <c r="AC33" i="11"/>
  <c r="Y33" i="11"/>
  <c r="U33" i="11"/>
  <c r="AH33" i="11"/>
  <c r="AI33" i="11"/>
  <c r="Y32" i="11"/>
  <c r="AG27" i="11"/>
  <c r="AG34" i="11"/>
  <c r="V11" i="12"/>
  <c r="AC27" i="11"/>
  <c r="AC34" i="11"/>
  <c r="Y27" i="11"/>
  <c r="Y34" i="11"/>
  <c r="N11" i="12"/>
  <c r="U27" i="11"/>
  <c r="U34" i="11"/>
  <c r="AF25" i="11"/>
  <c r="U10" i="12"/>
  <c r="AE25" i="11"/>
  <c r="T10" i="12"/>
  <c r="AD25" i="11"/>
  <c r="S10" i="12"/>
  <c r="AB25" i="11"/>
  <c r="Q10" i="12"/>
  <c r="AA25" i="11"/>
  <c r="P10" i="12"/>
  <c r="AA10" i="11"/>
  <c r="P8" i="12"/>
  <c r="AA22" i="11"/>
  <c r="P9" i="12"/>
  <c r="P24" i="12"/>
  <c r="Z25" i="11"/>
  <c r="O10" i="12"/>
  <c r="X25" i="11"/>
  <c r="M10" i="12"/>
  <c r="W25" i="11"/>
  <c r="L10" i="12"/>
  <c r="V25" i="11"/>
  <c r="K10" i="12"/>
  <c r="T25" i="11"/>
  <c r="I10" i="12"/>
  <c r="S25" i="11"/>
  <c r="H10" i="12"/>
  <c r="O25" i="11"/>
  <c r="F10" i="12"/>
  <c r="N25" i="11"/>
  <c r="E10" i="12"/>
  <c r="M25" i="11"/>
  <c r="D10" i="12"/>
  <c r="K25" i="11"/>
  <c r="C10" i="12"/>
  <c r="B10" i="12"/>
  <c r="AG24" i="11"/>
  <c r="AG25" i="11"/>
  <c r="V10" i="12"/>
  <c r="AC24" i="11"/>
  <c r="Y24" i="11"/>
  <c r="U24" i="11"/>
  <c r="AH24" i="11"/>
  <c r="AI24" i="11"/>
  <c r="AF22" i="11"/>
  <c r="AE22" i="11"/>
  <c r="AD22" i="11"/>
  <c r="S9" i="12"/>
  <c r="AB22" i="11"/>
  <c r="Q9" i="12"/>
  <c r="Z22" i="11"/>
  <c r="O9" i="12"/>
  <c r="X22" i="11"/>
  <c r="M9" i="12"/>
  <c r="W22" i="11"/>
  <c r="L9" i="12"/>
  <c r="V22" i="11"/>
  <c r="K9" i="12"/>
  <c r="T22" i="11"/>
  <c r="I9" i="12"/>
  <c r="S22" i="11"/>
  <c r="H9" i="12"/>
  <c r="O22" i="11"/>
  <c r="F9" i="12"/>
  <c r="N22" i="11"/>
  <c r="E9" i="12"/>
  <c r="M22" i="11"/>
  <c r="D9" i="12"/>
  <c r="K22" i="11"/>
  <c r="J22" i="11"/>
  <c r="B9" i="12"/>
  <c r="AG21" i="11"/>
  <c r="AC21" i="11"/>
  <c r="Y21" i="11"/>
  <c r="U21" i="11"/>
  <c r="AH21" i="11"/>
  <c r="AI21" i="11"/>
  <c r="AG20" i="11"/>
  <c r="AC20" i="11"/>
  <c r="Y20" i="11"/>
  <c r="U20" i="11"/>
  <c r="AG19" i="11"/>
  <c r="AC19" i="11"/>
  <c r="Y19" i="11"/>
  <c r="U19" i="11"/>
  <c r="AG18" i="11"/>
  <c r="U18" i="11"/>
  <c r="Y18" i="11"/>
  <c r="AC18" i="11"/>
  <c r="AH18" i="11"/>
  <c r="AG17" i="11"/>
  <c r="AC17" i="11"/>
  <c r="Y17" i="11"/>
  <c r="U17" i="11"/>
  <c r="AH17" i="11"/>
  <c r="AI17" i="11"/>
  <c r="AG16" i="11"/>
  <c r="AC16" i="11"/>
  <c r="Y16" i="11"/>
  <c r="U16" i="11"/>
  <c r="AG15" i="11"/>
  <c r="U15" i="11"/>
  <c r="Y15" i="11"/>
  <c r="AC15" i="11"/>
  <c r="AH15" i="11"/>
  <c r="AI15" i="11"/>
  <c r="AG14" i="11"/>
  <c r="AC14" i="11"/>
  <c r="Y14" i="11"/>
  <c r="U14" i="11"/>
  <c r="AG13" i="11"/>
  <c r="AC13" i="11"/>
  <c r="Y13" i="11"/>
  <c r="U13" i="11"/>
  <c r="AH13" i="11"/>
  <c r="AI13" i="11"/>
  <c r="AG12" i="11"/>
  <c r="AC12" i="11"/>
  <c r="AC22" i="11"/>
  <c r="R9" i="12"/>
  <c r="Y12" i="11"/>
  <c r="U12" i="11"/>
  <c r="AF10" i="11"/>
  <c r="AE10" i="11"/>
  <c r="AD10" i="11"/>
  <c r="AB10" i="11"/>
  <c r="Z10" i="11"/>
  <c r="O8" i="12"/>
  <c r="O12" i="12"/>
  <c r="X10" i="11"/>
  <c r="W10" i="11"/>
  <c r="L8" i="12"/>
  <c r="V10" i="11"/>
  <c r="K8" i="12"/>
  <c r="T10" i="11"/>
  <c r="I8" i="12"/>
  <c r="S10" i="11"/>
  <c r="H8" i="12"/>
  <c r="O10" i="11"/>
  <c r="N10" i="11"/>
  <c r="M10" i="11"/>
  <c r="D8" i="12"/>
  <c r="K10" i="11"/>
  <c r="B8" i="12"/>
  <c r="AG9" i="11"/>
  <c r="AC9" i="11"/>
  <c r="Y9" i="11"/>
  <c r="U9" i="11"/>
  <c r="U10" i="11"/>
  <c r="J8" i="12"/>
  <c r="C18" i="8"/>
  <c r="B18" i="8"/>
  <c r="Y17" i="8"/>
  <c r="A3" i="8"/>
  <c r="C23" i="8"/>
  <c r="B23" i="8"/>
  <c r="AF187" i="7"/>
  <c r="AE187" i="7"/>
  <c r="T22" i="8"/>
  <c r="AD187" i="7"/>
  <c r="AB187" i="7"/>
  <c r="AA187" i="7"/>
  <c r="Z187" i="7"/>
  <c r="X187" i="7"/>
  <c r="V187" i="7"/>
  <c r="T187" i="7"/>
  <c r="I22" i="8"/>
  <c r="S187" i="7"/>
  <c r="R187" i="7"/>
  <c r="O187" i="7"/>
  <c r="N187" i="7"/>
  <c r="M187" i="7"/>
  <c r="K187" i="7"/>
  <c r="J187" i="7"/>
  <c r="AG186" i="7"/>
  <c r="AC186" i="7"/>
  <c r="Y186" i="7"/>
  <c r="U186" i="7"/>
  <c r="AG185" i="7"/>
  <c r="AC185" i="7"/>
  <c r="Y185" i="7"/>
  <c r="U185" i="7"/>
  <c r="AG184" i="7"/>
  <c r="AC184" i="7"/>
  <c r="Y184" i="7"/>
  <c r="U184" i="7"/>
  <c r="AG183" i="7"/>
  <c r="AC183" i="7"/>
  <c r="Y183" i="7"/>
  <c r="U183" i="7"/>
  <c r="AG182" i="7"/>
  <c r="AG177" i="7"/>
  <c r="AG178" i="7"/>
  <c r="AG179" i="7"/>
  <c r="AG180" i="7"/>
  <c r="AG181" i="7"/>
  <c r="AG187" i="7"/>
  <c r="V22" i="97"/>
  <c r="AC182" i="7"/>
  <c r="Y182" i="7"/>
  <c r="U182" i="7"/>
  <c r="AC181" i="7"/>
  <c r="Y181" i="7"/>
  <c r="U181" i="7"/>
  <c r="AH181" i="7"/>
  <c r="AI181" i="7"/>
  <c r="AC180" i="7"/>
  <c r="Y180" i="7"/>
  <c r="U180" i="7"/>
  <c r="AC179" i="7"/>
  <c r="Y179" i="7"/>
  <c r="U179" i="7"/>
  <c r="U177" i="7"/>
  <c r="U178" i="7"/>
  <c r="U187" i="7"/>
  <c r="AC178" i="7"/>
  <c r="Y178" i="7"/>
  <c r="AC177" i="7"/>
  <c r="Y177" i="7"/>
  <c r="AF175" i="7"/>
  <c r="U21" i="8"/>
  <c r="AE175" i="7"/>
  <c r="AD175" i="7"/>
  <c r="AB175" i="7"/>
  <c r="AA175" i="7"/>
  <c r="Z175" i="7"/>
  <c r="X175" i="7"/>
  <c r="V175" i="7"/>
  <c r="K21" i="8"/>
  <c r="T175" i="7"/>
  <c r="S175" i="7"/>
  <c r="R175" i="7"/>
  <c r="O175" i="7"/>
  <c r="N175" i="7"/>
  <c r="M175" i="7"/>
  <c r="K175" i="7"/>
  <c r="J175" i="7"/>
  <c r="B21" i="8"/>
  <c r="AG174" i="7"/>
  <c r="AC174" i="7"/>
  <c r="Y174" i="7"/>
  <c r="U174" i="7"/>
  <c r="AG173" i="7"/>
  <c r="AC173" i="7"/>
  <c r="Y173" i="7"/>
  <c r="U173" i="7"/>
  <c r="AH173" i="7"/>
  <c r="AG172" i="7"/>
  <c r="AC172" i="7"/>
  <c r="Y172" i="7"/>
  <c r="U172" i="7"/>
  <c r="AH172" i="7"/>
  <c r="AI172" i="7"/>
  <c r="AG171" i="7"/>
  <c r="AC171" i="7"/>
  <c r="Y171" i="7"/>
  <c r="U171" i="7"/>
  <c r="AH171" i="7"/>
  <c r="AG170" i="7"/>
  <c r="U170" i="7"/>
  <c r="Y170" i="7"/>
  <c r="AC170" i="7"/>
  <c r="AH170" i="7"/>
  <c r="AI170" i="7"/>
  <c r="AG169" i="7"/>
  <c r="AC169" i="7"/>
  <c r="Y169" i="7"/>
  <c r="U169" i="7"/>
  <c r="AH169" i="7"/>
  <c r="AI169" i="7"/>
  <c r="AG168" i="7"/>
  <c r="U168" i="7"/>
  <c r="Y168" i="7"/>
  <c r="AC168" i="7"/>
  <c r="AH168" i="7"/>
  <c r="AG167" i="7"/>
  <c r="AC167" i="7"/>
  <c r="Y167" i="7"/>
  <c r="U167" i="7"/>
  <c r="AH167" i="7"/>
  <c r="AI167" i="7"/>
  <c r="AG166" i="7"/>
  <c r="AG165" i="7"/>
  <c r="AC166" i="7"/>
  <c r="Y166" i="7"/>
  <c r="U166" i="7"/>
  <c r="AC165" i="7"/>
  <c r="Y165" i="7"/>
  <c r="U165" i="7"/>
  <c r="AF163" i="7"/>
  <c r="AE163" i="7"/>
  <c r="AD163" i="7"/>
  <c r="AB163" i="7"/>
  <c r="AA163" i="7"/>
  <c r="P20" i="8"/>
  <c r="Z163" i="7"/>
  <c r="X163" i="7"/>
  <c r="V163" i="7"/>
  <c r="K20" i="97"/>
  <c r="T163" i="7"/>
  <c r="S163" i="7"/>
  <c r="R163" i="7"/>
  <c r="O163" i="7"/>
  <c r="F20" i="8"/>
  <c r="N163" i="7"/>
  <c r="M163" i="7"/>
  <c r="K163" i="7"/>
  <c r="J163" i="7"/>
  <c r="B20" i="97"/>
  <c r="AG162" i="7"/>
  <c r="AC162" i="7"/>
  <c r="Y162" i="7"/>
  <c r="U162" i="7"/>
  <c r="AH162" i="7"/>
  <c r="AG161" i="7"/>
  <c r="AC161" i="7"/>
  <c r="Y161" i="7"/>
  <c r="U161" i="7"/>
  <c r="AH161" i="7"/>
  <c r="AI161" i="7"/>
  <c r="AG160" i="7"/>
  <c r="AC160" i="7"/>
  <c r="Y160" i="7"/>
  <c r="U160" i="7"/>
  <c r="AH160" i="7"/>
  <c r="AG159" i="7"/>
  <c r="AC159" i="7"/>
  <c r="Y159" i="7"/>
  <c r="U159" i="7"/>
  <c r="AG158" i="7"/>
  <c r="AC158" i="7"/>
  <c r="Y158" i="7"/>
  <c r="U158" i="7"/>
  <c r="AG157" i="7"/>
  <c r="AC157" i="7"/>
  <c r="Y157" i="7"/>
  <c r="U157" i="7"/>
  <c r="AH157" i="7"/>
  <c r="AI157" i="7"/>
  <c r="AG156" i="7"/>
  <c r="AC156" i="7"/>
  <c r="Y156" i="7"/>
  <c r="U156" i="7"/>
  <c r="AG155" i="7"/>
  <c r="AC155" i="7"/>
  <c r="AC153" i="7"/>
  <c r="AC154" i="7"/>
  <c r="AC163" i="7"/>
  <c r="R20" i="97"/>
  <c r="Y155" i="7"/>
  <c r="U155" i="7"/>
  <c r="AG154" i="7"/>
  <c r="Y154" i="7"/>
  <c r="U154" i="7"/>
  <c r="AG153" i="7"/>
  <c r="Y153" i="7"/>
  <c r="U153" i="7"/>
  <c r="AF151" i="7"/>
  <c r="AE151" i="7"/>
  <c r="T19" i="97"/>
  <c r="AD151" i="7"/>
  <c r="AB151" i="7"/>
  <c r="AA151" i="7"/>
  <c r="Z151" i="7"/>
  <c r="O19" i="8"/>
  <c r="X151" i="7"/>
  <c r="V151" i="7"/>
  <c r="T151" i="7"/>
  <c r="S151" i="7"/>
  <c r="R151" i="7"/>
  <c r="O151" i="7"/>
  <c r="N151" i="7"/>
  <c r="E19" i="8"/>
  <c r="M151" i="7"/>
  <c r="K151" i="7"/>
  <c r="J151" i="7"/>
  <c r="AG150" i="7"/>
  <c r="U150" i="7"/>
  <c r="Y150" i="7"/>
  <c r="AC150" i="7"/>
  <c r="AH150" i="7"/>
  <c r="AI150" i="7"/>
  <c r="AG149" i="7"/>
  <c r="AC149" i="7"/>
  <c r="Y149" i="7"/>
  <c r="U149" i="7"/>
  <c r="AG148" i="7"/>
  <c r="AC148" i="7"/>
  <c r="Y148" i="7"/>
  <c r="U148" i="7"/>
  <c r="AG147" i="7"/>
  <c r="AC147" i="7"/>
  <c r="Y147" i="7"/>
  <c r="U147" i="7"/>
  <c r="AG146" i="7"/>
  <c r="AC146" i="7"/>
  <c r="Y146" i="7"/>
  <c r="U146" i="7"/>
  <c r="AG145" i="7"/>
  <c r="AC145" i="7"/>
  <c r="Y145" i="7"/>
  <c r="U145" i="7"/>
  <c r="AG144" i="7"/>
  <c r="AC144" i="7"/>
  <c r="Y144" i="7"/>
  <c r="U144" i="7"/>
  <c r="AG143" i="7"/>
  <c r="AC143" i="7"/>
  <c r="Y143" i="7"/>
  <c r="U143" i="7"/>
  <c r="AG142" i="7"/>
  <c r="U142" i="7"/>
  <c r="Y142" i="7"/>
  <c r="AC142" i="7"/>
  <c r="AC141" i="7"/>
  <c r="AC151" i="7"/>
  <c r="AG141" i="7"/>
  <c r="AG151" i="7"/>
  <c r="Y141" i="7"/>
  <c r="U141" i="7"/>
  <c r="AF139" i="7"/>
  <c r="AE139" i="7"/>
  <c r="AD139" i="7"/>
  <c r="AB139" i="7"/>
  <c r="Q18" i="8"/>
  <c r="AA139" i="7"/>
  <c r="Z139" i="7"/>
  <c r="X139" i="7"/>
  <c r="V139" i="7"/>
  <c r="T139" i="7"/>
  <c r="S139" i="7"/>
  <c r="R139" i="7"/>
  <c r="G18" i="8"/>
  <c r="O139" i="7"/>
  <c r="N139" i="7"/>
  <c r="M139" i="7"/>
  <c r="AG138" i="7"/>
  <c r="AC138" i="7"/>
  <c r="Y138" i="7"/>
  <c r="U138" i="7"/>
  <c r="AG137" i="7"/>
  <c r="AC137" i="7"/>
  <c r="Y137" i="7"/>
  <c r="U137" i="7"/>
  <c r="AG136" i="7"/>
  <c r="AC136" i="7"/>
  <c r="Y136" i="7"/>
  <c r="U136" i="7"/>
  <c r="AG135" i="7"/>
  <c r="AC135" i="7"/>
  <c r="Y135" i="7"/>
  <c r="U135" i="7"/>
  <c r="AG134" i="7"/>
  <c r="AC134" i="7"/>
  <c r="Y134" i="7"/>
  <c r="U134" i="7"/>
  <c r="AH134" i="7"/>
  <c r="AI134" i="7"/>
  <c r="AG133" i="7"/>
  <c r="AC133" i="7"/>
  <c r="Y133" i="7"/>
  <c r="U133" i="7"/>
  <c r="AG132" i="7"/>
  <c r="AC132" i="7"/>
  <c r="Y132" i="7"/>
  <c r="U132" i="7"/>
  <c r="AH132" i="7"/>
  <c r="AI132" i="7"/>
  <c r="AG131" i="7"/>
  <c r="AC131" i="7"/>
  <c r="Y131" i="7"/>
  <c r="U131" i="7"/>
  <c r="AG130" i="7"/>
  <c r="AC130" i="7"/>
  <c r="U130" i="7"/>
  <c r="Y130" i="7"/>
  <c r="AG129" i="7"/>
  <c r="AC129" i="7"/>
  <c r="Y129" i="7"/>
  <c r="U129" i="7"/>
  <c r="AF127" i="7"/>
  <c r="U17" i="8"/>
  <c r="AE127" i="7"/>
  <c r="AD127" i="7"/>
  <c r="AB127" i="7"/>
  <c r="AA127" i="7"/>
  <c r="P17" i="97"/>
  <c r="Z127" i="7"/>
  <c r="X127" i="7"/>
  <c r="V127" i="7"/>
  <c r="K17" i="8"/>
  <c r="T127" i="7"/>
  <c r="S127" i="7"/>
  <c r="R127" i="7"/>
  <c r="O127" i="7"/>
  <c r="F17" i="8"/>
  <c r="N127" i="7"/>
  <c r="M127" i="7"/>
  <c r="K127" i="7"/>
  <c r="J127" i="7"/>
  <c r="B17" i="8"/>
  <c r="AG126" i="7"/>
  <c r="AC126" i="7"/>
  <c r="Y126" i="7"/>
  <c r="U126" i="7"/>
  <c r="AH126" i="7"/>
  <c r="AG125" i="7"/>
  <c r="AC125" i="7"/>
  <c r="Y125" i="7"/>
  <c r="U125" i="7"/>
  <c r="AG124" i="7"/>
  <c r="AC124" i="7"/>
  <c r="Y124" i="7"/>
  <c r="U124" i="7"/>
  <c r="AH124" i="7"/>
  <c r="AG123" i="7"/>
  <c r="AC123" i="7"/>
  <c r="Y123" i="7"/>
  <c r="U123" i="7"/>
  <c r="AH123" i="7"/>
  <c r="AI123" i="7"/>
  <c r="AG122" i="7"/>
  <c r="U122" i="7"/>
  <c r="Y122" i="7"/>
  <c r="AC122" i="7"/>
  <c r="AH122" i="7"/>
  <c r="AI122" i="7"/>
  <c r="AG121" i="7"/>
  <c r="AC121" i="7"/>
  <c r="Y121" i="7"/>
  <c r="U121" i="7"/>
  <c r="AH121" i="7"/>
  <c r="AI121" i="7"/>
  <c r="AG120" i="7"/>
  <c r="AC120" i="7"/>
  <c r="Y120" i="7"/>
  <c r="U120" i="7"/>
  <c r="AG119" i="7"/>
  <c r="AC119" i="7"/>
  <c r="U119" i="7"/>
  <c r="Y119" i="7"/>
  <c r="AH119" i="7"/>
  <c r="AI119" i="7"/>
  <c r="AG118" i="7"/>
  <c r="U118" i="7"/>
  <c r="Y118" i="7"/>
  <c r="AC118" i="7"/>
  <c r="AH118" i="7"/>
  <c r="AI118" i="7"/>
  <c r="AG117" i="7"/>
  <c r="AC117" i="7"/>
  <c r="U117" i="7"/>
  <c r="Y117" i="7"/>
  <c r="AH117" i="7"/>
  <c r="AI117" i="7"/>
  <c r="AF115" i="7"/>
  <c r="AE115" i="7"/>
  <c r="AD115" i="7"/>
  <c r="AB115" i="7"/>
  <c r="AA115" i="7"/>
  <c r="Z115" i="7"/>
  <c r="O16" i="97"/>
  <c r="X115" i="7"/>
  <c r="V115" i="7"/>
  <c r="T115" i="7"/>
  <c r="S115" i="7"/>
  <c r="R115" i="7"/>
  <c r="O115" i="7"/>
  <c r="N115" i="7"/>
  <c r="M115" i="7"/>
  <c r="K115" i="7"/>
  <c r="J115" i="7"/>
  <c r="AG114" i="7"/>
  <c r="U114" i="7"/>
  <c r="Y114" i="7"/>
  <c r="AC114" i="7"/>
  <c r="AH114" i="7"/>
  <c r="AG113" i="7"/>
  <c r="U113" i="7"/>
  <c r="Y113" i="7"/>
  <c r="AC113" i="7"/>
  <c r="AH113" i="7"/>
  <c r="AI113" i="7"/>
  <c r="AG112" i="7"/>
  <c r="AC112" i="7"/>
  <c r="Y112" i="7"/>
  <c r="U112" i="7"/>
  <c r="AG111" i="7"/>
  <c r="U111" i="7"/>
  <c r="Y111" i="7"/>
  <c r="AC111" i="7"/>
  <c r="AH111" i="7"/>
  <c r="AI111" i="7"/>
  <c r="AG110" i="7"/>
  <c r="AC110" i="7"/>
  <c r="Y110" i="7"/>
  <c r="U110" i="7"/>
  <c r="AG109" i="7"/>
  <c r="AC109" i="7"/>
  <c r="U109" i="7"/>
  <c r="Y109" i="7"/>
  <c r="AH109" i="7"/>
  <c r="AG108" i="7"/>
  <c r="AC108" i="7"/>
  <c r="U108" i="7"/>
  <c r="Y108" i="7"/>
  <c r="AH108" i="7"/>
  <c r="AI108" i="7"/>
  <c r="AG107" i="7"/>
  <c r="AC107" i="7"/>
  <c r="U107" i="7"/>
  <c r="Y107" i="7"/>
  <c r="AH107" i="7"/>
  <c r="AI107" i="7"/>
  <c r="AG106" i="7"/>
  <c r="AG105" i="7"/>
  <c r="AC106" i="7"/>
  <c r="Y106" i="7"/>
  <c r="U106" i="7"/>
  <c r="U105" i="7"/>
  <c r="AC105" i="7"/>
  <c r="Y105" i="7"/>
  <c r="AH105" i="7"/>
  <c r="AF103" i="7"/>
  <c r="U15" i="97"/>
  <c r="AE103" i="7"/>
  <c r="T15" i="8"/>
  <c r="AD103" i="7"/>
  <c r="AB103" i="7"/>
  <c r="AA103" i="7"/>
  <c r="Z103" i="7"/>
  <c r="O15" i="97"/>
  <c r="X103" i="7"/>
  <c r="M15" i="8"/>
  <c r="V103" i="7"/>
  <c r="K15" i="97"/>
  <c r="T103" i="7"/>
  <c r="S103" i="7"/>
  <c r="R103" i="7"/>
  <c r="O103" i="7"/>
  <c r="F15" i="97"/>
  <c r="N103" i="7"/>
  <c r="E15" i="97"/>
  <c r="M103" i="7"/>
  <c r="K103" i="7"/>
  <c r="J103" i="7"/>
  <c r="B15" i="97"/>
  <c r="AG102" i="7"/>
  <c r="AC102" i="7"/>
  <c r="Y102" i="7"/>
  <c r="U102" i="7"/>
  <c r="AG101" i="7"/>
  <c r="AC101" i="7"/>
  <c r="Y101" i="7"/>
  <c r="U101" i="7"/>
  <c r="AG100" i="7"/>
  <c r="AC100" i="7"/>
  <c r="Y100" i="7"/>
  <c r="U100" i="7"/>
  <c r="AG99" i="7"/>
  <c r="AC99" i="7"/>
  <c r="Y99" i="7"/>
  <c r="U99" i="7"/>
  <c r="AG98" i="7"/>
  <c r="AC98" i="7"/>
  <c r="U98" i="7"/>
  <c r="Y98" i="7"/>
  <c r="AH98" i="7"/>
  <c r="AI98" i="7"/>
  <c r="AG97" i="7"/>
  <c r="AC97" i="7"/>
  <c r="Y97" i="7"/>
  <c r="U97" i="7"/>
  <c r="AG96" i="7"/>
  <c r="AC96" i="7"/>
  <c r="U96" i="7"/>
  <c r="Y96" i="7"/>
  <c r="AG95" i="7"/>
  <c r="AC95" i="7"/>
  <c r="Y95" i="7"/>
  <c r="U95" i="7"/>
  <c r="AG94" i="7"/>
  <c r="AC94" i="7"/>
  <c r="Y94" i="7"/>
  <c r="U94" i="7"/>
  <c r="AG93" i="7"/>
  <c r="AC93" i="7"/>
  <c r="Y93" i="7"/>
  <c r="U93" i="7"/>
  <c r="AF91" i="7"/>
  <c r="AE91" i="7"/>
  <c r="AD91" i="7"/>
  <c r="S14" i="97"/>
  <c r="AB91" i="7"/>
  <c r="AA91" i="7"/>
  <c r="Z91" i="7"/>
  <c r="X91" i="7"/>
  <c r="V91" i="7"/>
  <c r="T91" i="7"/>
  <c r="S91" i="7"/>
  <c r="H14" i="8"/>
  <c r="R91" i="7"/>
  <c r="O91" i="7"/>
  <c r="N91" i="7"/>
  <c r="M91" i="7"/>
  <c r="D14" i="97"/>
  <c r="K91" i="7"/>
  <c r="C14" i="8"/>
  <c r="J91" i="7"/>
  <c r="AG90" i="7"/>
  <c r="AC90" i="7"/>
  <c r="Y90" i="7"/>
  <c r="U90" i="7"/>
  <c r="AH90" i="7"/>
  <c r="AI90" i="7"/>
  <c r="AG89" i="7"/>
  <c r="AC89" i="7"/>
  <c r="U89" i="7"/>
  <c r="Y89" i="7"/>
  <c r="AH89" i="7"/>
  <c r="AI89" i="7"/>
  <c r="AG88" i="7"/>
  <c r="U88" i="7"/>
  <c r="Y88" i="7"/>
  <c r="AC88" i="7"/>
  <c r="AH88" i="7"/>
  <c r="AI88" i="7"/>
  <c r="AG87" i="7"/>
  <c r="AC87" i="7"/>
  <c r="Y87" i="7"/>
  <c r="U87" i="7"/>
  <c r="AG86" i="7"/>
  <c r="AC86" i="7"/>
  <c r="Y86" i="7"/>
  <c r="U86" i="7"/>
  <c r="AG85" i="7"/>
  <c r="AC85" i="7"/>
  <c r="U85" i="7"/>
  <c r="Y85" i="7"/>
  <c r="AH85" i="7"/>
  <c r="AI85" i="7"/>
  <c r="AG84" i="7"/>
  <c r="AC84" i="7"/>
  <c r="U84" i="7"/>
  <c r="Y84" i="7"/>
  <c r="AH84" i="7"/>
  <c r="AI84" i="7"/>
  <c r="AG83" i="7"/>
  <c r="AC83" i="7"/>
  <c r="U83" i="7"/>
  <c r="Y83" i="7"/>
  <c r="AH83" i="7"/>
  <c r="AI83" i="7"/>
  <c r="AG82" i="7"/>
  <c r="AC82" i="7"/>
  <c r="AC81" i="7"/>
  <c r="Y82" i="7"/>
  <c r="U82" i="7"/>
  <c r="AG81" i="7"/>
  <c r="Y81" i="7"/>
  <c r="U81" i="7"/>
  <c r="AF79" i="7"/>
  <c r="AE79" i="7"/>
  <c r="AD79" i="7"/>
  <c r="AB79" i="7"/>
  <c r="AA79" i="7"/>
  <c r="Z79" i="7"/>
  <c r="X79" i="7"/>
  <c r="M13" i="97"/>
  <c r="V79" i="7"/>
  <c r="T79" i="7"/>
  <c r="S79" i="7"/>
  <c r="R79" i="7"/>
  <c r="O79" i="7"/>
  <c r="N79" i="7"/>
  <c r="M79" i="7"/>
  <c r="D13" i="8"/>
  <c r="K79" i="7"/>
  <c r="J79" i="7"/>
  <c r="AG78" i="7"/>
  <c r="AC78" i="7"/>
  <c r="Y78" i="7"/>
  <c r="U78" i="7"/>
  <c r="AH78" i="7"/>
  <c r="AI78" i="7"/>
  <c r="AG77" i="7"/>
  <c r="AC77" i="7"/>
  <c r="U77" i="7"/>
  <c r="Y77" i="7"/>
  <c r="AH77" i="7"/>
  <c r="AG76" i="7"/>
  <c r="U76" i="7"/>
  <c r="Y76" i="7"/>
  <c r="AC76" i="7"/>
  <c r="AH76" i="7"/>
  <c r="AI76" i="7"/>
  <c r="AG75" i="7"/>
  <c r="AC75" i="7"/>
  <c r="U75" i="7"/>
  <c r="Y75" i="7"/>
  <c r="AH75" i="7"/>
  <c r="AI75" i="7"/>
  <c r="AG74" i="7"/>
  <c r="AC74" i="7"/>
  <c r="Y74" i="7"/>
  <c r="U74" i="7"/>
  <c r="AG73" i="7"/>
  <c r="AC73" i="7"/>
  <c r="Y73" i="7"/>
  <c r="U73" i="7"/>
  <c r="AG72" i="7"/>
  <c r="U72" i="7"/>
  <c r="Y72" i="7"/>
  <c r="AC72" i="7"/>
  <c r="AH72" i="7"/>
  <c r="AI72" i="7"/>
  <c r="AG71" i="7"/>
  <c r="AC71" i="7"/>
  <c r="Y71" i="7"/>
  <c r="U71" i="7"/>
  <c r="AG70" i="7"/>
  <c r="AC70" i="7"/>
  <c r="Y70" i="7"/>
  <c r="U70" i="7"/>
  <c r="AG69" i="7"/>
  <c r="AC69" i="7"/>
  <c r="Y69" i="7"/>
  <c r="U69" i="7"/>
  <c r="AF67" i="7"/>
  <c r="AE67" i="7"/>
  <c r="AD67" i="7"/>
  <c r="AB67" i="7"/>
  <c r="AA67" i="7"/>
  <c r="Z67" i="7"/>
  <c r="X67" i="7"/>
  <c r="V67" i="7"/>
  <c r="T67" i="7"/>
  <c r="S67" i="7"/>
  <c r="R67" i="7"/>
  <c r="O67" i="7"/>
  <c r="N67" i="7"/>
  <c r="M67" i="7"/>
  <c r="K67" i="7"/>
  <c r="J67" i="7"/>
  <c r="AG66" i="7"/>
  <c r="AC66" i="7"/>
  <c r="Y66" i="7"/>
  <c r="U66" i="7"/>
  <c r="AG65" i="7"/>
  <c r="AC65" i="7"/>
  <c r="Y65" i="7"/>
  <c r="U65" i="7"/>
  <c r="AG64" i="7"/>
  <c r="U64" i="7"/>
  <c r="Y64" i="7"/>
  <c r="AC64" i="7"/>
  <c r="AH64" i="7"/>
  <c r="AI64" i="7"/>
  <c r="AG63" i="7"/>
  <c r="AC63" i="7"/>
  <c r="U63" i="7"/>
  <c r="Y63" i="7"/>
  <c r="AG62" i="7"/>
  <c r="AC62" i="7"/>
  <c r="Y62" i="7"/>
  <c r="U62" i="7"/>
  <c r="AH62" i="7"/>
  <c r="AI62" i="7"/>
  <c r="AG61" i="7"/>
  <c r="U61" i="7"/>
  <c r="Y61" i="7"/>
  <c r="AC61" i="7"/>
  <c r="AH61" i="7"/>
  <c r="AI61" i="7"/>
  <c r="AG60" i="7"/>
  <c r="AC60" i="7"/>
  <c r="U60" i="7"/>
  <c r="Y60" i="7"/>
  <c r="AH60" i="7"/>
  <c r="AI60" i="7"/>
  <c r="AG59" i="7"/>
  <c r="AC59" i="7"/>
  <c r="Y59" i="7"/>
  <c r="U59" i="7"/>
  <c r="AG58" i="7"/>
  <c r="AC58" i="7"/>
  <c r="Y58" i="7"/>
  <c r="U58" i="7"/>
  <c r="AG57" i="7"/>
  <c r="AG67" i="7"/>
  <c r="AC57" i="7"/>
  <c r="Y57" i="7"/>
  <c r="U57" i="7"/>
  <c r="AF55" i="7"/>
  <c r="AE55" i="7"/>
  <c r="AD55" i="7"/>
  <c r="AB55" i="7"/>
  <c r="Q11" i="8"/>
  <c r="AA55" i="7"/>
  <c r="Z55" i="7"/>
  <c r="X55" i="7"/>
  <c r="V55" i="7"/>
  <c r="T55" i="7"/>
  <c r="S55" i="7"/>
  <c r="R55" i="7"/>
  <c r="G11" i="8"/>
  <c r="O55" i="7"/>
  <c r="N55" i="7"/>
  <c r="M55" i="7"/>
  <c r="D11" i="8"/>
  <c r="K55" i="7"/>
  <c r="J55" i="7"/>
  <c r="AG54" i="7"/>
  <c r="AC54" i="7"/>
  <c r="Y54" i="7"/>
  <c r="U54" i="7"/>
  <c r="AH54" i="7"/>
  <c r="AI54" i="7"/>
  <c r="AG53" i="7"/>
  <c r="U53" i="7"/>
  <c r="Y53" i="7"/>
  <c r="AC53" i="7"/>
  <c r="AH53" i="7"/>
  <c r="AI53" i="7"/>
  <c r="AG52" i="7"/>
  <c r="AC52" i="7"/>
  <c r="U52" i="7"/>
  <c r="Y52" i="7"/>
  <c r="AH52" i="7"/>
  <c r="AI52" i="7"/>
  <c r="AG51" i="7"/>
  <c r="U51" i="7"/>
  <c r="Y51" i="7"/>
  <c r="AC51" i="7"/>
  <c r="AH51" i="7"/>
  <c r="AI51" i="7"/>
  <c r="AG50" i="7"/>
  <c r="AC50" i="7"/>
  <c r="Y50" i="7"/>
  <c r="U50" i="7"/>
  <c r="AG49" i="7"/>
  <c r="AC49" i="7"/>
  <c r="Y49" i="7"/>
  <c r="U49" i="7"/>
  <c r="AG48" i="7"/>
  <c r="U48" i="7"/>
  <c r="Y48" i="7"/>
  <c r="AC48" i="7"/>
  <c r="AH48" i="7"/>
  <c r="AI48" i="7"/>
  <c r="AG47" i="7"/>
  <c r="AC47" i="7"/>
  <c r="Y47" i="7"/>
  <c r="U47" i="7"/>
  <c r="AH47" i="7"/>
  <c r="AI47" i="7"/>
  <c r="AG46" i="7"/>
  <c r="AC46" i="7"/>
  <c r="Y46" i="7"/>
  <c r="U46" i="7"/>
  <c r="AG45" i="7"/>
  <c r="AC45" i="7"/>
  <c r="Y45" i="7"/>
  <c r="U45" i="7"/>
  <c r="AF43" i="7"/>
  <c r="AE43" i="7"/>
  <c r="AD43" i="7"/>
  <c r="AB43" i="7"/>
  <c r="AA43" i="7"/>
  <c r="Z43" i="7"/>
  <c r="X43" i="7"/>
  <c r="M10" i="97"/>
  <c r="V43" i="7"/>
  <c r="T43" i="7"/>
  <c r="S43" i="7"/>
  <c r="H10" i="8"/>
  <c r="R43" i="7"/>
  <c r="O43" i="7"/>
  <c r="N43" i="7"/>
  <c r="M43" i="7"/>
  <c r="K43" i="7"/>
  <c r="J43" i="7"/>
  <c r="AG42" i="7"/>
  <c r="AC42" i="7"/>
  <c r="Y42" i="7"/>
  <c r="U42" i="7"/>
  <c r="AH42" i="7"/>
  <c r="AI42" i="7"/>
  <c r="AG41" i="7"/>
  <c r="AC41" i="7"/>
  <c r="Y41" i="7"/>
  <c r="U41" i="7"/>
  <c r="AH41" i="7"/>
  <c r="AI41" i="7"/>
  <c r="AG40" i="7"/>
  <c r="AC40" i="7"/>
  <c r="U40" i="7"/>
  <c r="Y40" i="7"/>
  <c r="AH40" i="7"/>
  <c r="AI40" i="7"/>
  <c r="AG39" i="7"/>
  <c r="AC39" i="7"/>
  <c r="Y39" i="7"/>
  <c r="U39" i="7"/>
  <c r="AH39" i="7"/>
  <c r="AI39" i="7"/>
  <c r="AG38" i="7"/>
  <c r="AC38" i="7"/>
  <c r="U38" i="7"/>
  <c r="Y38" i="7"/>
  <c r="AH38" i="7"/>
  <c r="AI38" i="7"/>
  <c r="AG37" i="7"/>
  <c r="AC37" i="7"/>
  <c r="U37" i="7"/>
  <c r="Y37" i="7"/>
  <c r="AH37" i="7"/>
  <c r="AG36" i="7"/>
  <c r="AC36" i="7"/>
  <c r="Y36" i="7"/>
  <c r="U36" i="7"/>
  <c r="AH36" i="7"/>
  <c r="AG35" i="7"/>
  <c r="AC35" i="7"/>
  <c r="Y35" i="7"/>
  <c r="U35" i="7"/>
  <c r="AH35" i="7"/>
  <c r="AI35" i="7"/>
  <c r="AG34" i="7"/>
  <c r="U34" i="7"/>
  <c r="Y34" i="7"/>
  <c r="AC34" i="7"/>
  <c r="AH34" i="7"/>
  <c r="AI34" i="7"/>
  <c r="AG33" i="7"/>
  <c r="AC33" i="7"/>
  <c r="Y33" i="7"/>
  <c r="U33" i="7"/>
  <c r="U43" i="7"/>
  <c r="AF31" i="7"/>
  <c r="AE31" i="7"/>
  <c r="AD31" i="7"/>
  <c r="AB31" i="7"/>
  <c r="AA31" i="7"/>
  <c r="Z31" i="7"/>
  <c r="X31" i="7"/>
  <c r="V31" i="7"/>
  <c r="T31" i="7"/>
  <c r="S31" i="7"/>
  <c r="H9" i="8"/>
  <c r="R31" i="7"/>
  <c r="G9" i="97"/>
  <c r="O31" i="7"/>
  <c r="N31" i="7"/>
  <c r="E9" i="97"/>
  <c r="M31" i="7"/>
  <c r="K31" i="7"/>
  <c r="C9" i="97"/>
  <c r="J31" i="7"/>
  <c r="B9" i="8"/>
  <c r="AG30" i="7"/>
  <c r="U30" i="7"/>
  <c r="Y30" i="7"/>
  <c r="AC30" i="7"/>
  <c r="AH30" i="7"/>
  <c r="AI30" i="7"/>
  <c r="AG29" i="7"/>
  <c r="U29" i="7"/>
  <c r="Y29" i="7"/>
  <c r="AC29" i="7"/>
  <c r="AH29" i="7"/>
  <c r="AI29" i="7"/>
  <c r="AG28" i="7"/>
  <c r="AC28" i="7"/>
  <c r="Y28" i="7"/>
  <c r="U28" i="7"/>
  <c r="AH28" i="7"/>
  <c r="AI28" i="7"/>
  <c r="AG27" i="7"/>
  <c r="AC27" i="7"/>
  <c r="Y27" i="7"/>
  <c r="U27" i="7"/>
  <c r="AH27" i="7"/>
  <c r="AG26" i="7"/>
  <c r="AC26" i="7"/>
  <c r="Y26" i="7"/>
  <c r="U26" i="7"/>
  <c r="AH26" i="7"/>
  <c r="AI26" i="7"/>
  <c r="AG25" i="7"/>
  <c r="AC25" i="7"/>
  <c r="Y25" i="7"/>
  <c r="U25" i="7"/>
  <c r="AH25" i="7"/>
  <c r="AI25" i="7"/>
  <c r="AG24" i="7"/>
  <c r="AC24" i="7"/>
  <c r="Y24" i="7"/>
  <c r="U24" i="7"/>
  <c r="AH24" i="7"/>
  <c r="AI24" i="7"/>
  <c r="AG23" i="7"/>
  <c r="AC23" i="7"/>
  <c r="Y23" i="7"/>
  <c r="U23" i="7"/>
  <c r="AG22" i="7"/>
  <c r="AC22" i="7"/>
  <c r="Y22" i="7"/>
  <c r="U22" i="7"/>
  <c r="AG21" i="7"/>
  <c r="AC21" i="7"/>
  <c r="Y21" i="7"/>
  <c r="U21" i="7"/>
  <c r="AH21" i="7"/>
  <c r="AI21" i="7"/>
  <c r="AF19" i="7"/>
  <c r="AE19" i="7"/>
  <c r="AD19" i="7"/>
  <c r="S8" i="8"/>
  <c r="AB19" i="7"/>
  <c r="AA19" i="7"/>
  <c r="Z19" i="7"/>
  <c r="O8" i="97"/>
  <c r="O8" i="8"/>
  <c r="X19" i="7"/>
  <c r="M8" i="97"/>
  <c r="V19" i="7"/>
  <c r="K8" i="8"/>
  <c r="T19" i="7"/>
  <c r="S19" i="7"/>
  <c r="H8" i="97"/>
  <c r="R19" i="7"/>
  <c r="O19" i="7"/>
  <c r="N19" i="7"/>
  <c r="M19" i="7"/>
  <c r="D8" i="97"/>
  <c r="K19" i="7"/>
  <c r="J19" i="7"/>
  <c r="B8" i="97"/>
  <c r="AG18" i="7"/>
  <c r="U18" i="7"/>
  <c r="Y18" i="7"/>
  <c r="AC18" i="7"/>
  <c r="AH18" i="7"/>
  <c r="AI18" i="7"/>
  <c r="AG17" i="7"/>
  <c r="AC17" i="7"/>
  <c r="Y17" i="7"/>
  <c r="U17" i="7"/>
  <c r="AG16" i="7"/>
  <c r="AC16" i="7"/>
  <c r="Y16" i="7"/>
  <c r="U16" i="7"/>
  <c r="AG15" i="7"/>
  <c r="AC15" i="7"/>
  <c r="Y15" i="7"/>
  <c r="U15" i="7"/>
  <c r="AG14" i="7"/>
  <c r="AC14" i="7"/>
  <c r="U14" i="7"/>
  <c r="Y14" i="7"/>
  <c r="AH14" i="7"/>
  <c r="AI14" i="7"/>
  <c r="AG13" i="7"/>
  <c r="U13" i="7"/>
  <c r="Y13" i="7"/>
  <c r="AC13" i="7"/>
  <c r="AH13" i="7"/>
  <c r="AI13" i="7"/>
  <c r="AG12" i="7"/>
  <c r="AC12" i="7"/>
  <c r="Y12" i="7"/>
  <c r="U12" i="7"/>
  <c r="AG11" i="7"/>
  <c r="AC11" i="7"/>
  <c r="U11" i="7"/>
  <c r="Y11" i="7"/>
  <c r="AH11" i="7"/>
  <c r="AI11" i="7"/>
  <c r="AG10" i="7"/>
  <c r="U10" i="7"/>
  <c r="Y10" i="7"/>
  <c r="AC10" i="7"/>
  <c r="AH10" i="7"/>
  <c r="AI10" i="7"/>
  <c r="AG9" i="7"/>
  <c r="AC9" i="7"/>
  <c r="U9" i="7"/>
  <c r="Y9" i="7"/>
  <c r="AH9" i="7"/>
  <c r="AI9" i="7"/>
  <c r="A3" i="4"/>
  <c r="A5" i="4"/>
  <c r="U24" i="4"/>
  <c r="U20" i="4"/>
  <c r="U21" i="4"/>
  <c r="U25" i="4"/>
  <c r="T24" i="4"/>
  <c r="S24" i="4"/>
  <c r="Q24" i="4"/>
  <c r="P24" i="4"/>
  <c r="H24" i="4"/>
  <c r="G24" i="4"/>
  <c r="F24" i="4"/>
  <c r="E24" i="4"/>
  <c r="D24" i="4"/>
  <c r="F23" i="4"/>
  <c r="E23" i="4"/>
  <c r="D23" i="4"/>
  <c r="I21" i="4"/>
  <c r="F21" i="4"/>
  <c r="F9" i="4"/>
  <c r="F10" i="4"/>
  <c r="F16" i="4"/>
  <c r="F20" i="4"/>
  <c r="F25" i="4"/>
  <c r="E21" i="4"/>
  <c r="D21" i="4"/>
  <c r="T20" i="4"/>
  <c r="S20" i="4"/>
  <c r="Q20" i="4"/>
  <c r="P20" i="4"/>
  <c r="I20" i="4"/>
  <c r="H20" i="4"/>
  <c r="G20" i="4"/>
  <c r="E20" i="4"/>
  <c r="D20" i="4"/>
  <c r="D25" i="4"/>
  <c r="C20" i="4"/>
  <c r="Q16" i="4"/>
  <c r="P16" i="4"/>
  <c r="Y151" i="13"/>
  <c r="Y55" i="13"/>
  <c r="N11" i="14"/>
  <c r="B8" i="8"/>
  <c r="P8" i="8"/>
  <c r="P8" i="97"/>
  <c r="T9" i="8"/>
  <c r="T9" i="97"/>
  <c r="H10" i="97"/>
  <c r="M10" i="8"/>
  <c r="C11" i="8"/>
  <c r="C11" i="97"/>
  <c r="L11" i="97"/>
  <c r="B12" i="8"/>
  <c r="B12" i="97"/>
  <c r="F12" i="8"/>
  <c r="F12" i="97"/>
  <c r="K12" i="8"/>
  <c r="K12" i="97"/>
  <c r="P12" i="8"/>
  <c r="P12" i="97"/>
  <c r="U12" i="8"/>
  <c r="U12" i="97"/>
  <c r="I13" i="8"/>
  <c r="I13" i="97"/>
  <c r="T13" i="8"/>
  <c r="T13" i="97"/>
  <c r="H14" i="97"/>
  <c r="S14" i="8"/>
  <c r="C15" i="8"/>
  <c r="C15" i="97"/>
  <c r="G15" i="8"/>
  <c r="G15" i="97"/>
  <c r="L15" i="97"/>
  <c r="B16" i="8"/>
  <c r="B16" i="97"/>
  <c r="F16" i="8"/>
  <c r="F16" i="97"/>
  <c r="K16" i="8"/>
  <c r="K16" i="97"/>
  <c r="P16" i="8"/>
  <c r="P16" i="97"/>
  <c r="U16" i="8"/>
  <c r="U16" i="97"/>
  <c r="E17" i="8"/>
  <c r="E17" i="97"/>
  <c r="I17" i="8"/>
  <c r="I17" i="97"/>
  <c r="O17" i="8"/>
  <c r="O17" i="97"/>
  <c r="T17" i="8"/>
  <c r="T17" i="97"/>
  <c r="F18" i="8"/>
  <c r="F18" i="97"/>
  <c r="K18" i="8"/>
  <c r="K18" i="97"/>
  <c r="P18" i="8"/>
  <c r="P18" i="97"/>
  <c r="U18" i="8"/>
  <c r="U18" i="97"/>
  <c r="E19" i="97"/>
  <c r="O19" i="97"/>
  <c r="T19" i="8"/>
  <c r="D20" i="8"/>
  <c r="D20" i="97"/>
  <c r="H20" i="8"/>
  <c r="H20" i="97"/>
  <c r="M20" i="8"/>
  <c r="M20" i="97"/>
  <c r="S20" i="8"/>
  <c r="S20" i="97"/>
  <c r="C21" i="8"/>
  <c r="C21" i="97"/>
  <c r="G21" i="8"/>
  <c r="G21" i="97"/>
  <c r="L21" i="97"/>
  <c r="Q21" i="8"/>
  <c r="Q21" i="97"/>
  <c r="B22" i="8"/>
  <c r="B22" i="97"/>
  <c r="F22" i="8"/>
  <c r="F22" i="97"/>
  <c r="K22" i="8"/>
  <c r="K22" i="97"/>
  <c r="P22" i="8"/>
  <c r="P22" i="97"/>
  <c r="U22" i="8"/>
  <c r="U22" i="97"/>
  <c r="N23" i="97"/>
  <c r="E23" i="97"/>
  <c r="G23" i="97"/>
  <c r="I23" i="97"/>
  <c r="L23" i="97"/>
  <c r="O23" i="97"/>
  <c r="Q23" i="97"/>
  <c r="T23" i="8"/>
  <c r="T23" i="97"/>
  <c r="C8" i="8"/>
  <c r="C8" i="97"/>
  <c r="I8" i="8"/>
  <c r="I8" i="97"/>
  <c r="T8" i="8"/>
  <c r="T8" i="97"/>
  <c r="D9" i="8"/>
  <c r="D9" i="97"/>
  <c r="K9" i="8"/>
  <c r="K9" i="97"/>
  <c r="P9" i="8"/>
  <c r="P9" i="97"/>
  <c r="E10" i="8"/>
  <c r="E10" i="97"/>
  <c r="G10" i="8"/>
  <c r="G10" i="97"/>
  <c r="O10" i="8"/>
  <c r="O10" i="97"/>
  <c r="F11" i="8"/>
  <c r="F11" i="97"/>
  <c r="P11" i="8"/>
  <c r="P11" i="97"/>
  <c r="C12" i="8"/>
  <c r="C12" i="97"/>
  <c r="G12" i="8"/>
  <c r="G12" i="97"/>
  <c r="L12" i="97"/>
  <c r="Q12" i="8"/>
  <c r="Q12" i="97"/>
  <c r="B13" i="8"/>
  <c r="B13" i="97"/>
  <c r="D13" i="97"/>
  <c r="F13" i="8"/>
  <c r="F13" i="97"/>
  <c r="K13" i="8"/>
  <c r="K13" i="97"/>
  <c r="M13" i="8"/>
  <c r="P13" i="8"/>
  <c r="P13" i="97"/>
  <c r="U13" i="8"/>
  <c r="U13" i="97"/>
  <c r="C14" i="97"/>
  <c r="E14" i="8"/>
  <c r="E14" i="97"/>
  <c r="I14" i="8"/>
  <c r="I14" i="97"/>
  <c r="L14" i="97"/>
  <c r="O14" i="8"/>
  <c r="O14" i="97"/>
  <c r="T14" i="8"/>
  <c r="T14" i="97"/>
  <c r="D15" i="8"/>
  <c r="D15" i="97"/>
  <c r="F15" i="8"/>
  <c r="M15" i="97"/>
  <c r="P15" i="8"/>
  <c r="P15" i="97"/>
  <c r="C16" i="8"/>
  <c r="C9" i="8"/>
  <c r="C10" i="8"/>
  <c r="C13" i="8"/>
  <c r="C17" i="8"/>
  <c r="C19" i="8"/>
  <c r="C20" i="8"/>
  <c r="C22" i="8"/>
  <c r="C24" i="8"/>
  <c r="C16" i="97"/>
  <c r="G16" i="8"/>
  <c r="G16" i="97"/>
  <c r="L16" i="97"/>
  <c r="O16" i="8"/>
  <c r="Q16" i="8"/>
  <c r="Q16" i="97"/>
  <c r="B17" i="97"/>
  <c r="D17" i="8"/>
  <c r="D17" i="97"/>
  <c r="F17" i="97"/>
  <c r="H17" i="8"/>
  <c r="H17" i="97"/>
  <c r="K17" i="97"/>
  <c r="M17" i="8"/>
  <c r="M17" i="97"/>
  <c r="S17" i="8"/>
  <c r="S17" i="97"/>
  <c r="U17" i="97"/>
  <c r="E18" i="8"/>
  <c r="E18" i="97"/>
  <c r="G18" i="97"/>
  <c r="I18" i="8"/>
  <c r="I18" i="97"/>
  <c r="L18" i="97"/>
  <c r="O18" i="8"/>
  <c r="O18" i="97"/>
  <c r="Q18" i="97"/>
  <c r="T18" i="8"/>
  <c r="T18" i="97"/>
  <c r="B19" i="8"/>
  <c r="B19" i="97"/>
  <c r="D19" i="8"/>
  <c r="D19" i="97"/>
  <c r="F19" i="8"/>
  <c r="F19" i="97"/>
  <c r="H19" i="8"/>
  <c r="H19" i="97"/>
  <c r="K19" i="8"/>
  <c r="K19" i="97"/>
  <c r="M19" i="8"/>
  <c r="M19" i="97"/>
  <c r="S19" i="8"/>
  <c r="S19" i="97"/>
  <c r="U19" i="8"/>
  <c r="U19" i="97"/>
  <c r="C20" i="97"/>
  <c r="E20" i="8"/>
  <c r="E20" i="97"/>
  <c r="G20" i="8"/>
  <c r="G20" i="97"/>
  <c r="I20" i="8"/>
  <c r="I20" i="97"/>
  <c r="L20" i="97"/>
  <c r="O20" i="8"/>
  <c r="O20" i="97"/>
  <c r="Q20" i="8"/>
  <c r="Q20" i="97"/>
  <c r="T20" i="8"/>
  <c r="T20" i="97"/>
  <c r="D21" i="8"/>
  <c r="D21" i="97"/>
  <c r="F21" i="8"/>
  <c r="F21" i="97"/>
  <c r="H21" i="8"/>
  <c r="H21" i="97"/>
  <c r="M21" i="8"/>
  <c r="M21" i="97"/>
  <c r="S21" i="8"/>
  <c r="S21" i="97"/>
  <c r="C22" i="97"/>
  <c r="E22" i="8"/>
  <c r="E22" i="97"/>
  <c r="G22" i="8"/>
  <c r="G22" i="97"/>
  <c r="I22" i="97"/>
  <c r="L22" i="97"/>
  <c r="O22" i="8"/>
  <c r="O22" i="97"/>
  <c r="Q22" i="8"/>
  <c r="Q22" i="97"/>
  <c r="T22" i="97"/>
  <c r="D23" i="97"/>
  <c r="F23" i="97"/>
  <c r="H23" i="97"/>
  <c r="K23" i="97"/>
  <c r="M23" i="97"/>
  <c r="P23" i="97"/>
  <c r="S23" i="8"/>
  <c r="S23" i="97"/>
  <c r="U23" i="8"/>
  <c r="U23" i="97"/>
  <c r="V20" i="12"/>
  <c r="R21" i="12"/>
  <c r="AG127" i="7"/>
  <c r="Y115" i="13"/>
  <c r="N16" i="14"/>
  <c r="AC79" i="13"/>
  <c r="R13" i="14"/>
  <c r="AG31" i="13"/>
  <c r="V9" i="14"/>
  <c r="Y175" i="13"/>
  <c r="N21" i="14"/>
  <c r="AC55" i="13"/>
  <c r="R11" i="14"/>
  <c r="AG79" i="13"/>
  <c r="V13" i="14"/>
  <c r="Y79" i="13"/>
  <c r="N13" i="14"/>
  <c r="T21" i="4"/>
  <c r="T10" i="4"/>
  <c r="T25" i="4"/>
  <c r="H21" i="4"/>
  <c r="S21" i="4"/>
  <c r="P21" i="4"/>
  <c r="G21" i="4"/>
  <c r="G16" i="4"/>
  <c r="G25" i="4"/>
  <c r="Q21" i="4"/>
  <c r="I24" i="4"/>
  <c r="C24" i="4"/>
  <c r="AH112" i="7"/>
  <c r="AI112" i="7"/>
  <c r="AH178" i="7"/>
  <c r="AI178" i="7"/>
  <c r="AH183" i="7"/>
  <c r="AI183" i="7"/>
  <c r="AH185" i="7"/>
  <c r="AH186" i="7"/>
  <c r="AI186" i="7"/>
  <c r="U55" i="13"/>
  <c r="J11" i="14"/>
  <c r="AH17" i="13"/>
  <c r="AI17" i="13"/>
  <c r="AH58" i="13"/>
  <c r="AI58" i="13"/>
  <c r="AH60" i="13"/>
  <c r="AI60" i="13"/>
  <c r="AH64" i="13"/>
  <c r="AI64" i="13"/>
  <c r="AH65" i="13"/>
  <c r="AI65" i="13"/>
  <c r="AH66" i="13"/>
  <c r="AI66" i="13"/>
  <c r="AH106" i="13"/>
  <c r="AI106" i="13"/>
  <c r="AH110" i="13"/>
  <c r="AH114" i="13"/>
  <c r="AI114" i="13"/>
  <c r="AH183" i="13"/>
  <c r="AI183" i="13"/>
  <c r="AH184" i="13"/>
  <c r="AI184" i="13"/>
  <c r="AH47" i="13"/>
  <c r="AI47" i="13"/>
  <c r="AH52" i="13"/>
  <c r="AH95" i="13"/>
  <c r="AI95" i="13"/>
  <c r="AH171" i="13"/>
  <c r="AI171" i="13"/>
  <c r="AH34" i="13"/>
  <c r="AI34" i="13"/>
  <c r="AH40" i="13"/>
  <c r="AI40" i="13"/>
  <c r="AH41" i="13"/>
  <c r="AI41" i="13"/>
  <c r="AH82" i="13"/>
  <c r="AI82" i="13"/>
  <c r="AH84" i="13"/>
  <c r="AI84" i="13"/>
  <c r="AH86" i="13"/>
  <c r="AI87" i="13"/>
  <c r="AH88" i="13"/>
  <c r="AI88" i="13"/>
  <c r="AH90" i="13"/>
  <c r="AI90" i="13"/>
  <c r="AH159" i="13"/>
  <c r="AI159" i="13"/>
  <c r="AH160" i="13"/>
  <c r="AI160" i="13"/>
  <c r="AI48" i="13"/>
  <c r="AI51" i="13"/>
  <c r="AH99" i="13"/>
  <c r="AI99" i="13"/>
  <c r="AH167" i="13"/>
  <c r="AI167" i="13"/>
  <c r="AI170" i="13"/>
  <c r="AH26" i="13"/>
  <c r="AI26" i="13"/>
  <c r="AI28" i="13"/>
  <c r="AH71" i="13"/>
  <c r="AI71" i="13"/>
  <c r="AH73" i="13"/>
  <c r="AI73" i="13"/>
  <c r="AH74" i="13"/>
  <c r="AI74" i="13"/>
  <c r="AH75" i="13"/>
  <c r="AI75" i="13"/>
  <c r="X20" i="14"/>
  <c r="AG10" i="11"/>
  <c r="V8" i="12"/>
  <c r="V14" i="12"/>
  <c r="N16" i="12"/>
  <c r="AG149" i="11"/>
  <c r="V16" i="12"/>
  <c r="U210" i="11"/>
  <c r="J23" i="12"/>
  <c r="R16" i="4"/>
  <c r="AC67" i="7"/>
  <c r="AH70" i="7"/>
  <c r="AI70" i="7"/>
  <c r="AI77" i="7"/>
  <c r="V22" i="8"/>
  <c r="AG79" i="7"/>
  <c r="V13" i="8"/>
  <c r="AH136" i="7"/>
  <c r="AI136" i="7"/>
  <c r="AH159" i="7"/>
  <c r="AI159" i="7"/>
  <c r="AI124" i="7"/>
  <c r="AH125" i="7"/>
  <c r="AI125" i="7"/>
  <c r="AI126" i="7"/>
  <c r="U151" i="7"/>
  <c r="AH148" i="7"/>
  <c r="AI148" i="7"/>
  <c r="M191" i="13"/>
  <c r="H8" i="14"/>
  <c r="P8" i="14"/>
  <c r="T8" i="14"/>
  <c r="AH33" i="13"/>
  <c r="AI33" i="13"/>
  <c r="AH57" i="13"/>
  <c r="AG43" i="13"/>
  <c r="V10" i="14"/>
  <c r="AI45" i="13"/>
  <c r="AG67" i="13"/>
  <c r="V12" i="14"/>
  <c r="AH97" i="13"/>
  <c r="AI97" i="13"/>
  <c r="AC127" i="13"/>
  <c r="R17" i="14"/>
  <c r="AH157" i="13"/>
  <c r="AH165" i="13"/>
  <c r="AH173" i="13"/>
  <c r="AI173" i="13"/>
  <c r="AC187" i="13"/>
  <c r="R22" i="14"/>
  <c r="Q8" i="14"/>
  <c r="C8" i="14"/>
  <c r="G8" i="14"/>
  <c r="K8" i="14"/>
  <c r="S8" i="14"/>
  <c r="S24" i="14"/>
  <c r="AC43" i="13"/>
  <c r="R10" i="14"/>
  <c r="AH39" i="13"/>
  <c r="AI39" i="13"/>
  <c r="AC67" i="13"/>
  <c r="R12" i="14"/>
  <c r="AC91" i="13"/>
  <c r="R14" i="14"/>
  <c r="Y103" i="13"/>
  <c r="N15" i="14"/>
  <c r="AG115" i="13"/>
  <c r="V16" i="14"/>
  <c r="U163" i="13"/>
  <c r="J20" i="14"/>
  <c r="AG175" i="13"/>
  <c r="V21" i="14"/>
  <c r="U187" i="13"/>
  <c r="J22" i="14"/>
  <c r="AH178" i="13"/>
  <c r="AI178" i="13"/>
  <c r="AG190" i="13"/>
  <c r="V23" i="14"/>
  <c r="M8" i="14"/>
  <c r="M24" i="14"/>
  <c r="Y43" i="13"/>
  <c r="N10" i="14"/>
  <c r="AH35" i="13"/>
  <c r="AI35" i="13"/>
  <c r="AI53" i="13"/>
  <c r="Y67" i="13"/>
  <c r="N12" i="14"/>
  <c r="AH70" i="13"/>
  <c r="AI70" i="13"/>
  <c r="AH77" i="13"/>
  <c r="AI77" i="13"/>
  <c r="Y91" i="13"/>
  <c r="N14" i="14"/>
  <c r="AH93" i="13"/>
  <c r="AC115" i="13"/>
  <c r="R16" i="14"/>
  <c r="AI109" i="13"/>
  <c r="AC151" i="13"/>
  <c r="R19" i="14"/>
  <c r="AH145" i="13"/>
  <c r="AI145" i="13"/>
  <c r="AC175" i="13"/>
  <c r="R21" i="14"/>
  <c r="AH169" i="13"/>
  <c r="AH177" i="13"/>
  <c r="AI177" i="13"/>
  <c r="AH185" i="13"/>
  <c r="AI185" i="13"/>
  <c r="AC190" i="13"/>
  <c r="R23" i="14"/>
  <c r="U175" i="13"/>
  <c r="J21" i="14"/>
  <c r="U190" i="13"/>
  <c r="J23" i="14"/>
  <c r="AH129" i="13"/>
  <c r="L13" i="12"/>
  <c r="M8" i="12"/>
  <c r="Q8" i="12"/>
  <c r="AC10" i="11"/>
  <c r="R8" i="12"/>
  <c r="Y10" i="11"/>
  <c r="N8" i="12"/>
  <c r="AH16" i="11"/>
  <c r="AI16" i="11"/>
  <c r="V12" i="12"/>
  <c r="E8" i="12"/>
  <c r="E24" i="12"/>
  <c r="T211" i="11"/>
  <c r="T9" i="12"/>
  <c r="U8" i="12"/>
  <c r="C8" i="12"/>
  <c r="AH36" i="11"/>
  <c r="V13" i="12"/>
  <c r="U171" i="11"/>
  <c r="J19" i="12"/>
  <c r="R20" i="12"/>
  <c r="Y22" i="11"/>
  <c r="N9" i="12"/>
  <c r="V15" i="12"/>
  <c r="AC207" i="11"/>
  <c r="R22" i="12"/>
  <c r="AH9" i="11"/>
  <c r="R11" i="12"/>
  <c r="V18" i="12"/>
  <c r="J11" i="12"/>
  <c r="AH27" i="11"/>
  <c r="N13" i="12"/>
  <c r="N18" i="12"/>
  <c r="AH173" i="11"/>
  <c r="Y207" i="11"/>
  <c r="N22" i="12"/>
  <c r="F8" i="12"/>
  <c r="AH164" i="11"/>
  <c r="AI185" i="7"/>
  <c r="H8" i="8"/>
  <c r="M8" i="8"/>
  <c r="G9" i="8"/>
  <c r="Q8" i="8"/>
  <c r="S9" i="8"/>
  <c r="AH81" i="7"/>
  <c r="AH71" i="7"/>
  <c r="AI71" i="7"/>
  <c r="AH137" i="7"/>
  <c r="U190" i="7"/>
  <c r="AH145" i="7"/>
  <c r="AI145" i="7"/>
  <c r="AH179" i="7"/>
  <c r="AI179" i="7"/>
  <c r="AH65" i="7"/>
  <c r="AI65" i="7"/>
  <c r="AC127" i="7"/>
  <c r="Y127" i="7"/>
  <c r="AH144" i="7"/>
  <c r="AI144" i="7"/>
  <c r="AG163" i="7"/>
  <c r="V20" i="97"/>
  <c r="AC175" i="7"/>
  <c r="V191" i="7"/>
  <c r="AH86" i="7"/>
  <c r="AI86" i="7"/>
  <c r="AI114" i="7"/>
  <c r="AH120" i="7"/>
  <c r="AH166" i="7"/>
  <c r="AI166" i="7"/>
  <c r="AH110" i="7"/>
  <c r="AI110" i="7"/>
  <c r="AH138" i="7"/>
  <c r="AH156" i="7"/>
  <c r="AI156" i="7"/>
  <c r="AH184" i="7"/>
  <c r="AH66" i="7"/>
  <c r="AI66" i="7"/>
  <c r="AH106" i="7"/>
  <c r="AI106" i="7"/>
  <c r="AH146" i="7"/>
  <c r="AI146" i="7"/>
  <c r="V20" i="4"/>
  <c r="R20" i="4"/>
  <c r="V23" i="8"/>
  <c r="V23" i="97"/>
  <c r="R23" i="8"/>
  <c r="R23" i="97"/>
  <c r="V13" i="97"/>
  <c r="R20" i="8"/>
  <c r="J22" i="8"/>
  <c r="J22" i="97"/>
  <c r="R21" i="4"/>
  <c r="V21" i="4"/>
  <c r="AI21" i="13"/>
  <c r="AI57" i="13"/>
  <c r="AI169" i="13"/>
  <c r="AI184" i="7"/>
  <c r="AI137" i="7"/>
  <c r="AI138" i="7"/>
  <c r="AI173" i="7"/>
  <c r="AI168" i="7"/>
  <c r="AI171" i="7"/>
  <c r="AI162" i="7"/>
  <c r="C21" i="4"/>
  <c r="AI18" i="11"/>
  <c r="AI122" i="13"/>
  <c r="AI124" i="13"/>
  <c r="AI131" i="13"/>
  <c r="AI134" i="13"/>
  <c r="AI136" i="13"/>
  <c r="AI138" i="13"/>
  <c r="AI147" i="13"/>
  <c r="AI150" i="13"/>
  <c r="AI137" i="96"/>
  <c r="J211" i="11"/>
  <c r="N211" i="11"/>
  <c r="AB211" i="11"/>
  <c r="W211" i="11"/>
  <c r="AH117" i="13"/>
  <c r="AI117" i="13"/>
  <c r="X18" i="14"/>
  <c r="B10" i="8"/>
  <c r="B10" i="97"/>
  <c r="F10" i="8"/>
  <c r="F10" i="97"/>
  <c r="K10" i="8"/>
  <c r="K10" i="97"/>
  <c r="P10" i="8"/>
  <c r="P10" i="97"/>
  <c r="U10" i="8"/>
  <c r="U10" i="97"/>
  <c r="E11" i="8"/>
  <c r="E11" i="97"/>
  <c r="I11" i="8"/>
  <c r="I11" i="97"/>
  <c r="O11" i="97"/>
  <c r="T11" i="8"/>
  <c r="T11" i="97"/>
  <c r="H12" i="8"/>
  <c r="H12" i="97"/>
  <c r="S12" i="8"/>
  <c r="S12" i="97"/>
  <c r="C13" i="97"/>
  <c r="G13" i="8"/>
  <c r="G13" i="97"/>
  <c r="L13" i="97"/>
  <c r="Q13" i="8"/>
  <c r="Q13" i="97"/>
  <c r="B14" i="97"/>
  <c r="F14" i="8"/>
  <c r="F14" i="97"/>
  <c r="K14" i="8"/>
  <c r="K14" i="97"/>
  <c r="P14" i="8"/>
  <c r="P14" i="97"/>
  <c r="U14" i="8"/>
  <c r="U14" i="97"/>
  <c r="E15" i="8"/>
  <c r="I15" i="8"/>
  <c r="I15" i="97"/>
  <c r="O15" i="8"/>
  <c r="T15" i="97"/>
  <c r="D16" i="8"/>
  <c r="D16" i="97"/>
  <c r="H16" i="8"/>
  <c r="H16" i="97"/>
  <c r="M16" i="8"/>
  <c r="M16" i="97"/>
  <c r="S16" i="8"/>
  <c r="S16" i="97"/>
  <c r="C17" i="97"/>
  <c r="G17" i="8"/>
  <c r="G17" i="97"/>
  <c r="L17" i="97"/>
  <c r="Q17" i="8"/>
  <c r="Q17" i="97"/>
  <c r="D18" i="8"/>
  <c r="D18" i="97"/>
  <c r="H18" i="8"/>
  <c r="H18" i="97"/>
  <c r="M18" i="8"/>
  <c r="M18" i="97"/>
  <c r="S18" i="8"/>
  <c r="S18" i="97"/>
  <c r="C19" i="97"/>
  <c r="G19" i="8"/>
  <c r="G19" i="97"/>
  <c r="L19" i="97"/>
  <c r="Q19" i="8"/>
  <c r="Q19" i="97"/>
  <c r="B20" i="8"/>
  <c r="F20" i="97"/>
  <c r="K20" i="8"/>
  <c r="P20" i="97"/>
  <c r="E21" i="8"/>
  <c r="E21" i="97"/>
  <c r="I21" i="8"/>
  <c r="I21" i="97"/>
  <c r="O21" i="8"/>
  <c r="O21" i="97"/>
  <c r="T21" i="8"/>
  <c r="T21" i="97"/>
  <c r="D22" i="8"/>
  <c r="D22" i="97"/>
  <c r="H22" i="8"/>
  <c r="H22" i="97"/>
  <c r="M22" i="8"/>
  <c r="M22" i="97"/>
  <c r="S22" i="8"/>
  <c r="S22" i="97"/>
  <c r="AI124" i="45"/>
  <c r="AI112" i="96"/>
  <c r="AI64" i="96"/>
  <c r="AA211" i="11"/>
  <c r="U151" i="13"/>
  <c r="J19" i="14"/>
  <c r="AI190" i="66"/>
  <c r="X23" i="67"/>
  <c r="W23" i="67"/>
  <c r="AI127" i="76"/>
  <c r="W17" i="77"/>
  <c r="AI131" i="82"/>
  <c r="AH139" i="82"/>
  <c r="AI139" i="82"/>
  <c r="AI159" i="61"/>
  <c r="AI132" i="61"/>
  <c r="AH139" i="61"/>
  <c r="AI40" i="61"/>
  <c r="AI135" i="59"/>
  <c r="AH139" i="59"/>
  <c r="AI139" i="59"/>
  <c r="X18" i="60"/>
  <c r="W18" i="60"/>
  <c r="AI87" i="59"/>
  <c r="AH91" i="59"/>
  <c r="J13" i="46"/>
  <c r="AI107" i="82"/>
  <c r="AH115" i="82"/>
  <c r="V9" i="39"/>
  <c r="AI89" i="45"/>
  <c r="AI105" i="59"/>
  <c r="X17" i="60"/>
  <c r="AH115" i="59"/>
  <c r="V15" i="67"/>
  <c r="J19" i="62"/>
  <c r="AH127" i="61"/>
  <c r="AI121" i="61"/>
  <c r="AI160" i="59"/>
  <c r="J9" i="65"/>
  <c r="AI167" i="61"/>
  <c r="AH175" i="61"/>
  <c r="AI175" i="61"/>
  <c r="X21" i="62"/>
  <c r="AI126" i="61"/>
  <c r="AI183" i="61"/>
  <c r="AH187" i="61"/>
  <c r="AI110" i="61"/>
  <c r="AH115" i="61"/>
  <c r="AI60" i="61"/>
  <c r="AH67" i="61"/>
  <c r="AI27" i="61"/>
  <c r="AH31" i="61"/>
  <c r="W9" i="62"/>
  <c r="AH115" i="87"/>
  <c r="AI109" i="87"/>
  <c r="AH91" i="82"/>
  <c r="AI89" i="82"/>
  <c r="N8" i="86"/>
  <c r="AI143" i="76"/>
  <c r="R9" i="83"/>
  <c r="AI84" i="76"/>
  <c r="AH91" i="76"/>
  <c r="AI189" i="61"/>
  <c r="AH190" i="61"/>
  <c r="V11" i="77"/>
  <c r="AH163" i="64"/>
  <c r="AI153" i="64"/>
  <c r="AI145" i="61"/>
  <c r="AH187" i="59"/>
  <c r="AI187" i="59"/>
  <c r="X22" i="60"/>
  <c r="AI184" i="59"/>
  <c r="S123" i="40"/>
  <c r="O13" i="41"/>
  <c r="K24" i="41"/>
  <c r="AB191" i="45"/>
  <c r="U8" i="46"/>
  <c r="AF191" i="45"/>
  <c r="AH21" i="45"/>
  <c r="AG31" i="45"/>
  <c r="V9" i="46"/>
  <c r="D9" i="46"/>
  <c r="AD191" i="45"/>
  <c r="B11" i="46"/>
  <c r="B24" i="46"/>
  <c r="J191" i="45"/>
  <c r="P12" i="46"/>
  <c r="P24" i="46"/>
  <c r="AA191" i="45"/>
  <c r="T12" i="46"/>
  <c r="AH69" i="45"/>
  <c r="Y79" i="45"/>
  <c r="N13" i="46"/>
  <c r="I23" i="46"/>
  <c r="B10" i="60"/>
  <c r="AH127" i="87"/>
  <c r="C24" i="94"/>
  <c r="O24" i="94"/>
  <c r="AI165" i="93"/>
  <c r="AI177" i="93"/>
  <c r="AH187" i="93"/>
  <c r="W22" i="94"/>
  <c r="R9" i="94"/>
  <c r="K24" i="94"/>
  <c r="AI66" i="93"/>
  <c r="U191" i="93"/>
  <c r="J11" i="94"/>
  <c r="Y191" i="93"/>
  <c r="AI153" i="85"/>
  <c r="AH163" i="85"/>
  <c r="AH187" i="66"/>
  <c r="W22" i="67"/>
  <c r="AI177" i="66"/>
  <c r="AI169" i="59"/>
  <c r="AH175" i="59"/>
  <c r="W21" i="60"/>
  <c r="N14" i="60"/>
  <c r="V8" i="60"/>
  <c r="AI46" i="87"/>
  <c r="AH55" i="87"/>
  <c r="W11" i="88"/>
  <c r="AI138" i="45"/>
  <c r="AI177" i="45"/>
  <c r="Q24" i="94"/>
  <c r="AI9" i="87"/>
  <c r="AI11" i="85"/>
  <c r="AI160" i="87"/>
  <c r="AH163" i="87"/>
  <c r="AI163" i="87"/>
  <c r="X20" i="88"/>
  <c r="AH91" i="87"/>
  <c r="AI91" i="87"/>
  <c r="X14" i="88"/>
  <c r="AI81" i="87"/>
  <c r="V16" i="86"/>
  <c r="AG191" i="85"/>
  <c r="AH67" i="66"/>
  <c r="AI67" i="66"/>
  <c r="X12" i="67"/>
  <c r="AI57" i="66"/>
  <c r="AI122" i="66"/>
  <c r="AH127" i="66"/>
  <c r="W17" i="67"/>
  <c r="AI174" i="76"/>
  <c r="AH175" i="76"/>
  <c r="AI100" i="76"/>
  <c r="AH103" i="76"/>
  <c r="AI103" i="76"/>
  <c r="X15" i="77"/>
  <c r="N10" i="77"/>
  <c r="AI107" i="76"/>
  <c r="AH115" i="76"/>
  <c r="AI58" i="76"/>
  <c r="J9" i="77"/>
  <c r="AI160" i="76"/>
  <c r="AI14" i="82"/>
  <c r="AH19" i="82"/>
  <c r="W8" i="83"/>
  <c r="AI77" i="82"/>
  <c r="AH79" i="82"/>
  <c r="AI79" i="82"/>
  <c r="X13" i="83"/>
  <c r="AI27" i="82"/>
  <c r="AI101" i="82"/>
  <c r="AH103" i="82"/>
  <c r="AI103" i="82"/>
  <c r="X15" i="83"/>
  <c r="AI83" i="85"/>
  <c r="AI133" i="85"/>
  <c r="AH139" i="85"/>
  <c r="R13" i="86"/>
  <c r="AI141" i="87"/>
  <c r="AH151" i="87"/>
  <c r="AI151" i="87"/>
  <c r="X19" i="88"/>
  <c r="F24" i="94"/>
  <c r="AI47" i="82"/>
  <c r="AH55" i="82"/>
  <c r="V13" i="83"/>
  <c r="V24" i="83"/>
  <c r="AG191" i="82"/>
  <c r="AD123" i="40"/>
  <c r="M8" i="46"/>
  <c r="AC151" i="45"/>
  <c r="R19" i="46"/>
  <c r="AH141" i="45"/>
  <c r="AI141" i="45"/>
  <c r="C17" i="39"/>
  <c r="C20" i="39"/>
  <c r="I13" i="41"/>
  <c r="I25" i="41"/>
  <c r="T123" i="40"/>
  <c r="C10" i="46"/>
  <c r="C24" i="46"/>
  <c r="K191" i="45"/>
  <c r="C9" i="60"/>
  <c r="C24" i="60"/>
  <c r="K191" i="59"/>
  <c r="P12" i="60"/>
  <c r="AA191" i="59"/>
  <c r="O13" i="60"/>
  <c r="Z191" i="59"/>
  <c r="F15" i="60"/>
  <c r="U16" i="60"/>
  <c r="AF191" i="59"/>
  <c r="AG127" i="59"/>
  <c r="AH117" i="59"/>
  <c r="AI117" i="59"/>
  <c r="AH141" i="59"/>
  <c r="AI141" i="59"/>
  <c r="AG151" i="59"/>
  <c r="V19" i="60"/>
  <c r="AE191" i="59"/>
  <c r="I9" i="62"/>
  <c r="I24" i="62"/>
  <c r="T191" i="61"/>
  <c r="C11" i="62"/>
  <c r="C24" i="62"/>
  <c r="K191" i="61"/>
  <c r="U12" i="62"/>
  <c r="U24" i="62"/>
  <c r="AF191" i="61"/>
  <c r="AH69" i="61"/>
  <c r="T13" i="62"/>
  <c r="T24" i="62"/>
  <c r="AE191" i="61"/>
  <c r="S14" i="62"/>
  <c r="S24" i="62"/>
  <c r="AD191" i="61"/>
  <c r="D16" i="62"/>
  <c r="D24" i="62"/>
  <c r="M191" i="61"/>
  <c r="AH153" i="61"/>
  <c r="U163" i="61"/>
  <c r="U191" i="61"/>
  <c r="N191" i="64"/>
  <c r="D8" i="67"/>
  <c r="O191" i="76"/>
  <c r="Z191" i="76"/>
  <c r="T191" i="76"/>
  <c r="AF191" i="85"/>
  <c r="B20" i="86"/>
  <c r="AH177" i="85"/>
  <c r="AC187" i="85"/>
  <c r="B8" i="88"/>
  <c r="L17" i="88"/>
  <c r="L24" i="88"/>
  <c r="W191" i="87"/>
  <c r="O235" i="38"/>
  <c r="I17" i="39"/>
  <c r="Q10" i="41"/>
  <c r="E13" i="46"/>
  <c r="M24" i="60"/>
  <c r="AH21" i="59"/>
  <c r="AI21" i="59"/>
  <c r="AC31" i="59"/>
  <c r="R9" i="60"/>
  <c r="V191" i="59"/>
  <c r="R389" i="3"/>
  <c r="AC67" i="87"/>
  <c r="AI24" i="96"/>
  <c r="T127" i="3"/>
  <c r="T389" i="3"/>
  <c r="U92" i="3"/>
  <c r="U127" i="3"/>
  <c r="K389" i="3"/>
  <c r="C9" i="4"/>
  <c r="N389" i="3"/>
  <c r="M389" i="3"/>
  <c r="E11" i="4"/>
  <c r="E25" i="4"/>
  <c r="J17" i="4"/>
  <c r="J389" i="3"/>
  <c r="AB389" i="3"/>
  <c r="I10" i="4"/>
  <c r="J22" i="4"/>
  <c r="AI62" i="96"/>
  <c r="AI94" i="96"/>
  <c r="AF389" i="3"/>
  <c r="AI185" i="96"/>
  <c r="AI132" i="96"/>
  <c r="AI113" i="96"/>
  <c r="AI183" i="96"/>
  <c r="AI36" i="96"/>
  <c r="AI50" i="96"/>
  <c r="AI125" i="96"/>
  <c r="AH57" i="96"/>
  <c r="AI57" i="96"/>
  <c r="AC91" i="96"/>
  <c r="Y91" i="96"/>
  <c r="AH82" i="96"/>
  <c r="AI82" i="96"/>
  <c r="AH83" i="96"/>
  <c r="AI83" i="96"/>
  <c r="AH85" i="96"/>
  <c r="AI85" i="96"/>
  <c r="AH87" i="96"/>
  <c r="AI87" i="96"/>
  <c r="AH89" i="96"/>
  <c r="AI89" i="96"/>
  <c r="AH90" i="96"/>
  <c r="AI90" i="96"/>
  <c r="U103" i="96"/>
  <c r="AH117" i="96"/>
  <c r="AI117" i="96"/>
  <c r="Y127" i="96"/>
  <c r="U139" i="96"/>
  <c r="AH129" i="96"/>
  <c r="AI129" i="96"/>
  <c r="Y151" i="96"/>
  <c r="AH141" i="96"/>
  <c r="AI141" i="96"/>
  <c r="U163" i="96"/>
  <c r="AH153" i="96"/>
  <c r="AI153" i="96"/>
  <c r="AH11" i="96"/>
  <c r="AI11" i="96"/>
  <c r="AH13" i="96"/>
  <c r="AI13" i="96"/>
  <c r="AH16" i="96"/>
  <c r="AH18" i="96"/>
  <c r="AI18" i="96"/>
  <c r="J191" i="96"/>
  <c r="V191" i="96"/>
  <c r="AF191" i="96"/>
  <c r="N191" i="96"/>
  <c r="AE191" i="96"/>
  <c r="AH35" i="96"/>
  <c r="AI35" i="96"/>
  <c r="AH38" i="96"/>
  <c r="AI38" i="96"/>
  <c r="AH40" i="96"/>
  <c r="AI40" i="96"/>
  <c r="S191" i="96"/>
  <c r="AD191" i="96"/>
  <c r="AH46" i="96"/>
  <c r="AH49" i="96"/>
  <c r="AI49" i="96"/>
  <c r="AH51" i="96"/>
  <c r="AI51" i="96"/>
  <c r="AH53" i="96"/>
  <c r="AI53" i="96"/>
  <c r="AH54" i="96"/>
  <c r="AI54" i="96"/>
  <c r="R191" i="96"/>
  <c r="W191" i="96"/>
  <c r="AH118" i="96"/>
  <c r="AI118" i="96"/>
  <c r="AH120" i="96"/>
  <c r="AI120" i="96"/>
  <c r="AH121" i="96"/>
  <c r="AI121" i="96"/>
  <c r="AH123" i="96"/>
  <c r="AI123" i="96"/>
  <c r="AH126" i="96"/>
  <c r="AH143" i="96"/>
  <c r="AI143" i="96"/>
  <c r="AH144" i="96"/>
  <c r="AI144" i="96"/>
  <c r="AH146" i="96"/>
  <c r="AI146" i="96"/>
  <c r="AH149" i="96"/>
  <c r="AI149" i="96"/>
  <c r="AH167" i="96"/>
  <c r="AI167" i="96"/>
  <c r="AH169" i="96"/>
  <c r="AI169" i="96"/>
  <c r="AH171" i="96"/>
  <c r="AH172" i="96"/>
  <c r="AI172" i="96"/>
  <c r="AH174" i="96"/>
  <c r="AI174" i="96"/>
  <c r="AH331" i="3"/>
  <c r="AI126" i="96"/>
  <c r="AI46" i="96"/>
  <c r="AI16" i="96"/>
  <c r="AI177" i="85"/>
  <c r="AI115" i="87"/>
  <c r="X16" i="88"/>
  <c r="W16" i="88"/>
  <c r="AI127" i="61"/>
  <c r="W17" i="62"/>
  <c r="AI115" i="76"/>
  <c r="X16" i="77"/>
  <c r="W16" i="77"/>
  <c r="AI127" i="66"/>
  <c r="AI187" i="61"/>
  <c r="X22" i="62"/>
  <c r="W22" i="62"/>
  <c r="W14" i="60"/>
  <c r="AI91" i="59"/>
  <c r="X14" i="60"/>
  <c r="AI69" i="61"/>
  <c r="W19" i="88"/>
  <c r="W13" i="83"/>
  <c r="W21" i="77"/>
  <c r="AI175" i="76"/>
  <c r="X21" i="77"/>
  <c r="W22" i="60"/>
  <c r="AI171" i="96"/>
  <c r="W14" i="88"/>
  <c r="R12" i="88"/>
  <c r="AI69" i="45"/>
  <c r="AI21" i="45"/>
  <c r="W21" i="62"/>
  <c r="W16" i="60"/>
  <c r="W11" i="83"/>
  <c r="AI55" i="82"/>
  <c r="X11" i="83"/>
  <c r="W20" i="88"/>
  <c r="AI187" i="93"/>
  <c r="X22" i="94"/>
  <c r="W17" i="88"/>
  <c r="AI127" i="87"/>
  <c r="W23" i="62"/>
  <c r="AI190" i="61"/>
  <c r="X23" i="62"/>
  <c r="AI31" i="61"/>
  <c r="X9" i="62"/>
  <c r="W16" i="83"/>
  <c r="AI115" i="82"/>
  <c r="X16" i="83"/>
  <c r="V17" i="12"/>
  <c r="P9" i="41"/>
  <c r="C11" i="41"/>
  <c r="C12" i="41"/>
  <c r="K123" i="40"/>
  <c r="O23" i="41"/>
  <c r="U25" i="39"/>
  <c r="U36" i="38"/>
  <c r="AC197" i="38"/>
  <c r="R21" i="39"/>
  <c r="AH188" i="38"/>
  <c r="AI188" i="38"/>
  <c r="AH183" i="38"/>
  <c r="AI183" i="38"/>
  <c r="AH181" i="38"/>
  <c r="AH143" i="38"/>
  <c r="AI143" i="38"/>
  <c r="AH136" i="38"/>
  <c r="AI136" i="38"/>
  <c r="AH134" i="38"/>
  <c r="AI134" i="38"/>
  <c r="AH132" i="38"/>
  <c r="AI132" i="38"/>
  <c r="AH121" i="38"/>
  <c r="AI121" i="38"/>
  <c r="AH88" i="38"/>
  <c r="AH59" i="38"/>
  <c r="AI59" i="38"/>
  <c r="AH42" i="38"/>
  <c r="AI42" i="38"/>
  <c r="AH40" i="38"/>
  <c r="AI40" i="38"/>
  <c r="AH38" i="38"/>
  <c r="AH209" i="38"/>
  <c r="AI209" i="38"/>
  <c r="AH200" i="38"/>
  <c r="AI200" i="38"/>
  <c r="AB235" i="38"/>
  <c r="G25" i="39"/>
  <c r="AH172" i="38"/>
  <c r="AI172" i="38"/>
  <c r="AH170" i="38"/>
  <c r="AI170" i="38"/>
  <c r="AH115" i="38"/>
  <c r="AI115" i="38"/>
  <c r="AH113" i="38"/>
  <c r="AI113" i="38"/>
  <c r="AH69" i="38"/>
  <c r="AH49" i="38"/>
  <c r="AI49" i="38"/>
  <c r="AH17" i="38"/>
  <c r="AH205" i="38"/>
  <c r="AI205" i="38"/>
  <c r="AH232" i="38"/>
  <c r="AH180" i="38"/>
  <c r="AH157" i="38"/>
  <c r="AI157" i="38"/>
  <c r="AH135" i="38"/>
  <c r="AI135" i="38"/>
  <c r="AH128" i="38"/>
  <c r="AI128" i="38"/>
  <c r="AH126" i="38"/>
  <c r="AI126" i="38"/>
  <c r="AH124" i="38"/>
  <c r="AI124" i="38"/>
  <c r="AH100" i="38"/>
  <c r="AI100" i="38"/>
  <c r="AH80" i="38"/>
  <c r="AI80" i="38"/>
  <c r="AH57" i="38"/>
  <c r="AI57" i="38"/>
  <c r="AH31" i="38"/>
  <c r="AI31" i="38"/>
  <c r="AH13" i="38"/>
  <c r="AI13" i="38"/>
  <c r="AH216" i="38"/>
  <c r="AI216" i="38"/>
  <c r="U15" i="38"/>
  <c r="J9" i="39"/>
  <c r="Y118" i="38"/>
  <c r="N15" i="39"/>
  <c r="U218" i="38"/>
  <c r="J22" i="39"/>
  <c r="AH139" i="38"/>
  <c r="AI139" i="38"/>
  <c r="AH107" i="38"/>
  <c r="AI107" i="38"/>
  <c r="AH105" i="38"/>
  <c r="AI105" i="38"/>
  <c r="AH93" i="38"/>
  <c r="AI93" i="38"/>
  <c r="AH91" i="38"/>
  <c r="AI91" i="38"/>
  <c r="AH51" i="38"/>
  <c r="AI51" i="38"/>
  <c r="AH45" i="38"/>
  <c r="AI45" i="38"/>
  <c r="AH212" i="38"/>
  <c r="AI212" i="38"/>
  <c r="AH184" i="38"/>
  <c r="AI184" i="38"/>
  <c r="AH120" i="38"/>
  <c r="AI120" i="38"/>
  <c r="AH72" i="38"/>
  <c r="AH43" i="38"/>
  <c r="AI43" i="38"/>
  <c r="AH23" i="38"/>
  <c r="AI23" i="38"/>
  <c r="AH208" i="38"/>
  <c r="AI208" i="38"/>
  <c r="AF235" i="38"/>
  <c r="Y218" i="38"/>
  <c r="AH160" i="38"/>
  <c r="AI160" i="38"/>
  <c r="AH131" i="38"/>
  <c r="AI131" i="38"/>
  <c r="AH106" i="38"/>
  <c r="AI106" i="38"/>
  <c r="AH92" i="38"/>
  <c r="AH70" i="38"/>
  <c r="AI70" i="38"/>
  <c r="AH34" i="38"/>
  <c r="AI34" i="38"/>
  <c r="AH211" i="38"/>
  <c r="AI211" i="38"/>
  <c r="AH204" i="38"/>
  <c r="AI204" i="38"/>
  <c r="K235" i="38"/>
  <c r="D8" i="39"/>
  <c r="D25" i="39"/>
  <c r="AH110" i="38"/>
  <c r="AI110" i="38"/>
  <c r="AH99" i="38"/>
  <c r="AI99" i="38"/>
  <c r="AH56" i="38"/>
  <c r="AI56" i="38"/>
  <c r="AH48" i="38"/>
  <c r="AI48" i="38"/>
  <c r="AH207" i="38"/>
  <c r="AI207" i="38"/>
  <c r="AC122" i="40"/>
  <c r="R24" i="41"/>
  <c r="AH121" i="40"/>
  <c r="AI121" i="40"/>
  <c r="AI157" i="13"/>
  <c r="AI110" i="13"/>
  <c r="AH92" i="3"/>
  <c r="AH19" i="64"/>
  <c r="AI9" i="64"/>
  <c r="AI45" i="64"/>
  <c r="N21" i="65"/>
  <c r="AI86" i="13"/>
  <c r="AI166" i="13"/>
  <c r="W18" i="83"/>
  <c r="AI129" i="13"/>
  <c r="AI155" i="13"/>
  <c r="R19" i="8"/>
  <c r="R19" i="97"/>
  <c r="AI13" i="13"/>
  <c r="AI137" i="13"/>
  <c r="V17" i="60"/>
  <c r="AI160" i="7"/>
  <c r="AH33" i="7"/>
  <c r="AI33" i="7"/>
  <c r="Y43" i="7"/>
  <c r="AI37" i="7"/>
  <c r="K191" i="7"/>
  <c r="C10" i="97"/>
  <c r="L10" i="97"/>
  <c r="U55" i="7"/>
  <c r="AH45" i="7"/>
  <c r="AI45" i="7"/>
  <c r="B11" i="8"/>
  <c r="B11" i="97"/>
  <c r="K11" i="8"/>
  <c r="K15" i="8"/>
  <c r="K11" i="97"/>
  <c r="U11" i="8"/>
  <c r="U11" i="97"/>
  <c r="V12" i="97"/>
  <c r="V12" i="8"/>
  <c r="AI46" i="13"/>
  <c r="U9" i="8"/>
  <c r="U9" i="97"/>
  <c r="I10" i="8"/>
  <c r="I10" i="97"/>
  <c r="T191" i="7"/>
  <c r="T10" i="8"/>
  <c r="T10" i="97"/>
  <c r="H11" i="8"/>
  <c r="H11" i="97"/>
  <c r="S11" i="8"/>
  <c r="S11" i="97"/>
  <c r="AH58" i="7"/>
  <c r="AI105" i="7"/>
  <c r="AH46" i="7"/>
  <c r="W12" i="67"/>
  <c r="AE191" i="7"/>
  <c r="M23" i="8"/>
  <c r="J23" i="97"/>
  <c r="T191" i="13"/>
  <c r="B15" i="8"/>
  <c r="AH10" i="13"/>
  <c r="AH12" i="13"/>
  <c r="AH14" i="13"/>
  <c r="O191" i="13"/>
  <c r="V20" i="8"/>
  <c r="N17" i="8"/>
  <c r="N17" i="97"/>
  <c r="S191" i="7"/>
  <c r="AG43" i="7"/>
  <c r="Y103" i="7"/>
  <c r="AH14" i="11"/>
  <c r="AI14" i="11"/>
  <c r="C9" i="12"/>
  <c r="Z211" i="11"/>
  <c r="K14" i="14"/>
  <c r="V191" i="13"/>
  <c r="R17" i="8"/>
  <c r="R17" i="97"/>
  <c r="AH153" i="13"/>
  <c r="AI153" i="13"/>
  <c r="U15" i="8"/>
  <c r="R211" i="11"/>
  <c r="R12" i="8"/>
  <c r="R12" i="97"/>
  <c r="D14" i="8"/>
  <c r="M191" i="7"/>
  <c r="M14" i="8"/>
  <c r="M14" i="97"/>
  <c r="AH95" i="7"/>
  <c r="AH103" i="93"/>
  <c r="AI95" i="93"/>
  <c r="AI28" i="64"/>
  <c r="AH9" i="45"/>
  <c r="AI9" i="45"/>
  <c r="Y19" i="45"/>
  <c r="Y43" i="45"/>
  <c r="N10" i="46"/>
  <c r="AH34" i="45"/>
  <c r="AG91" i="45"/>
  <c r="AH81" i="45"/>
  <c r="AI81" i="45"/>
  <c r="U19" i="59"/>
  <c r="AH9" i="59"/>
  <c r="AI9" i="59"/>
  <c r="G20" i="60"/>
  <c r="G24" i="60"/>
  <c r="R191" i="59"/>
  <c r="AB191" i="59"/>
  <c r="AC67" i="64"/>
  <c r="AH58" i="64"/>
  <c r="AH70" i="64"/>
  <c r="AI70" i="64"/>
  <c r="AH82" i="66"/>
  <c r="U91" i="66"/>
  <c r="AH81" i="85"/>
  <c r="Y91" i="85"/>
  <c r="Y187" i="85"/>
  <c r="AH185" i="85"/>
  <c r="U187" i="85"/>
  <c r="AH154" i="13"/>
  <c r="AI154" i="13"/>
  <c r="AG139" i="13"/>
  <c r="V18" i="14"/>
  <c r="U103" i="13"/>
  <c r="J15" i="14"/>
  <c r="AH9" i="13"/>
  <c r="W12" i="86"/>
  <c r="AI67" i="85"/>
  <c r="X12" i="86"/>
  <c r="J191" i="13"/>
  <c r="R12" i="12"/>
  <c r="Y139" i="13"/>
  <c r="N18" i="14"/>
  <c r="Y19" i="13"/>
  <c r="N8" i="14"/>
  <c r="P24" i="65"/>
  <c r="X191" i="13"/>
  <c r="U8" i="8"/>
  <c r="AH141" i="13"/>
  <c r="AI141" i="13"/>
  <c r="AH115" i="93"/>
  <c r="AI107" i="93"/>
  <c r="AI138" i="87"/>
  <c r="AI81" i="7"/>
  <c r="AH209" i="11"/>
  <c r="AI209" i="11"/>
  <c r="AH12" i="11"/>
  <c r="AH126" i="13"/>
  <c r="AH189" i="13"/>
  <c r="AH190" i="13"/>
  <c r="Y190" i="13"/>
  <c r="N23" i="14"/>
  <c r="AI153" i="93"/>
  <c r="AH163" i="93"/>
  <c r="AI163" i="93"/>
  <c r="AI177" i="87"/>
  <c r="AH187" i="87"/>
  <c r="AI187" i="87"/>
  <c r="AI94" i="85"/>
  <c r="AH103" i="85"/>
  <c r="W15" i="86"/>
  <c r="AI125" i="85"/>
  <c r="AH127" i="85"/>
  <c r="AI127" i="85"/>
  <c r="AI36" i="66"/>
  <c r="AH43" i="66"/>
  <c r="AD191" i="13"/>
  <c r="R191" i="13"/>
  <c r="AF191" i="13"/>
  <c r="U127" i="13"/>
  <c r="J17" i="14"/>
  <c r="AH175" i="82"/>
  <c r="AI168" i="82"/>
  <c r="AI145" i="82"/>
  <c r="AH151" i="82"/>
  <c r="W22" i="83"/>
  <c r="AI190" i="59"/>
  <c r="X23" i="60"/>
  <c r="AH187" i="64"/>
  <c r="AI181" i="64"/>
  <c r="AH55" i="85"/>
  <c r="R235" i="38"/>
  <c r="T12" i="39"/>
  <c r="T25" i="39"/>
  <c r="AE235" i="38"/>
  <c r="AC31" i="45"/>
  <c r="AH25" i="45"/>
  <c r="AI25" i="45"/>
  <c r="AH94" i="45"/>
  <c r="Y103" i="45"/>
  <c r="AC43" i="59"/>
  <c r="R10" i="60"/>
  <c r="AH38" i="59"/>
  <c r="AH62" i="45"/>
  <c r="AH71" i="45"/>
  <c r="B24" i="62"/>
  <c r="AH84" i="45"/>
  <c r="AH93" i="45"/>
  <c r="AH96" i="45"/>
  <c r="AH120" i="59"/>
  <c r="AH145" i="59"/>
  <c r="AH134" i="45"/>
  <c r="L24" i="62"/>
  <c r="AC127" i="45"/>
  <c r="R17" i="46"/>
  <c r="U139" i="45"/>
  <c r="J18" i="46"/>
  <c r="AH185" i="45"/>
  <c r="AH126" i="59"/>
  <c r="AI96" i="45"/>
  <c r="U115" i="45"/>
  <c r="J16" i="46"/>
  <c r="AH121" i="45"/>
  <c r="AH125" i="45"/>
  <c r="AH131" i="45"/>
  <c r="AH33" i="59"/>
  <c r="AH121" i="59"/>
  <c r="AH144" i="59"/>
  <c r="P24" i="77"/>
  <c r="Y31" i="61"/>
  <c r="N9" i="62"/>
  <c r="P24" i="62"/>
  <c r="O24" i="86"/>
  <c r="J14" i="4"/>
  <c r="N22" i="86"/>
  <c r="AC175" i="87"/>
  <c r="R21" i="88"/>
  <c r="AH58" i="3"/>
  <c r="J12" i="4"/>
  <c r="U79" i="96"/>
  <c r="AH69" i="96"/>
  <c r="AI69" i="96"/>
  <c r="S389" i="3"/>
  <c r="J21" i="4"/>
  <c r="AH14" i="40"/>
  <c r="AI14" i="40"/>
  <c r="O389" i="3"/>
  <c r="AH9" i="3"/>
  <c r="AI9" i="3"/>
  <c r="U15" i="3"/>
  <c r="J8" i="4"/>
  <c r="AH279" i="3"/>
  <c r="J19" i="4"/>
  <c r="AC151" i="96"/>
  <c r="AH142" i="96"/>
  <c r="K14" i="4"/>
  <c r="AH236" i="3"/>
  <c r="AH177" i="96"/>
  <c r="U187" i="96"/>
  <c r="AA24" i="3"/>
  <c r="AA389" i="3"/>
  <c r="AC17" i="3"/>
  <c r="AC24" i="3"/>
  <c r="AI181" i="38"/>
  <c r="AI88" i="38"/>
  <c r="AI38" i="38"/>
  <c r="AH300" i="3"/>
  <c r="J235" i="38"/>
  <c r="AH285" i="3"/>
  <c r="AI285" i="3"/>
  <c r="M191" i="96"/>
  <c r="Y31" i="96"/>
  <c r="AH21" i="96"/>
  <c r="AI21" i="96"/>
  <c r="AH270" i="3"/>
  <c r="X191" i="96"/>
  <c r="AH33" i="96"/>
  <c r="Y43" i="96"/>
  <c r="V23" i="4"/>
  <c r="AH10" i="96"/>
  <c r="AH12" i="96"/>
  <c r="O191" i="96"/>
  <c r="Y55" i="96"/>
  <c r="AH45" i="96"/>
  <c r="AI45" i="96"/>
  <c r="K191" i="96"/>
  <c r="U67" i="96"/>
  <c r="AC79" i="96"/>
  <c r="AH71" i="96"/>
  <c r="Y103" i="96"/>
  <c r="AH95" i="96"/>
  <c r="AH102" i="96"/>
  <c r="AI102" i="96"/>
  <c r="AH111" i="96"/>
  <c r="AH119" i="96"/>
  <c r="AH160" i="96"/>
  <c r="AI160" i="96"/>
  <c r="AH233" i="38"/>
  <c r="AI233" i="38"/>
  <c r="AH59" i="96"/>
  <c r="AI59" i="96"/>
  <c r="AB191" i="96"/>
  <c r="AG79" i="96"/>
  <c r="AG163" i="96"/>
  <c r="AH179" i="96"/>
  <c r="AH187" i="96"/>
  <c r="AI187" i="96"/>
  <c r="AC187" i="96"/>
  <c r="U190" i="96"/>
  <c r="AI180" i="38"/>
  <c r="AH27" i="38"/>
  <c r="AI27" i="38"/>
  <c r="AG103" i="96"/>
  <c r="AH99" i="96"/>
  <c r="AI99" i="96"/>
  <c r="AH106" i="96"/>
  <c r="Y115" i="96"/>
  <c r="AH108" i="96"/>
  <c r="AI108" i="96"/>
  <c r="Y139" i="96"/>
  <c r="AC31" i="96"/>
  <c r="AH114" i="96"/>
  <c r="AG127" i="96"/>
  <c r="Y163" i="96"/>
  <c r="AH157" i="96"/>
  <c r="AI157" i="96"/>
  <c r="AI76" i="40"/>
  <c r="AH9" i="96"/>
  <c r="AI9" i="96"/>
  <c r="U19" i="96"/>
  <c r="AH15" i="96"/>
  <c r="AI15" i="96"/>
  <c r="AH58" i="96"/>
  <c r="AH72" i="96"/>
  <c r="AI72" i="96"/>
  <c r="AG115" i="96"/>
  <c r="AG139" i="96"/>
  <c r="AH22" i="96"/>
  <c r="AI22" i="96"/>
  <c r="U31" i="96"/>
  <c r="AH23" i="96"/>
  <c r="AH27" i="96"/>
  <c r="AI27" i="96"/>
  <c r="AH29" i="96"/>
  <c r="AI29" i="96"/>
  <c r="AH96" i="96"/>
  <c r="AH105" i="96"/>
  <c r="U115" i="96"/>
  <c r="AH122" i="96"/>
  <c r="AI122" i="96"/>
  <c r="AH124" i="96"/>
  <c r="AI124" i="96"/>
  <c r="AH136" i="96"/>
  <c r="AH138" i="96"/>
  <c r="AI138" i="96"/>
  <c r="AH159" i="96"/>
  <c r="AI159" i="96"/>
  <c r="AH173" i="96"/>
  <c r="AI173" i="96"/>
  <c r="X161" i="3"/>
  <c r="M14" i="4"/>
  <c r="AH387" i="3"/>
  <c r="AI387" i="3"/>
  <c r="AH33" i="40"/>
  <c r="AI33" i="40"/>
  <c r="AH153" i="38"/>
  <c r="AI153" i="38"/>
  <c r="AH111" i="38"/>
  <c r="AI111" i="38"/>
  <c r="AI87" i="38"/>
  <c r="AH86" i="38"/>
  <c r="AH76" i="38"/>
  <c r="AI69" i="38"/>
  <c r="AI107" i="40"/>
  <c r="AH171" i="38"/>
  <c r="AH155" i="38"/>
  <c r="AI155" i="38"/>
  <c r="AH114" i="38"/>
  <c r="AI114" i="38"/>
  <c r="AH103" i="38"/>
  <c r="AI103" i="38"/>
  <c r="AH89" i="38"/>
  <c r="AI89" i="38"/>
  <c r="AH78" i="38"/>
  <c r="AI78" i="38"/>
  <c r="AH68" i="38"/>
  <c r="AH41" i="38"/>
  <c r="AI41" i="38"/>
  <c r="AH29" i="38"/>
  <c r="AH15" i="40"/>
  <c r="AI15" i="40"/>
  <c r="AH59" i="40"/>
  <c r="AI59" i="40"/>
  <c r="AH182" i="38"/>
  <c r="AI182" i="38"/>
  <c r="AH137" i="38"/>
  <c r="AI137" i="38"/>
  <c r="AH127" i="38"/>
  <c r="AI127" i="38"/>
  <c r="AI72" i="38"/>
  <c r="AH201" i="38"/>
  <c r="AI201" i="38"/>
  <c r="AH39" i="40"/>
  <c r="AI39" i="40"/>
  <c r="AH77" i="40"/>
  <c r="AC81" i="40"/>
  <c r="R17" i="41"/>
  <c r="AH158" i="38"/>
  <c r="AI158" i="38"/>
  <c r="AI92" i="38"/>
  <c r="AH32" i="38"/>
  <c r="AH21" i="38"/>
  <c r="AH112" i="40"/>
  <c r="AI112" i="40"/>
  <c r="AH140" i="38"/>
  <c r="AI140" i="38"/>
  <c r="AH129" i="38"/>
  <c r="AI129" i="38"/>
  <c r="AH46" i="38"/>
  <c r="AI46" i="38"/>
  <c r="AH217" i="38"/>
  <c r="AI217" i="38"/>
  <c r="AH84" i="40"/>
  <c r="AC85" i="40"/>
  <c r="R18" i="41"/>
  <c r="AI100" i="40"/>
  <c r="AH150" i="38"/>
  <c r="AI150" i="38"/>
  <c r="X18" i="39"/>
  <c r="AH24" i="38"/>
  <c r="AI24" i="38"/>
  <c r="AH213" i="38"/>
  <c r="W52" i="40"/>
  <c r="V51" i="40"/>
  <c r="W51" i="40"/>
  <c r="V94" i="40"/>
  <c r="W50" i="38"/>
  <c r="AI232" i="38"/>
  <c r="AI131" i="45"/>
  <c r="AI185" i="45"/>
  <c r="AI120" i="59"/>
  <c r="W20" i="94"/>
  <c r="AI189" i="13"/>
  <c r="AI81" i="85"/>
  <c r="AI10" i="13"/>
  <c r="AI213" i="38"/>
  <c r="AI93" i="45"/>
  <c r="W22" i="65"/>
  <c r="AI187" i="64"/>
  <c r="X22" i="65"/>
  <c r="AI151" i="82"/>
  <c r="X19" i="83"/>
  <c r="W19" i="83"/>
  <c r="AI103" i="85"/>
  <c r="X15" i="86"/>
  <c r="AI126" i="13"/>
  <c r="J14" i="67"/>
  <c r="N8" i="46"/>
  <c r="AI68" i="38"/>
  <c r="AI136" i="96"/>
  <c r="AI23" i="96"/>
  <c r="AI119" i="96"/>
  <c r="AI121" i="45"/>
  <c r="AI84" i="45"/>
  <c r="AI9" i="13"/>
  <c r="AI82" i="66"/>
  <c r="AI33" i="96"/>
  <c r="AI177" i="96"/>
  <c r="AI38" i="59"/>
  <c r="AI84" i="40"/>
  <c r="AI32" i="38"/>
  <c r="AI29" i="38"/>
  <c r="AI106" i="96"/>
  <c r="AI71" i="45"/>
  <c r="J8" i="60"/>
  <c r="J11" i="97"/>
  <c r="J11" i="8"/>
  <c r="AI144" i="59"/>
  <c r="AI62" i="45"/>
  <c r="W22" i="88"/>
  <c r="X22" i="88"/>
  <c r="AI58" i="64"/>
  <c r="AI46" i="7"/>
  <c r="N10" i="8"/>
  <c r="N10" i="97"/>
  <c r="AI21" i="38"/>
  <c r="AI114" i="96"/>
  <c r="AI77" i="40"/>
  <c r="AI171" i="38"/>
  <c r="AI76" i="38"/>
  <c r="AI105" i="96"/>
  <c r="AI58" i="96"/>
  <c r="AI12" i="96"/>
  <c r="AI121" i="59"/>
  <c r="AI134" i="45"/>
  <c r="AI94" i="45"/>
  <c r="R9" i="46"/>
  <c r="AH210" i="11"/>
  <c r="W23" i="12"/>
  <c r="W16" i="94"/>
  <c r="AI115" i="93"/>
  <c r="X16" i="94"/>
  <c r="AI185" i="85"/>
  <c r="V14" i="46"/>
  <c r="W15" i="94"/>
  <c r="AI103" i="93"/>
  <c r="X15" i="94"/>
  <c r="AH127" i="96"/>
  <c r="AI127" i="96"/>
  <c r="AI14" i="13"/>
  <c r="W8" i="65"/>
  <c r="AI19" i="64"/>
  <c r="X8" i="65"/>
  <c r="AI86" i="38"/>
  <c r="AI96" i="96"/>
  <c r="AI71" i="96"/>
  <c r="AI10" i="96"/>
  <c r="AH85" i="40"/>
  <c r="W18" i="41"/>
  <c r="AI33" i="59"/>
  <c r="AI126" i="59"/>
  <c r="AI145" i="59"/>
  <c r="AI34" i="45"/>
  <c r="AI95" i="7"/>
  <c r="V10" i="97"/>
  <c r="V10" i="8"/>
  <c r="R9" i="4"/>
  <c r="AI85" i="40"/>
  <c r="O9" i="41"/>
  <c r="Q9" i="41"/>
  <c r="Q12" i="41"/>
  <c r="Q25" i="41"/>
  <c r="AB123" i="40"/>
  <c r="AH200" i="11"/>
  <c r="AI200" i="11"/>
  <c r="AH199" i="11"/>
  <c r="AI199" i="11"/>
  <c r="AH198" i="11"/>
  <c r="AI198" i="11"/>
  <c r="AH197" i="11"/>
  <c r="AI197" i="11"/>
  <c r="AH196" i="11"/>
  <c r="AI196" i="11"/>
  <c r="AH195" i="11"/>
  <c r="AI195" i="11"/>
  <c r="AH194" i="11"/>
  <c r="AI194" i="11"/>
  <c r="AH193" i="11"/>
  <c r="AI193" i="11"/>
  <c r="AH192" i="11"/>
  <c r="AI192" i="11"/>
  <c r="AH191" i="11"/>
  <c r="AI191" i="11"/>
  <c r="AH190" i="11"/>
  <c r="AI190" i="11"/>
  <c r="AH189" i="11"/>
  <c r="AI189" i="11"/>
  <c r="AH188" i="11"/>
  <c r="AI188" i="11"/>
  <c r="AH187" i="11"/>
  <c r="AI187" i="11"/>
  <c r="AH186" i="11"/>
  <c r="AI186" i="11"/>
  <c r="AH185" i="11"/>
  <c r="AI185" i="11"/>
  <c r="AH184" i="11"/>
  <c r="AI184" i="11"/>
  <c r="AH183" i="11"/>
  <c r="AI173" i="11"/>
  <c r="Y180" i="11"/>
  <c r="N20" i="12"/>
  <c r="AH179" i="11"/>
  <c r="AI179" i="11"/>
  <c r="AH178" i="11"/>
  <c r="AI178" i="11"/>
  <c r="AH177" i="11"/>
  <c r="AI177" i="11"/>
  <c r="AH176" i="11"/>
  <c r="AI176" i="11"/>
  <c r="AH175" i="11"/>
  <c r="AI175" i="11"/>
  <c r="AH174" i="11"/>
  <c r="AI164" i="11"/>
  <c r="AH166" i="11"/>
  <c r="AI166" i="11"/>
  <c r="AH165" i="11"/>
  <c r="AH151" i="11"/>
  <c r="U162" i="11"/>
  <c r="J17" i="12"/>
  <c r="AH161" i="11"/>
  <c r="AI161" i="11"/>
  <c r="AH160" i="11"/>
  <c r="AI160" i="11"/>
  <c r="AH159" i="11"/>
  <c r="AI159" i="11"/>
  <c r="AH146" i="11"/>
  <c r="AI146" i="11"/>
  <c r="X19" i="12"/>
  <c r="AH144" i="11"/>
  <c r="AI144" i="11"/>
  <c r="AH143" i="11"/>
  <c r="AI143" i="11"/>
  <c r="AH142" i="11"/>
  <c r="AI142" i="11"/>
  <c r="AH141" i="11"/>
  <c r="AI141" i="11"/>
  <c r="AH140" i="11"/>
  <c r="AI140" i="11"/>
  <c r="AH139" i="11"/>
  <c r="AI139" i="11"/>
  <c r="AH138" i="11"/>
  <c r="AI138" i="11"/>
  <c r="AH137" i="11"/>
  <c r="AI137" i="11"/>
  <c r="AH136" i="11"/>
  <c r="AI136" i="11"/>
  <c r="AH135" i="11"/>
  <c r="AI135" i="11"/>
  <c r="AH134" i="11"/>
  <c r="AI134" i="11"/>
  <c r="AH133" i="11"/>
  <c r="AI133" i="11"/>
  <c r="AH132" i="11"/>
  <c r="AI132" i="11"/>
  <c r="AH126" i="11"/>
  <c r="AI126" i="11"/>
  <c r="AH125" i="11"/>
  <c r="AI125" i="11"/>
  <c r="AH124" i="11"/>
  <c r="AI124" i="11"/>
  <c r="AH123" i="11"/>
  <c r="AI123" i="11"/>
  <c r="AH122" i="11"/>
  <c r="AI122" i="11"/>
  <c r="AH121" i="11"/>
  <c r="AI121" i="11"/>
  <c r="AH120" i="11"/>
  <c r="AI120" i="11"/>
  <c r="AH119" i="11"/>
  <c r="AI119" i="11"/>
  <c r="AH118" i="11"/>
  <c r="AI118" i="11"/>
  <c r="AH117" i="11"/>
  <c r="AI117" i="11"/>
  <c r="AH116" i="11"/>
  <c r="AI116" i="11"/>
  <c r="AH115" i="11"/>
  <c r="AI115" i="11"/>
  <c r="AH111" i="11"/>
  <c r="AI111" i="11"/>
  <c r="AH110" i="11"/>
  <c r="AI110" i="11"/>
  <c r="AH109" i="11"/>
  <c r="AI109" i="11"/>
  <c r="AH108" i="11"/>
  <c r="AI108" i="11"/>
  <c r="AH107" i="11"/>
  <c r="AI107" i="11"/>
  <c r="AH106" i="11"/>
  <c r="AI106" i="11"/>
  <c r="AH105" i="11"/>
  <c r="AI105" i="11"/>
  <c r="AH104" i="11"/>
  <c r="AI104" i="11"/>
  <c r="AH103" i="11"/>
  <c r="AI103" i="11"/>
  <c r="AH102" i="11"/>
  <c r="AI102" i="11"/>
  <c r="AH101" i="11"/>
  <c r="AI101" i="11"/>
  <c r="AH100" i="11"/>
  <c r="AI100" i="11"/>
  <c r="AH99" i="11"/>
  <c r="AI99" i="11"/>
  <c r="AH98" i="11"/>
  <c r="AI98" i="11"/>
  <c r="AH97" i="11"/>
  <c r="AI97" i="11"/>
  <c r="AH96" i="11"/>
  <c r="AI96" i="11"/>
  <c r="AH95" i="11"/>
  <c r="AI95" i="11"/>
  <c r="AH94" i="11"/>
  <c r="AI94" i="11"/>
  <c r="AH93" i="11"/>
  <c r="AI93" i="11"/>
  <c r="AH92" i="11"/>
  <c r="AI92" i="11"/>
  <c r="AH91" i="11"/>
  <c r="AI91" i="11"/>
  <c r="AH90" i="11"/>
  <c r="AI90" i="11"/>
  <c r="U86" i="11"/>
  <c r="J13" i="12"/>
  <c r="AH85" i="11"/>
  <c r="AI85" i="11"/>
  <c r="AH84" i="11"/>
  <c r="AI84" i="11"/>
  <c r="AH83" i="11"/>
  <c r="AI83" i="11"/>
  <c r="AH82" i="11"/>
  <c r="AI82" i="11"/>
  <c r="AH81" i="11"/>
  <c r="AI81" i="11"/>
  <c r="AH80" i="11"/>
  <c r="AI80" i="11"/>
  <c r="AH79" i="11"/>
  <c r="AI79" i="11"/>
  <c r="AH78" i="11"/>
  <c r="AI78" i="11"/>
  <c r="AH77" i="11"/>
  <c r="AI77" i="11"/>
  <c r="AH76" i="11"/>
  <c r="AI76" i="11"/>
  <c r="AH75" i="11"/>
  <c r="AI75" i="11"/>
  <c r="AH74" i="11"/>
  <c r="AI74" i="11"/>
  <c r="AH73" i="11"/>
  <c r="AI73" i="11"/>
  <c r="AH72" i="11"/>
  <c r="AI72" i="11"/>
  <c r="AH71" i="11"/>
  <c r="AI71" i="11"/>
  <c r="AH70" i="11"/>
  <c r="AI70" i="11"/>
  <c r="AH69" i="11"/>
  <c r="AI69" i="11"/>
  <c r="AH68" i="11"/>
  <c r="AI68" i="11"/>
  <c r="AH67" i="11"/>
  <c r="AI67" i="11"/>
  <c r="AH66" i="11"/>
  <c r="AI66" i="11"/>
  <c r="AH65" i="11"/>
  <c r="AI65" i="11"/>
  <c r="AH64" i="11"/>
  <c r="AI64" i="11"/>
  <c r="AH63" i="11"/>
  <c r="AI63" i="11"/>
  <c r="AH62" i="11"/>
  <c r="AI62" i="11"/>
  <c r="AH61" i="11"/>
  <c r="AI61" i="11"/>
  <c r="AH60" i="11"/>
  <c r="AI36" i="11"/>
  <c r="AH56" i="11"/>
  <c r="AI56" i="11"/>
  <c r="AH55" i="11"/>
  <c r="AI55" i="11"/>
  <c r="AH54" i="11"/>
  <c r="AI54" i="11"/>
  <c r="AH53" i="11"/>
  <c r="AI53" i="11"/>
  <c r="AH52" i="11"/>
  <c r="AI52" i="11"/>
  <c r="AH51" i="11"/>
  <c r="AI51" i="11"/>
  <c r="AH50" i="11"/>
  <c r="AI50" i="11"/>
  <c r="AH49" i="11"/>
  <c r="AI49" i="11"/>
  <c r="AH48" i="11"/>
  <c r="AI48" i="11"/>
  <c r="AH47" i="11"/>
  <c r="AI47" i="11"/>
  <c r="AH46" i="11"/>
  <c r="AI46" i="11"/>
  <c r="AH45" i="11"/>
  <c r="AI45" i="11"/>
  <c r="AH44" i="11"/>
  <c r="AI44" i="11"/>
  <c r="AH43" i="11"/>
  <c r="AI43" i="11"/>
  <c r="AH42" i="11"/>
  <c r="AI42" i="11"/>
  <c r="AH41" i="11"/>
  <c r="AI41" i="11"/>
  <c r="AH40" i="11"/>
  <c r="AI40" i="11"/>
  <c r="AH39" i="11"/>
  <c r="AI39" i="11"/>
  <c r="AH38" i="11"/>
  <c r="AI38" i="11"/>
  <c r="AH37" i="11"/>
  <c r="AI27" i="11"/>
  <c r="AH32" i="11"/>
  <c r="L24" i="12"/>
  <c r="N12" i="12"/>
  <c r="AH114" i="11"/>
  <c r="R15" i="12"/>
  <c r="Y171" i="11"/>
  <c r="N19" i="12"/>
  <c r="N21" i="12"/>
  <c r="V21" i="12"/>
  <c r="AC25" i="11"/>
  <c r="R10" i="12"/>
  <c r="U22" i="11"/>
  <c r="J9" i="12"/>
  <c r="AH20" i="11"/>
  <c r="AI20" i="11"/>
  <c r="B24" i="12"/>
  <c r="AG329" i="3"/>
  <c r="Y329" i="3"/>
  <c r="AC329" i="3"/>
  <c r="R22" i="4"/>
  <c r="AH308" i="3"/>
  <c r="AH309" i="3"/>
  <c r="AH310" i="3"/>
  <c r="AI310" i="3"/>
  <c r="AH311" i="3"/>
  <c r="AI311" i="3"/>
  <c r="AH312" i="3"/>
  <c r="AI312" i="3"/>
  <c r="AH313" i="3"/>
  <c r="AH314" i="3"/>
  <c r="AI314" i="3"/>
  <c r="AH315" i="3"/>
  <c r="AI315" i="3"/>
  <c r="AH316" i="3"/>
  <c r="AH317" i="3"/>
  <c r="AH318" i="3"/>
  <c r="AI318" i="3"/>
  <c r="AH319" i="3"/>
  <c r="AI319" i="3"/>
  <c r="AH320" i="3"/>
  <c r="AI320" i="3"/>
  <c r="AH321" i="3"/>
  <c r="AH322" i="3"/>
  <c r="AI322" i="3"/>
  <c r="AH323" i="3"/>
  <c r="AI323" i="3"/>
  <c r="AH324" i="3"/>
  <c r="AH325" i="3"/>
  <c r="AH326" i="3"/>
  <c r="AI326" i="3"/>
  <c r="AH327" i="3"/>
  <c r="AI327" i="3"/>
  <c r="AH328" i="3"/>
  <c r="AI328" i="3"/>
  <c r="AI307" i="3"/>
  <c r="AI308" i="3"/>
  <c r="AI309" i="3"/>
  <c r="AI313" i="3"/>
  <c r="AI316" i="3"/>
  <c r="AI317" i="3"/>
  <c r="AI321" i="3"/>
  <c r="AI324" i="3"/>
  <c r="AI325" i="3"/>
  <c r="AI300" i="3"/>
  <c r="Y298" i="3"/>
  <c r="N20" i="4"/>
  <c r="AI279" i="3"/>
  <c r="AH283" i="3"/>
  <c r="Y283" i="3"/>
  <c r="N19" i="4"/>
  <c r="AI270" i="3"/>
  <c r="AI236" i="3"/>
  <c r="Y268" i="3"/>
  <c r="N17" i="4"/>
  <c r="AC268" i="3"/>
  <c r="R17" i="4"/>
  <c r="AC37" i="3"/>
  <c r="R10" i="4"/>
  <c r="AC56" i="3"/>
  <c r="R11" i="4"/>
  <c r="AC161" i="3"/>
  <c r="R14" i="4"/>
  <c r="AC386" i="3"/>
  <c r="AC388" i="3"/>
  <c r="R24" i="4"/>
  <c r="R25" i="4"/>
  <c r="AD268" i="3"/>
  <c r="S17" i="4"/>
  <c r="AG237" i="3"/>
  <c r="Y127" i="3"/>
  <c r="N13" i="4"/>
  <c r="AH125" i="3"/>
  <c r="AG127" i="3"/>
  <c r="AI94" i="3"/>
  <c r="AI58" i="3"/>
  <c r="Y90" i="3"/>
  <c r="N12" i="4"/>
  <c r="U56" i="3"/>
  <c r="J11" i="4"/>
  <c r="Y56" i="3"/>
  <c r="N11" i="4"/>
  <c r="AH39" i="3"/>
  <c r="AG56" i="3"/>
  <c r="V11" i="4"/>
  <c r="AI41" i="3"/>
  <c r="AI39" i="3"/>
  <c r="AI27" i="3"/>
  <c r="Y37" i="3"/>
  <c r="AG37" i="3"/>
  <c r="V10" i="4"/>
  <c r="AG198" i="3"/>
  <c r="V15" i="4"/>
  <c r="Y198" i="3"/>
  <c r="N15" i="4"/>
  <c r="AH185" i="3"/>
  <c r="AI185" i="3"/>
  <c r="AH192" i="3"/>
  <c r="AH195" i="38"/>
  <c r="AI195" i="38"/>
  <c r="AH194" i="38"/>
  <c r="AC168" i="38"/>
  <c r="R17" i="39"/>
  <c r="Y168" i="38"/>
  <c r="U168" i="38"/>
  <c r="J17" i="39"/>
  <c r="AI163" i="38"/>
  <c r="AG168" i="38"/>
  <c r="V17" i="39"/>
  <c r="AC148" i="38"/>
  <c r="R16" i="39"/>
  <c r="Y148" i="38"/>
  <c r="N16" i="39"/>
  <c r="U148" i="38"/>
  <c r="J16" i="39"/>
  <c r="AG148" i="38"/>
  <c r="AG97" i="38"/>
  <c r="V14" i="39"/>
  <c r="AC97" i="38"/>
  <c r="R14" i="39"/>
  <c r="Y97" i="38"/>
  <c r="U97" i="38"/>
  <c r="AC66" i="38"/>
  <c r="R13" i="39"/>
  <c r="Y66" i="38"/>
  <c r="N13" i="39"/>
  <c r="U66" i="38"/>
  <c r="J13" i="39"/>
  <c r="AG66" i="38"/>
  <c r="AG36" i="38"/>
  <c r="AG19" i="38"/>
  <c r="V10" i="39"/>
  <c r="AI18" i="38"/>
  <c r="AG122" i="40"/>
  <c r="V24" i="41"/>
  <c r="AI543" i="43"/>
  <c r="AI570" i="43"/>
  <c r="AI569" i="43"/>
  <c r="AI568" i="43"/>
  <c r="AI565" i="43"/>
  <c r="AI564" i="43"/>
  <c r="AI563" i="43"/>
  <c r="AI561" i="43"/>
  <c r="AI560" i="43"/>
  <c r="AI557" i="43"/>
  <c r="AI556" i="43"/>
  <c r="AI554" i="43"/>
  <c r="AI553" i="43"/>
  <c r="AI552" i="43"/>
  <c r="AG520" i="43"/>
  <c r="AH87" i="43"/>
  <c r="AG147" i="43"/>
  <c r="AH40" i="43"/>
  <c r="AI40" i="43"/>
  <c r="AH309" i="91"/>
  <c r="AI309" i="91"/>
  <c r="AH308" i="91"/>
  <c r="AI308" i="91"/>
  <c r="AH307" i="91"/>
  <c r="AI307" i="91"/>
  <c r="AH306" i="91"/>
  <c r="AI306" i="91"/>
  <c r="AH305" i="91"/>
  <c r="AI305" i="91"/>
  <c r="AG268" i="91"/>
  <c r="V19" i="92"/>
  <c r="AH252" i="91"/>
  <c r="AI252" i="91"/>
  <c r="AH70" i="91"/>
  <c r="AI70" i="91"/>
  <c r="AH71" i="91"/>
  <c r="AI71" i="91"/>
  <c r="AH72" i="91"/>
  <c r="AH73" i="91"/>
  <c r="AI73" i="91"/>
  <c r="AH74" i="91"/>
  <c r="AH75" i="91"/>
  <c r="AI75" i="91"/>
  <c r="AH76" i="91"/>
  <c r="AI76" i="91"/>
  <c r="AH77" i="91"/>
  <c r="AI77" i="91"/>
  <c r="AH78" i="91"/>
  <c r="AH79" i="91"/>
  <c r="AI79" i="91"/>
  <c r="AH80" i="91"/>
  <c r="AH81" i="91"/>
  <c r="AI81" i="91"/>
  <c r="AH82" i="91"/>
  <c r="AI82" i="91"/>
  <c r="AH83" i="91"/>
  <c r="AH84" i="91"/>
  <c r="AH85" i="91"/>
  <c r="AI85" i="91"/>
  <c r="AH86" i="91"/>
  <c r="AI86" i="91"/>
  <c r="AH87" i="91"/>
  <c r="AI87" i="91"/>
  <c r="AH88" i="91"/>
  <c r="AI72" i="91"/>
  <c r="AI74" i="91"/>
  <c r="AI78" i="91"/>
  <c r="AI80" i="91"/>
  <c r="AI83" i="91"/>
  <c r="AI84" i="91"/>
  <c r="AI88" i="91"/>
  <c r="AH24" i="91"/>
  <c r="AI24" i="91"/>
  <c r="AI165" i="3"/>
  <c r="AI166" i="3"/>
  <c r="AI167" i="3"/>
  <c r="AI169" i="3"/>
  <c r="AI170" i="3"/>
  <c r="AI171" i="3"/>
  <c r="AI172" i="3"/>
  <c r="AI173" i="3"/>
  <c r="AI174" i="3"/>
  <c r="AI175" i="3"/>
  <c r="AI176" i="3"/>
  <c r="AI178" i="3"/>
  <c r="AI179" i="3"/>
  <c r="AI181" i="3"/>
  <c r="AI182" i="3"/>
  <c r="AI183" i="3"/>
  <c r="AI184" i="3"/>
  <c r="AI186" i="3"/>
  <c r="AI187" i="3"/>
  <c r="AI188" i="3"/>
  <c r="AI189" i="3"/>
  <c r="AI190" i="3"/>
  <c r="AI191" i="3"/>
  <c r="AI192" i="3"/>
  <c r="AI193" i="3"/>
  <c r="AI194" i="3"/>
  <c r="AI197" i="3"/>
  <c r="AI129" i="3"/>
  <c r="Y161" i="3"/>
  <c r="N14" i="4"/>
  <c r="AI92" i="3"/>
  <c r="V13" i="4"/>
  <c r="AH40" i="3"/>
  <c r="J9" i="4"/>
  <c r="V9" i="4"/>
  <c r="V8" i="4"/>
  <c r="AH12" i="3"/>
  <c r="H25" i="4"/>
  <c r="AH306" i="3"/>
  <c r="V24" i="4"/>
  <c r="AE389" i="3"/>
  <c r="Y385" i="3"/>
  <c r="AH385" i="3"/>
  <c r="N22" i="4"/>
  <c r="N10" i="4"/>
  <c r="AG191" i="38"/>
  <c r="V20" i="39"/>
  <c r="AC191" i="38"/>
  <c r="R20" i="39"/>
  <c r="AI190" i="38"/>
  <c r="AI189" i="38"/>
  <c r="AH193" i="38"/>
  <c r="AH187" i="38"/>
  <c r="AI187" i="38"/>
  <c r="AH185" i="38"/>
  <c r="AH179" i="38"/>
  <c r="AH173" i="38"/>
  <c r="AC174" i="38"/>
  <c r="R18" i="39"/>
  <c r="AH162" i="38"/>
  <c r="AI162" i="38"/>
  <c r="AH161" i="38"/>
  <c r="AI161" i="38"/>
  <c r="AH159" i="38"/>
  <c r="AI159" i="38"/>
  <c r="AH156" i="38"/>
  <c r="AI156" i="38"/>
  <c r="AH154" i="38"/>
  <c r="AI154" i="38"/>
  <c r="AH151" i="38"/>
  <c r="AH142" i="38"/>
  <c r="AI142" i="38"/>
  <c r="AH141" i="38"/>
  <c r="AI141" i="38"/>
  <c r="AH138" i="38"/>
  <c r="AI138" i="38"/>
  <c r="AH133" i="38"/>
  <c r="AH130" i="38"/>
  <c r="AI130" i="38"/>
  <c r="AH125" i="38"/>
  <c r="AI125" i="38"/>
  <c r="AH123" i="38"/>
  <c r="AI123" i="38"/>
  <c r="AH117" i="38"/>
  <c r="AI117" i="38"/>
  <c r="AG118" i="38"/>
  <c r="V15" i="39"/>
  <c r="AH112" i="38"/>
  <c r="AI112" i="38"/>
  <c r="AH108" i="38"/>
  <c r="AI108" i="38"/>
  <c r="AH104" i="38"/>
  <c r="AI104" i="38"/>
  <c r="AH102" i="38"/>
  <c r="AI102" i="38"/>
  <c r="AH101" i="38"/>
  <c r="AI101" i="38"/>
  <c r="AC118" i="38"/>
  <c r="R15" i="39"/>
  <c r="AH95" i="38"/>
  <c r="AI95" i="38"/>
  <c r="AH90" i="38"/>
  <c r="AI90" i="38"/>
  <c r="AH85" i="38"/>
  <c r="AI85" i="38"/>
  <c r="AH84" i="38"/>
  <c r="AI84" i="38"/>
  <c r="AH83" i="38"/>
  <c r="AI83" i="38"/>
  <c r="AH81" i="38"/>
  <c r="AI81" i="38"/>
  <c r="AH79" i="38"/>
  <c r="AI79" i="38"/>
  <c r="AH77" i="38"/>
  <c r="AI77" i="38"/>
  <c r="AH75" i="38"/>
  <c r="AI75" i="38"/>
  <c r="AH74" i="38"/>
  <c r="AI74" i="38"/>
  <c r="AH73" i="38"/>
  <c r="AI73" i="38"/>
  <c r="AH71" i="38"/>
  <c r="AH58" i="38"/>
  <c r="V13" i="39"/>
  <c r="AH53" i="38"/>
  <c r="AI53" i="38"/>
  <c r="AH52" i="38"/>
  <c r="AI52" i="38"/>
  <c r="AH44" i="38"/>
  <c r="AI44" i="38"/>
  <c r="AH39" i="38"/>
  <c r="AI39" i="38"/>
  <c r="AH33" i="38"/>
  <c r="AI33" i="38"/>
  <c r="AH30" i="38"/>
  <c r="AI30" i="38"/>
  <c r="AH28" i="38"/>
  <c r="AI28" i="38"/>
  <c r="AH26" i="38"/>
  <c r="AI26" i="38"/>
  <c r="AH25" i="38"/>
  <c r="AI25" i="38"/>
  <c r="AC36" i="38"/>
  <c r="R11" i="39"/>
  <c r="AH22" i="38"/>
  <c r="AH36" i="38"/>
  <c r="AH14" i="38"/>
  <c r="AI14" i="38"/>
  <c r="AH12" i="38"/>
  <c r="AI12" i="38"/>
  <c r="AH9" i="38"/>
  <c r="AH199" i="38"/>
  <c r="AI199" i="38"/>
  <c r="AH210" i="38"/>
  <c r="AI210" i="38"/>
  <c r="AH203" i="38"/>
  <c r="AI203" i="38"/>
  <c r="AH202" i="38"/>
  <c r="AI202" i="38"/>
  <c r="AG118" i="40"/>
  <c r="V23" i="41"/>
  <c r="AG85" i="40"/>
  <c r="V18" i="41"/>
  <c r="AH72" i="40"/>
  <c r="AI72" i="40"/>
  <c r="AG73" i="40"/>
  <c r="V16" i="41"/>
  <c r="AC67" i="40"/>
  <c r="R15" i="41"/>
  <c r="Y67" i="40"/>
  <c r="U67" i="40"/>
  <c r="J15" i="41"/>
  <c r="U54" i="40"/>
  <c r="J14" i="41"/>
  <c r="AC54" i="40"/>
  <c r="R14" i="41"/>
  <c r="V47" i="40"/>
  <c r="W47" i="40"/>
  <c r="AC49" i="40"/>
  <c r="R13" i="41"/>
  <c r="V46" i="40"/>
  <c r="U49" i="40"/>
  <c r="J13" i="41"/>
  <c r="V40" i="40"/>
  <c r="W40" i="40"/>
  <c r="X40" i="40"/>
  <c r="AC44" i="40"/>
  <c r="R12" i="41"/>
  <c r="U44" i="40"/>
  <c r="J12" i="41"/>
  <c r="AH38" i="40"/>
  <c r="AG44" i="40"/>
  <c r="V12" i="41"/>
  <c r="AI27" i="40"/>
  <c r="AC23" i="40"/>
  <c r="R10" i="41"/>
  <c r="Y23" i="40"/>
  <c r="N10" i="41"/>
  <c r="U23" i="40"/>
  <c r="J10" i="41"/>
  <c r="C25" i="41"/>
  <c r="AH10" i="40"/>
  <c r="AI10" i="40"/>
  <c r="AC17" i="40"/>
  <c r="R9" i="41"/>
  <c r="AH32" i="40"/>
  <c r="AI32" i="40"/>
  <c r="AH34" i="40"/>
  <c r="AI34" i="40"/>
  <c r="AH36" i="40"/>
  <c r="AI36" i="40"/>
  <c r="AH37" i="40"/>
  <c r="AI37" i="40"/>
  <c r="AH71" i="40"/>
  <c r="AI71" i="40"/>
  <c r="AH70" i="40"/>
  <c r="AI70" i="40"/>
  <c r="Y85" i="40"/>
  <c r="N18" i="41"/>
  <c r="AH78" i="40"/>
  <c r="AI78" i="40"/>
  <c r="Y81" i="40"/>
  <c r="N17" i="41"/>
  <c r="AC73" i="40"/>
  <c r="R16" i="41"/>
  <c r="AH62" i="40"/>
  <c r="AH61" i="40"/>
  <c r="AI61" i="40"/>
  <c r="AH60" i="40"/>
  <c r="AI60" i="40"/>
  <c r="AH58" i="40"/>
  <c r="N15" i="41"/>
  <c r="AH30" i="40"/>
  <c r="AI30" i="40"/>
  <c r="AH19" i="40"/>
  <c r="N9" i="41"/>
  <c r="AH13" i="40"/>
  <c r="AH9" i="40"/>
  <c r="W87" i="40"/>
  <c r="AH95" i="40"/>
  <c r="Y122" i="40"/>
  <c r="N24" i="41"/>
  <c r="U122" i="40"/>
  <c r="J24" i="41"/>
  <c r="AH109" i="40"/>
  <c r="AI109" i="40"/>
  <c r="AH108" i="40"/>
  <c r="AI108" i="40"/>
  <c r="AH26" i="40"/>
  <c r="AH585" i="43"/>
  <c r="AI585" i="43"/>
  <c r="AH582" i="43"/>
  <c r="AI582" i="43"/>
  <c r="AH590" i="43"/>
  <c r="AI590" i="43"/>
  <c r="AH586" i="43"/>
  <c r="AI586" i="43"/>
  <c r="R23" i="44"/>
  <c r="N23" i="44"/>
  <c r="AH587" i="43"/>
  <c r="AI587" i="43"/>
  <c r="AH584" i="43"/>
  <c r="AI584" i="43"/>
  <c r="AH583" i="43"/>
  <c r="AI583" i="43"/>
  <c r="AH589" i="43"/>
  <c r="AI589" i="43"/>
  <c r="AH588" i="43"/>
  <c r="AI588" i="43"/>
  <c r="V23" i="44"/>
  <c r="J23" i="44"/>
  <c r="AH547" i="43"/>
  <c r="AH548" i="43"/>
  <c r="AH545" i="43"/>
  <c r="V22" i="44"/>
  <c r="AH549" i="43"/>
  <c r="AH544" i="43"/>
  <c r="AH546" i="43"/>
  <c r="AH550" i="43"/>
  <c r="AH487" i="43"/>
  <c r="AI487" i="43"/>
  <c r="AH484" i="43"/>
  <c r="AI484" i="43"/>
  <c r="U488" i="43"/>
  <c r="J18" i="44"/>
  <c r="AH486" i="43"/>
  <c r="AI486" i="43"/>
  <c r="AH485" i="43"/>
  <c r="AI485" i="43"/>
  <c r="AH483" i="43"/>
  <c r="AI483" i="43"/>
  <c r="AH376" i="43"/>
  <c r="AI376" i="43"/>
  <c r="AH378" i="43"/>
  <c r="AI378" i="43"/>
  <c r="AH380" i="43"/>
  <c r="AI380" i="43"/>
  <c r="AH384" i="43"/>
  <c r="AI384" i="43"/>
  <c r="AH386" i="43"/>
  <c r="AI386" i="43"/>
  <c r="AH388" i="43"/>
  <c r="AI388" i="43"/>
  <c r="AH392" i="43"/>
  <c r="AI392" i="43"/>
  <c r="AH394" i="43"/>
  <c r="AI394" i="43"/>
  <c r="AH286" i="43"/>
  <c r="AH383" i="43"/>
  <c r="AI383" i="43"/>
  <c r="AH381" i="43"/>
  <c r="AI381" i="43"/>
  <c r="AH391" i="43"/>
  <c r="AI391" i="43"/>
  <c r="AH397" i="43"/>
  <c r="AI397" i="43"/>
  <c r="AH382" i="43"/>
  <c r="AI382" i="43"/>
  <c r="AH351" i="43"/>
  <c r="AI351" i="43"/>
  <c r="AH353" i="43"/>
  <c r="AI353" i="43"/>
  <c r="AH355" i="43"/>
  <c r="AI355" i="43"/>
  <c r="AH359" i="43"/>
  <c r="AI359" i="43"/>
  <c r="AH361" i="43"/>
  <c r="AI361" i="43"/>
  <c r="AH363" i="43"/>
  <c r="AI363" i="43"/>
  <c r="AH367" i="43"/>
  <c r="AI367" i="43"/>
  <c r="AH375" i="43"/>
  <c r="AI375" i="43"/>
  <c r="AH390" i="43"/>
  <c r="AI390" i="43"/>
  <c r="AH349" i="43"/>
  <c r="AI349" i="43"/>
  <c r="AH357" i="43"/>
  <c r="AH369" i="43"/>
  <c r="AI369" i="43"/>
  <c r="AH371" i="43"/>
  <c r="AI371" i="43"/>
  <c r="AH396" i="43"/>
  <c r="AI396" i="43"/>
  <c r="AH348" i="43"/>
  <c r="AI348" i="43"/>
  <c r="AH350" i="43"/>
  <c r="AI350" i="43"/>
  <c r="AH365" i="43"/>
  <c r="AI365" i="43"/>
  <c r="AH377" i="43"/>
  <c r="AI377" i="43"/>
  <c r="AH379" i="43"/>
  <c r="AI379" i="43"/>
  <c r="AH352" i="43"/>
  <c r="AI352" i="43"/>
  <c r="AH354" i="43"/>
  <c r="AI354" i="43"/>
  <c r="AH356" i="43"/>
  <c r="AI356" i="43"/>
  <c r="AH358" i="43"/>
  <c r="AI358" i="43"/>
  <c r="AH373" i="43"/>
  <c r="AI373" i="43"/>
  <c r="AH385" i="43"/>
  <c r="AI385" i="43"/>
  <c r="AH387" i="43"/>
  <c r="AI387" i="43"/>
  <c r="AH360" i="43"/>
  <c r="AI360" i="43"/>
  <c r="AH362" i="43"/>
  <c r="AI362" i="43"/>
  <c r="AH364" i="43"/>
  <c r="AI364" i="43"/>
  <c r="AH366" i="43"/>
  <c r="AI366" i="43"/>
  <c r="AH393" i="43"/>
  <c r="AI393" i="43"/>
  <c r="AH395" i="43"/>
  <c r="AI395" i="43"/>
  <c r="AH368" i="43"/>
  <c r="AI368" i="43"/>
  <c r="AH370" i="43"/>
  <c r="AI370" i="43"/>
  <c r="AH372" i="43"/>
  <c r="AI372" i="43"/>
  <c r="AH374" i="43"/>
  <c r="AI374" i="43"/>
  <c r="AH389" i="43"/>
  <c r="AI389" i="43"/>
  <c r="AC345" i="43"/>
  <c r="R15" i="44"/>
  <c r="U345" i="43"/>
  <c r="J15" i="44"/>
  <c r="AH295" i="43"/>
  <c r="AI295" i="43"/>
  <c r="AH297" i="43"/>
  <c r="AI297" i="43"/>
  <c r="AH299" i="43"/>
  <c r="AI299" i="43"/>
  <c r="AH305" i="43"/>
  <c r="AI305" i="43"/>
  <c r="AH307" i="43"/>
  <c r="AI307" i="43"/>
  <c r="Y345" i="43"/>
  <c r="N15" i="44"/>
  <c r="AH280" i="43"/>
  <c r="AI280" i="43"/>
  <c r="AH282" i="43"/>
  <c r="AI282" i="43"/>
  <c r="AH284" i="43"/>
  <c r="AI284" i="43"/>
  <c r="AH311" i="43"/>
  <c r="AI311" i="43"/>
  <c r="AH317" i="43"/>
  <c r="AI317" i="43"/>
  <c r="AH325" i="43"/>
  <c r="AI325" i="43"/>
  <c r="AH294" i="43"/>
  <c r="AI294" i="43"/>
  <c r="AH310" i="43"/>
  <c r="AI310" i="43"/>
  <c r="AH320" i="43"/>
  <c r="AI320" i="43"/>
  <c r="AH326" i="43"/>
  <c r="AI326" i="43"/>
  <c r="AH285" i="43"/>
  <c r="AI285" i="43"/>
  <c r="AH302" i="43"/>
  <c r="AI302" i="43"/>
  <c r="AH312" i="43"/>
  <c r="AI312" i="43"/>
  <c r="AH314" i="43"/>
  <c r="AI314" i="43"/>
  <c r="AH316" i="43"/>
  <c r="AI316" i="43"/>
  <c r="AH293" i="43"/>
  <c r="AI293" i="43"/>
  <c r="AH288" i="43"/>
  <c r="AI288" i="43"/>
  <c r="AH290" i="43"/>
  <c r="AI290" i="43"/>
  <c r="AH292" i="43"/>
  <c r="AI292" i="43"/>
  <c r="AH318" i="43"/>
  <c r="AI318" i="43"/>
  <c r="V15" i="44"/>
  <c r="AH301" i="43"/>
  <c r="AI301" i="43"/>
  <c r="AH303" i="43"/>
  <c r="AI303" i="43"/>
  <c r="AH309" i="43"/>
  <c r="AI309" i="43"/>
  <c r="AH313" i="43"/>
  <c r="AI313" i="43"/>
  <c r="AH315" i="43"/>
  <c r="AI315" i="43"/>
  <c r="AH328" i="43"/>
  <c r="AI328" i="43"/>
  <c r="AH281" i="43"/>
  <c r="AI281" i="43"/>
  <c r="AH283" i="43"/>
  <c r="AI283" i="43"/>
  <c r="AH296" i="43"/>
  <c r="AI296" i="43"/>
  <c r="AH298" i="43"/>
  <c r="AI298" i="43"/>
  <c r="AH300" i="43"/>
  <c r="AI300" i="43"/>
  <c r="AH304" i="43"/>
  <c r="AI304" i="43"/>
  <c r="AH306" i="43"/>
  <c r="AI306" i="43"/>
  <c r="AH308" i="43"/>
  <c r="AI308" i="43"/>
  <c r="AH329" i="43"/>
  <c r="AI329" i="43"/>
  <c r="AH287" i="43"/>
  <c r="AI287" i="43"/>
  <c r="AH289" i="43"/>
  <c r="AI289" i="43"/>
  <c r="AH291" i="43"/>
  <c r="AI291" i="43"/>
  <c r="AH327" i="43"/>
  <c r="AI327" i="43"/>
  <c r="AH321" i="43"/>
  <c r="AI321" i="43"/>
  <c r="AH323" i="43"/>
  <c r="AI323" i="43"/>
  <c r="AH322" i="43"/>
  <c r="AI322" i="43"/>
  <c r="AH324" i="43"/>
  <c r="AH319" i="43"/>
  <c r="AI319" i="43"/>
  <c r="AH265" i="43"/>
  <c r="AI265" i="43"/>
  <c r="AH255" i="43"/>
  <c r="AI255" i="43"/>
  <c r="AH257" i="43"/>
  <c r="AI257" i="43"/>
  <c r="AH258" i="43"/>
  <c r="AI258" i="43"/>
  <c r="AH260" i="43"/>
  <c r="AI260" i="43"/>
  <c r="AH264" i="43"/>
  <c r="AI264" i="43"/>
  <c r="AH241" i="43"/>
  <c r="AI241" i="43"/>
  <c r="AH249" i="43"/>
  <c r="AI249" i="43"/>
  <c r="AH254" i="43"/>
  <c r="AI254" i="43"/>
  <c r="AH223" i="43"/>
  <c r="AI223" i="43"/>
  <c r="AH239" i="43"/>
  <c r="AI239" i="43"/>
  <c r="AH271" i="43"/>
  <c r="AI271" i="43"/>
  <c r="AH273" i="43"/>
  <c r="AI273" i="43"/>
  <c r="AH219" i="43"/>
  <c r="AI219" i="43"/>
  <c r="AH227" i="43"/>
  <c r="AI227" i="43"/>
  <c r="AH229" i="43"/>
  <c r="AI229" i="43"/>
  <c r="AH262" i="43"/>
  <c r="AI262" i="43"/>
  <c r="AH266" i="43"/>
  <c r="AI266" i="43"/>
  <c r="AH268" i="43"/>
  <c r="AI268" i="43"/>
  <c r="AH243" i="43"/>
  <c r="AI243" i="43"/>
  <c r="AH245" i="43"/>
  <c r="AI245" i="43"/>
  <c r="AH270" i="43"/>
  <c r="AI270" i="43"/>
  <c r="AH272" i="43"/>
  <c r="AI272" i="43"/>
  <c r="AH251" i="43"/>
  <c r="AI251" i="43"/>
  <c r="AH253" i="43"/>
  <c r="AI253" i="43"/>
  <c r="AH274" i="43"/>
  <c r="AI274" i="43"/>
  <c r="AH276" i="43"/>
  <c r="AI276" i="43"/>
  <c r="AH225" i="43"/>
  <c r="AI225" i="43"/>
  <c r="AH233" i="43"/>
  <c r="AI233" i="43"/>
  <c r="AH247" i="43"/>
  <c r="AI247" i="43"/>
  <c r="AH259" i="43"/>
  <c r="AI259" i="43"/>
  <c r="AH261" i="43"/>
  <c r="AI261" i="43"/>
  <c r="AH218" i="43"/>
  <c r="AI218" i="43"/>
  <c r="AH220" i="43"/>
  <c r="AI220" i="43"/>
  <c r="AH228" i="43"/>
  <c r="AI228" i="43"/>
  <c r="AH232" i="43"/>
  <c r="AI232" i="43"/>
  <c r="AH240" i="43"/>
  <c r="AI240" i="43"/>
  <c r="AH267" i="43"/>
  <c r="AI267" i="43"/>
  <c r="AH269" i="43"/>
  <c r="AI269" i="43"/>
  <c r="AH230" i="43"/>
  <c r="AI230" i="43"/>
  <c r="AH238" i="43"/>
  <c r="AI238" i="43"/>
  <c r="AH242" i="43"/>
  <c r="AI242" i="43"/>
  <c r="AH248" i="43"/>
  <c r="AI248" i="43"/>
  <c r="AH263" i="43"/>
  <c r="AI263" i="43"/>
  <c r="AH250" i="43"/>
  <c r="AI250" i="43"/>
  <c r="AH252" i="43"/>
  <c r="AI252" i="43"/>
  <c r="AH256" i="43"/>
  <c r="AI256" i="43"/>
  <c r="AH275" i="43"/>
  <c r="AI275" i="43"/>
  <c r="AH246" i="43"/>
  <c r="AI246" i="43"/>
  <c r="AH244" i="43"/>
  <c r="AI244" i="43"/>
  <c r="AH235" i="43"/>
  <c r="AI235" i="43"/>
  <c r="AH237" i="43"/>
  <c r="AI237" i="43"/>
  <c r="AH234" i="43"/>
  <c r="AI234" i="43"/>
  <c r="AH236" i="43"/>
  <c r="AI236" i="43"/>
  <c r="AH231" i="43"/>
  <c r="AI231" i="43"/>
  <c r="AH224" i="43"/>
  <c r="AI224" i="43"/>
  <c r="AH222" i="43"/>
  <c r="AI222" i="43"/>
  <c r="AH226" i="43"/>
  <c r="AI226" i="43"/>
  <c r="AH221" i="43"/>
  <c r="AI221" i="43"/>
  <c r="AH190" i="43"/>
  <c r="AI190" i="43"/>
  <c r="AH174" i="43"/>
  <c r="AI174" i="43"/>
  <c r="AH202" i="43"/>
  <c r="AI202" i="43"/>
  <c r="AH196" i="43"/>
  <c r="AI196" i="43"/>
  <c r="AH188" i="43"/>
  <c r="AI188" i="43"/>
  <c r="AH180" i="43"/>
  <c r="AI180" i="43"/>
  <c r="AH172" i="43"/>
  <c r="AI172" i="43"/>
  <c r="AH164" i="43"/>
  <c r="AI164" i="43"/>
  <c r="AH156" i="43"/>
  <c r="AI156" i="43"/>
  <c r="J13" i="44"/>
  <c r="AH210" i="43"/>
  <c r="AI210" i="43"/>
  <c r="N13" i="44"/>
  <c r="AH194" i="43"/>
  <c r="AI194" i="43"/>
  <c r="AH186" i="43"/>
  <c r="AI186" i="43"/>
  <c r="AH178" i="43"/>
  <c r="AI178" i="43"/>
  <c r="AH170" i="43"/>
  <c r="AH162" i="43"/>
  <c r="AI162" i="43"/>
  <c r="AH154" i="43"/>
  <c r="AI154" i="43"/>
  <c r="R13" i="44"/>
  <c r="AH184" i="43"/>
  <c r="AI184" i="43"/>
  <c r="AH176" i="43"/>
  <c r="AI176" i="43"/>
  <c r="AH168" i="43"/>
  <c r="AI168" i="43"/>
  <c r="AH160" i="43"/>
  <c r="AI160" i="43"/>
  <c r="AH169" i="43"/>
  <c r="AI169" i="43"/>
  <c r="AH185" i="43"/>
  <c r="AI185" i="43"/>
  <c r="AH198" i="43"/>
  <c r="AI198" i="43"/>
  <c r="AH182" i="43"/>
  <c r="AI182" i="43"/>
  <c r="AH166" i="43"/>
  <c r="AI166" i="43"/>
  <c r="AH150" i="43"/>
  <c r="AI150" i="43"/>
  <c r="AH152" i="43"/>
  <c r="AI152" i="43"/>
  <c r="AH153" i="43"/>
  <c r="AI153" i="43"/>
  <c r="AH159" i="43"/>
  <c r="AI159" i="43"/>
  <c r="AH175" i="43"/>
  <c r="AI175" i="43"/>
  <c r="AH191" i="43"/>
  <c r="AI191" i="43"/>
  <c r="AH197" i="43"/>
  <c r="AI197" i="43"/>
  <c r="AH203" i="43"/>
  <c r="AI203" i="43"/>
  <c r="AH165" i="43"/>
  <c r="AI165" i="43"/>
  <c r="AH181" i="43"/>
  <c r="AI181" i="43"/>
  <c r="AH192" i="43"/>
  <c r="AI192" i="43"/>
  <c r="AH204" i="43"/>
  <c r="AI204" i="43"/>
  <c r="AH171" i="43"/>
  <c r="AI171" i="43"/>
  <c r="AH187" i="43"/>
  <c r="AI187" i="43"/>
  <c r="AH193" i="43"/>
  <c r="AI193" i="43"/>
  <c r="AH205" i="43"/>
  <c r="AI205" i="43"/>
  <c r="AH158" i="43"/>
  <c r="AI158" i="43"/>
  <c r="AH155" i="43"/>
  <c r="AI155" i="43"/>
  <c r="AH161" i="43"/>
  <c r="AI161" i="43"/>
  <c r="AH177" i="43"/>
  <c r="AI177" i="43"/>
  <c r="AH199" i="43"/>
  <c r="AI199" i="43"/>
  <c r="AH206" i="43"/>
  <c r="AI206" i="43"/>
  <c r="AH167" i="43"/>
  <c r="AI167" i="43"/>
  <c r="AH183" i="43"/>
  <c r="AI183" i="43"/>
  <c r="AH200" i="43"/>
  <c r="AI200" i="43"/>
  <c r="AH207" i="43"/>
  <c r="AI207" i="43"/>
  <c r="AH151" i="43"/>
  <c r="AI151" i="43"/>
  <c r="AH173" i="43"/>
  <c r="AI173" i="43"/>
  <c r="AH189" i="43"/>
  <c r="AI189" i="43"/>
  <c r="AH195" i="43"/>
  <c r="AI195" i="43"/>
  <c r="AH201" i="43"/>
  <c r="AI201" i="43"/>
  <c r="AH208" i="43"/>
  <c r="AI208" i="43"/>
  <c r="AH157" i="43"/>
  <c r="AI157" i="43"/>
  <c r="AH163" i="43"/>
  <c r="AI163" i="43"/>
  <c r="AH179" i="43"/>
  <c r="AI179" i="43"/>
  <c r="AH209" i="43"/>
  <c r="AI209" i="43"/>
  <c r="J11" i="44"/>
  <c r="AH541" i="43"/>
  <c r="AG277" i="43"/>
  <c r="V14" i="44"/>
  <c r="V20" i="44"/>
  <c r="AH500" i="43"/>
  <c r="AI500" i="43"/>
  <c r="AH673" i="43"/>
  <c r="AI673" i="43"/>
  <c r="AH526" i="43"/>
  <c r="AI526" i="43"/>
  <c r="AH499" i="43"/>
  <c r="AI499" i="43"/>
  <c r="AH503" i="43"/>
  <c r="AI503" i="43"/>
  <c r="AH523" i="43"/>
  <c r="AI523" i="43"/>
  <c r="AH30" i="43"/>
  <c r="R16" i="44"/>
  <c r="Y277" i="43"/>
  <c r="N14" i="44"/>
  <c r="AH533" i="43"/>
  <c r="AH535" i="43"/>
  <c r="AH537" i="43"/>
  <c r="U473" i="43"/>
  <c r="J17" i="44"/>
  <c r="AH527" i="43"/>
  <c r="AI527" i="43"/>
  <c r="AH542" i="43"/>
  <c r="V8" i="44"/>
  <c r="AH480" i="43"/>
  <c r="AI480" i="43"/>
  <c r="AH10" i="43"/>
  <c r="AI10" i="43"/>
  <c r="AH14" i="43"/>
  <c r="AI14" i="43"/>
  <c r="AH497" i="43"/>
  <c r="AI497" i="43"/>
  <c r="AH501" i="43"/>
  <c r="AI501" i="43"/>
  <c r="Y473" i="43"/>
  <c r="N17" i="44"/>
  <c r="AG528" i="43"/>
  <c r="V21" i="44"/>
  <c r="AH482" i="43"/>
  <c r="AI482" i="43"/>
  <c r="N8" i="44"/>
  <c r="U528" i="43"/>
  <c r="J21" i="44"/>
  <c r="U572" i="43"/>
  <c r="J22" i="44"/>
  <c r="V10" i="44"/>
  <c r="AH525" i="43"/>
  <c r="AI525" i="43"/>
  <c r="V16" i="44"/>
  <c r="V17" i="44"/>
  <c r="N16" i="44"/>
  <c r="AH531" i="43"/>
  <c r="N11" i="44"/>
  <c r="AH217" i="43"/>
  <c r="AI217" i="43"/>
  <c r="AH493" i="43"/>
  <c r="AI493" i="43"/>
  <c r="R11" i="44"/>
  <c r="AC33" i="43"/>
  <c r="R9" i="44"/>
  <c r="AH9" i="43"/>
  <c r="AH11" i="43"/>
  <c r="AI11" i="43"/>
  <c r="AH13" i="43"/>
  <c r="AI13" i="43"/>
  <c r="AC488" i="43"/>
  <c r="R18" i="44"/>
  <c r="AH496" i="43"/>
  <c r="AH534" i="43"/>
  <c r="AH536" i="43"/>
  <c r="AH538" i="43"/>
  <c r="AH502" i="43"/>
  <c r="AH55" i="43"/>
  <c r="AG494" i="43"/>
  <c r="V19" i="44"/>
  <c r="T676" i="43"/>
  <c r="X676" i="43"/>
  <c r="AH31" i="43"/>
  <c r="O676" i="43"/>
  <c r="AC572" i="43"/>
  <c r="R22" i="44"/>
  <c r="AH574" i="43"/>
  <c r="M676" i="43"/>
  <c r="AH413" i="43"/>
  <c r="AH674" i="43"/>
  <c r="AI674" i="43"/>
  <c r="AH279" i="43"/>
  <c r="AI279" i="43"/>
  <c r="Z676" i="43"/>
  <c r="AH23" i="43"/>
  <c r="AI23" i="43"/>
  <c r="AH476" i="43"/>
  <c r="AI476" i="43"/>
  <c r="Y572" i="43"/>
  <c r="N22" i="44"/>
  <c r="U520" i="43"/>
  <c r="J20" i="44"/>
  <c r="U277" i="43"/>
  <c r="J14" i="44"/>
  <c r="AC528" i="43"/>
  <c r="R21" i="44"/>
  <c r="V12" i="44"/>
  <c r="AH477" i="43"/>
  <c r="AI477" i="43"/>
  <c r="Y494" i="43"/>
  <c r="N19" i="44"/>
  <c r="AC473" i="43"/>
  <c r="R17" i="44"/>
  <c r="U25" i="44"/>
  <c r="R8" i="44"/>
  <c r="Y33" i="43"/>
  <c r="N9" i="44"/>
  <c r="J16" i="44"/>
  <c r="AH475" i="43"/>
  <c r="AI475" i="43"/>
  <c r="AH522" i="43"/>
  <c r="AI522" i="43"/>
  <c r="AC520" i="43"/>
  <c r="R20" i="44"/>
  <c r="V676" i="43"/>
  <c r="AH35" i="43"/>
  <c r="Y488" i="43"/>
  <c r="N18" i="44"/>
  <c r="Y520" i="43"/>
  <c r="N20" i="44"/>
  <c r="Y528" i="43"/>
  <c r="N21" i="44"/>
  <c r="AC494" i="43"/>
  <c r="R19" i="44"/>
  <c r="AH492" i="43"/>
  <c r="AI492" i="43"/>
  <c r="C25" i="44"/>
  <c r="D25" i="44"/>
  <c r="K676" i="43"/>
  <c r="I25" i="44"/>
  <c r="AH498" i="43"/>
  <c r="AI498" i="43"/>
  <c r="AH530" i="43"/>
  <c r="AI530" i="43"/>
  <c r="J8" i="44"/>
  <c r="AH12" i="43"/>
  <c r="AI12" i="43"/>
  <c r="AH26" i="43"/>
  <c r="AH28" i="43"/>
  <c r="AI28" i="43"/>
  <c r="M9" i="44"/>
  <c r="M25" i="44"/>
  <c r="AH149" i="43"/>
  <c r="F13" i="44"/>
  <c r="F25" i="44"/>
  <c r="AG33" i="43"/>
  <c r="V9" i="44"/>
  <c r="AC147" i="43"/>
  <c r="R12" i="44"/>
  <c r="AH491" i="43"/>
  <c r="AI491" i="43"/>
  <c r="AD676" i="43"/>
  <c r="AA676" i="43"/>
  <c r="N676" i="43"/>
  <c r="O8" i="44"/>
  <c r="O25" i="44"/>
  <c r="AH24" i="43"/>
  <c r="AH32" i="43"/>
  <c r="U494" i="43"/>
  <c r="J19" i="44"/>
  <c r="S676" i="43"/>
  <c r="AH347" i="43"/>
  <c r="AF676" i="43"/>
  <c r="AH490" i="43"/>
  <c r="AI490" i="43"/>
  <c r="U33" i="43"/>
  <c r="J9" i="44"/>
  <c r="AH25" i="43"/>
  <c r="AH29" i="43"/>
  <c r="V11" i="44"/>
  <c r="AC277" i="43"/>
  <c r="R14" i="44"/>
  <c r="R676" i="43"/>
  <c r="AH27" i="43"/>
  <c r="AH539" i="43"/>
  <c r="G25" i="44"/>
  <c r="P25" i="44"/>
  <c r="R10" i="44"/>
  <c r="AH478" i="43"/>
  <c r="AI478" i="43"/>
  <c r="AH524" i="43"/>
  <c r="AI524" i="43"/>
  <c r="AH532" i="43"/>
  <c r="AH481" i="43"/>
  <c r="AI481" i="43"/>
  <c r="AI78" i="89"/>
  <c r="AH9" i="89"/>
  <c r="AC46" i="89"/>
  <c r="R11" i="90"/>
  <c r="V21" i="90"/>
  <c r="AC160" i="89"/>
  <c r="R22" i="90"/>
  <c r="AH266" i="91"/>
  <c r="AI266" i="91"/>
  <c r="AH267" i="91"/>
  <c r="AH262" i="91"/>
  <c r="AI262" i="91"/>
  <c r="U118" i="89"/>
  <c r="J17" i="90"/>
  <c r="AC70" i="89"/>
  <c r="R13" i="90"/>
  <c r="U22" i="89"/>
  <c r="J9" i="90"/>
  <c r="AH87" i="89"/>
  <c r="AI87" i="89"/>
  <c r="AH91" i="89"/>
  <c r="AI91" i="89"/>
  <c r="AH108" i="89"/>
  <c r="AI108" i="89"/>
  <c r="AH62" i="89"/>
  <c r="AI62" i="89"/>
  <c r="AC22" i="89"/>
  <c r="R9" i="90"/>
  <c r="Y34" i="89"/>
  <c r="N10" i="90"/>
  <c r="AG130" i="89"/>
  <c r="V18" i="90"/>
  <c r="AH66" i="89"/>
  <c r="AI66" i="89"/>
  <c r="AG70" i="89"/>
  <c r="V13" i="90"/>
  <c r="Y82" i="89"/>
  <c r="N14" i="90"/>
  <c r="AH116" i="89"/>
  <c r="AI116" i="89"/>
  <c r="AH115" i="89"/>
  <c r="AH114" i="89"/>
  <c r="AI114" i="89"/>
  <c r="AH60" i="89"/>
  <c r="AI60" i="89"/>
  <c r="AG22" i="89"/>
  <c r="V9" i="90"/>
  <c r="AC34" i="89"/>
  <c r="R10" i="90"/>
  <c r="AH72" i="89"/>
  <c r="AI72" i="89"/>
  <c r="AH74" i="89"/>
  <c r="AI74" i="89"/>
  <c r="AH76" i="89"/>
  <c r="AI76" i="89"/>
  <c r="AH80" i="89"/>
  <c r="AH96" i="89"/>
  <c r="AI96" i="89"/>
  <c r="AH98" i="89"/>
  <c r="AI98" i="89"/>
  <c r="AH104" i="89"/>
  <c r="AI104" i="89"/>
  <c r="AH120" i="89"/>
  <c r="AI120" i="89"/>
  <c r="AH122" i="89"/>
  <c r="AI122" i="89"/>
  <c r="AH124" i="89"/>
  <c r="AI124" i="89"/>
  <c r="AH126" i="89"/>
  <c r="AI126" i="89"/>
  <c r="AH128" i="89"/>
  <c r="AI128" i="89"/>
  <c r="AG133" i="89"/>
  <c r="V19" i="90"/>
  <c r="Y160" i="89"/>
  <c r="N22" i="90"/>
  <c r="AH162" i="89"/>
  <c r="AI162" i="89"/>
  <c r="AH88" i="89"/>
  <c r="AI88" i="89"/>
  <c r="AH90" i="89"/>
  <c r="AI90" i="89"/>
  <c r="Y106" i="89"/>
  <c r="N16" i="90"/>
  <c r="AH121" i="89"/>
  <c r="AI121" i="89"/>
  <c r="AH123" i="89"/>
  <c r="AI123" i="89"/>
  <c r="AH127" i="89"/>
  <c r="AI127" i="89"/>
  <c r="AH129" i="89"/>
  <c r="AI129" i="89"/>
  <c r="AH13" i="89"/>
  <c r="AI13" i="89"/>
  <c r="U34" i="89"/>
  <c r="J10" i="90"/>
  <c r="AH36" i="89"/>
  <c r="AI36" i="89"/>
  <c r="AH38" i="89"/>
  <c r="AI38" i="89"/>
  <c r="AH40" i="89"/>
  <c r="AI40" i="89"/>
  <c r="AH42" i="89"/>
  <c r="AI42" i="89"/>
  <c r="AH44" i="89"/>
  <c r="AI44" i="89"/>
  <c r="AH57" i="89"/>
  <c r="AI57" i="89"/>
  <c r="U106" i="89"/>
  <c r="J16" i="90"/>
  <c r="AH99" i="89"/>
  <c r="AI99" i="89"/>
  <c r="AH101" i="89"/>
  <c r="AI101" i="89"/>
  <c r="AH103" i="89"/>
  <c r="AI103" i="89"/>
  <c r="AH105" i="89"/>
  <c r="AI105" i="89"/>
  <c r="AH135" i="89"/>
  <c r="AH137" i="89"/>
  <c r="AI137" i="89"/>
  <c r="AH139" i="89"/>
  <c r="AI139" i="89"/>
  <c r="AH141" i="89"/>
  <c r="AI141" i="89"/>
  <c r="AH143" i="89"/>
  <c r="AI143" i="89"/>
  <c r="Y157" i="89"/>
  <c r="N21" i="90"/>
  <c r="AH149" i="89"/>
  <c r="AI149" i="89"/>
  <c r="AH151" i="89"/>
  <c r="AI151" i="89"/>
  <c r="AH153" i="89"/>
  <c r="AI153" i="89"/>
  <c r="AH155" i="89"/>
  <c r="Y130" i="89"/>
  <c r="N18" i="90"/>
  <c r="K8" i="90"/>
  <c r="AB166" i="89"/>
  <c r="Y22" i="89"/>
  <c r="N9" i="90"/>
  <c r="AC94" i="89"/>
  <c r="R15" i="90"/>
  <c r="AH25" i="89"/>
  <c r="AI25" i="89"/>
  <c r="AH27" i="89"/>
  <c r="AI27" i="89"/>
  <c r="AH29" i="89"/>
  <c r="AI29" i="89"/>
  <c r="AH31" i="89"/>
  <c r="AI31" i="89"/>
  <c r="AH33" i="89"/>
  <c r="AI33" i="89"/>
  <c r="AH84" i="89"/>
  <c r="AI84" i="89"/>
  <c r="AH86" i="89"/>
  <c r="AI86" i="89"/>
  <c r="AH92" i="89"/>
  <c r="AI92" i="89"/>
  <c r="U165" i="89"/>
  <c r="J23" i="90"/>
  <c r="AG106" i="89"/>
  <c r="V16" i="90"/>
  <c r="AH37" i="89"/>
  <c r="AH73" i="89"/>
  <c r="AI73" i="89"/>
  <c r="D24" i="90"/>
  <c r="AG82" i="89"/>
  <c r="V14" i="90"/>
  <c r="AH75" i="89"/>
  <c r="AI75" i="89"/>
  <c r="AH77" i="89"/>
  <c r="AI77" i="89"/>
  <c r="AH79" i="89"/>
  <c r="AI79" i="89"/>
  <c r="AH81" i="89"/>
  <c r="AI81" i="89"/>
  <c r="S166" i="89"/>
  <c r="Y165" i="89"/>
  <c r="N23" i="90"/>
  <c r="AH163" i="89"/>
  <c r="U46" i="89"/>
  <c r="J11" i="90"/>
  <c r="AH39" i="89"/>
  <c r="AI39" i="89"/>
  <c r="AH43" i="89"/>
  <c r="AI43" i="89"/>
  <c r="AH45" i="89"/>
  <c r="AI45" i="89"/>
  <c r="AG160" i="89"/>
  <c r="V22" i="90"/>
  <c r="AC165" i="89"/>
  <c r="R23" i="90"/>
  <c r="AD166" i="89"/>
  <c r="AH15" i="89"/>
  <c r="AI15" i="89"/>
  <c r="AH17" i="89"/>
  <c r="AI17" i="89"/>
  <c r="AH19" i="89"/>
  <c r="AI19" i="89"/>
  <c r="AH21" i="89"/>
  <c r="AI21" i="89"/>
  <c r="AH61" i="89"/>
  <c r="AI61" i="89"/>
  <c r="AH63" i="89"/>
  <c r="AI63" i="89"/>
  <c r="AH65" i="89"/>
  <c r="AI65" i="89"/>
  <c r="AH67" i="89"/>
  <c r="AI67" i="89"/>
  <c r="AH132" i="89"/>
  <c r="AI132" i="89"/>
  <c r="AG52" i="91"/>
  <c r="AH122" i="91"/>
  <c r="AI122" i="91"/>
  <c r="AH51" i="91"/>
  <c r="AI51" i="91"/>
  <c r="AH121" i="91"/>
  <c r="AI121" i="91"/>
  <c r="AH50" i="91"/>
  <c r="AI50" i="91"/>
  <c r="AH149" i="91"/>
  <c r="AI149" i="91"/>
  <c r="AH148" i="91"/>
  <c r="AI148" i="91"/>
  <c r="AH49" i="91"/>
  <c r="AI49" i="91"/>
  <c r="AH176" i="91"/>
  <c r="AI176" i="91"/>
  <c r="AH168" i="91"/>
  <c r="AI168" i="91"/>
  <c r="U123" i="91"/>
  <c r="J13" i="92"/>
  <c r="AH174" i="91"/>
  <c r="AI174" i="91"/>
  <c r="U52" i="91"/>
  <c r="J11" i="92"/>
  <c r="AH164" i="91"/>
  <c r="AI164" i="91"/>
  <c r="AH175" i="91"/>
  <c r="AI175" i="91"/>
  <c r="AH172" i="91"/>
  <c r="AI172" i="91"/>
  <c r="AH180" i="91"/>
  <c r="AI180" i="91"/>
  <c r="AH151" i="91"/>
  <c r="AI151" i="91"/>
  <c r="AH150" i="91"/>
  <c r="AI150" i="91"/>
  <c r="AH170" i="91"/>
  <c r="AI170" i="91"/>
  <c r="AH169" i="91"/>
  <c r="AI169" i="91"/>
  <c r="AH179" i="91"/>
  <c r="AI179" i="91"/>
  <c r="AH166" i="91"/>
  <c r="AI166" i="91"/>
  <c r="AH178" i="91"/>
  <c r="AI178" i="91"/>
  <c r="AH177" i="91"/>
  <c r="AI177" i="91"/>
  <c r="AH162" i="91"/>
  <c r="AI162" i="91"/>
  <c r="AH173" i="91"/>
  <c r="AI173" i="91"/>
  <c r="AH163" i="91"/>
  <c r="AI163" i="91"/>
  <c r="AH167" i="91"/>
  <c r="AI167" i="91"/>
  <c r="AH161" i="91"/>
  <c r="AI161" i="91"/>
  <c r="AH171" i="91"/>
  <c r="AI171" i="91"/>
  <c r="AH160" i="91"/>
  <c r="AI160" i="91"/>
  <c r="AH165" i="91"/>
  <c r="AI165" i="91"/>
  <c r="AH159" i="91"/>
  <c r="AI159" i="91"/>
  <c r="AC35" i="91"/>
  <c r="R10" i="92"/>
  <c r="AH67" i="91"/>
  <c r="AI67" i="91"/>
  <c r="AH69" i="91"/>
  <c r="AI69" i="91"/>
  <c r="AH34" i="91"/>
  <c r="AI34" i="91"/>
  <c r="U365" i="91"/>
  <c r="J24" i="92"/>
  <c r="AH57" i="91"/>
  <c r="AI57" i="91"/>
  <c r="AH61" i="91"/>
  <c r="AI61" i="91"/>
  <c r="AH65" i="91"/>
  <c r="AI65" i="91"/>
  <c r="AH43" i="91"/>
  <c r="AI43" i="91"/>
  <c r="AH317" i="91"/>
  <c r="AI317" i="91"/>
  <c r="AH329" i="91"/>
  <c r="AI329" i="91"/>
  <c r="AH331" i="91"/>
  <c r="AI331" i="91"/>
  <c r="AH333" i="91"/>
  <c r="AI333" i="91"/>
  <c r="AH335" i="91"/>
  <c r="AI335" i="91"/>
  <c r="AH337" i="91"/>
  <c r="AI337" i="91"/>
  <c r="AH341" i="91"/>
  <c r="AI341" i="91"/>
  <c r="AH347" i="91"/>
  <c r="AI347" i="91"/>
  <c r="AH349" i="91"/>
  <c r="AI349" i="91"/>
  <c r="AH351" i="91"/>
  <c r="AI351" i="91"/>
  <c r="Y25" i="91"/>
  <c r="N9" i="92"/>
  <c r="AC25" i="91"/>
  <c r="R9" i="92"/>
  <c r="AC17" i="91"/>
  <c r="R8" i="92"/>
  <c r="AC52" i="91"/>
  <c r="R11" i="92"/>
  <c r="R12" i="92"/>
  <c r="AC123" i="91"/>
  <c r="R13" i="92"/>
  <c r="AC155" i="91"/>
  <c r="R14" i="92"/>
  <c r="AC188" i="91"/>
  <c r="R15" i="92"/>
  <c r="AC223" i="91"/>
  <c r="R16" i="92"/>
  <c r="AC255" i="91"/>
  <c r="R17" i="92"/>
  <c r="AC263" i="91"/>
  <c r="R18" i="92"/>
  <c r="AC282" i="91"/>
  <c r="R20" i="92"/>
  <c r="AC287" i="91"/>
  <c r="R21" i="92"/>
  <c r="AC360" i="91"/>
  <c r="R23" i="92"/>
  <c r="AC365" i="91"/>
  <c r="R24" i="92"/>
  <c r="Y35" i="91"/>
  <c r="N10" i="92"/>
  <c r="AH199" i="91"/>
  <c r="AI199" i="91"/>
  <c r="AH37" i="91"/>
  <c r="AI37" i="91"/>
  <c r="AH115" i="91"/>
  <c r="AI115" i="91"/>
  <c r="AH261" i="91"/>
  <c r="AI261" i="91"/>
  <c r="AH259" i="91"/>
  <c r="AI259" i="91"/>
  <c r="J17" i="92"/>
  <c r="U287" i="91"/>
  <c r="J21" i="92"/>
  <c r="AG17" i="91"/>
  <c r="V8" i="92"/>
  <c r="AG255" i="91"/>
  <c r="V17" i="92"/>
  <c r="AH257" i="91"/>
  <c r="AI257" i="91"/>
  <c r="AH273" i="91"/>
  <c r="AI273" i="91"/>
  <c r="AH143" i="91"/>
  <c r="AI143" i="91"/>
  <c r="Y287" i="91"/>
  <c r="N21" i="92"/>
  <c r="AH112" i="91"/>
  <c r="AI112" i="91"/>
  <c r="AG263" i="91"/>
  <c r="V18" i="92"/>
  <c r="AH126" i="91"/>
  <c r="AI126" i="91"/>
  <c r="AH158" i="91"/>
  <c r="AI158" i="91"/>
  <c r="AH204" i="91"/>
  <c r="AI204" i="91"/>
  <c r="AH230" i="91"/>
  <c r="AI230" i="91"/>
  <c r="AH38" i="91"/>
  <c r="AI38" i="91"/>
  <c r="AH92" i="91"/>
  <c r="AI92" i="91"/>
  <c r="AH58" i="91"/>
  <c r="AI58" i="91"/>
  <c r="AH60" i="91"/>
  <c r="AI60" i="91"/>
  <c r="AH62" i="91"/>
  <c r="AI62" i="91"/>
  <c r="AH208" i="91"/>
  <c r="AI208" i="91"/>
  <c r="AH210" i="91"/>
  <c r="AI210" i="91"/>
  <c r="AH212" i="91"/>
  <c r="AI212" i="91"/>
  <c r="AH214" i="91"/>
  <c r="AI214" i="91"/>
  <c r="AH226" i="91"/>
  <c r="AI226" i="91"/>
  <c r="AH228" i="91"/>
  <c r="AI228" i="91"/>
  <c r="AH244" i="91"/>
  <c r="AI244" i="91"/>
  <c r="AH246" i="91"/>
  <c r="AI246" i="91"/>
  <c r="AH314" i="91"/>
  <c r="AI314" i="91"/>
  <c r="AH316" i="91"/>
  <c r="AI316" i="91"/>
  <c r="AH350" i="91"/>
  <c r="AI350" i="91"/>
  <c r="AH352" i="91"/>
  <c r="AI352" i="91"/>
  <c r="U89" i="91"/>
  <c r="J12" i="92"/>
  <c r="AG35" i="91"/>
  <c r="V10" i="92"/>
  <c r="U35" i="91"/>
  <c r="J10" i="92"/>
  <c r="AH30" i="91"/>
  <c r="AH27" i="91"/>
  <c r="AH28" i="91"/>
  <c r="AH29" i="91"/>
  <c r="AH31" i="91"/>
  <c r="AH32" i="91"/>
  <c r="AH33" i="91"/>
  <c r="AI33" i="91"/>
  <c r="U263" i="91"/>
  <c r="J18" i="92"/>
  <c r="AH271" i="91"/>
  <c r="AI271" i="91"/>
  <c r="AH277" i="91"/>
  <c r="AI277" i="91"/>
  <c r="AH279" i="91"/>
  <c r="AI279" i="91"/>
  <c r="AH281" i="91"/>
  <c r="AI281" i="91"/>
  <c r="AH135" i="91"/>
  <c r="AI135" i="91"/>
  <c r="AH190" i="91"/>
  <c r="Y255" i="91"/>
  <c r="N17" i="92"/>
  <c r="Y263" i="91"/>
  <c r="N18" i="92"/>
  <c r="AH144" i="91"/>
  <c r="AI144" i="91"/>
  <c r="AH93" i="91"/>
  <c r="AI93" i="91"/>
  <c r="AH362" i="91"/>
  <c r="AI362" i="91"/>
  <c r="AH13" i="91"/>
  <c r="AK13" i="91"/>
  <c r="AI13" i="91"/>
  <c r="AH11" i="91"/>
  <c r="AH9" i="91"/>
  <c r="AG188" i="91"/>
  <c r="V15" i="92"/>
  <c r="AH320" i="91"/>
  <c r="AI320" i="91"/>
  <c r="AH258" i="91"/>
  <c r="AH285" i="91"/>
  <c r="AI285" i="91"/>
  <c r="AH136" i="91"/>
  <c r="AI136" i="91"/>
  <c r="AH146" i="91"/>
  <c r="AI146" i="91"/>
  <c r="AH152" i="91"/>
  <c r="AI152" i="91"/>
  <c r="AH154" i="91"/>
  <c r="AI154" i="91"/>
  <c r="AH96" i="91"/>
  <c r="AI96" i="91"/>
  <c r="AH98" i="91"/>
  <c r="AI98" i="91"/>
  <c r="AH100" i="91"/>
  <c r="AI100" i="91"/>
  <c r="AH194" i="91"/>
  <c r="AI194" i="91"/>
  <c r="AH196" i="91"/>
  <c r="AI196" i="91"/>
  <c r="AH198" i="91"/>
  <c r="AI198" i="91"/>
  <c r="Y188" i="91"/>
  <c r="N15" i="92"/>
  <c r="AH231" i="91"/>
  <c r="AI231" i="91"/>
  <c r="AH289" i="91"/>
  <c r="AI289" i="91"/>
  <c r="Y52" i="91"/>
  <c r="N11" i="92"/>
  <c r="AH64" i="91"/>
  <c r="AI64" i="91"/>
  <c r="AH66" i="91"/>
  <c r="AI66" i="91"/>
  <c r="AH68" i="91"/>
  <c r="AI68" i="91"/>
  <c r="AH291" i="91"/>
  <c r="AI291" i="91"/>
  <c r="AH297" i="91"/>
  <c r="AI297" i="91"/>
  <c r="AH334" i="91"/>
  <c r="AI334" i="91"/>
  <c r="AH120" i="91"/>
  <c r="AI120" i="91"/>
  <c r="AH127" i="91"/>
  <c r="AI127" i="91"/>
  <c r="AH129" i="91"/>
  <c r="AI129" i="91"/>
  <c r="AH131" i="91"/>
  <c r="AI131" i="91"/>
  <c r="AH133" i="91"/>
  <c r="AI133" i="91"/>
  <c r="AH301" i="91"/>
  <c r="AI301" i="91"/>
  <c r="Y282" i="91"/>
  <c r="N20" i="92"/>
  <c r="AH284" i="91"/>
  <c r="AG360" i="91"/>
  <c r="V23" i="92"/>
  <c r="AG365" i="91"/>
  <c r="V24" i="92"/>
  <c r="AH141" i="91"/>
  <c r="AI141" i="91"/>
  <c r="AH145" i="91"/>
  <c r="AI145" i="91"/>
  <c r="AH147" i="91"/>
  <c r="AI147" i="91"/>
  <c r="AH153" i="91"/>
  <c r="AI153" i="91"/>
  <c r="AH95" i="91"/>
  <c r="AI95" i="91"/>
  <c r="AH97" i="91"/>
  <c r="AI97" i="91"/>
  <c r="AH99" i="91"/>
  <c r="AI99" i="91"/>
  <c r="AH104" i="91"/>
  <c r="AI104" i="91"/>
  <c r="AH106" i="91"/>
  <c r="AI106" i="91"/>
  <c r="AH108" i="91"/>
  <c r="AI108" i="91"/>
  <c r="AH110" i="91"/>
  <c r="AI110" i="91"/>
  <c r="AH114" i="91"/>
  <c r="AI114" i="91"/>
  <c r="AH116" i="91"/>
  <c r="AI116" i="91"/>
  <c r="AH118" i="91"/>
  <c r="AI118" i="91"/>
  <c r="AH206" i="91"/>
  <c r="AI206" i="91"/>
  <c r="AI27" i="91"/>
  <c r="AH44" i="91"/>
  <c r="AI44" i="91"/>
  <c r="AH46" i="91"/>
  <c r="AI46" i="91"/>
  <c r="AH48" i="91"/>
  <c r="AI48" i="91"/>
  <c r="AG89" i="91"/>
  <c r="AH313" i="91"/>
  <c r="AI313" i="91"/>
  <c r="AH41" i="91"/>
  <c r="AI41" i="91"/>
  <c r="AH54" i="91"/>
  <c r="AI54" i="91"/>
  <c r="AH260" i="91"/>
  <c r="AI260" i="91"/>
  <c r="AG282" i="91"/>
  <c r="V20" i="92"/>
  <c r="V11" i="92"/>
  <c r="AG123" i="91"/>
  <c r="V13" i="92"/>
  <c r="AH103" i="91"/>
  <c r="AI103" i="91"/>
  <c r="AH105" i="91"/>
  <c r="AH111" i="91"/>
  <c r="AI111" i="91"/>
  <c r="Y223" i="91"/>
  <c r="N16" i="92"/>
  <c r="AH197" i="91"/>
  <c r="AI197" i="91"/>
  <c r="AH203" i="91"/>
  <c r="AI203" i="91"/>
  <c r="AH205" i="91"/>
  <c r="AI205" i="91"/>
  <c r="AH303" i="91"/>
  <c r="AI303" i="91"/>
  <c r="AH346" i="91"/>
  <c r="AI346" i="91"/>
  <c r="AH276" i="91"/>
  <c r="AH187" i="91"/>
  <c r="AI187" i="91"/>
  <c r="AG155" i="91"/>
  <c r="V14" i="92"/>
  <c r="Y310" i="91"/>
  <c r="AH55" i="91"/>
  <c r="AI55" i="91"/>
  <c r="AH272" i="91"/>
  <c r="AI272" i="91"/>
  <c r="AH215" i="91"/>
  <c r="AI215" i="91"/>
  <c r="AH185" i="91"/>
  <c r="AI185" i="91"/>
  <c r="AH265" i="91"/>
  <c r="U17" i="91"/>
  <c r="J8" i="92"/>
  <c r="AH139" i="91"/>
  <c r="AI139" i="91"/>
  <c r="AH186" i="91"/>
  <c r="AI186" i="91"/>
  <c r="AG310" i="91"/>
  <c r="V22" i="92"/>
  <c r="AH327" i="91"/>
  <c r="AI327" i="91"/>
  <c r="AH343" i="91"/>
  <c r="AI343" i="91"/>
  <c r="AH280" i="91"/>
  <c r="AI280" i="91"/>
  <c r="AH207" i="91"/>
  <c r="AI207" i="91"/>
  <c r="AH181" i="91"/>
  <c r="AI181" i="91"/>
  <c r="Y17" i="91"/>
  <c r="N8" i="92"/>
  <c r="AH132" i="91"/>
  <c r="AI132" i="91"/>
  <c r="AH134" i="91"/>
  <c r="AI134" i="91"/>
  <c r="AH137" i="91"/>
  <c r="AI137" i="91"/>
  <c r="AH200" i="91"/>
  <c r="AI200" i="91"/>
  <c r="AH275" i="91"/>
  <c r="AI275" i="91"/>
  <c r="AH290" i="91"/>
  <c r="AH318" i="91"/>
  <c r="AI318" i="91"/>
  <c r="AH324" i="91"/>
  <c r="AI324" i="91"/>
  <c r="AH326" i="91"/>
  <c r="AI326" i="91"/>
  <c r="AH328" i="91"/>
  <c r="AI328" i="91"/>
  <c r="AH278" i="91"/>
  <c r="AI278" i="91"/>
  <c r="AH312" i="91"/>
  <c r="AI312" i="91"/>
  <c r="AH45" i="91"/>
  <c r="AI45" i="91"/>
  <c r="AH47" i="91"/>
  <c r="AI47" i="91"/>
  <c r="AH363" i="91"/>
  <c r="AI363" i="91"/>
  <c r="AH138" i="91"/>
  <c r="AI138" i="91"/>
  <c r="AH142" i="91"/>
  <c r="AI142" i="91"/>
  <c r="AH232" i="91"/>
  <c r="AI232" i="91"/>
  <c r="AH234" i="91"/>
  <c r="AI234" i="91"/>
  <c r="AH236" i="91"/>
  <c r="AI236" i="91"/>
  <c r="AH238" i="91"/>
  <c r="AI238" i="91"/>
  <c r="AH240" i="91"/>
  <c r="AI240" i="91"/>
  <c r="AH242" i="91"/>
  <c r="AI242" i="91"/>
  <c r="AH248" i="91"/>
  <c r="AI248" i="91"/>
  <c r="AH250" i="91"/>
  <c r="AI250" i="91"/>
  <c r="AH298" i="91"/>
  <c r="AI298" i="91"/>
  <c r="AH338" i="91"/>
  <c r="AI338" i="91"/>
  <c r="AH340" i="91"/>
  <c r="AI340" i="91"/>
  <c r="AG223" i="91"/>
  <c r="V16" i="92"/>
  <c r="S366" i="91"/>
  <c r="AH183" i="91"/>
  <c r="AI183" i="91"/>
  <c r="AH225" i="91"/>
  <c r="AI225" i="91"/>
  <c r="AH202" i="91"/>
  <c r="AI202" i="91"/>
  <c r="AH227" i="91"/>
  <c r="AI227" i="91"/>
  <c r="AH229" i="91"/>
  <c r="AI229" i="91"/>
  <c r="AH233" i="91"/>
  <c r="AI233" i="91"/>
  <c r="AH235" i="91"/>
  <c r="AI235" i="91"/>
  <c r="AH239" i="91"/>
  <c r="AI239" i="91"/>
  <c r="AH241" i="91"/>
  <c r="AI241" i="91"/>
  <c r="AH243" i="91"/>
  <c r="AI243" i="91"/>
  <c r="AH245" i="91"/>
  <c r="AI245" i="91"/>
  <c r="AH247" i="91"/>
  <c r="AI247" i="91"/>
  <c r="AH249" i="91"/>
  <c r="AI249" i="91"/>
  <c r="AH330" i="91"/>
  <c r="AI330" i="91"/>
  <c r="AH336" i="91"/>
  <c r="AI336" i="91"/>
  <c r="AH344" i="91"/>
  <c r="AI344" i="91"/>
  <c r="AG25" i="91"/>
  <c r="V9" i="92"/>
  <c r="B25" i="92"/>
  <c r="AH125" i="91"/>
  <c r="AH319" i="91"/>
  <c r="AI319" i="91"/>
  <c r="AH315" i="91"/>
  <c r="AI315" i="91"/>
  <c r="U360" i="91"/>
  <c r="J23" i="92"/>
  <c r="AH270" i="91"/>
  <c r="AI270" i="91"/>
  <c r="Y360" i="91"/>
  <c r="N23" i="92"/>
  <c r="H25" i="92"/>
  <c r="AB366" i="91"/>
  <c r="P25" i="92"/>
  <c r="I19" i="92"/>
  <c r="I25" i="92"/>
  <c r="T366" i="91"/>
  <c r="AH94" i="91"/>
  <c r="AI94" i="91"/>
  <c r="AC310" i="91"/>
  <c r="AH345" i="91"/>
  <c r="AI345" i="91"/>
  <c r="L25" i="92"/>
  <c r="U25" i="92"/>
  <c r="O11" i="92"/>
  <c r="O25" i="92"/>
  <c r="Z366" i="91"/>
  <c r="AH191" i="91"/>
  <c r="AI191" i="91"/>
  <c r="J16" i="92"/>
  <c r="Q25" i="92"/>
  <c r="D25" i="92"/>
  <c r="W366" i="91"/>
  <c r="F11" i="92"/>
  <c r="F25" i="92"/>
  <c r="O366" i="91"/>
  <c r="U155" i="91"/>
  <c r="J14" i="92"/>
  <c r="AH128" i="91"/>
  <c r="AI128" i="91"/>
  <c r="T10" i="92"/>
  <c r="T25" i="92"/>
  <c r="AE366" i="91"/>
  <c r="Y155" i="91"/>
  <c r="N14" i="92"/>
  <c r="U282" i="91"/>
  <c r="J20" i="92"/>
  <c r="AH274" i="91"/>
  <c r="G12" i="92"/>
  <c r="G25" i="92"/>
  <c r="R366" i="91"/>
  <c r="AH56" i="91"/>
  <c r="N12" i="92"/>
  <c r="K10" i="92"/>
  <c r="K25" i="92"/>
  <c r="V366" i="91"/>
  <c r="Y123" i="91"/>
  <c r="N13" i="92"/>
  <c r="AH91" i="91"/>
  <c r="AI91" i="91"/>
  <c r="AH157" i="91"/>
  <c r="U188" i="91"/>
  <c r="J15" i="92"/>
  <c r="AH12" i="91"/>
  <c r="AI12" i="91"/>
  <c r="AK12" i="91"/>
  <c r="AH14" i="91"/>
  <c r="AK14" i="91"/>
  <c r="E25" i="92"/>
  <c r="AH130" i="91"/>
  <c r="AI130" i="91"/>
  <c r="AH140" i="91"/>
  <c r="AH182" i="91"/>
  <c r="AI182" i="91"/>
  <c r="AH294" i="91"/>
  <c r="AI294" i="91"/>
  <c r="AH322" i="91"/>
  <c r="AI322" i="91"/>
  <c r="J22" i="92"/>
  <c r="J366" i="91"/>
  <c r="AA366" i="91"/>
  <c r="AH59" i="91"/>
  <c r="AI59" i="91"/>
  <c r="AH63" i="91"/>
  <c r="AI63" i="91"/>
  <c r="AH101" i="91"/>
  <c r="AI101" i="91"/>
  <c r="AH102" i="91"/>
  <c r="AI102" i="91"/>
  <c r="AH251" i="91"/>
  <c r="AI251" i="91"/>
  <c r="AH19" i="91"/>
  <c r="AI19" i="91"/>
  <c r="M366" i="91"/>
  <c r="AH237" i="91"/>
  <c r="AI237" i="91"/>
  <c r="AH292" i="91"/>
  <c r="AI292" i="91"/>
  <c r="AH296" i="91"/>
  <c r="AI296" i="91"/>
  <c r="AH302" i="91"/>
  <c r="AI302" i="91"/>
  <c r="Y365" i="91"/>
  <c r="N24" i="92"/>
  <c r="N25" i="92"/>
  <c r="AH113" i="91"/>
  <c r="AI113" i="91"/>
  <c r="AH117" i="91"/>
  <c r="AI117" i="91"/>
  <c r="AH119" i="91"/>
  <c r="AI119" i="91"/>
  <c r="AH184" i="91"/>
  <c r="AI184" i="91"/>
  <c r="AH300" i="91"/>
  <c r="AI300" i="91"/>
  <c r="AH323" i="91"/>
  <c r="AI323" i="91"/>
  <c r="AH342" i="91"/>
  <c r="AI342" i="91"/>
  <c r="AH40" i="91"/>
  <c r="AH192" i="91"/>
  <c r="AI192" i="91"/>
  <c r="AH209" i="91"/>
  <c r="AI209" i="91"/>
  <c r="AH213" i="91"/>
  <c r="AI213" i="91"/>
  <c r="AH304" i="91"/>
  <c r="AI304" i="91"/>
  <c r="AH325" i="91"/>
  <c r="AI325" i="91"/>
  <c r="AH332" i="91"/>
  <c r="AI332" i="91"/>
  <c r="AH339" i="91"/>
  <c r="AI339" i="91"/>
  <c r="AD366" i="91"/>
  <c r="AH42" i="91"/>
  <c r="AI42" i="91"/>
  <c r="AH109" i="91"/>
  <c r="AI109" i="91"/>
  <c r="AH193" i="91"/>
  <c r="AH195" i="91"/>
  <c r="AI195" i="91"/>
  <c r="AH201" i="91"/>
  <c r="AI201" i="91"/>
  <c r="AH211" i="91"/>
  <c r="AI211" i="91"/>
  <c r="AH293" i="91"/>
  <c r="AI293" i="91"/>
  <c r="AH295" i="91"/>
  <c r="AI295" i="91"/>
  <c r="AH299" i="91"/>
  <c r="AI299" i="91"/>
  <c r="AH321" i="91"/>
  <c r="AI321" i="91"/>
  <c r="AH348" i="91"/>
  <c r="AI348" i="91"/>
  <c r="K366" i="91"/>
  <c r="X366" i="91"/>
  <c r="AH10" i="91"/>
  <c r="N366" i="91"/>
  <c r="M25" i="92"/>
  <c r="AF366" i="91"/>
  <c r="I24" i="90"/>
  <c r="AI135" i="89"/>
  <c r="L24" i="90"/>
  <c r="U70" i="89"/>
  <c r="J13" i="90"/>
  <c r="AH109" i="89"/>
  <c r="AI109" i="89"/>
  <c r="AH111" i="89"/>
  <c r="AI111" i="89"/>
  <c r="AC130" i="89"/>
  <c r="R18" i="90"/>
  <c r="AH97" i="89"/>
  <c r="Z166" i="89"/>
  <c r="K166" i="89"/>
  <c r="T24" i="90"/>
  <c r="H24" i="90"/>
  <c r="AH147" i="89"/>
  <c r="AI147" i="89"/>
  <c r="O24" i="90"/>
  <c r="W166" i="89"/>
  <c r="M24" i="90"/>
  <c r="AF166" i="89"/>
  <c r="AH159" i="89"/>
  <c r="AI159" i="89"/>
  <c r="X166" i="89"/>
  <c r="AG34" i="89"/>
  <c r="V10" i="90"/>
  <c r="AC145" i="89"/>
  <c r="AC58" i="89"/>
  <c r="R12" i="90"/>
  <c r="O166" i="89"/>
  <c r="AH112" i="89"/>
  <c r="AI112" i="89"/>
  <c r="AH110" i="89"/>
  <c r="AI110" i="89"/>
  <c r="AH113" i="89"/>
  <c r="AH164" i="89"/>
  <c r="AI164" i="89"/>
  <c r="AA166" i="89"/>
  <c r="M166" i="89"/>
  <c r="T166" i="89"/>
  <c r="Q24" i="90"/>
  <c r="N8" i="90"/>
  <c r="U24" i="90"/>
  <c r="R166" i="89"/>
  <c r="N166" i="89"/>
  <c r="AE166" i="89"/>
  <c r="AG165" i="89"/>
  <c r="V23" i="90"/>
  <c r="AI189" i="85"/>
  <c r="AH190" i="76"/>
  <c r="AI190" i="76"/>
  <c r="X23" i="77"/>
  <c r="F9" i="8"/>
  <c r="F9" i="97"/>
  <c r="R8" i="60"/>
  <c r="R24" i="60"/>
  <c r="AC191" i="59"/>
  <c r="E21" i="60"/>
  <c r="E24" i="60"/>
  <c r="N191" i="59"/>
  <c r="AG43" i="61"/>
  <c r="AH33" i="61"/>
  <c r="AI33" i="61"/>
  <c r="AI77" i="61"/>
  <c r="O9" i="97"/>
  <c r="O9" i="8"/>
  <c r="U191" i="87"/>
  <c r="AI41" i="61"/>
  <c r="F23" i="60"/>
  <c r="F24" i="60"/>
  <c r="O191" i="59"/>
  <c r="AI37" i="61"/>
  <c r="E19" i="62"/>
  <c r="E24" i="62"/>
  <c r="N191" i="61"/>
  <c r="M191" i="59"/>
  <c r="AI35" i="61"/>
  <c r="Q10" i="62"/>
  <c r="Q24" i="62"/>
  <c r="AB191" i="61"/>
  <c r="AI12" i="11"/>
  <c r="AI175" i="82"/>
  <c r="X21" i="83"/>
  <c r="W21" i="83"/>
  <c r="N15" i="46"/>
  <c r="R12" i="65"/>
  <c r="R24" i="65"/>
  <c r="AC191" i="64"/>
  <c r="W12" i="62"/>
  <c r="AI67" i="61"/>
  <c r="X12" i="62"/>
  <c r="AG19" i="7"/>
  <c r="AH16" i="7"/>
  <c r="AI16" i="7"/>
  <c r="W14" i="83"/>
  <c r="AI91" i="82"/>
  <c r="X14" i="83"/>
  <c r="C14" i="14"/>
  <c r="C24" i="14"/>
  <c r="K191" i="13"/>
  <c r="L16" i="14"/>
  <c r="L24" i="14"/>
  <c r="W191" i="13"/>
  <c r="W14" i="77"/>
  <c r="AI91" i="76"/>
  <c r="X14" i="77"/>
  <c r="D14" i="12"/>
  <c r="D24" i="12"/>
  <c r="M211" i="11"/>
  <c r="C19" i="12"/>
  <c r="C24" i="12"/>
  <c r="K211" i="11"/>
  <c r="J13" i="4"/>
  <c r="AI93" i="13"/>
  <c r="S8" i="12"/>
  <c r="S24" i="12"/>
  <c r="AD211" i="11"/>
  <c r="K24" i="12"/>
  <c r="X52" i="40"/>
  <c r="Y52" i="40"/>
  <c r="AH52" i="40"/>
  <c r="AI52" i="40"/>
  <c r="U24" i="60"/>
  <c r="AH10" i="11"/>
  <c r="AI9" i="11"/>
  <c r="AH59" i="7"/>
  <c r="U67" i="7"/>
  <c r="J12" i="8"/>
  <c r="AI58" i="7"/>
  <c r="W20" i="86"/>
  <c r="AI163" i="85"/>
  <c r="X20" i="86"/>
  <c r="M11" i="8"/>
  <c r="M11" i="97"/>
  <c r="J14" i="12"/>
  <c r="AH81" i="13"/>
  <c r="AI81" i="13"/>
  <c r="AG91" i="13"/>
  <c r="AI84" i="93"/>
  <c r="AH91" i="93"/>
  <c r="W14" i="94"/>
  <c r="R18" i="77"/>
  <c r="AH55" i="76"/>
  <c r="AI55" i="76"/>
  <c r="X11" i="77"/>
  <c r="AI46" i="76"/>
  <c r="AH115" i="66"/>
  <c r="AI105" i="66"/>
  <c r="AI51" i="66"/>
  <c r="AH55" i="66"/>
  <c r="J24" i="4"/>
  <c r="AI175" i="59"/>
  <c r="X21" i="60"/>
  <c r="AH12" i="7"/>
  <c r="Y19" i="7"/>
  <c r="AH19" i="11"/>
  <c r="M14" i="12"/>
  <c r="M24" i="12"/>
  <c r="X211" i="11"/>
  <c r="AC31" i="13"/>
  <c r="AC139" i="13"/>
  <c r="AH22" i="13"/>
  <c r="W23" i="94"/>
  <c r="AI190" i="93"/>
  <c r="X23" i="94"/>
  <c r="AI189" i="87"/>
  <c r="AH190" i="87"/>
  <c r="R22" i="86"/>
  <c r="D11" i="97"/>
  <c r="AG55" i="7"/>
  <c r="AH129" i="7"/>
  <c r="Y25" i="11"/>
  <c r="AH105" i="13"/>
  <c r="U115" i="13"/>
  <c r="J16" i="14"/>
  <c r="AG31" i="7"/>
  <c r="AH203" i="11"/>
  <c r="AI203" i="11"/>
  <c r="AH27" i="13"/>
  <c r="S8" i="97"/>
  <c r="U31" i="7"/>
  <c r="AC43" i="7"/>
  <c r="D10" i="8"/>
  <c r="D10" i="97"/>
  <c r="AG91" i="7"/>
  <c r="H15" i="8"/>
  <c r="H13" i="8"/>
  <c r="H24" i="8"/>
  <c r="H15" i="97"/>
  <c r="Q15" i="8"/>
  <c r="Q15" i="97"/>
  <c r="AH131" i="11"/>
  <c r="AI131" i="11"/>
  <c r="X17" i="12"/>
  <c r="Q10" i="14"/>
  <c r="Q24" i="14"/>
  <c r="AB191" i="13"/>
  <c r="J19" i="8"/>
  <c r="J19" i="97"/>
  <c r="E8" i="8"/>
  <c r="E8" i="97"/>
  <c r="J10" i="97"/>
  <c r="J10" i="8"/>
  <c r="AC55" i="7"/>
  <c r="AH49" i="7"/>
  <c r="AH97" i="7"/>
  <c r="S15" i="8"/>
  <c r="S15" i="97"/>
  <c r="N17" i="12"/>
  <c r="AI73" i="76"/>
  <c r="AH79" i="76"/>
  <c r="R21" i="97"/>
  <c r="R21" i="8"/>
  <c r="V211" i="11"/>
  <c r="O191" i="7"/>
  <c r="F8" i="8"/>
  <c r="F24" i="8"/>
  <c r="F8" i="97"/>
  <c r="F24" i="97"/>
  <c r="M9" i="8"/>
  <c r="M12" i="8"/>
  <c r="M24" i="8"/>
  <c r="M9" i="97"/>
  <c r="X191" i="7"/>
  <c r="I12" i="8"/>
  <c r="I12" i="97"/>
  <c r="T12" i="8"/>
  <c r="T12" i="97"/>
  <c r="H13" i="97"/>
  <c r="S13" i="8"/>
  <c r="S10" i="8"/>
  <c r="S24" i="8"/>
  <c r="S13" i="97"/>
  <c r="AC115" i="7"/>
  <c r="AG22" i="11"/>
  <c r="R14" i="12"/>
  <c r="F17" i="12"/>
  <c r="F24" i="12"/>
  <c r="O211" i="11"/>
  <c r="AH133" i="13"/>
  <c r="U139" i="13"/>
  <c r="J18" i="14"/>
  <c r="Y187" i="13"/>
  <c r="N22" i="14"/>
  <c r="AH179" i="13"/>
  <c r="AI179" i="13"/>
  <c r="AG191" i="93"/>
  <c r="AI58" i="87"/>
  <c r="AH67" i="87"/>
  <c r="G24" i="62"/>
  <c r="AH43" i="64"/>
  <c r="W10" i="65"/>
  <c r="G10" i="41"/>
  <c r="G25" i="41"/>
  <c r="R123" i="40"/>
  <c r="V21" i="41"/>
  <c r="U147" i="43"/>
  <c r="AH60" i="45"/>
  <c r="U67" i="45"/>
  <c r="J12" i="46"/>
  <c r="AI114" i="45"/>
  <c r="R191" i="45"/>
  <c r="AH25" i="59"/>
  <c r="Y55" i="59"/>
  <c r="AH45" i="59"/>
  <c r="AI45" i="59"/>
  <c r="W191" i="59"/>
  <c r="AI101" i="87"/>
  <c r="AH103" i="87"/>
  <c r="W15" i="88"/>
  <c r="N8" i="88"/>
  <c r="N24" i="88"/>
  <c r="Y191" i="87"/>
  <c r="AH139" i="64"/>
  <c r="AI129" i="64"/>
  <c r="R8" i="62"/>
  <c r="R24" i="62"/>
  <c r="AC191" i="61"/>
  <c r="AI57" i="59"/>
  <c r="AH67" i="59"/>
  <c r="AG118" i="89"/>
  <c r="V17" i="90"/>
  <c r="AH117" i="89"/>
  <c r="U25" i="11"/>
  <c r="Y31" i="13"/>
  <c r="AH120" i="13"/>
  <c r="AI120" i="13"/>
  <c r="AH158" i="13"/>
  <c r="AH182" i="13"/>
  <c r="AH186" i="13"/>
  <c r="AI186" i="13"/>
  <c r="U24" i="94"/>
  <c r="AI60" i="82"/>
  <c r="AI131" i="66"/>
  <c r="AH139" i="66"/>
  <c r="U175" i="7"/>
  <c r="AH118" i="13"/>
  <c r="AI43" i="82"/>
  <c r="X10" i="83"/>
  <c r="W10" i="83"/>
  <c r="H24" i="94"/>
  <c r="AI155" i="89"/>
  <c r="AH175" i="87"/>
  <c r="AI169" i="87"/>
  <c r="AI135" i="76"/>
  <c r="AH151" i="66"/>
  <c r="AI151" i="66"/>
  <c r="V9" i="65"/>
  <c r="V24" i="65"/>
  <c r="AG191" i="64"/>
  <c r="AI23" i="85"/>
  <c r="AH31" i="85"/>
  <c r="AH144" i="13"/>
  <c r="AI144" i="13"/>
  <c r="AH31" i="93"/>
  <c r="N15" i="83"/>
  <c r="AI52" i="61"/>
  <c r="AH55" i="61"/>
  <c r="W11" i="62"/>
  <c r="AI15" i="61"/>
  <c r="AH19" i="61"/>
  <c r="AI168" i="64"/>
  <c r="AH175" i="64"/>
  <c r="AI111" i="64"/>
  <c r="AH115" i="64"/>
  <c r="AI120" i="93"/>
  <c r="AH127" i="93"/>
  <c r="AI127" i="93"/>
  <c r="U21" i="97"/>
  <c r="K21" i="97"/>
  <c r="B21" i="97"/>
  <c r="B9" i="97"/>
  <c r="B24" i="97"/>
  <c r="AH29" i="13"/>
  <c r="AI29" i="13"/>
  <c r="R18" i="14"/>
  <c r="AH142" i="13"/>
  <c r="W20" i="46"/>
  <c r="AI163" i="45"/>
  <c r="X20" i="46"/>
  <c r="W13" i="88"/>
  <c r="AI79" i="87"/>
  <c r="X13" i="88"/>
  <c r="AI11" i="93"/>
  <c r="AH19" i="93"/>
  <c r="AI19" i="93"/>
  <c r="X8" i="94"/>
  <c r="AH31" i="66"/>
  <c r="AI21" i="66"/>
  <c r="AI98" i="64"/>
  <c r="AH103" i="64"/>
  <c r="AI126" i="82"/>
  <c r="AH127" i="82"/>
  <c r="AI69" i="59"/>
  <c r="AH79" i="59"/>
  <c r="W13" i="60"/>
  <c r="E24" i="94"/>
  <c r="G24" i="14"/>
  <c r="U31" i="13"/>
  <c r="J9" i="14"/>
  <c r="U19" i="13"/>
  <c r="AH76" i="13"/>
  <c r="AH78" i="13"/>
  <c r="AI78" i="13"/>
  <c r="Y163" i="13"/>
  <c r="N20" i="14"/>
  <c r="AH163" i="82"/>
  <c r="AI109" i="85"/>
  <c r="AH115" i="85"/>
  <c r="AH91" i="64"/>
  <c r="AI84" i="64"/>
  <c r="AI93" i="59"/>
  <c r="AH103" i="59"/>
  <c r="AI49" i="45"/>
  <c r="N235" i="38"/>
  <c r="AB676" i="43"/>
  <c r="Q10" i="44"/>
  <c r="Q25" i="44"/>
  <c r="L24" i="46"/>
  <c r="T24" i="65"/>
  <c r="S235" i="38"/>
  <c r="H24" i="60"/>
  <c r="AH28" i="45"/>
  <c r="AI28" i="45"/>
  <c r="I24" i="60"/>
  <c r="T25" i="41"/>
  <c r="AD235" i="38"/>
  <c r="AH73" i="45"/>
  <c r="AI73" i="45"/>
  <c r="W676" i="43"/>
  <c r="L10" i="44"/>
  <c r="L25" i="44"/>
  <c r="AH11" i="45"/>
  <c r="AH479" i="43"/>
  <c r="AE676" i="43"/>
  <c r="AG488" i="43"/>
  <c r="V18" i="44"/>
  <c r="AH77" i="45"/>
  <c r="AH87" i="45"/>
  <c r="AI87" i="45"/>
  <c r="AH17" i="59"/>
  <c r="AI17" i="59"/>
  <c r="M24" i="65"/>
  <c r="L24" i="67"/>
  <c r="AH186" i="45"/>
  <c r="Q24" i="65"/>
  <c r="AH75" i="61"/>
  <c r="AG151" i="61"/>
  <c r="V19" i="62"/>
  <c r="Y175" i="61"/>
  <c r="N21" i="62"/>
  <c r="N24" i="62"/>
  <c r="B24" i="65"/>
  <c r="AH66" i="64"/>
  <c r="AH62" i="64"/>
  <c r="AH67" i="64"/>
  <c r="K24" i="65"/>
  <c r="AH74" i="64"/>
  <c r="S24" i="65"/>
  <c r="P24" i="67"/>
  <c r="F24" i="65"/>
  <c r="U24" i="65"/>
  <c r="U55" i="64"/>
  <c r="AH47" i="64"/>
  <c r="AH49" i="64"/>
  <c r="AI49" i="64"/>
  <c r="G24" i="65"/>
  <c r="O24" i="65"/>
  <c r="I24" i="65"/>
  <c r="AH86" i="66"/>
  <c r="AH17" i="87"/>
  <c r="H24" i="86"/>
  <c r="AC175" i="82"/>
  <c r="R21" i="83"/>
  <c r="C24" i="86"/>
  <c r="S25" i="92"/>
  <c r="AH200" i="3"/>
  <c r="AI200" i="3"/>
  <c r="Z389" i="3"/>
  <c r="AH39" i="91"/>
  <c r="AI39" i="91"/>
  <c r="AH26" i="3"/>
  <c r="AH107" i="91"/>
  <c r="AI107" i="91"/>
  <c r="V22" i="4"/>
  <c r="Y19" i="96"/>
  <c r="AH60" i="96"/>
  <c r="AC67" i="96"/>
  <c r="J23" i="4"/>
  <c r="U54" i="38"/>
  <c r="AH364" i="91"/>
  <c r="AH156" i="96"/>
  <c r="AH163" i="96"/>
  <c r="AI163" i="96"/>
  <c r="AC163" i="96"/>
  <c r="AH113" i="40"/>
  <c r="AI113" i="40"/>
  <c r="N17" i="39"/>
  <c r="AH152" i="38"/>
  <c r="AH94" i="38"/>
  <c r="AH47" i="38"/>
  <c r="U55" i="96"/>
  <c r="U43" i="96"/>
  <c r="AH48" i="96"/>
  <c r="Y17" i="3"/>
  <c r="AH75" i="40"/>
  <c r="AH116" i="38"/>
  <c r="U118" i="38"/>
  <c r="J15" i="39"/>
  <c r="AH82" i="38"/>
  <c r="AH97" i="38"/>
  <c r="AH41" i="96"/>
  <c r="AH43" i="96"/>
  <c r="AI43" i="96"/>
  <c r="AH84" i="96"/>
  <c r="AH540" i="43"/>
  <c r="AI540" i="43"/>
  <c r="AH31" i="40"/>
  <c r="AI31" i="40"/>
  <c r="AH105" i="40"/>
  <c r="AH122" i="38"/>
  <c r="AI122" i="38"/>
  <c r="AC43" i="96"/>
  <c r="V16" i="39"/>
  <c r="AC54" i="38"/>
  <c r="R12" i="39"/>
  <c r="AC234" i="38"/>
  <c r="R24" i="39"/>
  <c r="R25" i="39"/>
  <c r="AH214" i="38"/>
  <c r="AH30" i="96"/>
  <c r="AH75" i="96"/>
  <c r="AH165" i="96"/>
  <c r="AH175" i="96"/>
  <c r="Y175" i="96"/>
  <c r="J676" i="43"/>
  <c r="AH20" i="40"/>
  <c r="AI20" i="40"/>
  <c r="J14" i="39"/>
  <c r="AH190" i="7"/>
  <c r="Y386" i="3"/>
  <c r="AH56" i="40"/>
  <c r="AI56" i="40"/>
  <c r="AH99" i="40"/>
  <c r="AI99" i="40"/>
  <c r="AH120" i="40"/>
  <c r="AH122" i="40"/>
  <c r="AI122" i="40"/>
  <c r="X24" i="41"/>
  <c r="V388" i="3"/>
  <c r="V389" i="3"/>
  <c r="AH103" i="40"/>
  <c r="W69" i="40"/>
  <c r="X69" i="40"/>
  <c r="Y69" i="40"/>
  <c r="AI183" i="11"/>
  <c r="AI174" i="11"/>
  <c r="AH180" i="11"/>
  <c r="AI165" i="11"/>
  <c r="AH167" i="11"/>
  <c r="AI151" i="11"/>
  <c r="AI114" i="11"/>
  <c r="AH129" i="11"/>
  <c r="AI60" i="11"/>
  <c r="AI37" i="11"/>
  <c r="AH57" i="11"/>
  <c r="AI32" i="11"/>
  <c r="AH34" i="11"/>
  <c r="AI385" i="3"/>
  <c r="AI306" i="3"/>
  <c r="AH329" i="3"/>
  <c r="AG268" i="3"/>
  <c r="AH237" i="3"/>
  <c r="AI125" i="3"/>
  <c r="AI26" i="3"/>
  <c r="AI193" i="38"/>
  <c r="AI151" i="38"/>
  <c r="AI71" i="38"/>
  <c r="AI58" i="38"/>
  <c r="AI532" i="43"/>
  <c r="AI538" i="43"/>
  <c r="AI536" i="43"/>
  <c r="AI534" i="43"/>
  <c r="AI531" i="43"/>
  <c r="AI542" i="43"/>
  <c r="AI537" i="43"/>
  <c r="AI535" i="43"/>
  <c r="AI541" i="43"/>
  <c r="AI550" i="43"/>
  <c r="AI546" i="43"/>
  <c r="AI549" i="43"/>
  <c r="AI545" i="43"/>
  <c r="AI548" i="43"/>
  <c r="AI547" i="43"/>
  <c r="AI496" i="43"/>
  <c r="AI413" i="43"/>
  <c r="X18" i="44"/>
  <c r="AI347" i="43"/>
  <c r="AI87" i="43"/>
  <c r="AI55" i="43"/>
  <c r="AI35" i="43"/>
  <c r="AI29" i="43"/>
  <c r="AI25" i="43"/>
  <c r="AI32" i="43"/>
  <c r="AI24" i="43"/>
  <c r="AI26" i="43"/>
  <c r="AI31" i="43"/>
  <c r="AI30" i="43"/>
  <c r="AI9" i="43"/>
  <c r="AI149" i="43"/>
  <c r="AI284" i="91"/>
  <c r="AH287" i="91"/>
  <c r="AI265" i="91"/>
  <c r="AI31" i="91"/>
  <c r="AI29" i="91"/>
  <c r="AI28" i="91"/>
  <c r="AI32" i="91"/>
  <c r="AI30" i="91"/>
  <c r="AI40" i="3"/>
  <c r="AI12" i="3"/>
  <c r="AI179" i="38"/>
  <c r="AH10" i="38"/>
  <c r="W8" i="39"/>
  <c r="AI9" i="38"/>
  <c r="AH15" i="38"/>
  <c r="AI15" i="38"/>
  <c r="X9" i="39"/>
  <c r="AI22" i="38"/>
  <c r="AI173" i="38"/>
  <c r="AH174" i="38"/>
  <c r="AI95" i="40"/>
  <c r="AI62" i="40"/>
  <c r="AH67" i="40"/>
  <c r="W15" i="41"/>
  <c r="AI58" i="40"/>
  <c r="V49" i="40"/>
  <c r="K13" i="41"/>
  <c r="W46" i="40"/>
  <c r="W49" i="40"/>
  <c r="L13" i="41"/>
  <c r="Y40" i="40"/>
  <c r="AI38" i="40"/>
  <c r="AI26" i="40"/>
  <c r="W88" i="40"/>
  <c r="L19" i="41"/>
  <c r="X87" i="40"/>
  <c r="X88" i="40"/>
  <c r="M19" i="41"/>
  <c r="AI9" i="40"/>
  <c r="AH11" i="40"/>
  <c r="W8" i="41"/>
  <c r="AI574" i="43"/>
  <c r="AI324" i="43"/>
  <c r="AC676" i="43"/>
  <c r="AH494" i="43"/>
  <c r="AI494" i="43"/>
  <c r="X19" i="44"/>
  <c r="AH528" i="43"/>
  <c r="AI528" i="43"/>
  <c r="AH277" i="43"/>
  <c r="W14" i="44"/>
  <c r="AH133" i="89"/>
  <c r="AI133" i="89"/>
  <c r="X19" i="90"/>
  <c r="AI37" i="89"/>
  <c r="X18" i="92"/>
  <c r="AI190" i="91"/>
  <c r="X17" i="92"/>
  <c r="AH160" i="89"/>
  <c r="AI97" i="89"/>
  <c r="W23" i="77"/>
  <c r="N10" i="12"/>
  <c r="V14" i="14"/>
  <c r="W73" i="40"/>
  <c r="L16" i="41"/>
  <c r="AI30" i="96"/>
  <c r="AH31" i="96"/>
  <c r="AI182" i="13"/>
  <c r="AI97" i="7"/>
  <c r="R10" i="8"/>
  <c r="R10" i="97"/>
  <c r="AI10" i="11"/>
  <c r="X8" i="12"/>
  <c r="W8" i="12"/>
  <c r="J21" i="8"/>
  <c r="J21" i="97"/>
  <c r="AI189" i="7"/>
  <c r="AH19" i="59"/>
  <c r="AI11" i="45"/>
  <c r="AI79" i="59"/>
  <c r="X13" i="60"/>
  <c r="AI142" i="13"/>
  <c r="W16" i="65"/>
  <c r="AI115" i="64"/>
  <c r="X16" i="65"/>
  <c r="AI55" i="61"/>
  <c r="X11" i="62"/>
  <c r="AI139" i="66"/>
  <c r="W18" i="67"/>
  <c r="AI158" i="13"/>
  <c r="W13" i="77"/>
  <c r="AI79" i="76"/>
  <c r="X13" i="77"/>
  <c r="J9" i="8"/>
  <c r="AI139" i="64"/>
  <c r="X18" i="65"/>
  <c r="W18" i="65"/>
  <c r="R9" i="14"/>
  <c r="W12" i="60"/>
  <c r="AI67" i="59"/>
  <c r="X12" i="60"/>
  <c r="AI103" i="87"/>
  <c r="X15" i="88"/>
  <c r="AI105" i="13"/>
  <c r="V11" i="97"/>
  <c r="V11" i="8"/>
  <c r="AI190" i="87"/>
  <c r="X23" i="88"/>
  <c r="W23" i="88"/>
  <c r="W11" i="77"/>
  <c r="K24" i="4"/>
  <c r="K25" i="4"/>
  <c r="AI62" i="64"/>
  <c r="W17" i="83"/>
  <c r="AI127" i="82"/>
  <c r="W8" i="94"/>
  <c r="N9" i="14"/>
  <c r="AI43" i="64"/>
  <c r="X10" i="65"/>
  <c r="AI27" i="7"/>
  <c r="AI55" i="66"/>
  <c r="X11" i="67"/>
  <c r="W11" i="67"/>
  <c r="J12" i="39"/>
  <c r="AI19" i="61"/>
  <c r="X8" i="62"/>
  <c r="W8" i="62"/>
  <c r="AI105" i="40"/>
  <c r="AI75" i="40"/>
  <c r="X18" i="41"/>
  <c r="AH81" i="40"/>
  <c r="AI48" i="96"/>
  <c r="AH55" i="96"/>
  <c r="AI156" i="96"/>
  <c r="AI17" i="87"/>
  <c r="AI75" i="61"/>
  <c r="AI91" i="64"/>
  <c r="X14" i="65"/>
  <c r="AI76" i="13"/>
  <c r="W9" i="94"/>
  <c r="AI31" i="93"/>
  <c r="X9" i="94"/>
  <c r="J10" i="12"/>
  <c r="V9" i="12"/>
  <c r="V14" i="8"/>
  <c r="V14" i="97"/>
  <c r="N8" i="8"/>
  <c r="N8" i="97"/>
  <c r="J12" i="97"/>
  <c r="V8" i="8"/>
  <c r="V8" i="97"/>
  <c r="AI31" i="85"/>
  <c r="X9" i="86"/>
  <c r="W9" i="86"/>
  <c r="AI77" i="45"/>
  <c r="N14" i="39"/>
  <c r="AI84" i="96"/>
  <c r="AH91" i="96"/>
  <c r="AI91" i="96"/>
  <c r="AI60" i="96"/>
  <c r="AI47" i="64"/>
  <c r="W16" i="86"/>
  <c r="J8" i="14"/>
  <c r="AI117" i="89"/>
  <c r="R16" i="8"/>
  <c r="R16" i="97"/>
  <c r="AI12" i="7"/>
  <c r="AI91" i="93"/>
  <c r="X14" i="94"/>
  <c r="AI59" i="7"/>
  <c r="AI94" i="38"/>
  <c r="AI175" i="87"/>
  <c r="X21" i="88"/>
  <c r="W21" i="88"/>
  <c r="AI103" i="40"/>
  <c r="AI120" i="40"/>
  <c r="W24" i="41"/>
  <c r="AH386" i="3"/>
  <c r="AI386" i="3"/>
  <c r="AI41" i="96"/>
  <c r="AI47" i="38"/>
  <c r="V11" i="39"/>
  <c r="AI86" i="66"/>
  <c r="J11" i="65"/>
  <c r="U79" i="64"/>
  <c r="J13" i="65"/>
  <c r="J24" i="65"/>
  <c r="AI186" i="45"/>
  <c r="AI25" i="59"/>
  <c r="J12" i="44"/>
  <c r="AI133" i="13"/>
  <c r="AH139" i="13"/>
  <c r="W11" i="12"/>
  <c r="AI34" i="11"/>
  <c r="X11" i="12"/>
  <c r="V9" i="8"/>
  <c r="V9" i="97"/>
  <c r="AH25" i="11"/>
  <c r="W10" i="12"/>
  <c r="AI22" i="13"/>
  <c r="W16" i="67"/>
  <c r="AI115" i="66"/>
  <c r="X16" i="67"/>
  <c r="AI180" i="11"/>
  <c r="W20" i="12"/>
  <c r="W18" i="12"/>
  <c r="AI167" i="11"/>
  <c r="W12" i="12"/>
  <c r="AI57" i="11"/>
  <c r="X12" i="12"/>
  <c r="W15" i="12"/>
  <c r="AI129" i="11"/>
  <c r="X15" i="12"/>
  <c r="AI237" i="3"/>
  <c r="V235" i="38"/>
  <c r="W11" i="39"/>
  <c r="AI36" i="38"/>
  <c r="X11" i="39"/>
  <c r="W9" i="39"/>
  <c r="AI10" i="38"/>
  <c r="X8" i="39"/>
  <c r="Y44" i="40"/>
  <c r="N12" i="41"/>
  <c r="AH40" i="40"/>
  <c r="AI40" i="40"/>
  <c r="AI277" i="43"/>
  <c r="X14" i="44"/>
  <c r="X21" i="44"/>
  <c r="W21" i="44"/>
  <c r="W19" i="44"/>
  <c r="AI160" i="89"/>
  <c r="X22" i="90"/>
  <c r="W22" i="90"/>
  <c r="W18" i="14"/>
  <c r="AI139" i="13"/>
  <c r="W17" i="41"/>
  <c r="AI81" i="40"/>
  <c r="X19" i="41"/>
  <c r="AI25" i="11"/>
  <c r="X10" i="12"/>
  <c r="AI55" i="96"/>
  <c r="AI175" i="96"/>
  <c r="AI31" i="96"/>
  <c r="S12" i="4"/>
  <c r="S25" i="4"/>
  <c r="AD389" i="3"/>
  <c r="AI364" i="91"/>
  <c r="AH365" i="91"/>
  <c r="AI27" i="13"/>
  <c r="AH31" i="13"/>
  <c r="AH388" i="3"/>
  <c r="W18" i="39"/>
  <c r="AI174" i="38"/>
  <c r="W22" i="4"/>
  <c r="AI329" i="3"/>
  <c r="X22" i="4"/>
  <c r="W14" i="65"/>
  <c r="AI113" i="89"/>
  <c r="AI274" i="91"/>
  <c r="AI165" i="96"/>
  <c r="AI194" i="38"/>
  <c r="AH197" i="38"/>
  <c r="X51" i="40"/>
  <c r="Y51" i="40"/>
  <c r="AI116" i="38"/>
  <c r="AH118" i="38"/>
  <c r="AC366" i="91"/>
  <c r="AI287" i="91"/>
  <c r="X21" i="92"/>
  <c r="W21" i="92"/>
  <c r="N11" i="60"/>
  <c r="AI214" i="38"/>
  <c r="AH218" i="38"/>
  <c r="W9" i="67"/>
  <c r="AI125" i="91"/>
  <c r="V12" i="92"/>
  <c r="AK9" i="91"/>
  <c r="AI9" i="91"/>
  <c r="AI19" i="40"/>
  <c r="AI31" i="66"/>
  <c r="X9" i="67"/>
  <c r="Y366" i="91"/>
  <c r="AI103" i="59"/>
  <c r="X15" i="60"/>
  <c r="W15" i="60"/>
  <c r="W19" i="67"/>
  <c r="AH10" i="89"/>
  <c r="AI9" i="89"/>
  <c r="R25" i="44"/>
  <c r="AI544" i="43"/>
  <c r="AI133" i="38"/>
  <c r="AI479" i="43"/>
  <c r="AH488" i="43"/>
  <c r="AI157" i="91"/>
  <c r="AH188" i="91"/>
  <c r="AI17" i="38"/>
  <c r="AH19" i="38"/>
  <c r="AI49" i="7"/>
  <c r="AH310" i="91"/>
  <c r="AI290" i="91"/>
  <c r="AI258" i="91"/>
  <c r="AH263" i="91"/>
  <c r="AH33" i="43"/>
  <c r="AI27" i="43"/>
  <c r="AI533" i="43"/>
  <c r="AH511" i="43"/>
  <c r="AH517" i="43"/>
  <c r="AH519" i="43"/>
  <c r="AH520" i="43"/>
  <c r="AI502" i="43"/>
  <c r="AI185" i="38"/>
  <c r="AH191" i="38"/>
  <c r="AI125" i="45"/>
  <c r="AI109" i="7"/>
  <c r="AH115" i="7"/>
  <c r="AH69" i="64"/>
  <c r="U191" i="64"/>
  <c r="N23" i="65"/>
  <c r="Y191" i="64"/>
  <c r="B10" i="67"/>
  <c r="B24" i="67"/>
  <c r="J191" i="66"/>
  <c r="U22" i="67"/>
  <c r="U24" i="67"/>
  <c r="AH70" i="66"/>
  <c r="U79" i="66"/>
  <c r="AC91" i="66"/>
  <c r="AH81" i="66"/>
  <c r="AH85" i="66"/>
  <c r="H14" i="67"/>
  <c r="H24" i="67"/>
  <c r="S191" i="66"/>
  <c r="U103" i="66"/>
  <c r="J15" i="67"/>
  <c r="AH93" i="66"/>
  <c r="G15" i="67"/>
  <c r="G24" i="67"/>
  <c r="R191" i="66"/>
  <c r="F16" i="67"/>
  <c r="F24" i="67"/>
  <c r="O191" i="66"/>
  <c r="E17" i="67"/>
  <c r="E24" i="67"/>
  <c r="N191" i="66"/>
  <c r="D20" i="67"/>
  <c r="D24" i="67"/>
  <c r="M191" i="66"/>
  <c r="C21" i="67"/>
  <c r="C24" i="67"/>
  <c r="K191" i="66"/>
  <c r="AF191" i="66"/>
  <c r="Y19" i="76"/>
  <c r="AH12" i="76"/>
  <c r="R191" i="76"/>
  <c r="G8" i="77"/>
  <c r="G24" i="77"/>
  <c r="W191" i="76"/>
  <c r="K13" i="77"/>
  <c r="K24" i="77"/>
  <c r="V191" i="76"/>
  <c r="M191" i="82"/>
  <c r="O8" i="88"/>
  <c r="V12" i="88"/>
  <c r="V24" i="88"/>
  <c r="AG191" i="87"/>
  <c r="AI142" i="96"/>
  <c r="AI52" i="13"/>
  <c r="X46" i="40"/>
  <c r="V97" i="40"/>
  <c r="W94" i="40"/>
  <c r="X94" i="40"/>
  <c r="X97" i="40"/>
  <c r="M21" i="41"/>
  <c r="AC19" i="7"/>
  <c r="AH15" i="7"/>
  <c r="L8" i="97"/>
  <c r="W191" i="7"/>
  <c r="AC31" i="7"/>
  <c r="R9" i="8"/>
  <c r="AH22" i="7"/>
  <c r="AH99" i="7"/>
  <c r="U103" i="7"/>
  <c r="H14" i="12"/>
  <c r="S211" i="11"/>
  <c r="AI59" i="13"/>
  <c r="AH139" i="96"/>
  <c r="AI12" i="13"/>
  <c r="AI120" i="7"/>
  <c r="AH127" i="7"/>
  <c r="AH174" i="7"/>
  <c r="Y175" i="7"/>
  <c r="P21" i="97"/>
  <c r="P21" i="8"/>
  <c r="AC187" i="7"/>
  <c r="R22" i="8"/>
  <c r="AH177" i="7"/>
  <c r="AI193" i="91"/>
  <c r="X47" i="40"/>
  <c r="Y47" i="40"/>
  <c r="AH47" i="40"/>
  <c r="AI95" i="96"/>
  <c r="AI36" i="7"/>
  <c r="AH43" i="7"/>
  <c r="AH93" i="7"/>
  <c r="AG103" i="7"/>
  <c r="G14" i="8"/>
  <c r="R191" i="7"/>
  <c r="G14" i="97"/>
  <c r="Q14" i="8"/>
  <c r="Q14" i="97"/>
  <c r="AH675" i="43"/>
  <c r="W24" i="44"/>
  <c r="W220" i="38"/>
  <c r="X220" i="38"/>
  <c r="X230" i="38"/>
  <c r="M23" i="39"/>
  <c r="AI190" i="13"/>
  <c r="X23" i="14"/>
  <c r="W23" i="14"/>
  <c r="AH163" i="61"/>
  <c r="W20" i="62"/>
  <c r="AI153" i="61"/>
  <c r="W18" i="62"/>
  <c r="AI139" i="61"/>
  <c r="X18" i="62"/>
  <c r="AI13" i="40"/>
  <c r="Y388" i="3"/>
  <c r="P9" i="4"/>
  <c r="P25" i="4"/>
  <c r="AI187" i="66"/>
  <c r="X22" i="67"/>
  <c r="I13" i="4"/>
  <c r="I25" i="4"/>
  <c r="AH82" i="7"/>
  <c r="AH94" i="7"/>
  <c r="U127" i="7"/>
  <c r="AC86" i="11"/>
  <c r="AH59" i="11"/>
  <c r="U201" i="11"/>
  <c r="J21" i="12"/>
  <c r="AH182" i="11"/>
  <c r="AH201" i="11"/>
  <c r="AH23" i="7"/>
  <c r="D12" i="8"/>
  <c r="D12" i="97"/>
  <c r="D24" i="97"/>
  <c r="M12" i="97"/>
  <c r="M24" i="97"/>
  <c r="AH69" i="7"/>
  <c r="Y79" i="7"/>
  <c r="U79" i="7"/>
  <c r="AH73" i="7"/>
  <c r="AI73" i="7"/>
  <c r="N24" i="65"/>
  <c r="AI331" i="3"/>
  <c r="AH175" i="13"/>
  <c r="AI165" i="13"/>
  <c r="Y31" i="7"/>
  <c r="E12" i="8"/>
  <c r="E13" i="8"/>
  <c r="E12" i="97"/>
  <c r="E13" i="97"/>
  <c r="O12" i="8"/>
  <c r="O12" i="97"/>
  <c r="O13" i="97"/>
  <c r="AC79" i="7"/>
  <c r="AH101" i="7"/>
  <c r="AH141" i="7"/>
  <c r="AH158" i="7"/>
  <c r="U163" i="7"/>
  <c r="T16" i="14"/>
  <c r="T24" i="14"/>
  <c r="AE191" i="13"/>
  <c r="AI72" i="87"/>
  <c r="AI13" i="66"/>
  <c r="AH19" i="66"/>
  <c r="AI19" i="66"/>
  <c r="X8" i="67"/>
  <c r="Q10" i="8"/>
  <c r="Q10" i="97"/>
  <c r="AH131" i="7"/>
  <c r="Y139" i="7"/>
  <c r="N18" i="8"/>
  <c r="Y163" i="7"/>
  <c r="AH154" i="7"/>
  <c r="AH155" i="7"/>
  <c r="Y187" i="7"/>
  <c r="T8" i="12"/>
  <c r="T24" i="12"/>
  <c r="AE211" i="11"/>
  <c r="U9" i="12"/>
  <c r="U24" i="12"/>
  <c r="AF211" i="11"/>
  <c r="Y112" i="11"/>
  <c r="AH88" i="11"/>
  <c r="AG19" i="13"/>
  <c r="AI22" i="82"/>
  <c r="AH31" i="82"/>
  <c r="AI190" i="85"/>
  <c r="X23" i="86"/>
  <c r="W23" i="86"/>
  <c r="AI40" i="76"/>
  <c r="AH43" i="76"/>
  <c r="W54" i="38"/>
  <c r="AI55" i="87"/>
  <c r="X11" i="88"/>
  <c r="C25" i="4"/>
  <c r="W15" i="77"/>
  <c r="AB191" i="7"/>
  <c r="S10" i="97"/>
  <c r="AH100" i="7"/>
  <c r="Y115" i="7"/>
  <c r="AH143" i="7"/>
  <c r="AI143" i="7"/>
  <c r="Y151" i="7"/>
  <c r="I19" i="8"/>
  <c r="I19" i="97"/>
  <c r="Q24" i="12"/>
  <c r="AC162" i="11"/>
  <c r="R17" i="12"/>
  <c r="AI145" i="93"/>
  <c r="AH151" i="93"/>
  <c r="J24" i="94"/>
  <c r="AD191" i="7"/>
  <c r="S9" i="97"/>
  <c r="S24" i="97"/>
  <c r="AH74" i="7"/>
  <c r="Y91" i="7"/>
  <c r="I16" i="8"/>
  <c r="I9" i="8"/>
  <c r="I24" i="8"/>
  <c r="I16" i="97"/>
  <c r="T16" i="8"/>
  <c r="T24" i="8"/>
  <c r="T16" i="97"/>
  <c r="T24" i="97"/>
  <c r="AA191" i="7"/>
  <c r="P17" i="8"/>
  <c r="AH135" i="7"/>
  <c r="AI135" i="7"/>
  <c r="AG139" i="7"/>
  <c r="AC149" i="11"/>
  <c r="R16" i="12"/>
  <c r="AH180" i="13"/>
  <c r="AI180" i="13"/>
  <c r="AG187" i="13"/>
  <c r="V22" i="14"/>
  <c r="W15" i="83"/>
  <c r="U19" i="7"/>
  <c r="AH17" i="7"/>
  <c r="AH19" i="7"/>
  <c r="I9" i="97"/>
  <c r="I24" i="97"/>
  <c r="O13" i="8"/>
  <c r="AH87" i="7"/>
  <c r="AC103" i="7"/>
  <c r="AH102" i="7"/>
  <c r="V19" i="8"/>
  <c r="V19" i="97"/>
  <c r="U20" i="8"/>
  <c r="U24" i="8"/>
  <c r="U20" i="97"/>
  <c r="V24" i="86"/>
  <c r="AH175" i="93"/>
  <c r="W21" i="94"/>
  <c r="D8" i="8"/>
  <c r="D24" i="8"/>
  <c r="AH69" i="13"/>
  <c r="AI69" i="13"/>
  <c r="G11" i="97"/>
  <c r="AH149" i="7"/>
  <c r="AH36" i="13"/>
  <c r="AH111" i="13"/>
  <c r="S24" i="94"/>
  <c r="AH234" i="38"/>
  <c r="Q8" i="97"/>
  <c r="H24" i="12"/>
  <c r="U149" i="11"/>
  <c r="J16" i="12"/>
  <c r="AG171" i="11"/>
  <c r="AH98" i="13"/>
  <c r="AI98" i="13"/>
  <c r="AH156" i="13"/>
  <c r="AI39" i="87"/>
  <c r="AI159" i="66"/>
  <c r="AH163" i="66"/>
  <c r="AH180" i="7"/>
  <c r="AH182" i="7"/>
  <c r="AH187" i="7"/>
  <c r="AG151" i="13"/>
  <c r="V19" i="14"/>
  <c r="AH31" i="76"/>
  <c r="AI30" i="76"/>
  <c r="AH79" i="85"/>
  <c r="AI71" i="85"/>
  <c r="S24" i="67"/>
  <c r="AI190" i="45"/>
  <c r="X23" i="46"/>
  <c r="W23" i="46"/>
  <c r="AH175" i="66"/>
  <c r="AI165" i="66"/>
  <c r="AI145" i="64"/>
  <c r="AH151" i="64"/>
  <c r="H9" i="97"/>
  <c r="H24" i="97"/>
  <c r="Q11" i="97"/>
  <c r="AH165" i="7"/>
  <c r="W23" i="65"/>
  <c r="AI190" i="64"/>
  <c r="X23" i="65"/>
  <c r="N191" i="13"/>
  <c r="AH147" i="7"/>
  <c r="U129" i="11"/>
  <c r="AH147" i="11"/>
  <c r="AH152" i="11"/>
  <c r="AH154" i="11"/>
  <c r="AH156" i="11"/>
  <c r="AH158" i="11"/>
  <c r="AH15" i="13"/>
  <c r="AH101" i="13"/>
  <c r="Y127" i="13"/>
  <c r="N17" i="14"/>
  <c r="AH79" i="93"/>
  <c r="N11" i="83"/>
  <c r="N24" i="83"/>
  <c r="AH127" i="64"/>
  <c r="M235" i="38"/>
  <c r="AH43" i="93"/>
  <c r="AH34" i="59"/>
  <c r="U43" i="59"/>
  <c r="AH139" i="93"/>
  <c r="P24" i="60"/>
  <c r="U19" i="45"/>
  <c r="AH24" i="45"/>
  <c r="F24" i="62"/>
  <c r="C24" i="65"/>
  <c r="T24" i="67"/>
  <c r="U91" i="45"/>
  <c r="J14" i="46"/>
  <c r="AH144" i="45"/>
  <c r="AH184" i="45"/>
  <c r="AH187" i="45"/>
  <c r="AI187" i="45"/>
  <c r="AH122" i="59"/>
  <c r="AH51" i="64"/>
  <c r="AI51" i="64"/>
  <c r="O24" i="60"/>
  <c r="AC175" i="45"/>
  <c r="R21" i="46"/>
  <c r="H24" i="62"/>
  <c r="AH75" i="45"/>
  <c r="AH22" i="45"/>
  <c r="AH74" i="61"/>
  <c r="AG91" i="66"/>
  <c r="AH89" i="85"/>
  <c r="AH16" i="87"/>
  <c r="AH18" i="87"/>
  <c r="AH183" i="85"/>
  <c r="AH180" i="85"/>
  <c r="AC115" i="82"/>
  <c r="AH12" i="89"/>
  <c r="AH14" i="89"/>
  <c r="AI14" i="89"/>
  <c r="AH16" i="89"/>
  <c r="AI16" i="89"/>
  <c r="AH18" i="89"/>
  <c r="AI18" i="89"/>
  <c r="AH20" i="89"/>
  <c r="AI20" i="89"/>
  <c r="U145" i="89"/>
  <c r="J20" i="90"/>
  <c r="AH28" i="89"/>
  <c r="AI28" i="89"/>
  <c r="Y46" i="89"/>
  <c r="U25" i="91"/>
  <c r="AH21" i="91"/>
  <c r="AI21" i="91"/>
  <c r="AH69" i="89"/>
  <c r="AI69" i="89"/>
  <c r="AH24" i="89"/>
  <c r="AI24" i="89"/>
  <c r="AG46" i="89"/>
  <c r="V11" i="90"/>
  <c r="AH68" i="89"/>
  <c r="AI68" i="89"/>
  <c r="U82" i="89"/>
  <c r="J14" i="90"/>
  <c r="AH30" i="89"/>
  <c r="AI30" i="89"/>
  <c r="AH32" i="89"/>
  <c r="AI32" i="89"/>
  <c r="AH50" i="89"/>
  <c r="AI50" i="89"/>
  <c r="AH52" i="89"/>
  <c r="AI52" i="89"/>
  <c r="AG287" i="91"/>
  <c r="V21" i="92"/>
  <c r="AH144" i="89"/>
  <c r="AI144" i="89"/>
  <c r="U234" i="3"/>
  <c r="J16" i="4"/>
  <c r="AI90" i="40"/>
  <c r="AH64" i="89"/>
  <c r="AC82" i="89"/>
  <c r="R14" i="90"/>
  <c r="AH85" i="89"/>
  <c r="AH89" i="89"/>
  <c r="AI89" i="89"/>
  <c r="AH93" i="89"/>
  <c r="AI93" i="89"/>
  <c r="AH100" i="89"/>
  <c r="AI100" i="89"/>
  <c r="AH102" i="89"/>
  <c r="AI102" i="89"/>
  <c r="AH152" i="89"/>
  <c r="AI152" i="89"/>
  <c r="AG234" i="3"/>
  <c r="V16" i="4"/>
  <c r="AH136" i="89"/>
  <c r="AH138" i="89"/>
  <c r="AI138" i="89"/>
  <c r="AH140" i="89"/>
  <c r="AI140" i="89"/>
  <c r="AH201" i="3"/>
  <c r="AG675" i="43"/>
  <c r="AH359" i="91"/>
  <c r="AI359" i="91"/>
  <c r="AH14" i="3"/>
  <c r="AH117" i="3"/>
  <c r="AI117" i="3"/>
  <c r="AH133" i="3"/>
  <c r="AH195" i="3"/>
  <c r="AI195" i="3"/>
  <c r="AH177" i="3"/>
  <c r="AH432" i="43"/>
  <c r="AH111" i="40"/>
  <c r="AH104" i="40"/>
  <c r="AH42" i="40"/>
  <c r="AH155" i="3"/>
  <c r="AI155" i="3"/>
  <c r="AH217" i="91"/>
  <c r="AI217" i="91"/>
  <c r="AH35" i="40"/>
  <c r="AC118" i="40"/>
  <c r="R23" i="41"/>
  <c r="AH110" i="40"/>
  <c r="AH115" i="40"/>
  <c r="AI115" i="40"/>
  <c r="AH68" i="43"/>
  <c r="AH101" i="3"/>
  <c r="AG161" i="3"/>
  <c r="AH356" i="91"/>
  <c r="AI356" i="91"/>
  <c r="Y118" i="89"/>
  <c r="N17" i="90"/>
  <c r="Y118" i="40"/>
  <c r="N23" i="41"/>
  <c r="U118" i="40"/>
  <c r="J23" i="41"/>
  <c r="AH53" i="3"/>
  <c r="AH141" i="3"/>
  <c r="AH168" i="3"/>
  <c r="AG67" i="40"/>
  <c r="V15" i="41"/>
  <c r="AH25" i="40"/>
  <c r="AH96" i="40"/>
  <c r="AH180" i="3"/>
  <c r="AH76" i="43"/>
  <c r="AH16" i="40"/>
  <c r="AH17" i="40"/>
  <c r="AI17" i="40"/>
  <c r="X9" i="41"/>
  <c r="AH116" i="40"/>
  <c r="AH109" i="3"/>
  <c r="AH148" i="3"/>
  <c r="AI148" i="3"/>
  <c r="U230" i="38"/>
  <c r="J23" i="39"/>
  <c r="U234" i="38"/>
  <c r="J24" i="39"/>
  <c r="AH91" i="40"/>
  <c r="AH92" i="40"/>
  <c r="AH406" i="43"/>
  <c r="AH450" i="43"/>
  <c r="AH418" i="43"/>
  <c r="AH559" i="43"/>
  <c r="AH245" i="3"/>
  <c r="AH472" i="43"/>
  <c r="AH440" i="43"/>
  <c r="AH206" i="11"/>
  <c r="AH207" i="11"/>
  <c r="AH16" i="43"/>
  <c r="AH21" i="43"/>
  <c r="W8" i="44"/>
  <c r="AH458" i="43"/>
  <c r="AH426" i="43"/>
  <c r="AH566" i="43"/>
  <c r="AH558" i="43"/>
  <c r="U17" i="40"/>
  <c r="J9" i="41"/>
  <c r="AG101" i="40"/>
  <c r="AG234" i="38"/>
  <c r="AH404" i="43"/>
  <c r="AH467" i="43"/>
  <c r="AI467" i="43"/>
  <c r="AH448" i="43"/>
  <c r="AH435" i="43"/>
  <c r="AH416" i="43"/>
  <c r="AG54" i="40"/>
  <c r="V14" i="41"/>
  <c r="AG23" i="40"/>
  <c r="Y234" i="38"/>
  <c r="N24" i="39"/>
  <c r="AH123" i="43"/>
  <c r="AH466" i="43"/>
  <c r="AI466" i="43"/>
  <c r="AH434" i="43"/>
  <c r="AH469" i="43"/>
  <c r="AH461" i="43"/>
  <c r="AH453" i="43"/>
  <c r="AI453" i="43"/>
  <c r="AH445" i="43"/>
  <c r="AH437" i="43"/>
  <c r="AH429" i="43"/>
  <c r="AH421" i="43"/>
  <c r="AI421" i="43"/>
  <c r="AH567" i="43"/>
  <c r="AH551" i="43"/>
  <c r="AH555" i="43"/>
  <c r="AH571" i="43"/>
  <c r="AH595" i="43"/>
  <c r="Y101" i="40"/>
  <c r="O22" i="41"/>
  <c r="AH80" i="43"/>
  <c r="AI80" i="43"/>
  <c r="AH456" i="43"/>
  <c r="AH443" i="43"/>
  <c r="AI443" i="43"/>
  <c r="AH424" i="43"/>
  <c r="AH618" i="43"/>
  <c r="AI618" i="43"/>
  <c r="AH610" i="43"/>
  <c r="U101" i="40"/>
  <c r="K22" i="41"/>
  <c r="AH341" i="43"/>
  <c r="AH337" i="43"/>
  <c r="AH402" i="43"/>
  <c r="AI402" i="43"/>
  <c r="AH442" i="43"/>
  <c r="AH578" i="43"/>
  <c r="AH613" i="43"/>
  <c r="AH35" i="3"/>
  <c r="AH259" i="3"/>
  <c r="AI259" i="3"/>
  <c r="AH243" i="3"/>
  <c r="AH147" i="38"/>
  <c r="AH377" i="3"/>
  <c r="AH369" i="3"/>
  <c r="AH353" i="3"/>
  <c r="AH345" i="3"/>
  <c r="AI345" i="3"/>
  <c r="AH337" i="3"/>
  <c r="AH146" i="38"/>
  <c r="AH148" i="38"/>
  <c r="AH228" i="38"/>
  <c r="AH32" i="3"/>
  <c r="AH86" i="3"/>
  <c r="AH271" i="3"/>
  <c r="AH63" i="3"/>
  <c r="AH288" i="3"/>
  <c r="AI288" i="3"/>
  <c r="AH226" i="38"/>
  <c r="AH36" i="3"/>
  <c r="AH267" i="3"/>
  <c r="AH251" i="3"/>
  <c r="AI16" i="91"/>
  <c r="K9" i="90"/>
  <c r="K24" i="90"/>
  <c r="V166" i="89"/>
  <c r="AH26" i="89"/>
  <c r="AI26" i="89"/>
  <c r="AH54" i="89"/>
  <c r="Y58" i="89"/>
  <c r="AG145" i="89"/>
  <c r="V20" i="90"/>
  <c r="B10" i="90"/>
  <c r="B24" i="90"/>
  <c r="J166" i="89"/>
  <c r="AH41" i="89"/>
  <c r="AI41" i="89"/>
  <c r="AG58" i="89"/>
  <c r="AH48" i="89"/>
  <c r="U94" i="89"/>
  <c r="AI21" i="43"/>
  <c r="X8" i="44"/>
  <c r="W9" i="41"/>
  <c r="AI566" i="43"/>
  <c r="AI133" i="3"/>
  <c r="AI183" i="85"/>
  <c r="AI152" i="11"/>
  <c r="AI226" i="38"/>
  <c r="AI341" i="43"/>
  <c r="AI567" i="43"/>
  <c r="AI469" i="43"/>
  <c r="AI416" i="43"/>
  <c r="AC389" i="3"/>
  <c r="AI472" i="43"/>
  <c r="AI177" i="3"/>
  <c r="V24" i="44"/>
  <c r="R16" i="83"/>
  <c r="R24" i="83"/>
  <c r="AC191" i="82"/>
  <c r="V14" i="67"/>
  <c r="V24" i="67"/>
  <c r="AG191" i="66"/>
  <c r="AH55" i="64"/>
  <c r="AI24" i="45"/>
  <c r="AI127" i="64"/>
  <c r="W17" i="65"/>
  <c r="AI156" i="11"/>
  <c r="W21" i="67"/>
  <c r="AI175" i="66"/>
  <c r="X21" i="67"/>
  <c r="AI156" i="13"/>
  <c r="AH163" i="13"/>
  <c r="W10" i="77"/>
  <c r="AI43" i="76"/>
  <c r="X10" i="77"/>
  <c r="N18" i="97"/>
  <c r="AH79" i="66"/>
  <c r="AI79" i="66"/>
  <c r="X13" i="67"/>
  <c r="AH91" i="66"/>
  <c r="AH103" i="66"/>
  <c r="AI101" i="7"/>
  <c r="AI23" i="7"/>
  <c r="AI43" i="7"/>
  <c r="W10" i="97"/>
  <c r="W10" i="8"/>
  <c r="AI177" i="7"/>
  <c r="AI22" i="7"/>
  <c r="AH31" i="7"/>
  <c r="AI85" i="66"/>
  <c r="W15" i="39"/>
  <c r="AI118" i="38"/>
  <c r="X15" i="39"/>
  <c r="W9" i="14"/>
  <c r="AI31" i="13"/>
  <c r="X9" i="14"/>
  <c r="AI610" i="43"/>
  <c r="AI559" i="43"/>
  <c r="AI184" i="45"/>
  <c r="V19" i="12"/>
  <c r="V24" i="12"/>
  <c r="AG211" i="11"/>
  <c r="W17" i="97"/>
  <c r="W17" i="8"/>
  <c r="AI127" i="7"/>
  <c r="AI81" i="66"/>
  <c r="AI63" i="3"/>
  <c r="AI337" i="3"/>
  <c r="AI35" i="3"/>
  <c r="AI511" i="43"/>
  <c r="AI434" i="43"/>
  <c r="AI435" i="43"/>
  <c r="AI558" i="43"/>
  <c r="AI35" i="40"/>
  <c r="AI201" i="3"/>
  <c r="AI74" i="61"/>
  <c r="AH79" i="61"/>
  <c r="AI122" i="59"/>
  <c r="J8" i="46"/>
  <c r="AI182" i="7"/>
  <c r="N19" i="8"/>
  <c r="N19" i="97"/>
  <c r="AI131" i="7"/>
  <c r="R13" i="8"/>
  <c r="R13" i="97"/>
  <c r="J13" i="8"/>
  <c r="J13" i="97"/>
  <c r="J17" i="97"/>
  <c r="J17" i="8"/>
  <c r="R22" i="97"/>
  <c r="R9" i="97"/>
  <c r="Y191" i="66"/>
  <c r="W15" i="92"/>
  <c r="AI188" i="91"/>
  <c r="X15" i="92"/>
  <c r="AI168" i="3"/>
  <c r="AI180" i="7"/>
  <c r="AI94" i="7"/>
  <c r="AI353" i="3"/>
  <c r="AI555" i="43"/>
  <c r="AI429" i="43"/>
  <c r="AI123" i="43"/>
  <c r="AI426" i="43"/>
  <c r="AI517" i="43"/>
  <c r="AI116" i="40"/>
  <c r="AI101" i="3"/>
  <c r="AI18" i="87"/>
  <c r="AI75" i="45"/>
  <c r="AI144" i="45"/>
  <c r="W18" i="94"/>
  <c r="AI139" i="93"/>
  <c r="AI147" i="11"/>
  <c r="X20" i="12"/>
  <c r="AH149" i="11"/>
  <c r="AI163" i="66"/>
  <c r="X20" i="67"/>
  <c r="W20" i="67"/>
  <c r="AI102" i="7"/>
  <c r="W19" i="94"/>
  <c r="N16" i="8"/>
  <c r="N16" i="97"/>
  <c r="AI69" i="7"/>
  <c r="AH79" i="7"/>
  <c r="AI82" i="7"/>
  <c r="AH91" i="7"/>
  <c r="AI93" i="66"/>
  <c r="AI263" i="91"/>
  <c r="W18" i="92"/>
  <c r="AI488" i="43"/>
  <c r="W18" i="44"/>
  <c r="AI218" i="38"/>
  <c r="X22" i="39"/>
  <c r="W22" i="39"/>
  <c r="W21" i="39"/>
  <c r="AI197" i="38"/>
  <c r="X21" i="39"/>
  <c r="AI365" i="91"/>
  <c r="X24" i="92"/>
  <c r="W24" i="92"/>
  <c r="AI613" i="43"/>
  <c r="AI448" i="43"/>
  <c r="W13" i="94"/>
  <c r="AI79" i="93"/>
  <c r="X13" i="94"/>
  <c r="AH79" i="13"/>
  <c r="W21" i="14"/>
  <c r="AI175" i="13"/>
  <c r="X21" i="14"/>
  <c r="AI251" i="3"/>
  <c r="AI86" i="3"/>
  <c r="AI369" i="3"/>
  <c r="AI519" i="43"/>
  <c r="AI437" i="43"/>
  <c r="AI404" i="43"/>
  <c r="AI458" i="43"/>
  <c r="AI418" i="43"/>
  <c r="AI16" i="40"/>
  <c r="AI53" i="3"/>
  <c r="AI68" i="43"/>
  <c r="AI42" i="40"/>
  <c r="AI14" i="3"/>
  <c r="AI16" i="87"/>
  <c r="J10" i="60"/>
  <c r="J24" i="60"/>
  <c r="U191" i="59"/>
  <c r="J15" i="12"/>
  <c r="U211" i="11"/>
  <c r="R15" i="97"/>
  <c r="R15" i="8"/>
  <c r="AI100" i="7"/>
  <c r="W9" i="83"/>
  <c r="AI47" i="40"/>
  <c r="W97" i="40"/>
  <c r="Y94" i="40"/>
  <c r="Y97" i="40"/>
  <c r="AH106" i="89"/>
  <c r="J13" i="67"/>
  <c r="J24" i="67"/>
  <c r="U191" i="66"/>
  <c r="W8" i="90"/>
  <c r="AI10" i="89"/>
  <c r="X8" i="90"/>
  <c r="AC235" i="38"/>
  <c r="AI109" i="3"/>
  <c r="AI310" i="91"/>
  <c r="X22" i="92"/>
  <c r="W22" i="92"/>
  <c r="AI267" i="3"/>
  <c r="AI32" i="3"/>
  <c r="AI377" i="3"/>
  <c r="AI442" i="43"/>
  <c r="AI424" i="43"/>
  <c r="AI445" i="43"/>
  <c r="V24" i="39"/>
  <c r="V25" i="39"/>
  <c r="AG235" i="38"/>
  <c r="AI16" i="43"/>
  <c r="AI450" i="43"/>
  <c r="AI76" i="43"/>
  <c r="AI104" i="40"/>
  <c r="AI136" i="89"/>
  <c r="AI85" i="89"/>
  <c r="AH94" i="89"/>
  <c r="AI101" i="13"/>
  <c r="AI147" i="7"/>
  <c r="W19" i="65"/>
  <c r="AI151" i="64"/>
  <c r="X19" i="65"/>
  <c r="W13" i="86"/>
  <c r="AI79" i="85"/>
  <c r="X13" i="86"/>
  <c r="AI155" i="7"/>
  <c r="AI111" i="13"/>
  <c r="AH115" i="13"/>
  <c r="AI175" i="93"/>
  <c r="X21" i="94"/>
  <c r="AI87" i="7"/>
  <c r="J8" i="8"/>
  <c r="J8" i="97"/>
  <c r="V18" i="8"/>
  <c r="V18" i="97"/>
  <c r="N14" i="97"/>
  <c r="N14" i="8"/>
  <c r="N22" i="8"/>
  <c r="N22" i="97"/>
  <c r="J20" i="8"/>
  <c r="J20" i="97"/>
  <c r="AI182" i="11"/>
  <c r="W230" i="38"/>
  <c r="L23" i="39"/>
  <c r="Y220" i="38"/>
  <c r="AI174" i="7"/>
  <c r="AI15" i="7"/>
  <c r="K21" i="41"/>
  <c r="V123" i="40"/>
  <c r="AI12" i="76"/>
  <c r="AH19" i="76"/>
  <c r="AI70" i="66"/>
  <c r="AI69" i="64"/>
  <c r="AG366" i="91"/>
  <c r="V14" i="4"/>
  <c r="N13" i="8"/>
  <c r="N13" i="97"/>
  <c r="AI228" i="38"/>
  <c r="AI147" i="38"/>
  <c r="AI595" i="43"/>
  <c r="V10" i="41"/>
  <c r="AI206" i="11"/>
  <c r="AI406" i="43"/>
  <c r="AI180" i="3"/>
  <c r="AI111" i="40"/>
  <c r="J9" i="92"/>
  <c r="J25" i="92"/>
  <c r="U366" i="91"/>
  <c r="W10" i="94"/>
  <c r="AI43" i="93"/>
  <c r="X10" i="94"/>
  <c r="AI15" i="13"/>
  <c r="AI36" i="13"/>
  <c r="AH43" i="13"/>
  <c r="AI74" i="7"/>
  <c r="V8" i="14"/>
  <c r="AI154" i="7"/>
  <c r="AI158" i="7"/>
  <c r="N9" i="8"/>
  <c r="N9" i="97"/>
  <c r="V15" i="97"/>
  <c r="V15" i="8"/>
  <c r="AH157" i="89"/>
  <c r="AI139" i="96"/>
  <c r="J15" i="8"/>
  <c r="J15" i="97"/>
  <c r="R8" i="8"/>
  <c r="R8" i="97"/>
  <c r="N8" i="77"/>
  <c r="AI115" i="7"/>
  <c r="W16" i="8"/>
  <c r="W16" i="97"/>
  <c r="AH223" i="91"/>
  <c r="AI223" i="91"/>
  <c r="AI578" i="43"/>
  <c r="AI165" i="7"/>
  <c r="AH175" i="7"/>
  <c r="AI146" i="38"/>
  <c r="AI243" i="3"/>
  <c r="AI337" i="43"/>
  <c r="AI456" i="43"/>
  <c r="AI551" i="43"/>
  <c r="AI461" i="43"/>
  <c r="AI440" i="43"/>
  <c r="AI91" i="40"/>
  <c r="AI96" i="40"/>
  <c r="AI110" i="40"/>
  <c r="AI432" i="43"/>
  <c r="AI64" i="89"/>
  <c r="AH70" i="89"/>
  <c r="AI12" i="89"/>
  <c r="AH22" i="89"/>
  <c r="AI22" i="89"/>
  <c r="AI158" i="11"/>
  <c r="W9" i="77"/>
  <c r="AI31" i="76"/>
  <c r="X9" i="77"/>
  <c r="W24" i="39"/>
  <c r="AI234" i="38"/>
  <c r="X24" i="39"/>
  <c r="AI149" i="7"/>
  <c r="AI88" i="11"/>
  <c r="AH112" i="11"/>
  <c r="N20" i="8"/>
  <c r="N20" i="97"/>
  <c r="AI141" i="7"/>
  <c r="AI59" i="11"/>
  <c r="AH86" i="11"/>
  <c r="N24" i="4"/>
  <c r="AI675" i="43"/>
  <c r="X24" i="44"/>
  <c r="AI93" i="7"/>
  <c r="AH25" i="91"/>
  <c r="AI99" i="7"/>
  <c r="W20" i="39"/>
  <c r="AI191" i="38"/>
  <c r="X20" i="39"/>
  <c r="AI19" i="38"/>
  <c r="X10" i="39"/>
  <c r="W10" i="39"/>
  <c r="W24" i="4"/>
  <c r="AI388" i="3"/>
  <c r="X24" i="4"/>
  <c r="AH46" i="89"/>
  <c r="AI46" i="89"/>
  <c r="N12" i="90"/>
  <c r="V12" i="90"/>
  <c r="V24" i="90"/>
  <c r="AG166" i="89"/>
  <c r="J15" i="90"/>
  <c r="AI54" i="89"/>
  <c r="AI48" i="89"/>
  <c r="AH34" i="89"/>
  <c r="AI34" i="89"/>
  <c r="W8" i="77"/>
  <c r="AI19" i="76"/>
  <c r="X8" i="77"/>
  <c r="W8" i="8"/>
  <c r="Y230" i="38"/>
  <c r="W16" i="14"/>
  <c r="AI115" i="13"/>
  <c r="X16" i="14"/>
  <c r="W16" i="90"/>
  <c r="AI106" i="89"/>
  <c r="X16" i="90"/>
  <c r="W20" i="14"/>
  <c r="AI163" i="13"/>
  <c r="N21" i="41"/>
  <c r="AH94" i="40"/>
  <c r="W14" i="67"/>
  <c r="AI91" i="66"/>
  <c r="X14" i="67"/>
  <c r="W22" i="8"/>
  <c r="AI187" i="7"/>
  <c r="W22" i="97"/>
  <c r="W9" i="92"/>
  <c r="AI157" i="89"/>
  <c r="X21" i="90"/>
  <c r="W21" i="90"/>
  <c r="L21" i="41"/>
  <c r="L25" i="41"/>
  <c r="W123" i="40"/>
  <c r="W13" i="97"/>
  <c r="W13" i="8"/>
  <c r="AI79" i="7"/>
  <c r="W22" i="46"/>
  <c r="W16" i="92"/>
  <c r="N23" i="39"/>
  <c r="AH220" i="38"/>
  <c r="W16" i="12"/>
  <c r="AI149" i="11"/>
  <c r="W13" i="12"/>
  <c r="W14" i="12"/>
  <c r="AI86" i="11"/>
  <c r="X13" i="12"/>
  <c r="AI112" i="11"/>
  <c r="X14" i="12"/>
  <c r="X9" i="90"/>
  <c r="W9" i="90"/>
  <c r="W13" i="67"/>
  <c r="W15" i="67"/>
  <c r="X22" i="46"/>
  <c r="W21" i="8"/>
  <c r="W21" i="97"/>
  <c r="AI175" i="7"/>
  <c r="W15" i="90"/>
  <c r="AI94" i="89"/>
  <c r="X15" i="90"/>
  <c r="AI79" i="13"/>
  <c r="X13" i="14"/>
  <c r="W13" i="14"/>
  <c r="AI103" i="66"/>
  <c r="X15" i="67"/>
  <c r="W13" i="62"/>
  <c r="AI79" i="61"/>
  <c r="X13" i="62"/>
  <c r="W9" i="8"/>
  <c r="AI31" i="7"/>
  <c r="X9" i="97"/>
  <c r="W9" i="97"/>
  <c r="X10" i="97"/>
  <c r="X10" i="8"/>
  <c r="W11" i="65"/>
  <c r="AI55" i="64"/>
  <c r="X11" i="65"/>
  <c r="W10" i="90"/>
  <c r="X10" i="90"/>
  <c r="X11" i="90"/>
  <c r="W11" i="90"/>
  <c r="X9" i="8"/>
  <c r="AI220" i="38"/>
  <c r="AH230" i="38"/>
  <c r="X13" i="8"/>
  <c r="X13" i="97"/>
  <c r="X22" i="8"/>
  <c r="X22" i="97"/>
  <c r="AI94" i="40"/>
  <c r="AH97" i="40"/>
  <c r="X21" i="97"/>
  <c r="X21" i="8"/>
  <c r="W23" i="39"/>
  <c r="AI230" i="38"/>
  <c r="X23" i="39"/>
  <c r="W21" i="41"/>
  <c r="AI97" i="40"/>
  <c r="X21" i="41"/>
  <c r="AI43" i="13"/>
  <c r="X10" i="14"/>
  <c r="W10" i="14"/>
  <c r="AH31" i="45"/>
  <c r="AI22" i="45"/>
  <c r="AH162" i="11"/>
  <c r="AI154" i="11"/>
  <c r="AI25" i="91"/>
  <c r="X9" i="92"/>
  <c r="R22" i="46"/>
  <c r="AC191" i="45"/>
  <c r="R24" i="46"/>
  <c r="L24" i="94"/>
  <c r="R16" i="94"/>
  <c r="AC191" i="93"/>
  <c r="AI19" i="7"/>
  <c r="W8" i="97"/>
  <c r="N14" i="12"/>
  <c r="N24" i="12"/>
  <c r="Y211" i="11"/>
  <c r="W12" i="88"/>
  <c r="AI67" i="87"/>
  <c r="X12" i="88"/>
  <c r="R11" i="8"/>
  <c r="R11" i="97"/>
  <c r="AI19" i="11"/>
  <c r="AH22" i="11"/>
  <c r="W8" i="60"/>
  <c r="AI19" i="59"/>
  <c r="X8" i="60"/>
  <c r="Y24" i="3"/>
  <c r="AH17" i="3"/>
  <c r="AI129" i="7"/>
  <c r="AH277" i="3"/>
  <c r="AI271" i="3"/>
  <c r="P23" i="39"/>
  <c r="P25" i="39"/>
  <c r="AA235" i="38"/>
  <c r="J8" i="41"/>
  <c r="J25" i="41"/>
  <c r="U123" i="40"/>
  <c r="AI36" i="43"/>
  <c r="AH97" i="43"/>
  <c r="Y147" i="43"/>
  <c r="N12" i="44"/>
  <c r="V13" i="44"/>
  <c r="AG676" i="43"/>
  <c r="U55" i="45"/>
  <c r="J11" i="46"/>
  <c r="U151" i="45"/>
  <c r="J19" i="46"/>
  <c r="J24" i="46"/>
  <c r="AH45" i="45"/>
  <c r="I11" i="46"/>
  <c r="I24" i="46"/>
  <c r="T191" i="45"/>
  <c r="T11" i="46"/>
  <c r="T24" i="46"/>
  <c r="AE191" i="45"/>
  <c r="Y91" i="45"/>
  <c r="N14" i="46"/>
  <c r="AH82" i="45"/>
  <c r="AH98" i="45"/>
  <c r="AG103" i="45"/>
  <c r="V15" i="46"/>
  <c r="AI106" i="45"/>
  <c r="AH115" i="45"/>
  <c r="AI120" i="45"/>
  <c r="AH126" i="45"/>
  <c r="AH127" i="45"/>
  <c r="Y127" i="45"/>
  <c r="N17" i="46"/>
  <c r="AH137" i="45"/>
  <c r="AG139" i="45"/>
  <c r="V18" i="46"/>
  <c r="AH146" i="45"/>
  <c r="E19" i="46"/>
  <c r="E24" i="46"/>
  <c r="N191" i="45"/>
  <c r="O19" i="46"/>
  <c r="O24" i="46"/>
  <c r="Z191" i="45"/>
  <c r="D20" i="46"/>
  <c r="D24" i="46"/>
  <c r="M191" i="45"/>
  <c r="M20" i="46"/>
  <c r="X191" i="45"/>
  <c r="Y175" i="45"/>
  <c r="N21" i="46"/>
  <c r="AH169" i="45"/>
  <c r="Y191" i="59"/>
  <c r="N9" i="60"/>
  <c r="N24" i="60"/>
  <c r="AI49" i="59"/>
  <c r="AH54" i="59"/>
  <c r="AH55" i="59"/>
  <c r="AG55" i="59"/>
  <c r="B16" i="60"/>
  <c r="B24" i="60"/>
  <c r="J191" i="59"/>
  <c r="AI115" i="59"/>
  <c r="Q9" i="77"/>
  <c r="AB191" i="76"/>
  <c r="H16" i="77"/>
  <c r="H24" i="77"/>
  <c r="S191" i="76"/>
  <c r="M17" i="77"/>
  <c r="X191" i="76"/>
  <c r="T17" i="77"/>
  <c r="T24" i="77"/>
  <c r="AE191" i="76"/>
  <c r="AH130" i="76"/>
  <c r="Y139" i="76"/>
  <c r="U18" i="77"/>
  <c r="AF191" i="76"/>
  <c r="AH142" i="76"/>
  <c r="AG151" i="76"/>
  <c r="AH177" i="76"/>
  <c r="AC187" i="76"/>
  <c r="R22" i="77"/>
  <c r="M8" i="83"/>
  <c r="M24" i="83"/>
  <c r="X191" i="82"/>
  <c r="B9" i="83"/>
  <c r="J191" i="82"/>
  <c r="AI31" i="82"/>
  <c r="X9" i="83"/>
  <c r="F11" i="83"/>
  <c r="F24" i="83"/>
  <c r="O191" i="82"/>
  <c r="AH57" i="82"/>
  <c r="U67" i="82"/>
  <c r="AI61" i="82"/>
  <c r="T18" i="86"/>
  <c r="T24" i="86"/>
  <c r="Q11" i="86"/>
  <c r="AB191" i="85"/>
  <c r="D14" i="86"/>
  <c r="M191" i="85"/>
  <c r="B16" i="86"/>
  <c r="B24" i="86"/>
  <c r="J191" i="85"/>
  <c r="AI115" i="85"/>
  <c r="I17" i="86"/>
  <c r="I24" i="86"/>
  <c r="T191" i="85"/>
  <c r="AE191" i="85"/>
  <c r="Y151" i="85"/>
  <c r="N19" i="86"/>
  <c r="AH142" i="85"/>
  <c r="AI144" i="85"/>
  <c r="AI148" i="85"/>
  <c r="AC175" i="85"/>
  <c r="AH165" i="85"/>
  <c r="AI167" i="85"/>
  <c r="AI173" i="85"/>
  <c r="AH12" i="87"/>
  <c r="AC19" i="87"/>
  <c r="P8" i="88"/>
  <c r="P24" i="88"/>
  <c r="AA191" i="87"/>
  <c r="B10" i="88"/>
  <c r="J191" i="87"/>
  <c r="T11" i="88"/>
  <c r="AE191" i="87"/>
  <c r="O23" i="88"/>
  <c r="O24" i="88"/>
  <c r="S22" i="88"/>
  <c r="S24" i="88"/>
  <c r="AD191" i="87"/>
  <c r="Z191" i="87"/>
  <c r="U58" i="89"/>
  <c r="AH49" i="89"/>
  <c r="Y190" i="96"/>
  <c r="AH189" i="96"/>
  <c r="L24" i="4"/>
  <c r="L25" i="4"/>
  <c r="W389" i="3"/>
  <c r="M9" i="4"/>
  <c r="M25" i="4"/>
  <c r="X389" i="3"/>
  <c r="AI21" i="40"/>
  <c r="Q25" i="39"/>
  <c r="AI74" i="43"/>
  <c r="AI41" i="40"/>
  <c r="AH44" i="40"/>
  <c r="AI117" i="40"/>
  <c r="AH118" i="40"/>
  <c r="AI11" i="3"/>
  <c r="AI151" i="93"/>
  <c r="N11" i="90"/>
  <c r="N24" i="90"/>
  <c r="Y166" i="89"/>
  <c r="AI34" i="59"/>
  <c r="W9" i="44"/>
  <c r="AI33" i="43"/>
  <c r="X9" i="44"/>
  <c r="V17" i="4"/>
  <c r="AG389" i="3"/>
  <c r="U91" i="96"/>
  <c r="U191" i="96"/>
  <c r="AI74" i="64"/>
  <c r="W21" i="65"/>
  <c r="AI175" i="64"/>
  <c r="X21" i="65"/>
  <c r="AI118" i="13"/>
  <c r="X19" i="14"/>
  <c r="AH127" i="13"/>
  <c r="X16" i="97"/>
  <c r="X16" i="8"/>
  <c r="W21" i="12"/>
  <c r="AI201" i="11"/>
  <c r="X21" i="12"/>
  <c r="AI520" i="43"/>
  <c r="X20" i="44"/>
  <c r="W20" i="44"/>
  <c r="W14" i="39"/>
  <c r="AI97" i="38"/>
  <c r="X14" i="39"/>
  <c r="AH37" i="3"/>
  <c r="AI36" i="3"/>
  <c r="W16" i="39"/>
  <c r="AI148" i="38"/>
  <c r="X16" i="39"/>
  <c r="AI91" i="7"/>
  <c r="W14" i="97"/>
  <c r="W22" i="12"/>
  <c r="AI207" i="11"/>
  <c r="X22" i="12"/>
  <c r="AI141" i="3"/>
  <c r="AI89" i="85"/>
  <c r="AH91" i="85"/>
  <c r="W235" i="38"/>
  <c r="Y73" i="40"/>
  <c r="N16" i="41"/>
  <c r="AH69" i="40"/>
  <c r="W23" i="97"/>
  <c r="W23" i="8"/>
  <c r="AI190" i="7"/>
  <c r="AI75" i="96"/>
  <c r="AH79" i="96"/>
  <c r="AI67" i="64"/>
  <c r="X12" i="65"/>
  <c r="W12" i="65"/>
  <c r="W19" i="4"/>
  <c r="AI283" i="3"/>
  <c r="X19" i="4"/>
  <c r="J24" i="12"/>
  <c r="W20" i="41"/>
  <c r="AI92" i="40"/>
  <c r="X20" i="41"/>
  <c r="AH51" i="40"/>
  <c r="Y54" i="40"/>
  <c r="N14" i="41"/>
  <c r="AH168" i="38"/>
  <c r="AI152" i="38"/>
  <c r="AI103" i="64"/>
  <c r="X15" i="65"/>
  <c r="W15" i="65"/>
  <c r="J9" i="97"/>
  <c r="R20" i="90"/>
  <c r="R24" i="90"/>
  <c r="AC166" i="89"/>
  <c r="AI80" i="89"/>
  <c r="AH82" i="89"/>
  <c r="AI115" i="89"/>
  <c r="AH118" i="89"/>
  <c r="AI267" i="91"/>
  <c r="AH268" i="91"/>
  <c r="AI539" i="43"/>
  <c r="V25" i="44"/>
  <c r="AI170" i="43"/>
  <c r="AI357" i="43"/>
  <c r="AI286" i="43"/>
  <c r="AH50" i="7"/>
  <c r="Y55" i="7"/>
  <c r="X49" i="40"/>
  <c r="Y46" i="40"/>
  <c r="K25" i="41"/>
  <c r="V10" i="62"/>
  <c r="V24" i="62"/>
  <c r="AG191" i="61"/>
  <c r="V25" i="92"/>
  <c r="AI163" i="89"/>
  <c r="AH165" i="89"/>
  <c r="N19" i="14"/>
  <c r="N24" i="14"/>
  <c r="Y191" i="13"/>
  <c r="AI276" i="91"/>
  <c r="AH282" i="91"/>
  <c r="AI105" i="91"/>
  <c r="AH123" i="91"/>
  <c r="O24" i="97"/>
  <c r="W14" i="8"/>
  <c r="AH360" i="91"/>
  <c r="AI245" i="3"/>
  <c r="AI180" i="85"/>
  <c r="AH187" i="85"/>
  <c r="N21" i="97"/>
  <c r="N21" i="8"/>
  <c r="X73" i="40"/>
  <c r="M16" i="41"/>
  <c r="W20" i="83"/>
  <c r="AI163" i="82"/>
  <c r="X20" i="83"/>
  <c r="AI60" i="45"/>
  <c r="AH67" i="45"/>
  <c r="AI56" i="91"/>
  <c r="AH89" i="91"/>
  <c r="AI70" i="89"/>
  <c r="X13" i="90"/>
  <c r="W13" i="90"/>
  <c r="AI571" i="43"/>
  <c r="AI25" i="40"/>
  <c r="AH28" i="40"/>
  <c r="R13" i="12"/>
  <c r="R24" i="12"/>
  <c r="AC211" i="11"/>
  <c r="AC191" i="66"/>
  <c r="R14" i="67"/>
  <c r="R24" i="67"/>
  <c r="AK10" i="91"/>
  <c r="AI10" i="91"/>
  <c r="AH17" i="91"/>
  <c r="AI40" i="91"/>
  <c r="AH52" i="91"/>
  <c r="AI140" i="91"/>
  <c r="AH155" i="91"/>
  <c r="W10" i="67"/>
  <c r="AI43" i="66"/>
  <c r="X10" i="67"/>
  <c r="N15" i="8"/>
  <c r="N15" i="97"/>
  <c r="J11" i="39"/>
  <c r="J25" i="39"/>
  <c r="U235" i="38"/>
  <c r="L12" i="39"/>
  <c r="L25" i="39"/>
  <c r="AH191" i="66"/>
  <c r="AI67" i="40"/>
  <c r="X15" i="41"/>
  <c r="AI11" i="40"/>
  <c r="X8" i="41"/>
  <c r="AI82" i="38"/>
  <c r="W19" i="90"/>
  <c r="Y87" i="40"/>
  <c r="B24" i="88"/>
  <c r="M24" i="46"/>
  <c r="J191" i="7"/>
  <c r="B14" i="8"/>
  <c r="B24" i="8"/>
  <c r="C25" i="39"/>
  <c r="C24" i="83"/>
  <c r="AI100" i="61"/>
  <c r="AH103" i="61"/>
  <c r="AI146" i="61"/>
  <c r="AH151" i="61"/>
  <c r="AI25" i="64"/>
  <c r="AH31" i="64"/>
  <c r="J15" i="77"/>
  <c r="J24" i="77"/>
  <c r="U191" i="76"/>
  <c r="AI66" i="76"/>
  <c r="AH67" i="76"/>
  <c r="AI17" i="7"/>
  <c r="G8" i="8"/>
  <c r="G24" i="8"/>
  <c r="G8" i="97"/>
  <c r="G24" i="97"/>
  <c r="AH83" i="13"/>
  <c r="U91" i="13"/>
  <c r="J14" i="14"/>
  <c r="H16" i="14"/>
  <c r="H24" i="14"/>
  <c r="S191" i="13"/>
  <c r="AI66" i="64"/>
  <c r="AH101" i="40"/>
  <c r="AI14" i="91"/>
  <c r="AK11" i="91"/>
  <c r="AI11" i="91"/>
  <c r="AI55" i="85"/>
  <c r="X11" i="86"/>
  <c r="W11" i="86"/>
  <c r="Q9" i="8"/>
  <c r="Q24" i="8"/>
  <c r="Q9" i="97"/>
  <c r="Q24" i="97"/>
  <c r="U67" i="13"/>
  <c r="AH62" i="13"/>
  <c r="K24" i="14"/>
  <c r="R25" i="92"/>
  <c r="U191" i="85"/>
  <c r="J22" i="86"/>
  <c r="AI163" i="64"/>
  <c r="X20" i="65"/>
  <c r="W20" i="65"/>
  <c r="C24" i="97"/>
  <c r="AC191" i="13"/>
  <c r="R8" i="14"/>
  <c r="R24" i="14"/>
  <c r="Z191" i="13"/>
  <c r="O8" i="14"/>
  <c r="O24" i="14"/>
  <c r="P9" i="14"/>
  <c r="P24" i="14"/>
  <c r="AA191" i="13"/>
  <c r="AH50" i="13"/>
  <c r="AG55" i="13"/>
  <c r="AI155" i="76"/>
  <c r="AH163" i="76"/>
  <c r="AI163" i="61"/>
  <c r="X20" i="62"/>
  <c r="W8" i="67"/>
  <c r="W24" i="67"/>
  <c r="Y191" i="61"/>
  <c r="W17" i="94"/>
  <c r="AH35" i="91"/>
  <c r="AH115" i="96"/>
  <c r="AI111" i="96"/>
  <c r="K24" i="8"/>
  <c r="AH63" i="7"/>
  <c r="Y67" i="7"/>
  <c r="U139" i="7"/>
  <c r="AH133" i="7"/>
  <c r="P19" i="8"/>
  <c r="P24" i="8"/>
  <c r="P19" i="97"/>
  <c r="P24" i="97"/>
  <c r="S24" i="83"/>
  <c r="AH187" i="13"/>
  <c r="AI139" i="85"/>
  <c r="X18" i="86"/>
  <c r="W18" i="86"/>
  <c r="Z191" i="7"/>
  <c r="O11" i="8"/>
  <c r="O24" i="8"/>
  <c r="AI135" i="87"/>
  <c r="AH139" i="87"/>
  <c r="Y191" i="85"/>
  <c r="R24" i="94"/>
  <c r="U24" i="46"/>
  <c r="W16" i="62"/>
  <c r="AI115" i="61"/>
  <c r="X16" i="62"/>
  <c r="V17" i="97"/>
  <c r="V17" i="8"/>
  <c r="AF191" i="7"/>
  <c r="U8" i="97"/>
  <c r="U24" i="97"/>
  <c r="E16" i="97"/>
  <c r="E24" i="97"/>
  <c r="E16" i="8"/>
  <c r="N191" i="7"/>
  <c r="AI63" i="93"/>
  <c r="AH67" i="93"/>
  <c r="P24" i="90"/>
  <c r="J24" i="86"/>
  <c r="AI15" i="85"/>
  <c r="AH19" i="85"/>
  <c r="AI210" i="11"/>
  <c r="X23" i="12"/>
  <c r="AH96" i="7"/>
  <c r="AG115" i="7"/>
  <c r="AC139" i="7"/>
  <c r="AG175" i="7"/>
  <c r="O24" i="12"/>
  <c r="AH169" i="11"/>
  <c r="AH94" i="13"/>
  <c r="H24" i="88"/>
  <c r="I24" i="94"/>
  <c r="N14" i="86"/>
  <c r="N24" i="86"/>
  <c r="AH19" i="96"/>
  <c r="J20" i="62"/>
  <c r="J24" i="62"/>
  <c r="AI19" i="82"/>
  <c r="X8" i="83"/>
  <c r="K8" i="97"/>
  <c r="K24" i="97"/>
  <c r="E24" i="14"/>
  <c r="I24" i="14"/>
  <c r="AH102" i="13"/>
  <c r="AI88" i="61"/>
  <c r="AH91" i="61"/>
  <c r="W17" i="86"/>
  <c r="AI179" i="96"/>
  <c r="X50" i="38"/>
  <c r="E9" i="8"/>
  <c r="AC91" i="7"/>
  <c r="F24" i="88"/>
  <c r="I24" i="12"/>
  <c r="L24" i="83"/>
  <c r="AH43" i="87"/>
  <c r="AI33" i="87"/>
  <c r="V25" i="4"/>
  <c r="L9" i="97"/>
  <c r="L24" i="97"/>
  <c r="U91" i="7"/>
  <c r="U115" i="7"/>
  <c r="AH130" i="7"/>
  <c r="AH139" i="7"/>
  <c r="AH153" i="7"/>
  <c r="AH63" i="13"/>
  <c r="AH143" i="13"/>
  <c r="T24" i="88"/>
  <c r="D24" i="86"/>
  <c r="AH11" i="13"/>
  <c r="U79" i="13"/>
  <c r="J13" i="14"/>
  <c r="D24" i="88"/>
  <c r="AH43" i="85"/>
  <c r="AI39" i="85"/>
  <c r="H24" i="83"/>
  <c r="Y191" i="82"/>
  <c r="AH57" i="7"/>
  <c r="AH142" i="7"/>
  <c r="AH151" i="7"/>
  <c r="AH31" i="87"/>
  <c r="AI23" i="87"/>
  <c r="Q24" i="88"/>
  <c r="Q24" i="86"/>
  <c r="T24" i="83"/>
  <c r="B24" i="83"/>
  <c r="S24" i="77"/>
  <c r="I24" i="83"/>
  <c r="V25" i="41"/>
  <c r="AH10" i="45"/>
  <c r="AG19" i="45"/>
  <c r="Z235" i="38"/>
  <c r="Y53" i="43"/>
  <c r="T235" i="38"/>
  <c r="I8" i="39"/>
  <c r="I25" i="39"/>
  <c r="AH38" i="45"/>
  <c r="AH37" i="59"/>
  <c r="AH43" i="59"/>
  <c r="AG123" i="40"/>
  <c r="AH78" i="45"/>
  <c r="Y31" i="45"/>
  <c r="AH22" i="59"/>
  <c r="AH118" i="59"/>
  <c r="AH76" i="64"/>
  <c r="Q24" i="77"/>
  <c r="M24" i="77"/>
  <c r="AH148" i="59"/>
  <c r="U24" i="77"/>
  <c r="E24" i="65"/>
  <c r="L24" i="65"/>
  <c r="M24" i="67"/>
  <c r="K24" i="67"/>
  <c r="AH143" i="59"/>
  <c r="AH155" i="59"/>
  <c r="AH39" i="61"/>
  <c r="AC19" i="76"/>
  <c r="AH161" i="59"/>
  <c r="K24" i="83"/>
  <c r="I24" i="88"/>
  <c r="C24" i="88"/>
  <c r="AH125" i="89"/>
  <c r="U198" i="3"/>
  <c r="AH164" i="3"/>
  <c r="AH142" i="89"/>
  <c r="Y79" i="96"/>
  <c r="AK15" i="91"/>
  <c r="AI15" i="91"/>
  <c r="AH98" i="43"/>
  <c r="AH253" i="91"/>
  <c r="AH58" i="43"/>
  <c r="AH63" i="43"/>
  <c r="AH150" i="96"/>
  <c r="AG151" i="96"/>
  <c r="AG55" i="96"/>
  <c r="AG191" i="96"/>
  <c r="Q18" i="4"/>
  <c r="Q25" i="4"/>
  <c r="N18" i="4"/>
  <c r="Y67" i="96"/>
  <c r="Y191" i="96"/>
  <c r="AC115" i="96"/>
  <c r="AH37" i="43"/>
  <c r="AH63" i="96"/>
  <c r="AH101" i="96"/>
  <c r="E22" i="41"/>
  <c r="E25" i="41"/>
  <c r="O103" i="40"/>
  <c r="O118" i="40"/>
  <c r="AH62" i="43"/>
  <c r="AC103" i="96"/>
  <c r="AC191" i="96"/>
  <c r="AH102" i="3"/>
  <c r="AH212" i="43"/>
  <c r="AC92" i="40"/>
  <c r="AH42" i="3"/>
  <c r="AH146" i="3"/>
  <c r="AH161" i="3"/>
  <c r="AH423" i="43"/>
  <c r="AH196" i="3"/>
  <c r="AH126" i="43"/>
  <c r="AH342" i="43"/>
  <c r="AH399" i="43"/>
  <c r="AH470" i="43"/>
  <c r="AH562" i="43"/>
  <c r="AH572" i="43"/>
  <c r="AH52" i="3"/>
  <c r="AH620" i="43"/>
  <c r="AH599" i="43"/>
  <c r="AH82" i="3"/>
  <c r="AH70" i="3"/>
  <c r="AH290" i="3"/>
  <c r="AH62" i="38"/>
  <c r="AH76" i="3"/>
  <c r="AH295" i="3"/>
  <c r="AH614" i="43"/>
  <c r="AH604" i="43"/>
  <c r="AH256" i="3"/>
  <c r="AH248" i="3"/>
  <c r="AH302" i="3"/>
  <c r="AH334" i="3"/>
  <c r="AH598" i="43"/>
  <c r="AH641" i="43"/>
  <c r="AH232" i="3"/>
  <c r="AH350" i="3"/>
  <c r="AH633" i="43"/>
  <c r="AH596" i="43"/>
  <c r="AH88" i="3"/>
  <c r="AH60" i="3"/>
  <c r="AH126" i="3"/>
  <c r="AH211" i="3"/>
  <c r="AH227" i="3"/>
  <c r="AH297" i="3"/>
  <c r="AH379" i="3"/>
  <c r="AH668" i="43"/>
  <c r="AH660" i="43"/>
  <c r="AH262" i="3"/>
  <c r="AH254" i="3"/>
  <c r="AH252" i="3"/>
  <c r="AH342" i="3"/>
  <c r="W10" i="60"/>
  <c r="AI43" i="59"/>
  <c r="X10" i="60"/>
  <c r="W18" i="8"/>
  <c r="W18" i="97"/>
  <c r="AI139" i="7"/>
  <c r="W19" i="97"/>
  <c r="W19" i="8"/>
  <c r="AI151" i="7"/>
  <c r="W22" i="44"/>
  <c r="AI572" i="43"/>
  <c r="X22" i="44"/>
  <c r="W14" i="4"/>
  <c r="AI161" i="3"/>
  <c r="X14" i="4"/>
  <c r="AI379" i="3"/>
  <c r="AI42" i="3"/>
  <c r="AH56" i="3"/>
  <c r="AI22" i="59"/>
  <c r="AH31" i="59"/>
  <c r="J12" i="83"/>
  <c r="J24" i="83"/>
  <c r="U191" i="82"/>
  <c r="AI137" i="45"/>
  <c r="AH139" i="45"/>
  <c r="AI98" i="45"/>
  <c r="AH103" i="45"/>
  <c r="AI297" i="3"/>
  <c r="AI350" i="3"/>
  <c r="AI256" i="3"/>
  <c r="AI290" i="3"/>
  <c r="AH298" i="3"/>
  <c r="AI399" i="43"/>
  <c r="R20" i="41"/>
  <c r="R25" i="41"/>
  <c r="AC123" i="40"/>
  <c r="AI63" i="96"/>
  <c r="AH67" i="96"/>
  <c r="AI161" i="59"/>
  <c r="N9" i="46"/>
  <c r="N24" i="46"/>
  <c r="Y191" i="45"/>
  <c r="AI63" i="13"/>
  <c r="AI43" i="87"/>
  <c r="X10" i="88"/>
  <c r="W10" i="88"/>
  <c r="V21" i="8"/>
  <c r="V21" i="97"/>
  <c r="AI187" i="13"/>
  <c r="X22" i="14"/>
  <c r="W22" i="14"/>
  <c r="AI63" i="7"/>
  <c r="W9" i="65"/>
  <c r="AI31" i="64"/>
  <c r="X9" i="65"/>
  <c r="Y88" i="40"/>
  <c r="N19" i="41"/>
  <c r="AH87" i="40"/>
  <c r="W11" i="92"/>
  <c r="AI52" i="91"/>
  <c r="X11" i="92"/>
  <c r="AI165" i="89"/>
  <c r="X23" i="90"/>
  <c r="W23" i="90"/>
  <c r="Y191" i="7"/>
  <c r="N11" i="8"/>
  <c r="N11" i="97"/>
  <c r="AI82" i="89"/>
  <c r="X14" i="90"/>
  <c r="W14" i="90"/>
  <c r="AI79" i="96"/>
  <c r="X14" i="8"/>
  <c r="X14" i="97"/>
  <c r="AI44" i="40"/>
  <c r="X12" i="41"/>
  <c r="W12" i="41"/>
  <c r="AI57" i="82"/>
  <c r="AH67" i="82"/>
  <c r="AI82" i="45"/>
  <c r="AH91" i="45"/>
  <c r="AI633" i="43"/>
  <c r="AI83" i="13"/>
  <c r="AH91" i="13"/>
  <c r="X123" i="40"/>
  <c r="M13" i="41"/>
  <c r="M25" i="41"/>
  <c r="AI142" i="85"/>
  <c r="AH151" i="85"/>
  <c r="AI130" i="76"/>
  <c r="AH139" i="76"/>
  <c r="AI342" i="3"/>
  <c r="AI227" i="3"/>
  <c r="AI232" i="3"/>
  <c r="AI604" i="43"/>
  <c r="AI70" i="3"/>
  <c r="AI342" i="43"/>
  <c r="AI212" i="43"/>
  <c r="AI37" i="43"/>
  <c r="AI150" i="96"/>
  <c r="AH151" i="96"/>
  <c r="AI142" i="89"/>
  <c r="AH145" i="89"/>
  <c r="R8" i="77"/>
  <c r="R24" i="77"/>
  <c r="AC191" i="76"/>
  <c r="AI78" i="45"/>
  <c r="AH79" i="45"/>
  <c r="V8" i="46"/>
  <c r="V24" i="46"/>
  <c r="AG191" i="45"/>
  <c r="AI43" i="85"/>
  <c r="X10" i="86"/>
  <c r="W10" i="86"/>
  <c r="AH163" i="7"/>
  <c r="AI153" i="7"/>
  <c r="AI91" i="61"/>
  <c r="X14" i="62"/>
  <c r="W14" i="62"/>
  <c r="AI19" i="96"/>
  <c r="R18" i="8"/>
  <c r="R18" i="97"/>
  <c r="W12" i="94"/>
  <c r="W24" i="94"/>
  <c r="AI67" i="93"/>
  <c r="X12" i="94"/>
  <c r="AH191" i="93"/>
  <c r="AI163" i="76"/>
  <c r="X20" i="77"/>
  <c r="W20" i="77"/>
  <c r="AI28" i="40"/>
  <c r="X11" i="41"/>
  <c r="W11" i="41"/>
  <c r="W12" i="46"/>
  <c r="AI67" i="45"/>
  <c r="X12" i="46"/>
  <c r="AI123" i="91"/>
  <c r="X13" i="92"/>
  <c r="W13" i="92"/>
  <c r="AI50" i="7"/>
  <c r="AH55" i="7"/>
  <c r="W14" i="86"/>
  <c r="AI91" i="85"/>
  <c r="X14" i="86"/>
  <c r="AI127" i="13"/>
  <c r="W17" i="14"/>
  <c r="AI165" i="85"/>
  <c r="AH175" i="85"/>
  <c r="AH191" i="85"/>
  <c r="AJ165" i="85"/>
  <c r="AI177" i="76"/>
  <c r="AH187" i="76"/>
  <c r="AI126" i="45"/>
  <c r="AI143" i="13"/>
  <c r="W12" i="92"/>
  <c r="AI89" i="91"/>
  <c r="X12" i="92"/>
  <c r="W18" i="4"/>
  <c r="AI277" i="3"/>
  <c r="X18" i="4"/>
  <c r="AI252" i="3"/>
  <c r="AI211" i="3"/>
  <c r="AH234" i="3"/>
  <c r="AI641" i="43"/>
  <c r="AI614" i="43"/>
  <c r="AI82" i="3"/>
  <c r="AI126" i="43"/>
  <c r="AI102" i="3"/>
  <c r="AI63" i="43"/>
  <c r="AI164" i="3"/>
  <c r="AH198" i="3"/>
  <c r="AI39" i="61"/>
  <c r="AH43" i="61"/>
  <c r="AI148" i="59"/>
  <c r="AI10" i="45"/>
  <c r="AH19" i="45"/>
  <c r="AI130" i="7"/>
  <c r="V16" i="97"/>
  <c r="V24" i="97"/>
  <c r="V16" i="8"/>
  <c r="AG191" i="7"/>
  <c r="AI139" i="87"/>
  <c r="W18" i="88"/>
  <c r="W22" i="41"/>
  <c r="AI101" i="40"/>
  <c r="X22" i="41"/>
  <c r="AI151" i="61"/>
  <c r="X19" i="62"/>
  <c r="W19" i="62"/>
  <c r="W8" i="92"/>
  <c r="AI17" i="91"/>
  <c r="X8" i="92"/>
  <c r="W22" i="86"/>
  <c r="AI187" i="85"/>
  <c r="X22" i="86"/>
  <c r="AH345" i="43"/>
  <c r="W17" i="39"/>
  <c r="AI168" i="38"/>
  <c r="U191" i="45"/>
  <c r="R21" i="86"/>
  <c r="R24" i="86"/>
  <c r="AC191" i="85"/>
  <c r="V19" i="77"/>
  <c r="V24" i="77"/>
  <c r="AG191" i="76"/>
  <c r="AI169" i="45"/>
  <c r="AH175" i="45"/>
  <c r="W17" i="46"/>
  <c r="AI127" i="45"/>
  <c r="AI22" i="11"/>
  <c r="X9" i="12"/>
  <c r="W9" i="12"/>
  <c r="AI162" i="11"/>
  <c r="W17" i="12"/>
  <c r="AH127" i="3"/>
  <c r="AI189" i="96"/>
  <c r="AH190" i="96"/>
  <c r="R8" i="88"/>
  <c r="R24" i="88"/>
  <c r="AC191" i="87"/>
  <c r="AI142" i="76"/>
  <c r="AH151" i="76"/>
  <c r="AH24" i="3"/>
  <c r="AI17" i="3"/>
  <c r="AI470" i="43"/>
  <c r="AI598" i="43"/>
  <c r="AI115" i="96"/>
  <c r="AH151" i="13"/>
  <c r="W20" i="92"/>
  <c r="AI282" i="91"/>
  <c r="X20" i="92"/>
  <c r="AI60" i="3"/>
  <c r="AH90" i="3"/>
  <c r="AI125" i="89"/>
  <c r="AH130" i="89"/>
  <c r="AI11" i="13"/>
  <c r="AH19" i="13"/>
  <c r="J14" i="97"/>
  <c r="J14" i="8"/>
  <c r="R14" i="8"/>
  <c r="R24" i="8"/>
  <c r="R14" i="97"/>
  <c r="W10" i="92"/>
  <c r="AI35" i="91"/>
  <c r="X10" i="92"/>
  <c r="AI50" i="13"/>
  <c r="AH55" i="13"/>
  <c r="AI62" i="13"/>
  <c r="AH67" i="13"/>
  <c r="W12" i="77"/>
  <c r="AI67" i="76"/>
  <c r="X12" i="77"/>
  <c r="AI103" i="61"/>
  <c r="X15" i="62"/>
  <c r="W15" i="62"/>
  <c r="AH411" i="43"/>
  <c r="W19" i="92"/>
  <c r="AI268" i="91"/>
  <c r="AI51" i="40"/>
  <c r="AH54" i="40"/>
  <c r="AI15" i="3"/>
  <c r="X8" i="4"/>
  <c r="W8" i="4"/>
  <c r="AI12" i="87"/>
  <c r="AH19" i="87"/>
  <c r="AI54" i="59"/>
  <c r="AI115" i="45"/>
  <c r="X16" i="46"/>
  <c r="W16" i="46"/>
  <c r="N9" i="4"/>
  <c r="N25" i="4"/>
  <c r="Y389" i="3"/>
  <c r="AC191" i="7"/>
  <c r="W9" i="46"/>
  <c r="AI31" i="45"/>
  <c r="X9" i="46"/>
  <c r="AI248" i="3"/>
  <c r="AI101" i="96"/>
  <c r="AH103" i="96"/>
  <c r="AH191" i="96"/>
  <c r="N10" i="44"/>
  <c r="N25" i="44"/>
  <c r="Y676" i="43"/>
  <c r="AI126" i="3"/>
  <c r="AI599" i="43"/>
  <c r="J15" i="4"/>
  <c r="J25" i="4"/>
  <c r="U389" i="3"/>
  <c r="AI37" i="59"/>
  <c r="AI31" i="87"/>
  <c r="X9" i="88"/>
  <c r="W9" i="88"/>
  <c r="J16" i="97"/>
  <c r="J18" i="97"/>
  <c r="J24" i="97"/>
  <c r="J16" i="8"/>
  <c r="AI102" i="13"/>
  <c r="AI96" i="7"/>
  <c r="AH103" i="7"/>
  <c r="V11" i="14"/>
  <c r="V24" i="14"/>
  <c r="AG191" i="13"/>
  <c r="X23" i="97"/>
  <c r="X23" i="8"/>
  <c r="AI262" i="3"/>
  <c r="AI620" i="43"/>
  <c r="AI62" i="43"/>
  <c r="AI253" i="91"/>
  <c r="AH255" i="91"/>
  <c r="AH366" i="91"/>
  <c r="AI143" i="59"/>
  <c r="AH151" i="59"/>
  <c r="AI38" i="45"/>
  <c r="AI142" i="7"/>
  <c r="AI660" i="43"/>
  <c r="AI88" i="3"/>
  <c r="AI334" i="3"/>
  <c r="AH383" i="3"/>
  <c r="AI295" i="3"/>
  <c r="AI52" i="3"/>
  <c r="AI423" i="43"/>
  <c r="AH473" i="43"/>
  <c r="AI98" i="43"/>
  <c r="AI76" i="64"/>
  <c r="AI57" i="7"/>
  <c r="AH67" i="7"/>
  <c r="E24" i="8"/>
  <c r="AI94" i="13"/>
  <c r="AH103" i="13"/>
  <c r="AI19" i="85"/>
  <c r="X8" i="86"/>
  <c r="W8" i="86"/>
  <c r="AJ187" i="85"/>
  <c r="Y22" i="86"/>
  <c r="AI133" i="7"/>
  <c r="J12" i="14"/>
  <c r="J24" i="14"/>
  <c r="U191" i="13"/>
  <c r="AJ148" i="66"/>
  <c r="AJ166" i="66"/>
  <c r="AJ14" i="66"/>
  <c r="AJ25" i="66"/>
  <c r="AJ26" i="66"/>
  <c r="AJ37" i="66"/>
  <c r="AJ138" i="66"/>
  <c r="AJ119" i="66"/>
  <c r="AJ168" i="66"/>
  <c r="AJ189" i="66"/>
  <c r="AJ10" i="66"/>
  <c r="AJ55" i="66"/>
  <c r="Y11" i="67"/>
  <c r="AJ54" i="66"/>
  <c r="AJ182" i="66"/>
  <c r="AJ100" i="66"/>
  <c r="AJ139" i="66"/>
  <c r="Y18" i="67"/>
  <c r="AI191" i="66"/>
  <c r="X24" i="67"/>
  <c r="AJ113" i="66"/>
  <c r="AJ29" i="66"/>
  <c r="AJ157" i="66"/>
  <c r="AJ98" i="66"/>
  <c r="AJ145" i="66"/>
  <c r="AJ158" i="66"/>
  <c r="AJ130" i="66"/>
  <c r="AJ165" i="66"/>
  <c r="AJ62" i="66"/>
  <c r="AJ76" i="66"/>
  <c r="AJ127" i="66"/>
  <c r="AJ24" i="66"/>
  <c r="AJ53" i="66"/>
  <c r="AJ84" i="66"/>
  <c r="AJ69" i="66"/>
  <c r="AJ52" i="66"/>
  <c r="AJ12" i="66"/>
  <c r="AJ83" i="66"/>
  <c r="AJ125" i="66"/>
  <c r="AJ135" i="66"/>
  <c r="AJ149" i="66"/>
  <c r="AJ147" i="66"/>
  <c r="AJ75" i="66"/>
  <c r="AJ178" i="66"/>
  <c r="AJ41" i="66"/>
  <c r="AJ187" i="66"/>
  <c r="Y22" i="67"/>
  <c r="AJ153" i="66"/>
  <c r="AJ108" i="66"/>
  <c r="AJ107" i="66"/>
  <c r="AJ72" i="66"/>
  <c r="AJ89" i="66"/>
  <c r="AJ122" i="66"/>
  <c r="AJ27" i="66"/>
  <c r="AJ50" i="66"/>
  <c r="AJ34" i="66"/>
  <c r="AJ106" i="66"/>
  <c r="AJ137" i="66"/>
  <c r="AJ162" i="66"/>
  <c r="AJ15" i="66"/>
  <c r="AJ186" i="66"/>
  <c r="AJ124" i="66"/>
  <c r="AJ49" i="66"/>
  <c r="AJ39" i="66"/>
  <c r="AJ48" i="66"/>
  <c r="AJ28" i="66"/>
  <c r="AJ36" i="66"/>
  <c r="AJ111" i="66"/>
  <c r="AJ77" i="66"/>
  <c r="AJ144" i="66"/>
  <c r="AJ90" i="66"/>
  <c r="AJ115" i="66"/>
  <c r="Y16" i="67"/>
  <c r="AJ143" i="66"/>
  <c r="AJ97" i="66"/>
  <c r="AJ47" i="66"/>
  <c r="AJ114" i="66"/>
  <c r="AJ65" i="66"/>
  <c r="AJ9" i="66"/>
  <c r="AJ179" i="66"/>
  <c r="AJ33" i="66"/>
  <c r="AJ167" i="66"/>
  <c r="AJ110" i="66"/>
  <c r="AJ57" i="66"/>
  <c r="AJ19" i="66"/>
  <c r="Y8" i="67"/>
  <c r="AJ74" i="66"/>
  <c r="AJ78" i="66"/>
  <c r="AJ156" i="66"/>
  <c r="AJ126" i="66"/>
  <c r="AJ133" i="66"/>
  <c r="AJ132" i="66"/>
  <c r="AJ94" i="66"/>
  <c r="AJ21" i="66"/>
  <c r="AJ40" i="66"/>
  <c r="AJ131" i="66"/>
  <c r="AJ112" i="66"/>
  <c r="AJ59" i="66"/>
  <c r="AJ58" i="66"/>
  <c r="AJ155" i="66"/>
  <c r="AJ171" i="66"/>
  <c r="AJ95" i="66"/>
  <c r="AJ35" i="66"/>
  <c r="AJ38" i="66"/>
  <c r="AJ45" i="66"/>
  <c r="AJ183" i="66"/>
  <c r="AJ134" i="66"/>
  <c r="AJ63" i="66"/>
  <c r="AJ141" i="66"/>
  <c r="AJ73" i="66"/>
  <c r="AJ71" i="66"/>
  <c r="AJ67" i="66"/>
  <c r="Y12" i="67"/>
  <c r="AJ17" i="66"/>
  <c r="AJ11" i="66"/>
  <c r="AJ86" i="66"/>
  <c r="AJ160" i="66"/>
  <c r="AJ190" i="66"/>
  <c r="Y23" i="67"/>
  <c r="AJ175" i="66"/>
  <c r="Y21" i="67"/>
  <c r="AJ93" i="66"/>
  <c r="AJ46" i="66"/>
  <c r="AJ185" i="66"/>
  <c r="AJ129" i="66"/>
  <c r="AJ101" i="66"/>
  <c r="AJ87" i="66"/>
  <c r="AJ82" i="66"/>
  <c r="AJ169" i="66"/>
  <c r="AJ88" i="66"/>
  <c r="AJ191" i="66"/>
  <c r="Y24" i="67"/>
  <c r="AJ64" i="66"/>
  <c r="AJ123" i="66"/>
  <c r="AJ91" i="66"/>
  <c r="Y14" i="67"/>
  <c r="AJ85" i="66"/>
  <c r="AJ150" i="66"/>
  <c r="AJ154" i="66"/>
  <c r="AJ177" i="66"/>
  <c r="AJ117" i="66"/>
  <c r="AJ172" i="66"/>
  <c r="AJ66" i="66"/>
  <c r="AJ23" i="66"/>
  <c r="AJ161" i="66"/>
  <c r="AJ146" i="66"/>
  <c r="AJ170" i="66"/>
  <c r="AJ60" i="66"/>
  <c r="AJ118" i="66"/>
  <c r="AJ102" i="66"/>
  <c r="AJ163" i="66"/>
  <c r="Y20" i="67"/>
  <c r="AJ79" i="66"/>
  <c r="Y13" i="67"/>
  <c r="AJ136" i="66"/>
  <c r="AJ159" i="66"/>
  <c r="AJ181" i="66"/>
  <c r="AJ184" i="66"/>
  <c r="AJ105" i="66"/>
  <c r="AJ31" i="66"/>
  <c r="Y9" i="67"/>
  <c r="AJ81" i="66"/>
  <c r="AJ70" i="66"/>
  <c r="AJ103" i="66"/>
  <c r="Y15" i="67"/>
  <c r="AJ61" i="66"/>
  <c r="AJ16" i="66"/>
  <c r="AJ180" i="66"/>
  <c r="AJ174" i="66"/>
  <c r="AJ22" i="66"/>
  <c r="AJ109" i="66"/>
  <c r="AJ142" i="66"/>
  <c r="AJ151" i="66"/>
  <c r="Y19" i="67"/>
  <c r="AJ173" i="66"/>
  <c r="AJ43" i="66"/>
  <c r="Y10" i="67"/>
  <c r="AJ121" i="66"/>
  <c r="AJ13" i="66"/>
  <c r="AJ51" i="66"/>
  <c r="AJ120" i="66"/>
  <c r="AJ99" i="66"/>
  <c r="AJ96" i="66"/>
  <c r="AJ18" i="66"/>
  <c r="AJ42" i="66"/>
  <c r="AJ30" i="66"/>
  <c r="AH268" i="3"/>
  <c r="U191" i="7"/>
  <c r="AH79" i="64"/>
  <c r="W10" i="41"/>
  <c r="AI23" i="40"/>
  <c r="X10" i="41"/>
  <c r="AH58" i="89"/>
  <c r="AI49" i="89"/>
  <c r="V11" i="60"/>
  <c r="V24" i="60"/>
  <c r="AG191" i="59"/>
  <c r="AI146" i="45"/>
  <c r="AH151" i="45"/>
  <c r="AI97" i="43"/>
  <c r="AH147" i="43"/>
  <c r="R24" i="97"/>
  <c r="AI62" i="38"/>
  <c r="AH66" i="38"/>
  <c r="N12" i="8"/>
  <c r="N12" i="97"/>
  <c r="AI254" i="3"/>
  <c r="AI196" i="3"/>
  <c r="AI58" i="43"/>
  <c r="AH85" i="43"/>
  <c r="AI155" i="59"/>
  <c r="AH163" i="59"/>
  <c r="AI668" i="43"/>
  <c r="AI596" i="43"/>
  <c r="AH671" i="43"/>
  <c r="AI302" i="3"/>
  <c r="AH304" i="3"/>
  <c r="AI76" i="3"/>
  <c r="AI562" i="43"/>
  <c r="AI146" i="3"/>
  <c r="AI118" i="59"/>
  <c r="AH127" i="59"/>
  <c r="X54" i="38"/>
  <c r="Y50" i="38"/>
  <c r="AI169" i="11"/>
  <c r="AH171" i="11"/>
  <c r="J18" i="8"/>
  <c r="AH43" i="45"/>
  <c r="W14" i="92"/>
  <c r="AI155" i="91"/>
  <c r="X14" i="92"/>
  <c r="AI360" i="91"/>
  <c r="X23" i="92"/>
  <c r="W23" i="92"/>
  <c r="AH46" i="40"/>
  <c r="Y49" i="40"/>
  <c r="N13" i="41"/>
  <c r="AH215" i="43"/>
  <c r="W17" i="90"/>
  <c r="AI118" i="89"/>
  <c r="AH73" i="40"/>
  <c r="AI69" i="40"/>
  <c r="W10" i="4"/>
  <c r="AI37" i="3"/>
  <c r="X10" i="4"/>
  <c r="AI118" i="40"/>
  <c r="X23" i="41"/>
  <c r="W23" i="41"/>
  <c r="J12" i="90"/>
  <c r="J24" i="90"/>
  <c r="U166" i="89"/>
  <c r="N18" i="77"/>
  <c r="N24" i="77"/>
  <c r="Y191" i="76"/>
  <c r="AI55" i="59"/>
  <c r="X11" i="60"/>
  <c r="W11" i="60"/>
  <c r="AI45" i="45"/>
  <c r="AH55" i="45"/>
  <c r="AH53" i="43"/>
  <c r="X8" i="97"/>
  <c r="X8" i="8"/>
  <c r="AJ166" i="91"/>
  <c r="AJ195" i="91"/>
  <c r="AJ139" i="91"/>
  <c r="AJ305" i="91"/>
  <c r="AJ303" i="91"/>
  <c r="AJ143" i="91"/>
  <c r="AJ119" i="91"/>
  <c r="AJ285" i="91"/>
  <c r="AJ92" i="91"/>
  <c r="AJ85" i="91"/>
  <c r="AJ187" i="91"/>
  <c r="AJ9" i="91"/>
  <c r="AJ137" i="91"/>
  <c r="AJ315" i="91"/>
  <c r="AJ153" i="91"/>
  <c r="AJ312" i="91"/>
  <c r="AJ206" i="91"/>
  <c r="AJ318" i="91"/>
  <c r="AJ347" i="91"/>
  <c r="AJ67" i="91"/>
  <c r="AJ201" i="91"/>
  <c r="AJ323" i="91"/>
  <c r="AJ209" i="91"/>
  <c r="AJ328" i="91"/>
  <c r="AJ210" i="91"/>
  <c r="AJ43" i="91"/>
  <c r="AJ110" i="91"/>
  <c r="AJ325" i="91"/>
  <c r="AJ275" i="91"/>
  <c r="AJ34" i="91"/>
  <c r="AJ57" i="91"/>
  <c r="AJ273" i="91"/>
  <c r="AJ227" i="91"/>
  <c r="AJ79" i="91"/>
  <c r="AJ127" i="91"/>
  <c r="AJ76" i="91"/>
  <c r="AJ128" i="91"/>
  <c r="AJ59" i="91"/>
  <c r="AJ324" i="91"/>
  <c r="AJ87" i="91"/>
  <c r="AJ247" i="91"/>
  <c r="AJ86" i="91"/>
  <c r="AJ261" i="91"/>
  <c r="AJ81" i="91"/>
  <c r="AJ118" i="91"/>
  <c r="AJ30" i="91"/>
  <c r="AJ152" i="91"/>
  <c r="AJ278" i="91"/>
  <c r="AJ346" i="91"/>
  <c r="AJ306" i="91"/>
  <c r="AJ44" i="91"/>
  <c r="AJ168" i="91"/>
  <c r="AJ75" i="91"/>
  <c r="AJ295" i="91"/>
  <c r="AJ337" i="91"/>
  <c r="AJ322" i="91"/>
  <c r="AJ24" i="91"/>
  <c r="AJ250" i="91"/>
  <c r="AJ28" i="91"/>
  <c r="AJ356" i="91"/>
  <c r="AJ317" i="91"/>
  <c r="AJ192" i="91"/>
  <c r="AJ180" i="91"/>
  <c r="AJ265" i="91"/>
  <c r="AJ38" i="91"/>
  <c r="AJ274" i="91"/>
  <c r="AJ20" i="91"/>
  <c r="AJ286" i="91"/>
  <c r="AJ314" i="91"/>
  <c r="AJ339" i="91"/>
  <c r="AJ252" i="91"/>
  <c r="AJ115" i="91"/>
  <c r="AJ161" i="91"/>
  <c r="AJ327" i="91"/>
  <c r="AJ246" i="91"/>
  <c r="AJ147" i="91"/>
  <c r="AJ106" i="91"/>
  <c r="AJ205" i="91"/>
  <c r="AJ262" i="91"/>
  <c r="AJ219" i="91"/>
  <c r="AJ333" i="91"/>
  <c r="AJ258" i="91"/>
  <c r="AJ132" i="91"/>
  <c r="AJ46" i="91"/>
  <c r="AJ56" i="91"/>
  <c r="AJ41" i="91"/>
  <c r="AJ50" i="91"/>
  <c r="AJ344" i="91"/>
  <c r="AJ326" i="91"/>
  <c r="AJ366" i="91"/>
  <c r="Y25" i="92"/>
  <c r="AJ272" i="91"/>
  <c r="AJ80" i="91"/>
  <c r="AJ259" i="91"/>
  <c r="AJ279" i="91"/>
  <c r="AJ232" i="91"/>
  <c r="AJ104" i="91"/>
  <c r="AJ257" i="91"/>
  <c r="AJ74" i="91"/>
  <c r="AJ176" i="91"/>
  <c r="AJ37" i="91"/>
  <c r="AJ22" i="91"/>
  <c r="AJ174" i="91"/>
  <c r="AJ203" i="91"/>
  <c r="AJ101" i="91"/>
  <c r="AJ266" i="91"/>
  <c r="AJ114" i="91"/>
  <c r="AJ313" i="91"/>
  <c r="AJ31" i="91"/>
  <c r="AJ338" i="91"/>
  <c r="AJ159" i="91"/>
  <c r="AJ207" i="91"/>
  <c r="AJ358" i="91"/>
  <c r="AJ97" i="91"/>
  <c r="AJ183" i="91"/>
  <c r="AJ172" i="91"/>
  <c r="AJ218" i="91"/>
  <c r="AJ280" i="91"/>
  <c r="AJ181" i="91"/>
  <c r="AJ301" i="91"/>
  <c r="AJ60" i="91"/>
  <c r="AJ353" i="91"/>
  <c r="AJ148" i="91"/>
  <c r="AJ73" i="91"/>
  <c r="AJ298" i="91"/>
  <c r="AJ78" i="91"/>
  <c r="AJ91" i="91"/>
  <c r="AJ335" i="91"/>
  <c r="AJ154" i="91"/>
  <c r="AJ146" i="91"/>
  <c r="AJ213" i="91"/>
  <c r="AJ54" i="91"/>
  <c r="AJ271" i="91"/>
  <c r="AJ184" i="91"/>
  <c r="AJ350" i="91"/>
  <c r="AJ135" i="91"/>
  <c r="AJ319" i="91"/>
  <c r="AJ226" i="91"/>
  <c r="AJ235" i="91"/>
  <c r="AJ365" i="91"/>
  <c r="Y24" i="92"/>
  <c r="AJ27" i="91"/>
  <c r="AJ211" i="91"/>
  <c r="AJ93" i="91"/>
  <c r="AJ134" i="91"/>
  <c r="AJ33" i="91"/>
  <c r="AJ65" i="91"/>
  <c r="AJ102" i="91"/>
  <c r="AJ64" i="91"/>
  <c r="AJ294" i="91"/>
  <c r="AJ287" i="91"/>
  <c r="Y21" i="92"/>
  <c r="AJ129" i="91"/>
  <c r="AI366" i="91"/>
  <c r="X25" i="92"/>
  <c r="AJ291" i="91"/>
  <c r="AJ32" i="91"/>
  <c r="AJ29" i="91"/>
  <c r="AJ214" i="91"/>
  <c r="AJ109" i="91"/>
  <c r="AJ15" i="91"/>
  <c r="AJ276" i="91"/>
  <c r="AJ72" i="91"/>
  <c r="AJ95" i="91"/>
  <c r="AJ105" i="91"/>
  <c r="AJ39" i="91"/>
  <c r="AJ194" i="91"/>
  <c r="AJ157" i="91"/>
  <c r="AJ14" i="91"/>
  <c r="AJ185" i="91"/>
  <c r="AJ150" i="91"/>
  <c r="AJ141" i="91"/>
  <c r="AJ42" i="91"/>
  <c r="AJ19" i="91"/>
  <c r="AJ310" i="91"/>
  <c r="Y22" i="92"/>
  <c r="AJ171" i="91"/>
  <c r="AJ103" i="91"/>
  <c r="AJ296" i="91"/>
  <c r="AJ23" i="91"/>
  <c r="AJ293" i="91"/>
  <c r="AJ355" i="91"/>
  <c r="AJ244" i="91"/>
  <c r="AJ125" i="91"/>
  <c r="AJ237" i="91"/>
  <c r="AJ193" i="91"/>
  <c r="AJ173" i="91"/>
  <c r="AJ251" i="91"/>
  <c r="AJ220" i="91"/>
  <c r="AJ297" i="91"/>
  <c r="AJ170" i="91"/>
  <c r="AJ83" i="91"/>
  <c r="AJ140" i="91"/>
  <c r="AJ340" i="91"/>
  <c r="AJ142" i="91"/>
  <c r="AJ169" i="91"/>
  <c r="AJ133" i="91"/>
  <c r="AJ178" i="91"/>
  <c r="AJ240" i="91"/>
  <c r="AJ177" i="91"/>
  <c r="AJ151" i="91"/>
  <c r="AJ230" i="91"/>
  <c r="AJ225" i="91"/>
  <c r="AJ13" i="91"/>
  <c r="AJ254" i="91"/>
  <c r="AJ302" i="91"/>
  <c r="AJ70" i="91"/>
  <c r="AJ270" i="91"/>
  <c r="AJ362" i="91"/>
  <c r="AJ63" i="91"/>
  <c r="AJ165" i="91"/>
  <c r="AJ197" i="91"/>
  <c r="AJ336" i="91"/>
  <c r="AJ112" i="91"/>
  <c r="AJ122" i="91"/>
  <c r="AJ198" i="91"/>
  <c r="AJ239" i="91"/>
  <c r="AJ341" i="91"/>
  <c r="AJ343" i="91"/>
  <c r="AJ217" i="91"/>
  <c r="AJ163" i="91"/>
  <c r="AJ223" i="91"/>
  <c r="Y16" i="92"/>
  <c r="AJ40" i="91"/>
  <c r="AJ88" i="91"/>
  <c r="AJ136" i="91"/>
  <c r="AJ158" i="91"/>
  <c r="AJ216" i="91"/>
  <c r="AJ281" i="91"/>
  <c r="AJ233" i="91"/>
  <c r="AJ357" i="91"/>
  <c r="AJ241" i="91"/>
  <c r="AJ144" i="91"/>
  <c r="AJ321" i="91"/>
  <c r="AJ116" i="91"/>
  <c r="AJ200" i="91"/>
  <c r="AJ94" i="91"/>
  <c r="AJ229" i="91"/>
  <c r="AJ245" i="91"/>
  <c r="AJ329" i="91"/>
  <c r="AJ300" i="91"/>
  <c r="AJ308" i="91"/>
  <c r="AJ66" i="91"/>
  <c r="AJ138" i="91"/>
  <c r="AJ334" i="91"/>
  <c r="AJ10" i="91"/>
  <c r="AJ221" i="91"/>
  <c r="AJ62" i="91"/>
  <c r="AJ191" i="91"/>
  <c r="AJ332" i="91"/>
  <c r="AJ248" i="91"/>
  <c r="AJ182" i="91"/>
  <c r="AJ290" i="91"/>
  <c r="AJ51" i="91"/>
  <c r="AJ267" i="91"/>
  <c r="AJ84" i="91"/>
  <c r="AJ145" i="91"/>
  <c r="AJ352" i="91"/>
  <c r="AJ55" i="91"/>
  <c r="AJ12" i="91"/>
  <c r="AJ186" i="91"/>
  <c r="AJ162" i="91"/>
  <c r="AJ164" i="91"/>
  <c r="AJ199" i="91"/>
  <c r="AJ316" i="91"/>
  <c r="AJ11" i="91"/>
  <c r="AJ47" i="91"/>
  <c r="AJ113" i="91"/>
  <c r="AJ345" i="91"/>
  <c r="AJ208" i="91"/>
  <c r="AJ359" i="91"/>
  <c r="AJ58" i="91"/>
  <c r="AJ236" i="91"/>
  <c r="AJ277" i="91"/>
  <c r="AJ82" i="91"/>
  <c r="AJ117" i="91"/>
  <c r="AJ21" i="91"/>
  <c r="AJ234" i="91"/>
  <c r="AJ307" i="91"/>
  <c r="AJ188" i="91"/>
  <c r="Y15" i="92"/>
  <c r="AJ68" i="91"/>
  <c r="AJ107" i="91"/>
  <c r="AJ179" i="91"/>
  <c r="AJ349" i="91"/>
  <c r="AJ96" i="91"/>
  <c r="AJ243" i="91"/>
  <c r="AJ175" i="91"/>
  <c r="AJ16" i="91"/>
  <c r="AJ120" i="91"/>
  <c r="AJ149" i="91"/>
  <c r="AJ222" i="91"/>
  <c r="AJ69" i="91"/>
  <c r="AJ249" i="91"/>
  <c r="AJ354" i="91"/>
  <c r="AJ292" i="91"/>
  <c r="AJ231" i="91"/>
  <c r="AJ364" i="91"/>
  <c r="AJ108" i="91"/>
  <c r="AJ61" i="91"/>
  <c r="AJ309" i="91"/>
  <c r="AJ204" i="91"/>
  <c r="AJ77" i="91"/>
  <c r="AJ45" i="91"/>
  <c r="AJ99" i="91"/>
  <c r="AJ299" i="91"/>
  <c r="AJ348" i="91"/>
  <c r="AJ202" i="91"/>
  <c r="AJ71" i="91"/>
  <c r="AJ98" i="91"/>
  <c r="AJ260" i="91"/>
  <c r="AJ351" i="91"/>
  <c r="AJ48" i="91"/>
  <c r="AJ331" i="91"/>
  <c r="AJ330" i="91"/>
  <c r="AJ160" i="91"/>
  <c r="AJ49" i="91"/>
  <c r="AJ238" i="91"/>
  <c r="AJ289" i="91"/>
  <c r="AJ131" i="91"/>
  <c r="AJ215" i="91"/>
  <c r="AJ130" i="91"/>
  <c r="AJ320" i="91"/>
  <c r="AJ111" i="91"/>
  <c r="AJ100" i="91"/>
  <c r="AJ126" i="91"/>
  <c r="AJ196" i="91"/>
  <c r="AJ228" i="91"/>
  <c r="AJ121" i="91"/>
  <c r="AJ242" i="91"/>
  <c r="AJ342" i="91"/>
  <c r="AJ167" i="91"/>
  <c r="AJ284" i="91"/>
  <c r="AJ190" i="91"/>
  <c r="AJ304" i="91"/>
  <c r="AJ212" i="91"/>
  <c r="AJ263" i="91"/>
  <c r="Y18" i="92"/>
  <c r="AJ363" i="91"/>
  <c r="AJ25" i="91"/>
  <c r="Y9" i="92"/>
  <c r="AJ35" i="91"/>
  <c r="Y10" i="92"/>
  <c r="AJ360" i="91"/>
  <c r="Y23" i="92"/>
  <c r="AJ52" i="91"/>
  <c r="Y11" i="92"/>
  <c r="AJ89" i="91"/>
  <c r="Y12" i="92"/>
  <c r="AJ268" i="91"/>
  <c r="AJ253" i="91"/>
  <c r="AJ123" i="91"/>
  <c r="Y13" i="92"/>
  <c r="AJ17" i="91"/>
  <c r="Y8" i="92"/>
  <c r="AJ282" i="91"/>
  <c r="Y20" i="92"/>
  <c r="AJ155" i="91"/>
  <c r="Y14" i="92"/>
  <c r="AJ97" i="96"/>
  <c r="AJ106" i="96"/>
  <c r="AJ123" i="96"/>
  <c r="AJ122" i="96"/>
  <c r="AJ165" i="96"/>
  <c r="AJ183" i="96"/>
  <c r="AJ66" i="96"/>
  <c r="AJ139" i="96"/>
  <c r="AJ167" i="96"/>
  <c r="AJ53" i="96"/>
  <c r="AJ98" i="96"/>
  <c r="AJ191" i="96"/>
  <c r="AJ142" i="96"/>
  <c r="AJ161" i="96"/>
  <c r="AJ29" i="96"/>
  <c r="AJ94" i="96"/>
  <c r="AJ70" i="96"/>
  <c r="AJ87" i="96"/>
  <c r="AJ10" i="96"/>
  <c r="AJ24" i="96"/>
  <c r="AJ89" i="96"/>
  <c r="AJ120" i="96"/>
  <c r="AJ13" i="96"/>
  <c r="AJ41" i="96"/>
  <c r="AJ14" i="96"/>
  <c r="AJ172" i="96"/>
  <c r="AJ62" i="96"/>
  <c r="AJ17" i="96"/>
  <c r="AJ78" i="96"/>
  <c r="AJ168" i="96"/>
  <c r="AJ156" i="96"/>
  <c r="AJ58" i="96"/>
  <c r="AJ174" i="96"/>
  <c r="AJ77" i="96"/>
  <c r="AJ110" i="96"/>
  <c r="AJ109" i="96"/>
  <c r="AJ131" i="96"/>
  <c r="AJ166" i="96"/>
  <c r="AJ50" i="96"/>
  <c r="AJ114" i="96"/>
  <c r="AJ22" i="96"/>
  <c r="AJ61" i="96"/>
  <c r="AJ113" i="96"/>
  <c r="AJ96" i="96"/>
  <c r="AJ171" i="96"/>
  <c r="AJ47" i="96"/>
  <c r="AJ102" i="96"/>
  <c r="AJ69" i="96"/>
  <c r="AJ124" i="96"/>
  <c r="AJ153" i="96"/>
  <c r="AJ145" i="96"/>
  <c r="AJ186" i="96"/>
  <c r="AJ65" i="96"/>
  <c r="AJ159" i="96"/>
  <c r="AJ49" i="96"/>
  <c r="AJ64" i="96"/>
  <c r="AJ170" i="96"/>
  <c r="AJ43" i="96"/>
  <c r="AJ179" i="96"/>
  <c r="AJ187" i="96"/>
  <c r="AJ85" i="96"/>
  <c r="AJ59" i="96"/>
  <c r="AJ137" i="96"/>
  <c r="AJ185" i="96"/>
  <c r="AJ146" i="96"/>
  <c r="AJ23" i="96"/>
  <c r="AJ155" i="96"/>
  <c r="AJ126" i="96"/>
  <c r="AJ76" i="96"/>
  <c r="AJ26" i="96"/>
  <c r="AJ111" i="96"/>
  <c r="AJ35" i="96"/>
  <c r="AJ177" i="96"/>
  <c r="AJ169" i="96"/>
  <c r="AJ154" i="96"/>
  <c r="AJ127" i="96"/>
  <c r="AJ46" i="96"/>
  <c r="AJ138" i="96"/>
  <c r="AJ157" i="96"/>
  <c r="AJ119" i="96"/>
  <c r="AJ99" i="96"/>
  <c r="AJ100" i="96"/>
  <c r="AJ134" i="96"/>
  <c r="AJ15" i="96"/>
  <c r="AJ18" i="96"/>
  <c r="AJ27" i="96"/>
  <c r="AJ57" i="96"/>
  <c r="AJ105" i="96"/>
  <c r="AJ181" i="96"/>
  <c r="AJ9" i="96"/>
  <c r="AJ86" i="96"/>
  <c r="AJ88" i="96"/>
  <c r="AJ72" i="96"/>
  <c r="AJ39" i="96"/>
  <c r="AJ121" i="96"/>
  <c r="AJ125" i="96"/>
  <c r="AJ173" i="96"/>
  <c r="AJ143" i="96"/>
  <c r="AJ135" i="96"/>
  <c r="AJ95" i="96"/>
  <c r="AJ74" i="96"/>
  <c r="AJ132" i="96"/>
  <c r="AJ45" i="96"/>
  <c r="AJ162" i="96"/>
  <c r="AJ112" i="96"/>
  <c r="AJ34" i="96"/>
  <c r="AJ12" i="96"/>
  <c r="AJ81" i="96"/>
  <c r="AJ107" i="96"/>
  <c r="AJ33" i="96"/>
  <c r="AJ180" i="96"/>
  <c r="AJ133" i="96"/>
  <c r="AJ129" i="96"/>
  <c r="AJ93" i="96"/>
  <c r="AJ90" i="96"/>
  <c r="AJ51" i="96"/>
  <c r="AJ82" i="96"/>
  <c r="AJ73" i="96"/>
  <c r="AJ71" i="96"/>
  <c r="AJ40" i="96"/>
  <c r="AJ91" i="96"/>
  <c r="AJ55" i="96"/>
  <c r="AJ160" i="96"/>
  <c r="AJ48" i="96"/>
  <c r="AJ148" i="96"/>
  <c r="AJ42" i="96"/>
  <c r="AJ28" i="96"/>
  <c r="AJ178" i="96"/>
  <c r="AJ108" i="96"/>
  <c r="AJ16" i="96"/>
  <c r="AJ84" i="96"/>
  <c r="AJ37" i="96"/>
  <c r="AJ184" i="96"/>
  <c r="AJ52" i="96"/>
  <c r="AJ54" i="96"/>
  <c r="AJ141" i="96"/>
  <c r="AJ118" i="96"/>
  <c r="AJ182" i="96"/>
  <c r="AJ175" i="96"/>
  <c r="AJ25" i="96"/>
  <c r="AJ136" i="96"/>
  <c r="AJ83" i="96"/>
  <c r="AJ147" i="96"/>
  <c r="AJ158" i="96"/>
  <c r="AJ21" i="96"/>
  <c r="AJ36" i="96"/>
  <c r="AJ130" i="96"/>
  <c r="AJ31" i="96"/>
  <c r="AJ149" i="96"/>
  <c r="AJ11" i="96"/>
  <c r="AJ60" i="96"/>
  <c r="AJ144" i="96"/>
  <c r="AJ30" i="96"/>
  <c r="AJ117" i="96"/>
  <c r="AJ38" i="96"/>
  <c r="AJ163" i="96"/>
  <c r="AI191" i="96"/>
  <c r="AJ75" i="96"/>
  <c r="AJ150" i="96"/>
  <c r="AJ115" i="96"/>
  <c r="AJ189" i="96"/>
  <c r="AJ19" i="96"/>
  <c r="AJ63" i="96"/>
  <c r="AJ79" i="96"/>
  <c r="AJ101" i="96"/>
  <c r="AI163" i="59"/>
  <c r="X20" i="60"/>
  <c r="W20" i="60"/>
  <c r="AH191" i="59"/>
  <c r="AJ163" i="59"/>
  <c r="Y20" i="60"/>
  <c r="W15" i="8"/>
  <c r="AI103" i="7"/>
  <c r="W15" i="97"/>
  <c r="W15" i="4"/>
  <c r="AI198" i="3"/>
  <c r="X15" i="4"/>
  <c r="W20" i="8"/>
  <c r="AI163" i="7"/>
  <c r="W20" i="97"/>
  <c r="N24" i="97"/>
  <c r="W18" i="46"/>
  <c r="AI139" i="45"/>
  <c r="W11" i="4"/>
  <c r="AI56" i="3"/>
  <c r="X11" i="4"/>
  <c r="W19" i="12"/>
  <c r="AI171" i="11"/>
  <c r="AI79" i="64"/>
  <c r="X13" i="65"/>
  <c r="W13" i="65"/>
  <c r="W24" i="65"/>
  <c r="AJ19" i="85"/>
  <c r="Y8" i="86"/>
  <c r="AI411" i="43"/>
  <c r="X16" i="44"/>
  <c r="W16" i="44"/>
  <c r="AI175" i="85"/>
  <c r="X21" i="86"/>
  <c r="W21" i="86"/>
  <c r="AJ175" i="85"/>
  <c r="Y21" i="86"/>
  <c r="AI91" i="45"/>
  <c r="X14" i="46"/>
  <c r="W14" i="46"/>
  <c r="N24" i="8"/>
  <c r="AI87" i="40"/>
  <c r="AH88" i="40"/>
  <c r="AI151" i="76"/>
  <c r="X19" i="77"/>
  <c r="W19" i="77"/>
  <c r="W11" i="44"/>
  <c r="AI85" i="43"/>
  <c r="X11" i="44"/>
  <c r="AJ79" i="85"/>
  <c r="Y13" i="86"/>
  <c r="AJ185" i="85"/>
  <c r="AJ9" i="85"/>
  <c r="AJ31" i="85"/>
  <c r="Y9" i="86"/>
  <c r="AJ139" i="85"/>
  <c r="Y18" i="86"/>
  <c r="AJ63" i="85"/>
  <c r="AJ105" i="85"/>
  <c r="AJ158" i="85"/>
  <c r="AJ23" i="85"/>
  <c r="AJ34" i="85"/>
  <c r="AJ191" i="85"/>
  <c r="Y24" i="86"/>
  <c r="AJ96" i="85"/>
  <c r="AJ133" i="85"/>
  <c r="AJ100" i="85"/>
  <c r="AJ46" i="85"/>
  <c r="AJ156" i="85"/>
  <c r="AJ24" i="85"/>
  <c r="AJ138" i="85"/>
  <c r="AJ119" i="85"/>
  <c r="AJ77" i="85"/>
  <c r="AJ145" i="85"/>
  <c r="AJ22" i="85"/>
  <c r="AJ120" i="85"/>
  <c r="AJ26" i="85"/>
  <c r="AJ135" i="85"/>
  <c r="AJ110" i="85"/>
  <c r="AJ86" i="85"/>
  <c r="AJ170" i="85"/>
  <c r="AJ114" i="85"/>
  <c r="AJ90" i="85"/>
  <c r="AJ109" i="85"/>
  <c r="AJ45" i="85"/>
  <c r="AJ54" i="85"/>
  <c r="AJ172" i="85"/>
  <c r="AJ88" i="85"/>
  <c r="AJ81" i="85"/>
  <c r="AJ118" i="85"/>
  <c r="AJ184" i="85"/>
  <c r="AJ180" i="85"/>
  <c r="AJ21" i="85"/>
  <c r="AJ58" i="85"/>
  <c r="AJ143" i="85"/>
  <c r="AJ85" i="85"/>
  <c r="AJ161" i="85"/>
  <c r="AJ42" i="85"/>
  <c r="AJ189" i="85"/>
  <c r="AJ181" i="85"/>
  <c r="AJ75" i="85"/>
  <c r="AJ132" i="85"/>
  <c r="AJ16" i="85"/>
  <c r="AJ28" i="85"/>
  <c r="AJ66" i="85"/>
  <c r="AJ113" i="85"/>
  <c r="AJ137" i="85"/>
  <c r="AJ163" i="85"/>
  <c r="Y20" i="86"/>
  <c r="AJ97" i="85"/>
  <c r="AJ41" i="85"/>
  <c r="AJ39" i="85"/>
  <c r="AJ73" i="85"/>
  <c r="AJ49" i="85"/>
  <c r="AJ10" i="85"/>
  <c r="AJ177" i="85"/>
  <c r="AJ25" i="85"/>
  <c r="AJ57" i="85"/>
  <c r="AJ141" i="85"/>
  <c r="AJ55" i="85"/>
  <c r="Y11" i="86"/>
  <c r="AJ72" i="85"/>
  <c r="AJ169" i="85"/>
  <c r="AJ131" i="85"/>
  <c r="AJ51" i="85"/>
  <c r="AJ190" i="85"/>
  <c r="Y23" i="86"/>
  <c r="AJ121" i="85"/>
  <c r="AJ153" i="85"/>
  <c r="AJ50" i="85"/>
  <c r="AJ136" i="85"/>
  <c r="AJ76" i="85"/>
  <c r="AJ155" i="85"/>
  <c r="AJ38" i="85"/>
  <c r="AJ60" i="85"/>
  <c r="AJ83" i="85"/>
  <c r="AJ166" i="85"/>
  <c r="AJ149" i="85"/>
  <c r="AJ18" i="85"/>
  <c r="AJ12" i="85"/>
  <c r="AJ127" i="85"/>
  <c r="AI191" i="85"/>
  <c r="X24" i="86"/>
  <c r="AJ61" i="85"/>
  <c r="AJ130" i="85"/>
  <c r="AJ103" i="85"/>
  <c r="Y15" i="86"/>
  <c r="AJ94" i="85"/>
  <c r="AJ125" i="85"/>
  <c r="AJ150" i="85"/>
  <c r="AJ59" i="85"/>
  <c r="AJ154" i="85"/>
  <c r="AJ174" i="85"/>
  <c r="AJ29" i="85"/>
  <c r="AJ111" i="85"/>
  <c r="AJ124" i="85"/>
  <c r="AJ157" i="85"/>
  <c r="AJ129" i="85"/>
  <c r="AJ179" i="85"/>
  <c r="AJ37" i="85"/>
  <c r="AJ84" i="85"/>
  <c r="AJ106" i="85"/>
  <c r="AJ159" i="85"/>
  <c r="AJ53" i="85"/>
  <c r="AJ70" i="85"/>
  <c r="AJ162" i="85"/>
  <c r="AJ98" i="85"/>
  <c r="AJ186" i="85"/>
  <c r="AJ40" i="85"/>
  <c r="AJ69" i="85"/>
  <c r="AJ93" i="85"/>
  <c r="AJ11" i="85"/>
  <c r="AJ134" i="85"/>
  <c r="AJ64" i="85"/>
  <c r="AJ14" i="85"/>
  <c r="AJ108" i="85"/>
  <c r="AJ67" i="85"/>
  <c r="Y12" i="86"/>
  <c r="AJ82" i="85"/>
  <c r="AJ30" i="85"/>
  <c r="AJ35" i="85"/>
  <c r="AJ123" i="85"/>
  <c r="AJ48" i="85"/>
  <c r="AJ15" i="85"/>
  <c r="AJ95" i="85"/>
  <c r="AJ65" i="85"/>
  <c r="AJ115" i="85"/>
  <c r="Y16" i="86"/>
  <c r="AJ71" i="85"/>
  <c r="AJ182" i="85"/>
  <c r="AJ47" i="85"/>
  <c r="AJ107" i="85"/>
  <c r="AJ171" i="85"/>
  <c r="AJ117" i="85"/>
  <c r="AJ178" i="85"/>
  <c r="AJ52" i="85"/>
  <c r="AJ27" i="85"/>
  <c r="AJ147" i="85"/>
  <c r="AJ87" i="85"/>
  <c r="AJ13" i="85"/>
  <c r="AJ122" i="85"/>
  <c r="AJ78" i="85"/>
  <c r="AJ99" i="85"/>
  <c r="AJ74" i="85"/>
  <c r="AJ183" i="85"/>
  <c r="AJ62" i="85"/>
  <c r="AJ33" i="85"/>
  <c r="AJ101" i="85"/>
  <c r="AJ126" i="85"/>
  <c r="AJ112" i="85"/>
  <c r="AJ36" i="85"/>
  <c r="AJ160" i="85"/>
  <c r="AJ168" i="85"/>
  <c r="AJ17" i="85"/>
  <c r="AJ146" i="85"/>
  <c r="AJ102" i="85"/>
  <c r="AJ144" i="85"/>
  <c r="AJ173" i="85"/>
  <c r="AJ148" i="85"/>
  <c r="AJ89" i="85"/>
  <c r="AJ167" i="85"/>
  <c r="AI67" i="7"/>
  <c r="W12" i="97"/>
  <c r="W12" i="8"/>
  <c r="AH191" i="7"/>
  <c r="AJ67" i="7"/>
  <c r="W12" i="14"/>
  <c r="AI67" i="13"/>
  <c r="X12" i="14"/>
  <c r="AI130" i="89"/>
  <c r="X18" i="90"/>
  <c r="W18" i="90"/>
  <c r="AH166" i="89"/>
  <c r="AJ130" i="89"/>
  <c r="Y18" i="90"/>
  <c r="W11" i="8"/>
  <c r="W11" i="97"/>
  <c r="W24" i="97"/>
  <c r="AI55" i="7"/>
  <c r="AJ103" i="7"/>
  <c r="AJ29" i="93"/>
  <c r="AJ97" i="93"/>
  <c r="AJ100" i="93"/>
  <c r="AJ184" i="93"/>
  <c r="AJ59" i="93"/>
  <c r="AJ84" i="93"/>
  <c r="AJ85" i="93"/>
  <c r="AJ148" i="93"/>
  <c r="AJ69" i="93"/>
  <c r="AJ153" i="93"/>
  <c r="AJ159" i="93"/>
  <c r="AJ88" i="93"/>
  <c r="AJ109" i="93"/>
  <c r="AJ136" i="93"/>
  <c r="AJ137" i="93"/>
  <c r="AJ58" i="93"/>
  <c r="AJ47" i="93"/>
  <c r="AJ38" i="93"/>
  <c r="AJ82" i="93"/>
  <c r="AJ27" i="93"/>
  <c r="AJ39" i="93"/>
  <c r="AJ134" i="93"/>
  <c r="AJ89" i="93"/>
  <c r="AJ64" i="93"/>
  <c r="AJ81" i="93"/>
  <c r="AJ30" i="93"/>
  <c r="AJ50" i="93"/>
  <c r="AJ171" i="93"/>
  <c r="AJ9" i="93"/>
  <c r="AJ169" i="93"/>
  <c r="AJ10" i="93"/>
  <c r="AJ147" i="93"/>
  <c r="AJ25" i="93"/>
  <c r="AJ173" i="93"/>
  <c r="AJ23" i="93"/>
  <c r="AJ187" i="93"/>
  <c r="Y22" i="94"/>
  <c r="AJ15" i="93"/>
  <c r="AJ170" i="93"/>
  <c r="AJ37" i="93"/>
  <c r="AJ96" i="93"/>
  <c r="AJ156" i="93"/>
  <c r="AJ42" i="93"/>
  <c r="AJ142" i="93"/>
  <c r="AJ40" i="93"/>
  <c r="AJ17" i="93"/>
  <c r="AJ190" i="93"/>
  <c r="Y23" i="94"/>
  <c r="AJ55" i="93"/>
  <c r="Y11" i="94"/>
  <c r="AJ73" i="93"/>
  <c r="AJ133" i="93"/>
  <c r="AJ119" i="93"/>
  <c r="AJ108" i="93"/>
  <c r="AJ126" i="93"/>
  <c r="AJ21" i="93"/>
  <c r="AJ165" i="93"/>
  <c r="AJ163" i="93"/>
  <c r="Y20" i="94"/>
  <c r="AJ11" i="93"/>
  <c r="AJ183" i="93"/>
  <c r="AJ144" i="93"/>
  <c r="AJ18" i="93"/>
  <c r="AJ63" i="93"/>
  <c r="AJ90" i="93"/>
  <c r="AJ182" i="93"/>
  <c r="AJ93" i="93"/>
  <c r="AJ166" i="93"/>
  <c r="AJ70" i="93"/>
  <c r="AJ130" i="93"/>
  <c r="AJ117" i="93"/>
  <c r="AJ124" i="93"/>
  <c r="AJ191" i="93"/>
  <c r="Y24" i="94"/>
  <c r="AJ60" i="93"/>
  <c r="AJ132" i="93"/>
  <c r="AJ107" i="93"/>
  <c r="AJ26" i="93"/>
  <c r="AJ106" i="93"/>
  <c r="AJ103" i="93"/>
  <c r="Y15" i="94"/>
  <c r="AJ94" i="93"/>
  <c r="AJ120" i="93"/>
  <c r="AJ49" i="93"/>
  <c r="AJ52" i="93"/>
  <c r="AJ146" i="93"/>
  <c r="AJ178" i="93"/>
  <c r="AJ72" i="93"/>
  <c r="AJ28" i="93"/>
  <c r="AJ112" i="93"/>
  <c r="AJ74" i="93"/>
  <c r="AJ121" i="93"/>
  <c r="AJ99" i="93"/>
  <c r="AJ175" i="93"/>
  <c r="Y21" i="94"/>
  <c r="AJ143" i="93"/>
  <c r="AJ161" i="93"/>
  <c r="AJ105" i="93"/>
  <c r="AJ53" i="93"/>
  <c r="AJ35" i="93"/>
  <c r="AJ36" i="93"/>
  <c r="AJ150" i="93"/>
  <c r="AJ110" i="93"/>
  <c r="AJ51" i="93"/>
  <c r="AJ54" i="93"/>
  <c r="AJ13" i="93"/>
  <c r="AJ19" i="93"/>
  <c r="Y8" i="94"/>
  <c r="AJ177" i="93"/>
  <c r="AJ24" i="93"/>
  <c r="AJ122" i="93"/>
  <c r="AJ113" i="93"/>
  <c r="AJ41" i="93"/>
  <c r="AJ62" i="93"/>
  <c r="AJ129" i="93"/>
  <c r="AJ180" i="93"/>
  <c r="AJ162" i="93"/>
  <c r="AJ77" i="93"/>
  <c r="AJ66" i="93"/>
  <c r="AJ145" i="93"/>
  <c r="AJ86" i="93"/>
  <c r="AJ75" i="93"/>
  <c r="AJ71" i="93"/>
  <c r="AJ160" i="93"/>
  <c r="AJ57" i="93"/>
  <c r="AJ158" i="93"/>
  <c r="AJ141" i="93"/>
  <c r="AJ123" i="93"/>
  <c r="AJ101" i="93"/>
  <c r="AJ135" i="93"/>
  <c r="AJ181" i="93"/>
  <c r="AJ139" i="93"/>
  <c r="Y18" i="94"/>
  <c r="AJ79" i="93"/>
  <c r="Y13" i="94"/>
  <c r="AJ12" i="93"/>
  <c r="AJ102" i="93"/>
  <c r="AJ118" i="93"/>
  <c r="AJ149" i="93"/>
  <c r="AJ16" i="93"/>
  <c r="AJ155" i="93"/>
  <c r="AJ127" i="93"/>
  <c r="AJ14" i="93"/>
  <c r="AJ138" i="93"/>
  <c r="AJ131" i="93"/>
  <c r="AJ48" i="93"/>
  <c r="AJ157" i="93"/>
  <c r="AJ46" i="93"/>
  <c r="AJ168" i="93"/>
  <c r="AJ111" i="93"/>
  <c r="AJ125" i="93"/>
  <c r="AJ95" i="93"/>
  <c r="AJ91" i="93"/>
  <c r="Y14" i="94"/>
  <c r="AJ179" i="93"/>
  <c r="AJ174" i="93"/>
  <c r="AJ83" i="93"/>
  <c r="AJ115" i="93"/>
  <c r="Y16" i="94"/>
  <c r="AJ186" i="93"/>
  <c r="AJ22" i="93"/>
  <c r="AJ114" i="93"/>
  <c r="AJ167" i="93"/>
  <c r="AJ98" i="93"/>
  <c r="AJ172" i="93"/>
  <c r="AJ43" i="93"/>
  <c r="Y10" i="94"/>
  <c r="AJ154" i="93"/>
  <c r="AI191" i="93"/>
  <c r="X24" i="94"/>
  <c r="AJ185" i="93"/>
  <c r="AJ87" i="93"/>
  <c r="AJ65" i="93"/>
  <c r="AJ34" i="93"/>
  <c r="AJ78" i="93"/>
  <c r="AJ76" i="93"/>
  <c r="AJ61" i="93"/>
  <c r="AJ45" i="93"/>
  <c r="AJ189" i="93"/>
  <c r="AJ33" i="93"/>
  <c r="AJ31" i="93"/>
  <c r="Y9" i="94"/>
  <c r="AJ151" i="93"/>
  <c r="Y19" i="94"/>
  <c r="AJ43" i="85"/>
  <c r="Y10" i="86"/>
  <c r="W18" i="77"/>
  <c r="W22" i="77"/>
  <c r="W24" i="77"/>
  <c r="AI139" i="76"/>
  <c r="X18" i="77"/>
  <c r="AI91" i="13"/>
  <c r="X14" i="14"/>
  <c r="W14" i="14"/>
  <c r="AI67" i="96"/>
  <c r="AJ67" i="96"/>
  <c r="AI298" i="3"/>
  <c r="X20" i="4"/>
  <c r="W20" i="4"/>
  <c r="X19" i="8"/>
  <c r="X19" i="97"/>
  <c r="W23" i="4"/>
  <c r="AI383" i="3"/>
  <c r="X23" i="4"/>
  <c r="W23" i="44"/>
  <c r="AI671" i="43"/>
  <c r="X23" i="44"/>
  <c r="W12" i="44"/>
  <c r="AI147" i="43"/>
  <c r="X12" i="44"/>
  <c r="W17" i="4"/>
  <c r="AI268" i="3"/>
  <c r="X17" i="4"/>
  <c r="W19" i="86"/>
  <c r="W24" i="86"/>
  <c r="AI151" i="59"/>
  <c r="X19" i="60"/>
  <c r="W19" i="60"/>
  <c r="W14" i="41"/>
  <c r="AI54" i="40"/>
  <c r="X14" i="41"/>
  <c r="V24" i="8"/>
  <c r="AJ67" i="93"/>
  <c r="Y12" i="94"/>
  <c r="W12" i="4"/>
  <c r="AI90" i="3"/>
  <c r="X12" i="4"/>
  <c r="AJ58" i="89"/>
  <c r="Y12" i="90"/>
  <c r="AI58" i="89"/>
  <c r="X12" i="90"/>
  <c r="W12" i="90"/>
  <c r="AI103" i="96"/>
  <c r="AJ103" i="96"/>
  <c r="AH191" i="87"/>
  <c r="AJ19" i="87"/>
  <c r="Y8" i="88"/>
  <c r="AI19" i="87"/>
  <c r="X8" i="88"/>
  <c r="W8" i="88"/>
  <c r="W24" i="88"/>
  <c r="J24" i="8"/>
  <c r="W21" i="46"/>
  <c r="AI175" i="45"/>
  <c r="X21" i="46"/>
  <c r="W20" i="90"/>
  <c r="AI145" i="89"/>
  <c r="X20" i="90"/>
  <c r="AJ145" i="89"/>
  <c r="Y20" i="90"/>
  <c r="AJ142" i="85"/>
  <c r="AH191" i="82"/>
  <c r="AJ67" i="82"/>
  <c r="Y12" i="83"/>
  <c r="W12" i="83"/>
  <c r="W24" i="83"/>
  <c r="AI67" i="82"/>
  <c r="X12" i="83"/>
  <c r="AH191" i="64"/>
  <c r="AI304" i="3"/>
  <c r="X21" i="4"/>
  <c r="W21" i="4"/>
  <c r="AI19" i="45"/>
  <c r="X8" i="46"/>
  <c r="W8" i="46"/>
  <c r="AH191" i="45"/>
  <c r="AJ55" i="45"/>
  <c r="Y11" i="46"/>
  <c r="M12" i="39"/>
  <c r="M25" i="39"/>
  <c r="X235" i="38"/>
  <c r="AI53" i="43"/>
  <c r="X10" i="44"/>
  <c r="W10" i="44"/>
  <c r="AH676" i="43"/>
  <c r="AJ53" i="43"/>
  <c r="Y10" i="44"/>
  <c r="AJ671" i="43"/>
  <c r="Y23" i="44"/>
  <c r="AI43" i="45"/>
  <c r="X10" i="46"/>
  <c r="W10" i="46"/>
  <c r="AJ43" i="45"/>
  <c r="Y10" i="46"/>
  <c r="W11" i="14"/>
  <c r="AI55" i="13"/>
  <c r="X11" i="14"/>
  <c r="AH191" i="13"/>
  <c r="AJ55" i="13"/>
  <c r="Y11" i="14"/>
  <c r="AI151" i="13"/>
  <c r="W19" i="14"/>
  <c r="AI190" i="96"/>
  <c r="AJ190" i="96"/>
  <c r="AH211" i="11"/>
  <c r="W17" i="92"/>
  <c r="W25" i="92"/>
  <c r="W10" i="62"/>
  <c r="W24" i="62"/>
  <c r="AI43" i="61"/>
  <c r="X10" i="62"/>
  <c r="AH191" i="61"/>
  <c r="AJ43" i="61"/>
  <c r="Y10" i="62"/>
  <c r="AI151" i="85"/>
  <c r="X19" i="86"/>
  <c r="AJ151" i="85"/>
  <c r="Y19" i="86"/>
  <c r="W15" i="46"/>
  <c r="AI103" i="45"/>
  <c r="X15" i="46"/>
  <c r="AI31" i="59"/>
  <c r="X9" i="60"/>
  <c r="W9" i="60"/>
  <c r="AJ31" i="59"/>
  <c r="Y9" i="60"/>
  <c r="W16" i="41"/>
  <c r="AI73" i="40"/>
  <c r="X16" i="41"/>
  <c r="AI473" i="43"/>
  <c r="W17" i="44"/>
  <c r="AJ473" i="43"/>
  <c r="Y54" i="38"/>
  <c r="AH50" i="38"/>
  <c r="AI215" i="43"/>
  <c r="X13" i="44"/>
  <c r="W13" i="44"/>
  <c r="AJ215" i="43"/>
  <c r="Y13" i="44"/>
  <c r="AI46" i="40"/>
  <c r="AH49" i="40"/>
  <c r="AI127" i="59"/>
  <c r="W17" i="60"/>
  <c r="AJ127" i="59"/>
  <c r="AI66" i="38"/>
  <c r="X13" i="39"/>
  <c r="W13" i="39"/>
  <c r="W19" i="46"/>
  <c r="AI151" i="45"/>
  <c r="X19" i="46"/>
  <c r="AJ151" i="45"/>
  <c r="Y19" i="46"/>
  <c r="AI103" i="13"/>
  <c r="X15" i="14"/>
  <c r="W15" i="14"/>
  <c r="AI255" i="91"/>
  <c r="AJ255" i="91"/>
  <c r="AH191" i="76"/>
  <c r="W9" i="4"/>
  <c r="AI24" i="3"/>
  <c r="X9" i="4"/>
  <c r="W24" i="12"/>
  <c r="W15" i="44"/>
  <c r="AI345" i="43"/>
  <c r="X15" i="44"/>
  <c r="AJ345" i="43"/>
  <c r="Y15" i="44"/>
  <c r="AI187" i="76"/>
  <c r="X22" i="77"/>
  <c r="AJ91" i="85"/>
  <c r="Y14" i="86"/>
  <c r="X18" i="97"/>
  <c r="X18" i="8"/>
  <c r="W11" i="46"/>
  <c r="AI55" i="45"/>
  <c r="X11" i="46"/>
  <c r="AH389" i="3"/>
  <c r="AJ304" i="3"/>
  <c r="Y21" i="4"/>
  <c r="AJ19" i="13"/>
  <c r="Y8" i="14"/>
  <c r="AI19" i="13"/>
  <c r="X8" i="14"/>
  <c r="W8" i="14"/>
  <c r="W24" i="14"/>
  <c r="AI127" i="3"/>
  <c r="X13" i="4"/>
  <c r="W13" i="4"/>
  <c r="W16" i="4"/>
  <c r="W25" i="4"/>
  <c r="AJ234" i="3"/>
  <c r="Y16" i="4"/>
  <c r="AI234" i="3"/>
  <c r="X16" i="4"/>
  <c r="AI79" i="45"/>
  <c r="X13" i="46"/>
  <c r="W13" i="46"/>
  <c r="AI151" i="96"/>
  <c r="AJ151" i="96"/>
  <c r="Y15" i="8"/>
  <c r="Y15" i="97"/>
  <c r="AJ19" i="76"/>
  <c r="Y8" i="77"/>
  <c r="AJ100" i="76"/>
  <c r="AJ179" i="76"/>
  <c r="AJ123" i="76"/>
  <c r="AJ66" i="76"/>
  <c r="AJ9" i="76"/>
  <c r="AJ127" i="76"/>
  <c r="AJ62" i="76"/>
  <c r="AJ65" i="76"/>
  <c r="AJ121" i="76"/>
  <c r="AJ10" i="76"/>
  <c r="AJ98" i="76"/>
  <c r="AJ23" i="76"/>
  <c r="AJ190" i="76"/>
  <c r="Y23" i="77"/>
  <c r="AJ95" i="76"/>
  <c r="AJ26" i="76"/>
  <c r="AJ102" i="76"/>
  <c r="AJ189" i="76"/>
  <c r="AJ136" i="76"/>
  <c r="AJ191" i="76"/>
  <c r="Y24" i="77"/>
  <c r="AJ108" i="76"/>
  <c r="AJ41" i="76"/>
  <c r="AJ175" i="76"/>
  <c r="Y21" i="77"/>
  <c r="AJ150" i="76"/>
  <c r="AJ37" i="76"/>
  <c r="AJ63" i="76"/>
  <c r="AJ134" i="76"/>
  <c r="AJ71" i="76"/>
  <c r="AJ174" i="76"/>
  <c r="AJ122" i="76"/>
  <c r="AJ162" i="76"/>
  <c r="AJ131" i="76"/>
  <c r="AJ55" i="76"/>
  <c r="Y11" i="77"/>
  <c r="AJ94" i="76"/>
  <c r="AJ18" i="76"/>
  <c r="AJ21" i="76"/>
  <c r="AJ158" i="76"/>
  <c r="AJ60" i="76"/>
  <c r="AJ79" i="76"/>
  <c r="Y13" i="77"/>
  <c r="AJ31" i="76"/>
  <c r="Y9" i="77"/>
  <c r="AJ106" i="76"/>
  <c r="AJ46" i="76"/>
  <c r="AJ89" i="76"/>
  <c r="AJ29" i="76"/>
  <c r="AJ120" i="76"/>
  <c r="AJ51" i="76"/>
  <c r="AJ168" i="76"/>
  <c r="AJ11" i="76"/>
  <c r="AJ132" i="76"/>
  <c r="AJ27" i="76"/>
  <c r="AJ36" i="76"/>
  <c r="AJ186" i="76"/>
  <c r="AJ157" i="76"/>
  <c r="AJ45" i="76"/>
  <c r="AJ181" i="76"/>
  <c r="AJ170" i="76"/>
  <c r="AJ138" i="76"/>
  <c r="AJ156" i="76"/>
  <c r="AJ159" i="76"/>
  <c r="AJ69" i="76"/>
  <c r="AJ59" i="76"/>
  <c r="AJ149" i="76"/>
  <c r="AJ40" i="76"/>
  <c r="AJ153" i="76"/>
  <c r="AJ57" i="76"/>
  <c r="AJ96" i="76"/>
  <c r="AJ155" i="76"/>
  <c r="AJ75" i="76"/>
  <c r="AJ184" i="76"/>
  <c r="AJ35" i="76"/>
  <c r="AJ167" i="76"/>
  <c r="AJ180" i="76"/>
  <c r="AJ154" i="76"/>
  <c r="AJ111" i="76"/>
  <c r="AJ182" i="76"/>
  <c r="AJ16" i="76"/>
  <c r="AJ52" i="76"/>
  <c r="AJ48" i="76"/>
  <c r="AJ113" i="76"/>
  <c r="AJ119" i="76"/>
  <c r="AJ64" i="76"/>
  <c r="AJ58" i="76"/>
  <c r="AJ178" i="76"/>
  <c r="AJ125" i="76"/>
  <c r="AJ107" i="76"/>
  <c r="AJ24" i="76"/>
  <c r="AJ87" i="76"/>
  <c r="AJ85" i="76"/>
  <c r="AJ146" i="76"/>
  <c r="AJ17" i="76"/>
  <c r="AJ183" i="76"/>
  <c r="AJ97" i="76"/>
  <c r="AJ83" i="76"/>
  <c r="AJ39" i="76"/>
  <c r="AJ135" i="76"/>
  <c r="AJ42" i="76"/>
  <c r="AJ133" i="76"/>
  <c r="AJ101" i="76"/>
  <c r="AJ74" i="76"/>
  <c r="AJ172" i="76"/>
  <c r="AJ43" i="76"/>
  <c r="Y10" i="77"/>
  <c r="AJ115" i="76"/>
  <c r="Y16" i="77"/>
  <c r="AJ145" i="76"/>
  <c r="AJ22" i="76"/>
  <c r="AJ171" i="76"/>
  <c r="AJ88" i="76"/>
  <c r="AJ82" i="76"/>
  <c r="AI191" i="76"/>
  <c r="X24" i="77"/>
  <c r="AJ118" i="76"/>
  <c r="AJ160" i="76"/>
  <c r="AJ13" i="76"/>
  <c r="AJ81" i="76"/>
  <c r="AJ110" i="76"/>
  <c r="AJ73" i="76"/>
  <c r="AJ33" i="76"/>
  <c r="AJ112" i="76"/>
  <c r="AJ70" i="76"/>
  <c r="AJ109" i="76"/>
  <c r="AJ173" i="76"/>
  <c r="AJ78" i="76"/>
  <c r="AJ12" i="76"/>
  <c r="AJ54" i="76"/>
  <c r="AJ25" i="76"/>
  <c r="AJ28" i="76"/>
  <c r="AJ34" i="76"/>
  <c r="AJ166" i="76"/>
  <c r="AJ114" i="76"/>
  <c r="AJ49" i="76"/>
  <c r="AJ50" i="76"/>
  <c r="AJ117" i="76"/>
  <c r="AJ14" i="76"/>
  <c r="AJ147" i="76"/>
  <c r="AJ91" i="76"/>
  <c r="Y14" i="77"/>
  <c r="AJ93" i="76"/>
  <c r="AJ144" i="76"/>
  <c r="AJ47" i="76"/>
  <c r="AJ38" i="76"/>
  <c r="AJ185" i="76"/>
  <c r="AJ61" i="76"/>
  <c r="AJ77" i="76"/>
  <c r="AJ105" i="76"/>
  <c r="AJ124" i="76"/>
  <c r="AJ126" i="76"/>
  <c r="AJ86" i="76"/>
  <c r="AJ72" i="76"/>
  <c r="AJ165" i="76"/>
  <c r="AJ141" i="76"/>
  <c r="AJ53" i="76"/>
  <c r="AJ148" i="76"/>
  <c r="AJ90" i="76"/>
  <c r="AJ161" i="76"/>
  <c r="AJ129" i="76"/>
  <c r="AJ137" i="76"/>
  <c r="AJ30" i="76"/>
  <c r="AJ103" i="76"/>
  <c r="Y15" i="77"/>
  <c r="AJ169" i="76"/>
  <c r="AJ84" i="76"/>
  <c r="AJ15" i="76"/>
  <c r="AJ99" i="76"/>
  <c r="AJ76" i="76"/>
  <c r="AJ143" i="76"/>
  <c r="AJ142" i="76"/>
  <c r="AJ163" i="76"/>
  <c r="Y20" i="77"/>
  <c r="AJ177" i="76"/>
  <c r="AJ67" i="76"/>
  <c r="Y12" i="77"/>
  <c r="AJ130" i="76"/>
  <c r="AJ19" i="64"/>
  <c r="Y8" i="65"/>
  <c r="AJ185" i="64"/>
  <c r="AJ16" i="64"/>
  <c r="AJ182" i="64"/>
  <c r="AI191" i="64"/>
  <c r="X24" i="65"/>
  <c r="AJ67" i="64"/>
  <c r="Y12" i="65"/>
  <c r="AJ84" i="64"/>
  <c r="AJ156" i="64"/>
  <c r="AJ187" i="64"/>
  <c r="Y22" i="65"/>
  <c r="AJ109" i="64"/>
  <c r="AJ131" i="64"/>
  <c r="AJ100" i="64"/>
  <c r="AJ38" i="64"/>
  <c r="AJ180" i="64"/>
  <c r="AJ134" i="64"/>
  <c r="AJ136" i="64"/>
  <c r="AJ40" i="64"/>
  <c r="AJ66" i="64"/>
  <c r="AJ154" i="64"/>
  <c r="AJ11" i="64"/>
  <c r="AJ126" i="64"/>
  <c r="AJ191" i="64"/>
  <c r="Y24" i="65"/>
  <c r="AJ115" i="64"/>
  <c r="Y16" i="65"/>
  <c r="AJ118" i="64"/>
  <c r="AJ48" i="64"/>
  <c r="AJ111" i="64"/>
  <c r="AJ117" i="64"/>
  <c r="AJ171" i="64"/>
  <c r="AJ120" i="64"/>
  <c r="AJ168" i="64"/>
  <c r="AJ74" i="64"/>
  <c r="AJ45" i="64"/>
  <c r="AJ113" i="64"/>
  <c r="AJ177" i="64"/>
  <c r="AJ73" i="64"/>
  <c r="AJ106" i="64"/>
  <c r="AJ153" i="64"/>
  <c r="AJ155" i="64"/>
  <c r="AJ43" i="64"/>
  <c r="Y10" i="65"/>
  <c r="AJ55" i="64"/>
  <c r="Y11" i="65"/>
  <c r="AJ10" i="64"/>
  <c r="AJ65" i="64"/>
  <c r="AJ183" i="64"/>
  <c r="AJ157" i="64"/>
  <c r="AJ23" i="64"/>
  <c r="AJ13" i="64"/>
  <c r="AJ161" i="64"/>
  <c r="AJ163" i="64"/>
  <c r="Y20" i="65"/>
  <c r="AJ139" i="64"/>
  <c r="Y18" i="65"/>
  <c r="AJ39" i="64"/>
  <c r="AJ63" i="64"/>
  <c r="AJ57" i="64"/>
  <c r="AJ72" i="64"/>
  <c r="AJ186" i="64"/>
  <c r="AJ107" i="64"/>
  <c r="AJ147" i="64"/>
  <c r="AJ83" i="64"/>
  <c r="AJ14" i="64"/>
  <c r="AJ22" i="64"/>
  <c r="AJ50" i="64"/>
  <c r="AJ121" i="64"/>
  <c r="AJ132" i="64"/>
  <c r="AJ61" i="64"/>
  <c r="AJ86" i="64"/>
  <c r="AJ28" i="64"/>
  <c r="AJ62" i="64"/>
  <c r="AJ24" i="64"/>
  <c r="AJ70" i="64"/>
  <c r="AJ27" i="64"/>
  <c r="AJ166" i="64"/>
  <c r="AJ25" i="64"/>
  <c r="AJ91" i="64"/>
  <c r="Y14" i="65"/>
  <c r="AJ69" i="64"/>
  <c r="AJ99" i="64"/>
  <c r="AJ102" i="64"/>
  <c r="AJ41" i="64"/>
  <c r="AJ12" i="64"/>
  <c r="AJ149" i="64"/>
  <c r="AJ42" i="64"/>
  <c r="AJ64" i="64"/>
  <c r="AJ54" i="64"/>
  <c r="AJ85" i="64"/>
  <c r="AJ175" i="64"/>
  <c r="Y21" i="65"/>
  <c r="AJ148" i="64"/>
  <c r="AJ15" i="64"/>
  <c r="AJ51" i="64"/>
  <c r="AJ184" i="64"/>
  <c r="AJ169" i="64"/>
  <c r="AJ150" i="64"/>
  <c r="AJ165" i="64"/>
  <c r="AJ52" i="64"/>
  <c r="AJ90" i="64"/>
  <c r="AJ53" i="64"/>
  <c r="AJ129" i="64"/>
  <c r="AJ159" i="64"/>
  <c r="AJ78" i="64"/>
  <c r="AJ87" i="64"/>
  <c r="AJ101" i="64"/>
  <c r="AJ60" i="64"/>
  <c r="AJ26" i="64"/>
  <c r="AJ18" i="64"/>
  <c r="AJ122" i="64"/>
  <c r="AJ98" i="64"/>
  <c r="AJ178" i="64"/>
  <c r="AJ138" i="64"/>
  <c r="AJ127" i="64"/>
  <c r="AJ29" i="64"/>
  <c r="AJ133" i="64"/>
  <c r="AJ141" i="64"/>
  <c r="AJ135" i="64"/>
  <c r="AJ17" i="64"/>
  <c r="AJ130" i="64"/>
  <c r="AJ47" i="64"/>
  <c r="AJ97" i="64"/>
  <c r="AJ9" i="64"/>
  <c r="AJ151" i="64"/>
  <c r="Y19" i="65"/>
  <c r="AJ59" i="64"/>
  <c r="AJ114" i="64"/>
  <c r="AJ162" i="64"/>
  <c r="AJ190" i="64"/>
  <c r="Y23" i="65"/>
  <c r="AJ125" i="64"/>
  <c r="AJ30" i="64"/>
  <c r="AJ105" i="64"/>
  <c r="AJ103" i="64"/>
  <c r="Y15" i="65"/>
  <c r="AJ123" i="64"/>
  <c r="AJ75" i="64"/>
  <c r="AJ110" i="64"/>
  <c r="AJ170" i="64"/>
  <c r="AJ146" i="64"/>
  <c r="AJ96" i="64"/>
  <c r="AJ173" i="64"/>
  <c r="AJ108" i="64"/>
  <c r="AJ88" i="64"/>
  <c r="AJ124" i="64"/>
  <c r="AJ172" i="64"/>
  <c r="AJ82" i="64"/>
  <c r="AJ119" i="64"/>
  <c r="AJ94" i="64"/>
  <c r="AJ81" i="64"/>
  <c r="AJ21" i="64"/>
  <c r="AJ33" i="64"/>
  <c r="AJ137" i="64"/>
  <c r="AJ174" i="64"/>
  <c r="AJ77" i="64"/>
  <c r="AJ89" i="64"/>
  <c r="AJ189" i="64"/>
  <c r="AJ36" i="64"/>
  <c r="AJ179" i="64"/>
  <c r="AJ181" i="64"/>
  <c r="AJ112" i="64"/>
  <c r="AJ37" i="64"/>
  <c r="AJ158" i="64"/>
  <c r="AJ144" i="64"/>
  <c r="AJ71" i="64"/>
  <c r="AJ145" i="64"/>
  <c r="AJ35" i="64"/>
  <c r="AJ93" i="64"/>
  <c r="AJ49" i="64"/>
  <c r="AJ46" i="64"/>
  <c r="AJ142" i="64"/>
  <c r="AJ143" i="64"/>
  <c r="AJ167" i="64"/>
  <c r="AJ34" i="64"/>
  <c r="AJ160" i="64"/>
  <c r="AJ95" i="64"/>
  <c r="AJ58" i="64"/>
  <c r="AJ76" i="64"/>
  <c r="AJ31" i="64"/>
  <c r="Y9" i="65"/>
  <c r="W13" i="41"/>
  <c r="AI49" i="40"/>
  <c r="X13" i="41"/>
  <c r="AH123" i="40"/>
  <c r="AJ49" i="40"/>
  <c r="Y13" i="41"/>
  <c r="W24" i="60"/>
  <c r="AJ112" i="11"/>
  <c r="Y14" i="12"/>
  <c r="AJ201" i="11"/>
  <c r="Y21" i="12"/>
  <c r="AJ199" i="11"/>
  <c r="AJ101" i="11"/>
  <c r="AJ185" i="11"/>
  <c r="AJ127" i="11"/>
  <c r="AJ50" i="11"/>
  <c r="AJ121" i="11"/>
  <c r="AJ44" i="11"/>
  <c r="AJ104" i="11"/>
  <c r="AJ114" i="11"/>
  <c r="AJ66" i="11"/>
  <c r="AJ15" i="11"/>
  <c r="AJ160" i="11"/>
  <c r="AJ28" i="11"/>
  <c r="AJ132" i="11"/>
  <c r="AJ110" i="11"/>
  <c r="AJ62" i="11"/>
  <c r="AJ57" i="11"/>
  <c r="Y12" i="12"/>
  <c r="AJ116" i="11"/>
  <c r="AJ82" i="11"/>
  <c r="AJ184" i="11"/>
  <c r="AJ173" i="11"/>
  <c r="AJ156" i="11"/>
  <c r="AJ59" i="11"/>
  <c r="AJ179" i="11"/>
  <c r="AJ109" i="11"/>
  <c r="AJ193" i="11"/>
  <c r="AJ95" i="11"/>
  <c r="AJ29" i="11"/>
  <c r="AJ89" i="11"/>
  <c r="AJ52" i="11"/>
  <c r="AJ64" i="11"/>
  <c r="AJ19" i="11"/>
  <c r="AJ79" i="11"/>
  <c r="AJ180" i="11"/>
  <c r="Y20" i="12"/>
  <c r="AJ142" i="11"/>
  <c r="AJ144" i="11"/>
  <c r="AJ71" i="11"/>
  <c r="AJ16" i="11"/>
  <c r="AJ74" i="11"/>
  <c r="AJ90" i="11"/>
  <c r="AJ13" i="11"/>
  <c r="AJ197" i="11"/>
  <c r="AJ99" i="11"/>
  <c r="AJ21" i="11"/>
  <c r="AJ154" i="11"/>
  <c r="AJ152" i="11"/>
  <c r="AJ143" i="11"/>
  <c r="AJ81" i="11"/>
  <c r="AJ159" i="11"/>
  <c r="AJ67" i="11"/>
  <c r="AJ175" i="11"/>
  <c r="AJ61" i="11"/>
  <c r="AJ174" i="11"/>
  <c r="AJ54" i="11"/>
  <c r="AJ141" i="11"/>
  <c r="AJ210" i="11"/>
  <c r="Y23" i="12"/>
  <c r="AJ107" i="11"/>
  <c r="AJ133" i="11"/>
  <c r="AJ32" i="11"/>
  <c r="AJ136" i="11"/>
  <c r="AI211" i="11"/>
  <c r="X24" i="12"/>
  <c r="AJ188" i="11"/>
  <c r="AJ76" i="11"/>
  <c r="AJ148" i="11"/>
  <c r="AJ126" i="11"/>
  <c r="AJ25" i="11"/>
  <c r="Y10" i="12"/>
  <c r="AJ70" i="11"/>
  <c r="AJ183" i="11"/>
  <c r="AJ191" i="11"/>
  <c r="AJ93" i="11"/>
  <c r="AJ56" i="11"/>
  <c r="AJ119" i="11"/>
  <c r="AJ42" i="11"/>
  <c r="AJ139" i="11"/>
  <c r="AJ85" i="11"/>
  <c r="AJ91" i="11"/>
  <c r="AJ151" i="11"/>
  <c r="AJ106" i="11"/>
  <c r="AJ36" i="11"/>
  <c r="AJ177" i="11"/>
  <c r="AJ45" i="11"/>
  <c r="AJ178" i="11"/>
  <c r="AJ98" i="11"/>
  <c r="AJ100" i="11"/>
  <c r="AJ138" i="11"/>
  <c r="AJ123" i="11"/>
  <c r="AJ108" i="11"/>
  <c r="AJ33" i="11"/>
  <c r="AJ9" i="11"/>
  <c r="AJ88" i="11"/>
  <c r="AJ65" i="11"/>
  <c r="AJ103" i="11"/>
  <c r="AJ97" i="11"/>
  <c r="AJ78" i="11"/>
  <c r="AJ43" i="11"/>
  <c r="AJ122" i="11"/>
  <c r="AJ196" i="11"/>
  <c r="AJ186" i="11"/>
  <c r="AJ27" i="11"/>
  <c r="AJ203" i="11"/>
  <c r="AJ49" i="11"/>
  <c r="AJ206" i="11"/>
  <c r="AJ149" i="11"/>
  <c r="Y16" i="12"/>
  <c r="AJ20" i="11"/>
  <c r="AJ73" i="11"/>
  <c r="AJ111" i="11"/>
  <c r="AJ105" i="11"/>
  <c r="AJ41" i="11"/>
  <c r="AJ55" i="11"/>
  <c r="AJ94" i="11"/>
  <c r="AJ165" i="11"/>
  <c r="AJ198" i="11"/>
  <c r="AJ209" i="11"/>
  <c r="AJ131" i="11"/>
  <c r="AJ18" i="11"/>
  <c r="AJ207" i="11"/>
  <c r="Y22" i="12"/>
  <c r="AJ75" i="11"/>
  <c r="AJ115" i="11"/>
  <c r="AJ147" i="11"/>
  <c r="AJ40" i="11"/>
  <c r="AJ69" i="11"/>
  <c r="AJ68" i="11"/>
  <c r="AJ146" i="11"/>
  <c r="AJ200" i="11"/>
  <c r="AJ72" i="11"/>
  <c r="AJ48" i="11"/>
  <c r="AJ83" i="11"/>
  <c r="AJ77" i="11"/>
  <c r="AJ164" i="11"/>
  <c r="AJ14" i="11"/>
  <c r="AJ80" i="11"/>
  <c r="AJ124" i="11"/>
  <c r="AJ128" i="11"/>
  <c r="AJ155" i="11"/>
  <c r="AJ12" i="11"/>
  <c r="AJ60" i="11"/>
  <c r="AJ182" i="11"/>
  <c r="AJ157" i="11"/>
  <c r="AJ170" i="11"/>
  <c r="AJ187" i="11"/>
  <c r="AJ31" i="11"/>
  <c r="AJ190" i="11"/>
  <c r="AJ84" i="11"/>
  <c r="AJ38" i="11"/>
  <c r="AJ102" i="11"/>
  <c r="AJ30" i="11"/>
  <c r="AJ96" i="11"/>
  <c r="AJ158" i="11"/>
  <c r="AJ135" i="11"/>
  <c r="AJ166" i="11"/>
  <c r="AJ195" i="11"/>
  <c r="AJ189" i="11"/>
  <c r="AJ176" i="11"/>
  <c r="AJ34" i="11"/>
  <c r="Y11" i="12"/>
  <c r="AJ167" i="11"/>
  <c r="Y18" i="12"/>
  <c r="AJ47" i="11"/>
  <c r="AJ51" i="11"/>
  <c r="AJ63" i="11"/>
  <c r="AJ17" i="11"/>
  <c r="AJ134" i="11"/>
  <c r="AJ117" i="11"/>
  <c r="AJ137" i="11"/>
  <c r="AJ153" i="11"/>
  <c r="AJ140" i="11"/>
  <c r="AJ120" i="11"/>
  <c r="AJ204" i="11"/>
  <c r="AJ205" i="11"/>
  <c r="AJ24" i="11"/>
  <c r="AJ39" i="11"/>
  <c r="AJ37" i="11"/>
  <c r="AJ10" i="11"/>
  <c r="Y8" i="12"/>
  <c r="AJ86" i="11"/>
  <c r="Y13" i="12"/>
  <c r="AJ194" i="11"/>
  <c r="AJ129" i="11"/>
  <c r="Y15" i="12"/>
  <c r="AJ125" i="11"/>
  <c r="AJ211" i="11"/>
  <c r="Y24" i="12"/>
  <c r="AJ161" i="11"/>
  <c r="AJ118" i="11"/>
  <c r="AJ145" i="11"/>
  <c r="AJ53" i="11"/>
  <c r="AJ92" i="11"/>
  <c r="AJ46" i="11"/>
  <c r="AJ192" i="11"/>
  <c r="AJ22" i="11"/>
  <c r="Y9" i="12"/>
  <c r="AJ162" i="11"/>
  <c r="AJ169" i="11"/>
  <c r="AJ19" i="45"/>
  <c r="Y8" i="46"/>
  <c r="AJ175" i="45"/>
  <c r="Y21" i="46"/>
  <c r="AJ139" i="76"/>
  <c r="Y18" i="77"/>
  <c r="W24" i="8"/>
  <c r="AJ79" i="64"/>
  <c r="Y13" i="65"/>
  <c r="AJ103" i="45"/>
  <c r="Y15" i="46"/>
  <c r="AJ640" i="43"/>
  <c r="AJ557" i="43"/>
  <c r="AJ447" i="43"/>
  <c r="AJ102" i="43"/>
  <c r="AJ307" i="43"/>
  <c r="AJ645" i="43"/>
  <c r="AJ200" i="43"/>
  <c r="AJ601" i="43"/>
  <c r="AJ665" i="43"/>
  <c r="AJ405" i="43"/>
  <c r="AJ127" i="43"/>
  <c r="AJ166" i="43"/>
  <c r="AJ239" i="43"/>
  <c r="AJ286" i="43"/>
  <c r="AJ376" i="43"/>
  <c r="AJ185" i="43"/>
  <c r="AJ297" i="43"/>
  <c r="AJ48" i="43"/>
  <c r="AJ637" i="43"/>
  <c r="AJ170" i="43"/>
  <c r="AJ602" i="43"/>
  <c r="AJ543" i="43"/>
  <c r="AJ457" i="43"/>
  <c r="AJ120" i="43"/>
  <c r="AJ222" i="43"/>
  <c r="AJ17" i="43"/>
  <c r="AJ145" i="43"/>
  <c r="AJ25" i="43"/>
  <c r="AJ362" i="43"/>
  <c r="AJ612" i="43"/>
  <c r="AJ580" i="43"/>
  <c r="AJ427" i="43"/>
  <c r="AJ608" i="43"/>
  <c r="AJ576" i="43"/>
  <c r="AJ415" i="43"/>
  <c r="AJ331" i="43"/>
  <c r="AJ134" i="43"/>
  <c r="AJ193" i="43"/>
  <c r="AJ83" i="43"/>
  <c r="AJ293" i="43"/>
  <c r="AJ468" i="43"/>
  <c r="AJ351" i="43"/>
  <c r="AJ550" i="43"/>
  <c r="AJ95" i="43"/>
  <c r="AJ23" i="43"/>
  <c r="AJ160" i="43"/>
  <c r="AJ285" i="43"/>
  <c r="AJ380" i="43"/>
  <c r="AJ24" i="43"/>
  <c r="AJ674" i="43"/>
  <c r="AJ224" i="43"/>
  <c r="AJ360" i="43"/>
  <c r="AJ89" i="43"/>
  <c r="AJ312" i="43"/>
  <c r="AJ460" i="43"/>
  <c r="AJ477" i="43"/>
  <c r="AJ650" i="43"/>
  <c r="AJ425" i="43"/>
  <c r="AJ88" i="43"/>
  <c r="AJ157" i="43"/>
  <c r="AJ292" i="43"/>
  <c r="AJ579" i="43"/>
  <c r="AJ272" i="43"/>
  <c r="AJ279" i="43"/>
  <c r="AJ393" i="43"/>
  <c r="AJ644" i="43"/>
  <c r="AJ561" i="43"/>
  <c r="AJ408" i="43"/>
  <c r="AJ130" i="43"/>
  <c r="AJ632" i="43"/>
  <c r="AJ505" i="43"/>
  <c r="AJ339" i="43"/>
  <c r="AI676" i="43"/>
  <c r="X25" i="44"/>
  <c r="AJ484" i="43"/>
  <c r="AJ358" i="43"/>
  <c r="AJ497" i="43"/>
  <c r="AJ617" i="43"/>
  <c r="AJ506" i="43"/>
  <c r="AJ119" i="43"/>
  <c r="AJ198" i="43"/>
  <c r="AJ318" i="43"/>
  <c r="AJ367" i="43"/>
  <c r="AJ264" i="43"/>
  <c r="AJ32" i="43"/>
  <c r="AJ254" i="43"/>
  <c r="AJ91" i="43"/>
  <c r="AJ594" i="43"/>
  <c r="AJ515" i="43"/>
  <c r="AJ96" i="43"/>
  <c r="AJ475" i="43"/>
  <c r="AJ619" i="43"/>
  <c r="AJ324" i="43"/>
  <c r="AJ317" i="43"/>
  <c r="AJ628" i="43"/>
  <c r="AJ569" i="43"/>
  <c r="AJ90" i="43"/>
  <c r="AJ14" i="43"/>
  <c r="AJ201" i="43"/>
  <c r="AJ229" i="43"/>
  <c r="AJ296" i="43"/>
  <c r="AJ481" i="43"/>
  <c r="AJ71" i="43"/>
  <c r="AJ87" i="43"/>
  <c r="AJ589" i="43"/>
  <c r="AJ646" i="43"/>
  <c r="AJ410" i="43"/>
  <c r="AJ140" i="43"/>
  <c r="AJ191" i="43"/>
  <c r="AJ260" i="43"/>
  <c r="AJ287" i="43"/>
  <c r="AJ373" i="43"/>
  <c r="AJ44" i="43"/>
  <c r="AJ508" i="43"/>
  <c r="AJ186" i="43"/>
  <c r="AJ409" i="43"/>
  <c r="AJ663" i="43"/>
  <c r="AJ512" i="43"/>
  <c r="AJ117" i="43"/>
  <c r="AJ502" i="43"/>
  <c r="AJ189" i="43"/>
  <c r="AJ232" i="43"/>
  <c r="AJ288" i="43"/>
  <c r="AJ379" i="43"/>
  <c r="AJ84" i="43"/>
  <c r="AJ156" i="43"/>
  <c r="AJ280" i="43"/>
  <c r="AJ383" i="43"/>
  <c r="AJ81" i="43"/>
  <c r="AJ192" i="43"/>
  <c r="AJ629" i="43"/>
  <c r="AJ184" i="43"/>
  <c r="AJ434" i="43"/>
  <c r="AJ445" i="43"/>
  <c r="AJ595" i="43"/>
  <c r="AJ341" i="43"/>
  <c r="AJ440" i="43"/>
  <c r="AJ466" i="43"/>
  <c r="AJ648" i="43"/>
  <c r="AJ513" i="43"/>
  <c r="AJ213" i="43"/>
  <c r="AJ525" i="43"/>
  <c r="AJ28" i="43"/>
  <c r="AJ72" i="43"/>
  <c r="AJ206" i="43"/>
  <c r="AJ625" i="43"/>
  <c r="AJ514" i="43"/>
  <c r="AJ135" i="43"/>
  <c r="AJ159" i="43"/>
  <c r="AJ326" i="43"/>
  <c r="AJ480" i="43"/>
  <c r="AJ136" i="43"/>
  <c r="AJ308" i="43"/>
  <c r="AJ73" i="43"/>
  <c r="AJ252" i="43"/>
  <c r="AJ131" i="43"/>
  <c r="AJ626" i="43"/>
  <c r="AJ417" i="43"/>
  <c r="AJ104" i="43"/>
  <c r="AJ225" i="43"/>
  <c r="AJ643" i="43"/>
  <c r="AJ372" i="43"/>
  <c r="AJ27" i="43"/>
  <c r="AJ636" i="43"/>
  <c r="AJ509" i="43"/>
  <c r="AJ106" i="43"/>
  <c r="AJ493" i="43"/>
  <c r="AJ153" i="43"/>
  <c r="AJ257" i="43"/>
  <c r="AJ283" i="43"/>
  <c r="AJ483" i="43"/>
  <c r="AJ676" i="43"/>
  <c r="Y25" i="44"/>
  <c r="AJ654" i="43"/>
  <c r="AJ211" i="43"/>
  <c r="AJ499" i="43"/>
  <c r="AJ163" i="43"/>
  <c r="AJ230" i="43"/>
  <c r="AJ319" i="43"/>
  <c r="AJ352" i="43"/>
  <c r="AJ36" i="43"/>
  <c r="AJ220" i="43"/>
  <c r="AJ139" i="43"/>
  <c r="AJ607" i="43"/>
  <c r="AJ575" i="43"/>
  <c r="AJ414" i="43"/>
  <c r="AJ403" i="43"/>
  <c r="AJ125" i="43"/>
  <c r="AJ217" i="43"/>
  <c r="AJ152" i="43"/>
  <c r="AJ240" i="43"/>
  <c r="AJ304" i="43"/>
  <c r="AJ349" i="43"/>
  <c r="AJ60" i="43"/>
  <c r="AJ196" i="43"/>
  <c r="AJ289" i="43"/>
  <c r="AJ585" i="43"/>
  <c r="AJ57" i="43"/>
  <c r="AJ187" i="43"/>
  <c r="AJ661" i="43"/>
  <c r="AJ241" i="43"/>
  <c r="AJ426" i="43"/>
  <c r="AJ76" i="43"/>
  <c r="AJ567" i="43"/>
  <c r="AJ406" i="43"/>
  <c r="AJ450" i="43"/>
  <c r="AJ558" i="43"/>
  <c r="AJ432" i="43"/>
  <c r="AJ467" i="43"/>
  <c r="AJ656" i="43"/>
  <c r="AJ94" i="43"/>
  <c r="AJ183" i="43"/>
  <c r="AJ65" i="43"/>
  <c r="AJ597" i="43"/>
  <c r="AJ249" i="43"/>
  <c r="AJ464" i="43"/>
  <c r="AJ143" i="43"/>
  <c r="AJ247" i="43"/>
  <c r="AJ310" i="43"/>
  <c r="AJ582" i="43"/>
  <c r="AJ180" i="43"/>
  <c r="AJ320" i="43"/>
  <c r="AJ659" i="43"/>
  <c r="AJ397" i="43"/>
  <c r="AJ574" i="43"/>
  <c r="AJ634" i="43"/>
  <c r="AJ433" i="43"/>
  <c r="AJ112" i="43"/>
  <c r="AJ294" i="43"/>
  <c r="AJ568" i="43"/>
  <c r="AJ485" i="43"/>
  <c r="AJ627" i="43"/>
  <c r="AJ652" i="43"/>
  <c r="AJ419" i="43"/>
  <c r="AJ114" i="43"/>
  <c r="AJ209" i="43"/>
  <c r="AJ231" i="43"/>
  <c r="AJ366" i="43"/>
  <c r="AJ588" i="43"/>
  <c r="AJ653" i="43"/>
  <c r="AJ662" i="43"/>
  <c r="AJ92" i="43"/>
  <c r="AJ13" i="43"/>
  <c r="AJ158" i="43"/>
  <c r="AJ238" i="43"/>
  <c r="AJ329" i="43"/>
  <c r="AJ357" i="43"/>
  <c r="AJ77" i="43"/>
  <c r="AJ256" i="43"/>
  <c r="AJ162" i="43"/>
  <c r="AJ615" i="43"/>
  <c r="AJ532" i="43"/>
  <c r="AJ422" i="43"/>
  <c r="AJ330" i="43"/>
  <c r="AJ133" i="43"/>
  <c r="AJ490" i="43"/>
  <c r="AJ167" i="43"/>
  <c r="AJ258" i="43"/>
  <c r="AJ323" i="43"/>
  <c r="AJ482" i="43"/>
  <c r="AJ491" i="43"/>
  <c r="AJ234" i="43"/>
  <c r="AJ313" i="43"/>
  <c r="AJ19" i="43"/>
  <c r="AJ603" i="43"/>
  <c r="AJ273" i="43"/>
  <c r="AJ538" i="43"/>
  <c r="AJ291" i="43"/>
  <c r="AJ571" i="43"/>
  <c r="AJ461" i="43"/>
  <c r="AJ435" i="43"/>
  <c r="AJ337" i="43"/>
  <c r="AJ469" i="43"/>
  <c r="AJ555" i="43"/>
  <c r="AJ613" i="43"/>
  <c r="AJ404" i="43"/>
  <c r="AJ664" i="43"/>
  <c r="AJ431" i="43"/>
  <c r="AJ110" i="43"/>
  <c r="AJ204" i="43"/>
  <c r="AJ635" i="43"/>
  <c r="AJ581" i="43"/>
  <c r="AJ316" i="43"/>
  <c r="AJ649" i="43"/>
  <c r="AJ332" i="43"/>
  <c r="AJ9" i="43"/>
  <c r="AJ233" i="43"/>
  <c r="AJ327" i="43"/>
  <c r="AJ18" i="43"/>
  <c r="AJ154" i="43"/>
  <c r="AJ384" i="43"/>
  <c r="AJ560" i="43"/>
  <c r="AJ64" i="43"/>
  <c r="AJ253" i="43"/>
  <c r="AJ642" i="43"/>
  <c r="AJ441" i="43"/>
  <c r="AJ128" i="43"/>
  <c r="AJ322" i="43"/>
  <c r="AJ407" i="43"/>
  <c r="AJ621" i="43"/>
  <c r="AJ522" i="43"/>
  <c r="AJ451" i="43"/>
  <c r="AJ122" i="43"/>
  <c r="AJ179" i="43"/>
  <c r="AJ265" i="43"/>
  <c r="AJ364" i="43"/>
  <c r="AJ15" i="43"/>
  <c r="AJ546" i="43"/>
  <c r="AJ165" i="43"/>
  <c r="AJ606" i="43"/>
  <c r="AJ670" i="43"/>
  <c r="AJ100" i="43"/>
  <c r="AJ496" i="43"/>
  <c r="AJ205" i="43"/>
  <c r="AJ227" i="43"/>
  <c r="AJ284" i="43"/>
  <c r="AJ478" i="43"/>
  <c r="AJ69" i="43"/>
  <c r="AJ129" i="43"/>
  <c r="AJ314" i="43"/>
  <c r="AJ266" i="43"/>
  <c r="AJ623" i="43"/>
  <c r="AJ540" i="43"/>
  <c r="AJ430" i="43"/>
  <c r="AJ338" i="43"/>
  <c r="AJ141" i="43"/>
  <c r="AJ503" i="43"/>
  <c r="AJ173" i="43"/>
  <c r="AJ259" i="43"/>
  <c r="AJ303" i="43"/>
  <c r="AJ584" i="43"/>
  <c r="AJ501" i="43"/>
  <c r="AJ255" i="43"/>
  <c r="AJ394" i="43"/>
  <c r="AJ50" i="43"/>
  <c r="AJ651" i="43"/>
  <c r="AJ305" i="43"/>
  <c r="AJ518" i="43"/>
  <c r="AJ387" i="43"/>
  <c r="AJ458" i="43"/>
  <c r="AJ517" i="43"/>
  <c r="AJ472" i="43"/>
  <c r="AJ610" i="43"/>
  <c r="AJ488" i="43"/>
  <c r="Y18" i="44"/>
  <c r="AJ551" i="43"/>
  <c r="AJ402" i="43"/>
  <c r="AJ616" i="43"/>
  <c r="AJ549" i="43"/>
  <c r="AJ463" i="43"/>
  <c r="AJ142" i="43"/>
  <c r="AJ315" i="43"/>
  <c r="AJ177" i="43"/>
  <c r="AJ99" i="43"/>
  <c r="AJ593" i="43"/>
  <c r="AJ534" i="43"/>
  <c r="AJ103" i="43"/>
  <c r="AJ172" i="43"/>
  <c r="AJ274" i="43"/>
  <c r="AJ356" i="43"/>
  <c r="AJ82" i="43"/>
  <c r="AJ235" i="43"/>
  <c r="AJ476" i="43"/>
  <c r="AJ528" i="43"/>
  <c r="Y21" i="44"/>
  <c r="AJ554" i="43"/>
  <c r="AJ70" i="43"/>
  <c r="AJ535" i="43"/>
  <c r="AJ398" i="43"/>
  <c r="AJ155" i="43"/>
  <c r="AJ486" i="43"/>
  <c r="AJ175" i="43"/>
  <c r="AJ195" i="43"/>
  <c r="AJ545" i="43"/>
  <c r="AJ335" i="43"/>
  <c r="AJ673" i="43"/>
  <c r="AJ169" i="43"/>
  <c r="AJ263" i="43"/>
  <c r="AJ306" i="43"/>
  <c r="AJ381" i="43"/>
  <c r="AJ38" i="43"/>
  <c r="AJ401" i="43"/>
  <c r="AJ298" i="43"/>
  <c r="AJ630" i="43"/>
  <c r="AJ547" i="43"/>
  <c r="AJ124" i="43"/>
  <c r="AJ530" i="43"/>
  <c r="AJ188" i="43"/>
  <c r="AJ299" i="43"/>
  <c r="AJ371" i="43"/>
  <c r="AJ31" i="43"/>
  <c r="AJ667" i="43"/>
  <c r="AJ527" i="43"/>
  <c r="AJ47" i="43"/>
  <c r="AJ45" i="43"/>
  <c r="AJ647" i="43"/>
  <c r="AJ564" i="43"/>
  <c r="AJ454" i="43"/>
  <c r="AJ101" i="43"/>
  <c r="AJ494" i="43"/>
  <c r="Y19" i="44"/>
  <c r="AJ174" i="43"/>
  <c r="AJ262" i="43"/>
  <c r="AJ290" i="43"/>
  <c r="AJ388" i="43"/>
  <c r="AJ51" i="43"/>
  <c r="AJ203" i="43"/>
  <c r="AJ267" i="43"/>
  <c r="AJ395" i="43"/>
  <c r="AJ67" i="43"/>
  <c r="AJ334" i="43"/>
  <c r="AJ587" i="43"/>
  <c r="AJ11" i="43"/>
  <c r="AJ429" i="43"/>
  <c r="AJ68" i="43"/>
  <c r="AJ453" i="43"/>
  <c r="AJ16" i="43"/>
  <c r="AJ559" i="43"/>
  <c r="AJ541" i="43"/>
  <c r="AJ218" i="43"/>
  <c r="AJ115" i="43"/>
  <c r="AJ214" i="43"/>
  <c r="AJ391" i="43"/>
  <c r="AJ275" i="43"/>
  <c r="AJ669" i="43"/>
  <c r="AJ439" i="43"/>
  <c r="AJ385" i="43"/>
  <c r="AJ30" i="43"/>
  <c r="AJ194" i="43"/>
  <c r="AJ355" i="43"/>
  <c r="AJ365" i="43"/>
  <c r="AJ221" i="43"/>
  <c r="AJ333" i="43"/>
  <c r="AJ526" i="43"/>
  <c r="AJ492" i="43"/>
  <c r="AJ301" i="43"/>
  <c r="AJ420" i="43"/>
  <c r="AJ638" i="43"/>
  <c r="AJ498" i="43"/>
  <c r="AJ295" i="43"/>
  <c r="AJ536" i="43"/>
  <c r="AJ359" i="43"/>
  <c r="AJ438" i="43"/>
  <c r="AJ282" i="43"/>
  <c r="AJ500" i="43"/>
  <c r="AJ386" i="43"/>
  <c r="AJ375" i="43"/>
  <c r="AJ443" i="43"/>
  <c r="AJ421" i="43"/>
  <c r="AJ424" i="43"/>
  <c r="AJ624" i="43"/>
  <c r="AJ570" i="43"/>
  <c r="AJ542" i="43"/>
  <c r="AJ261" i="43"/>
  <c r="AJ164" i="43"/>
  <c r="AJ190" i="43"/>
  <c r="AJ666" i="43"/>
  <c r="AJ370" i="43"/>
  <c r="AJ268" i="43"/>
  <c r="AJ400" i="43"/>
  <c r="AJ226" i="43"/>
  <c r="AJ377" i="43"/>
  <c r="AJ271" i="43"/>
  <c r="AJ108" i="43"/>
  <c r="AJ270" i="43"/>
  <c r="AJ590" i="43"/>
  <c r="AJ354" i="43"/>
  <c r="AJ655" i="43"/>
  <c r="AJ93" i="43"/>
  <c r="AJ150" i="43"/>
  <c r="AJ378" i="43"/>
  <c r="AJ248" i="43"/>
  <c r="AJ544" i="43"/>
  <c r="AJ181" i="43"/>
  <c r="AJ123" i="43"/>
  <c r="AJ511" i="43"/>
  <c r="AJ533" i="43"/>
  <c r="AJ524" i="43"/>
  <c r="AJ436" i="43"/>
  <c r="AJ340" i="43"/>
  <c r="AJ236" i="43"/>
  <c r="AJ251" i="43"/>
  <c r="AJ605" i="43"/>
  <c r="AJ507" i="43"/>
  <c r="AJ374" i="43"/>
  <c r="AJ343" i="43"/>
  <c r="AJ250" i="43"/>
  <c r="AJ29" i="43"/>
  <c r="AJ369" i="43"/>
  <c r="AJ116" i="43"/>
  <c r="AJ269" i="43"/>
  <c r="AJ52" i="43"/>
  <c r="AJ487" i="43"/>
  <c r="AJ548" i="43"/>
  <c r="AJ109" i="43"/>
  <c r="AJ151" i="43"/>
  <c r="AJ20" i="43"/>
  <c r="AJ321" i="43"/>
  <c r="AJ516" i="43"/>
  <c r="AJ479" i="43"/>
  <c r="AJ21" i="43"/>
  <c r="Y8" i="44"/>
  <c r="AJ437" i="43"/>
  <c r="AJ80" i="43"/>
  <c r="AJ565" i="43"/>
  <c r="AJ348" i="43"/>
  <c r="AJ382" i="43"/>
  <c r="AJ428" i="43"/>
  <c r="AJ161" i="43"/>
  <c r="AJ537" i="43"/>
  <c r="AJ237" i="43"/>
  <c r="AJ107" i="43"/>
  <c r="AJ55" i="43"/>
  <c r="AJ583" i="43"/>
  <c r="AJ591" i="43"/>
  <c r="AJ12" i="43"/>
  <c r="AJ392" i="43"/>
  <c r="AJ353" i="43"/>
  <c r="AJ344" i="43"/>
  <c r="AJ442" i="43"/>
  <c r="AJ416" i="43"/>
  <c r="AJ455" i="43"/>
  <c r="AJ609" i="43"/>
  <c r="AJ49" i="43"/>
  <c r="AJ311" i="43"/>
  <c r="AJ40" i="43"/>
  <c r="AJ553" i="43"/>
  <c r="AJ325" i="43"/>
  <c r="AJ246" i="43"/>
  <c r="AJ176" i="43"/>
  <c r="AJ61" i="43"/>
  <c r="AJ631" i="43"/>
  <c r="AJ413" i="43"/>
  <c r="AJ363" i="43"/>
  <c r="AJ42" i="43"/>
  <c r="AJ78" i="43"/>
  <c r="AJ520" i="43"/>
  <c r="Y20" i="44"/>
  <c r="AJ675" i="43"/>
  <c r="Y24" i="44"/>
  <c r="AJ471" i="43"/>
  <c r="AJ657" i="43"/>
  <c r="AJ41" i="43"/>
  <c r="AJ56" i="43"/>
  <c r="AJ105" i="43"/>
  <c r="AJ459" i="43"/>
  <c r="AJ300" i="43"/>
  <c r="AJ171" i="43"/>
  <c r="AJ611" i="43"/>
  <c r="AJ639" i="43"/>
  <c r="AJ35" i="43"/>
  <c r="AJ26" i="43"/>
  <c r="AJ75" i="43"/>
  <c r="AJ33" i="43"/>
  <c r="Y9" i="44"/>
  <c r="AJ118" i="43"/>
  <c r="AJ577" i="43"/>
  <c r="AJ66" i="43"/>
  <c r="AJ658" i="43"/>
  <c r="AJ244" i="43"/>
  <c r="AJ138" i="43"/>
  <c r="AJ350" i="43"/>
  <c r="AJ622" i="43"/>
  <c r="AJ199" i="43"/>
  <c r="AJ277" i="43"/>
  <c r="Y14" i="44"/>
  <c r="AJ556" i="43"/>
  <c r="AJ347" i="43"/>
  <c r="AJ43" i="43"/>
  <c r="AJ59" i="43"/>
  <c r="AJ618" i="43"/>
  <c r="AJ456" i="43"/>
  <c r="AJ228" i="43"/>
  <c r="AJ111" i="43"/>
  <c r="AJ389" i="43"/>
  <c r="AJ449" i="43"/>
  <c r="AJ510" i="43"/>
  <c r="AJ146" i="43"/>
  <c r="AJ368" i="43"/>
  <c r="AJ531" i="43"/>
  <c r="AJ223" i="43"/>
  <c r="AJ504" i="43"/>
  <c r="AJ207" i="43"/>
  <c r="AJ168" i="43"/>
  <c r="AJ113" i="43"/>
  <c r="AJ448" i="43"/>
  <c r="AJ592" i="43"/>
  <c r="AJ137" i="43"/>
  <c r="AJ197" i="43"/>
  <c r="AJ121" i="43"/>
  <c r="AJ144" i="43"/>
  <c r="AJ182" i="43"/>
  <c r="AJ79" i="43"/>
  <c r="AJ563" i="43"/>
  <c r="AJ396" i="43"/>
  <c r="AJ462" i="43"/>
  <c r="AJ245" i="43"/>
  <c r="AJ276" i="43"/>
  <c r="AJ39" i="43"/>
  <c r="AJ519" i="43"/>
  <c r="AJ566" i="43"/>
  <c r="AJ600" i="43"/>
  <c r="AJ219" i="43"/>
  <c r="AJ243" i="43"/>
  <c r="AJ523" i="43"/>
  <c r="AJ10" i="43"/>
  <c r="AJ202" i="43"/>
  <c r="AJ444" i="43"/>
  <c r="AJ132" i="43"/>
  <c r="AJ361" i="43"/>
  <c r="AJ302" i="43"/>
  <c r="AJ328" i="43"/>
  <c r="AJ390" i="43"/>
  <c r="AJ452" i="43"/>
  <c r="AJ418" i="43"/>
  <c r="AJ586" i="43"/>
  <c r="AJ446" i="43"/>
  <c r="AJ465" i="43"/>
  <c r="AJ242" i="43"/>
  <c r="AJ178" i="43"/>
  <c r="AJ336" i="43"/>
  <c r="AJ149" i="43"/>
  <c r="AJ309" i="43"/>
  <c r="AJ46" i="43"/>
  <c r="AJ539" i="43"/>
  <c r="AJ578" i="43"/>
  <c r="AJ552" i="43"/>
  <c r="AJ281" i="43"/>
  <c r="AJ210" i="43"/>
  <c r="AJ208" i="43"/>
  <c r="AJ74" i="43"/>
  <c r="AJ572" i="43"/>
  <c r="Y22" i="44"/>
  <c r="AJ399" i="43"/>
  <c r="AJ126" i="43"/>
  <c r="AJ98" i="43"/>
  <c r="AJ668" i="43"/>
  <c r="AJ598" i="43"/>
  <c r="AJ342" i="43"/>
  <c r="AJ599" i="43"/>
  <c r="AJ58" i="43"/>
  <c r="AJ633" i="43"/>
  <c r="AJ641" i="43"/>
  <c r="AJ660" i="43"/>
  <c r="AJ212" i="43"/>
  <c r="AJ614" i="43"/>
  <c r="AJ63" i="43"/>
  <c r="AJ470" i="43"/>
  <c r="AJ620" i="43"/>
  <c r="AJ97" i="43"/>
  <c r="AJ596" i="43"/>
  <c r="AJ562" i="43"/>
  <c r="AJ604" i="43"/>
  <c r="AJ37" i="43"/>
  <c r="AJ423" i="43"/>
  <c r="AJ62" i="43"/>
  <c r="W24" i="46"/>
  <c r="AJ268" i="3"/>
  <c r="Y17" i="4"/>
  <c r="AJ298" i="3"/>
  <c r="Y20" i="4"/>
  <c r="X12" i="97"/>
  <c r="X12" i="8"/>
  <c r="AJ198" i="3"/>
  <c r="Y15" i="4"/>
  <c r="AJ139" i="45"/>
  <c r="Y18" i="46"/>
  <c r="AJ31" i="82"/>
  <c r="Y9" i="83"/>
  <c r="AJ70" i="82"/>
  <c r="AJ112" i="82"/>
  <c r="AJ27" i="82"/>
  <c r="AJ106" i="82"/>
  <c r="AJ160" i="82"/>
  <c r="AJ169" i="82"/>
  <c r="AJ111" i="82"/>
  <c r="AJ29" i="82"/>
  <c r="AJ58" i="82"/>
  <c r="AJ137" i="82"/>
  <c r="AJ123" i="82"/>
  <c r="AJ33" i="82"/>
  <c r="AJ62" i="82"/>
  <c r="AJ170" i="82"/>
  <c r="AJ14" i="82"/>
  <c r="AJ23" i="82"/>
  <c r="AJ189" i="82"/>
  <c r="AJ39" i="82"/>
  <c r="AJ153" i="82"/>
  <c r="AJ30" i="82"/>
  <c r="AJ115" i="82"/>
  <c r="Y16" i="83"/>
  <c r="AJ82" i="82"/>
  <c r="AJ45" i="82"/>
  <c r="AJ96" i="82"/>
  <c r="AJ38" i="82"/>
  <c r="AJ54" i="82"/>
  <c r="AJ168" i="82"/>
  <c r="AJ141" i="82"/>
  <c r="AJ133" i="82"/>
  <c r="AJ161" i="82"/>
  <c r="AJ41" i="82"/>
  <c r="AJ138" i="82"/>
  <c r="AJ81" i="82"/>
  <c r="AJ131" i="82"/>
  <c r="AJ51" i="82"/>
  <c r="AJ158" i="82"/>
  <c r="AJ159" i="82"/>
  <c r="AJ46" i="82"/>
  <c r="AJ69" i="82"/>
  <c r="AJ99" i="82"/>
  <c r="AJ60" i="82"/>
  <c r="AJ126" i="82"/>
  <c r="AJ157" i="82"/>
  <c r="AJ42" i="82"/>
  <c r="AJ135" i="82"/>
  <c r="AJ108" i="82"/>
  <c r="AJ185" i="82"/>
  <c r="AJ146" i="82"/>
  <c r="AJ77" i="82"/>
  <c r="AJ110" i="82"/>
  <c r="AJ132" i="82"/>
  <c r="AJ183" i="82"/>
  <c r="AJ36" i="82"/>
  <c r="AJ171" i="82"/>
  <c r="AJ127" i="82"/>
  <c r="AJ174" i="82"/>
  <c r="AJ180" i="82"/>
  <c r="AJ71" i="82"/>
  <c r="AJ13" i="82"/>
  <c r="AJ191" i="82"/>
  <c r="Y24" i="83"/>
  <c r="AJ91" i="82"/>
  <c r="Y14" i="83"/>
  <c r="AJ121" i="82"/>
  <c r="AJ119" i="82"/>
  <c r="AJ100" i="82"/>
  <c r="AJ84" i="82"/>
  <c r="AJ184" i="82"/>
  <c r="AJ179" i="82"/>
  <c r="AJ156" i="82"/>
  <c r="AJ109" i="82"/>
  <c r="AJ86" i="82"/>
  <c r="AJ87" i="82"/>
  <c r="AJ166" i="82"/>
  <c r="AJ162" i="82"/>
  <c r="AJ83" i="82"/>
  <c r="AJ85" i="82"/>
  <c r="AJ35" i="82"/>
  <c r="AJ28" i="82"/>
  <c r="AJ124" i="82"/>
  <c r="AJ49" i="82"/>
  <c r="AJ114" i="82"/>
  <c r="AJ134" i="82"/>
  <c r="AJ139" i="82"/>
  <c r="Y18" i="83"/>
  <c r="AJ154" i="82"/>
  <c r="AJ59" i="82"/>
  <c r="AJ53" i="82"/>
  <c r="AJ147" i="82"/>
  <c r="AJ17" i="82"/>
  <c r="AJ142" i="82"/>
  <c r="AJ43" i="82"/>
  <c r="Y10" i="83"/>
  <c r="AJ22" i="82"/>
  <c r="AJ26" i="82"/>
  <c r="AJ175" i="82"/>
  <c r="Y21" i="83"/>
  <c r="AJ48" i="82"/>
  <c r="AJ118" i="82"/>
  <c r="AJ155" i="82"/>
  <c r="AJ40" i="82"/>
  <c r="AJ149" i="82"/>
  <c r="AJ187" i="82"/>
  <c r="Y22" i="83"/>
  <c r="AJ65" i="82"/>
  <c r="AJ173" i="82"/>
  <c r="AJ78" i="82"/>
  <c r="AJ73" i="82"/>
  <c r="AJ172" i="82"/>
  <c r="AJ88" i="82"/>
  <c r="AJ24" i="82"/>
  <c r="AJ136" i="82"/>
  <c r="AJ182" i="82"/>
  <c r="AJ143" i="82"/>
  <c r="AJ129" i="82"/>
  <c r="AJ148" i="82"/>
  <c r="AJ163" i="82"/>
  <c r="Y20" i="83"/>
  <c r="AJ181" i="82"/>
  <c r="AJ18" i="82"/>
  <c r="AJ10" i="82"/>
  <c r="AJ15" i="82"/>
  <c r="AJ34" i="82"/>
  <c r="AJ95" i="82"/>
  <c r="AJ74" i="82"/>
  <c r="AI191" i="82"/>
  <c r="X24" i="83"/>
  <c r="AJ12" i="82"/>
  <c r="AJ55" i="82"/>
  <c r="Y11" i="83"/>
  <c r="AJ37" i="82"/>
  <c r="AJ76" i="82"/>
  <c r="AJ186" i="82"/>
  <c r="AJ50" i="82"/>
  <c r="AJ150" i="82"/>
  <c r="AJ178" i="82"/>
  <c r="AJ64" i="82"/>
  <c r="AJ72" i="82"/>
  <c r="AJ167" i="82"/>
  <c r="AJ125" i="82"/>
  <c r="AJ25" i="82"/>
  <c r="AJ122" i="82"/>
  <c r="AJ75" i="82"/>
  <c r="AJ9" i="82"/>
  <c r="AJ52" i="82"/>
  <c r="AJ113" i="82"/>
  <c r="AJ190" i="82"/>
  <c r="Y23" i="83"/>
  <c r="AJ145" i="82"/>
  <c r="AJ89" i="82"/>
  <c r="AJ177" i="82"/>
  <c r="AJ21" i="82"/>
  <c r="AJ94" i="82"/>
  <c r="AJ105" i="82"/>
  <c r="AJ165" i="82"/>
  <c r="AJ47" i="82"/>
  <c r="AJ66" i="82"/>
  <c r="AJ101" i="82"/>
  <c r="AJ11" i="82"/>
  <c r="AJ93" i="82"/>
  <c r="AJ151" i="82"/>
  <c r="Y19" i="83"/>
  <c r="AJ102" i="82"/>
  <c r="AJ98" i="82"/>
  <c r="AJ19" i="82"/>
  <c r="Y8" i="83"/>
  <c r="AJ107" i="82"/>
  <c r="AJ130" i="82"/>
  <c r="AJ63" i="82"/>
  <c r="AJ16" i="82"/>
  <c r="AJ79" i="82"/>
  <c r="Y13" i="83"/>
  <c r="AJ120" i="82"/>
  <c r="AJ90" i="82"/>
  <c r="AJ103" i="82"/>
  <c r="Y15" i="83"/>
  <c r="AJ117" i="82"/>
  <c r="AJ97" i="82"/>
  <c r="AJ144" i="82"/>
  <c r="AJ61" i="82"/>
  <c r="AJ57" i="82"/>
  <c r="W24" i="90"/>
  <c r="AJ383" i="3"/>
  <c r="Y23" i="4"/>
  <c r="W19" i="41"/>
  <c r="AI88" i="40"/>
  <c r="AJ88" i="40"/>
  <c r="Y19" i="41"/>
  <c r="AJ171" i="11"/>
  <c r="Y19" i="12"/>
  <c r="X20" i="8"/>
  <c r="X20" i="97"/>
  <c r="AJ79" i="13"/>
  <c r="Y13" i="14"/>
  <c r="AJ163" i="13"/>
  <c r="Y20" i="14"/>
  <c r="AJ189" i="13"/>
  <c r="AJ132" i="13"/>
  <c r="AJ72" i="13"/>
  <c r="AJ126" i="13"/>
  <c r="AJ30" i="13"/>
  <c r="AJ12" i="13"/>
  <c r="AJ108" i="13"/>
  <c r="AJ113" i="13"/>
  <c r="AJ173" i="13"/>
  <c r="AJ179" i="13"/>
  <c r="AJ49" i="13"/>
  <c r="AJ29" i="13"/>
  <c r="AJ45" i="13"/>
  <c r="AJ109" i="13"/>
  <c r="AJ23" i="13"/>
  <c r="AJ93" i="13"/>
  <c r="AJ120" i="13"/>
  <c r="AJ122" i="13"/>
  <c r="AJ27" i="13"/>
  <c r="AJ156" i="13"/>
  <c r="AJ182" i="13"/>
  <c r="AJ82" i="13"/>
  <c r="AJ154" i="13"/>
  <c r="AJ129" i="13"/>
  <c r="AJ73" i="13"/>
  <c r="AJ142" i="13"/>
  <c r="AJ114" i="13"/>
  <c r="AJ34" i="13"/>
  <c r="AJ166" i="13"/>
  <c r="AJ9" i="13"/>
  <c r="AJ99" i="13"/>
  <c r="AJ61" i="13"/>
  <c r="AJ178" i="13"/>
  <c r="AJ18" i="13"/>
  <c r="AJ65" i="13"/>
  <c r="AJ90" i="13"/>
  <c r="AJ28" i="13"/>
  <c r="AJ76" i="13"/>
  <c r="AJ39" i="13"/>
  <c r="AJ160" i="13"/>
  <c r="AJ181" i="13"/>
  <c r="AJ40" i="13"/>
  <c r="AJ138" i="13"/>
  <c r="AJ170" i="13"/>
  <c r="AJ169" i="13"/>
  <c r="AJ31" i="13"/>
  <c r="Y9" i="14"/>
  <c r="AJ175" i="13"/>
  <c r="Y21" i="14"/>
  <c r="AJ111" i="13"/>
  <c r="AJ125" i="13"/>
  <c r="AJ59" i="13"/>
  <c r="AJ84" i="13"/>
  <c r="AJ33" i="13"/>
  <c r="AJ37" i="13"/>
  <c r="AJ149" i="13"/>
  <c r="AJ121" i="13"/>
  <c r="AJ95" i="13"/>
  <c r="AJ26" i="13"/>
  <c r="AJ36" i="13"/>
  <c r="AJ168" i="13"/>
  <c r="AJ153" i="13"/>
  <c r="AJ161" i="13"/>
  <c r="AI191" i="13"/>
  <c r="X24" i="14"/>
  <c r="AJ186" i="13"/>
  <c r="AJ165" i="13"/>
  <c r="AJ42" i="13"/>
  <c r="AJ150" i="13"/>
  <c r="AJ146" i="13"/>
  <c r="AJ124" i="13"/>
  <c r="AJ88" i="13"/>
  <c r="AJ172" i="13"/>
  <c r="AJ10" i="13"/>
  <c r="AJ117" i="13"/>
  <c r="AJ112" i="13"/>
  <c r="AJ16" i="13"/>
  <c r="AJ155" i="13"/>
  <c r="AJ101" i="13"/>
  <c r="AJ115" i="13"/>
  <c r="Y16" i="14"/>
  <c r="AJ54" i="13"/>
  <c r="AJ106" i="13"/>
  <c r="AJ145" i="13"/>
  <c r="AJ107" i="13"/>
  <c r="AJ131" i="13"/>
  <c r="AJ137" i="13"/>
  <c r="AJ191" i="13"/>
  <c r="Y24" i="14"/>
  <c r="AJ47" i="13"/>
  <c r="AJ87" i="13"/>
  <c r="AJ64" i="13"/>
  <c r="AJ69" i="13"/>
  <c r="AJ21" i="13"/>
  <c r="AJ66" i="13"/>
  <c r="AJ183" i="13"/>
  <c r="AJ130" i="13"/>
  <c r="AJ46" i="13"/>
  <c r="AJ177" i="13"/>
  <c r="AJ52" i="13"/>
  <c r="AJ100" i="13"/>
  <c r="AJ139" i="13"/>
  <c r="Y18" i="14"/>
  <c r="AJ135" i="13"/>
  <c r="AJ85" i="13"/>
  <c r="AJ14" i="13"/>
  <c r="AJ147" i="13"/>
  <c r="AJ58" i="13"/>
  <c r="AJ158" i="13"/>
  <c r="AJ110" i="13"/>
  <c r="AJ53" i="13"/>
  <c r="AJ185" i="13"/>
  <c r="AJ35" i="13"/>
  <c r="AJ96" i="13"/>
  <c r="AJ22" i="13"/>
  <c r="AJ162" i="13"/>
  <c r="AJ74" i="13"/>
  <c r="AJ89" i="13"/>
  <c r="AJ105" i="13"/>
  <c r="AJ180" i="13"/>
  <c r="AJ98" i="13"/>
  <c r="AJ13" i="13"/>
  <c r="AJ144" i="13"/>
  <c r="AJ134" i="13"/>
  <c r="AJ136" i="13"/>
  <c r="AJ75" i="13"/>
  <c r="AJ159" i="13"/>
  <c r="AJ118" i="13"/>
  <c r="AJ25" i="13"/>
  <c r="AJ141" i="13"/>
  <c r="AJ171" i="13"/>
  <c r="AJ97" i="13"/>
  <c r="AJ86" i="13"/>
  <c r="AJ190" i="13"/>
  <c r="Y23" i="14"/>
  <c r="AJ41" i="13"/>
  <c r="AJ77" i="13"/>
  <c r="AJ17" i="13"/>
  <c r="AJ78" i="13"/>
  <c r="AJ123" i="13"/>
  <c r="AJ15" i="13"/>
  <c r="AJ70" i="13"/>
  <c r="AJ38" i="13"/>
  <c r="AJ119" i="13"/>
  <c r="AJ48" i="13"/>
  <c r="AJ174" i="13"/>
  <c r="AJ167" i="13"/>
  <c r="AJ133" i="13"/>
  <c r="AJ60" i="13"/>
  <c r="AJ71" i="13"/>
  <c r="AJ24" i="13"/>
  <c r="AJ157" i="13"/>
  <c r="AJ81" i="13"/>
  <c r="AJ57" i="13"/>
  <c r="AJ148" i="13"/>
  <c r="AJ184" i="13"/>
  <c r="AJ51" i="13"/>
  <c r="AJ43" i="13"/>
  <c r="Y10" i="14"/>
  <c r="AJ11" i="13"/>
  <c r="AJ94" i="13"/>
  <c r="AJ63" i="13"/>
  <c r="AJ50" i="13"/>
  <c r="AJ187" i="13"/>
  <c r="Y22" i="14"/>
  <c r="AJ127" i="13"/>
  <c r="AJ102" i="13"/>
  <c r="AJ83" i="13"/>
  <c r="AJ143" i="13"/>
  <c r="AJ62" i="13"/>
  <c r="AJ112" i="61"/>
  <c r="AJ143" i="61"/>
  <c r="AJ70" i="61"/>
  <c r="AJ99" i="61"/>
  <c r="AJ133" i="61"/>
  <c r="AJ25" i="61"/>
  <c r="AJ124" i="61"/>
  <c r="AJ31" i="61"/>
  <c r="Y9" i="62"/>
  <c r="AJ21" i="61"/>
  <c r="AJ45" i="61"/>
  <c r="AJ83" i="61"/>
  <c r="AJ191" i="61"/>
  <c r="Y24" i="62"/>
  <c r="AJ61" i="61"/>
  <c r="AJ114" i="61"/>
  <c r="AJ65" i="61"/>
  <c r="AJ30" i="61"/>
  <c r="AJ34" i="61"/>
  <c r="AJ86" i="61"/>
  <c r="AJ121" i="61"/>
  <c r="AJ138" i="61"/>
  <c r="AJ96" i="61"/>
  <c r="AJ113" i="61"/>
  <c r="AJ63" i="61"/>
  <c r="AJ148" i="61"/>
  <c r="AJ87" i="61"/>
  <c r="AJ107" i="61"/>
  <c r="AJ171" i="61"/>
  <c r="AJ182" i="61"/>
  <c r="AJ145" i="61"/>
  <c r="AJ95" i="61"/>
  <c r="AJ130" i="61"/>
  <c r="AJ18" i="61"/>
  <c r="AJ139" i="61"/>
  <c r="Y18" i="62"/>
  <c r="AJ160" i="61"/>
  <c r="AJ168" i="61"/>
  <c r="AJ36" i="61"/>
  <c r="AJ118" i="61"/>
  <c r="AJ38" i="61"/>
  <c r="AJ94" i="61"/>
  <c r="AJ102" i="61"/>
  <c r="AJ9" i="61"/>
  <c r="AJ122" i="61"/>
  <c r="AJ10" i="61"/>
  <c r="AJ179" i="61"/>
  <c r="AJ126" i="61"/>
  <c r="AJ77" i="61"/>
  <c r="AJ41" i="61"/>
  <c r="AJ33" i="61"/>
  <c r="AJ149" i="61"/>
  <c r="AJ89" i="61"/>
  <c r="AJ155" i="61"/>
  <c r="AJ183" i="61"/>
  <c r="AJ16" i="61"/>
  <c r="AJ72" i="61"/>
  <c r="AJ185" i="61"/>
  <c r="AJ71" i="61"/>
  <c r="AJ35" i="61"/>
  <c r="AJ146" i="61"/>
  <c r="AJ13" i="61"/>
  <c r="AJ37" i="61"/>
  <c r="AJ131" i="61"/>
  <c r="AJ59" i="61"/>
  <c r="AJ47" i="61"/>
  <c r="AJ175" i="61"/>
  <c r="Y21" i="62"/>
  <c r="AJ153" i="61"/>
  <c r="AJ105" i="61"/>
  <c r="AJ74" i="61"/>
  <c r="AJ15" i="61"/>
  <c r="AJ29" i="61"/>
  <c r="AJ85" i="61"/>
  <c r="AJ125" i="61"/>
  <c r="AJ172" i="61"/>
  <c r="AJ62" i="61"/>
  <c r="AJ69" i="61"/>
  <c r="AJ120" i="61"/>
  <c r="AJ184" i="61"/>
  <c r="AJ75" i="61"/>
  <c r="AJ166" i="61"/>
  <c r="AJ67" i="61"/>
  <c r="Y12" i="62"/>
  <c r="AJ189" i="61"/>
  <c r="AJ19" i="61"/>
  <c r="Y8" i="62"/>
  <c r="AJ12" i="61"/>
  <c r="AJ163" i="61"/>
  <c r="Y20" i="62"/>
  <c r="AJ79" i="61"/>
  <c r="Y13" i="62"/>
  <c r="AJ170" i="61"/>
  <c r="AJ24" i="61"/>
  <c r="AJ142" i="61"/>
  <c r="AJ23" i="61"/>
  <c r="AJ129" i="61"/>
  <c r="AJ48" i="61"/>
  <c r="AJ81" i="61"/>
  <c r="AJ40" i="61"/>
  <c r="AJ156" i="61"/>
  <c r="AJ119" i="61"/>
  <c r="AJ82" i="61"/>
  <c r="AJ54" i="61"/>
  <c r="AJ11" i="61"/>
  <c r="AJ165" i="61"/>
  <c r="AJ167" i="61"/>
  <c r="AJ93" i="61"/>
  <c r="AJ50" i="61"/>
  <c r="AJ53" i="61"/>
  <c r="AJ108" i="61"/>
  <c r="AJ17" i="61"/>
  <c r="AJ144" i="61"/>
  <c r="AJ110" i="61"/>
  <c r="AJ97" i="61"/>
  <c r="AJ186" i="61"/>
  <c r="AJ150" i="61"/>
  <c r="AJ181" i="61"/>
  <c r="AJ49" i="61"/>
  <c r="AJ190" i="61"/>
  <c r="Y23" i="62"/>
  <c r="AJ178" i="61"/>
  <c r="AJ55" i="61"/>
  <c r="Y11" i="62"/>
  <c r="AJ27" i="61"/>
  <c r="AJ90" i="61"/>
  <c r="AJ42" i="61"/>
  <c r="AJ51" i="61"/>
  <c r="AJ76" i="61"/>
  <c r="AJ109" i="61"/>
  <c r="AJ101" i="61"/>
  <c r="AJ134" i="61"/>
  <c r="AJ154" i="61"/>
  <c r="AJ132" i="61"/>
  <c r="AI191" i="61"/>
  <c r="X24" i="62"/>
  <c r="AJ58" i="61"/>
  <c r="AJ174" i="61"/>
  <c r="AJ169" i="61"/>
  <c r="AJ136" i="61"/>
  <c r="AJ135" i="61"/>
  <c r="AJ115" i="61"/>
  <c r="Y16" i="62"/>
  <c r="AJ100" i="61"/>
  <c r="AJ111" i="61"/>
  <c r="AJ84" i="61"/>
  <c r="AJ127" i="61"/>
  <c r="AJ158" i="61"/>
  <c r="AJ159" i="61"/>
  <c r="AJ177" i="61"/>
  <c r="AJ66" i="61"/>
  <c r="AJ73" i="61"/>
  <c r="AJ187" i="61"/>
  <c r="Y22" i="62"/>
  <c r="AJ57" i="61"/>
  <c r="AJ157" i="61"/>
  <c r="AJ46" i="61"/>
  <c r="AJ180" i="61"/>
  <c r="AJ123" i="61"/>
  <c r="AJ22" i="61"/>
  <c r="AJ28" i="61"/>
  <c r="AJ98" i="61"/>
  <c r="AJ162" i="61"/>
  <c r="AJ141" i="61"/>
  <c r="AJ78" i="61"/>
  <c r="AJ137" i="61"/>
  <c r="AJ64" i="61"/>
  <c r="AJ88" i="61"/>
  <c r="AJ117" i="61"/>
  <c r="AJ161" i="61"/>
  <c r="AJ173" i="61"/>
  <c r="AJ60" i="61"/>
  <c r="AJ52" i="61"/>
  <c r="AJ26" i="61"/>
  <c r="AJ147" i="61"/>
  <c r="AJ14" i="61"/>
  <c r="AJ106" i="61"/>
  <c r="AJ39" i="61"/>
  <c r="AJ91" i="61"/>
  <c r="Y14" i="62"/>
  <c r="AJ103" i="61"/>
  <c r="Y15" i="62"/>
  <c r="AJ151" i="61"/>
  <c r="Y19" i="62"/>
  <c r="W25" i="44"/>
  <c r="AJ79" i="7"/>
  <c r="AJ175" i="7"/>
  <c r="AJ91" i="7"/>
  <c r="AJ31" i="7"/>
  <c r="AJ150" i="7"/>
  <c r="AJ13" i="7"/>
  <c r="AJ117" i="7"/>
  <c r="AJ167" i="7"/>
  <c r="AJ160" i="7"/>
  <c r="AJ181" i="7"/>
  <c r="AJ46" i="7"/>
  <c r="AJ61" i="7"/>
  <c r="AJ184" i="7"/>
  <c r="AJ14" i="7"/>
  <c r="AJ144" i="7"/>
  <c r="AJ125" i="7"/>
  <c r="AJ157" i="7"/>
  <c r="AJ65" i="7"/>
  <c r="AJ154" i="7"/>
  <c r="AJ74" i="7"/>
  <c r="AJ87" i="7"/>
  <c r="AJ100" i="7"/>
  <c r="AJ113" i="7"/>
  <c r="AJ156" i="7"/>
  <c r="AJ114" i="7"/>
  <c r="AJ11" i="7"/>
  <c r="AJ172" i="7"/>
  <c r="AJ47" i="7"/>
  <c r="AJ42" i="7"/>
  <c r="AJ161" i="7"/>
  <c r="AJ165" i="7"/>
  <c r="AJ15" i="7"/>
  <c r="AJ173" i="7"/>
  <c r="AJ28" i="7"/>
  <c r="AJ81" i="7"/>
  <c r="AJ162" i="7"/>
  <c r="AJ170" i="7"/>
  <c r="AJ78" i="7"/>
  <c r="AJ41" i="7"/>
  <c r="AJ171" i="7"/>
  <c r="AJ137" i="7"/>
  <c r="AJ129" i="7"/>
  <c r="AJ35" i="7"/>
  <c r="AJ77" i="7"/>
  <c r="AJ89" i="7"/>
  <c r="AJ86" i="7"/>
  <c r="AJ126" i="7"/>
  <c r="AJ59" i="7"/>
  <c r="AJ115" i="7"/>
  <c r="AJ158" i="7"/>
  <c r="AJ93" i="7"/>
  <c r="AJ82" i="7"/>
  <c r="AJ19" i="7"/>
  <c r="AJ123" i="7"/>
  <c r="AJ98" i="7"/>
  <c r="AJ12" i="7"/>
  <c r="AJ27" i="7"/>
  <c r="AI191" i="7"/>
  <c r="AJ18" i="7"/>
  <c r="AJ177" i="7"/>
  <c r="AJ122" i="7"/>
  <c r="AJ45" i="7"/>
  <c r="AJ110" i="7"/>
  <c r="AJ72" i="7"/>
  <c r="AJ121" i="7"/>
  <c r="AJ60" i="7"/>
  <c r="AJ119" i="7"/>
  <c r="AJ185" i="7"/>
  <c r="AJ179" i="7"/>
  <c r="AJ118" i="7"/>
  <c r="AJ33" i="7"/>
  <c r="AJ9" i="7"/>
  <c r="AJ40" i="7"/>
  <c r="AJ136" i="7"/>
  <c r="AJ48" i="7"/>
  <c r="AJ101" i="7"/>
  <c r="AJ102" i="7"/>
  <c r="AJ131" i="7"/>
  <c r="AJ180" i="7"/>
  <c r="AJ76" i="7"/>
  <c r="AJ108" i="7"/>
  <c r="AJ145" i="7"/>
  <c r="AJ62" i="7"/>
  <c r="AJ191" i="7"/>
  <c r="AJ109" i="7"/>
  <c r="AJ183" i="7"/>
  <c r="AJ75" i="7"/>
  <c r="AJ134" i="7"/>
  <c r="AJ22" i="7"/>
  <c r="AJ69" i="7"/>
  <c r="AJ143" i="7"/>
  <c r="AJ148" i="7"/>
  <c r="AJ95" i="7"/>
  <c r="AJ146" i="7"/>
  <c r="AJ24" i="7"/>
  <c r="AJ83" i="7"/>
  <c r="AJ111" i="7"/>
  <c r="AJ54" i="7"/>
  <c r="AJ73" i="7"/>
  <c r="AJ37" i="7"/>
  <c r="AJ120" i="7"/>
  <c r="AJ29" i="7"/>
  <c r="AJ39" i="7"/>
  <c r="AJ49" i="7"/>
  <c r="AJ112" i="7"/>
  <c r="AJ58" i="7"/>
  <c r="AJ169" i="7"/>
  <c r="AJ66" i="7"/>
  <c r="AJ30" i="7"/>
  <c r="AJ16" i="7"/>
  <c r="AJ97" i="7"/>
  <c r="AJ36" i="7"/>
  <c r="AJ138" i="7"/>
  <c r="AJ127" i="7"/>
  <c r="AJ43" i="7"/>
  <c r="AJ174" i="7"/>
  <c r="AJ149" i="7"/>
  <c r="AJ166" i="7"/>
  <c r="AJ159" i="7"/>
  <c r="AJ189" i="7"/>
  <c r="AJ105" i="7"/>
  <c r="AJ84" i="7"/>
  <c r="AJ64" i="7"/>
  <c r="AJ85" i="7"/>
  <c r="AJ53" i="7"/>
  <c r="AJ107" i="7"/>
  <c r="AJ106" i="7"/>
  <c r="AJ26" i="7"/>
  <c r="AJ124" i="7"/>
  <c r="AJ52" i="7"/>
  <c r="AJ94" i="7"/>
  <c r="AJ182" i="7"/>
  <c r="AJ17" i="7"/>
  <c r="AJ141" i="7"/>
  <c r="AJ99" i="7"/>
  <c r="AJ38" i="7"/>
  <c r="AJ178" i="7"/>
  <c r="AJ21" i="7"/>
  <c r="AJ71" i="7"/>
  <c r="AJ70" i="7"/>
  <c r="AJ51" i="7"/>
  <c r="AJ190" i="7"/>
  <c r="AJ135" i="7"/>
  <c r="AJ88" i="7"/>
  <c r="AJ132" i="7"/>
  <c r="AJ90" i="7"/>
  <c r="AJ147" i="7"/>
  <c r="AJ155" i="7"/>
  <c r="AJ23" i="7"/>
  <c r="AJ168" i="7"/>
  <c r="AJ10" i="7"/>
  <c r="AJ34" i="7"/>
  <c r="AJ186" i="7"/>
  <c r="AJ25" i="7"/>
  <c r="AJ187" i="7"/>
  <c r="AJ63" i="7"/>
  <c r="AJ96" i="7"/>
  <c r="AJ133" i="7"/>
  <c r="AJ153" i="7"/>
  <c r="AJ142" i="7"/>
  <c r="AJ130" i="7"/>
  <c r="AJ151" i="7"/>
  <c r="AJ50" i="7"/>
  <c r="AJ57" i="7"/>
  <c r="AJ139" i="7"/>
  <c r="AJ67" i="13"/>
  <c r="Y12" i="14"/>
  <c r="AJ411" i="43"/>
  <c r="Y16" i="44"/>
  <c r="AJ151" i="76"/>
  <c r="Y19" i="77"/>
  <c r="AJ79" i="45"/>
  <c r="Y13" i="46"/>
  <c r="AJ359" i="3"/>
  <c r="AJ367" i="3"/>
  <c r="AJ240" i="3"/>
  <c r="AJ193" i="3"/>
  <c r="AJ121" i="3"/>
  <c r="AJ318" i="3"/>
  <c r="AJ206" i="3"/>
  <c r="AJ20" i="3"/>
  <c r="AJ123" i="3"/>
  <c r="AJ339" i="3"/>
  <c r="AJ316" i="3"/>
  <c r="AJ351" i="3"/>
  <c r="AJ294" i="3"/>
  <c r="AJ220" i="3"/>
  <c r="AJ169" i="3"/>
  <c r="AJ105" i="3"/>
  <c r="AJ361" i="3"/>
  <c r="AJ258" i="3"/>
  <c r="AJ78" i="3"/>
  <c r="AJ107" i="3"/>
  <c r="AJ375" i="3"/>
  <c r="AJ204" i="3"/>
  <c r="AJ185" i="3"/>
  <c r="AJ242" i="3"/>
  <c r="AJ31" i="3"/>
  <c r="AJ54" i="3"/>
  <c r="AJ371" i="3"/>
  <c r="AJ244" i="3"/>
  <c r="AJ64" i="3"/>
  <c r="AJ181" i="3"/>
  <c r="AJ48" i="3"/>
  <c r="AJ200" i="3"/>
  <c r="AJ314" i="3"/>
  <c r="AJ152" i="3"/>
  <c r="AJ236" i="3"/>
  <c r="AJ108" i="3"/>
  <c r="AJ237" i="3"/>
  <c r="AJ313" i="3"/>
  <c r="AJ34" i="3"/>
  <c r="AJ291" i="3"/>
  <c r="AJ315" i="3"/>
  <c r="AJ184" i="3"/>
  <c r="AJ170" i="3"/>
  <c r="AJ319" i="3"/>
  <c r="AJ172" i="3"/>
  <c r="AJ382" i="3"/>
  <c r="AJ75" i="3"/>
  <c r="AJ51" i="3"/>
  <c r="AJ336" i="3"/>
  <c r="AJ205" i="3"/>
  <c r="AJ140" i="3"/>
  <c r="AJ69" i="3"/>
  <c r="AJ177" i="3"/>
  <c r="AJ133" i="3"/>
  <c r="AJ345" i="3"/>
  <c r="AJ267" i="3"/>
  <c r="AJ168" i="3"/>
  <c r="AJ308" i="3"/>
  <c r="AJ212" i="3"/>
  <c r="AJ156" i="3"/>
  <c r="AJ11" i="3"/>
  <c r="AJ250" i="3"/>
  <c r="AJ171" i="3"/>
  <c r="AJ13" i="3"/>
  <c r="AJ72" i="3"/>
  <c r="AJ189" i="3"/>
  <c r="AJ40" i="3"/>
  <c r="AJ333" i="3"/>
  <c r="AJ322" i="3"/>
  <c r="AJ202" i="3"/>
  <c r="AJ27" i="3"/>
  <c r="AJ137" i="3"/>
  <c r="AJ9" i="3"/>
  <c r="AJ207" i="3"/>
  <c r="AJ124" i="3"/>
  <c r="AJ73" i="3"/>
  <c r="AJ301" i="3"/>
  <c r="AJ166" i="3"/>
  <c r="AJ217" i="3"/>
  <c r="AJ303" i="3"/>
  <c r="AJ130" i="3"/>
  <c r="AJ98" i="3"/>
  <c r="AJ289" i="3"/>
  <c r="AJ188" i="3"/>
  <c r="AJ364" i="3"/>
  <c r="AJ323" i="3"/>
  <c r="AJ28" i="3"/>
  <c r="AJ129" i="3"/>
  <c r="AJ352" i="3"/>
  <c r="AJ221" i="3"/>
  <c r="AJ106" i="3"/>
  <c r="AJ132" i="3"/>
  <c r="AJ63" i="3"/>
  <c r="AJ148" i="3"/>
  <c r="AJ259" i="3"/>
  <c r="AJ180" i="3"/>
  <c r="AJ228" i="3"/>
  <c r="AJ58" i="3"/>
  <c r="AJ179" i="3"/>
  <c r="AJ312" i="3"/>
  <c r="AJ80" i="3"/>
  <c r="AJ341" i="3"/>
  <c r="AJ210" i="3"/>
  <c r="AJ95" i="3"/>
  <c r="AJ223" i="3"/>
  <c r="AJ143" i="3"/>
  <c r="AJ281" i="3"/>
  <c r="AJ285" i="3"/>
  <c r="AJ247" i="3"/>
  <c r="AJ12" i="3"/>
  <c r="AJ159" i="3"/>
  <c r="AJ293" i="3"/>
  <c r="AJ26" i="3"/>
  <c r="AJ61" i="3"/>
  <c r="AJ122" i="3"/>
  <c r="AJ195" i="3"/>
  <c r="AJ36" i="3"/>
  <c r="AJ324" i="3"/>
  <c r="AJ266" i="3"/>
  <c r="AJ331" i="3"/>
  <c r="AJ260" i="3"/>
  <c r="AJ197" i="3"/>
  <c r="AJ167" i="3"/>
  <c r="AJ386" i="3"/>
  <c r="AJ55" i="3"/>
  <c r="AJ182" i="3"/>
  <c r="AJ174" i="3"/>
  <c r="AJ96" i="3"/>
  <c r="AJ275" i="3"/>
  <c r="AJ253" i="3"/>
  <c r="AJ176" i="3"/>
  <c r="AJ368" i="3"/>
  <c r="AJ332" i="3"/>
  <c r="AJ286" i="3"/>
  <c r="AJ68" i="3"/>
  <c r="AJ131" i="3"/>
  <c r="AJ387" i="3"/>
  <c r="AJ214" i="3"/>
  <c r="AJ187" i="3"/>
  <c r="AJ329" i="3"/>
  <c r="Y22" i="4"/>
  <c r="AJ320" i="3"/>
  <c r="AJ160" i="3"/>
  <c r="AJ349" i="3"/>
  <c r="AJ292" i="3"/>
  <c r="AJ218" i="3"/>
  <c r="AJ175" i="3"/>
  <c r="AJ103" i="3"/>
  <c r="AJ338" i="3"/>
  <c r="AJ79" i="3"/>
  <c r="AJ279" i="3"/>
  <c r="AJ283" i="3"/>
  <c r="Y19" i="4"/>
  <c r="AJ261" i="3"/>
  <c r="AJ153" i="3"/>
  <c r="AJ360" i="3"/>
  <c r="AJ136" i="3"/>
  <c r="AJ263" i="3"/>
  <c r="AJ112" i="3"/>
  <c r="AJ270" i="3"/>
  <c r="AJ215" i="3"/>
  <c r="AJ134" i="3"/>
  <c r="AJ23" i="3"/>
  <c r="AJ239" i="3"/>
  <c r="AJ192" i="3"/>
  <c r="AJ344" i="3"/>
  <c r="AJ309" i="3"/>
  <c r="AJ77" i="3"/>
  <c r="AJ92" i="3"/>
  <c r="AJ321" i="3"/>
  <c r="AJ109" i="3"/>
  <c r="AJ101" i="3"/>
  <c r="AJ155" i="3"/>
  <c r="AJ117" i="3"/>
  <c r="AJ30" i="3"/>
  <c r="AJ272" i="3"/>
  <c r="AJ139" i="3"/>
  <c r="AJ310" i="3"/>
  <c r="AJ222" i="3"/>
  <c r="AJ158" i="3"/>
  <c r="AJ307" i="3"/>
  <c r="AJ328" i="3"/>
  <c r="AJ208" i="3"/>
  <c r="AJ33" i="3"/>
  <c r="AJ150" i="3"/>
  <c r="AJ306" i="3"/>
  <c r="AJ357" i="3"/>
  <c r="AJ282" i="3"/>
  <c r="AJ226" i="3"/>
  <c r="AJ183" i="3"/>
  <c r="AJ111" i="3"/>
  <c r="AJ354" i="3"/>
  <c r="AJ317" i="3"/>
  <c r="AJ209" i="3"/>
  <c r="AJ151" i="3"/>
  <c r="AJ249" i="3"/>
  <c r="AJ49" i="3"/>
  <c r="AJ43" i="3"/>
  <c r="AJ233" i="3"/>
  <c r="AJ231" i="3"/>
  <c r="AJ100" i="3"/>
  <c r="AJ255" i="3"/>
  <c r="AJ145" i="3"/>
  <c r="AJ273" i="3"/>
  <c r="AJ325" i="3"/>
  <c r="AJ385" i="3"/>
  <c r="AJ89" i="3"/>
  <c r="AJ243" i="3"/>
  <c r="AJ251" i="3"/>
  <c r="AJ86" i="3"/>
  <c r="AJ369" i="3"/>
  <c r="AJ84" i="3"/>
  <c r="AJ97" i="3"/>
  <c r="AJ326" i="3"/>
  <c r="AJ230" i="3"/>
  <c r="AJ99" i="3"/>
  <c r="AJ347" i="3"/>
  <c r="AJ216" i="3"/>
  <c r="AJ22" i="3"/>
  <c r="AJ135" i="3"/>
  <c r="AJ300" i="3"/>
  <c r="AJ365" i="3"/>
  <c r="AJ238" i="3"/>
  <c r="AJ39" i="3"/>
  <c r="AJ191" i="3"/>
  <c r="AJ119" i="3"/>
  <c r="AJ370" i="3"/>
  <c r="AJ19" i="3"/>
  <c r="AJ340" i="3"/>
  <c r="AJ225" i="3"/>
  <c r="AJ94" i="3"/>
  <c r="AJ85" i="3"/>
  <c r="AJ10" i="3"/>
  <c r="AJ346" i="3"/>
  <c r="AJ71" i="3"/>
  <c r="AJ116" i="3"/>
  <c r="AJ203" i="3"/>
  <c r="AJ138" i="3"/>
  <c r="AJ229" i="3"/>
  <c r="AJ178" i="3"/>
  <c r="AJ190" i="3"/>
  <c r="AJ245" i="3"/>
  <c r="AJ377" i="3"/>
  <c r="AJ53" i="3"/>
  <c r="AJ288" i="3"/>
  <c r="AJ335" i="3"/>
  <c r="AJ29" i="3"/>
  <c r="AJ113" i="3"/>
  <c r="AJ296" i="3"/>
  <c r="AJ62" i="3"/>
  <c r="AJ115" i="3"/>
  <c r="AJ355" i="3"/>
  <c r="AJ280" i="3"/>
  <c r="AJ224" i="3"/>
  <c r="AJ165" i="3"/>
  <c r="AJ93" i="3"/>
  <c r="AJ389" i="3"/>
  <c r="Y25" i="4"/>
  <c r="AJ373" i="3"/>
  <c r="AJ246" i="3"/>
  <c r="AJ66" i="3"/>
  <c r="AJ154" i="3"/>
  <c r="AJ311" i="3"/>
  <c r="AJ149" i="3"/>
  <c r="AJ45" i="3"/>
  <c r="AJ356" i="3"/>
  <c r="AJ65" i="3"/>
  <c r="AJ110" i="3"/>
  <c r="AJ157" i="3"/>
  <c r="AJ358" i="3"/>
  <c r="AJ67" i="3"/>
  <c r="AJ287" i="3"/>
  <c r="AJ362" i="3"/>
  <c r="AJ87" i="3"/>
  <c r="AJ47" i="3"/>
  <c r="AJ219" i="3"/>
  <c r="AJ104" i="3"/>
  <c r="AJ186" i="3"/>
  <c r="AJ241" i="3"/>
  <c r="AJ194" i="3"/>
  <c r="AJ376" i="3"/>
  <c r="AJ118" i="3"/>
  <c r="AJ271" i="3"/>
  <c r="AJ337" i="3"/>
  <c r="AJ32" i="3"/>
  <c r="AJ141" i="3"/>
  <c r="AJ18" i="3"/>
  <c r="AJ173" i="3"/>
  <c r="AJ327" i="3"/>
  <c r="AJ83" i="3"/>
  <c r="AJ114" i="3"/>
  <c r="AJ35" i="3"/>
  <c r="AJ81" i="3"/>
  <c r="AJ366" i="3"/>
  <c r="AJ44" i="3"/>
  <c r="AJ125" i="3"/>
  <c r="AJ142" i="3"/>
  <c r="AJ213" i="3"/>
  <c r="AJ257" i="3"/>
  <c r="AJ388" i="3"/>
  <c r="Y24" i="4"/>
  <c r="AJ163" i="3"/>
  <c r="AJ274" i="3"/>
  <c r="AJ380" i="3"/>
  <c r="AJ378" i="3"/>
  <c r="AJ147" i="3"/>
  <c r="AJ41" i="3"/>
  <c r="AJ381" i="3"/>
  <c r="AJ372" i="3"/>
  <c r="AJ21" i="3"/>
  <c r="AJ265" i="3"/>
  <c r="AJ46" i="3"/>
  <c r="AJ363" i="3"/>
  <c r="AJ14" i="3"/>
  <c r="AJ343" i="3"/>
  <c r="AJ276" i="3"/>
  <c r="AJ144" i="3"/>
  <c r="AJ348" i="3"/>
  <c r="AJ59" i="3"/>
  <c r="AJ353" i="3"/>
  <c r="AJ74" i="3"/>
  <c r="AJ264" i="3"/>
  <c r="AJ50" i="3"/>
  <c r="AJ374" i="3"/>
  <c r="AJ120" i="3"/>
  <c r="AJ201" i="3"/>
  <c r="AI389" i="3"/>
  <c r="X25" i="4"/>
  <c r="AJ42" i="3"/>
  <c r="AJ342" i="3"/>
  <c r="AJ70" i="3"/>
  <c r="AJ164" i="3"/>
  <c r="AJ60" i="3"/>
  <c r="AJ126" i="3"/>
  <c r="AJ262" i="3"/>
  <c r="AJ334" i="3"/>
  <c r="AJ302" i="3"/>
  <c r="AJ350" i="3"/>
  <c r="AJ211" i="3"/>
  <c r="AJ248" i="3"/>
  <c r="AJ15" i="3"/>
  <c r="Y8" i="4"/>
  <c r="AJ146" i="3"/>
  <c r="AJ227" i="3"/>
  <c r="AJ295" i="3"/>
  <c r="AJ196" i="3"/>
  <c r="AJ76" i="3"/>
  <c r="AJ37" i="3"/>
  <c r="Y10" i="4"/>
  <c r="AJ161" i="3"/>
  <c r="Y14" i="4"/>
  <c r="AJ256" i="3"/>
  <c r="AJ102" i="3"/>
  <c r="AJ17" i="3"/>
  <c r="AJ232" i="3"/>
  <c r="AJ277" i="3"/>
  <c r="Y18" i="4"/>
  <c r="AJ52" i="3"/>
  <c r="AJ379" i="3"/>
  <c r="AJ88" i="3"/>
  <c r="AJ290" i="3"/>
  <c r="AJ252" i="3"/>
  <c r="AJ254" i="3"/>
  <c r="AJ297" i="3"/>
  <c r="AJ82" i="3"/>
  <c r="AJ24" i="3"/>
  <c r="Y9" i="4"/>
  <c r="AJ27" i="89"/>
  <c r="AJ12" i="89"/>
  <c r="AJ16" i="89"/>
  <c r="AJ99" i="89"/>
  <c r="AJ21" i="89"/>
  <c r="AJ64" i="89"/>
  <c r="AJ92" i="89"/>
  <c r="AJ97" i="89"/>
  <c r="AJ159" i="89"/>
  <c r="AJ129" i="89"/>
  <c r="AJ132" i="89"/>
  <c r="AJ160" i="89"/>
  <c r="Y22" i="90"/>
  <c r="AJ101" i="89"/>
  <c r="AJ50" i="89"/>
  <c r="AJ153" i="89"/>
  <c r="AJ46" i="89"/>
  <c r="Y11" i="90"/>
  <c r="AJ152" i="89"/>
  <c r="AJ19" i="89"/>
  <c r="AJ89" i="89"/>
  <c r="AJ90" i="89"/>
  <c r="AJ53" i="89"/>
  <c r="AJ126" i="89"/>
  <c r="AJ127" i="89"/>
  <c r="AJ100" i="89"/>
  <c r="AJ128" i="89"/>
  <c r="AJ157" i="89"/>
  <c r="Y21" i="90"/>
  <c r="AJ141" i="89"/>
  <c r="AJ163" i="89"/>
  <c r="AJ123" i="89"/>
  <c r="AJ40" i="89"/>
  <c r="AJ42" i="89"/>
  <c r="AJ81" i="89"/>
  <c r="AJ77" i="89"/>
  <c r="AJ111" i="89"/>
  <c r="AJ148" i="89"/>
  <c r="AJ31" i="89"/>
  <c r="AJ162" i="89"/>
  <c r="AJ85" i="89"/>
  <c r="AJ139" i="89"/>
  <c r="AJ144" i="89"/>
  <c r="AJ112" i="89"/>
  <c r="AJ147" i="89"/>
  <c r="AJ39" i="89"/>
  <c r="AJ33" i="89"/>
  <c r="AJ91" i="89"/>
  <c r="AJ29" i="89"/>
  <c r="AJ116" i="89"/>
  <c r="AJ93" i="89"/>
  <c r="AJ26" i="89"/>
  <c r="AJ60" i="89"/>
  <c r="AJ10" i="89"/>
  <c r="Y8" i="90"/>
  <c r="AJ103" i="89"/>
  <c r="AJ55" i="89"/>
  <c r="AJ151" i="89"/>
  <c r="AJ25" i="89"/>
  <c r="AJ17" i="89"/>
  <c r="AJ37" i="89"/>
  <c r="AJ114" i="89"/>
  <c r="AJ45" i="89"/>
  <c r="AJ28" i="89"/>
  <c r="AJ72" i="89"/>
  <c r="AJ150" i="89"/>
  <c r="AJ149" i="89"/>
  <c r="AJ106" i="89"/>
  <c r="Y16" i="90"/>
  <c r="AJ9" i="89"/>
  <c r="AJ84" i="89"/>
  <c r="AJ94" i="89"/>
  <c r="Y15" i="90"/>
  <c r="AJ54" i="89"/>
  <c r="AJ120" i="89"/>
  <c r="AJ74" i="89"/>
  <c r="AJ36" i="89"/>
  <c r="AJ57" i="89"/>
  <c r="AJ86" i="89"/>
  <c r="AJ24" i="89"/>
  <c r="AJ32" i="89"/>
  <c r="AJ67" i="89"/>
  <c r="AJ75" i="89"/>
  <c r="AJ65" i="89"/>
  <c r="AJ122" i="89"/>
  <c r="AJ96" i="89"/>
  <c r="AJ70" i="89"/>
  <c r="Y13" i="90"/>
  <c r="AJ98" i="89"/>
  <c r="AJ121" i="89"/>
  <c r="AJ136" i="89"/>
  <c r="AJ41" i="89"/>
  <c r="AJ135" i="89"/>
  <c r="AJ109" i="89"/>
  <c r="AJ105" i="89"/>
  <c r="AJ63" i="89"/>
  <c r="AJ117" i="89"/>
  <c r="AJ43" i="89"/>
  <c r="AJ154" i="89"/>
  <c r="AJ80" i="89"/>
  <c r="AI166" i="89"/>
  <c r="X24" i="90"/>
  <c r="AJ156" i="89"/>
  <c r="AJ68" i="89"/>
  <c r="AJ79" i="89"/>
  <c r="AJ87" i="89"/>
  <c r="AJ124" i="89"/>
  <c r="AJ113" i="89"/>
  <c r="AJ138" i="89"/>
  <c r="AJ14" i="89"/>
  <c r="AJ48" i="89"/>
  <c r="AJ166" i="89"/>
  <c r="Y24" i="90"/>
  <c r="AJ66" i="89"/>
  <c r="AJ110" i="89"/>
  <c r="AJ22" i="89"/>
  <c r="Y9" i="90"/>
  <c r="AJ62" i="89"/>
  <c r="AJ78" i="89"/>
  <c r="AJ56" i="89"/>
  <c r="AJ88" i="89"/>
  <c r="AJ76" i="89"/>
  <c r="AJ34" i="89"/>
  <c r="Y10" i="90"/>
  <c r="AJ102" i="89"/>
  <c r="AJ44" i="89"/>
  <c r="AJ69" i="89"/>
  <c r="AJ15" i="89"/>
  <c r="AJ104" i="89"/>
  <c r="AJ18" i="89"/>
  <c r="AJ30" i="89"/>
  <c r="AJ133" i="89"/>
  <c r="Y19" i="90"/>
  <c r="AJ38" i="89"/>
  <c r="AJ140" i="89"/>
  <c r="AJ20" i="89"/>
  <c r="AJ115" i="89"/>
  <c r="AJ73" i="89"/>
  <c r="AJ108" i="89"/>
  <c r="AJ13" i="89"/>
  <c r="AJ52" i="89"/>
  <c r="AJ143" i="89"/>
  <c r="AJ155" i="89"/>
  <c r="AJ137" i="89"/>
  <c r="AJ51" i="89"/>
  <c r="AJ61" i="89"/>
  <c r="AJ164" i="89"/>
  <c r="AJ82" i="89"/>
  <c r="Y14" i="90"/>
  <c r="AJ165" i="89"/>
  <c r="Y23" i="90"/>
  <c r="AJ142" i="89"/>
  <c r="AJ49" i="89"/>
  <c r="AJ125" i="89"/>
  <c r="AJ118" i="89"/>
  <c r="AJ91" i="13"/>
  <c r="Y14" i="14"/>
  <c r="AJ55" i="7"/>
  <c r="AJ85" i="43"/>
  <c r="Y11" i="44"/>
  <c r="AJ163" i="7"/>
  <c r="N12" i="39"/>
  <c r="N25" i="39"/>
  <c r="Y235" i="38"/>
  <c r="AJ172" i="87"/>
  <c r="AJ22" i="87"/>
  <c r="AJ87" i="87"/>
  <c r="AJ115" i="87"/>
  <c r="Y16" i="88"/>
  <c r="AJ166" i="87"/>
  <c r="AJ180" i="87"/>
  <c r="AJ42" i="87"/>
  <c r="AJ79" i="87"/>
  <c r="Y13" i="88"/>
  <c r="AJ132" i="87"/>
  <c r="AJ151" i="87"/>
  <c r="Y19" i="88"/>
  <c r="AJ63" i="87"/>
  <c r="AJ30" i="87"/>
  <c r="AJ52" i="87"/>
  <c r="AJ89" i="87"/>
  <c r="AJ119" i="87"/>
  <c r="AJ130" i="87"/>
  <c r="AJ174" i="87"/>
  <c r="AJ170" i="87"/>
  <c r="AJ90" i="87"/>
  <c r="AJ129" i="87"/>
  <c r="AJ136" i="87"/>
  <c r="AJ47" i="87"/>
  <c r="AJ121" i="87"/>
  <c r="AJ54" i="87"/>
  <c r="AJ123" i="87"/>
  <c r="AJ127" i="87"/>
  <c r="AJ189" i="87"/>
  <c r="AJ147" i="87"/>
  <c r="AJ146" i="87"/>
  <c r="AJ67" i="87"/>
  <c r="Y12" i="88"/>
  <c r="AJ109" i="87"/>
  <c r="AJ59" i="87"/>
  <c r="AJ125" i="87"/>
  <c r="AJ177" i="87"/>
  <c r="AJ50" i="87"/>
  <c r="AJ112" i="87"/>
  <c r="AJ178" i="87"/>
  <c r="AJ99" i="87"/>
  <c r="AJ81" i="87"/>
  <c r="AJ93" i="87"/>
  <c r="AJ157" i="87"/>
  <c r="AJ61" i="87"/>
  <c r="AJ53" i="87"/>
  <c r="AJ111" i="87"/>
  <c r="AJ58" i="87"/>
  <c r="AJ77" i="87"/>
  <c r="AJ131" i="87"/>
  <c r="AJ108" i="87"/>
  <c r="AJ40" i="87"/>
  <c r="AJ117" i="87"/>
  <c r="AJ74" i="87"/>
  <c r="AJ70" i="87"/>
  <c r="AJ163" i="87"/>
  <c r="Y20" i="88"/>
  <c r="AJ120" i="87"/>
  <c r="AJ105" i="87"/>
  <c r="AJ190" i="87"/>
  <c r="Y23" i="88"/>
  <c r="AJ78" i="87"/>
  <c r="AJ13" i="87"/>
  <c r="AJ134" i="87"/>
  <c r="AJ143" i="87"/>
  <c r="AJ135" i="87"/>
  <c r="AJ55" i="87"/>
  <c r="Y11" i="88"/>
  <c r="AJ15" i="87"/>
  <c r="AJ100" i="87"/>
  <c r="AJ94" i="87"/>
  <c r="AJ73" i="87"/>
  <c r="AJ103" i="87"/>
  <c r="Y15" i="88"/>
  <c r="AJ133" i="87"/>
  <c r="AJ181" i="87"/>
  <c r="AJ21" i="87"/>
  <c r="AJ154" i="87"/>
  <c r="AJ186" i="87"/>
  <c r="AJ184" i="87"/>
  <c r="AJ175" i="87"/>
  <c r="Y21" i="88"/>
  <c r="AJ41" i="87"/>
  <c r="AJ110" i="87"/>
  <c r="AJ11" i="87"/>
  <c r="AJ156" i="87"/>
  <c r="AJ14" i="87"/>
  <c r="AJ173" i="87"/>
  <c r="AJ95" i="87"/>
  <c r="AJ36" i="87"/>
  <c r="AJ69" i="87"/>
  <c r="AJ86" i="87"/>
  <c r="AJ98" i="87"/>
  <c r="AJ168" i="87"/>
  <c r="AJ137" i="87"/>
  <c r="AJ101" i="87"/>
  <c r="AJ27" i="87"/>
  <c r="AJ28" i="87"/>
  <c r="AJ51" i="87"/>
  <c r="AJ138" i="87"/>
  <c r="AJ141" i="87"/>
  <c r="AJ75" i="87"/>
  <c r="AI191" i="87"/>
  <c r="X24" i="88"/>
  <c r="AJ183" i="87"/>
  <c r="AJ191" i="87"/>
  <c r="Y24" i="88"/>
  <c r="AJ171" i="87"/>
  <c r="AJ26" i="87"/>
  <c r="AJ102" i="87"/>
  <c r="AJ49" i="87"/>
  <c r="AJ16" i="87"/>
  <c r="AJ71" i="87"/>
  <c r="AJ144" i="87"/>
  <c r="AJ167" i="87"/>
  <c r="AJ39" i="87"/>
  <c r="AJ9" i="87"/>
  <c r="AJ91" i="87"/>
  <c r="Y14" i="88"/>
  <c r="AJ57" i="87"/>
  <c r="AJ145" i="87"/>
  <c r="AJ46" i="87"/>
  <c r="AJ149" i="87"/>
  <c r="AJ65" i="87"/>
  <c r="AJ153" i="87"/>
  <c r="AJ29" i="87"/>
  <c r="AJ72" i="87"/>
  <c r="AJ35" i="87"/>
  <c r="AJ97" i="87"/>
  <c r="AJ18" i="87"/>
  <c r="AJ45" i="87"/>
  <c r="AJ113" i="87"/>
  <c r="AJ122" i="87"/>
  <c r="AJ165" i="87"/>
  <c r="AJ107" i="87"/>
  <c r="AJ38" i="87"/>
  <c r="AJ124" i="87"/>
  <c r="AJ96" i="87"/>
  <c r="AJ83" i="87"/>
  <c r="AJ179" i="87"/>
  <c r="AJ33" i="87"/>
  <c r="AJ34" i="87"/>
  <c r="AJ10" i="87"/>
  <c r="AJ126" i="87"/>
  <c r="AJ66" i="87"/>
  <c r="AJ162" i="87"/>
  <c r="AJ150" i="87"/>
  <c r="AJ85" i="87"/>
  <c r="AJ82" i="87"/>
  <c r="AJ142" i="87"/>
  <c r="AJ148" i="87"/>
  <c r="AJ155" i="87"/>
  <c r="AJ88" i="87"/>
  <c r="AJ158" i="87"/>
  <c r="AJ76" i="87"/>
  <c r="AJ25" i="87"/>
  <c r="AJ37" i="87"/>
  <c r="AJ182" i="87"/>
  <c r="AJ62" i="87"/>
  <c r="AJ24" i="87"/>
  <c r="AJ160" i="87"/>
  <c r="AJ17" i="87"/>
  <c r="AJ64" i="87"/>
  <c r="AJ185" i="87"/>
  <c r="AJ60" i="87"/>
  <c r="AJ187" i="87"/>
  <c r="Y22" i="88"/>
  <c r="AJ114" i="87"/>
  <c r="AJ48" i="87"/>
  <c r="AJ118" i="87"/>
  <c r="AJ84" i="87"/>
  <c r="AJ106" i="87"/>
  <c r="AJ159" i="87"/>
  <c r="AJ23" i="87"/>
  <c r="AJ161" i="87"/>
  <c r="AJ169" i="87"/>
  <c r="AJ139" i="87"/>
  <c r="Y18" i="88"/>
  <c r="AJ31" i="87"/>
  <c r="Y9" i="88"/>
  <c r="AJ12" i="87"/>
  <c r="AJ43" i="87"/>
  <c r="Y10" i="88"/>
  <c r="Y12" i="8"/>
  <c r="Y12" i="97"/>
  <c r="AJ187" i="45"/>
  <c r="Y22" i="46"/>
  <c r="AJ134" i="45"/>
  <c r="AJ154" i="45"/>
  <c r="AJ90" i="45"/>
  <c r="AJ174" i="45"/>
  <c r="AJ138" i="45"/>
  <c r="AJ162" i="45"/>
  <c r="AJ180" i="45"/>
  <c r="AI191" i="45"/>
  <c r="X24" i="46"/>
  <c r="AJ147" i="45"/>
  <c r="AJ172" i="45"/>
  <c r="AJ157" i="45"/>
  <c r="AJ86" i="45"/>
  <c r="AJ40" i="45"/>
  <c r="AJ132" i="45"/>
  <c r="AJ129" i="45"/>
  <c r="AJ81" i="45"/>
  <c r="AJ59" i="45"/>
  <c r="AJ75" i="45"/>
  <c r="AJ73" i="45"/>
  <c r="AJ142" i="45"/>
  <c r="AJ89" i="45"/>
  <c r="AJ190" i="45"/>
  <c r="Y23" i="46"/>
  <c r="AJ111" i="45"/>
  <c r="AJ158" i="45"/>
  <c r="AJ46" i="45"/>
  <c r="AJ66" i="45"/>
  <c r="AJ69" i="45"/>
  <c r="AJ135" i="45"/>
  <c r="AJ181" i="45"/>
  <c r="AJ39" i="45"/>
  <c r="AJ177" i="45"/>
  <c r="AJ48" i="45"/>
  <c r="AJ114" i="45"/>
  <c r="AJ63" i="45"/>
  <c r="AJ71" i="45"/>
  <c r="AJ159" i="45"/>
  <c r="AJ131" i="45"/>
  <c r="AJ88" i="45"/>
  <c r="AJ94" i="45"/>
  <c r="AJ41" i="45"/>
  <c r="AJ178" i="45"/>
  <c r="AJ133" i="45"/>
  <c r="AJ51" i="45"/>
  <c r="AJ95" i="45"/>
  <c r="AJ136" i="45"/>
  <c r="AJ83" i="45"/>
  <c r="AJ23" i="45"/>
  <c r="AJ143" i="45"/>
  <c r="AJ28" i="45"/>
  <c r="AJ184" i="45"/>
  <c r="AJ191" i="45"/>
  <c r="Y24" i="46"/>
  <c r="AJ110" i="45"/>
  <c r="AJ33" i="45"/>
  <c r="AJ117" i="45"/>
  <c r="AJ52" i="45"/>
  <c r="AJ173" i="45"/>
  <c r="AJ155" i="45"/>
  <c r="AJ24" i="45"/>
  <c r="AJ145" i="45"/>
  <c r="AJ74" i="45"/>
  <c r="AJ72" i="45"/>
  <c r="AJ105" i="45"/>
  <c r="AJ62" i="45"/>
  <c r="AJ76" i="45"/>
  <c r="AJ130" i="45"/>
  <c r="AJ14" i="45"/>
  <c r="AJ15" i="45"/>
  <c r="AJ50" i="45"/>
  <c r="AJ53" i="45"/>
  <c r="AJ148" i="45"/>
  <c r="AJ160" i="45"/>
  <c r="AJ108" i="45"/>
  <c r="AJ22" i="45"/>
  <c r="AJ17" i="45"/>
  <c r="AJ112" i="45"/>
  <c r="AJ113" i="45"/>
  <c r="AJ186" i="45"/>
  <c r="AJ189" i="45"/>
  <c r="AJ47" i="45"/>
  <c r="AJ106" i="45"/>
  <c r="AJ121" i="45"/>
  <c r="AJ85" i="45"/>
  <c r="AJ37" i="45"/>
  <c r="AJ29" i="45"/>
  <c r="AJ144" i="45"/>
  <c r="AJ183" i="45"/>
  <c r="AJ125" i="45"/>
  <c r="AJ149" i="45"/>
  <c r="AJ65" i="45"/>
  <c r="AJ120" i="45"/>
  <c r="AJ9" i="45"/>
  <c r="AJ165" i="45"/>
  <c r="AJ21" i="45"/>
  <c r="AJ13" i="45"/>
  <c r="AJ179" i="45"/>
  <c r="AJ49" i="45"/>
  <c r="AJ99" i="45"/>
  <c r="AJ64" i="45"/>
  <c r="AJ166" i="45"/>
  <c r="AJ101" i="45"/>
  <c r="AJ61" i="45"/>
  <c r="AJ87" i="45"/>
  <c r="AJ26" i="45"/>
  <c r="AJ123" i="45"/>
  <c r="AJ30" i="45"/>
  <c r="AJ77" i="45"/>
  <c r="AJ18" i="45"/>
  <c r="AJ163" i="45"/>
  <c r="Y20" i="46"/>
  <c r="AJ118" i="45"/>
  <c r="AJ97" i="45"/>
  <c r="AJ122" i="45"/>
  <c r="AJ54" i="45"/>
  <c r="AJ185" i="45"/>
  <c r="AJ100" i="45"/>
  <c r="AJ96" i="45"/>
  <c r="AJ27" i="45"/>
  <c r="AJ36" i="45"/>
  <c r="AJ107" i="45"/>
  <c r="AJ42" i="45"/>
  <c r="AJ57" i="45"/>
  <c r="AJ93" i="45"/>
  <c r="AJ11" i="45"/>
  <c r="AJ58" i="45"/>
  <c r="AJ102" i="45"/>
  <c r="AJ150" i="45"/>
  <c r="AJ168" i="45"/>
  <c r="AJ84" i="45"/>
  <c r="AJ12" i="45"/>
  <c r="AJ35" i="45"/>
  <c r="AJ167" i="45"/>
  <c r="AJ170" i="45"/>
  <c r="AJ60" i="45"/>
  <c r="AJ182" i="45"/>
  <c r="AJ34" i="45"/>
  <c r="AJ124" i="45"/>
  <c r="AJ109" i="45"/>
  <c r="AJ153" i="45"/>
  <c r="AJ25" i="45"/>
  <c r="AJ171" i="45"/>
  <c r="AJ141" i="45"/>
  <c r="AJ156" i="45"/>
  <c r="AJ119" i="45"/>
  <c r="AJ161" i="45"/>
  <c r="AJ16" i="45"/>
  <c r="AJ70" i="45"/>
  <c r="AJ137" i="45"/>
  <c r="AJ67" i="45"/>
  <c r="Y12" i="46"/>
  <c r="AJ10" i="45"/>
  <c r="AJ78" i="45"/>
  <c r="AJ115" i="45"/>
  <c r="Y16" i="46"/>
  <c r="AJ45" i="45"/>
  <c r="AJ146" i="45"/>
  <c r="AJ127" i="45"/>
  <c r="AJ98" i="45"/>
  <c r="AJ38" i="45"/>
  <c r="AJ126" i="45"/>
  <c r="AJ169" i="45"/>
  <c r="AJ31" i="45"/>
  <c r="Y9" i="46"/>
  <c r="AJ82" i="45"/>
  <c r="AJ151" i="13"/>
  <c r="Y19" i="14"/>
  <c r="AJ103" i="13"/>
  <c r="Y15" i="14"/>
  <c r="AJ127" i="3"/>
  <c r="Y13" i="4"/>
  <c r="AJ187" i="76"/>
  <c r="Y22" i="77"/>
  <c r="AI50" i="38"/>
  <c r="AH54" i="38"/>
  <c r="AJ100" i="59"/>
  <c r="AJ117" i="59"/>
  <c r="AJ27" i="59"/>
  <c r="AJ77" i="59"/>
  <c r="AJ172" i="59"/>
  <c r="AJ97" i="59"/>
  <c r="AJ59" i="59"/>
  <c r="AJ87" i="59"/>
  <c r="AJ168" i="59"/>
  <c r="AJ50" i="59"/>
  <c r="AJ75" i="59"/>
  <c r="AJ58" i="59"/>
  <c r="AJ46" i="59"/>
  <c r="AJ60" i="59"/>
  <c r="AJ139" i="59"/>
  <c r="Y18" i="60"/>
  <c r="AJ159" i="59"/>
  <c r="AJ187" i="59"/>
  <c r="Y22" i="60"/>
  <c r="AJ34" i="59"/>
  <c r="AJ41" i="59"/>
  <c r="AJ40" i="59"/>
  <c r="AJ66" i="59"/>
  <c r="AJ141" i="59"/>
  <c r="AJ190" i="59"/>
  <c r="Y23" i="60"/>
  <c r="AJ169" i="59"/>
  <c r="AJ147" i="59"/>
  <c r="AJ156" i="59"/>
  <c r="AJ64" i="59"/>
  <c r="AJ136" i="59"/>
  <c r="AJ119" i="59"/>
  <c r="AJ149" i="59"/>
  <c r="AJ107" i="59"/>
  <c r="AJ12" i="59"/>
  <c r="AJ110" i="59"/>
  <c r="AJ15" i="59"/>
  <c r="AJ173" i="59"/>
  <c r="AJ81" i="59"/>
  <c r="AJ162" i="59"/>
  <c r="AJ83" i="59"/>
  <c r="AJ17" i="59"/>
  <c r="AJ129" i="59"/>
  <c r="AJ125" i="59"/>
  <c r="AJ157" i="59"/>
  <c r="AJ67" i="59"/>
  <c r="Y12" i="60"/>
  <c r="AJ93" i="59"/>
  <c r="AJ49" i="59"/>
  <c r="AJ35" i="59"/>
  <c r="AJ96" i="59"/>
  <c r="AJ18" i="59"/>
  <c r="AJ24" i="59"/>
  <c r="AJ153" i="59"/>
  <c r="AJ99" i="59"/>
  <c r="AJ10" i="59"/>
  <c r="AJ185" i="59"/>
  <c r="AJ33" i="59"/>
  <c r="AJ112" i="59"/>
  <c r="AJ25" i="59"/>
  <c r="AJ154" i="59"/>
  <c r="AJ78" i="59"/>
  <c r="AJ178" i="59"/>
  <c r="AJ183" i="59"/>
  <c r="AJ21" i="59"/>
  <c r="AJ174" i="59"/>
  <c r="AJ158" i="59"/>
  <c r="AJ130" i="59"/>
  <c r="AJ63" i="59"/>
  <c r="AJ120" i="59"/>
  <c r="AJ103" i="59"/>
  <c r="Y15" i="60"/>
  <c r="AJ45" i="59"/>
  <c r="AJ184" i="59"/>
  <c r="AJ182" i="59"/>
  <c r="AJ186" i="59"/>
  <c r="AJ115" i="59"/>
  <c r="Y16" i="60"/>
  <c r="AJ135" i="59"/>
  <c r="AJ180" i="59"/>
  <c r="AJ42" i="59"/>
  <c r="AJ9" i="59"/>
  <c r="AJ65" i="59"/>
  <c r="AJ144" i="59"/>
  <c r="AJ48" i="59"/>
  <c r="AJ95" i="59"/>
  <c r="AJ109" i="59"/>
  <c r="AJ90" i="59"/>
  <c r="AJ165" i="59"/>
  <c r="AJ132" i="59"/>
  <c r="AJ61" i="59"/>
  <c r="AJ76" i="59"/>
  <c r="AJ105" i="59"/>
  <c r="AJ79" i="59"/>
  <c r="Y13" i="60"/>
  <c r="AJ11" i="59"/>
  <c r="AJ91" i="59"/>
  <c r="Y14" i="60"/>
  <c r="AJ138" i="59"/>
  <c r="AJ131" i="59"/>
  <c r="AJ121" i="59"/>
  <c r="AJ124" i="59"/>
  <c r="AJ70" i="59"/>
  <c r="AJ30" i="59"/>
  <c r="AJ122" i="59"/>
  <c r="AJ52" i="59"/>
  <c r="AJ69" i="59"/>
  <c r="AJ94" i="59"/>
  <c r="AJ53" i="59"/>
  <c r="AJ102" i="59"/>
  <c r="AI191" i="59"/>
  <c r="X24" i="60"/>
  <c r="AJ72" i="59"/>
  <c r="AJ146" i="59"/>
  <c r="AJ113" i="59"/>
  <c r="AJ108" i="59"/>
  <c r="AJ181" i="59"/>
  <c r="AJ89" i="59"/>
  <c r="AJ84" i="59"/>
  <c r="AJ114" i="59"/>
  <c r="AJ123" i="59"/>
  <c r="AJ29" i="59"/>
  <c r="AJ111" i="59"/>
  <c r="AJ62" i="59"/>
  <c r="AJ177" i="59"/>
  <c r="AJ85" i="59"/>
  <c r="AJ189" i="59"/>
  <c r="AJ98" i="59"/>
  <c r="AJ13" i="59"/>
  <c r="AJ134" i="59"/>
  <c r="AJ145" i="59"/>
  <c r="AJ86" i="59"/>
  <c r="AJ39" i="59"/>
  <c r="AJ101" i="59"/>
  <c r="AJ36" i="59"/>
  <c r="AJ28" i="59"/>
  <c r="AJ23" i="59"/>
  <c r="AJ82" i="59"/>
  <c r="AJ57" i="59"/>
  <c r="AJ133" i="59"/>
  <c r="AJ150" i="59"/>
  <c r="AJ74" i="59"/>
  <c r="AJ126" i="59"/>
  <c r="AJ142" i="59"/>
  <c r="AJ166" i="59"/>
  <c r="AJ47" i="59"/>
  <c r="AJ16" i="59"/>
  <c r="AJ38" i="59"/>
  <c r="AJ170" i="59"/>
  <c r="AJ191" i="59"/>
  <c r="Y24" i="60"/>
  <c r="AJ51" i="59"/>
  <c r="AJ73" i="59"/>
  <c r="AJ179" i="59"/>
  <c r="AJ26" i="59"/>
  <c r="AJ175" i="59"/>
  <c r="Y21" i="60"/>
  <c r="AJ71" i="59"/>
  <c r="AJ137" i="59"/>
  <c r="AJ160" i="59"/>
  <c r="AJ167" i="59"/>
  <c r="AJ14" i="59"/>
  <c r="AJ171" i="59"/>
  <c r="AJ88" i="59"/>
  <c r="AJ106" i="59"/>
  <c r="AJ19" i="59"/>
  <c r="Y8" i="60"/>
  <c r="AJ155" i="59"/>
  <c r="AJ118" i="59"/>
  <c r="AJ22" i="59"/>
  <c r="AJ43" i="59"/>
  <c r="Y10" i="60"/>
  <c r="AJ148" i="59"/>
  <c r="AJ143" i="59"/>
  <c r="AJ54" i="59"/>
  <c r="AJ37" i="59"/>
  <c r="AJ55" i="59"/>
  <c r="Y11" i="60"/>
  <c r="AJ161" i="59"/>
  <c r="AJ90" i="3"/>
  <c r="Y12" i="4"/>
  <c r="AJ151" i="59"/>
  <c r="Y19" i="60"/>
  <c r="AJ147" i="43"/>
  <c r="Y12" i="44"/>
  <c r="X11" i="8"/>
  <c r="X11" i="97"/>
  <c r="AJ91" i="45"/>
  <c r="Y14" i="46"/>
  <c r="AJ56" i="3"/>
  <c r="Y11" i="4"/>
  <c r="X15" i="97"/>
  <c r="X15" i="8"/>
  <c r="X19" i="92"/>
  <c r="Y19" i="92"/>
  <c r="AI54" i="38"/>
  <c r="X12" i="39"/>
  <c r="W12" i="39"/>
  <c r="W25" i="39"/>
  <c r="AH235" i="38"/>
  <c r="Y16" i="8"/>
  <c r="Y16" i="97"/>
  <c r="Y13" i="97"/>
  <c r="Y13" i="8"/>
  <c r="Y21" i="8"/>
  <c r="Y21" i="97"/>
  <c r="Y20" i="97"/>
  <c r="Y20" i="8"/>
  <c r="Y19" i="97"/>
  <c r="Y19" i="8"/>
  <c r="X24" i="97"/>
  <c r="X24" i="8"/>
  <c r="AJ70" i="40"/>
  <c r="AJ27" i="40"/>
  <c r="AJ81" i="40"/>
  <c r="AJ21" i="40"/>
  <c r="AJ58" i="40"/>
  <c r="AJ84" i="40"/>
  <c r="AJ53" i="40"/>
  <c r="AJ20" i="40"/>
  <c r="AJ76" i="40"/>
  <c r="AJ90" i="40"/>
  <c r="AJ96" i="40"/>
  <c r="AJ17" i="40"/>
  <c r="Y9" i="41"/>
  <c r="AJ63" i="40"/>
  <c r="AJ38" i="40"/>
  <c r="AJ19" i="40"/>
  <c r="AJ95" i="40"/>
  <c r="AJ40" i="40"/>
  <c r="AJ43" i="40"/>
  <c r="AJ109" i="40"/>
  <c r="AJ22" i="40"/>
  <c r="AJ122" i="40"/>
  <c r="Y24" i="41"/>
  <c r="AJ11" i="40"/>
  <c r="Y8" i="41"/>
  <c r="AJ113" i="40"/>
  <c r="AJ110" i="40"/>
  <c r="AJ39" i="40"/>
  <c r="AJ33" i="40"/>
  <c r="AJ106" i="40"/>
  <c r="AJ37" i="40"/>
  <c r="AJ32" i="40"/>
  <c r="AI123" i="40"/>
  <c r="X25" i="41"/>
  <c r="AJ47" i="40"/>
  <c r="AJ16" i="40"/>
  <c r="AJ35" i="40"/>
  <c r="AJ78" i="40"/>
  <c r="AJ108" i="40"/>
  <c r="AJ72" i="40"/>
  <c r="AJ52" i="40"/>
  <c r="AJ30" i="40"/>
  <c r="AJ42" i="40"/>
  <c r="AJ94" i="40"/>
  <c r="AJ36" i="40"/>
  <c r="AJ14" i="40"/>
  <c r="AJ112" i="40"/>
  <c r="AJ111" i="40"/>
  <c r="AJ115" i="40"/>
  <c r="AJ75" i="40"/>
  <c r="AJ99" i="40"/>
  <c r="AJ65" i="40"/>
  <c r="AJ66" i="40"/>
  <c r="AJ85" i="40"/>
  <c r="Y18" i="41"/>
  <c r="AJ9" i="40"/>
  <c r="AJ117" i="40"/>
  <c r="AJ77" i="40"/>
  <c r="AJ91" i="40"/>
  <c r="AJ104" i="40"/>
  <c r="AJ97" i="40"/>
  <c r="Y21" i="41"/>
  <c r="AJ103" i="40"/>
  <c r="AJ71" i="40"/>
  <c r="AJ100" i="40"/>
  <c r="AJ41" i="40"/>
  <c r="AJ60" i="40"/>
  <c r="AJ13" i="40"/>
  <c r="AJ62" i="40"/>
  <c r="AJ105" i="40"/>
  <c r="AJ92" i="40"/>
  <c r="Y20" i="41"/>
  <c r="AJ48" i="40"/>
  <c r="AJ61" i="40"/>
  <c r="AJ67" i="40"/>
  <c r="Y15" i="41"/>
  <c r="AJ59" i="40"/>
  <c r="AJ15" i="40"/>
  <c r="AJ107" i="40"/>
  <c r="AJ123" i="40"/>
  <c r="Y25" i="41"/>
  <c r="AJ31" i="40"/>
  <c r="AJ56" i="40"/>
  <c r="AJ64" i="40"/>
  <c r="AJ83" i="40"/>
  <c r="AJ57" i="40"/>
  <c r="AJ26" i="40"/>
  <c r="AJ34" i="40"/>
  <c r="AJ116" i="40"/>
  <c r="AJ121" i="40"/>
  <c r="AJ114" i="40"/>
  <c r="AJ120" i="40"/>
  <c r="AJ25" i="40"/>
  <c r="AJ10" i="40"/>
  <c r="AJ44" i="40"/>
  <c r="Y12" i="41"/>
  <c r="AJ69" i="40"/>
  <c r="AJ23" i="40"/>
  <c r="Y10" i="41"/>
  <c r="AJ101" i="40"/>
  <c r="Y23" i="41"/>
  <c r="AJ118" i="40"/>
  <c r="AJ28" i="40"/>
  <c r="Y11" i="41"/>
  <c r="AJ51" i="40"/>
  <c r="AJ73" i="40"/>
  <c r="Y16" i="41"/>
  <c r="AJ46" i="40"/>
  <c r="AJ54" i="40"/>
  <c r="Y14" i="41"/>
  <c r="AJ87" i="40"/>
  <c r="Y18" i="97"/>
  <c r="Y18" i="8"/>
  <c r="Y8" i="97"/>
  <c r="Y8" i="8"/>
  <c r="Y11" i="97"/>
  <c r="Y11" i="8"/>
  <c r="Y23" i="8"/>
  <c r="Y23" i="97"/>
  <c r="Y24" i="8"/>
  <c r="Y24" i="97"/>
  <c r="Y9" i="8"/>
  <c r="Y9" i="97"/>
  <c r="Y22" i="97"/>
  <c r="Y22" i="8"/>
  <c r="Y10" i="97"/>
  <c r="Y10" i="8"/>
  <c r="Y14" i="97"/>
  <c r="Y14" i="8"/>
  <c r="W25" i="41"/>
  <c r="AJ220" i="38"/>
  <c r="AJ194" i="38"/>
  <c r="AJ136" i="38"/>
  <c r="AJ215" i="38"/>
  <c r="AJ187" i="38"/>
  <c r="AJ164" i="38"/>
  <c r="AJ51" i="38"/>
  <c r="AJ81" i="38"/>
  <c r="AJ58" i="38"/>
  <c r="AJ183" i="38"/>
  <c r="AJ208" i="38"/>
  <c r="AJ128" i="38"/>
  <c r="AJ26" i="38"/>
  <c r="AJ85" i="38"/>
  <c r="AJ137" i="38"/>
  <c r="AJ12" i="38"/>
  <c r="AJ77" i="38"/>
  <c r="AJ127" i="38"/>
  <c r="AJ103" i="38"/>
  <c r="AJ121" i="38"/>
  <c r="AJ225" i="38"/>
  <c r="AJ84" i="38"/>
  <c r="AJ114" i="38"/>
  <c r="AJ60" i="38"/>
  <c r="AJ133" i="38"/>
  <c r="AJ15" i="38"/>
  <c r="Y9" i="39"/>
  <c r="AJ131" i="38"/>
  <c r="AJ230" i="38"/>
  <c r="Y23" i="39"/>
  <c r="AJ96" i="38"/>
  <c r="AJ109" i="38"/>
  <c r="AJ59" i="38"/>
  <c r="AJ193" i="38"/>
  <c r="AJ35" i="38"/>
  <c r="AJ135" i="38"/>
  <c r="AJ93" i="38"/>
  <c r="AJ53" i="38"/>
  <c r="AJ76" i="38"/>
  <c r="AJ132" i="38"/>
  <c r="AJ195" i="38"/>
  <c r="AJ201" i="38"/>
  <c r="AJ34" i="38"/>
  <c r="AJ90" i="38"/>
  <c r="AJ32" i="38"/>
  <c r="AJ10" i="38"/>
  <c r="Y8" i="39"/>
  <c r="AJ29" i="38"/>
  <c r="AJ112" i="38"/>
  <c r="AJ113" i="38"/>
  <c r="AJ97" i="38"/>
  <c r="Y14" i="39"/>
  <c r="AJ123" i="38"/>
  <c r="AJ152" i="38"/>
  <c r="AJ101" i="38"/>
  <c r="AJ57" i="38"/>
  <c r="AJ14" i="38"/>
  <c r="AJ148" i="38"/>
  <c r="Y16" i="39"/>
  <c r="AJ234" i="38"/>
  <c r="Y24" i="39"/>
  <c r="AJ189" i="38"/>
  <c r="AJ217" i="38"/>
  <c r="AJ202" i="38"/>
  <c r="AJ196" i="38"/>
  <c r="AJ17" i="38"/>
  <c r="AJ25" i="38"/>
  <c r="AJ185" i="38"/>
  <c r="AJ229" i="38"/>
  <c r="AJ91" i="38"/>
  <c r="AJ80" i="38"/>
  <c r="AJ157" i="38"/>
  <c r="AJ214" i="38"/>
  <c r="AJ210" i="38"/>
  <c r="AJ204" i="38"/>
  <c r="AJ138" i="38"/>
  <c r="AJ167" i="38"/>
  <c r="AJ134" i="38"/>
  <c r="AJ144" i="38"/>
  <c r="AJ206" i="38"/>
  <c r="AJ199" i="38"/>
  <c r="AJ158" i="38"/>
  <c r="AJ143" i="38"/>
  <c r="AJ207" i="38"/>
  <c r="AJ125" i="38"/>
  <c r="AJ69" i="38"/>
  <c r="AJ226" i="38"/>
  <c r="AJ146" i="38"/>
  <c r="AJ107" i="38"/>
  <c r="AJ105" i="38"/>
  <c r="AJ145" i="38"/>
  <c r="AJ39" i="38"/>
  <c r="AJ186" i="38"/>
  <c r="AJ82" i="38"/>
  <c r="AJ172" i="38"/>
  <c r="AJ213" i="38"/>
  <c r="AJ102" i="38"/>
  <c r="AJ36" i="38"/>
  <c r="Y11" i="39"/>
  <c r="AJ46" i="38"/>
  <c r="AJ181" i="38"/>
  <c r="AJ156" i="38"/>
  <c r="AJ177" i="38"/>
  <c r="Y19" i="39"/>
  <c r="AJ218" i="38"/>
  <c r="Y22" i="39"/>
  <c r="AJ19" i="38"/>
  <c r="Y10" i="39"/>
  <c r="AJ9" i="38"/>
  <c r="AJ95" i="38"/>
  <c r="AJ124" i="38"/>
  <c r="AJ142" i="38"/>
  <c r="AJ47" i="38"/>
  <c r="AJ182" i="38"/>
  <c r="AJ13" i="38"/>
  <c r="AJ21" i="38"/>
  <c r="AJ179" i="38"/>
  <c r="AJ197" i="38"/>
  <c r="Y21" i="39"/>
  <c r="AJ70" i="38"/>
  <c r="AJ205" i="38"/>
  <c r="AJ174" i="38"/>
  <c r="Y18" i="39"/>
  <c r="AJ65" i="38"/>
  <c r="AJ233" i="38"/>
  <c r="AJ115" i="38"/>
  <c r="AJ86" i="38"/>
  <c r="AJ190" i="38"/>
  <c r="AJ209" i="38"/>
  <c r="AJ150" i="38"/>
  <c r="AJ153" i="38"/>
  <c r="AJ211" i="38"/>
  <c r="AJ163" i="38"/>
  <c r="AJ33" i="38"/>
  <c r="AJ122" i="38"/>
  <c r="AJ75" i="38"/>
  <c r="AJ68" i="38"/>
  <c r="AJ30" i="38"/>
  <c r="AJ154" i="38"/>
  <c r="AJ116" i="38"/>
  <c r="AJ184" i="38"/>
  <c r="AJ129" i="38"/>
  <c r="AJ235" i="38"/>
  <c r="Y25" i="39"/>
  <c r="AJ171" i="38"/>
  <c r="AJ200" i="38"/>
  <c r="AJ73" i="38"/>
  <c r="AJ140" i="38"/>
  <c r="AJ166" i="38"/>
  <c r="AJ141" i="38"/>
  <c r="AJ71" i="38"/>
  <c r="AJ42" i="38"/>
  <c r="AJ92" i="38"/>
  <c r="AJ23" i="38"/>
  <c r="AJ159" i="38"/>
  <c r="AJ18" i="38"/>
  <c r="AJ38" i="38"/>
  <c r="AJ130" i="38"/>
  <c r="AJ24" i="38"/>
  <c r="AJ162" i="38"/>
  <c r="AJ22" i="38"/>
  <c r="AJ110" i="38"/>
  <c r="AJ111" i="38"/>
  <c r="AJ31" i="38"/>
  <c r="AJ106" i="38"/>
  <c r="AJ108" i="38"/>
  <c r="AI235" i="38"/>
  <c r="X25" i="39"/>
  <c r="AJ228" i="38"/>
  <c r="AJ147" i="38"/>
  <c r="AJ63" i="38"/>
  <c r="AJ104" i="38"/>
  <c r="AJ120" i="38"/>
  <c r="AJ87" i="38"/>
  <c r="AJ221" i="38"/>
  <c r="AJ49" i="38"/>
  <c r="AJ41" i="38"/>
  <c r="AJ64" i="38"/>
  <c r="AJ61" i="38"/>
  <c r="AJ180" i="38"/>
  <c r="AJ139" i="38"/>
  <c r="AJ173" i="38"/>
  <c r="AJ223" i="38"/>
  <c r="AJ48" i="38"/>
  <c r="AJ212" i="38"/>
  <c r="AJ27" i="38"/>
  <c r="AJ89" i="38"/>
  <c r="AJ74" i="38"/>
  <c r="AJ160" i="38"/>
  <c r="AJ126" i="38"/>
  <c r="AJ40" i="38"/>
  <c r="AJ165" i="38"/>
  <c r="AJ203" i="38"/>
  <c r="AJ43" i="38"/>
  <c r="AJ151" i="38"/>
  <c r="AJ161" i="38"/>
  <c r="AJ79" i="38"/>
  <c r="AJ99" i="38"/>
  <c r="AJ117" i="38"/>
  <c r="AJ45" i="38"/>
  <c r="AJ88" i="38"/>
  <c r="AJ227" i="38"/>
  <c r="AJ191" i="38"/>
  <c r="Y20" i="39"/>
  <c r="AJ78" i="38"/>
  <c r="AJ100" i="38"/>
  <c r="AJ118" i="38"/>
  <c r="Y15" i="39"/>
  <c r="AJ224" i="38"/>
  <c r="AJ232" i="38"/>
  <c r="AJ72" i="38"/>
  <c r="AJ83" i="38"/>
  <c r="AJ216" i="38"/>
  <c r="AJ170" i="38"/>
  <c r="AJ222" i="38"/>
  <c r="AJ155" i="38"/>
  <c r="AJ188" i="38"/>
  <c r="AJ28" i="38"/>
  <c r="AJ44" i="38"/>
  <c r="AJ56" i="38"/>
  <c r="AJ52" i="38"/>
  <c r="AJ94" i="38"/>
  <c r="AJ62" i="38"/>
  <c r="AJ168" i="38"/>
  <c r="AJ66" i="38"/>
  <c r="Y13" i="39"/>
  <c r="AJ50" i="38"/>
  <c r="AJ54" i="38"/>
  <c r="Y12" i="39"/>
  <c r="AD55" i="40"/>
  <c r="AJ20" i="99" l="1"/>
  <c r="AJ21" i="99"/>
  <c r="M12" i="100"/>
  <c r="AH10" i="99"/>
  <c r="W8" i="100" s="1"/>
  <c r="AH48" i="99"/>
  <c r="W16" i="100" s="1"/>
  <c r="AH58" i="99"/>
  <c r="W19" i="100" s="1"/>
  <c r="M9" i="100"/>
  <c r="Y88" i="99"/>
  <c r="AH87" i="99"/>
  <c r="W24" i="100" s="1"/>
  <c r="AH29" i="99"/>
  <c r="W12" i="100" s="1"/>
  <c r="AI60" i="99"/>
  <c r="N24" i="100"/>
  <c r="Q24" i="100"/>
  <c r="N10" i="100"/>
  <c r="Q10" i="100"/>
  <c r="N23" i="100"/>
  <c r="Q23" i="100"/>
  <c r="N13" i="100"/>
  <c r="Q13" i="100"/>
  <c r="J24" i="100"/>
  <c r="M24" i="100"/>
  <c r="AI61" i="99"/>
  <c r="X20" i="100" s="1"/>
  <c r="J21" i="100"/>
  <c r="M21" i="100"/>
  <c r="N17" i="100"/>
  <c r="Q17" i="100"/>
  <c r="AC88" i="99"/>
  <c r="R17" i="100"/>
  <c r="R25" i="100" s="1"/>
  <c r="M23" i="100"/>
  <c r="J23" i="100"/>
  <c r="N15" i="100"/>
  <c r="Q15" i="100"/>
  <c r="J17" i="100"/>
  <c r="M17" i="100"/>
  <c r="J15" i="100"/>
  <c r="M15" i="100"/>
  <c r="N11" i="100"/>
  <c r="Q11" i="100"/>
  <c r="AG88" i="99"/>
  <c r="V17" i="100"/>
  <c r="V25" i="100" s="1"/>
  <c r="U88" i="99"/>
  <c r="J19" i="100"/>
  <c r="M19" i="100"/>
  <c r="AI40" i="99"/>
  <c r="AI17" i="99"/>
  <c r="AH18" i="99"/>
  <c r="W10" i="100" s="1"/>
  <c r="AH68" i="99"/>
  <c r="W22" i="100" s="1"/>
  <c r="AJ67" i="99"/>
  <c r="AI67" i="99"/>
  <c r="AI80" i="99"/>
  <c r="AH33" i="99"/>
  <c r="W13" i="100" s="1"/>
  <c r="AI31" i="99"/>
  <c r="AH15" i="99"/>
  <c r="W9" i="100" s="1"/>
  <c r="AI12" i="99"/>
  <c r="AH22" i="99"/>
  <c r="W11" i="100" s="1"/>
  <c r="AH45" i="99"/>
  <c r="W15" i="100" s="1"/>
  <c r="AI26" i="99"/>
  <c r="AI64" i="99"/>
  <c r="AI77" i="99"/>
  <c r="AI72" i="99"/>
  <c r="AH52" i="99"/>
  <c r="W17" i="100" s="1"/>
  <c r="AI42" i="99"/>
  <c r="AH55" i="99"/>
  <c r="W18" i="100" s="1"/>
  <c r="AI54" i="99"/>
  <c r="AI25" i="99"/>
  <c r="AH65" i="99"/>
  <c r="W21" i="100" s="1"/>
  <c r="AH37" i="99"/>
  <c r="W14" i="100" s="1"/>
  <c r="AI35" i="99"/>
  <c r="AH83" i="99"/>
  <c r="W23" i="100" s="1"/>
  <c r="AI48" i="99" l="1"/>
  <c r="X16" i="100" s="1"/>
  <c r="AI87" i="99"/>
  <c r="X24" i="100" s="1"/>
  <c r="AI10" i="99"/>
  <c r="X8" i="100" s="1"/>
  <c r="AI58" i="99"/>
  <c r="X19" i="100" s="1"/>
  <c r="Q25" i="100"/>
  <c r="AI29" i="99"/>
  <c r="X12" i="100" s="1"/>
  <c r="M25" i="100"/>
  <c r="W25" i="100"/>
  <c r="J25" i="100"/>
  <c r="N25" i="100"/>
  <c r="AI65" i="99"/>
  <c r="X21" i="100" s="1"/>
  <c r="AI52" i="99"/>
  <c r="X17" i="100" s="1"/>
  <c r="AI68" i="99"/>
  <c r="X22" i="100" s="1"/>
  <c r="AJ68" i="99"/>
  <c r="Y22" i="100" s="1"/>
  <c r="AI33" i="99"/>
  <c r="X13" i="100" s="1"/>
  <c r="AI83" i="99"/>
  <c r="X23" i="100" s="1"/>
  <c r="AI45" i="99"/>
  <c r="X15" i="100" s="1"/>
  <c r="AI15" i="99"/>
  <c r="X9" i="100" s="1"/>
  <c r="AI18" i="99"/>
  <c r="X10" i="100" s="1"/>
  <c r="AI37" i="99"/>
  <c r="X14" i="100" s="1"/>
  <c r="AI55" i="99"/>
  <c r="X18" i="100" s="1"/>
  <c r="AH88" i="99"/>
  <c r="AI22" i="99"/>
  <c r="X11" i="100" s="1"/>
  <c r="AJ18" i="99" l="1"/>
  <c r="Y10" i="100" s="1"/>
  <c r="AJ9" i="99"/>
  <c r="AJ33" i="99"/>
  <c r="Y13" i="100" s="1"/>
  <c r="AJ52" i="99"/>
  <c r="Y17" i="100" s="1"/>
  <c r="AJ45" i="99"/>
  <c r="Y15" i="100" s="1"/>
  <c r="X25" i="100"/>
  <c r="AJ88" i="99"/>
  <c r="AI88" i="99"/>
  <c r="AJ85" i="99"/>
  <c r="AJ27" i="99"/>
  <c r="AJ39" i="99"/>
  <c r="AJ51" i="99"/>
  <c r="AJ86" i="99"/>
  <c r="AJ74" i="99"/>
  <c r="AJ24" i="99"/>
  <c r="AJ61" i="99"/>
  <c r="Y20" i="100" s="1"/>
  <c r="AJ81" i="99"/>
  <c r="AJ13" i="99"/>
  <c r="AJ47" i="99"/>
  <c r="AJ71" i="99"/>
  <c r="AJ75" i="99"/>
  <c r="AJ78" i="99"/>
  <c r="AJ82" i="99"/>
  <c r="AJ63" i="99"/>
  <c r="AJ60" i="99"/>
  <c r="AJ43" i="99"/>
  <c r="AJ79" i="99"/>
  <c r="AJ36" i="99"/>
  <c r="AJ73" i="99"/>
  <c r="AJ14" i="99"/>
  <c r="AJ28" i="99"/>
  <c r="AJ41" i="99"/>
  <c r="AJ44" i="99"/>
  <c r="AJ50" i="99"/>
  <c r="AJ32" i="99"/>
  <c r="AJ70" i="99"/>
  <c r="AJ76" i="99"/>
  <c r="AJ57" i="99"/>
  <c r="AJ29" i="99"/>
  <c r="Y12" i="100" s="1"/>
  <c r="AJ31" i="99"/>
  <c r="AJ87" i="99"/>
  <c r="Y24" i="100" s="1"/>
  <c r="AJ25" i="99"/>
  <c r="AJ58" i="99"/>
  <c r="Y19" i="100" s="1"/>
  <c r="AJ17" i="99"/>
  <c r="AJ10" i="99"/>
  <c r="Y8" i="100" s="1"/>
  <c r="AJ54" i="99"/>
  <c r="AJ80" i="99"/>
  <c r="AJ64" i="99"/>
  <c r="AJ40" i="99"/>
  <c r="AJ35" i="99"/>
  <c r="AJ48" i="99"/>
  <c r="Y16" i="100" s="1"/>
  <c r="AJ12" i="99"/>
  <c r="AJ26" i="99"/>
  <c r="AJ77" i="99"/>
  <c r="AJ72" i="99"/>
  <c r="AJ42" i="99"/>
  <c r="AJ55" i="99"/>
  <c r="Y18" i="100" s="1"/>
  <c r="AJ22" i="99"/>
  <c r="Y11" i="100" s="1"/>
  <c r="AJ37" i="99"/>
  <c r="Y14" i="100" s="1"/>
  <c r="AJ15" i="99"/>
  <c r="Y9" i="100" s="1"/>
  <c r="AJ83" i="99"/>
  <c r="Y23" i="100" s="1"/>
  <c r="AJ65" i="99"/>
  <c r="Y21" i="100" s="1"/>
  <c r="Y25" i="100" l="1"/>
  <c r="Z123" i="40"/>
  <c r="AA123" i="40"/>
  <c r="U676" i="43"/>
  <c r="U53" i="43"/>
  <c r="J10" i="44"/>
  <c r="J25" i="44"/>
  <c r="N8" i="41"/>
  <c r="N25" i="41"/>
  <c r="AA44" i="40"/>
  <c r="P12" i="41"/>
  <c r="P25" i="41"/>
  <c r="Y11" i="40"/>
  <c r="Y123" i="40"/>
  <c r="AB126" i="40"/>
  <c r="Z44" i="40"/>
  <c r="O12" i="41"/>
  <c r="O25" i="4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<sst xmlns="http://schemas.openxmlformats.org/spreadsheetml/2006/main" count="9823" uniqueCount="2003">
  <si>
    <t>PARTIDA 21-01-05 "INGRESO ETICO FAMILIAR Y SISTEMA CHILE SOLIDARIO"</t>
  </si>
  <si>
    <t>INFORME POR PROGRAMA Y REGIÓN</t>
  </si>
  <si>
    <t>EJECUCIÓN AL 31 DE DICIEMBRE DE 2022</t>
  </si>
  <si>
    <t>En pesos</t>
  </si>
  <si>
    <t>24-01-025 "Prodemu"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</si>
  <si>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</si>
  <si>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</si>
  <si>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</si>
  <si>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</si>
  <si>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</si>
  <si>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</si>
  <si>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</si>
  <si>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</si>
  <si>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</si>
  <si>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</si>
  <si>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</si>
  <si>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</si>
  <si>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</si>
  <si>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</si>
  <si>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</si>
  <si>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</si>
  <si>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</si>
  <si>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</si>
  <si>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</si>
  <si>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</si>
  <si>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</si>
  <si>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</si>
  <si>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</si>
  <si>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</si>
  <si>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</si>
  <si>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</si>
  <si>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</si>
  <si>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</si>
  <si>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</si>
  <si>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</si>
  <si>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</si>
  <si>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</si>
  <si>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</si>
  <si>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</si>
  <si>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</si>
  <si>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</si>
  <si>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</si>
  <si>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</si>
  <si>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</si>
  <si>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</si>
  <si>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</si>
  <si>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</si>
  <si>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</si>
  <si>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</si>
  <si>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</si>
  <si>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</si>
  <si>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</si>
  <si>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</si>
  <si>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</si>
  <si>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</si>
  <si>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</si>
  <si>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</si>
  <si>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</si>
  <si>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</si>
  <si>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</si>
  <si>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</si>
  <si>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</si>
  <si>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</si>
  <si>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</si>
  <si>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</si>
  <si>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</si>
  <si>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</si>
  <si>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</si>
  <si>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</si>
  <si>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</si>
  <si>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</si>
  <si>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</si>
  <si>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</si>
  <si>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</si>
  <si>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</si>
  <si>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</si>
  <si>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</si>
  <si>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DEX- 49</t>
  </si>
  <si>
    <t xml:space="preserve">PRODEMU </t>
  </si>
  <si>
    <t>PROGRAMA DE APOYO A LA DINAMICA FAMILIAR</t>
  </si>
  <si>
    <t>24-01-025</t>
  </si>
  <si>
    <t>SUBTITULO 24</t>
  </si>
  <si>
    <t>TOTAL  NIVEL CENTRAL</t>
  </si>
  <si>
    <t>TOTAL ASIG. 24-01-025 "Prodemu"</t>
  </si>
  <si>
    <t>Total Convenios</t>
  </si>
  <si>
    <t>Porcentaje de:</t>
  </si>
  <si>
    <t>Participación del Gasto</t>
  </si>
  <si>
    <t>EJECUCIÓN AL 30 DE JUNIO DE 2022</t>
  </si>
  <si>
    <t>PROGRAMA DE FORMACION Y CAPACITACION PARA MUJERES</t>
  </si>
  <si>
    <t>24-02-010 "Programa de Ayudas Técnicas - SENADIS"</t>
  </si>
  <si>
    <t>REX. N° 13</t>
  </si>
  <si>
    <t>SENADIS</t>
  </si>
  <si>
    <t>PROGRAMA AYUDAS TECNICAS</t>
  </si>
  <si>
    <t>24-02-010</t>
  </si>
  <si>
    <t>TOTAL ASIG. 24-02-010 "Programa de Ayudas Técnicas - SENADIS"</t>
  </si>
  <si>
    <t>24-02-012 "Programa de Alimentación"</t>
  </si>
  <si>
    <t>RES. N° 11</t>
  </si>
  <si>
    <t>JUNAEB</t>
  </si>
  <si>
    <t xml:space="preserve">PROGRAMA ALIMENTACION </t>
  </si>
  <si>
    <t>TOTAL ASIG. 24-02-012 "Programa de Alimentación"</t>
  </si>
  <si>
    <t>24-02-014 "Programa de Apoyo al Microemprendimiento"</t>
  </si>
  <si>
    <t>RES. N° 01</t>
  </si>
  <si>
    <t>FOSIS</t>
  </si>
  <si>
    <t>PROGRAMA DE APOYO AL MICROEMPENDIMIENTO</t>
  </si>
  <si>
    <t>24-02-014</t>
  </si>
  <si>
    <t>TOTAL ASIG. 24-02-014 "Programa de Apoyo al Microemprendimiento"</t>
  </si>
  <si>
    <t>24-02-014 "Programa Yo Trabajo"</t>
  </si>
  <si>
    <t>REX. N° 68</t>
  </si>
  <si>
    <t xml:space="preserve">PROGRAMA YO TRABAJO </t>
  </si>
  <si>
    <t>TOTAL ASIG. 24-02-014 "Programa Yo Trabajo"</t>
  </si>
  <si>
    <t>24-02-015 "INTEGRA - Subsecretaría de Educación"</t>
  </si>
  <si>
    <t>RES. N° 10</t>
  </si>
  <si>
    <t>SUBSECRETARIA DE EDUCACION PARVULARIA</t>
  </si>
  <si>
    <t xml:space="preserve">PROGRAMA JARDINES INFANTILES, SALAS CUNAS Y EXTENSION HORARIA </t>
  </si>
  <si>
    <t>TOTAL ASIG. 24-02-015 "INTEGRA - Subsecretaría de Educación"</t>
  </si>
  <si>
    <t>PARTIDA 21-01-005 "INGRESO ETICO FAMILIAR Y SISTEMA CHILE SOLIDARIO"</t>
  </si>
  <si>
    <t>24-02-018 "Programa Educacional Pro-retención"</t>
  </si>
  <si>
    <t>TOTAL ASIG. 24-02-018 "Programa Educacional Pro-retención"</t>
  </si>
  <si>
    <t>24-02-020 "Programa de Educación Media"</t>
  </si>
  <si>
    <t>REX. N° 357</t>
  </si>
  <si>
    <t>EDUCACION MEDIA</t>
  </si>
  <si>
    <t>24-02-020</t>
  </si>
  <si>
    <t>TOTAL ASIG. 24-02-020 "Programa de Educación Media"</t>
  </si>
  <si>
    <t>24-02-021 "Programa Subsidio Empleo a la Mujer"</t>
  </si>
  <si>
    <t>TOTAL ASIG. 24-02-021 "Programa Subsidio Empleo a la Mujer"</t>
  </si>
  <si>
    <t>24-03-010 "Programa Bonificación Ley Nº 20.595"</t>
  </si>
  <si>
    <t>SUBTITULO 22</t>
  </si>
  <si>
    <t>SUIBTITULO 21</t>
  </si>
  <si>
    <t>REX. N° 14</t>
  </si>
  <si>
    <t>INSTITUTO DE PREVISIÓN SOCIAL</t>
  </si>
  <si>
    <t>TOTAL ASIG. 24-03-010 "Programa Bonificación Ley Nº 20.595"</t>
  </si>
  <si>
    <t>24-03-335 "Programa de Habitabilidad"</t>
  </si>
  <si>
    <t>REX. N° 554</t>
  </si>
  <si>
    <t>MUNICIPALIDAD DE PICA</t>
  </si>
  <si>
    <t>PROGRAMA HABITABILIDAD</t>
  </si>
  <si>
    <t>24-03-335</t>
  </si>
  <si>
    <t>REX. N° 555</t>
  </si>
  <si>
    <t>MUNICIPALIDAD DE ALTO HOSPICIO</t>
  </si>
  <si>
    <t>REX. N° 557</t>
  </si>
  <si>
    <t>MUNICIPALIDAD DE POZO ALMONTE</t>
  </si>
  <si>
    <t>REX. N° 553</t>
  </si>
  <si>
    <t>MUNICIPALIDAD DE HUARA</t>
  </si>
  <si>
    <t>REX. N° 556</t>
  </si>
  <si>
    <t>MUNICIPALIDAD DE CAMIÑA</t>
  </si>
  <si>
    <t>REX. N° 723</t>
  </si>
  <si>
    <t>MUNICIPALIDAD DE IQUIQUE</t>
  </si>
  <si>
    <t>REX. N° 720</t>
  </si>
  <si>
    <t>REX. N° 559</t>
  </si>
  <si>
    <t>REX. N° 979</t>
  </si>
  <si>
    <t>FONDO DE SOLIDARIDAD E INVERSION SOCIAL</t>
  </si>
  <si>
    <t>REX. N° 771</t>
  </si>
  <si>
    <t>MUNICIPALIDAD DE ANTOFAGASTA</t>
  </si>
  <si>
    <t>REX. N° 780</t>
  </si>
  <si>
    <t>MUNICIPALIDAD DE MEJILLONES</t>
  </si>
  <si>
    <t>REX. N° 770</t>
  </si>
  <si>
    <t>MUNICIPALIDAD DE SIERRA GORDA</t>
  </si>
  <si>
    <t>REX. N° 795</t>
  </si>
  <si>
    <t>MUNICIPALIDAD DE SAN PEDRO DE ATACAMA</t>
  </si>
  <si>
    <t>REX. N° 911</t>
  </si>
  <si>
    <t>MUNICIPALIDAD DE TOCOPILLA</t>
  </si>
  <si>
    <t>REX. N° 1471</t>
  </si>
  <si>
    <t>MUNICIPALIDAD DE CALDERA</t>
  </si>
  <si>
    <t>REX. N° 1620</t>
  </si>
  <si>
    <t>REX. N° 1468</t>
  </si>
  <si>
    <t>MUNICIPALIDAD DE ALTO DEL CARMEN</t>
  </si>
  <si>
    <t>REX. N° 1531</t>
  </si>
  <si>
    <t>MUNICIPALIDAD DE CHAÑARAL</t>
  </si>
  <si>
    <t>REX. N° 1532</t>
  </si>
  <si>
    <t>MUNICIPALIDAD DE FREIRINA</t>
  </si>
  <si>
    <t>REX. N° 1472</t>
  </si>
  <si>
    <t>MUNICIPALIDAD DE HUASCO</t>
  </si>
  <si>
    <t>REX. N° 1475</t>
  </si>
  <si>
    <t>MUNICIPALIDAD DE VALLENAR</t>
  </si>
  <si>
    <t>REX. N° 1496</t>
  </si>
  <si>
    <t>MUNICIPALIDAD DE DIEGO DE ALMAGRO</t>
  </si>
  <si>
    <t>REX. N° 1484</t>
  </si>
  <si>
    <t>MUNICIPALIDAD DE PAIHUANO</t>
  </si>
  <si>
    <t>REX. N° 1506</t>
  </si>
  <si>
    <t>MUNICIPALIDAD DE CANELA</t>
  </si>
  <si>
    <t>REX. N° 1445</t>
  </si>
  <si>
    <t>MUNICIPALIDAD DE VICUÑA</t>
  </si>
  <si>
    <t>REX. N° 1486</t>
  </si>
  <si>
    <t>MUNICIPALIDAD DE RIO HURTADO</t>
  </si>
  <si>
    <t>REX. N° 1450</t>
  </si>
  <si>
    <t>MUNICIPALIDAD DE LA HIGUERA</t>
  </si>
  <si>
    <t>REX. N° 1444</t>
  </si>
  <si>
    <t>MUNICIPALIDAD DE COMBARBALA</t>
  </si>
  <si>
    <t>REX. N° 1722</t>
  </si>
  <si>
    <t>MUNICIPALIDAD DE SALAMANCA</t>
  </si>
  <si>
    <t>REX. N° 1690</t>
  </si>
  <si>
    <t>MUNICIPALIDAD DE COQUIMBO</t>
  </si>
  <si>
    <t>REX. N° 1671</t>
  </si>
  <si>
    <t>MUNICIPALIDAD DE OVALLE</t>
  </si>
  <si>
    <t>REX. N° 1617</t>
  </si>
  <si>
    <t>MUNICIPALIDAD DE PUNITAQUI</t>
  </si>
  <si>
    <t>REX. N° 1569</t>
  </si>
  <si>
    <t>MUNICIPALIDAD DE ANDACOLLO</t>
  </si>
  <si>
    <t>REX. N° 1539</t>
  </si>
  <si>
    <t>MUNICIPALIDAD DE MONTE PATRIA</t>
  </si>
  <si>
    <t>REX. N° 1874</t>
  </si>
  <si>
    <t>MUNICIPALIDAD DE LOS VILOS</t>
  </si>
  <si>
    <t>REX. N° 1873</t>
  </si>
  <si>
    <t>MUNICIPALIDAD DE LA SERENA</t>
  </si>
  <si>
    <t>REX. N° 1815</t>
  </si>
  <si>
    <t>MUNICIPALIDAD DE ILLAPEL</t>
  </si>
  <si>
    <t>REX. N° 893</t>
  </si>
  <si>
    <t>MUNICIPALIDAD DE CATEMU</t>
  </si>
  <si>
    <t>REX. N° 885</t>
  </si>
  <si>
    <t>MUNICIPALIDAD DE OLMUE</t>
  </si>
  <si>
    <t>REX. N° 891</t>
  </si>
  <si>
    <t>MUNICIPALIDAD DE PANQUEHUE</t>
  </si>
  <si>
    <t>REX. N° 1167</t>
  </si>
  <si>
    <t>MUNICIPALIDAD DE ALGARROBO</t>
  </si>
  <si>
    <t>REX. N° 987</t>
  </si>
  <si>
    <t>MUNICIPALIDAD DE NOGALES</t>
  </si>
  <si>
    <t>REX. N° 1174</t>
  </si>
  <si>
    <t>MUNICIPALIDAD DE VIÑA DEL MAR</t>
  </si>
  <si>
    <t>REX. N° 889</t>
  </si>
  <si>
    <t>MUNICIPALIDAD DE SAN FELIPE</t>
  </si>
  <si>
    <t>REX. N° 1070</t>
  </si>
  <si>
    <t>MUNICIPALIDAD DE EL QUISCO</t>
  </si>
  <si>
    <t>REX. N° 1102</t>
  </si>
  <si>
    <t>MUNICIPALIDAD DE SANTO DOMINGO</t>
  </si>
  <si>
    <t>REX. N° 952</t>
  </si>
  <si>
    <t>MUNICIPALIDAD DE CASABLANCA</t>
  </si>
  <si>
    <t>REX. N° 924</t>
  </si>
  <si>
    <t>MUNICIPALIDAD DE LLAY LLAY</t>
  </si>
  <si>
    <t>REX. N° 1138</t>
  </si>
  <si>
    <t>MUNICIPALIDAD DE QUILPUE</t>
  </si>
  <si>
    <t>REX. N° 921</t>
  </si>
  <si>
    <t>MUNICIPALIDAD DE PUTAENDO</t>
  </si>
  <si>
    <t>REX. N° 1103</t>
  </si>
  <si>
    <t>MUNICIPALIDAD DE ZAPALLAR</t>
  </si>
  <si>
    <t>REX. N° 888</t>
  </si>
  <si>
    <t>MUNICIPALIDAD DE SANTA MARIA</t>
  </si>
  <si>
    <t>REX. N° 1101</t>
  </si>
  <si>
    <t>MUNICIPALIDAD DE VILLA ALAEMANA</t>
  </si>
  <si>
    <t>REX. N° 919</t>
  </si>
  <si>
    <t xml:space="preserve">MUNICIPALIDAD DE SAN ANTONIO </t>
  </si>
  <si>
    <t>REX. N° 1071</t>
  </si>
  <si>
    <t>MUNICIPALIDAD DE RINCONADA</t>
  </si>
  <si>
    <t>REX. N° 950</t>
  </si>
  <si>
    <t>MUNICIPALIDAD DE LIMACHE</t>
  </si>
  <si>
    <t>REX. N° 890</t>
  </si>
  <si>
    <t>MUNICIPALIDAD DE PETORCA</t>
  </si>
  <si>
    <t>REX. N° 962</t>
  </si>
  <si>
    <t>MUNICIPALIDAD DE PUCHUNCAVI</t>
  </si>
  <si>
    <t>REX. N° 953</t>
  </si>
  <si>
    <t xml:space="preserve">MUNICIPALIDAD DE QUINTERO </t>
  </si>
  <si>
    <t>REX. N° 961</t>
  </si>
  <si>
    <t>MUNICIPALIDAD DE CARTAGENA</t>
  </si>
  <si>
    <t>REX. N° 884</t>
  </si>
  <si>
    <t>MUNICIPALIDAD DE LA LIGUA</t>
  </si>
  <si>
    <t>REX. N° 920</t>
  </si>
  <si>
    <t>MUNICIPALIDAD DE QUILLOTA</t>
  </si>
  <si>
    <t>REX. N° 923</t>
  </si>
  <si>
    <t>MUNICIPALIDAD DE LOS ANDES</t>
  </si>
  <si>
    <t>REX. N° 892</t>
  </si>
  <si>
    <t>MUNICIPALIDAD DE LA CALERA</t>
  </si>
  <si>
    <t>REX. N° 883</t>
  </si>
  <si>
    <t>MUNICIPALIDAD DE HIJUELAS</t>
  </si>
  <si>
    <t>REX. N° 918</t>
  </si>
  <si>
    <t>MUNICIPALIDAD DE SAN ESTEBAN</t>
  </si>
  <si>
    <t>REX. N° 1053</t>
  </si>
  <si>
    <t>MUNICIPALIDAD DE VALPARAISO</t>
  </si>
  <si>
    <t>REX. N° 882</t>
  </si>
  <si>
    <t>MUNICIPALIDAD DE CALLE LARGA</t>
  </si>
  <si>
    <t>REX. N° 956</t>
  </si>
  <si>
    <t>MUNICIPALIDAD DE CON CON</t>
  </si>
  <si>
    <t>REX. N° 988</t>
  </si>
  <si>
    <t>MUNICIPALIDAD DE LA CRUZ</t>
  </si>
  <si>
    <t>REX. N° 922</t>
  </si>
  <si>
    <t>MUNICIPALIDAD DE PAPUDO</t>
  </si>
  <si>
    <t>REX. N° 894</t>
  </si>
  <si>
    <t>MUNICIPALIDAD DE CABILDO</t>
  </si>
  <si>
    <t>MUNICIPALIDAD DE PALMILLA</t>
  </si>
  <si>
    <t>MUNICIPALIDAD DE COINCO</t>
  </si>
  <si>
    <t>MUNICIPALIDAD DE REQUINOA</t>
  </si>
  <si>
    <t>MUNICIPALIDAD DE SANTA CRUZ</t>
  </si>
  <si>
    <t>REX. N° 886</t>
  </si>
  <si>
    <t>MUNICIPALIDAD DE MACHALI</t>
  </si>
  <si>
    <t>REX. N° 835</t>
  </si>
  <si>
    <t>MUNICIPALIDAD DE CHIMBARONGO</t>
  </si>
  <si>
    <t>REX. N° 881</t>
  </si>
  <si>
    <t>MUNICIPALIDAD DE LA ESTRELLA</t>
  </si>
  <si>
    <t>REX. N° 858</t>
  </si>
  <si>
    <t xml:space="preserve">MUNICIPALIDAD DE SAN VICENTE </t>
  </si>
  <si>
    <t>REX. N° 857</t>
  </si>
  <si>
    <t>MUNICIPALIDAD DE RENGO</t>
  </si>
  <si>
    <t>REX. N° 856</t>
  </si>
  <si>
    <t>MUNICIPALIDAD DE QUINTA DE TILCOCO</t>
  </si>
  <si>
    <t>REX. N° 855</t>
  </si>
  <si>
    <t>MUNICIPALIDAD DE PLACILLA</t>
  </si>
  <si>
    <t>REX. N° 853</t>
  </si>
  <si>
    <t>MUNICIPALIDAD DE PICHIDEGUA</t>
  </si>
  <si>
    <t>REX. N° 852</t>
  </si>
  <si>
    <t>MUNICIPALIDAD DE PEUMO</t>
  </si>
  <si>
    <t>REX. N° 851</t>
  </si>
  <si>
    <t>MUNICIPALIDAD DE PERALILLO</t>
  </si>
  <si>
    <t>REX. N° 850</t>
  </si>
  <si>
    <t>MUNICIPALIDAD DE PAREDONES</t>
  </si>
  <si>
    <t>REX. N° 849</t>
  </si>
  <si>
    <t>MUNICIPALIDAD DE OLIVAR</t>
  </si>
  <si>
    <t>REX. N° 848</t>
  </si>
  <si>
    <t>MUNICIPALIDAD DE NAVIDAD</t>
  </si>
  <si>
    <t>REX. N° 847</t>
  </si>
  <si>
    <t>MUNICIPALIDAD DE NANCAGUA</t>
  </si>
  <si>
    <t>REX. N° 846</t>
  </si>
  <si>
    <t>MUNICIPALIDAD DE MOSTAZAL</t>
  </si>
  <si>
    <t>REX. N° 845</t>
  </si>
  <si>
    <t>MUNICIPALIDAD DE MARCHIGUE</t>
  </si>
  <si>
    <t>REX. N° 844</t>
  </si>
  <si>
    <t>MUNICIPALIDAD DE MALLOA</t>
  </si>
  <si>
    <t>REX. N° 843</t>
  </si>
  <si>
    <t>MUNICIPALIDAD DE LOLOL</t>
  </si>
  <si>
    <t>REX. N° 842</t>
  </si>
  <si>
    <t>MUNICIPALIDAD DE LITUECHE</t>
  </si>
  <si>
    <t>REX. N° 841</t>
  </si>
  <si>
    <t>MUNICIPALIDAD DE LAS CABRAS</t>
  </si>
  <si>
    <t>REX. N° 840</t>
  </si>
  <si>
    <t>MUNICIPALIDAD DE GRANEROS</t>
  </si>
  <si>
    <t>REX. N° 839</t>
  </si>
  <si>
    <t>MUNICIPALIDAD DE DOÑIHUE</t>
  </si>
  <si>
    <t>REX. N° 838</t>
  </si>
  <si>
    <t>MUNICIPALIDAD DE COLTAUCO</t>
  </si>
  <si>
    <t>REX. N° 837</t>
  </si>
  <si>
    <t>MUNICIPALIDAD DE CODEGUA</t>
  </si>
  <si>
    <t>REX. N° 836</t>
  </si>
  <si>
    <t>MUNICIPALIDAD DE CHEPICA</t>
  </si>
  <si>
    <t>REX. N° 914</t>
  </si>
  <si>
    <t>MUNICIPALIDAD DE SAN FERNANDO</t>
  </si>
  <si>
    <t>REX. N° 854</t>
  </si>
  <si>
    <t>MUNICIPALIDAD DE PICHILEMU</t>
  </si>
  <si>
    <t>REX. N° 887</t>
  </si>
  <si>
    <t>MUNICIPALIDAD DE PUMANQUE</t>
  </si>
  <si>
    <t>REX. N° 1630</t>
  </si>
  <si>
    <t>MUNICIPALIDAD DE TENO</t>
  </si>
  <si>
    <t>REX. N° 1600</t>
  </si>
  <si>
    <t>MUNICIPALIDAD DE SAN JAVIER</t>
  </si>
  <si>
    <t>REX. N° 1601</t>
  </si>
  <si>
    <t>MUNICIPALIDAD DE PARRAL</t>
  </si>
  <si>
    <t>REX. N° 1602</t>
  </si>
  <si>
    <t>MUNICIPALIDAD DE LICANTEN</t>
  </si>
  <si>
    <t>REX. N° 1603</t>
  </si>
  <si>
    <t>MUNICIPALIDAD DE RETIRO</t>
  </si>
  <si>
    <t>REX. N° 1625</t>
  </si>
  <si>
    <t>MUNICIPALIDAD DE VILLA ALEGRE</t>
  </si>
  <si>
    <t>REX. N° 1624</t>
  </si>
  <si>
    <t>MUNICIPALIDAD DE YERBAS BUENAS</t>
  </si>
  <si>
    <t>REX. N° 1623</t>
  </si>
  <si>
    <t>MUNICIPALIDAD DE VICHUQUEN</t>
  </si>
  <si>
    <t>REX. N° 1622</t>
  </si>
  <si>
    <t>MUNICIPALIDAD DE CUREPTO</t>
  </si>
  <si>
    <t>REX. N° 1621</t>
  </si>
  <si>
    <t>MUNICIPALIDAD DE COLBUN</t>
  </si>
  <si>
    <t>MUNICIPALIDAD DE SAN RAFAEL</t>
  </si>
  <si>
    <t>REX. N° 1619</t>
  </si>
  <si>
    <t>MUNICIPALIDAD DE PENCAHUE</t>
  </si>
  <si>
    <t>REX. N° 1618</t>
  </si>
  <si>
    <t>MUNICIPALIDAD DE SAN CLEMENTE</t>
  </si>
  <si>
    <t>REX. N° 1597</t>
  </si>
  <si>
    <t>MUNICIPALIDAD DE RIO CLARO</t>
  </si>
  <si>
    <t>REX. N° 1604</t>
  </si>
  <si>
    <t>MUNICIPALIDAD DE CHANCO</t>
  </si>
  <si>
    <t>MUNICIPALIDAD DE SAGRADA FAMILIA</t>
  </si>
  <si>
    <t>REX. N° 1616</t>
  </si>
  <si>
    <t>MUNICIPALIDAD DE PELLUHUE</t>
  </si>
  <si>
    <t>REX. N° 1615</t>
  </si>
  <si>
    <t>MUNICIPALIDAD DE EMPEDRADO</t>
  </si>
  <si>
    <t>REX. N° 1614</t>
  </si>
  <si>
    <t>MUNICIPALIDAD DE MOLINA</t>
  </si>
  <si>
    <t>REX. N° 1613</t>
  </si>
  <si>
    <t>MUNICIPALIDAD DE HUALAÑE</t>
  </si>
  <si>
    <t>REX. N° 1612</t>
  </si>
  <si>
    <t>MUNICIPALIDAD DE CAUQUENES</t>
  </si>
  <si>
    <t>REX. N° 1611</t>
  </si>
  <si>
    <t>MUNICIPALIDAD DE CONSTITUCION</t>
  </si>
  <si>
    <t>REX. N° 1610</t>
  </si>
  <si>
    <t>MUNICIPALIDAD DE ROMERAL</t>
  </si>
  <si>
    <t>REX. N° 1609</t>
  </si>
  <si>
    <t>MUNICIPALIDAD DE RAUCO</t>
  </si>
  <si>
    <t>REX. N° 1608</t>
  </si>
  <si>
    <t>MUNICIPALIDAD DE CURICO</t>
  </si>
  <si>
    <t>REX. N° 1607</t>
  </si>
  <si>
    <t>MUNICIPALIDAD DE MAULE</t>
  </si>
  <si>
    <t>REX. N° 1606</t>
  </si>
  <si>
    <t>MUNICIPALIDAD DE PELARCO</t>
  </si>
  <si>
    <t>REX. N° 1605</t>
  </si>
  <si>
    <t>MUNICIPALIDAD DE LONGAVI</t>
  </si>
  <si>
    <t>REX. N° 1943</t>
  </si>
  <si>
    <t>MUNICIPALIDAD DE TALCA</t>
  </si>
  <si>
    <t>REX. N° 1942</t>
  </si>
  <si>
    <t>MUNICIPALIDAD DE LINARES</t>
  </si>
  <si>
    <t>REX. N° 1043</t>
  </si>
  <si>
    <t>MUNICIPALIDAD DE HUALPEN</t>
  </si>
  <si>
    <t>REX. N° 1141</t>
  </si>
  <si>
    <t>MUNICIPALIDAD DE CORONEL</t>
  </si>
  <si>
    <t>REX. N° 1042</t>
  </si>
  <si>
    <t>MUNICIPALIDAD DE CABRERO</t>
  </si>
  <si>
    <t>REX. N° 1129</t>
  </si>
  <si>
    <t>MUNICIPALIDAD DE FLORIDA</t>
  </si>
  <si>
    <t>MUNICIPALIDAD DE NACIMIENTO</t>
  </si>
  <si>
    <t>REX. N° 1128</t>
  </si>
  <si>
    <t>MUNICIPALIDAD DE QUILLECO</t>
  </si>
  <si>
    <t>MUNICIPALIDAD DE SANTA JUANA</t>
  </si>
  <si>
    <t>REX. N° 1100</t>
  </si>
  <si>
    <t>MUNICIPALIDAD DE TOME</t>
  </si>
  <si>
    <t>REX. N° 1099</t>
  </si>
  <si>
    <t>MUNICIPALIDAD DE CHIGUAYANTE</t>
  </si>
  <si>
    <t>REX. N° 1098</t>
  </si>
  <si>
    <t>MUNICIPALIDAD DE CURANILAHUE</t>
  </si>
  <si>
    <t>REX. N° 1097</t>
  </si>
  <si>
    <t>MUNICIPALIDAD DE LEBU</t>
  </si>
  <si>
    <t>REX. N° 1096</t>
  </si>
  <si>
    <t>MUNICIPALIDAD DE SAN ROSENDO</t>
  </si>
  <si>
    <t>REX. N° 1095</t>
  </si>
  <si>
    <t>MUNICIPALIDAD DE PENCO</t>
  </si>
  <si>
    <t>REX. N° 1094</t>
  </si>
  <si>
    <t>MUNICIPALIDAD DE SANTA BARBARA</t>
  </si>
  <si>
    <t>REX. N° 1093</t>
  </si>
  <si>
    <t>MUNICIPALIDAD DE QUILACO</t>
  </si>
  <si>
    <t>REX. N° 1092</t>
  </si>
  <si>
    <t>MUNICIPALIDAD DE TALCAHUANO</t>
  </si>
  <si>
    <t>REX. N° 1091</t>
  </si>
  <si>
    <t>MUNICIPALIDAD DE YUMBEL</t>
  </si>
  <si>
    <t>REX. N° 1090</t>
  </si>
  <si>
    <t>MUNICIPALIDAD DE TUCAPEL</t>
  </si>
  <si>
    <t>MUNICIPALIDAD DE NEGRETE</t>
  </si>
  <si>
    <t>REX. N° 1056</t>
  </si>
  <si>
    <t>MUNICIPALIDAD DE MULCHEN</t>
  </si>
  <si>
    <t>REX. N° 1057</t>
  </si>
  <si>
    <t>MUNICIPALIDAD DE LAJA</t>
  </si>
  <si>
    <t>REX. N° 1058</t>
  </si>
  <si>
    <t>MUNICIPALIDAD DE HUALQUI</t>
  </si>
  <si>
    <t>REX. N° 1059</t>
  </si>
  <si>
    <t>MUNICIPALIDAD DE CONTULMO</t>
  </si>
  <si>
    <t>REX. N° 1060</t>
  </si>
  <si>
    <t xml:space="preserve">MUNICIPALIDAD DE ALTO BIO BIO </t>
  </si>
  <si>
    <t>REX. N° 1061</t>
  </si>
  <si>
    <t>MUNICIPALIDAD DE ANTUCO</t>
  </si>
  <si>
    <t>REX. N° 1062</t>
  </si>
  <si>
    <t>MUNICIPALIDAD DE CAÑETE</t>
  </si>
  <si>
    <t>REX. N° 1234</t>
  </si>
  <si>
    <t>MUNICIPALIDAD DE SAN PEDRO DE LA PAZ</t>
  </si>
  <si>
    <t>REX. N° 1045</t>
  </si>
  <si>
    <t>MUNICIPALIDAD DE CONCEPCION</t>
  </si>
  <si>
    <t>REX. N° 1146</t>
  </si>
  <si>
    <t>MUNICIPALIDAD DE ARAUCO</t>
  </si>
  <si>
    <t>REX. N° 1147</t>
  </si>
  <si>
    <t>MUNICIPALIDAD DE LOS ALAMOS</t>
  </si>
  <si>
    <t>REX. N° 1144</t>
  </si>
  <si>
    <t>MUNICIPALIDAD DE TIRUA</t>
  </si>
  <si>
    <t>REX. N° 1372</t>
  </si>
  <si>
    <t>MUNICIPALIDAD DE PUERTO SAAVEDRA</t>
  </si>
  <si>
    <t>REX. N° 1323</t>
  </si>
  <si>
    <t>MUNICIPALIDAD DE LOS SAUCES</t>
  </si>
  <si>
    <t>REX. N° 1328</t>
  </si>
  <si>
    <t>MUNICIPALIDAD DE LONQUIMAY</t>
  </si>
  <si>
    <t>REX. N° 1652</t>
  </si>
  <si>
    <t xml:space="preserve">REX. N° 1653 </t>
  </si>
  <si>
    <t>MUNICIPALIDAD DE ERCILLA</t>
  </si>
  <si>
    <t>REX. N° 1437</t>
  </si>
  <si>
    <t>MUNICIPALIDAD DE RENAICO</t>
  </si>
  <si>
    <t>REX. N° 1371</t>
  </si>
  <si>
    <t>MUNICIPALIDAD DE CURARREHUE</t>
  </si>
  <si>
    <t>REX. N° 1393</t>
  </si>
  <si>
    <t>MUNICIPALIDAD DE VILCUN</t>
  </si>
  <si>
    <t>REX. N° 1422</t>
  </si>
  <si>
    <t>MUNICIPALIDAD DE TEODORO SCHMIDT</t>
  </si>
  <si>
    <t>REX. N° 1562</t>
  </si>
  <si>
    <t>MUNICIPALIDAD DE TEMUCO</t>
  </si>
  <si>
    <t>REX. N° 1593</t>
  </si>
  <si>
    <t>MUNICIPALIDAD DE PADRE LAS CASAS</t>
  </si>
  <si>
    <t>REX. N° 1375</t>
  </si>
  <si>
    <t>MUNICIPALIDAD DE MELIPEUCO</t>
  </si>
  <si>
    <t>REX. N° 1398</t>
  </si>
  <si>
    <t>MUNICIPALIDAD DE LUMACO</t>
  </si>
  <si>
    <t>REX. N° 1396</t>
  </si>
  <si>
    <t>MUNICIPALIDAD DE FREIRE</t>
  </si>
  <si>
    <t>REX. N° 1421</t>
  </si>
  <si>
    <t>MUNICIPALIDAD DE PUREN</t>
  </si>
  <si>
    <t>REX. N° 1376</t>
  </si>
  <si>
    <t>MUNICIPALIDAD DE PITRUFQUEN</t>
  </si>
  <si>
    <t>REX. N° 1324</t>
  </si>
  <si>
    <t>MUNICIPALIDAD DE GORBEA</t>
  </si>
  <si>
    <t>REX. N° 1377</t>
  </si>
  <si>
    <t>MUNICIPALIDAD DE PERQUENCO</t>
  </si>
  <si>
    <t>REX. N° 1395</t>
  </si>
  <si>
    <t>MUNICIPALIDAD DE VILLARRICA</t>
  </si>
  <si>
    <t>REX. N° 1373</t>
  </si>
  <si>
    <t>MUNICIPALIDAD DE TRAIGUEN</t>
  </si>
  <si>
    <t>REX. N° 1397</t>
  </si>
  <si>
    <t>MUNICIPALIDAD DE PUCON</t>
  </si>
  <si>
    <t>REX. N° 1325</t>
  </si>
  <si>
    <t>MUNICIPALIDAD DE LONCOCHE</t>
  </si>
  <si>
    <t>REX. N° 1327</t>
  </si>
  <si>
    <t>REX. N° 1383</t>
  </si>
  <si>
    <t>MUNICIPALIDAD DE CUNCO</t>
  </si>
  <si>
    <t>REX. N° 1508</t>
  </si>
  <si>
    <t>MUNICIPALIDAD DE CHOLCHOL</t>
  </si>
  <si>
    <t>REX. N° 1420</t>
  </si>
  <si>
    <t>MUNICIPALIDAD DE VICTORIA</t>
  </si>
  <si>
    <t>REX. N° 1457</t>
  </si>
  <si>
    <t>MUNICIPALIDAD DE TOLTEN</t>
  </si>
  <si>
    <t>REX. N° 1374</t>
  </si>
  <si>
    <t>MUNICIPALIDAD DE NUEVA IMPERIAL</t>
  </si>
  <si>
    <t>REX. N° 1326</t>
  </si>
  <si>
    <t>MUNICIPALIDAD DE LAUTARO</t>
  </si>
  <si>
    <t>REX. N° 1423</t>
  </si>
  <si>
    <t>MUNICIPALIDAD DE CURACAUTIN</t>
  </si>
  <si>
    <t>REX. N° 1394</t>
  </si>
  <si>
    <t>MUNICIPALIDAD DE ANGOL</t>
  </si>
  <si>
    <t>REX. N° 1419</t>
  </si>
  <si>
    <t>MUNICIPALIDAD DE GALVARINO</t>
  </si>
  <si>
    <t>REX. N° 1382</t>
  </si>
  <si>
    <t>MUNICIPALIDAD DE CARAHUE</t>
  </si>
  <si>
    <t>MUNICIPALIDAD DE SAN JUAN DE LA COSTA</t>
  </si>
  <si>
    <t>REX. N° 1641</t>
  </si>
  <si>
    <t>MUNICIPALIDAD DE RIO NEGRO</t>
  </si>
  <si>
    <t>REX. N° 1645</t>
  </si>
  <si>
    <t>MUNICIPALIDAD DE QUEMCHI</t>
  </si>
  <si>
    <t>REX. N° 1647</t>
  </si>
  <si>
    <t>MUNICIPALIDAD DE QUELLON</t>
  </si>
  <si>
    <t>REX. N° 1646</t>
  </si>
  <si>
    <t>MUNICIPALIDAD DE QUEILEN</t>
  </si>
  <si>
    <t>REX. N° 1648</t>
  </si>
  <si>
    <t>MUNICIPALIDAD DE PUQUELDON</t>
  </si>
  <si>
    <t>REX. N° 1728</t>
  </si>
  <si>
    <t>MUNICIPALIDAD DE PUERTO OCTAY</t>
  </si>
  <si>
    <t>REX. N° 1742</t>
  </si>
  <si>
    <t>MUNICIPALIDAD DE PUERTO MONTT</t>
  </si>
  <si>
    <t>REX. N° 1658</t>
  </si>
  <si>
    <t>MUNICIPALIDAD DE OSORNO</t>
  </si>
  <si>
    <t>REX. N° 1657</t>
  </si>
  <si>
    <t>MUNICIPALIDAD DE MAULLIN</t>
  </si>
  <si>
    <t>MUNICIPALIDAD DE LOS MUERMOS</t>
  </si>
  <si>
    <t>REX. N° 1640</t>
  </si>
  <si>
    <t>MUNICIPALIDAD DE HUALAIHUE</t>
  </si>
  <si>
    <t>REX. N° 1651</t>
  </si>
  <si>
    <t>MUNICIPALIDAD DE FRUTILLAR</t>
  </si>
  <si>
    <t>REX. N° 1674</t>
  </si>
  <si>
    <t>MUNICIPALIDAD DE CHONCHI</t>
  </si>
  <si>
    <t>REX. N° 1654</t>
  </si>
  <si>
    <t>MUNICIPALIDAD DE CHAITEN</t>
  </si>
  <si>
    <t>REX. N° 1653</t>
  </si>
  <si>
    <t>MUNICIPALIDAD DE ANCUD</t>
  </si>
  <si>
    <t>REX. N° 1642</t>
  </si>
  <si>
    <t>MUNICIPALIDAD DE SAN PABLO</t>
  </si>
  <si>
    <t>REX. N° 1643</t>
  </si>
  <si>
    <t>MUNICIPALIDAD DE QUINCHAO</t>
  </si>
  <si>
    <t>REX. N° 1639</t>
  </si>
  <si>
    <t>MUNICIPALIDAD DE PUYEHUE</t>
  </si>
  <si>
    <t>REX. N° 1670</t>
  </si>
  <si>
    <t>MUNICIPALIDAD DE PURRANQUE</t>
  </si>
  <si>
    <t>REX. N° 1673</t>
  </si>
  <si>
    <t>MUNICIPALIDAD DE PUERTO VARAS</t>
  </si>
  <si>
    <t>REX. N° 1644</t>
  </si>
  <si>
    <t>MUNICIPALIDAD DE PALENA</t>
  </si>
  <si>
    <t>REX. N° 1655</t>
  </si>
  <si>
    <t>MUNICIPALIDAD DE LLANQUIHUE</t>
  </si>
  <si>
    <t>REX. N° 1656</t>
  </si>
  <si>
    <t>MUNICIPALIDAD DE FUTALEUFU</t>
  </si>
  <si>
    <t>REX. N° 1650</t>
  </si>
  <si>
    <t>MUNICIPALIDAD DE FRESIA</t>
  </si>
  <si>
    <t>REX. N° 1669</t>
  </si>
  <si>
    <t>MUNICIPALIDAD DE DALCAHUE</t>
  </si>
  <si>
    <t>REX. N° 1729</t>
  </si>
  <si>
    <t>MUNICIPALIDAD DE CURACO DE VELEZ</t>
  </si>
  <si>
    <t>REX. N° 1649</t>
  </si>
  <si>
    <t>MUNICIPALIDAD DE COCHAMO</t>
  </si>
  <si>
    <t>REX. N° 1672</t>
  </si>
  <si>
    <t>MUNICIPALIDAD DE CASTRO</t>
  </si>
  <si>
    <t>REX. N° 1741</t>
  </si>
  <si>
    <t>MUNICIPALIDAD DE CALBUCO</t>
  </si>
  <si>
    <t>REX. N° 916</t>
  </si>
  <si>
    <t>MUNICIPALIDAD DE COYAHIQUE</t>
  </si>
  <si>
    <t>REX. N° 901</t>
  </si>
  <si>
    <t>MUNICIPALIDAD DE GUAITECAS</t>
  </si>
  <si>
    <t>REX. N° 895</t>
  </si>
  <si>
    <t>MUNICIPALIDAD DE IBAÑEZ</t>
  </si>
  <si>
    <t>REX. N° 896</t>
  </si>
  <si>
    <t>MUNICIPALIDAD DE CHILE CHICO</t>
  </si>
  <si>
    <t>MUNICIPALIDAD DE AYSEN</t>
  </si>
  <si>
    <t>REX. N° 929</t>
  </si>
  <si>
    <t>MUNICIPALIDAD DE CISNES</t>
  </si>
  <si>
    <t>REX. N° 960</t>
  </si>
  <si>
    <t>MUNICIPALIDAD DE NATALES</t>
  </si>
  <si>
    <t>REX. N° 1134</t>
  </si>
  <si>
    <t>MUNICIPALIDAD DE PUNTA ARENAS</t>
  </si>
  <si>
    <t>MUNICIPALIDAD DE PORVENIR</t>
  </si>
  <si>
    <t>REX. N° 1026</t>
  </si>
  <si>
    <t>MUNICIPALIDAD DE RIO BUENO</t>
  </si>
  <si>
    <t>REX. N° 1048</t>
  </si>
  <si>
    <t>MUNICIPALIDAD DE PANGUIPULLI</t>
  </si>
  <si>
    <t>REX. N° 1025</t>
  </si>
  <si>
    <t>MUNICIPALIDAD DE FUTRONO</t>
  </si>
  <si>
    <t>REX. N° 1023</t>
  </si>
  <si>
    <t>MUNICIPALIDAD DE LAGO RANCO</t>
  </si>
  <si>
    <t>REX. N° 1024</t>
  </si>
  <si>
    <t>MUNICIPALIDAD DE LANCO</t>
  </si>
  <si>
    <t>REX. N° 1027</t>
  </si>
  <si>
    <t>MUNICIPALIDAD DE LOS LAGOS</t>
  </si>
  <si>
    <t>REX. N° 989</t>
  </si>
  <si>
    <t>MUNICIPALIDAD DE MARIQUINA</t>
  </si>
  <si>
    <t>MUNICIPALIDAD DE MAFIL</t>
  </si>
  <si>
    <t>REX. N° 986</t>
  </si>
  <si>
    <t>MUNICIPALIDAD DE LA UNION</t>
  </si>
  <si>
    <t>MUNICIPALIDAD DE PAILLACO</t>
  </si>
  <si>
    <t>REX. N° 1028</t>
  </si>
  <si>
    <t>MUNICIPALIDAD DE CORRAL</t>
  </si>
  <si>
    <t>REX. N° 1268</t>
  </si>
  <si>
    <t xml:space="preserve">UNIVERSIDAD AUSTRAL </t>
  </si>
  <si>
    <t>REX. N° 814</t>
  </si>
  <si>
    <t>MUNICIPALIDAD DE CAMARONES</t>
  </si>
  <si>
    <t>REX. N° 977</t>
  </si>
  <si>
    <t>ONG MARIA OLGA FERRER</t>
  </si>
  <si>
    <t>MUNICIPALIDAD DE ARICA</t>
  </si>
  <si>
    <t>ÑUBLE</t>
  </si>
  <si>
    <t>REX. N° 822</t>
  </si>
  <si>
    <t>MUNICIPALIDAD DE PEMUCO</t>
  </si>
  <si>
    <t>REX. N° 899</t>
  </si>
  <si>
    <t>MUNICIPALIDAD DE QUIRIHUE</t>
  </si>
  <si>
    <t>MUNICIPALIDAD DE PORTEZUELO</t>
  </si>
  <si>
    <t xml:space="preserve">MUNICIPALIDAD DE CHILLAN VIEJO </t>
  </si>
  <si>
    <t>REX. N° 862</t>
  </si>
  <si>
    <t>MUNICIPALIDAD DE BULNES</t>
  </si>
  <si>
    <t>MUNICIPALIDAD DE SAN IGNACIO</t>
  </si>
  <si>
    <t>MUNICIPALIDAD DE ÑIQUEN</t>
  </si>
  <si>
    <t>MUNICIPALIDAD DE COBQUECURA</t>
  </si>
  <si>
    <t>REX. N° 860</t>
  </si>
  <si>
    <t>MUNICIPALIDAD DE TREHUACO</t>
  </si>
  <si>
    <t>REX. N° 863</t>
  </si>
  <si>
    <t>MUNICIPALIDAD DE COELEMU</t>
  </si>
  <si>
    <t>REX. N° 871</t>
  </si>
  <si>
    <t>MUNICIPALIDAD DE PINTO</t>
  </si>
  <si>
    <t>REX. N° 861</t>
  </si>
  <si>
    <t>MUNICIPALIDAD DE EL CARMEN</t>
  </si>
  <si>
    <t>MUNICIPALIDAD DE RANQUIL</t>
  </si>
  <si>
    <t>MUNICIPALIDAD DE YUNGAY</t>
  </si>
  <si>
    <t>MUNICIPALIDAD DE SAN NICOLAS</t>
  </si>
  <si>
    <t>MUNICIPALIDAD DE NINHUE</t>
  </si>
  <si>
    <t>MUNICIPALIDAD DE SAN CARLOS</t>
  </si>
  <si>
    <t>MUNICIPALIDAD DE COIHUECO</t>
  </si>
  <si>
    <t>MUNICIPALIDAD DE QUILLON</t>
  </si>
  <si>
    <t xml:space="preserve">MUNICIPALIDAD DE CHILLAN </t>
  </si>
  <si>
    <t>REX. N° 930</t>
  </si>
  <si>
    <t>MUNICIPALIDAD DE SAN FABIAN</t>
  </si>
  <si>
    <t>TOTAL  REGIÓN ÑUBLE</t>
  </si>
  <si>
    <t>REX. N° 2599</t>
  </si>
  <si>
    <t>MUNICIPALIDAD DE INDEPENDENCIA</t>
  </si>
  <si>
    <t>REX. N° 2492</t>
  </si>
  <si>
    <t>MUNICIPALIDAD DE SAN PEDRO</t>
  </si>
  <si>
    <t>REX. N° 1884</t>
  </si>
  <si>
    <t>MUNICIPALIDAD DE MAIPU</t>
  </si>
  <si>
    <t>REX. N° 1698</t>
  </si>
  <si>
    <t>MUNICIPALIDAD DE PIRQUE</t>
  </si>
  <si>
    <t>REX. N° 2115</t>
  </si>
  <si>
    <t>MUNICIPALIDAD DE CALERA DE TANGO</t>
  </si>
  <si>
    <t>MUNICIPALIDAD DE CERRILLOS</t>
  </si>
  <si>
    <t>REX. N° 1717</t>
  </si>
  <si>
    <t>MUNICIPALIDAD DE PEÑAFLOR</t>
  </si>
  <si>
    <t>REX. N° 1785</t>
  </si>
  <si>
    <t>MUNICIPALIDAD DE MELIPILLA</t>
  </si>
  <si>
    <t>REX. N° 1701</t>
  </si>
  <si>
    <t>MUNICIPALIDAD DE PEDRO AGUIRRE CERDA</t>
  </si>
  <si>
    <t>REX. N° 1699</t>
  </si>
  <si>
    <t>MUNICIPALIDAD DE LO ESPEJO</t>
  </si>
  <si>
    <t>REX. N° 1718</t>
  </si>
  <si>
    <t>MUNICIPALIDAD DE SANTIAGO</t>
  </si>
  <si>
    <t>REX. N° 1637</t>
  </si>
  <si>
    <t>MUNICIPALIDAD DE LA SAN PEDRO</t>
  </si>
  <si>
    <t>REX. N° 1700</t>
  </si>
  <si>
    <t>MUNICIPALIDAD DE LA CISTERNA</t>
  </si>
  <si>
    <t>REX. N° 1885</t>
  </si>
  <si>
    <t>MUNICIPALIDAD DE QUILICURA</t>
  </si>
  <si>
    <t>REX. N° 1702</t>
  </si>
  <si>
    <t>MUNICIPALIDAD DE TALAGANTE</t>
  </si>
  <si>
    <t>REX. N° 1784</t>
  </si>
  <si>
    <t>REX. N° 1715</t>
  </si>
  <si>
    <t>MUNICIPALIDAD DE LA FLORIDA</t>
  </si>
  <si>
    <t>REX. N° 1783</t>
  </si>
  <si>
    <t>MUNICIPALIDAD DE PUDAHUEL</t>
  </si>
  <si>
    <t>MUNICIPALIDAD DE CERRO NAVIA</t>
  </si>
  <si>
    <t>REX. N° 1803</t>
  </si>
  <si>
    <t>MUNICIPALIDAD DE EL BOSQUE</t>
  </si>
  <si>
    <t>REX. N° 1801</t>
  </si>
  <si>
    <t>MUNICIPALIDAD DE CURACAVI</t>
  </si>
  <si>
    <t>REX. N° 1804</t>
  </si>
  <si>
    <t>MUNICIPALIDAD DE LA GRANJA</t>
  </si>
  <si>
    <t>REX. N° 1917</t>
  </si>
  <si>
    <t>MUNICIPALIDAD DE RENCA</t>
  </si>
  <si>
    <t>REX. N° 1634</t>
  </si>
  <si>
    <t>MUNICIPALIDAD DE PEÑALOLEN</t>
  </si>
  <si>
    <t>REX. N° 1696</t>
  </si>
  <si>
    <t>MUNICIPALIDAD DE LAMPA</t>
  </si>
  <si>
    <t xml:space="preserve">MUNICIPALIDAD DE LO PRADO </t>
  </si>
  <si>
    <t>MUNICIPALIDAD DE BUIN</t>
  </si>
  <si>
    <t>REX. N° 1719</t>
  </si>
  <si>
    <t>MUNICIPALIDAD DE PAINE</t>
  </si>
  <si>
    <t>MUNICIPALIDAD DE ÑUÑOA</t>
  </si>
  <si>
    <t>REX. N° 1694</t>
  </si>
  <si>
    <t>MUNICIPALIDAD DE SAN MIGUEL</t>
  </si>
  <si>
    <t>REX. N° 1695</t>
  </si>
  <si>
    <t>MUNICIPALIDAD DE MACUL</t>
  </si>
  <si>
    <t>REX. N° 1636</t>
  </si>
  <si>
    <t xml:space="preserve">MUNICIPALIDAD DE SAN JOAQUIN </t>
  </si>
  <si>
    <t>REX. N° 2116</t>
  </si>
  <si>
    <t>MUNICIPALIDAD DE QUINTA NORMAL</t>
  </si>
  <si>
    <t>MUNICIPALIDAD DE LA REINA</t>
  </si>
  <si>
    <t>REX. N° 1716</t>
  </si>
  <si>
    <t xml:space="preserve">MUNICIPALIDAD DE ISLA DE MAIPO </t>
  </si>
  <si>
    <t>REX. N° 1638</t>
  </si>
  <si>
    <t>MUNICIPALIDAD DE ESTACION CENTRAL</t>
  </si>
  <si>
    <t>MUNICIPALIDAD DE RECOLETA</t>
  </si>
  <si>
    <t>REX. N° 1802</t>
  </si>
  <si>
    <t>MUNICIPALIDAD DE LA PINTANA</t>
  </si>
  <si>
    <t>REX. N° 1693</t>
  </si>
  <si>
    <t>MUNICIPALIDAD DE MARIA PINTO</t>
  </si>
  <si>
    <t>REX. N° 1697</t>
  </si>
  <si>
    <t>MUNICIPALIDAD DE HUECHURABA</t>
  </si>
  <si>
    <t>MUNICIPALIDAD DE PUENTE ALTO</t>
  </si>
  <si>
    <t>REX. N° 1633</t>
  </si>
  <si>
    <t>MUNICIPALIDAD DE CONCHALI</t>
  </si>
  <si>
    <t>REX. N° 1787</t>
  </si>
  <si>
    <t>MUNICIPALIDAD DE ALHUE</t>
  </si>
  <si>
    <t>REX. N° 1800</t>
  </si>
  <si>
    <t>MUNICIPALIDAD DE SAN RAMON</t>
  </si>
  <si>
    <t>MUNICIPALIDAD DE TIL TIL</t>
  </si>
  <si>
    <t>REX. N° 1635</t>
  </si>
  <si>
    <t>MUNICIPALIDAD DE EL MONTE</t>
  </si>
  <si>
    <t>MUNICIPALIDAD DE PADRE HURTADO</t>
  </si>
  <si>
    <t>RES. N° 2</t>
  </si>
  <si>
    <t>SERVICIO DE ASISSTENCIA TECNICA AL PROGRAMA HABITABILIDAD</t>
  </si>
  <si>
    <t>REX. N° 343</t>
  </si>
  <si>
    <t>MINISTERIO DE BIENES NACIONALES</t>
  </si>
  <si>
    <t>REGULARIZACION TITULOS DE DOMINIO</t>
  </si>
  <si>
    <t>TOTAL ASIG. 24-03-335 "Programa de Habitabilidad"</t>
  </si>
  <si>
    <t>24-03-336 "Programa de Identificación Chile Solidaria</t>
  </si>
  <si>
    <t>REX. N° 294</t>
  </si>
  <si>
    <t xml:space="preserve">SERVICIO DE REGISTRO CIVIL E IDENTIFICACION </t>
  </si>
  <si>
    <t xml:space="preserve">PROGRAMA IDENTIFICACION </t>
  </si>
  <si>
    <t>24-03-336</t>
  </si>
  <si>
    <t>TOTAL ASIG. 24-03-336 "Programa de Identificación Chile Solidaria</t>
  </si>
  <si>
    <t>24-03-337 "Programa Bonos Art. 2º Transitorio, Ley Nº 19.949"</t>
  </si>
  <si>
    <t>RES. 12</t>
  </si>
  <si>
    <t>INSTITUTO DE PREVISION SOCIAL</t>
  </si>
  <si>
    <t>BONOS ART. 2° TRANSITORIO LEY 19.949</t>
  </si>
  <si>
    <t>24-03-337</t>
  </si>
  <si>
    <t>TOTAL ASIG. 24-03-337 "Programa Bonos Art. 2º Transitorio, Ley Nº 19.949"</t>
  </si>
  <si>
    <t>24-03-340 "Programa de Apoyo Integral al Adulto Mayor"</t>
  </si>
  <si>
    <t>REX. N° 422</t>
  </si>
  <si>
    <t>PROGRAMA DE APOYO INTEGRAL AL ADULTO MAYOR</t>
  </si>
  <si>
    <t>24-03-340</t>
  </si>
  <si>
    <t>REX. N° 446</t>
  </si>
  <si>
    <t>REX. N° 387</t>
  </si>
  <si>
    <t>REX. N° 384</t>
  </si>
  <si>
    <t>MUNICIPALIDAD DE COLCHANE</t>
  </si>
  <si>
    <t>REX. N° 442</t>
  </si>
  <si>
    <t>REX. N° 420</t>
  </si>
  <si>
    <t>REX. N° 658</t>
  </si>
  <si>
    <t>REX. N° 625</t>
  </si>
  <si>
    <t>REX. N° 613</t>
  </si>
  <si>
    <t>REX. N° 614</t>
  </si>
  <si>
    <t>REX. N° 612</t>
  </si>
  <si>
    <t>REX. N° 467</t>
  </si>
  <si>
    <t xml:space="preserve">MUNICIPALIDAD DE ALTO HOSPICIO </t>
  </si>
  <si>
    <t>REX. N° 660</t>
  </si>
  <si>
    <t>REX. N° 711</t>
  </si>
  <si>
    <t>REX. N° 661</t>
  </si>
  <si>
    <t>MUNICIPALIDAD DE MARIA ELENA</t>
  </si>
  <si>
    <t>REX. N° 686</t>
  </si>
  <si>
    <t>MUNICIPALIDAD DE CALAMA</t>
  </si>
  <si>
    <t>REX. N° 635</t>
  </si>
  <si>
    <t>REX. N° 945</t>
  </si>
  <si>
    <t>REX. N° 870</t>
  </si>
  <si>
    <t>MUNICIPALIDAD DE TALTAL</t>
  </si>
  <si>
    <t>REX. N° 937</t>
  </si>
  <si>
    <t>REX. N° 908</t>
  </si>
  <si>
    <t>REX. N° 1080</t>
  </si>
  <si>
    <t>MUNICIPALIDAD DE COPIAPO</t>
  </si>
  <si>
    <t>REX. N° 1570</t>
  </si>
  <si>
    <t>REX. N° 1572</t>
  </si>
  <si>
    <t>REX. N° 1530</t>
  </si>
  <si>
    <t>REX. N° 1469</t>
  </si>
  <si>
    <t>REX. N° 1079</t>
  </si>
  <si>
    <t>REX. N° 1077</t>
  </si>
  <si>
    <t>REX. N° 1083</t>
  </si>
  <si>
    <t>REX. N° 1085</t>
  </si>
  <si>
    <t>REX. N° 1082</t>
  </si>
  <si>
    <t>REX. N° 1078</t>
  </si>
  <si>
    <t>REX. N° 1477</t>
  </si>
  <si>
    <t>REX. N° 1499</t>
  </si>
  <si>
    <t>REX. N° 1474</t>
  </si>
  <si>
    <t>REX. N° 1479</t>
  </si>
  <si>
    <t>MUNICIPALIDAD DE TIERRA AMARILLA</t>
  </si>
  <si>
    <t>REX. N° 1084</t>
  </si>
  <si>
    <t>MUNICIPALIDAD DE TIERRA AMARAILLA|</t>
  </si>
  <si>
    <t>REX. N° 1081</t>
  </si>
  <si>
    <t>MUNICIPALIDAD DE DEIGO DE ALMAGRO</t>
  </si>
  <si>
    <t>REX. N° 1497</t>
  </si>
  <si>
    <t>REX. N° 1161</t>
  </si>
  <si>
    <t>REX. N° 1215</t>
  </si>
  <si>
    <t>REX. N° 1160</t>
  </si>
  <si>
    <t>REX. N° 1236</t>
  </si>
  <si>
    <t>REX. N° 1358</t>
  </si>
  <si>
    <t>REX. N° 1169</t>
  </si>
  <si>
    <t>REX. N° 1291</t>
  </si>
  <si>
    <t>REX. N° 1170</t>
  </si>
  <si>
    <t>REX. N° 1451</t>
  </si>
  <si>
    <t>REX. N° 1730</t>
  </si>
  <si>
    <t>REX. N° 1159</t>
  </si>
  <si>
    <t>REX. N° 1158</t>
  </si>
  <si>
    <t>REX. N° 1712</t>
  </si>
  <si>
    <t>REX. N° 1705</t>
  </si>
  <si>
    <t>REX. N° 1875</t>
  </si>
  <si>
    <t>REX. N° 1840</t>
  </si>
  <si>
    <t>REX. N° 1810</t>
  </si>
  <si>
    <t>REX. N° 1165</t>
  </si>
  <si>
    <t>REX. N° 1164</t>
  </si>
  <si>
    <t>REX. N° 1163</t>
  </si>
  <si>
    <t>REX. N° 1162</t>
  </si>
  <si>
    <t>REX. N° 1247</t>
  </si>
  <si>
    <t>MUNICIPALIDAD DE VILLA ALEMANA</t>
  </si>
  <si>
    <t>REX. N° 983</t>
  </si>
  <si>
    <t>REX. N° 1124</t>
  </si>
  <si>
    <t>MUNICIPALIDAD DE CONCON</t>
  </si>
  <si>
    <t>REX. N° 1219</t>
  </si>
  <si>
    <t>REX. N° 1013</t>
  </si>
  <si>
    <t>REX. N° 1188</t>
  </si>
  <si>
    <t>REX. N° 1168</t>
  </si>
  <si>
    <t>REX. N° 1049</t>
  </si>
  <si>
    <t>REX. N°  1015</t>
  </si>
  <si>
    <t>REX. N°  1016</t>
  </si>
  <si>
    <t>REX. N°  981</t>
  </si>
  <si>
    <t>REX. N° 1010</t>
  </si>
  <si>
    <t xml:space="preserve">REX. N° 1150 </t>
  </si>
  <si>
    <t xml:space="preserve">REX. N° 1164 </t>
  </si>
  <si>
    <t>1212/2022</t>
  </si>
  <si>
    <t>MUNICIPALIDAD DE QIUILLOTA</t>
  </si>
  <si>
    <t xml:space="preserve">REX. N° 1051 </t>
  </si>
  <si>
    <t>REX. N° 1009</t>
  </si>
  <si>
    <t>MUNICIPALIDAD DE EL TABO</t>
  </si>
  <si>
    <t>REX. N° 1011</t>
  </si>
  <si>
    <t>REX. N° 1218</t>
  </si>
  <si>
    <t>REX. N° 1073</t>
  </si>
  <si>
    <t>REX. N° 985</t>
  </si>
  <si>
    <t>REX. N° 980</t>
  </si>
  <si>
    <t>REX. N° 1014</t>
  </si>
  <si>
    <t>REX. N° 1072</t>
  </si>
  <si>
    <t>REX. N° 982</t>
  </si>
  <si>
    <t>REX. N° 984</t>
  </si>
  <si>
    <t>REX. N° 1052</t>
  </si>
  <si>
    <t>MUNICIPALIDAD DE QUINTERO</t>
  </si>
  <si>
    <t>REX. N° 1264</t>
  </si>
  <si>
    <t>REX. N° 1473</t>
  </si>
  <si>
    <t>REX. N° 1261</t>
  </si>
  <si>
    <t>REX. N° 1270</t>
  </si>
  <si>
    <t>REX. N° 1381</t>
  </si>
  <si>
    <t>REX. N° 1260</t>
  </si>
  <si>
    <t>REX. N° 1292</t>
  </si>
  <si>
    <t>REX. N° 1287</t>
  </si>
  <si>
    <t>REX. N° 1275</t>
  </si>
  <si>
    <t>REX. N° 1289</t>
  </si>
  <si>
    <t>REX. N° 1274</t>
  </si>
  <si>
    <t>REX. N° 1267</t>
  </si>
  <si>
    <t>REX. N° 1463</t>
  </si>
  <si>
    <t>REX. N° 1266</t>
  </si>
  <si>
    <t>REX. N° 1288</t>
  </si>
  <si>
    <t>REX. N° 1262</t>
  </si>
  <si>
    <t>REX. N° 1272</t>
  </si>
  <si>
    <t>REX. N° 1290</t>
  </si>
  <si>
    <t>REX. N° 1259</t>
  </si>
  <si>
    <t>REX. N° 1277</t>
  </si>
  <si>
    <t>REX. N° 1273</t>
  </si>
  <si>
    <t>REX. N° 1265</t>
  </si>
  <si>
    <t>REX. N° 1276</t>
  </si>
  <si>
    <t>REX. N° 1269</t>
  </si>
  <si>
    <t>REX. N° 1271</t>
  </si>
  <si>
    <t>REX. N° 1263</t>
  </si>
  <si>
    <t>REX. N° 1455</t>
  </si>
  <si>
    <t>REX. N° 1036</t>
  </si>
  <si>
    <t>REX. N° 1035</t>
  </si>
  <si>
    <t>REX. N° 1031</t>
  </si>
  <si>
    <t>MUNICIPALIDAD DE SAN VICENTE</t>
  </si>
  <si>
    <t>REX. N° 1004</t>
  </si>
  <si>
    <t>REX. N° 1003</t>
  </si>
  <si>
    <t>REX. N° 1002</t>
  </si>
  <si>
    <t>REX. N° 872</t>
  </si>
  <si>
    <t>REX. N° 991</t>
  </si>
  <si>
    <t>REX. N° 978</t>
  </si>
  <si>
    <t>REX. N° 976</t>
  </si>
  <si>
    <t>REX. N° 970</t>
  </si>
  <si>
    <t>REX. N° 969</t>
  </si>
  <si>
    <t>REX. N° 968</t>
  </si>
  <si>
    <t>REX. N° 967</t>
  </si>
  <si>
    <t>REX. N° 966</t>
  </si>
  <si>
    <t>REX. N° 965</t>
  </si>
  <si>
    <t>REX. N° 964</t>
  </si>
  <si>
    <t>REX. N° 972</t>
  </si>
  <si>
    <t>REX. N° 975</t>
  </si>
  <si>
    <t>REX. N° 958</t>
  </si>
  <si>
    <t>REX. N° 957</t>
  </si>
  <si>
    <t>REX. N° 948</t>
  </si>
  <si>
    <t>REX. N° 944</t>
  </si>
  <si>
    <t>REX. N° 940</t>
  </si>
  <si>
    <t>REX. N° 939</t>
  </si>
  <si>
    <t>REX. N° 938</t>
  </si>
  <si>
    <t>REX. N° 934</t>
  </si>
  <si>
    <t>REX. N° 933</t>
  </si>
  <si>
    <t>REX. N° 932</t>
  </si>
  <si>
    <t>REX. N° 931</t>
  </si>
  <si>
    <t>REX. N° 906</t>
  </si>
  <si>
    <t>REX. N° 905</t>
  </si>
  <si>
    <t>REX. N° 904</t>
  </si>
  <si>
    <t>REX. N° 877</t>
  </si>
  <si>
    <t>REX. N° 876</t>
  </si>
  <si>
    <t>REX. N° 875</t>
  </si>
  <si>
    <t>REX. N° 874</t>
  </si>
  <si>
    <t>REX. N° 873</t>
  </si>
  <si>
    <t>REX. N° 869</t>
  </si>
  <si>
    <t>REX. N° 868</t>
  </si>
  <si>
    <t>REX. N° 867</t>
  </si>
  <si>
    <t>REX. N° 866</t>
  </si>
  <si>
    <t>REX. N° 865</t>
  </si>
  <si>
    <t>REX. N° 864</t>
  </si>
  <si>
    <t>REX. N° 859</t>
  </si>
  <si>
    <t>REX. N° 963</t>
  </si>
  <si>
    <t>REX. N° 935</t>
  </si>
  <si>
    <t>MUNICIPALIDAD DE RANCAGUA</t>
  </si>
  <si>
    <t>REX. N° 1074</t>
  </si>
  <si>
    <t>REX. N° 1064</t>
  </si>
  <si>
    <t>REX. N° 1443</t>
  </si>
  <si>
    <t>REX. N° 1481</t>
  </si>
  <si>
    <t>REX. N° 1482</t>
  </si>
  <si>
    <t>REX. N° 1467</t>
  </si>
  <si>
    <t>REX. N° 1483</t>
  </si>
  <si>
    <t>REX. N° 1501</t>
  </si>
  <si>
    <t>REX. N° 1466</t>
  </si>
  <si>
    <t>REX. N° 1465</t>
  </si>
  <si>
    <t>REX. N° 1459</t>
  </si>
  <si>
    <t>REX. N° 1442</t>
  </si>
  <si>
    <t>REX. N° 1480</t>
  </si>
  <si>
    <t>REX. N° 1478</t>
  </si>
  <si>
    <t>REX. N° 1551</t>
  </si>
  <si>
    <t>REX. N° 1439</t>
  </si>
  <si>
    <t>REX. N° 1458</t>
  </si>
  <si>
    <t>REX. N° 1476</t>
  </si>
  <si>
    <t>MUNICIPALIDAD DE CONSITUTUCION</t>
  </si>
  <si>
    <t>REX. N° 1470</t>
  </si>
  <si>
    <t>REX. N° 1704</t>
  </si>
  <si>
    <t>REX. N° 1703</t>
  </si>
  <si>
    <t>REX. N° 1707</t>
  </si>
  <si>
    <t>REX. N° 1678</t>
  </si>
  <si>
    <t>REX. N° 1682</t>
  </si>
  <si>
    <t>REX. N° 1686</t>
  </si>
  <si>
    <t>REX. N° 1676</t>
  </si>
  <si>
    <t>REX. N° 1689</t>
  </si>
  <si>
    <t>REX. N° 1677</t>
  </si>
  <si>
    <t>REX. N° 1684</t>
  </si>
  <si>
    <t>REX. N° 1683</t>
  </si>
  <si>
    <t>REX. N° 1679</t>
  </si>
  <si>
    <t>REX. N° 1685</t>
  </si>
  <si>
    <t>REX. N° 1692</t>
  </si>
  <si>
    <t>REX. N° 1691</t>
  </si>
  <si>
    <t>REX. N° 1680</t>
  </si>
  <si>
    <t>REX. N° 1688</t>
  </si>
  <si>
    <t>REX. N° 1681</t>
  </si>
  <si>
    <t>REX.N° 867</t>
  </si>
  <si>
    <t>REX.N° 971</t>
  </si>
  <si>
    <t>REX.N° 978</t>
  </si>
  <si>
    <t>REX.N° 1318</t>
  </si>
  <si>
    <t>REX.N° 1319</t>
  </si>
  <si>
    <t>REX.N° 1284</t>
  </si>
  <si>
    <t>REX.N° 1287</t>
  </si>
  <si>
    <t>REX.N° 1286</t>
  </si>
  <si>
    <t>REX.N° 1285</t>
  </si>
  <si>
    <t>MUNICIPALIDAD DE LOS ANGELES</t>
  </si>
  <si>
    <t>REX.N° 1259</t>
  </si>
  <si>
    <t>REX.N° 1260</t>
  </si>
  <si>
    <t>REX.N° 1264</t>
  </si>
  <si>
    <t>REX.N° 1262</t>
  </si>
  <si>
    <t>REX.N° 1257</t>
  </si>
  <si>
    <t>REX.N° 1254</t>
  </si>
  <si>
    <t>REX.N° 1255</t>
  </si>
  <si>
    <t>REX.N° 1256</t>
  </si>
  <si>
    <t>REX.N° 972</t>
  </si>
  <si>
    <t>REX.N° 1203</t>
  </si>
  <si>
    <t>REX.N° 1202</t>
  </si>
  <si>
    <t>REX.N° 1205</t>
  </si>
  <si>
    <t>REX.N° 1204</t>
  </si>
  <si>
    <t>REX.N° 1201</t>
  </si>
  <si>
    <t>REX.N° 880</t>
  </si>
  <si>
    <t>MUNICIPALIDAD DE HAULQUI</t>
  </si>
  <si>
    <t>REX.N° 876</t>
  </si>
  <si>
    <t>REX.N° 1163</t>
  </si>
  <si>
    <t>REX.N° 1162</t>
  </si>
  <si>
    <t>REX.N° 1161</t>
  </si>
  <si>
    <t>REX.N° 1157</t>
  </si>
  <si>
    <t>REX.N° 1155</t>
  </si>
  <si>
    <t>REX.N° 1156</t>
  </si>
  <si>
    <t>REX.N° 1158</t>
  </si>
  <si>
    <t>REX.N° 1159</t>
  </si>
  <si>
    <t>REX.N° 1160</t>
  </si>
  <si>
    <t>REX.N° 1169</t>
  </si>
  <si>
    <t>REX.N° 1168</t>
  </si>
  <si>
    <t>MUNICIPALIDAD DE LOTA</t>
  </si>
  <si>
    <t>REX.N° 1167</t>
  </si>
  <si>
    <t>REX.N° 1166</t>
  </si>
  <si>
    <t>REX.N° 877</t>
  </si>
  <si>
    <t>REX.N° 875</t>
  </si>
  <si>
    <t>MUNICIPALIDAD DE SAN PEDO DE LA PAZ</t>
  </si>
  <si>
    <t>REX.N° 874</t>
  </si>
  <si>
    <t>MUNICIPALIDAD DE QUILECO</t>
  </si>
  <si>
    <t>REX.N° 873</t>
  </si>
  <si>
    <t>REX.N° 872</t>
  </si>
  <si>
    <t>REX.N° 870</t>
  </si>
  <si>
    <t>REX.N° 869</t>
  </si>
  <si>
    <t>REX.N° 976</t>
  </si>
  <si>
    <t>REX.N° 868</t>
  </si>
  <si>
    <t>REX.N° 865</t>
  </si>
  <si>
    <t>REX.N° 975</t>
  </si>
  <si>
    <t>REX.N° 863</t>
  </si>
  <si>
    <t>REX.N° 861</t>
  </si>
  <si>
    <t>REX.N° 879</t>
  </si>
  <si>
    <t>REX.N° 878</t>
  </si>
  <si>
    <t>REX.N° 973</t>
  </si>
  <si>
    <t>REX.N° 1140</t>
  </si>
  <si>
    <t>REX.N° 974</t>
  </si>
  <si>
    <t>REX.N° 871</t>
  </si>
  <si>
    <t>REX.N° 969</t>
  </si>
  <si>
    <t>REX.N° 968</t>
  </si>
  <si>
    <t>REX.N° 970</t>
  </si>
  <si>
    <t>REX.N° 862</t>
  </si>
  <si>
    <t>REX.N° 1002</t>
  </si>
  <si>
    <t>REX.N° 977</t>
  </si>
  <si>
    <t>REX.N° 866</t>
  </si>
  <si>
    <t>REX.N° 864</t>
  </si>
  <si>
    <t>REX.N° 1328</t>
  </si>
  <si>
    <t>REX. N° 1068</t>
  </si>
  <si>
    <t>MUNICIPALIDAD DE COLLIPULLI</t>
  </si>
  <si>
    <t>REX. N° 1425</t>
  </si>
  <si>
    <t>REX. N° 1574</t>
  </si>
  <si>
    <t>MUNICIPALIDAD DE TEODRO SCHMIDT</t>
  </si>
  <si>
    <t>REX. N° 1555</t>
  </si>
  <si>
    <t>REX. N° 1522</t>
  </si>
  <si>
    <t>REX. N° 1404</t>
  </si>
  <si>
    <t>REX. N° 1403</t>
  </si>
  <si>
    <t>REX. N° 1063</t>
  </si>
  <si>
    <t>REX. N° 1256</t>
  </si>
  <si>
    <t>REX. N° 1401</t>
  </si>
  <si>
    <t>REX. N° 1424</t>
  </si>
  <si>
    <t>REX. N° 1055</t>
  </si>
  <si>
    <t>REX. N° 1257</t>
  </si>
  <si>
    <t>REX. N° 1556</t>
  </si>
  <si>
    <t>REX. N° 1405</t>
  </si>
  <si>
    <t>REX. N° 1521</t>
  </si>
  <si>
    <t>MUNICIPALIDAD DE IMPERIAL</t>
  </si>
  <si>
    <t>REX. N° 1286</t>
  </si>
  <si>
    <t>REX. N° 1040</t>
  </si>
  <si>
    <t>REX. N° 1400</t>
  </si>
  <si>
    <t>REX. N° 1428</t>
  </si>
  <si>
    <t>REX. N° 1402</t>
  </si>
  <si>
    <t>REX. N° 1427</t>
  </si>
  <si>
    <t>REX. N° 1523</t>
  </si>
  <si>
    <t>REX. N° 1524</t>
  </si>
  <si>
    <t>REX. N° 1065</t>
  </si>
  <si>
    <t>REX. N° 1050</t>
  </si>
  <si>
    <t>REX. N° 1069</t>
  </si>
  <si>
    <t>REX. N° 1066</t>
  </si>
  <si>
    <t>REX. N° 1041</t>
  </si>
  <si>
    <t>REX. N° 1054</t>
  </si>
  <si>
    <t>REX. N° 1258</t>
  </si>
  <si>
    <t>REX. N° 1067</t>
  </si>
  <si>
    <t>REX. N° 1371-2</t>
  </si>
  <si>
    <t>REX. N° 1426</t>
  </si>
  <si>
    <t>REX. N° 1399</t>
  </si>
  <si>
    <t>MUNICIPALIDAD DE SAAVEDRA</t>
  </si>
  <si>
    <t>REX. N° 1039</t>
  </si>
  <si>
    <t>REX. N° 2095</t>
  </si>
  <si>
    <t>REX. N° 2109</t>
  </si>
  <si>
    <t>REX. N° 2110</t>
  </si>
  <si>
    <t>REX. N° 2097</t>
  </si>
  <si>
    <t>REX. N° 2093</t>
  </si>
  <si>
    <t>REX. N° 2091</t>
  </si>
  <si>
    <t>REX. N° 2106</t>
  </si>
  <si>
    <t>REX. N° 2107</t>
  </si>
  <si>
    <t>REX. N° 2089</t>
  </si>
  <si>
    <t>REX. N° 2111</t>
  </si>
  <si>
    <t>REX. N° 2088</t>
  </si>
  <si>
    <t>REX. N° 2117</t>
  </si>
  <si>
    <t>REX. N° 2103</t>
  </si>
  <si>
    <t>REX. N° 2098</t>
  </si>
  <si>
    <t>REX. N° 2090</t>
  </si>
  <si>
    <t>REX. N° 2114</t>
  </si>
  <si>
    <t>REX. N° 2104</t>
  </si>
  <si>
    <t>REX. N°2102</t>
  </si>
  <si>
    <t>REX. N° 2108</t>
  </si>
  <si>
    <t>REX. N° 2096</t>
  </si>
  <si>
    <t>REX. N° 2094</t>
  </si>
  <si>
    <t>REX. N° 2101</t>
  </si>
  <si>
    <t>REX. N° 2100</t>
  </si>
  <si>
    <t>REX. N° 2112</t>
  </si>
  <si>
    <t>REX. N° 2099</t>
  </si>
  <si>
    <t>REX. N° 2092</t>
  </si>
  <si>
    <t>REX. N° 2113</t>
  </si>
  <si>
    <t>REX. N° 2105</t>
  </si>
  <si>
    <t>REX. N° 1412</t>
  </si>
  <si>
    <t>REX. N° 1538</t>
  </si>
  <si>
    <t>REX. N° 1537</t>
  </si>
  <si>
    <t>REX. N° 1533</t>
  </si>
  <si>
    <t>REX. N° 1816</t>
  </si>
  <si>
    <t>REX. N° 1582</t>
  </si>
  <si>
    <t>REX. N° 1584</t>
  </si>
  <si>
    <t>REX. N° 1824</t>
  </si>
  <si>
    <t>REX. N° 1823</t>
  </si>
  <si>
    <t>REX. N° 1536</t>
  </si>
  <si>
    <t>REX. N° 1535</t>
  </si>
  <si>
    <t>REX. N° 1583</t>
  </si>
  <si>
    <t>REX. N° 1534</t>
  </si>
  <si>
    <t>REX. N° 1822</t>
  </si>
  <si>
    <t>REX. N° 1543</t>
  </si>
  <si>
    <t>REX. N° 1544</t>
  </si>
  <si>
    <t>REX. N° 1409</t>
  </si>
  <si>
    <t>REX. N° 1529</t>
  </si>
  <si>
    <t>REX. N° 1487</t>
  </si>
  <si>
    <t>REX. N° 1411</t>
  </si>
  <si>
    <t>REX. N° 1526</t>
  </si>
  <si>
    <t>REX. N° 1528</t>
  </si>
  <si>
    <t>REX. N° 1527</t>
  </si>
  <si>
    <t>REX. N° 1540</t>
  </si>
  <si>
    <t>REX. N° 564</t>
  </si>
  <si>
    <t>MUNICIPALIDAD DE COYHAIQUE</t>
  </si>
  <si>
    <t>REX. N° 1018</t>
  </si>
  <si>
    <t>REX. N° 990</t>
  </si>
  <si>
    <t>REX. N° 992</t>
  </si>
  <si>
    <t>MUNICIPALIDAD DE COCHRANE</t>
  </si>
  <si>
    <t>REX. N° 633</t>
  </si>
  <si>
    <t>REX. N° 637</t>
  </si>
  <si>
    <t>REX. N° 608</t>
  </si>
  <si>
    <t>REX. N° 639</t>
  </si>
  <si>
    <t>REX. N° 604</t>
  </si>
  <si>
    <t>REX. N° 685</t>
  </si>
  <si>
    <t>REX. N° 1000</t>
  </si>
  <si>
    <t>REX. N° 1198</t>
  </si>
  <si>
    <t>MUNICIPALIDAD DE VALDIVIA</t>
  </si>
  <si>
    <t>REX. N° 1223</t>
  </si>
  <si>
    <t>REX. N° 1220</t>
  </si>
  <si>
    <t>REX. N° 1222</t>
  </si>
  <si>
    <t>REX. N° 1192</t>
  </si>
  <si>
    <t>REX. N° 1189</t>
  </si>
  <si>
    <t>REX. N° 1193</t>
  </si>
  <si>
    <t>REX. N° 1194</t>
  </si>
  <si>
    <t>REX. N° 1221</t>
  </si>
  <si>
    <t>REX. N° 1190</t>
  </si>
  <si>
    <t xml:space="preserve">MUNICIPALIDAD DE LA UNION </t>
  </si>
  <si>
    <t>REX. N° 1227</t>
  </si>
  <si>
    <t>REX. N° 1191</t>
  </si>
  <si>
    <t>REX. N° 1196</t>
  </si>
  <si>
    <t>REX. N° 1166</t>
  </si>
  <si>
    <t>REX. N° 1197</t>
  </si>
  <si>
    <t>REX. N° 763</t>
  </si>
  <si>
    <t>REX. N° 697</t>
  </si>
  <si>
    <t>REX. N° 756</t>
  </si>
  <si>
    <t>MUNICIPALIDAD DE PUTRE</t>
  </si>
  <si>
    <t>REX. N° 999</t>
  </si>
  <si>
    <t>REX. N° 954</t>
  </si>
  <si>
    <t>09/12/202</t>
  </si>
  <si>
    <t>REX. N° 898</t>
  </si>
  <si>
    <t xml:space="preserve">MUNICIPALIDAD DE SAN IGNACIO </t>
  </si>
  <si>
    <t>REX. N° 900</t>
  </si>
  <si>
    <t>MUNICIPALIDAD DE SAN FABIAN</t>
  </si>
  <si>
    <t>MUNICIPALIDAD DE RANQUIL</t>
  </si>
  <si>
    <t>REX. N° 897</t>
  </si>
  <si>
    <t>MUNICIPALIDAD DE QUILLON</t>
  </si>
  <si>
    <t>REX. N° 643</t>
  </si>
  <si>
    <t>MUNICIPALIDAD DE PORTEZUELO</t>
  </si>
  <si>
    <t>MUNICIPALIDAD DE PINTO</t>
  </si>
  <si>
    <t>REX. N° 794</t>
  </si>
  <si>
    <t>MUNICIPALIDAD DE NINHUE</t>
  </si>
  <si>
    <t>REX. N° 641</t>
  </si>
  <si>
    <t>MUNICIPALIDAD DE EL CARMEN</t>
  </si>
  <si>
    <t>REX. N° 640</t>
  </si>
  <si>
    <t>MUNICIPALIDAD DE COIHUECO</t>
  </si>
  <si>
    <t>REX.. N° 795</t>
  </si>
  <si>
    <t>MUNICIPALIDAD DE CHIILLAN</t>
  </si>
  <si>
    <t>REX. N° 642</t>
  </si>
  <si>
    <t>MUNICIPALIDAD DE ÑIQUEN</t>
  </si>
  <si>
    <t>REX. N° 792</t>
  </si>
  <si>
    <t>MUNICIPALIDAD DE YUNGAY</t>
  </si>
  <si>
    <t>REX. N° 893</t>
  </si>
  <si>
    <t>MUNICIPALIDAD DE TREHUACO</t>
  </si>
  <si>
    <t>REX. N° 793</t>
  </si>
  <si>
    <t>MUNICIPALIDAD DE CHILLAN VIEJO</t>
  </si>
  <si>
    <t>REX. N° 644</t>
  </si>
  <si>
    <t>MUNICIPALIDAD DE QURIHUE</t>
  </si>
  <si>
    <t>REX. N° 645</t>
  </si>
  <si>
    <t xml:space="preserve">MUNICIPALIDAD DE SAN IGANCIO </t>
  </si>
  <si>
    <t xml:space="preserve">MUNICIPALIDAD DE QUILON </t>
  </si>
  <si>
    <t>REX. N° 959</t>
  </si>
  <si>
    <t>REX. N° 955</t>
  </si>
  <si>
    <t>REX. N° 951</t>
  </si>
  <si>
    <t>MUNICIPALIDAD DE CHILLAN</t>
  </si>
  <si>
    <t>REX. N° 949</t>
  </si>
  <si>
    <t>TOTAL  REGIÓN DE ÑUBLE</t>
  </si>
  <si>
    <t>REX. N° 1752</t>
  </si>
  <si>
    <t>REX. N° 1751</t>
  </si>
  <si>
    <t>REX. N° 1687</t>
  </si>
  <si>
    <t>MUNICIPALIDAD DE COLINA</t>
  </si>
  <si>
    <t>REX. N° 2429</t>
  </si>
  <si>
    <t>REX. N° 2507</t>
  </si>
  <si>
    <t>REX. N° 2516</t>
  </si>
  <si>
    <t xml:space="preserve">MUNICIPALIDAD DE LO ESPEJO </t>
  </si>
  <si>
    <t>REX. N° 2506</t>
  </si>
  <si>
    <t xml:space="preserve">MUNICIPALIDAD DE SANTIAGO </t>
  </si>
  <si>
    <t>REX. N° 2582</t>
  </si>
  <si>
    <t>REX. N° 2584</t>
  </si>
  <si>
    <t>REX. N° 2313</t>
  </si>
  <si>
    <t>REX. N° 2304</t>
  </si>
  <si>
    <t xml:space="preserve">MUNICIPALIDAD DE </t>
  </si>
  <si>
    <t>REX. N° 2462</t>
  </si>
  <si>
    <t>REX. N° 2465</t>
  </si>
  <si>
    <t>REX. N° 2457</t>
  </si>
  <si>
    <t>REX. N° 2458</t>
  </si>
  <si>
    <t>REX. N° 2308</t>
  </si>
  <si>
    <t>REX. N° 2310</t>
  </si>
  <si>
    <t>MUNICIPALIDAD DE PROVIDENCIA</t>
  </si>
  <si>
    <t>REX. N° 2464</t>
  </si>
  <si>
    <t>REX. N° 2302</t>
  </si>
  <si>
    <t>REX. N° 2461</t>
  </si>
  <si>
    <t>REX. N° 2314</t>
  </si>
  <si>
    <t>REX. N° 2459</t>
  </si>
  <si>
    <t>MUNICIPALIDAD DE SAN JOAQUIN</t>
  </si>
  <si>
    <t>REX. N° 2463</t>
  </si>
  <si>
    <t>REX. N° 1922</t>
  </si>
  <si>
    <t xml:space="preserve">MUNICIPALIDAD DE QUINTA NORMAL </t>
  </si>
  <si>
    <t>REX. N° 2460</t>
  </si>
  <si>
    <t>REX. N° 2312</t>
  </si>
  <si>
    <t>REX. N° 2306</t>
  </si>
  <si>
    <t>REX. N° 2466</t>
  </si>
  <si>
    <t>REX. N° 2307</t>
  </si>
  <si>
    <t>REX. N° 2303</t>
  </si>
  <si>
    <t>MUNICIPALIDAD DE SAN BERNARDO</t>
  </si>
  <si>
    <t>REX. N° 2315</t>
  </si>
  <si>
    <t>REX. N° 2311</t>
  </si>
  <si>
    <t>MUNICIPALIDAD DE SAN JOSE DE MAIPO</t>
  </si>
  <si>
    <t>REX. N° 2318</t>
  </si>
  <si>
    <t>REX. N° 2467</t>
  </si>
  <si>
    <t>REX. N° 2323</t>
  </si>
  <si>
    <t>REX. N° 2316</t>
  </si>
  <si>
    <t>REX. N° 2319</t>
  </si>
  <si>
    <t>REX. N° 2320</t>
  </si>
  <si>
    <t>REX. N° 2470</t>
  </si>
  <si>
    <t>24-03-341</t>
  </si>
  <si>
    <t>REX. N° 1921</t>
  </si>
  <si>
    <t>24-03-342</t>
  </si>
  <si>
    <t>REX. N° 2468</t>
  </si>
  <si>
    <t>24-03-343</t>
  </si>
  <si>
    <t>REX. N° 2469</t>
  </si>
  <si>
    <t>24-03-344</t>
  </si>
  <si>
    <t>REX. N° 2322</t>
  </si>
  <si>
    <t>24-03-345</t>
  </si>
  <si>
    <t>REX. N° 2317</t>
  </si>
  <si>
    <t>24-03-346</t>
  </si>
  <si>
    <t>REX. N° 2321</t>
  </si>
  <si>
    <t>24-03-347</t>
  </si>
  <si>
    <t>REX. N° 2472</t>
  </si>
  <si>
    <t>REX. N° 2471</t>
  </si>
  <si>
    <t>REX. N° 2309</t>
  </si>
  <si>
    <t>REX. N° 2473</t>
  </si>
  <si>
    <t>REX. N° 1740</t>
  </si>
  <si>
    <t>REX. N° 1753</t>
  </si>
  <si>
    <t>REX. N° 1754</t>
  </si>
  <si>
    <t>24-03-348</t>
  </si>
  <si>
    <t>REX. N° 1733</t>
  </si>
  <si>
    <t>REX. N° 1731</t>
  </si>
  <si>
    <t>REX. N° 1732</t>
  </si>
  <si>
    <t>REX. N° 1738</t>
  </si>
  <si>
    <t>REX. N° 1724</t>
  </si>
  <si>
    <t>REX. N° 1744</t>
  </si>
  <si>
    <t xml:space="preserve">MUNICIPALIDAD DE TIL TIL </t>
  </si>
  <si>
    <t>REX. N° 1726</t>
  </si>
  <si>
    <t>REX. N° 1723</t>
  </si>
  <si>
    <t>REX. N° 1750</t>
  </si>
  <si>
    <t>REX. N° 1748</t>
  </si>
  <si>
    <t>REX. N° 1727</t>
  </si>
  <si>
    <t>REX. N° 1737</t>
  </si>
  <si>
    <t>REX. N° 1743</t>
  </si>
  <si>
    <t>REX. N° 1746</t>
  </si>
  <si>
    <t>REX. N°  1689</t>
  </si>
  <si>
    <t>MUNICIPALIDAD DE ISLA DE MAIPO</t>
  </si>
  <si>
    <t>REX. N° 1725</t>
  </si>
  <si>
    <t xml:space="preserve">MUNICIPALIDAD DE MARIA PINTO </t>
  </si>
  <si>
    <t>REX. N° 1735</t>
  </si>
  <si>
    <t>REX N° 1679</t>
  </si>
  <si>
    <t>REX N° 1683</t>
  </si>
  <si>
    <t>REX N° 1739</t>
  </si>
  <si>
    <t>REX N° 1742</t>
  </si>
  <si>
    <t>REX N° 1734</t>
  </si>
  <si>
    <t>REX N° 1745</t>
  </si>
  <si>
    <t>REX N° 1736</t>
  </si>
  <si>
    <t>REX N° 1729</t>
  </si>
  <si>
    <t>REX N° 1479</t>
  </si>
  <si>
    <t>MUNICIPALIDAD DE LO BARNECHEA</t>
  </si>
  <si>
    <t>REX N° 1747</t>
  </si>
  <si>
    <t>REX N° 1678</t>
  </si>
  <si>
    <t>REX N° 1684</t>
  </si>
  <si>
    <t>REX N° 2305</t>
  </si>
  <si>
    <t>REX N° 1923</t>
  </si>
  <si>
    <t>REX. N° 285</t>
  </si>
  <si>
    <t>SENAMA</t>
  </si>
  <si>
    <t>SERVICIO DE ASISTENCIA TECNICA AL PROGRAMA DE ATENCION INTEGRAL AL ADULTO MAYOR</t>
  </si>
  <si>
    <t xml:space="preserve"> </t>
  </si>
  <si>
    <t>TOTAL ASIG. 24-03-340 "Programa de Apoyo Integral al Adulto Mayor"</t>
  </si>
  <si>
    <t>24-03-343 "Programa de Apoyo a personas en situación de calle"</t>
  </si>
  <si>
    <t>REX. N° 293</t>
  </si>
  <si>
    <t>FUNDACION PARA EL TRABAJO ARTURO PRAT</t>
  </si>
  <si>
    <t>PROGRAMA DE APOYO  A PERSONAS EN SITUACION DE CALLE</t>
  </si>
  <si>
    <t>REX. N° 307</t>
  </si>
  <si>
    <t>FUNDACION DE BENEFICENCIA HOGAR DE CRISTO</t>
  </si>
  <si>
    <t>SUBTITULO 21</t>
  </si>
  <si>
    <t>REX. N° 632</t>
  </si>
  <si>
    <t>FUNDACION CUATRO ESQUINAS</t>
  </si>
  <si>
    <t xml:space="preserve">FUNDACION  DE BENEFICENCIA HOGAR DE CRISTO </t>
  </si>
  <si>
    <t>REX. N° 1046</t>
  </si>
  <si>
    <t>FUNDACION MISSION GOLDEN</t>
  </si>
  <si>
    <t>REX. N° 1919</t>
  </si>
  <si>
    <t>ONG CIDETS</t>
  </si>
  <si>
    <t>REX. N° 1135</t>
  </si>
  <si>
    <t>ONG TREKAN</t>
  </si>
  <si>
    <t>REX. N° 994</t>
  </si>
  <si>
    <t>FUNDACION EDUCERE</t>
  </si>
  <si>
    <t>REX. N° 996</t>
  </si>
  <si>
    <t>REX. N° 1136</t>
  </si>
  <si>
    <t>REX. N° 995</t>
  </si>
  <si>
    <t>REX. N° 1149</t>
  </si>
  <si>
    <t>REX. N° 993</t>
  </si>
  <si>
    <t>PROGRAMA DE APOYO  A PERSONAS EN SITUACION DE CALL</t>
  </si>
  <si>
    <t>REX. N° 1175</t>
  </si>
  <si>
    <t xml:space="preserve">REX. N° </t>
  </si>
  <si>
    <t>REX. N° 739</t>
  </si>
  <si>
    <t>FUNDACION CARITAS</t>
  </si>
  <si>
    <t>REX. N° 782</t>
  </si>
  <si>
    <t>REX. N° 1075</t>
  </si>
  <si>
    <t>FUNDACION LUXEMBURGO</t>
  </si>
  <si>
    <t>REX. N° 1768</t>
  </si>
  <si>
    <t>ONG. ALTA TIERRA</t>
  </si>
  <si>
    <t>REX. N° 1954</t>
  </si>
  <si>
    <t>REX. N° 1362</t>
  </si>
  <si>
    <t>CORPORACION PARA LA ATENCION INTEGRAL DEL MALTRATO</t>
  </si>
  <si>
    <t>REX. N° 798</t>
  </si>
  <si>
    <t>REX. N° 806</t>
  </si>
  <si>
    <t>REX. N° 796</t>
  </si>
  <si>
    <t>FUNDACION NOVO MILLENNIO </t>
  </si>
  <si>
    <t>REX. N° 797</t>
  </si>
  <si>
    <t>REX. N° 1498</t>
  </si>
  <si>
    <t>FUNDACION CARITAS Y ACCION SOCIAL DIOCESIS DE TEMUCO</t>
  </si>
  <si>
    <t>REX. N° 1285</t>
  </si>
  <si>
    <t>REX. N° 1056</t>
  </si>
  <si>
    <t>REX. N° 1055</t>
  </si>
  <si>
    <t>REX. N° 1099</t>
  </si>
  <si>
    <t>REX. N° 1152</t>
  </si>
  <si>
    <t>REX. N° 709</t>
  </si>
  <si>
    <t>REX. N° 605</t>
  </si>
  <si>
    <t>REX. N° 745</t>
  </si>
  <si>
    <t>REX. N° 842</t>
  </si>
  <si>
    <t>FUNDACION DE BENEFICIENCIA HOGAR DE CRISTO</t>
  </si>
  <si>
    <t>REX. N° 896</t>
  </si>
  <si>
    <t>CORPORACION DE FORMACION LABORAL PARA EL ADOLESCENTE</t>
  </si>
  <si>
    <t>REX. N° 653</t>
  </si>
  <si>
    <t>REX. N° 631</t>
  </si>
  <si>
    <t>REX. N° 961</t>
  </si>
  <si>
    <t>REX. N° 1412</t>
  </si>
  <si>
    <t>REX. N° 1404</t>
  </si>
  <si>
    <t>CORPORACION MOVILIZA</t>
  </si>
  <si>
    <t>REX. N° 1409</t>
  </si>
  <si>
    <t>FUNDACION CRISTO VIVE</t>
  </si>
  <si>
    <t>REX. N° 1408</t>
  </si>
  <si>
    <t>REX. N° 1411</t>
  </si>
  <si>
    <t>FRATERNIDAD LAS VIÑAS</t>
  </si>
  <si>
    <t>REX. N° 1407</t>
  </si>
  <si>
    <t>IGLESIA VOLVER  A VIVIR</t>
  </si>
  <si>
    <t>REX. N° 1405</t>
  </si>
  <si>
    <t>REX. N° 1406</t>
  </si>
  <si>
    <t>CORPORACION SODEM</t>
  </si>
  <si>
    <t>REX. N° 1403</t>
  </si>
  <si>
    <t>MISSION GOLDEN</t>
  </si>
  <si>
    <t>REX. N° 1410</t>
  </si>
  <si>
    <t>ONG EN MARCHA</t>
  </si>
  <si>
    <t>REX. N° 1114</t>
  </si>
  <si>
    <t>REX. N° 1540</t>
  </si>
  <si>
    <t>REX. N° 2527</t>
  </si>
  <si>
    <t>REX. N° 2580</t>
  </si>
  <si>
    <t>IGLESIA VOLVER A VIVIR</t>
  </si>
  <si>
    <t>TOTAL ASIG. 24-03-343 "Programa de Apoyo a personas en situación de calle"</t>
  </si>
  <si>
    <t>24-03-344 "Programa de Apoyo a Familias para el Autoconsumo"</t>
  </si>
  <si>
    <t>PROGRAMA DE APOYO A FAMILIAS PARA EL AUTOCONSUMON</t>
  </si>
  <si>
    <t>REX. N° 566</t>
  </si>
  <si>
    <t>REX. N° 567</t>
  </si>
  <si>
    <t>REX. N° 1629</t>
  </si>
  <si>
    <t>REX. N° 1283</t>
  </si>
  <si>
    <t>MUNICIPALIDAD DE SALAMANCA</t>
  </si>
  <si>
    <t>MUNICIPALIDAD DE VICUÑA</t>
  </si>
  <si>
    <t>REX. N° 1212</t>
  </si>
  <si>
    <t>MUNICIPALIDAD DE LA HIGUERA</t>
  </si>
  <si>
    <t>MUNICIPALIDAD DE MONTE PATRIA</t>
  </si>
  <si>
    <t>REX. N° 1214</t>
  </si>
  <si>
    <t>MUNICIPALIDAD DE LOS VILOS</t>
  </si>
  <si>
    <t>REX. N° 1213</t>
  </si>
  <si>
    <t>MUNICIPALIDAD DE LA SERENA</t>
  </si>
  <si>
    <t>REX. N° 1211</t>
  </si>
  <si>
    <t>MUNICIPALIDAD DE ILLAPEL</t>
  </si>
  <si>
    <t>REX. N° 1208</t>
  </si>
  <si>
    <t>MUNICIPALIDAD DE COQUIMBO</t>
  </si>
  <si>
    <t>REX. N° 1207</t>
  </si>
  <si>
    <t>MUNICIPALIDAD DE ANDACOLLO</t>
  </si>
  <si>
    <t>REX. N° 1216</t>
  </si>
  <si>
    <t>MUNICIPALIDAD DE OVALLE</t>
  </si>
  <si>
    <t>REX. N° 1217</t>
  </si>
  <si>
    <t>MUNICIPALIDAD DE PAIHUANO</t>
  </si>
  <si>
    <t>MUNICIPALIDAD DE RIO HURTADO</t>
  </si>
  <si>
    <t>MUNICIPALIDAD DE PUNITAQUI</t>
  </si>
  <si>
    <t>REX. N° 1880</t>
  </si>
  <si>
    <t>REX. N° 752</t>
  </si>
  <si>
    <t>MUNIICIPALIDAD DE CATEMU</t>
  </si>
  <si>
    <t>REX. N° 747</t>
  </si>
  <si>
    <t>MUNIICIPALIDAD DE LA CRUZ</t>
  </si>
  <si>
    <t>REX. N° 756</t>
  </si>
  <si>
    <t>MUNIICIPALIDAD DE HIJUELAS</t>
  </si>
  <si>
    <t xml:space="preserve">REX. N° 750 </t>
  </si>
  <si>
    <t>MUNIICIPALIDAD DE OLMUE</t>
  </si>
  <si>
    <t>REX. N° 748</t>
  </si>
  <si>
    <t>MUNIICIPALIDAD DE PUTAENDO</t>
  </si>
  <si>
    <t>REX. N° 769</t>
  </si>
  <si>
    <t>MUNIICIPALIDAD DE LA LIGUA</t>
  </si>
  <si>
    <t>REX. N° 754</t>
  </si>
  <si>
    <t>MUNIICIPALIDAD DE LLAY LLAY</t>
  </si>
  <si>
    <t>REX. N° 753</t>
  </si>
  <si>
    <t>MUNIICIPALIDAD DE QUILLOTA</t>
  </si>
  <si>
    <t>REX. N° 751</t>
  </si>
  <si>
    <t>MUNIICIPALIDAD DE PANQUEHUE</t>
  </si>
  <si>
    <t>REX. N° 755</t>
  </si>
  <si>
    <t>MUNIICIPALIDAD DE SANTA MARIA</t>
  </si>
  <si>
    <t>REX. N° 770</t>
  </si>
  <si>
    <t>MUNIICIPALIDAD DE QUILPUE</t>
  </si>
  <si>
    <t>REX. N° 771</t>
  </si>
  <si>
    <t>MUNIICIPALIDAD DE SAN FELIPE</t>
  </si>
  <si>
    <t>REX. N° 749</t>
  </si>
  <si>
    <t>MUNIICIPALIDAD DE ALGARROBO</t>
  </si>
  <si>
    <t>REX. N° 745 </t>
  </si>
  <si>
    <t>MUNIICIPALIDAD DE LA CALERA</t>
  </si>
  <si>
    <t>REX. N° 746</t>
  </si>
  <si>
    <t>MUNIICIPALIDAD DE PUCHUNCAVI</t>
  </si>
  <si>
    <t>REX. N° 757</t>
  </si>
  <si>
    <t>MUNIICIPALIDAD DE QUINTERO</t>
  </si>
  <si>
    <t>REX. N° 696</t>
  </si>
  <si>
    <t>MUNICIPALIDAD DE REQUINOA</t>
  </si>
  <si>
    <t>REX. N° 695</t>
  </si>
  <si>
    <t>MUNICIPALIDAD DE MOSTAZAL</t>
  </si>
  <si>
    <t>REX. N° 694</t>
  </si>
  <si>
    <t>MUNICIPALIDAD DE CODEGUA</t>
  </si>
  <si>
    <t>REX. N° 693</t>
  </si>
  <si>
    <t>MUNICIPALIDAD DE CHEPICA</t>
  </si>
  <si>
    <t>MUNIICIPALIDAD DE PICHILEMU</t>
  </si>
  <si>
    <t>MUNIICIPALIDAD DE PERALILLO</t>
  </si>
  <si>
    <t>MUNIICIPALIDAD DE PICHIDEGUA</t>
  </si>
  <si>
    <t>MUNIICIPALIDAD DE OLIVAR</t>
  </si>
  <si>
    <t>MUNIICIPALIDAD DE NANCAGUA</t>
  </si>
  <si>
    <t>MUNIICIPALIDAD DE CHIMBARONGO</t>
  </si>
  <si>
    <t>REX. N° 1262</t>
  </si>
  <si>
    <t>MUNICIPALIDAD DE MOLINA</t>
  </si>
  <si>
    <t>MUNICIPALIDAD DE PELARCO</t>
  </si>
  <si>
    <t>REX. N° 1251</t>
  </si>
  <si>
    <t>MUNICIPALIDAD DE ROMERAL</t>
  </si>
  <si>
    <t>REX. N° 1244</t>
  </si>
  <si>
    <t xml:space="preserve">MUNICIPALIDAD DE CONSTITUCION </t>
  </si>
  <si>
    <t>MUNICIPALIDAD DE RAUCO</t>
  </si>
  <si>
    <t>REX. N° 1264</t>
  </si>
  <si>
    <t>MUNICIPALIDAD DE MAULE</t>
  </si>
  <si>
    <t>REX. N° 1265</t>
  </si>
  <si>
    <t>MUNICIPALIDAD DE LONGAVI</t>
  </si>
  <si>
    <t>REX. N° 1242</t>
  </si>
  <si>
    <t>MUNICIPALIDAD DE CHANCO</t>
  </si>
  <si>
    <t>REX. N° 1241</t>
  </si>
  <si>
    <t>MUNICIPALIDAD DE CAUQUENES</t>
  </si>
  <si>
    <t>REX. N° 1255</t>
  </si>
  <si>
    <t>MUNICIPALIDAD DE PELLUHUE</t>
  </si>
  <si>
    <t>MUNICIPALIDAD DE SAGRADA FAMILIA</t>
  </si>
  <si>
    <t>REX. N° 1259</t>
  </si>
  <si>
    <t>MUNICIPALIDAD DE CURICO</t>
  </si>
  <si>
    <t>MUNICIPALIDAD DE EMPEDRADO</t>
  </si>
  <si>
    <t>REX. N° 1243</t>
  </si>
  <si>
    <t>MUNICIPALIDAD DE COLBUN</t>
  </si>
  <si>
    <t>REX. N° 1246</t>
  </si>
  <si>
    <t>MUNICIPALIDAD DE TALCA</t>
  </si>
  <si>
    <t>REX. N° 1254</t>
  </si>
  <si>
    <t>MUNICIPALIDAD DE PENCAHUE</t>
  </si>
  <si>
    <t>MUNICIPALIDAD DE LINARES</t>
  </si>
  <si>
    <t>REX. N° 1248</t>
  </si>
  <si>
    <t>MUNICIPALIDAD DE VILLA ALEGRE</t>
  </si>
  <si>
    <t>REX. N° 1249</t>
  </si>
  <si>
    <t>MUNICIPALIDAD DE YERBAS BUENAS</t>
  </si>
  <si>
    <t>REX. N° 1245</t>
  </si>
  <si>
    <t>MUNICIPALIDAD DE SAN RAFAEL</t>
  </si>
  <si>
    <t>MUNICIPALIDAD DE VICHUQUEN</t>
  </si>
  <si>
    <t>REX. N° 1250</t>
  </si>
  <si>
    <t xml:space="preserve">MUNICIPALIDAD DE RIO CLARO </t>
  </si>
  <si>
    <t>MUNICIPALIDAD DE LICANTEN</t>
  </si>
  <si>
    <t>REX. N° 1253</t>
  </si>
  <si>
    <t>MUNICIPALIDAD DE SAN JAVIER</t>
  </si>
  <si>
    <t>REX. N° 1258</t>
  </si>
  <si>
    <t>MUNICIPALIDAD DE PARRAL</t>
  </si>
  <si>
    <t>REX. N° 1252</t>
  </si>
  <si>
    <t>MUNICIPALIDAD DE SAN CLEMENTE</t>
  </si>
  <si>
    <t>REX. N° 1266</t>
  </si>
  <si>
    <t>MUNICIPALIDAD DE CUREPTO</t>
  </si>
  <si>
    <t>REX. N° 1269</t>
  </si>
  <si>
    <t>MUNICIPALIDAD DE RETIRO</t>
  </si>
  <si>
    <t>REX. N° 1957</t>
  </si>
  <si>
    <t>REX. N° 984</t>
  </si>
  <si>
    <t>MUNICIPALIDAD DE CABRERO</t>
  </si>
  <si>
    <t>REX. N° 923</t>
  </si>
  <si>
    <t>MUNICIPALIDAD DE YUMBEL</t>
  </si>
  <si>
    <t>REX. N° 908</t>
  </si>
  <si>
    <t>MUNICIPALIDAD DE TOME</t>
  </si>
  <si>
    <t>REX. N° 916</t>
  </si>
  <si>
    <t>MUNICIPALIDAD DE TIRUA</t>
  </si>
  <si>
    <t>REX. N° 907</t>
  </si>
  <si>
    <t>MUNICIPALIDAD DE SANTA JUANA</t>
  </si>
  <si>
    <t>REX. N° 910</t>
  </si>
  <si>
    <t>REX. N° 912</t>
  </si>
  <si>
    <t>MUNICIPALIDAD DE QUILLECO</t>
  </si>
  <si>
    <t>REX. N° 911</t>
  </si>
  <si>
    <t>MUNICIPALIDAD DE QUILACO</t>
  </si>
  <si>
    <t>REX. N° 909</t>
  </si>
  <si>
    <t>MUNICIPALIDAD DE PENCO</t>
  </si>
  <si>
    <t>REX. N° 913</t>
  </si>
  <si>
    <t>MUNICIPALIDAD DE NEGRETE</t>
  </si>
  <si>
    <t>REX. N° 914</t>
  </si>
  <si>
    <t>MUNICIPALIDAD DE NACIMIENTO</t>
  </si>
  <si>
    <t>REX. N° 906</t>
  </si>
  <si>
    <t>MUNICIPALIDAD DE LOS ALAMOS</t>
  </si>
  <si>
    <t>REX. N° 915</t>
  </si>
  <si>
    <t>MUNICIPALIDAD DE LAJA</t>
  </si>
  <si>
    <t>REX. N° 917</t>
  </si>
  <si>
    <t>MUNICIPALIDAD DE HUALQUI</t>
  </si>
  <si>
    <t>REX. N° 918</t>
  </si>
  <si>
    <t>MUNICIPALIDAD DE FLORIDA</t>
  </si>
  <si>
    <t>REX. N° 919</t>
  </si>
  <si>
    <t>MUNICIPALIDAD DE CONTULMO</t>
  </si>
  <si>
    <t>REX. N° 920</t>
  </si>
  <si>
    <t>MUNICIPALIDAD DE CAÑETE</t>
  </si>
  <si>
    <t>REX. N° 921</t>
  </si>
  <si>
    <t>MUNICIPALIDAD DE ARAUCO</t>
  </si>
  <si>
    <t>REX. N° 922</t>
  </si>
  <si>
    <t>MUNICIPALIDAD DE ALTO BIO BIO </t>
  </si>
  <si>
    <t>REX. N° 1148</t>
  </si>
  <si>
    <t>REX.N° 1102</t>
  </si>
  <si>
    <t>REX. N° 1104</t>
  </si>
  <si>
    <t>REX. N° 1121</t>
  </si>
  <si>
    <t>REX. N° 1123</t>
  </si>
  <si>
    <t>REX. N° 1120</t>
  </si>
  <si>
    <t>REX. N° 1122</t>
  </si>
  <si>
    <t>REX. N° 1306</t>
  </si>
  <si>
    <t>REX. N° 1280</t>
  </si>
  <si>
    <t>REX. N° 1281</t>
  </si>
  <si>
    <t>REX..N° 1215</t>
  </si>
  <si>
    <t>26/10/20222</t>
  </si>
  <si>
    <t>MUNICIPALIDAD DE COLCHOL</t>
  </si>
  <si>
    <t>REX. N° 1460</t>
  </si>
  <si>
    <t>MUNICIPALIDAD DE PUERTO MONTT</t>
  </si>
  <si>
    <t>MUNICIPALIDAD DE QUINCHAO</t>
  </si>
  <si>
    <t>MUNICIPALIDAD DE PUQUELDON</t>
  </si>
  <si>
    <t>REX. N° 1361</t>
  </si>
  <si>
    <t>MUNICIPALIDAD DE CALBUCO</t>
  </si>
  <si>
    <t>REX. N° 1360</t>
  </si>
  <si>
    <t>MUNICIPALIDAD DE SAN JUAN DE LA COSTA</t>
  </si>
  <si>
    <t>REX. N° 1359</t>
  </si>
  <si>
    <t>MUNICIPALIDAD DE PUERTO VARAS</t>
  </si>
  <si>
    <t>REX. N° 1358</t>
  </si>
  <si>
    <t>MUNICIPALIDAD DE PALENA</t>
  </si>
  <si>
    <t>REX. N° 1357</t>
  </si>
  <si>
    <t>MUNICIPALIDAD DE LOS MUERMOS</t>
  </si>
  <si>
    <t>REX. N° 1356</t>
  </si>
  <si>
    <t>MUNICIPALIDAD DE MAULLIN</t>
  </si>
  <si>
    <t>REX. N° 1355</t>
  </si>
  <si>
    <t>MUNICIPALIDAD DE HUALAIHUE</t>
  </si>
  <si>
    <t>REX. N° 1354</t>
  </si>
  <si>
    <t>MUNICIPALIDAD DE FUTALEUFU</t>
  </si>
  <si>
    <t>REX. N° 1353</t>
  </si>
  <si>
    <t>MUNICIPALIDAD DE COCHAMO</t>
  </si>
  <si>
    <t>REX. N° 1352</t>
  </si>
  <si>
    <t>MUNICIPALIDAD DE CHONCHI</t>
  </si>
  <si>
    <t>REX. N° 1995</t>
  </si>
  <si>
    <t>REX. N° 1998</t>
  </si>
  <si>
    <t>REX. N° 1996</t>
  </si>
  <si>
    <t>REX. N° 1997</t>
  </si>
  <si>
    <t>REX. N° 1999</t>
  </si>
  <si>
    <t>REX. N° 1204</t>
  </si>
  <si>
    <t>UNIVERSIDAD AUSTRAL DE CHILE</t>
  </si>
  <si>
    <t>REX. N° 742</t>
  </si>
  <si>
    <t>MUNICIPALIDAD DE CHILE CHICO</t>
  </si>
  <si>
    <t>REX. N° 741</t>
  </si>
  <si>
    <t>MUNICIPALIDAD DE GUAITECAS</t>
  </si>
  <si>
    <t>REX. N° 774</t>
  </si>
  <si>
    <t>MUNICIPALIDAD DE COCHRANE</t>
  </si>
  <si>
    <t>REX. N° 900</t>
  </si>
  <si>
    <t>MUNICIPALIDAD DE LAGO RANCO</t>
  </si>
  <si>
    <t>MUNICIPALIDAD DE MAFIL</t>
  </si>
  <si>
    <t>MUNICIPALIDAD DE PANGUIPULLI</t>
  </si>
  <si>
    <t>REX. N° 904</t>
  </si>
  <si>
    <t>MUNICIPALIDAD DE PAILLACO</t>
  </si>
  <si>
    <t>REX. N° 903</t>
  </si>
  <si>
    <t>MUNICIPALIDAD DE RIO BUENO</t>
  </si>
  <si>
    <t>REX. N° 902</t>
  </si>
  <si>
    <t>MUNICIPALIDAD DE CORRAL</t>
  </si>
  <si>
    <t>REX. N° 901</t>
  </si>
  <si>
    <t xml:space="preserve">MUNICIPALIDAD DE LA UNION </t>
  </si>
  <si>
    <t>REX. N° 899</t>
  </si>
  <si>
    <t>MUNICIPALIDAD DE MARIQUINA</t>
  </si>
  <si>
    <t>REX. N° 898</t>
  </si>
  <si>
    <t xml:space="preserve">MUNICIPALIDAD DE FUTRONO </t>
  </si>
  <si>
    <t>REX. N° 897</t>
  </si>
  <si>
    <t>MUNICIPALIDAD DE LANCO</t>
  </si>
  <si>
    <t>REX. N° 648</t>
  </si>
  <si>
    <t xml:space="preserve">SERVICIO DE ASISTENCIA TECNICA AL PROGRAMA AUTOCONSUMO </t>
  </si>
  <si>
    <t>REX.N° 984</t>
  </si>
  <si>
    <t>REX. N° 734</t>
  </si>
  <si>
    <t>MUNICIPALIDAD DE SAN CARLOS</t>
  </si>
  <si>
    <t>REX. N° 687</t>
  </si>
  <si>
    <t>MUNICIPALIDAD DE CHILLAN</t>
  </si>
  <si>
    <t>REX. N° 705</t>
  </si>
  <si>
    <t>REX. N° 697</t>
  </si>
  <si>
    <t>MUNICIPALIDAD DE SAN NICOLAS</t>
  </si>
  <si>
    <t>REX. N° 732</t>
  </si>
  <si>
    <t>REX. N° 659</t>
  </si>
  <si>
    <t>REX. N° 706</t>
  </si>
  <si>
    <t>MUNICIPALIDAD DE QUIRIHUE</t>
  </si>
  <si>
    <t>REX. N° 675</t>
  </si>
  <si>
    <t>REX. N° 735</t>
  </si>
  <si>
    <t>REX. N° 733</t>
  </si>
  <si>
    <t>REX. N° 658</t>
  </si>
  <si>
    <t>MUNICIPALIDAD DE COELEMU</t>
  </si>
  <si>
    <t>REX. N° 739</t>
  </si>
  <si>
    <t>MUNICIPALIDAD DE COBQUECURA</t>
  </si>
  <si>
    <t>REX. N° 690</t>
  </si>
  <si>
    <t>MUNICIPALIDAD DE BULNES</t>
  </si>
  <si>
    <t>REX. N° 640</t>
  </si>
  <si>
    <t>REX. N° 650</t>
  </si>
  <si>
    <t>REX. N° 649</t>
  </si>
  <si>
    <t>REX. N° 641</t>
  </si>
  <si>
    <t>REX. N° 639</t>
  </si>
  <si>
    <t>MUNICIPALIDAD DE SAN IGNACIO</t>
  </si>
  <si>
    <t>REX. N° 2425</t>
  </si>
  <si>
    <t xml:space="preserve">MUNICIPALIDAD DE SAN PEDRO </t>
  </si>
  <si>
    <t>REX. N° 2448</t>
  </si>
  <si>
    <t>REX. N° 2451</t>
  </si>
  <si>
    <t>REX. N° 2449</t>
  </si>
  <si>
    <t>REX. N° 2450</t>
  </si>
  <si>
    <t>REX. N° 091</t>
  </si>
  <si>
    <t>REX. 098</t>
  </si>
  <si>
    <t>UNIVERSIDAD DE CHILE</t>
  </si>
  <si>
    <t>TOTAL ASIG. 24-03-344 "Programa de Apoyo a Familias para el Autoconsumo"</t>
  </si>
  <si>
    <t>24-03-345 "Programa Eje (Ley Nº 20.595)"</t>
  </si>
  <si>
    <t>REX. N° 583</t>
  </si>
  <si>
    <t>PROGRAMA EJE LEY N° 20.595</t>
  </si>
  <si>
    <t>REX. N° 571</t>
  </si>
  <si>
    <t>REX. N° 587</t>
  </si>
  <si>
    <t>REX. N° 570</t>
  </si>
  <si>
    <t>REX. N° 584</t>
  </si>
  <si>
    <t>REX. N° 909</t>
  </si>
  <si>
    <t>REX. N° 910</t>
  </si>
  <si>
    <t>REX. N° 818</t>
  </si>
  <si>
    <t>REX. N° 1571</t>
  </si>
  <si>
    <t>REX. N° 1500</t>
  </si>
  <si>
    <t>REX. N° 1711</t>
  </si>
  <si>
    <t>REX. N° 1710</t>
  </si>
  <si>
    <t>REX. N° 1546</t>
  </si>
  <si>
    <t>REX. N° 1567</t>
  </si>
  <si>
    <t>REX. N° 1568</t>
  </si>
  <si>
    <t>REX. N° 1598</t>
  </si>
  <si>
    <t>REX. N° 1566</t>
  </si>
  <si>
    <t>REX. N° 1545</t>
  </si>
  <si>
    <t>REX. N° 941</t>
  </si>
  <si>
    <t>REX. N° 943</t>
  </si>
  <si>
    <t>REX. N° 942</t>
  </si>
  <si>
    <t>REX. N° 936</t>
  </si>
  <si>
    <t>REX. N° 928</t>
  </si>
  <si>
    <t>REX. N° 927</t>
  </si>
  <si>
    <t>REX. N° 1019</t>
  </si>
  <si>
    <t>REX. N° 1017</t>
  </si>
  <si>
    <t>REX. N° 946</t>
  </si>
  <si>
    <t>TOTAL  REGIÓN DE VALPARAISO</t>
  </si>
  <si>
    <t>REX. N° 880</t>
  </si>
  <si>
    <t>REX. N° 879</t>
  </si>
  <si>
    <t>REX. N° 878</t>
  </si>
  <si>
    <t>REX. N° 834</t>
  </si>
  <si>
    <t>REX. N° 833</t>
  </si>
  <si>
    <t>REX. N° 832</t>
  </si>
  <si>
    <t>REX. N° 831</t>
  </si>
  <si>
    <t>REX. N° 823</t>
  </si>
  <si>
    <t>REX. N° 821</t>
  </si>
  <si>
    <t>REX. N° 820</t>
  </si>
  <si>
    <t>REX. N° 819</t>
  </si>
  <si>
    <t>REX. N° 817</t>
  </si>
  <si>
    <t>REX. N° 816</t>
  </si>
  <si>
    <t>REX. N° 815</t>
  </si>
  <si>
    <t>REX. N° 813</t>
  </si>
  <si>
    <t>MUNICIPALIDAD DE SAN FRANCISCO DE MOSTAZAL</t>
  </si>
  <si>
    <t>REX. N° 812</t>
  </si>
  <si>
    <t>REX. N° 811</t>
  </si>
  <si>
    <t>REX. N° 810</t>
  </si>
  <si>
    <t>REX. N° 809</t>
  </si>
  <si>
    <t>REX. N° 808</t>
  </si>
  <si>
    <t>REX. N° 807</t>
  </si>
  <si>
    <t>MUNICIPALIDAD DE CHIMABARONGO</t>
  </si>
  <si>
    <t>REX. N° 974</t>
  </si>
  <si>
    <t>REX. N° 973</t>
  </si>
  <si>
    <t>TOTAL  REGIÓN DEL LIBERTADOR BERNARDO O'HIGGINS</t>
  </si>
  <si>
    <t>REX. N° 1706</t>
  </si>
  <si>
    <t>REX. N° 1675</t>
  </si>
  <si>
    <t>REX. N° 1663</t>
  </si>
  <si>
    <t>REX. N° 1664</t>
  </si>
  <si>
    <t>REX. N° 1665</t>
  </si>
  <si>
    <t>REX. N° 1659</t>
  </si>
  <si>
    <t>REX. N° 1662</t>
  </si>
  <si>
    <t>REX. N° 1661</t>
  </si>
  <si>
    <t>REX. N° 1660</t>
  </si>
  <si>
    <t xml:space="preserve">MUNICIPALIDAD DE CONSTITUCION </t>
  </si>
  <si>
    <t>REX. N° 1131</t>
  </si>
  <si>
    <t>REX. N° 1130</t>
  </si>
  <si>
    <t>REX. N° 1132</t>
  </si>
  <si>
    <t>REX. N° 1108</t>
  </si>
  <si>
    <t>REX. N° 1117</t>
  </si>
  <si>
    <t>REX. N° 1116</t>
  </si>
  <si>
    <t>REX. N° 1115</t>
  </si>
  <si>
    <t>REX. N° 1114</t>
  </si>
  <si>
    <t>REX. N° 1110</t>
  </si>
  <si>
    <t>REX. N° 1199</t>
  </si>
  <si>
    <t>REX. N° 1112</t>
  </si>
  <si>
    <t>REX. N° 1111</t>
  </si>
  <si>
    <t>REX. N° 1113</t>
  </si>
  <si>
    <t>REX. N° 1107</t>
  </si>
  <si>
    <t>REX. N° 1051</t>
  </si>
  <si>
    <t>REX. N° 1047</t>
  </si>
  <si>
    <t>REX. N° 1044</t>
  </si>
  <si>
    <t>REX. N° 1282</t>
  </si>
  <si>
    <t>REX. N° 1200</t>
  </si>
  <si>
    <t>REX. N° 1407</t>
  </si>
  <si>
    <t>REX. N° 1525</t>
  </si>
  <si>
    <t>REX. N° 1434</t>
  </si>
  <si>
    <t>REX. N° 1352</t>
  </si>
  <si>
    <t>REX. N° 1379</t>
  </si>
  <si>
    <t>REX. N° 1432</t>
  </si>
  <si>
    <t>REX. N° 1464</t>
  </si>
  <si>
    <t>REX. N° 1408</t>
  </si>
  <si>
    <t>REX. N° 1353</t>
  </si>
  <si>
    <t>REX. N° 1461</t>
  </si>
  <si>
    <t>REX. N° 1433</t>
  </si>
  <si>
    <t>REX. N° 1462</t>
  </si>
  <si>
    <t>REX. N° 1410</t>
  </si>
  <si>
    <t>REX. N° 1406</t>
  </si>
  <si>
    <t>REX. N° 1430</t>
  </si>
  <si>
    <t>REX. N° 1380</t>
  </si>
  <si>
    <t>MUNICIPALIDAD DE LONCHOCHE</t>
  </si>
  <si>
    <t>REX. N° 1354</t>
  </si>
  <si>
    <t>REX. N° 1435</t>
  </si>
  <si>
    <t>REX. N° 1436</t>
  </si>
  <si>
    <t>REX. N° 1429</t>
  </si>
  <si>
    <t>REX. N° 1431</t>
  </si>
  <si>
    <t>REX. N° 1378</t>
  </si>
  <si>
    <t>REX. N° 2054</t>
  </si>
  <si>
    <t>REX. N° 2059</t>
  </si>
  <si>
    <t>REX. N° 2057</t>
  </si>
  <si>
    <t>REX. N° 2058</t>
  </si>
  <si>
    <t>REX. N° 2055</t>
  </si>
  <si>
    <t>REX. N° 2056</t>
  </si>
  <si>
    <t>REX. N° 2043</t>
  </si>
  <si>
    <t>REX. N° 2028</t>
  </si>
  <si>
    <t>REX. N° 2047</t>
  </si>
  <si>
    <t xml:space="preserve">MUNICIPALIDAD DE RIO NEGRO </t>
  </si>
  <si>
    <t>REX. N° 2036</t>
  </si>
  <si>
    <t>REX. N° 2037</t>
  </si>
  <si>
    <t>REX. N° 2050</t>
  </si>
  <si>
    <t>REX. N° 2032</t>
  </si>
  <si>
    <t>REX. N° 2031</t>
  </si>
  <si>
    <t>REX. N° 2030</t>
  </si>
  <si>
    <t>REX. N° 2029</t>
  </si>
  <si>
    <t>REX. N° 2049</t>
  </si>
  <si>
    <t>REX. N° 2034</t>
  </si>
  <si>
    <t>REX. N° 2041</t>
  </si>
  <si>
    <t>REX. N° 2042</t>
  </si>
  <si>
    <t>REX. N° 2033</t>
  </si>
  <si>
    <t>REX. N° 2035</t>
  </si>
  <si>
    <t>REX. N° 2038</t>
  </si>
  <si>
    <t>REX. N° 2045</t>
  </si>
  <si>
    <t>REX. N° 2044</t>
  </si>
  <si>
    <t>REX. N° 2039</t>
  </si>
  <si>
    <t>REX. N° 2027</t>
  </si>
  <si>
    <t>REX. N° 2046</t>
  </si>
  <si>
    <t>REX. N° 2040</t>
  </si>
  <si>
    <t>REX. N° 2048</t>
  </si>
  <si>
    <t>REX. N° 1029</t>
  </si>
  <si>
    <t>MUNICIPALIDAD DE RIO IBAÑEZ</t>
  </si>
  <si>
    <t>REX. N° 1076</t>
  </si>
  <si>
    <t>REX. N° 1203</t>
  </si>
  <si>
    <t>REX. N° 1226</t>
  </si>
  <si>
    <t>REX. N° 1143</t>
  </si>
  <si>
    <t>REX. N° 1201</t>
  </si>
  <si>
    <t>REX. N° 1202</t>
  </si>
  <si>
    <t>REX. N° 1139</t>
  </si>
  <si>
    <t>REX. N° 2413</t>
  </si>
  <si>
    <t>REX. N° 2583</t>
  </si>
  <si>
    <t>REX. N° 2581</t>
  </si>
  <si>
    <t>REX. N° 2411</t>
  </si>
  <si>
    <t>REX. N° 2455</t>
  </si>
  <si>
    <t xml:space="preserve">MUNICIPALIDAD DE PUENTE ALTO </t>
  </si>
  <si>
    <t>REX. N° 2405</t>
  </si>
  <si>
    <t>REX. N° 2478</t>
  </si>
  <si>
    <t>REX. N° 2426</t>
  </si>
  <si>
    <t>REX. N° 2476</t>
  </si>
  <si>
    <t xml:space="preserve">MUNICIPALIDAD DE BUIN </t>
  </si>
  <si>
    <t>REX. N° 2453</t>
  </si>
  <si>
    <t>REX. N° 2454</t>
  </si>
  <si>
    <t>REX. N° 2480</t>
  </si>
  <si>
    <t>REX. N° 2508</t>
  </si>
  <si>
    <t>REX. N° 1926</t>
  </si>
  <si>
    <t>REX. N° 1941</t>
  </si>
  <si>
    <t>REX. N° 1925</t>
  </si>
  <si>
    <t>REX. N° 1939</t>
  </si>
  <si>
    <t>REX. N° 2477</t>
  </si>
  <si>
    <t>REX. N° 1940</t>
  </si>
  <si>
    <t>REX. N° 1924</t>
  </si>
  <si>
    <t>REX. N° 2505</t>
  </si>
  <si>
    <t>REX. N° 2479</t>
  </si>
  <si>
    <t>REX. N° 2475</t>
  </si>
  <si>
    <t>REX. N° 2427</t>
  </si>
  <si>
    <t>REX. N° 2397</t>
  </si>
  <si>
    <t>REX. N° 2399</t>
  </si>
  <si>
    <t>REX. N° 2398</t>
  </si>
  <si>
    <t>REX. N° 2400</t>
  </si>
  <si>
    <t>REX. N° 2401</t>
  </si>
  <si>
    <t xml:space="preserve">MUNICIPALIDAD DE ESTACION CENTRAL </t>
  </si>
  <si>
    <t>REX. N° 2402</t>
  </si>
  <si>
    <t>REX. N° 2404</t>
  </si>
  <si>
    <t>REX. N° 2406</t>
  </si>
  <si>
    <t>REX. N° 2407</t>
  </si>
  <si>
    <t>REX. N° 2452</t>
  </si>
  <si>
    <t>REX. N° 2408</t>
  </si>
  <si>
    <t>REX. N° 2428</t>
  </si>
  <si>
    <t xml:space="preserve">MUNICIPALIDAD DE MACUL </t>
  </si>
  <si>
    <t>REX. N° 2409</t>
  </si>
  <si>
    <t>REX. N° 2403</t>
  </si>
  <si>
    <t>REX. N° 2410</t>
  </si>
  <si>
    <t>REX. N° 2412</t>
  </si>
  <si>
    <t>REX. N° 2414</t>
  </si>
  <si>
    <t>REX. N° 2415</t>
  </si>
  <si>
    <t>REX. N° 2416</t>
  </si>
  <si>
    <t>REX. N° 2418</t>
  </si>
  <si>
    <t xml:space="preserve">MUNICIPALIDAD DE SAN JOSE DE MAIPO </t>
  </si>
  <si>
    <t>REX. N° 2419</t>
  </si>
  <si>
    <t>REX. N° 2417</t>
  </si>
  <si>
    <t xml:space="preserve">MUNICIPALIDAD DE SAN RAMON </t>
  </si>
  <si>
    <t>REX. N° 2420</t>
  </si>
  <si>
    <t>REX. N° 2421</t>
  </si>
  <si>
    <t>REX. N° 2422</t>
  </si>
  <si>
    <t>DEX. 088</t>
  </si>
  <si>
    <t>PROGRAMA DE LAS NACIONES UNIDAS PARA EL DESARROLLO</t>
  </si>
  <si>
    <t>TOTAL ASIG. 24-03-345 "Programa Eje (Ley Nº 20.595)"</t>
  </si>
  <si>
    <t>24-03-997 "Centro para niños(as) con cuidadores principales temporeras(os)"</t>
  </si>
  <si>
    <t>REX. N° 1628</t>
  </si>
  <si>
    <t>MUNCIPALIDAD DE CALDERA</t>
  </si>
  <si>
    <t>CENTRO PARA NIÑOS(AS) CON CUIDADORES PRINCIPALES TEMPOREROS(AS)</t>
  </si>
  <si>
    <t>24-03-997</t>
  </si>
  <si>
    <t>REX. N° 1898</t>
  </si>
  <si>
    <t>REX. N° 1897</t>
  </si>
  <si>
    <t>REX. N° 1887</t>
  </si>
  <si>
    <t>REX. N° 1886</t>
  </si>
  <si>
    <t>REX. N° 1888</t>
  </si>
  <si>
    <t>REX. N° 1889</t>
  </si>
  <si>
    <t>REX. N° 1242</t>
  </si>
  <si>
    <t>REX. N° 1229</t>
  </si>
  <si>
    <t>REX. N° 1228</t>
  </si>
  <si>
    <t>REX. N° 1233</t>
  </si>
  <si>
    <t>REX. N° 1232</t>
  </si>
  <si>
    <t>REX. N° 1225</t>
  </si>
  <si>
    <t>REX. N° 1231</t>
  </si>
  <si>
    <t>REX. N° 1140</t>
  </si>
  <si>
    <t>REX. N° 1142</t>
  </si>
  <si>
    <t xml:space="preserve">MUNICIPALIDAD DE PEUMO </t>
  </si>
  <si>
    <t>REX. N° 1137</t>
  </si>
  <si>
    <t>REX. N° 1133</t>
  </si>
  <si>
    <t>REX. N° 1125</t>
  </si>
  <si>
    <t>REX. N° 1126</t>
  </si>
  <si>
    <t>REX. N° 1127</t>
  </si>
  <si>
    <t>REX. N° 1118</t>
  </si>
  <si>
    <t>REX. N° 1109</t>
  </si>
  <si>
    <t>REX. N° 2023</t>
  </si>
  <si>
    <t>REX. N° 2022</t>
  </si>
  <si>
    <t>REX. N° 2024</t>
  </si>
  <si>
    <t>REX. N° 1985</t>
  </si>
  <si>
    <t>REX. N° 1986</t>
  </si>
  <si>
    <t>REX. N° 1987</t>
  </si>
  <si>
    <t>REX. N° 1988</t>
  </si>
  <si>
    <t>REX. N° 1989</t>
  </si>
  <si>
    <t>REX. N° 1990</t>
  </si>
  <si>
    <t>REX. N° 1991</t>
  </si>
  <si>
    <t>REX. N° 1992</t>
  </si>
  <si>
    <t>REX. N° 1993</t>
  </si>
  <si>
    <t>REX. N° 1994</t>
  </si>
  <si>
    <t>REX. N° 2000</t>
  </si>
  <si>
    <t>REX. N° 2001</t>
  </si>
  <si>
    <t>REX. N° 2002</t>
  </si>
  <si>
    <t>REX. N° 2003</t>
  </si>
  <si>
    <t xml:space="preserve">MUNICIPALIDAD DE SAN RAFAEL </t>
  </si>
  <si>
    <t>REX. N° 1389</t>
  </si>
  <si>
    <t>REX. N° 1392</t>
  </si>
  <si>
    <t xml:space="preserve">MUNICIPALIDAD DE SANTA BARBARA </t>
  </si>
  <si>
    <t>REX. N° 1391</t>
  </si>
  <si>
    <t>REX. N° 1390</t>
  </si>
  <si>
    <t>REX. N° 1385</t>
  </si>
  <si>
    <t>REX. N° 1388</t>
  </si>
  <si>
    <t>REX. N° 1386</t>
  </si>
  <si>
    <t>REX. N° 1387</t>
  </si>
  <si>
    <t>REX. N° 1627</t>
  </si>
  <si>
    <t>REX. N° 1626</t>
  </si>
  <si>
    <t>REX. N° 2135</t>
  </si>
  <si>
    <t>REX. N° 2134</t>
  </si>
  <si>
    <t>REX. N° 2133</t>
  </si>
  <si>
    <t>REX. N° 2132</t>
  </si>
  <si>
    <t>REX. N° 2131</t>
  </si>
  <si>
    <t>REX. N° 2130</t>
  </si>
  <si>
    <t>REX. N° 2129</t>
  </si>
  <si>
    <t>REX. N° 2128</t>
  </si>
  <si>
    <t>REX. N° 2127</t>
  </si>
  <si>
    <t>REX. N° 2126</t>
  </si>
  <si>
    <t>REX. N° 2125</t>
  </si>
  <si>
    <t>MUNICIPALIDAD DE PUERTO NATALES</t>
  </si>
  <si>
    <t>REX. N° 1252</t>
  </si>
  <si>
    <t xml:space="preserve">MUNICIPALIDAD DE FUTRONO </t>
  </si>
  <si>
    <t>REX. N° 1008</t>
  </si>
  <si>
    <t>REX. N° 1006</t>
  </si>
  <si>
    <t>REX. N° 981</t>
  </si>
  <si>
    <t xml:space="preserve">MUNICIPALIDAD DE SAN IGNACIO </t>
  </si>
  <si>
    <t>REX. N° 2523</t>
  </si>
  <si>
    <t>REX. N° 2602</t>
  </si>
  <si>
    <t>REX. N° 2524</t>
  </si>
  <si>
    <t>REX. N° 2522</t>
  </si>
  <si>
    <t>TOTAL ASIG. 24-03-997 "Centro para niños(as) con cuidadores principales temporeras(os)"</t>
  </si>
  <si>
    <t>24-03-999 "Programa de Generación de Microemprendimiento Indígena Urbano"</t>
  </si>
  <si>
    <t>REX. 109</t>
  </si>
  <si>
    <t>CONADI</t>
  </si>
  <si>
    <t>PROGRAMA DE GENERACION DE MICROEMPRENDIMIENTO INDIGENA URBANO</t>
  </si>
  <si>
    <t>24-03-999</t>
  </si>
  <si>
    <t>TOTAL ASIG. 24-03-999 "Programa de Generación de Microemprendimiento Indígena Urbano"</t>
  </si>
  <si>
    <t>24-03-986 "Programa de apoyo a niños(as) y adolescentes con un adulto significativo privado de libertad"</t>
  </si>
  <si>
    <t>REX. N° 482</t>
  </si>
  <si>
    <t>CORPORACION SERPAJ CHILE</t>
  </si>
  <si>
    <t>PROGRAMA DE APOYO A NIÑOS (AS) Y ADOLESCENTES CON UN ADULTO SIGNIFICATIVO PRIVADO DE LIBERTAD</t>
  </si>
  <si>
    <t>24-03-986</t>
  </si>
  <si>
    <t>FUNDACION TIERRA DE ESPERANZA</t>
  </si>
  <si>
    <t>UNIVERSIDAD DE ATACAMA</t>
  </si>
  <si>
    <t>DELEGACION PRESIDENCIAL REGIONAL DE COQUIMBO</t>
  </si>
  <si>
    <t>REX. N° 1369</t>
  </si>
  <si>
    <t>ONG GALERNA</t>
  </si>
  <si>
    <t xml:space="preserve">CENTRO SOCIAL Y CULTURAL CENTRO DE APOYO </t>
  </si>
  <si>
    <t>REX. N° 1370</t>
  </si>
  <si>
    <t>FUNDACION BANAMOR</t>
  </si>
  <si>
    <t>REX. N° 786</t>
  </si>
  <si>
    <t>CORPORACION DE DESARROLLO LAS ALAMEDAS - ONG ENMARCHA</t>
  </si>
  <si>
    <t>REX. N° 785</t>
  </si>
  <si>
    <t>FUNDACION CARITAS Y ACCION SOCIAL DE LA DIOCESIS DE RANCAGUA</t>
  </si>
  <si>
    <t>REX. N° 1827</t>
  </si>
  <si>
    <t>REX. N° 1541</t>
  </si>
  <si>
    <t xml:space="preserve">MUNICIPALIDAD DE CURICO </t>
  </si>
  <si>
    <t>CORPORACION POBLACIONAL SERVICIOS LA CALETA</t>
  </si>
  <si>
    <t>REX. N° 1316</t>
  </si>
  <si>
    <t xml:space="preserve">DELEGACION PROVINCIAL REGIONAL DEL BIO BIO </t>
  </si>
  <si>
    <t>CORPORACION CATIM TALCAHUANO</t>
  </si>
  <si>
    <t xml:space="preserve">CORPORACION CATIM CONCEPCION </t>
  </si>
  <si>
    <t>CORPORACION MUJERES SIGLO XXI</t>
  </si>
  <si>
    <t>TOTAL REGION DE LOS LAGOS</t>
  </si>
  <si>
    <t>REX. N° 1105</t>
  </si>
  <si>
    <t>UNIVERSIDAD SANTO TOMAS</t>
  </si>
  <si>
    <t xml:space="preserve">REX. N° 768 </t>
  </si>
  <si>
    <t xml:space="preserve">CORPORACION DE FORMACION LABORAL AL </t>
  </si>
  <si>
    <t>CORPORACION PARA LA ATENCION INTEGRAL DEL MALTRATO AL MENOR</t>
  </si>
  <si>
    <t>TOTAL REGION DE ÑUBLE</t>
  </si>
  <si>
    <t>REX. N° 1549</t>
  </si>
  <si>
    <t>CORPORACION DE DESARROLLO LAS ALAMEDAS (EN MARCHA)</t>
  </si>
  <si>
    <t>REX. N° 1547</t>
  </si>
  <si>
    <t>PROGRAMA POBLACIONAL DE SERVICIOS CORPORACION LA CALETA</t>
  </si>
  <si>
    <t>FUNDACION VIDA COMPARTIDA DON BOSCO</t>
  </si>
  <si>
    <t xml:space="preserve">CORPORACION DE EDUCACION Y PROMOCION </t>
  </si>
  <si>
    <t>REX. N° 1565</t>
  </si>
  <si>
    <t>REX. N° 1552</t>
  </si>
  <si>
    <t xml:space="preserve">CORPORACION SODEM </t>
  </si>
  <si>
    <t>REX. N° 1550</t>
  </si>
  <si>
    <t xml:space="preserve">MUNICIPALIDAD DE COLINA </t>
  </si>
  <si>
    <t>REX. N° 1548</t>
  </si>
  <si>
    <t xml:space="preserve">CORPORACION PROGRAMA POBLACIONAL SERVICIOS LA </t>
  </si>
  <si>
    <t>REX. N° 1542</t>
  </si>
  <si>
    <t>CORPORACION DE DESARROLLO LOCAL RAYEN MAHUIDA</t>
  </si>
  <si>
    <t>TOTAL ASIG. 24-03-986 "Programa de apoyo a niños(as) y adolescentes con un adulto significativo privado de libertad"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</si>
</sst>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dd/mm/yy;@"/>
    <numFmt numFmtId="166" formatCode="#,##0\ _€"/>
    <numFmt numFmtId="167" formatCode="dd/mm/yyyy;@"/>
    <numFmt numFmtId="168" formatCode="_-[$€]\ * #,##0.00_-;\-[$€]\ * #,##0.00_-;_-[$€]\ * &quot;-&quot;??_-;_-@_-"/>
    <numFmt numFmtId="169" formatCode="_-[$€-2]\ * #,##0.00_-;\-[$€-2]\ * #,##0.00_-;_-[$€-2]\ * &quot;-&quot;??_-"/>
    <numFmt numFmtId="170" formatCode="mmm"/>
    <numFmt numFmtId="171" formatCode="dd/mm/yy"/>
    <numFmt numFmtId="172" formatCode="_(* #,##0.00_);_(* \(#,##0.00\);_(* &quot;-&quot;??_);_(@_)"/>
    <numFmt numFmtId="173" formatCode="_-* #,##0\ _P_t_s_-;\-* #,##0\ _P_t_s_-;_-* &quot;-&quot;\ _P_t_s_-;_-@_-"/>
    <numFmt numFmtId="174" formatCode="_(* #,##0_);_(* \(#,##0\);_(* &quot;-&quot;_);_(@_)"/>
    <numFmt numFmtId="175" formatCode="_ * #,##0_ ;_ * \-#,##0_ ;_ * &quot;-&quot;_ ;_ @_ "/>
    <numFmt numFmtId="176" formatCode="_-* #,##0.00_ _€_-;\-* #,##0.00_ _€_-;_-* &quot;-&quot;??_ _€_-;_-@_-"/>
    <numFmt numFmtId="177" formatCode="#,##0.00\ &quot;pta&quot;;\-#,##0.00\ &quot;pta&quot;"/>
    <numFmt numFmtId="178" formatCode="_-* #,##0.00\ _P_t_s_-;\-* #,##0.00\ _P_t_s_-;_-* &quot;-&quot;??\ _P_t_s_-;_-@_-"/>
    <numFmt numFmtId="179" formatCode="_-* #,##0.00\ _€_-;\-* #,##0.00\ _€_-;_-* &quot;-&quot;??\ _€_-;_-@_-"/>
    <numFmt numFmtId="180" formatCode="#,##0_ ;[Red]\-#,##0\ "/>
    <numFmt numFmtId="181" formatCode="#,##0;[Red]#,##0"/>
    <numFmt numFmtId="182" formatCode="_-* #,##0_ _€_-;\-* #,##0_ _€_-;_-* &quot;-&quot;??_ _€_-;_-@_-"/>
    <numFmt numFmtId="183" formatCode="#,##0.0"/>
    <numFmt numFmtId="184" formatCode="_-* #,##0.0_-;\-* #,##0.0_-;_-* &quot;-&quot;??_-;_-@_-"/>
    <numFmt numFmtId="185" formatCode="_-* #,##0\ _€_-;\-* #,##0\ _€_-;_-* &quot;-&quot;??\ _€_-;_-@_-"/>
    <numFmt numFmtId="186" formatCode="_-* #,##0_-;\-* #,##0_-;_-* &quot;-&quot;??_-;_-@_-"/>
    <numFmt numFmtId="187" formatCode="&quot;$&quot;#,##0.00_);[Red]\(&quot;$&quot;#,##0.00\)"/>
    <numFmt numFmtId="188" formatCode="_ &quot;$&quot;* #,##0_ ;_ &quot;$&quot;* \-#,##0_ ;_ &quot;$&quot;* &quot;-&quot;_ ;_ @_ "/>
    <numFmt numFmtId="189" formatCode="_ &quot;$&quot;* #,##0.00_ ;_ &quot;$&quot;* \-#,##0.00_ ;_ &quot;$&quot;* &quot;-&quot;??_ ;_ @_ 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100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color rgb="FFFF0000"/>
      <name val="Arial Narrow"/>
      <family val="2"/>
    </font>
    <font>
      <sz val="11"/>
      <name val="Calibri"/>
      <family val="2"/>
      <scheme val="minor"/>
    </font>
    <font>
      <sz val="8"/>
      <color theme="1"/>
      <name val="Arial Narrow"/>
      <family val="2"/>
    </font>
    <font>
      <sz val="6"/>
      <color rgb="FF666666"/>
      <name val="Trebuchet MS"/>
      <family val="2"/>
    </font>
    <font>
      <sz val="10"/>
      <color rgb="FF666666"/>
      <name val="Trebuchet MS"/>
      <family val="2"/>
    </font>
    <font>
      <sz val="9"/>
      <color rgb="FF666666"/>
      <name val="Trebuchet MS"/>
      <family val="2"/>
    </font>
    <font>
      <sz val="8"/>
      <color rgb="FF666666"/>
      <name val="Trebuchet MS"/>
      <family val="2"/>
    </font>
    <font>
      <sz val="9"/>
      <color theme="1"/>
      <name val="Calibri"/>
      <family val="2"/>
      <scheme val="minor"/>
    </font>
    <font>
      <strike/>
      <sz val="8"/>
      <name val="Arial Narrow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</fonts>
  <fills count="8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79747"/>
        <bgColor indexed="64"/>
      </patternFill>
    </fill>
    <fill>
      <patternFill patternType="solid">
        <fgColor rgb="FFFBD4B3"/>
        <bgColor indexed="64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62026">
    <xf numFmtId="0" fontId="0" fillId="0" borderId="0"/>
    <xf numFmtId="0" fontId="33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4" fillId="43" borderId="0" applyNumberFormat="0" applyBorder="0" applyAlignment="0" applyProtection="0"/>
    <xf numFmtId="0" fontId="33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4" fillId="44" borderId="0" applyNumberFormat="0" applyBorder="0" applyAlignment="0" applyProtection="0"/>
    <xf numFmtId="0" fontId="33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4" fillId="45" borderId="0" applyNumberFormat="0" applyBorder="0" applyAlignment="0" applyProtection="0"/>
    <xf numFmtId="0" fontId="33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46" borderId="0" applyNumberFormat="0" applyBorder="0" applyAlignment="0" applyProtection="0"/>
    <xf numFmtId="0" fontId="33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4" fillId="47" borderId="0" applyNumberFormat="0" applyBorder="0" applyAlignment="0" applyProtection="0"/>
    <xf numFmtId="0" fontId="33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4" fillId="48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6" fillId="20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6" fillId="20" borderId="0" applyNumberFormat="0" applyBorder="0" applyAlignment="0" applyProtection="0"/>
    <xf numFmtId="0" fontId="33" fillId="4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16" fillId="20" borderId="0" applyNumberFormat="0" applyBorder="0" applyAlignment="0" applyProtection="0"/>
    <xf numFmtId="0" fontId="33" fillId="43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5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6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6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6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6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6" fillId="24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6" fillId="24" borderId="0" applyNumberFormat="0" applyBorder="0" applyAlignment="0" applyProtection="0"/>
    <xf numFmtId="0" fontId="33" fillId="5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33" fillId="44" borderId="0" applyNumberFormat="0" applyBorder="0" applyAlignment="0" applyProtection="0"/>
    <xf numFmtId="0" fontId="33" fillId="50" borderId="0" applyNumberFormat="0" applyBorder="0" applyAlignment="0" applyProtection="0"/>
    <xf numFmtId="0" fontId="16" fillId="24" borderId="0" applyNumberFormat="0" applyBorder="0" applyAlignment="0" applyProtection="0"/>
    <xf numFmtId="0" fontId="33" fillId="4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5" fillId="44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16" fillId="2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16" fillId="2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16" fillId="2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16" fillId="2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16" fillId="28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6" fillId="28" borderId="0" applyNumberFormat="0" applyBorder="0" applyAlignment="0" applyProtection="0"/>
    <xf numFmtId="0" fontId="33" fillId="5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16" fillId="28" borderId="0" applyNumberFormat="0" applyBorder="0" applyAlignment="0" applyProtection="0"/>
    <xf numFmtId="0" fontId="33" fillId="4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5" fillId="45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6" fillId="2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6" fillId="2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6" fillId="2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6" fillId="2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6" fillId="32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16" fillId="32" borderId="0" applyNumberFormat="0" applyBorder="0" applyAlignment="0" applyProtection="0"/>
    <xf numFmtId="0" fontId="33" fillId="5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16" fillId="32" borderId="0" applyNumberFormat="0" applyBorder="0" applyAlignment="0" applyProtection="0"/>
    <xf numFmtId="0" fontId="33" fillId="46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5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6" borderId="0" applyNumberFormat="0" applyBorder="0" applyAlignment="0" applyProtection="0"/>
    <xf numFmtId="0" fontId="33" fillId="53" borderId="0" applyNumberFormat="0" applyBorder="0" applyAlignment="0" applyProtection="0"/>
    <xf numFmtId="0" fontId="33" fillId="47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36" borderId="0" applyNumberFormat="0" applyBorder="0" applyAlignment="0" applyProtection="0"/>
    <xf numFmtId="0" fontId="33" fillId="53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3" fillId="47" borderId="0" applyNumberFormat="0" applyBorder="0" applyAlignment="0" applyProtection="0"/>
    <xf numFmtId="0" fontId="33" fillId="53" borderId="0" applyNumberFormat="0" applyBorder="0" applyAlignment="0" applyProtection="0"/>
    <xf numFmtId="0" fontId="16" fillId="36" borderId="0" applyNumberFormat="0" applyBorder="0" applyAlignment="0" applyProtection="0"/>
    <xf numFmtId="0" fontId="33" fillId="47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47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53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53" borderId="0" applyNumberFormat="0" applyBorder="0" applyAlignment="0" applyProtection="0"/>
    <xf numFmtId="0" fontId="33" fillId="47" borderId="0" applyNumberFormat="0" applyBorder="0" applyAlignment="0" applyProtection="0"/>
    <xf numFmtId="0" fontId="33" fillId="53" borderId="0" applyNumberFormat="0" applyBorder="0" applyAlignment="0" applyProtection="0"/>
    <xf numFmtId="0" fontId="33" fillId="47" borderId="0" applyNumberFormat="0" applyBorder="0" applyAlignment="0" applyProtection="0"/>
    <xf numFmtId="0" fontId="33" fillId="53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5" fillId="47" borderId="0" applyNumberFormat="0" applyBorder="0" applyAlignment="0" applyProtection="0"/>
    <xf numFmtId="0" fontId="33" fillId="53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6" fillId="3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6" fillId="3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6" fillId="3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6" fillId="3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6" fillId="40" borderId="0" applyNumberFormat="0" applyBorder="0" applyAlignment="0" applyProtection="0"/>
    <xf numFmtId="0" fontId="33" fillId="54" borderId="0" applyNumberFormat="0" applyBorder="0" applyAlignment="0" applyProtection="0"/>
    <xf numFmtId="0" fontId="33" fillId="48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6" fillId="40" borderId="0" applyNumberFormat="0" applyBorder="0" applyAlignment="0" applyProtection="0"/>
    <xf numFmtId="0" fontId="33" fillId="54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3" fillId="48" borderId="0" applyNumberFormat="0" applyBorder="0" applyAlignment="0" applyProtection="0"/>
    <xf numFmtId="0" fontId="33" fillId="54" borderId="0" applyNumberFormat="0" applyBorder="0" applyAlignment="0" applyProtection="0"/>
    <xf numFmtId="0" fontId="16" fillId="40" borderId="0" applyNumberFormat="0" applyBorder="0" applyAlignment="0" applyProtection="0"/>
    <xf numFmtId="0" fontId="33" fillId="48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48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54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54" borderId="0" applyNumberFormat="0" applyBorder="0" applyAlignment="0" applyProtection="0"/>
    <xf numFmtId="0" fontId="33" fillId="48" borderId="0" applyNumberFormat="0" applyBorder="0" applyAlignment="0" applyProtection="0"/>
    <xf numFmtId="0" fontId="33" fillId="54" borderId="0" applyNumberFormat="0" applyBorder="0" applyAlignment="0" applyProtection="0"/>
    <xf numFmtId="0" fontId="33" fillId="48" borderId="0" applyNumberFormat="0" applyBorder="0" applyAlignment="0" applyProtection="0"/>
    <xf numFmtId="0" fontId="33" fillId="54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5" fillId="48" borderId="0" applyNumberFormat="0" applyBorder="0" applyAlignment="0" applyProtection="0"/>
    <xf numFmtId="0" fontId="33" fillId="54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6" fillId="40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6" fillId="40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6" fillId="40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6" fillId="40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4" fillId="55" borderId="0" applyNumberFormat="0" applyBorder="0" applyAlignment="0" applyProtection="0"/>
    <xf numFmtId="0" fontId="33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4" fillId="56" borderId="0" applyNumberFormat="0" applyBorder="0" applyAlignment="0" applyProtection="0"/>
    <xf numFmtId="0" fontId="33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4" fillId="57" borderId="0" applyNumberFormat="0" applyBorder="0" applyAlignment="0" applyProtection="0"/>
    <xf numFmtId="0" fontId="33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4" fillId="46" borderId="0" applyNumberFormat="0" applyBorder="0" applyAlignment="0" applyProtection="0"/>
    <xf numFmtId="0" fontId="33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4" fillId="55" borderId="0" applyNumberFormat="0" applyBorder="0" applyAlignment="0" applyProtection="0"/>
    <xf numFmtId="0" fontId="33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4" fillId="58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16" fillId="21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6" fillId="21" borderId="0" applyNumberFormat="0" applyBorder="0" applyAlignment="0" applyProtection="0"/>
    <xf numFmtId="0" fontId="33" fillId="59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16" fillId="21" borderId="0" applyNumberFormat="0" applyBorder="0" applyAlignment="0" applyProtection="0"/>
    <xf numFmtId="0" fontId="33" fillId="55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5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21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21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21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21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25" borderId="0" applyNumberFormat="0" applyBorder="0" applyAlignment="0" applyProtection="0"/>
    <xf numFmtId="0" fontId="33" fillId="60" borderId="0" applyNumberFormat="0" applyBorder="0" applyAlignment="0" applyProtection="0"/>
    <xf numFmtId="0" fontId="33" fillId="56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16" fillId="25" borderId="0" applyNumberFormat="0" applyBorder="0" applyAlignment="0" applyProtection="0"/>
    <xf numFmtId="0" fontId="33" fillId="6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33" fillId="56" borderId="0" applyNumberFormat="0" applyBorder="0" applyAlignment="0" applyProtection="0"/>
    <xf numFmtId="0" fontId="33" fillId="60" borderId="0" applyNumberFormat="0" applyBorder="0" applyAlignment="0" applyProtection="0"/>
    <xf numFmtId="0" fontId="16" fillId="25" borderId="0" applyNumberFormat="0" applyBorder="0" applyAlignment="0" applyProtection="0"/>
    <xf numFmtId="0" fontId="33" fillId="5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56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60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60" borderId="0" applyNumberFormat="0" applyBorder="0" applyAlignment="0" applyProtection="0"/>
    <xf numFmtId="0" fontId="33" fillId="56" borderId="0" applyNumberFormat="0" applyBorder="0" applyAlignment="0" applyProtection="0"/>
    <xf numFmtId="0" fontId="33" fillId="60" borderId="0" applyNumberFormat="0" applyBorder="0" applyAlignment="0" applyProtection="0"/>
    <xf numFmtId="0" fontId="33" fillId="56" borderId="0" applyNumberFormat="0" applyBorder="0" applyAlignment="0" applyProtection="0"/>
    <xf numFmtId="0" fontId="33" fillId="60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5" fillId="56" borderId="0" applyNumberFormat="0" applyBorder="0" applyAlignment="0" applyProtection="0"/>
    <xf numFmtId="0" fontId="33" fillId="60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6" fillId="2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6" fillId="2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6" fillId="2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6" fillId="2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6" fillId="29" borderId="0" applyNumberFormat="0" applyBorder="0" applyAlignment="0" applyProtection="0"/>
    <xf numFmtId="0" fontId="33" fillId="61" borderId="0" applyNumberFormat="0" applyBorder="0" applyAlignment="0" applyProtection="0"/>
    <xf numFmtId="0" fontId="33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16" fillId="29" borderId="0" applyNumberFormat="0" applyBorder="0" applyAlignment="0" applyProtection="0"/>
    <xf numFmtId="0" fontId="33" fillId="61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61" borderId="0" applyNumberFormat="0" applyBorder="0" applyAlignment="0" applyProtection="0"/>
    <xf numFmtId="0" fontId="16" fillId="29" borderId="0" applyNumberFormat="0" applyBorder="0" applyAlignment="0" applyProtection="0"/>
    <xf numFmtId="0" fontId="33" fillId="5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5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6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6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6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6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6" fillId="33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16" fillId="33" borderId="0" applyNumberFormat="0" applyBorder="0" applyAlignment="0" applyProtection="0"/>
    <xf numFmtId="0" fontId="33" fillId="52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16" fillId="33" borderId="0" applyNumberFormat="0" applyBorder="0" applyAlignment="0" applyProtection="0"/>
    <xf numFmtId="0" fontId="33" fillId="46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5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6" fillId="37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6" fillId="37" borderId="0" applyNumberFormat="0" applyBorder="0" applyAlignment="0" applyProtection="0"/>
    <xf numFmtId="0" fontId="33" fillId="59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16" fillId="37" borderId="0" applyNumberFormat="0" applyBorder="0" applyAlignment="0" applyProtection="0"/>
    <xf numFmtId="0" fontId="33" fillId="55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5" fillId="55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37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37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37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37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6" fillId="41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16" fillId="41" borderId="0" applyNumberFormat="0" applyBorder="0" applyAlignment="0" applyProtection="0"/>
    <xf numFmtId="0" fontId="33" fillId="6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16" fillId="41" borderId="0" applyNumberFormat="0" applyBorder="0" applyAlignment="0" applyProtection="0"/>
    <xf numFmtId="0" fontId="33" fillId="58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5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16" fillId="41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16" fillId="41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16" fillId="41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16" fillId="41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6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6" fillId="63" borderId="0" applyNumberFormat="0" applyBorder="0" applyAlignment="0" applyProtection="0"/>
    <xf numFmtId="0" fontId="37" fillId="63" borderId="0" applyNumberFormat="0" applyBorder="0" applyAlignment="0" applyProtection="0"/>
    <xf numFmtId="0" fontId="36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7" borderId="0" applyNumberFormat="0" applyBorder="0" applyAlignment="0" applyProtection="0"/>
    <xf numFmtId="0" fontId="36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6" fillId="64" borderId="0" applyNumberFormat="0" applyBorder="0" applyAlignment="0" applyProtection="0"/>
    <xf numFmtId="0" fontId="37" fillId="64" borderId="0" applyNumberFormat="0" applyBorder="0" applyAlignment="0" applyProtection="0"/>
    <xf numFmtId="0" fontId="36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6" fillId="65" borderId="0" applyNumberFormat="0" applyBorder="0" applyAlignment="0" applyProtection="0"/>
    <xf numFmtId="0" fontId="37" fillId="65" borderId="0" applyNumberFormat="0" applyBorder="0" applyAlignment="0" applyProtection="0"/>
    <xf numFmtId="0" fontId="36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6" fillId="66" borderId="0" applyNumberFormat="0" applyBorder="0" applyAlignment="0" applyProtection="0"/>
    <xf numFmtId="0" fontId="37" fillId="66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2" fillId="22" borderId="0" applyNumberFormat="0" applyBorder="0" applyAlignment="0" applyProtection="0"/>
    <xf numFmtId="0" fontId="36" fillId="67" borderId="0" applyNumberFormat="0" applyBorder="0" applyAlignment="0" applyProtection="0"/>
    <xf numFmtId="0" fontId="36" fillId="63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2" fillId="22" borderId="0" applyNumberFormat="0" applyBorder="0" applyAlignment="0" applyProtection="0"/>
    <xf numFmtId="0" fontId="36" fillId="67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6" fillId="63" borderId="0" applyNumberFormat="0" applyBorder="0" applyAlignment="0" applyProtection="0"/>
    <xf numFmtId="0" fontId="36" fillId="67" borderId="0" applyNumberFormat="0" applyBorder="0" applyAlignment="0" applyProtection="0"/>
    <xf numFmtId="0" fontId="32" fillId="22" borderId="0" applyNumberFormat="0" applyBorder="0" applyAlignment="0" applyProtection="0"/>
    <xf numFmtId="0" fontId="36" fillId="6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3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7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8" fillId="63" borderId="0" applyNumberFormat="0" applyBorder="0" applyAlignment="0" applyProtection="0"/>
    <xf numFmtId="0" fontId="36" fillId="67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2" fillId="22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2" fillId="22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2" fillId="26" borderId="0" applyNumberFormat="0" applyBorder="0" applyAlignment="0" applyProtection="0"/>
    <xf numFmtId="0" fontId="36" fillId="60" borderId="0" applyNumberFormat="0" applyBorder="0" applyAlignment="0" applyProtection="0"/>
    <xf numFmtId="0" fontId="36" fillId="56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2" fillId="26" borderId="0" applyNumberFormat="0" applyBorder="0" applyAlignment="0" applyProtection="0"/>
    <xf numFmtId="0" fontId="36" fillId="60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6" fillId="56" borderId="0" applyNumberFormat="0" applyBorder="0" applyAlignment="0" applyProtection="0"/>
    <xf numFmtId="0" fontId="36" fillId="60" borderId="0" applyNumberFormat="0" applyBorder="0" applyAlignment="0" applyProtection="0"/>
    <xf numFmtId="0" fontId="32" fillId="26" borderId="0" applyNumberFormat="0" applyBorder="0" applyAlignment="0" applyProtection="0"/>
    <xf numFmtId="0" fontId="36" fillId="5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56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60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8" fillId="56" borderId="0" applyNumberFormat="0" applyBorder="0" applyAlignment="0" applyProtection="0"/>
    <xf numFmtId="0" fontId="36" fillId="60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2" fillId="2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2" fillId="2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2" fillId="30" borderId="0" applyNumberFormat="0" applyBorder="0" applyAlignment="0" applyProtection="0"/>
    <xf numFmtId="0" fontId="36" fillId="61" borderId="0" applyNumberFormat="0" applyBorder="0" applyAlignment="0" applyProtection="0"/>
    <xf numFmtId="0" fontId="36" fillId="57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2" fillId="30" borderId="0" applyNumberFormat="0" applyBorder="0" applyAlignment="0" applyProtection="0"/>
    <xf numFmtId="0" fontId="36" fillId="61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6" fillId="57" borderId="0" applyNumberFormat="0" applyBorder="0" applyAlignment="0" applyProtection="0"/>
    <xf numFmtId="0" fontId="36" fillId="61" borderId="0" applyNumberFormat="0" applyBorder="0" applyAlignment="0" applyProtection="0"/>
    <xf numFmtId="0" fontId="32" fillId="30" borderId="0" applyNumberFormat="0" applyBorder="0" applyAlignment="0" applyProtection="0"/>
    <xf numFmtId="0" fontId="36" fillId="5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57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61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8" fillId="57" borderId="0" applyNumberFormat="0" applyBorder="0" applyAlignment="0" applyProtection="0"/>
    <xf numFmtId="0" fontId="36" fillId="61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2" fillId="30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2" fillId="30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2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2" fillId="34" borderId="0" applyNumberFormat="0" applyBorder="0" applyAlignment="0" applyProtection="0"/>
    <xf numFmtId="0" fontId="36" fillId="6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2" fillId="34" borderId="0" applyNumberFormat="0" applyBorder="0" applyAlignment="0" applyProtection="0"/>
    <xf numFmtId="0" fontId="36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8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2" fillId="3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2" fillId="3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2" fillId="38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2" fillId="38" borderId="0" applyNumberFormat="0" applyBorder="0" applyAlignment="0" applyProtection="0"/>
    <xf numFmtId="0" fontId="36" fillId="6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2" fillId="38" borderId="0" applyNumberFormat="0" applyBorder="0" applyAlignment="0" applyProtection="0"/>
    <xf numFmtId="0" fontId="36" fillId="65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8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2" fillId="38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2" fillId="38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2" fillId="42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2" fillId="42" borderId="0" applyNumberFormat="0" applyBorder="0" applyAlignment="0" applyProtection="0"/>
    <xf numFmtId="0" fontId="36" fillId="70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6" fillId="66" borderId="0" applyNumberFormat="0" applyBorder="0" applyAlignment="0" applyProtection="0"/>
    <xf numFmtId="0" fontId="36" fillId="70" borderId="0" applyNumberFormat="0" applyBorder="0" applyAlignment="0" applyProtection="0"/>
    <xf numFmtId="0" fontId="32" fillId="42" borderId="0" applyNumberFormat="0" applyBorder="0" applyAlignment="0" applyProtection="0"/>
    <xf numFmtId="0" fontId="36" fillId="66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8" fillId="66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2" fillId="42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2" fillId="42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6" fillId="71" borderId="0" applyNumberFormat="0" applyBorder="0" applyAlignment="0" applyProtection="0"/>
    <xf numFmtId="0" fontId="37" fillId="71" borderId="0" applyNumberFormat="0" applyBorder="0" applyAlignment="0" applyProtection="0"/>
    <xf numFmtId="0" fontId="36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6" fillId="72" borderId="0" applyNumberFormat="0" applyBorder="0" applyAlignment="0" applyProtection="0"/>
    <xf numFmtId="0" fontId="37" fillId="72" borderId="0" applyNumberFormat="0" applyBorder="0" applyAlignment="0" applyProtection="0"/>
    <xf numFmtId="0" fontId="36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6" fillId="73" borderId="0" applyNumberFormat="0" applyBorder="0" applyAlignment="0" applyProtection="0"/>
    <xf numFmtId="0" fontId="37" fillId="73" borderId="0" applyNumberFormat="0" applyBorder="0" applyAlignment="0" applyProtection="0"/>
    <xf numFmtId="0" fontId="36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6" fillId="64" borderId="0" applyNumberFormat="0" applyBorder="0" applyAlignment="0" applyProtection="0"/>
    <xf numFmtId="0" fontId="37" fillId="64" borderId="0" applyNumberFormat="0" applyBorder="0" applyAlignment="0" applyProtection="0"/>
    <xf numFmtId="0" fontId="36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6" fillId="65" borderId="0" applyNumberFormat="0" applyBorder="0" applyAlignment="0" applyProtection="0"/>
    <xf numFmtId="0" fontId="37" fillId="65" borderId="0" applyNumberFormat="0" applyBorder="0" applyAlignment="0" applyProtection="0"/>
    <xf numFmtId="0" fontId="36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6" fillId="74" borderId="0" applyNumberFormat="0" applyBorder="0" applyAlignment="0" applyProtection="0"/>
    <xf numFmtId="0" fontId="37" fillId="74" borderId="0" applyNumberFormat="0" applyBorder="0" applyAlignment="0" applyProtection="0"/>
    <xf numFmtId="0" fontId="39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39" fillId="44" borderId="0" applyNumberFormat="0" applyBorder="0" applyAlignment="0" applyProtection="0"/>
    <xf numFmtId="0" fontId="40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1" fillId="12" borderId="0" applyNumberFormat="0" applyBorder="0" applyAlignment="0" applyProtection="0"/>
    <xf numFmtId="0" fontId="41" fillId="51" borderId="0" applyNumberFormat="0" applyBorder="0" applyAlignment="0" applyProtection="0"/>
    <xf numFmtId="0" fontId="41" fillId="45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21" fillId="12" borderId="0" applyNumberFormat="0" applyBorder="0" applyAlignment="0" applyProtection="0"/>
    <xf numFmtId="0" fontId="41" fillId="5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1" fillId="45" borderId="0" applyNumberFormat="0" applyBorder="0" applyAlignment="0" applyProtection="0"/>
    <xf numFmtId="0" fontId="41" fillId="51" borderId="0" applyNumberFormat="0" applyBorder="0" applyAlignment="0" applyProtection="0"/>
    <xf numFmtId="0" fontId="21" fillId="12" borderId="0" applyNumberFormat="0" applyBorder="0" applyAlignment="0" applyProtection="0"/>
    <xf numFmtId="0" fontId="41" fillId="45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45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51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2" fillId="45" borderId="0" applyNumberFormat="0" applyBorder="0" applyAlignment="0" applyProtection="0"/>
    <xf numFmtId="0" fontId="41" fillId="51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1" fillId="1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1" fillId="1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4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4" fillId="75" borderId="50" applyNumberFormat="0" applyAlignment="0" applyProtection="0"/>
    <xf numFmtId="0" fontId="26" fillId="16" borderId="42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26" fillId="16" borderId="42" applyNumberFormat="0" applyAlignment="0" applyProtection="0"/>
    <xf numFmtId="0" fontId="43" fillId="76" borderId="50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26" fillId="16" borderId="42" applyNumberFormat="0" applyAlignment="0" applyProtection="0"/>
    <xf numFmtId="0" fontId="43" fillId="75" borderId="50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5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26" fillId="16" borderId="42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26" fillId="16" borderId="42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26" fillId="16" borderId="42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6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43" fillId="75" borderId="50" applyNumberFormat="0" applyAlignment="0" applyProtection="0"/>
    <xf numFmtId="0" fontId="28" fillId="17" borderId="45" applyNumberFormat="0" applyAlignment="0" applyProtection="0"/>
    <xf numFmtId="0" fontId="46" fillId="77" borderId="51" applyNumberFormat="0" applyAlignment="0" applyProtection="0"/>
    <xf numFmtId="0" fontId="46" fillId="78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28" fillId="17" borderId="45" applyNumberFormat="0" applyAlignment="0" applyProtection="0"/>
    <xf numFmtId="0" fontId="46" fillId="77" borderId="51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46" fillId="78" borderId="51" applyNumberFormat="0" applyAlignment="0" applyProtection="0"/>
    <xf numFmtId="0" fontId="46" fillId="77" borderId="51" applyNumberFormat="0" applyAlignment="0" applyProtection="0"/>
    <xf numFmtId="0" fontId="28" fillId="17" borderId="45" applyNumberFormat="0" applyAlignment="0" applyProtection="0"/>
    <xf numFmtId="0" fontId="46" fillId="78" borderId="51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8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7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7" fillId="78" borderId="51" applyNumberFormat="0" applyAlignment="0" applyProtection="0"/>
    <xf numFmtId="0" fontId="46" fillId="77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28" fillId="17" borderId="45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28" fillId="17" borderId="45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28" fillId="17" borderId="45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7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27" fillId="0" borderId="44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27" fillId="0" borderId="44" applyNumberFormat="0" applyFill="0" applyAlignment="0" applyProtection="0"/>
    <xf numFmtId="0" fontId="48" fillId="0" borderId="52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9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27" fillId="0" borderId="44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27" fillId="0" borderId="44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27" fillId="0" borderId="44" applyNumberFormat="0" applyFill="0" applyAlignment="0" applyProtection="0"/>
    <xf numFmtId="0" fontId="46" fillId="78" borderId="51" applyNumberFormat="0" applyAlignment="0" applyProtection="0"/>
    <xf numFmtId="0" fontId="46" fillId="78" borderId="51" applyNumberFormat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46" fillId="78" borderId="51" applyNumberFormat="0" applyAlignment="0" applyProtection="0"/>
    <xf numFmtId="0" fontId="50" fillId="78" borderId="51" applyNumberFormat="0" applyAlignment="0" applyProtection="0"/>
    <xf numFmtId="0" fontId="50" fillId="78" borderId="51" applyNumberFormat="0" applyAlignment="0" applyProtection="0"/>
    <xf numFmtId="0" fontId="46" fillId="78" borderId="51" applyNumberFormat="0" applyAlignment="0" applyProtection="0"/>
    <xf numFmtId="0" fontId="50" fillId="78" borderId="51" applyNumberFormat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/>
    <xf numFmtId="3" fontId="51" fillId="0" borderId="0" applyFont="0" applyFill="0" applyBorder="0" applyAlignment="0" applyProtection="0"/>
    <xf numFmtId="3" fontId="51" fillId="0" borderId="0"/>
    <xf numFmtId="3" fontId="51" fillId="0" borderId="0"/>
    <xf numFmtId="3" fontId="51" fillId="0" borderId="0"/>
    <xf numFmtId="3" fontId="51" fillId="0" borderId="0"/>
    <xf numFmtId="3" fontId="51" fillId="0" borderId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/>
    <xf numFmtId="3" fontId="51" fillId="0" borderId="0"/>
    <xf numFmtId="3" fontId="51" fillId="0" borderId="0" applyFont="0" applyFill="0" applyBorder="0" applyAlignment="0" applyProtection="0"/>
    <xf numFmtId="3" fontId="51" fillId="0" borderId="0"/>
    <xf numFmtId="3" fontId="51" fillId="0" borderId="0"/>
    <xf numFmtId="3" fontId="51" fillId="0" borderId="0"/>
    <xf numFmtId="3" fontId="51" fillId="0" borderId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/>
    <xf numFmtId="3" fontId="51" fillId="0" borderId="0" applyFont="0" applyFill="0" applyBorder="0" applyAlignment="0" applyProtection="0"/>
    <xf numFmtId="3" fontId="51" fillId="0" borderId="0"/>
    <xf numFmtId="3" fontId="51" fillId="0" borderId="0"/>
    <xf numFmtId="3" fontId="51" fillId="0" borderId="0" applyFont="0" applyFill="0" applyBorder="0" applyAlignment="0" applyProtection="0"/>
    <xf numFmtId="3" fontId="51" fillId="0" borderId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2" fillId="19" borderId="0" applyNumberFormat="0" applyBorder="0" applyAlignment="0" applyProtection="0"/>
    <xf numFmtId="0" fontId="36" fillId="79" borderId="0" applyNumberFormat="0" applyBorder="0" applyAlignment="0" applyProtection="0"/>
    <xf numFmtId="0" fontId="36" fillId="71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2" fillId="19" borderId="0" applyNumberFormat="0" applyBorder="0" applyAlignment="0" applyProtection="0"/>
    <xf numFmtId="0" fontId="36" fillId="7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6" fillId="71" borderId="0" applyNumberFormat="0" applyBorder="0" applyAlignment="0" applyProtection="0"/>
    <xf numFmtId="0" fontId="36" fillId="79" borderId="0" applyNumberFormat="0" applyBorder="0" applyAlignment="0" applyProtection="0"/>
    <xf numFmtId="0" fontId="32" fillId="19" borderId="0" applyNumberFormat="0" applyBorder="0" applyAlignment="0" applyProtection="0"/>
    <xf numFmtId="0" fontId="36" fillId="71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1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9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8" fillId="71" borderId="0" applyNumberFormat="0" applyBorder="0" applyAlignment="0" applyProtection="0"/>
    <xf numFmtId="0" fontId="36" fillId="79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2" fillId="19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2" fillId="19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2" fillId="23" borderId="0" applyNumberFormat="0" applyBorder="0" applyAlignment="0" applyProtection="0"/>
    <xf numFmtId="0" fontId="36" fillId="80" borderId="0" applyNumberFormat="0" applyBorder="0" applyAlignment="0" applyProtection="0"/>
    <xf numFmtId="0" fontId="36" fillId="72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2" fillId="23" borderId="0" applyNumberFormat="0" applyBorder="0" applyAlignment="0" applyProtection="0"/>
    <xf numFmtId="0" fontId="36" fillId="80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6" fillId="72" borderId="0" applyNumberFormat="0" applyBorder="0" applyAlignment="0" applyProtection="0"/>
    <xf numFmtId="0" fontId="36" fillId="80" borderId="0" applyNumberFormat="0" applyBorder="0" applyAlignment="0" applyProtection="0"/>
    <xf numFmtId="0" fontId="32" fillId="23" borderId="0" applyNumberFormat="0" applyBorder="0" applyAlignment="0" applyProtection="0"/>
    <xf numFmtId="0" fontId="36" fillId="7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72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80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8" fillId="72" borderId="0" applyNumberFormat="0" applyBorder="0" applyAlignment="0" applyProtection="0"/>
    <xf numFmtId="0" fontId="36" fillId="80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2" fillId="23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2" fillId="23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2" fillId="27" borderId="0" applyNumberFormat="0" applyBorder="0" applyAlignment="0" applyProtection="0"/>
    <xf numFmtId="0" fontId="36" fillId="81" borderId="0" applyNumberFormat="0" applyBorder="0" applyAlignment="0" applyProtection="0"/>
    <xf numFmtId="0" fontId="36" fillId="73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2" fillId="27" borderId="0" applyNumberFormat="0" applyBorder="0" applyAlignment="0" applyProtection="0"/>
    <xf numFmtId="0" fontId="36" fillId="81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6" fillId="73" borderId="0" applyNumberFormat="0" applyBorder="0" applyAlignment="0" applyProtection="0"/>
    <xf numFmtId="0" fontId="36" fillId="81" borderId="0" applyNumberFormat="0" applyBorder="0" applyAlignment="0" applyProtection="0"/>
    <xf numFmtId="0" fontId="32" fillId="27" borderId="0" applyNumberFormat="0" applyBorder="0" applyAlignment="0" applyProtection="0"/>
    <xf numFmtId="0" fontId="36" fillId="73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73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81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8" fillId="73" borderId="0" applyNumberFormat="0" applyBorder="0" applyAlignment="0" applyProtection="0"/>
    <xf numFmtId="0" fontId="36" fillId="81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2" fillId="27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2" fillId="27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2" fillId="31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2" fillId="31" borderId="0" applyNumberFormat="0" applyBorder="0" applyAlignment="0" applyProtection="0"/>
    <xf numFmtId="0" fontId="36" fillId="6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2" fillId="31" borderId="0" applyNumberFormat="0" applyBorder="0" applyAlignment="0" applyProtection="0"/>
    <xf numFmtId="0" fontId="36" fillId="64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8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2" fillId="31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2" fillId="31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2" fillId="35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2" fillId="35" borderId="0" applyNumberFormat="0" applyBorder="0" applyAlignment="0" applyProtection="0"/>
    <xf numFmtId="0" fontId="36" fillId="69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2" fillId="35" borderId="0" applyNumberFormat="0" applyBorder="0" applyAlignment="0" applyProtection="0"/>
    <xf numFmtId="0" fontId="36" fillId="6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8" fillId="65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2" fillId="3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2" fillId="3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2" fillId="39" borderId="0" applyNumberFormat="0" applyBorder="0" applyAlignment="0" applyProtection="0"/>
    <xf numFmtId="0" fontId="36" fillId="82" borderId="0" applyNumberFormat="0" applyBorder="0" applyAlignment="0" applyProtection="0"/>
    <xf numFmtId="0" fontId="36" fillId="74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2" fillId="39" borderId="0" applyNumberFormat="0" applyBorder="0" applyAlignment="0" applyProtection="0"/>
    <xf numFmtId="0" fontId="36" fillId="82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6" fillId="74" borderId="0" applyNumberFormat="0" applyBorder="0" applyAlignment="0" applyProtection="0"/>
    <xf numFmtId="0" fontId="36" fillId="82" borderId="0" applyNumberFormat="0" applyBorder="0" applyAlignment="0" applyProtection="0"/>
    <xf numFmtId="0" fontId="32" fillId="39" borderId="0" applyNumberFormat="0" applyBorder="0" applyAlignment="0" applyProtection="0"/>
    <xf numFmtId="0" fontId="36" fillId="7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74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8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8" fillId="74" borderId="0" applyNumberFormat="0" applyBorder="0" applyAlignment="0" applyProtection="0"/>
    <xf numFmtId="0" fontId="36" fillId="8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2" fillId="39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2" fillId="39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8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24" fillId="15" borderId="42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24" fillId="15" borderId="42" applyNumberFormat="0" applyAlignment="0" applyProtection="0"/>
    <xf numFmtId="0" fontId="56" fillId="54" borderId="50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24" fillId="15" borderId="42" applyNumberFormat="0" applyAlignment="0" applyProtection="0"/>
    <xf numFmtId="0" fontId="56" fillId="48" borderId="50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7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24" fillId="15" borderId="42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24" fillId="15" borderId="42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24" fillId="15" borderId="42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15" fontId="58" fillId="2" borderId="0">
      <alignment horizont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0" fontId="51" fillId="0" borderId="0" applyFont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170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2" fontId="51" fillId="0" borderId="0" applyFill="0" applyBorder="0" applyAlignment="0" applyProtection="0"/>
    <xf numFmtId="0" fontId="4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2" fillId="0" borderId="53" applyNumberFormat="0" applyFill="0" applyAlignment="0" applyProtection="0"/>
    <xf numFmtId="0" fontId="63" fillId="0" borderId="53" applyNumberFormat="0" applyFill="0" applyAlignment="0" applyProtection="0"/>
    <xf numFmtId="0" fontId="63" fillId="0" borderId="53" applyNumberFormat="0" applyFill="0" applyAlignment="0" applyProtection="0"/>
    <xf numFmtId="0" fontId="64" fillId="0" borderId="54" applyNumberFormat="0" applyFill="0" applyAlignment="0" applyProtection="0"/>
    <xf numFmtId="0" fontId="65" fillId="0" borderId="54" applyNumberFormat="0" applyFill="0" applyAlignment="0" applyProtection="0"/>
    <xf numFmtId="0" fontId="65" fillId="0" borderId="54" applyNumberFormat="0" applyFill="0" applyAlignment="0" applyProtection="0"/>
    <xf numFmtId="0" fontId="54" fillId="0" borderId="55" applyNumberFormat="0" applyFill="0" applyAlignment="0" applyProtection="0"/>
    <xf numFmtId="0" fontId="66" fillId="0" borderId="55" applyNumberFormat="0" applyFill="0" applyAlignment="0" applyProtection="0"/>
    <xf numFmtId="0" fontId="66" fillId="0" borderId="55" applyNumberFormat="0" applyFill="0" applyAlignment="0" applyProtection="0"/>
    <xf numFmtId="0" fontId="5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171" fontId="71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22" fillId="13" borderId="0" applyNumberFormat="0" applyBorder="0" applyAlignment="0" applyProtection="0"/>
    <xf numFmtId="0" fontId="39" fillId="50" borderId="0" applyNumberFormat="0" applyBorder="0" applyAlignment="0" applyProtection="0"/>
    <xf numFmtId="0" fontId="39" fillId="44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22" fillId="13" borderId="0" applyNumberFormat="0" applyBorder="0" applyAlignment="0" applyProtection="0"/>
    <xf numFmtId="0" fontId="39" fillId="5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39" fillId="44" borderId="0" applyNumberFormat="0" applyBorder="0" applyAlignment="0" applyProtection="0"/>
    <xf numFmtId="0" fontId="39" fillId="50" borderId="0" applyNumberFormat="0" applyBorder="0" applyAlignment="0" applyProtection="0"/>
    <xf numFmtId="0" fontId="22" fillId="13" borderId="0" applyNumberFormat="0" applyBorder="0" applyAlignment="0" applyProtection="0"/>
    <xf numFmtId="0" fontId="39" fillId="4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44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5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74" fillId="44" borderId="0" applyNumberFormat="0" applyBorder="0" applyAlignment="0" applyProtection="0"/>
    <xf numFmtId="0" fontId="39" fillId="5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22" fillId="13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22" fillId="13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56" fillId="48" borderId="50" applyNumberFormat="0" applyAlignment="0" applyProtection="0"/>
    <xf numFmtId="0" fontId="75" fillId="48" borderId="50" applyNumberFormat="0" applyAlignment="0" applyProtection="0"/>
    <xf numFmtId="0" fontId="75" fillId="48" borderId="50" applyNumberFormat="0" applyAlignment="0" applyProtection="0"/>
    <xf numFmtId="0" fontId="75" fillId="48" borderId="50" applyNumberFormat="0" applyAlignment="0" applyProtection="0"/>
    <xf numFmtId="0" fontId="75" fillId="48" borderId="50" applyNumberFormat="0" applyAlignment="0" applyProtection="0"/>
    <xf numFmtId="0" fontId="75" fillId="48" borderId="50" applyNumberFormat="0" applyAlignment="0" applyProtection="0"/>
    <xf numFmtId="0" fontId="75" fillId="48" borderId="50" applyNumberFormat="0" applyAlignment="0" applyProtection="0"/>
    <xf numFmtId="0" fontId="75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56" fillId="48" borderId="50" applyNumberFormat="0" applyAlignment="0" applyProtection="0"/>
    <xf numFmtId="0" fontId="75" fillId="48" borderId="50" applyNumberFormat="0" applyAlignment="0" applyProtection="0"/>
    <xf numFmtId="0" fontId="48" fillId="0" borderId="52" applyNumberFormat="0" applyFill="0" applyAlignment="0" applyProtection="0"/>
    <xf numFmtId="0" fontId="76" fillId="0" borderId="52" applyNumberFormat="0" applyFill="0" applyAlignment="0" applyProtection="0"/>
    <xf numFmtId="0" fontId="76" fillId="0" borderId="52" applyNumberFormat="0" applyFill="0" applyAlignment="0" applyProtection="0"/>
    <xf numFmtId="172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4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17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77" fillId="0" borderId="0" applyFont="0" applyFill="0" applyBorder="0" applyAlignment="0" applyProtection="0"/>
    <xf numFmtId="0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6" fontId="77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76" fontId="77" fillId="0" borderId="0" applyFont="0" applyFill="0" applyBorder="0" applyAlignment="0" applyProtection="0"/>
    <xf numFmtId="176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77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77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8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16" fillId="0" borderId="0" applyFont="0" applyFill="0" applyBorder="0" applyAlignment="0" applyProtection="0"/>
    <xf numFmtId="180" fontId="51" fillId="0" borderId="0" applyFont="0" applyFill="0" applyBorder="0" applyAlignment="0" applyProtection="0"/>
    <xf numFmtId="182" fontId="51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84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184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85" fontId="51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51" fillId="0" borderId="0" applyFont="0" applyFill="0" applyBorder="0" applyAlignment="0" applyProtection="0"/>
    <xf numFmtId="185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185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186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2" fontId="5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67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16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177" fontId="7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87" fontId="51" fillId="0" borderId="0" applyFont="0" applyFill="0" applyBorder="0" applyAlignment="0" applyProtection="0"/>
    <xf numFmtId="43" fontId="16" fillId="0" borderId="0" applyFont="0" applyFill="0" applyBorder="0" applyAlignment="0" applyProtection="0"/>
    <xf numFmtId="177" fontId="77" fillId="0" borderId="0" applyFont="0" applyFill="0" applyBorder="0" applyAlignment="0" applyProtection="0"/>
    <xf numFmtId="178" fontId="51" fillId="0" borderId="0" applyFont="0" applyFill="0" applyBorder="0" applyAlignment="0" applyProtection="0"/>
    <xf numFmtId="176" fontId="77" fillId="0" borderId="0" applyFont="0" applyFill="0" applyBorder="0" applyAlignment="0" applyProtection="0"/>
    <xf numFmtId="42" fontId="51" fillId="0" borderId="0" applyFont="0" applyFill="0" applyBorder="0" applyAlignment="0" applyProtection="0"/>
    <xf numFmtId="188" fontId="16" fillId="0" borderId="0" applyFont="0" applyFill="0" applyBorder="0" applyAlignment="0" applyProtection="0"/>
    <xf numFmtId="42" fontId="51" fillId="0" borderId="0" applyFont="0" applyFill="0" applyBorder="0" applyAlignment="0" applyProtection="0"/>
    <xf numFmtId="188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90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90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90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4" fontId="51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3" fillId="0" borderId="0" applyFont="0" applyFill="0" applyBorder="0" applyAlignment="0" applyProtection="0"/>
    <xf numFmtId="164" fontId="16" fillId="0" borderId="0" applyFont="0" applyFill="0" applyBorder="0" applyAlignment="0" applyProtection="0"/>
    <xf numFmtId="190" fontId="51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90" fontId="51" fillId="0" borderId="0" applyFont="0" applyFill="0" applyBorder="0" applyAlignment="0" applyProtection="0"/>
    <xf numFmtId="190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5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91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91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91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93" fontId="51" fillId="0" borderId="0" applyFill="0" applyBorder="0" applyAlignment="0" applyProtection="0"/>
    <xf numFmtId="177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2" fontId="51" fillId="0" borderId="0" applyFill="0" applyBorder="0" applyAlignment="0" applyProtection="0"/>
    <xf numFmtId="194" fontId="51" fillId="0" borderId="0" applyFill="0" applyBorder="0" applyAlignment="0" applyProtection="0"/>
    <xf numFmtId="0" fontId="79" fillId="83" borderId="0" applyNumberFormat="0" applyBorder="0" applyAlignment="0" applyProtection="0"/>
    <xf numFmtId="0" fontId="23" fillId="14" borderId="0" applyNumberFormat="0" applyBorder="0" applyAlignment="0" applyProtection="0"/>
    <xf numFmtId="0" fontId="79" fillId="84" borderId="0" applyNumberFormat="0" applyBorder="0" applyAlignment="0" applyProtection="0"/>
    <xf numFmtId="0" fontId="79" fillId="83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23" fillId="14" borderId="0" applyNumberFormat="0" applyBorder="0" applyAlignment="0" applyProtection="0"/>
    <xf numFmtId="0" fontId="79" fillId="8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79" fillId="83" borderId="0" applyNumberFormat="0" applyBorder="0" applyAlignment="0" applyProtection="0"/>
    <xf numFmtId="0" fontId="79" fillId="84" borderId="0" applyNumberFormat="0" applyBorder="0" applyAlignment="0" applyProtection="0"/>
    <xf numFmtId="0" fontId="23" fillId="14" borderId="0" applyNumberFormat="0" applyBorder="0" applyAlignment="0" applyProtection="0"/>
    <xf numFmtId="0" fontId="79" fillId="8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3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4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80" fillId="83" borderId="0" applyNumberFormat="0" applyBorder="0" applyAlignment="0" applyProtection="0"/>
    <xf numFmtId="0" fontId="79" fillId="84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23" fillId="14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23" fillId="14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7" fillId="0" borderId="0"/>
    <xf numFmtId="0" fontId="77" fillId="0" borderId="0"/>
    <xf numFmtId="0" fontId="16" fillId="0" borderId="0"/>
    <xf numFmtId="0" fontId="51" fillId="0" borderId="0"/>
    <xf numFmtId="0" fontId="77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7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8" fillId="0" borderId="0"/>
    <xf numFmtId="0" fontId="33" fillId="0" borderId="0"/>
    <xf numFmtId="0" fontId="1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0"/>
    <xf numFmtId="0" fontId="16" fillId="0" borderId="0"/>
    <xf numFmtId="0" fontId="78" fillId="0" borderId="0"/>
    <xf numFmtId="0" fontId="33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77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78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7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7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8" fillId="0" borderId="0"/>
    <xf numFmtId="0" fontId="5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8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33" fillId="0" borderId="0"/>
    <xf numFmtId="0" fontId="51" fillId="0" borderId="0"/>
    <xf numFmtId="0" fontId="33" fillId="0" borderId="0"/>
    <xf numFmtId="0" fontId="51" fillId="0" borderId="0"/>
    <xf numFmtId="0" fontId="33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78" fillId="0" borderId="0"/>
    <xf numFmtId="0" fontId="33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78" fillId="0" borderId="0"/>
    <xf numFmtId="0" fontId="51" fillId="0" borderId="0"/>
    <xf numFmtId="0" fontId="78" fillId="0" borderId="0"/>
    <xf numFmtId="0" fontId="7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78" fillId="0" borderId="0"/>
    <xf numFmtId="0" fontId="51" fillId="0" borderId="0"/>
    <xf numFmtId="0" fontId="51" fillId="0" borderId="0"/>
    <xf numFmtId="0" fontId="16" fillId="0" borderId="0"/>
    <xf numFmtId="0" fontId="78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33" fillId="0" borderId="0"/>
    <xf numFmtId="0" fontId="16" fillId="0" borderId="0"/>
    <xf numFmtId="0" fontId="33" fillId="0" borderId="0"/>
    <xf numFmtId="0" fontId="33" fillId="0" borderId="0"/>
    <xf numFmtId="0" fontId="51" fillId="0" borderId="0"/>
    <xf numFmtId="0" fontId="33" fillId="0" borderId="0"/>
    <xf numFmtId="0" fontId="16" fillId="0" borderId="0"/>
    <xf numFmtId="0" fontId="33" fillId="0" borderId="0"/>
    <xf numFmtId="0" fontId="51" fillId="0" borderId="0"/>
    <xf numFmtId="0" fontId="33" fillId="0" borderId="0"/>
    <xf numFmtId="0" fontId="16" fillId="0" borderId="0"/>
    <xf numFmtId="0" fontId="33" fillId="0" borderId="0"/>
    <xf numFmtId="0" fontId="51" fillId="0" borderId="0"/>
    <xf numFmtId="0" fontId="33" fillId="0" borderId="0"/>
    <xf numFmtId="0" fontId="16" fillId="0" borderId="0"/>
    <xf numFmtId="0" fontId="33" fillId="0" borderId="0"/>
    <xf numFmtId="0" fontId="51" fillId="0" borderId="0"/>
    <xf numFmtId="0" fontId="33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78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7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78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78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78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51" fillId="0" borderId="0"/>
    <xf numFmtId="0" fontId="78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78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78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7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78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8" fillId="0" borderId="0"/>
    <xf numFmtId="0" fontId="16" fillId="0" borderId="0"/>
    <xf numFmtId="0" fontId="78" fillId="0" borderId="0"/>
    <xf numFmtId="0" fontId="51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81" fillId="0" borderId="0" applyNumberForma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81" fillId="0" borderId="0" applyNumberForma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81" fillId="0" borderId="0" applyNumberForma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81" fillId="0" borderId="0" applyNumberForma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1" fillId="0" borderId="0" applyNumberForma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1" fillId="0" borderId="0" applyNumberForma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 applyNumberFormat="0" applyFill="0" applyBorder="0" applyAlignment="0" applyProtection="0"/>
    <xf numFmtId="0" fontId="51" fillId="0" borderId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81" fillId="0" borderId="0" applyNumberFormat="0" applyFill="0" applyBorder="0" applyAlignment="0" applyProtection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2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82" fillId="0" borderId="0"/>
    <xf numFmtId="0" fontId="16" fillId="0" borderId="0"/>
    <xf numFmtId="0" fontId="82" fillId="0" borderId="0"/>
    <xf numFmtId="0" fontId="82" fillId="0" borderId="0"/>
    <xf numFmtId="0" fontId="82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16" fillId="0" borderId="0"/>
    <xf numFmtId="0" fontId="82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77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77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77" fillId="0" borderId="0"/>
    <xf numFmtId="0" fontId="51" fillId="0" borderId="0"/>
    <xf numFmtId="0" fontId="16" fillId="0" borderId="0"/>
    <xf numFmtId="0" fontId="77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77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77" fillId="0" borderId="0"/>
    <xf numFmtId="0" fontId="16" fillId="0" borderId="0"/>
    <xf numFmtId="0" fontId="16" fillId="0" borderId="0"/>
    <xf numFmtId="0" fontId="16" fillId="0" borderId="0"/>
    <xf numFmtId="0" fontId="77" fillId="0" borderId="0"/>
    <xf numFmtId="0" fontId="16" fillId="0" borderId="0"/>
    <xf numFmtId="0" fontId="77" fillId="0" borderId="0"/>
    <xf numFmtId="0" fontId="16" fillId="0" borderId="0"/>
    <xf numFmtId="0" fontId="16" fillId="0" borderId="0"/>
    <xf numFmtId="0" fontId="16" fillId="0" borderId="0"/>
    <xf numFmtId="0" fontId="77" fillId="0" borderId="0"/>
    <xf numFmtId="0" fontId="77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77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77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78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78" fillId="0" borderId="0"/>
    <xf numFmtId="0" fontId="51" fillId="0" borderId="0"/>
    <xf numFmtId="0" fontId="16" fillId="0" borderId="0"/>
    <xf numFmtId="0" fontId="33" fillId="0" borderId="0"/>
    <xf numFmtId="0" fontId="78" fillId="0" borderId="0"/>
    <xf numFmtId="0" fontId="51" fillId="0" borderId="0"/>
    <xf numFmtId="0" fontId="78" fillId="0" borderId="0"/>
    <xf numFmtId="0" fontId="16" fillId="0" borderId="0"/>
    <xf numFmtId="0" fontId="78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81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33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16" fillId="18" borderId="46" applyNumberFormat="0" applyFont="0" applyAlignment="0" applyProtection="0"/>
    <xf numFmtId="0" fontId="16" fillId="0" borderId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46" applyNumberFormat="0" applyFont="0" applyAlignment="0" applyProtection="0"/>
    <xf numFmtId="0" fontId="51" fillId="0" borderId="0"/>
    <xf numFmtId="0" fontId="51" fillId="0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46" applyNumberFormat="0" applyFont="0" applyAlignment="0" applyProtection="0"/>
    <xf numFmtId="0" fontId="51" fillId="0" borderId="46" applyNumberFormat="0" applyFont="0" applyAlignment="0" applyProtection="0"/>
    <xf numFmtId="0" fontId="51" fillId="0" borderId="4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46" applyNumberFormat="0" applyFont="0" applyAlignment="0" applyProtection="0"/>
    <xf numFmtId="0" fontId="51" fillId="0" borderId="0"/>
    <xf numFmtId="0" fontId="51" fillId="0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46" applyNumberFormat="0" applyFont="0" applyAlignment="0" applyProtection="0"/>
    <xf numFmtId="0" fontId="51" fillId="0" borderId="46" applyNumberFormat="0" applyFont="0" applyAlignment="0" applyProtection="0"/>
    <xf numFmtId="0" fontId="51" fillId="0" borderId="46" applyNumberFormat="0" applyFont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16" fillId="18" borderId="46" applyNumberFormat="0" applyFont="0" applyAlignment="0" applyProtection="0"/>
    <xf numFmtId="0" fontId="16" fillId="0" borderId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33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33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33" fillId="85" borderId="56" applyNumberFormat="0" applyFont="0" applyAlignment="0" applyProtection="0"/>
    <xf numFmtId="0" fontId="16" fillId="0" borderId="0"/>
    <xf numFmtId="0" fontId="33" fillId="85" borderId="56" applyNumberFormat="0" applyFont="0" applyAlignment="0" applyProtection="0"/>
    <xf numFmtId="0" fontId="33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33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6" borderId="56" applyNumberForma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6" borderId="56" applyNumberForma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6" borderId="56" applyNumberFormat="0" applyAlignment="0" applyProtection="0"/>
    <xf numFmtId="0" fontId="51" fillId="0" borderId="0"/>
    <xf numFmtId="0" fontId="51" fillId="86" borderId="56" applyNumberFormat="0" applyAlignment="0" applyProtection="0"/>
    <xf numFmtId="0" fontId="51" fillId="86" borderId="56" applyNumberFormat="0" applyAlignment="0" applyProtection="0"/>
    <xf numFmtId="0" fontId="51" fillId="86" borderId="56" applyNumberFormat="0" applyAlignment="0" applyProtection="0"/>
    <xf numFmtId="0" fontId="51" fillId="86" borderId="56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6" borderId="56" applyNumberForma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6" borderId="56" applyNumberFormat="0" applyAlignment="0" applyProtection="0"/>
    <xf numFmtId="0" fontId="51" fillId="85" borderId="56" applyNumberFormat="0" applyFont="0" applyAlignment="0" applyProtection="0"/>
    <xf numFmtId="0" fontId="51" fillId="86" borderId="56" applyNumberForma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6" borderId="56" applyNumberForma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6" borderId="56" applyNumberForma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33" fillId="18" borderId="4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16" fillId="0" borderId="0"/>
    <xf numFmtId="0" fontId="51" fillId="85" borderId="56" applyNumberFormat="0" applyFont="0" applyAlignment="0" applyProtection="0"/>
    <xf numFmtId="0" fontId="33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18" borderId="4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33" fillId="18" borderId="4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16" fillId="0" borderId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33" fillId="18" borderId="4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51" fillId="85" borderId="5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16" fillId="18" borderId="4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85" borderId="56" applyNumberFormat="0" applyFont="0" applyAlignment="0" applyProtection="0"/>
    <xf numFmtId="0" fontId="16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51" fillId="0" borderId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85" borderId="56" applyNumberFormat="0" applyFon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85" borderId="56" applyNumberFormat="0" applyFont="0" applyAlignment="0" applyProtection="0"/>
    <xf numFmtId="0" fontId="83" fillId="75" borderId="57" applyNumberFormat="0" applyAlignment="0" applyProtection="0"/>
    <xf numFmtId="0" fontId="84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84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84" fillId="75" borderId="57" applyNumberFormat="0" applyAlignment="0" applyProtection="0"/>
    <xf numFmtId="0" fontId="16" fillId="0" borderId="0"/>
    <xf numFmtId="0" fontId="84" fillId="75" borderId="57" applyNumberFormat="0" applyAlignment="0" applyProtection="0"/>
    <xf numFmtId="0" fontId="84" fillId="75" borderId="57" applyNumberFormat="0" applyAlignment="0" applyProtection="0"/>
    <xf numFmtId="0" fontId="84" fillId="75" borderId="57" applyNumberFormat="0" applyAlignment="0" applyProtection="0"/>
    <xf numFmtId="0" fontId="84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83" fillId="75" borderId="57" applyNumberFormat="0" applyAlignment="0" applyProtection="0"/>
    <xf numFmtId="0" fontId="16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4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78" fillId="0" borderId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51" fillId="0" borderId="0"/>
    <xf numFmtId="9" fontId="7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6" fillId="0" borderId="0"/>
    <xf numFmtId="9" fontId="78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16" fillId="0" borderId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0" fontId="51" fillId="0" borderId="0" applyFill="0" applyBorder="0" applyAlignment="0" applyProtection="0"/>
    <xf numFmtId="0" fontId="16" fillId="0" borderId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16" fillId="0" borderId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10" fontId="51" fillId="0" borderId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0" fontId="16" fillId="0" borderId="0"/>
    <xf numFmtId="9" fontId="16" fillId="0" borderId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10" fontId="51" fillId="0" borderId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0" fontId="51" fillId="0" borderId="0"/>
    <xf numFmtId="10" fontId="51" fillId="0" borderId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9" fontId="77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9" fontId="77" fillId="0" borderId="0" applyFont="0" applyFill="0" applyBorder="0" applyAlignment="0" applyProtection="0"/>
    <xf numFmtId="0" fontId="16" fillId="0" borderId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5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9" fontId="33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33" fillId="0" borderId="0" applyFont="0" applyFill="0" applyBorder="0" applyAlignment="0" applyProtection="0"/>
    <xf numFmtId="0" fontId="16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0" fontId="16" fillId="0" borderId="0"/>
    <xf numFmtId="9" fontId="78" fillId="0" borderId="0" applyFont="0" applyFill="0" applyBorder="0" applyAlignment="0" applyProtection="0"/>
    <xf numFmtId="0" fontId="51" fillId="0" borderId="0"/>
    <xf numFmtId="0" fontId="16" fillId="0" borderId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51" fillId="0" borderId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0" fontId="16" fillId="0" borderId="0"/>
    <xf numFmtId="9" fontId="51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9" fontId="78" fillId="0" borderId="0" applyFont="0" applyFill="0" applyBorder="0" applyAlignment="0" applyProtection="0"/>
    <xf numFmtId="0" fontId="51" fillId="0" borderId="0"/>
    <xf numFmtId="9" fontId="78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9" fontId="78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9" fontId="78" fillId="0" borderId="0" applyFont="0" applyFill="0" applyBorder="0" applyAlignment="0" applyProtection="0"/>
    <xf numFmtId="0" fontId="16" fillId="0" borderId="0"/>
    <xf numFmtId="9" fontId="78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9" fontId="78" fillId="0" borderId="0" applyFont="0" applyFill="0" applyBorder="0" applyAlignment="0" applyProtection="0"/>
    <xf numFmtId="0" fontId="16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51" fillId="0" borderId="0"/>
    <xf numFmtId="9" fontId="78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0" fontId="51" fillId="0" borderId="0"/>
    <xf numFmtId="9" fontId="78" fillId="0" borderId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9" fontId="78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0" fontId="51" fillId="0" borderId="0"/>
    <xf numFmtId="0" fontId="16" fillId="0" borderId="0"/>
    <xf numFmtId="9" fontId="51" fillId="0" borderId="0" applyFont="0" applyFill="0" applyBorder="0" applyAlignment="0" applyProtection="0"/>
    <xf numFmtId="0" fontId="16" fillId="0" borderId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16" fillId="0" borderId="0"/>
    <xf numFmtId="0" fontId="51" fillId="0" borderId="0"/>
    <xf numFmtId="0" fontId="16" fillId="0" borderId="0"/>
    <xf numFmtId="9" fontId="51" fillId="0" borderId="0" applyFont="0" applyFill="0" applyBorder="0" applyAlignment="0" applyProtection="0"/>
    <xf numFmtId="0" fontId="16" fillId="0" borderId="0"/>
    <xf numFmtId="9" fontId="78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9" fontId="78" fillId="0" borderId="0" applyFont="0" applyFill="0" applyBorder="0" applyAlignment="0" applyProtection="0"/>
    <xf numFmtId="0" fontId="16" fillId="0" borderId="0"/>
    <xf numFmtId="9" fontId="77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0" fontId="16" fillId="0" borderId="0"/>
    <xf numFmtId="9" fontId="77" fillId="0" borderId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9" fontId="77" fillId="0" borderId="0" applyFont="0" applyFill="0" applyBorder="0" applyAlignment="0" applyProtection="0"/>
    <xf numFmtId="0" fontId="16" fillId="0" borderId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16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16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0" fontId="51" fillId="0" borderId="0"/>
    <xf numFmtId="0" fontId="51" fillId="0" borderId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183" fontId="51" fillId="0" borderId="0" applyFill="0" applyBorder="0" applyAlignment="0" applyProtection="0"/>
    <xf numFmtId="0" fontId="16" fillId="0" borderId="0"/>
    <xf numFmtId="18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16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16" fillId="0" borderId="0"/>
    <xf numFmtId="0" fontId="51" fillId="0" borderId="0"/>
    <xf numFmtId="0" fontId="16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0" fontId="16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16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16" fillId="0" borderId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0" fontId="16" fillId="0" borderId="0"/>
    <xf numFmtId="0" fontId="16" fillId="0" borderId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51" fillId="0" borderId="0"/>
    <xf numFmtId="0" fontId="51" fillId="0" borderId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6" fillId="0" borderId="0"/>
    <xf numFmtId="0" fontId="16" fillId="0" borderId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83" fillId="75" borderId="57" applyNumberFormat="0" applyAlignment="0" applyProtection="0"/>
    <xf numFmtId="0" fontId="16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25" fillId="16" borderId="43" applyNumberFormat="0" applyAlignment="0" applyProtection="0"/>
    <xf numFmtId="0" fontId="85" fillId="0" borderId="43" applyNumberFormat="0" applyAlignment="0" applyProtection="0"/>
    <xf numFmtId="0" fontId="51" fillId="0" borderId="0"/>
    <xf numFmtId="0" fontId="85" fillId="0" borderId="43" applyNumberFormat="0" applyAlignment="0" applyProtection="0"/>
    <xf numFmtId="0" fontId="83" fillId="75" borderId="57" applyNumberFormat="0" applyAlignment="0" applyProtection="0"/>
    <xf numFmtId="0" fontId="85" fillId="0" borderId="43" applyNumberFormat="0" applyAlignment="0" applyProtection="0"/>
    <xf numFmtId="0" fontId="85" fillId="0" borderId="43" applyNumberFormat="0" applyAlignment="0" applyProtection="0"/>
    <xf numFmtId="0" fontId="85" fillId="0" borderId="43" applyNumberFormat="0" applyAlignment="0" applyProtection="0"/>
    <xf numFmtId="0" fontId="25" fillId="16" borderId="43" applyNumberFormat="0" applyAlignment="0" applyProtection="0"/>
    <xf numFmtId="0" fontId="83" fillId="76" borderId="57" applyNumberFormat="0" applyAlignment="0" applyProtection="0"/>
    <xf numFmtId="0" fontId="51" fillId="0" borderId="0"/>
    <xf numFmtId="0" fontId="51" fillId="0" borderId="0"/>
    <xf numFmtId="0" fontId="25" fillId="16" borderId="43" applyNumberFormat="0" applyAlignment="0" applyProtection="0"/>
    <xf numFmtId="0" fontId="16" fillId="0" borderId="0"/>
    <xf numFmtId="0" fontId="25" fillId="16" borderId="43" applyNumberFormat="0" applyAlignment="0" applyProtection="0"/>
    <xf numFmtId="0" fontId="25" fillId="16" borderId="43" applyNumberFormat="0" applyAlignment="0" applyProtection="0"/>
    <xf numFmtId="0" fontId="25" fillId="16" borderId="43" applyNumberFormat="0" applyAlignment="0" applyProtection="0"/>
    <xf numFmtId="0" fontId="85" fillId="0" borderId="43" applyNumberFormat="0" applyAlignment="0" applyProtection="0"/>
    <xf numFmtId="0" fontId="51" fillId="0" borderId="0"/>
    <xf numFmtId="0" fontId="85" fillId="0" borderId="43" applyNumberFormat="0" applyAlignment="0" applyProtection="0"/>
    <xf numFmtId="0" fontId="83" fillId="76" borderId="57" applyNumberFormat="0" applyAlignment="0" applyProtection="0"/>
    <xf numFmtId="0" fontId="85" fillId="0" borderId="43" applyNumberFormat="0" applyAlignment="0" applyProtection="0"/>
    <xf numFmtId="0" fontId="85" fillId="0" borderId="43" applyNumberFormat="0" applyAlignment="0" applyProtection="0"/>
    <xf numFmtId="0" fontId="85" fillId="0" borderId="43" applyNumberFormat="0" applyAlignment="0" applyProtection="0"/>
    <xf numFmtId="0" fontId="25" fillId="16" borderId="43" applyNumberFormat="0" applyAlignment="0" applyProtection="0"/>
    <xf numFmtId="0" fontId="83" fillId="76" borderId="57" applyNumberFormat="0" applyAlignment="0" applyProtection="0"/>
    <xf numFmtId="0" fontId="51" fillId="0" borderId="0"/>
    <xf numFmtId="0" fontId="51" fillId="0" borderId="0"/>
    <xf numFmtId="0" fontId="25" fillId="16" borderId="43" applyNumberFormat="0" applyAlignment="0" applyProtection="0"/>
    <xf numFmtId="0" fontId="16" fillId="0" borderId="0"/>
    <xf numFmtId="0" fontId="25" fillId="16" borderId="43" applyNumberFormat="0" applyAlignment="0" applyProtection="0"/>
    <xf numFmtId="0" fontId="25" fillId="16" borderId="43" applyNumberFormat="0" applyAlignment="0" applyProtection="0"/>
    <xf numFmtId="0" fontId="25" fillId="16" borderId="43" applyNumberFormat="0" applyAlignment="0" applyProtection="0"/>
    <xf numFmtId="0" fontId="85" fillId="0" borderId="43" applyNumberFormat="0" applyAlignment="0" applyProtection="0"/>
    <xf numFmtId="0" fontId="51" fillId="0" borderId="0"/>
    <xf numFmtId="0" fontId="85" fillId="0" borderId="43" applyNumberFormat="0" applyAlignment="0" applyProtection="0"/>
    <xf numFmtId="0" fontId="83" fillId="76" borderId="57" applyNumberFormat="0" applyAlignment="0" applyProtection="0"/>
    <xf numFmtId="0" fontId="85" fillId="0" borderId="43" applyNumberFormat="0" applyAlignment="0" applyProtection="0"/>
    <xf numFmtId="0" fontId="85" fillId="0" borderId="43" applyNumberFormat="0" applyAlignment="0" applyProtection="0"/>
    <xf numFmtId="0" fontId="85" fillId="0" borderId="43" applyNumberFormat="0" applyAlignment="0" applyProtection="0"/>
    <xf numFmtId="0" fontId="25" fillId="16" borderId="43" applyNumberFormat="0" applyAlignment="0" applyProtection="0"/>
    <xf numFmtId="0" fontId="83" fillId="76" borderId="57" applyNumberFormat="0" applyAlignment="0" applyProtection="0"/>
    <xf numFmtId="0" fontId="51" fillId="0" borderId="0"/>
    <xf numFmtId="0" fontId="51" fillId="0" borderId="0"/>
    <xf numFmtId="0" fontId="25" fillId="16" borderId="43" applyNumberFormat="0" applyAlignment="0" applyProtection="0"/>
    <xf numFmtId="0" fontId="16" fillId="0" borderId="0"/>
    <xf numFmtId="0" fontId="25" fillId="16" borderId="43" applyNumberFormat="0" applyAlignment="0" applyProtection="0"/>
    <xf numFmtId="0" fontId="25" fillId="16" borderId="43" applyNumberFormat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6" borderId="57" applyNumberFormat="0" applyAlignment="0" applyProtection="0"/>
    <xf numFmtId="0" fontId="51" fillId="0" borderId="0"/>
    <xf numFmtId="0" fontId="83" fillId="76" borderId="57" applyNumberFormat="0" applyAlignment="0" applyProtection="0"/>
    <xf numFmtId="0" fontId="83" fillId="76" borderId="57" applyNumberFormat="0" applyAlignment="0" applyProtection="0"/>
    <xf numFmtId="0" fontId="83" fillId="76" borderId="57" applyNumberFormat="0" applyAlignment="0" applyProtection="0"/>
    <xf numFmtId="0" fontId="83" fillId="76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83" fillId="75" borderId="57" applyNumberFormat="0" applyAlignment="0" applyProtection="0"/>
    <xf numFmtId="0" fontId="25" fillId="16" borderId="43" applyNumberFormat="0" applyAlignment="0" applyProtection="0"/>
    <xf numFmtId="0" fontId="51" fillId="0" borderId="0"/>
    <xf numFmtId="0" fontId="25" fillId="16" borderId="43" applyNumberFormat="0" applyAlignment="0" applyProtection="0"/>
    <xf numFmtId="0" fontId="25" fillId="16" borderId="43" applyNumberFormat="0" applyAlignment="0" applyProtection="0"/>
    <xf numFmtId="0" fontId="25" fillId="16" borderId="43" applyNumberFormat="0" applyAlignment="0" applyProtection="0"/>
    <xf numFmtId="0" fontId="83" fillId="75" borderId="57" applyNumberFormat="0" applyAlignment="0" applyProtection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86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83" fillId="76" borderId="57" applyNumberFormat="0" applyAlignment="0" applyProtection="0"/>
    <xf numFmtId="0" fontId="83" fillId="76" borderId="57" applyNumberFormat="0" applyAlignment="0" applyProtection="0"/>
    <xf numFmtId="0" fontId="83" fillId="76" borderId="57" applyNumberFormat="0" applyAlignment="0" applyProtection="0"/>
    <xf numFmtId="0" fontId="51" fillId="0" borderId="0" applyNumberFormat="0" applyFont="0" applyFill="0" applyBorder="0" applyAlignment="0" applyProtection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83" fillId="76" borderId="57" applyNumberFormat="0" applyAlignment="0" applyProtection="0"/>
    <xf numFmtId="0" fontId="83" fillId="76" borderId="57" applyNumberFormat="0" applyAlignment="0" applyProtection="0"/>
    <xf numFmtId="0" fontId="83" fillId="76" borderId="57" applyNumberFormat="0" applyAlignment="0" applyProtection="0"/>
    <xf numFmtId="0" fontId="51" fillId="0" borderId="0" applyNumberFormat="0" applyFont="0" applyFill="0" applyBorder="0" applyAlignment="0" applyProtection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83" fillId="76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3" fillId="75" borderId="57" applyNumberFormat="0" applyAlignment="0" applyProtection="0"/>
    <xf numFmtId="0" fontId="25" fillId="16" borderId="43" applyNumberFormat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16" fillId="0" borderId="0"/>
    <xf numFmtId="0" fontId="83" fillId="75" borderId="57" applyNumberFormat="0" applyAlignment="0" applyProtection="0"/>
    <xf numFmtId="0" fontId="25" fillId="16" borderId="43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16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16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16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16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16" fillId="0" borderId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16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16" fillId="0" borderId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/>
    <xf numFmtId="0" fontId="16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16" fillId="0" borderId="0"/>
    <xf numFmtId="0" fontId="83" fillId="75" borderId="57" applyNumberFormat="0" applyAlignment="0" applyProtection="0"/>
    <xf numFmtId="0" fontId="25" fillId="16" borderId="43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83" fillId="75" borderId="57" applyNumberFormat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25" fillId="16" borderId="43" applyNumberFormat="0" applyAlignment="0" applyProtection="0"/>
    <xf numFmtId="0" fontId="83" fillId="75" borderId="57" applyNumberFormat="0" applyAlignment="0" applyProtection="0"/>
    <xf numFmtId="0" fontId="51" fillId="0" borderId="0"/>
    <xf numFmtId="0" fontId="51" fillId="0" borderId="0"/>
    <xf numFmtId="0" fontId="25" fillId="16" borderId="43" applyNumberFormat="0" applyAlignment="0" applyProtection="0"/>
    <xf numFmtId="0" fontId="16" fillId="0" borderId="0"/>
    <xf numFmtId="0" fontId="25" fillId="16" borderId="43" applyNumberFormat="0" applyAlignment="0" applyProtection="0"/>
    <xf numFmtId="0" fontId="25" fillId="16" borderId="43" applyNumberFormat="0" applyAlignment="0" applyProtection="0"/>
    <xf numFmtId="0" fontId="85" fillId="0" borderId="43" applyNumberFormat="0" applyAlignment="0" applyProtection="0"/>
    <xf numFmtId="0" fontId="51" fillId="0" borderId="0"/>
    <xf numFmtId="0" fontId="83" fillId="76" borderId="57" applyNumberFormat="0" applyAlignment="0" applyProtection="0"/>
    <xf numFmtId="0" fontId="85" fillId="0" borderId="43" applyNumberFormat="0" applyAlignment="0" applyProtection="0"/>
    <xf numFmtId="0" fontId="83" fillId="75" borderId="57" applyNumberFormat="0" applyAlignment="0" applyProtection="0"/>
    <xf numFmtId="0" fontId="85" fillId="0" borderId="43" applyNumberFormat="0" applyAlignment="0" applyProtection="0"/>
    <xf numFmtId="0" fontId="85" fillId="0" borderId="43" applyNumberFormat="0" applyAlignment="0" applyProtection="0"/>
    <xf numFmtId="0" fontId="85" fillId="0" borderId="43" applyNumberFormat="0" applyAlignment="0" applyProtection="0"/>
    <xf numFmtId="0" fontId="83" fillId="76" borderId="57" applyNumberFormat="0" applyAlignment="0" applyProtection="0"/>
    <xf numFmtId="0" fontId="51" fillId="0" borderId="0"/>
    <xf numFmtId="0" fontId="83" fillId="75" borderId="57" applyNumberFormat="0" applyAlignment="0" applyProtection="0"/>
    <xf numFmtId="0" fontId="51" fillId="0" borderId="0"/>
    <xf numFmtId="0" fontId="83" fillId="75" borderId="57" applyNumberFormat="0" applyAlignment="0" applyProtection="0"/>
    <xf numFmtId="0" fontId="16" fillId="0" borderId="0"/>
    <xf numFmtId="0" fontId="83" fillId="75" borderId="57" applyNumberFormat="0" applyAlignment="0" applyProtection="0"/>
    <xf numFmtId="0" fontId="83" fillId="75" borderId="57" applyNumberFormat="0" applyAlignment="0" applyProtection="0"/>
    <xf numFmtId="0" fontId="2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51" fillId="0" borderId="0"/>
    <xf numFmtId="0" fontId="29" fillId="0" borderId="0" applyNumberFormat="0" applyFill="0" applyBorder="0" applyAlignment="0" applyProtection="0"/>
    <xf numFmtId="0" fontId="16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51" fillId="0" borderId="0"/>
    <xf numFmtId="0" fontId="29" fillId="0" borderId="0" applyNumberFormat="0" applyFill="0" applyBorder="0" applyAlignment="0" applyProtection="0"/>
    <xf numFmtId="0" fontId="16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51" fillId="0" borderId="0"/>
    <xf numFmtId="0" fontId="29" fillId="0" borderId="0" applyNumberFormat="0" applyFill="0" applyBorder="0" applyAlignment="0" applyProtection="0"/>
    <xf numFmtId="0" fontId="16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6" fillId="0" borderId="0"/>
    <xf numFmtId="0" fontId="51" fillId="0" borderId="0"/>
    <xf numFmtId="0" fontId="51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88" fillId="0" borderId="0" applyNumberFormat="0" applyFill="0" applyBorder="0" applyAlignment="0" applyProtection="0"/>
    <xf numFmtId="0" fontId="16" fillId="0" borderId="0"/>
    <xf numFmtId="0" fontId="2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2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6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88" fillId="0" borderId="0" applyNumberFormat="0" applyFill="0" applyBorder="0" applyAlignment="0" applyProtection="0"/>
    <xf numFmtId="0" fontId="16" fillId="0" borderId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88" fillId="0" borderId="0" applyNumberFormat="0" applyFill="0" applyBorder="0" applyAlignment="0" applyProtection="0"/>
    <xf numFmtId="0" fontId="16" fillId="0" borderId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88" fillId="0" borderId="0" applyNumberFormat="0" applyFill="0" applyBorder="0" applyAlignment="0" applyProtection="0"/>
    <xf numFmtId="0" fontId="16" fillId="0" borderId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88" fillId="0" borderId="0" applyNumberFormat="0" applyFill="0" applyBorder="0" applyAlignment="0" applyProtection="0"/>
    <xf numFmtId="0" fontId="16" fillId="0" borderId="0"/>
    <xf numFmtId="0" fontId="8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1" fillId="0" borderId="0"/>
    <xf numFmtId="0" fontId="51" fillId="0" borderId="0"/>
    <xf numFmtId="0" fontId="29" fillId="0" borderId="0" applyNumberFormat="0" applyFill="0" applyBorder="0" applyAlignment="0" applyProtection="0"/>
    <xf numFmtId="0" fontId="16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51" fillId="0" borderId="0"/>
    <xf numFmtId="0" fontId="16" fillId="0" borderId="0"/>
    <xf numFmtId="0" fontId="8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51" fillId="0" borderId="0"/>
    <xf numFmtId="0" fontId="16" fillId="0" borderId="0"/>
    <xf numFmtId="0" fontId="3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1" fillId="0" borderId="0"/>
    <xf numFmtId="0" fontId="9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30" fillId="0" borderId="0" applyNumberFormat="0" applyFill="0" applyBorder="0" applyAlignment="0" applyProtection="0"/>
    <xf numFmtId="0" fontId="16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1" fillId="0" borderId="0"/>
    <xf numFmtId="0" fontId="9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30" fillId="0" borderId="0" applyNumberFormat="0" applyFill="0" applyBorder="0" applyAlignment="0" applyProtection="0"/>
    <xf numFmtId="0" fontId="16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1" fillId="0" borderId="0"/>
    <xf numFmtId="0" fontId="9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30" fillId="0" borderId="0" applyNumberFormat="0" applyFill="0" applyBorder="0" applyAlignment="0" applyProtection="0"/>
    <xf numFmtId="0" fontId="16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6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9" fillId="0" borderId="0" applyNumberFormat="0" applyFill="0" applyBorder="0" applyAlignment="0" applyProtection="0"/>
    <xf numFmtId="0" fontId="16" fillId="0" borderId="0"/>
    <xf numFmtId="0" fontId="30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3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6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9" fillId="0" borderId="0" applyNumberFormat="0" applyFill="0" applyBorder="0" applyAlignment="0" applyProtection="0"/>
    <xf numFmtId="0" fontId="16" fillId="0" borderId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9" fillId="0" borderId="0" applyNumberFormat="0" applyFill="0" applyBorder="0" applyAlignment="0" applyProtection="0"/>
    <xf numFmtId="0" fontId="16" fillId="0" borderId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9" fillId="0" borderId="0" applyNumberFormat="0" applyFill="0" applyBorder="0" applyAlignment="0" applyProtection="0"/>
    <xf numFmtId="0" fontId="16" fillId="0" borderId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9" fillId="0" borderId="0" applyNumberFormat="0" applyFill="0" applyBorder="0" applyAlignment="0" applyProtection="0"/>
    <xf numFmtId="0" fontId="16" fillId="0" borderId="0"/>
    <xf numFmtId="0" fontId="5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30" fillId="0" borderId="0" applyNumberFormat="0" applyFill="0" applyBorder="0" applyAlignment="0" applyProtection="0"/>
    <xf numFmtId="0" fontId="16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16" fillId="0" borderId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51" fillId="0" borderId="0"/>
    <xf numFmtId="0" fontId="16" fillId="0" borderId="0"/>
    <xf numFmtId="0" fontId="18" fillId="0" borderId="39" applyNumberFormat="0" applyFill="0" applyAlignment="0" applyProtection="0"/>
    <xf numFmtId="0" fontId="93" fillId="0" borderId="39" applyNumberFormat="0" applyFill="0" applyAlignment="0" applyProtection="0"/>
    <xf numFmtId="0" fontId="51" fillId="0" borderId="0"/>
    <xf numFmtId="0" fontId="93" fillId="0" borderId="39" applyNumberFormat="0" applyFill="0" applyAlignment="0" applyProtection="0"/>
    <xf numFmtId="0" fontId="62" fillId="0" borderId="53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18" fillId="0" borderId="39" applyNumberFormat="0" applyFill="0" applyAlignment="0" applyProtection="0"/>
    <xf numFmtId="0" fontId="62" fillId="0" borderId="53" applyNumberFormat="0" applyFill="0" applyAlignment="0" applyProtection="0"/>
    <xf numFmtId="0" fontId="51" fillId="0" borderId="0"/>
    <xf numFmtId="0" fontId="51" fillId="0" borderId="0"/>
    <xf numFmtId="0" fontId="18" fillId="0" borderId="39" applyNumberFormat="0" applyFill="0" applyAlignment="0" applyProtection="0"/>
    <xf numFmtId="0" fontId="16" fillId="0" borderId="0"/>
    <xf numFmtId="0" fontId="18" fillId="0" borderId="39" applyNumberFormat="0" applyFill="0" applyAlignment="0" applyProtection="0"/>
    <xf numFmtId="0" fontId="18" fillId="0" borderId="39" applyNumberFormat="0" applyFill="0" applyAlignment="0" applyProtection="0"/>
    <xf numFmtId="0" fontId="18" fillId="0" borderId="39" applyNumberFormat="0" applyFill="0" applyAlignment="0" applyProtection="0"/>
    <xf numFmtId="0" fontId="93" fillId="0" borderId="39" applyNumberFormat="0" applyFill="0" applyAlignment="0" applyProtection="0"/>
    <xf numFmtId="0" fontId="51" fillId="0" borderId="0"/>
    <xf numFmtId="0" fontId="93" fillId="0" borderId="39" applyNumberFormat="0" applyFill="0" applyAlignment="0" applyProtection="0"/>
    <xf numFmtId="0" fontId="62" fillId="0" borderId="53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18" fillId="0" borderId="39" applyNumberFormat="0" applyFill="0" applyAlignment="0" applyProtection="0"/>
    <xf numFmtId="0" fontId="62" fillId="0" borderId="53" applyNumberFormat="0" applyFill="0" applyAlignment="0" applyProtection="0"/>
    <xf numFmtId="0" fontId="51" fillId="0" borderId="0"/>
    <xf numFmtId="0" fontId="51" fillId="0" borderId="0"/>
    <xf numFmtId="0" fontId="18" fillId="0" borderId="39" applyNumberFormat="0" applyFill="0" applyAlignment="0" applyProtection="0"/>
    <xf numFmtId="0" fontId="16" fillId="0" borderId="0"/>
    <xf numFmtId="0" fontId="18" fillId="0" borderId="39" applyNumberFormat="0" applyFill="0" applyAlignment="0" applyProtection="0"/>
    <xf numFmtId="0" fontId="18" fillId="0" borderId="39" applyNumberFormat="0" applyFill="0" applyAlignment="0" applyProtection="0"/>
    <xf numFmtId="0" fontId="18" fillId="0" borderId="39" applyNumberFormat="0" applyFill="0" applyAlignment="0" applyProtection="0"/>
    <xf numFmtId="0" fontId="93" fillId="0" borderId="39" applyNumberFormat="0" applyFill="0" applyAlignment="0" applyProtection="0"/>
    <xf numFmtId="0" fontId="51" fillId="0" borderId="0"/>
    <xf numFmtId="0" fontId="93" fillId="0" borderId="39" applyNumberFormat="0" applyFill="0" applyAlignment="0" applyProtection="0"/>
    <xf numFmtId="0" fontId="62" fillId="0" borderId="53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93" fillId="0" borderId="39" applyNumberFormat="0" applyFill="0" applyAlignment="0" applyProtection="0"/>
    <xf numFmtId="0" fontId="18" fillId="0" borderId="39" applyNumberFormat="0" applyFill="0" applyAlignment="0" applyProtection="0"/>
    <xf numFmtId="0" fontId="62" fillId="0" borderId="53" applyNumberFormat="0" applyFill="0" applyAlignment="0" applyProtection="0"/>
    <xf numFmtId="0" fontId="51" fillId="0" borderId="0"/>
    <xf numFmtId="0" fontId="51" fillId="0" borderId="0"/>
    <xf numFmtId="0" fontId="18" fillId="0" borderId="39" applyNumberFormat="0" applyFill="0" applyAlignment="0" applyProtection="0"/>
    <xf numFmtId="0" fontId="16" fillId="0" borderId="0"/>
    <xf numFmtId="0" fontId="18" fillId="0" borderId="39" applyNumberFormat="0" applyFill="0" applyAlignment="0" applyProtection="0"/>
    <xf numFmtId="0" fontId="18" fillId="0" borderId="39" applyNumberFormat="0" applyFill="0" applyAlignment="0" applyProtection="0"/>
    <xf numFmtId="0" fontId="51" fillId="0" borderId="0" applyNumberFormat="0" applyFont="0" applyFill="0" applyBorder="0" applyAlignment="0" applyProtection="0"/>
    <xf numFmtId="0" fontId="62" fillId="0" borderId="53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2" fillId="0" borderId="53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62" fillId="0" borderId="53" applyNumberFormat="0" applyFill="0" applyAlignment="0" applyProtection="0"/>
    <xf numFmtId="0" fontId="18" fillId="0" borderId="39" applyNumberFormat="0" applyFill="0" applyAlignment="0" applyProtection="0"/>
    <xf numFmtId="0" fontId="51" fillId="0" borderId="0"/>
    <xf numFmtId="0" fontId="18" fillId="0" borderId="39" applyNumberFormat="0" applyFill="0" applyAlignment="0" applyProtection="0"/>
    <xf numFmtId="0" fontId="18" fillId="0" borderId="39" applyNumberFormat="0" applyFill="0" applyAlignment="0" applyProtection="0"/>
    <xf numFmtId="0" fontId="18" fillId="0" borderId="39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62" fillId="0" borderId="53" applyNumberFormat="0" applyFill="0" applyAlignment="0" applyProtection="0"/>
    <xf numFmtId="0" fontId="94" fillId="0" borderId="53" applyNumberFormat="0" applyFill="0" applyAlignment="0" applyProtection="0"/>
    <xf numFmtId="0" fontId="16" fillId="0" borderId="0"/>
    <xf numFmtId="0" fontId="51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2" fillId="0" borderId="53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2" fillId="0" borderId="53" applyNumberFormat="0" applyFill="0" applyAlignment="0" applyProtection="0"/>
    <xf numFmtId="0" fontId="16" fillId="0" borderId="0"/>
    <xf numFmtId="0" fontId="18" fillId="0" borderId="39" applyNumberFormat="0" applyFill="0" applyAlignment="0" applyProtection="0"/>
    <xf numFmtId="0" fontId="51" fillId="0" borderId="0" applyNumberFormat="0" applyFont="0" applyFill="0" applyBorder="0" applyAlignment="0" applyProtection="0"/>
    <xf numFmtId="0" fontId="62" fillId="0" borderId="53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2" fillId="0" borderId="53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18" fillId="0" borderId="39" applyNumberFormat="0" applyFill="0" applyAlignment="0" applyProtection="0"/>
    <xf numFmtId="0" fontId="62" fillId="0" borderId="53" applyNumberFormat="0" applyFill="0" applyAlignment="0" applyProtection="0"/>
    <xf numFmtId="0" fontId="16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62" fillId="0" borderId="53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2" fillId="0" borderId="53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2" fillId="0" borderId="53" applyNumberFormat="0" applyFill="0" applyAlignment="0" applyProtection="0"/>
    <xf numFmtId="0" fontId="16" fillId="0" borderId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2" fillId="0" borderId="53" applyNumberFormat="0" applyFill="0" applyAlignment="0" applyProtection="0"/>
    <xf numFmtId="0" fontId="16" fillId="0" borderId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2" fillId="0" borderId="53" applyNumberFormat="0" applyFill="0" applyAlignment="0" applyProtection="0"/>
    <xf numFmtId="0" fontId="16" fillId="0" borderId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2" fillId="0" borderId="53" applyNumberFormat="0" applyFill="0" applyAlignment="0" applyProtection="0"/>
    <xf numFmtId="0" fontId="16" fillId="0" borderId="0"/>
    <xf numFmtId="0" fontId="62" fillId="0" borderId="53" applyNumberFormat="0" applyFill="0" applyAlignment="0" applyProtection="0"/>
    <xf numFmtId="0" fontId="18" fillId="0" borderId="3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62" fillId="0" borderId="5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8" fillId="0" borderId="39" applyNumberFormat="0" applyFill="0" applyAlignment="0" applyProtection="0"/>
    <xf numFmtId="0" fontId="62" fillId="0" borderId="53" applyNumberFormat="0" applyFill="0" applyAlignment="0" applyProtection="0"/>
    <xf numFmtId="0" fontId="51" fillId="0" borderId="0"/>
    <xf numFmtId="0" fontId="51" fillId="0" borderId="0"/>
    <xf numFmtId="0" fontId="18" fillId="0" borderId="39" applyNumberFormat="0" applyFill="0" applyAlignment="0" applyProtection="0"/>
    <xf numFmtId="0" fontId="16" fillId="0" borderId="0"/>
    <xf numFmtId="0" fontId="18" fillId="0" borderId="39" applyNumberFormat="0" applyFill="0" applyAlignment="0" applyProtection="0"/>
    <xf numFmtId="0" fontId="18" fillId="0" borderId="39" applyNumberFormat="0" applyFill="0" applyAlignment="0" applyProtection="0"/>
    <xf numFmtId="0" fontId="93" fillId="0" borderId="39" applyNumberFormat="0" applyFill="0" applyAlignment="0" applyProtection="0"/>
    <xf numFmtId="0" fontId="51" fillId="0" borderId="0"/>
    <xf numFmtId="0" fontId="62" fillId="0" borderId="53" applyNumberFormat="0" applyFill="0" applyAlignment="0" applyProtection="0"/>
    <xf numFmtId="0" fontId="51" fillId="0" borderId="0"/>
    <xf numFmtId="0" fontId="16" fillId="0" borderId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92" fillId="0" borderId="0" applyNumberFormat="0" applyFill="0" applyBorder="0" applyAlignment="0" applyProtection="0"/>
    <xf numFmtId="0" fontId="16" fillId="0" borderId="0"/>
    <xf numFmtId="0" fontId="9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51" fillId="0" borderId="0"/>
    <xf numFmtId="0" fontId="17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51" fillId="0" borderId="0"/>
    <xf numFmtId="0" fontId="16" fillId="0" borderId="0"/>
    <xf numFmtId="0" fontId="1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1" fillId="0" borderId="0"/>
    <xf numFmtId="0" fontId="95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51" fillId="0" borderId="0"/>
    <xf numFmtId="0" fontId="17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1" fillId="0" borderId="0"/>
    <xf numFmtId="0" fontId="95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51" fillId="0" borderId="0"/>
    <xf numFmtId="0" fontId="17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1" fillId="0" borderId="0"/>
    <xf numFmtId="0" fontId="95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51" fillId="0" borderId="0"/>
    <xf numFmtId="0" fontId="17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40" applyNumberFormat="0" applyFill="0" applyAlignment="0" applyProtection="0"/>
    <xf numFmtId="0" fontId="93" fillId="0" borderId="40" applyNumberFormat="0" applyFill="0" applyAlignment="0" applyProtection="0"/>
    <xf numFmtId="0" fontId="51" fillId="0" borderId="0"/>
    <xf numFmtId="0" fontId="93" fillId="0" borderId="40" applyNumberFormat="0" applyFill="0" applyAlignment="0" applyProtection="0"/>
    <xf numFmtId="0" fontId="64" fillId="0" borderId="54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19" fillId="0" borderId="40" applyNumberFormat="0" applyFill="0" applyAlignment="0" applyProtection="0"/>
    <xf numFmtId="0" fontId="64" fillId="0" borderId="54" applyNumberFormat="0" applyFill="0" applyAlignment="0" applyProtection="0"/>
    <xf numFmtId="0" fontId="51" fillId="0" borderId="0"/>
    <xf numFmtId="0" fontId="51" fillId="0" borderId="0"/>
    <xf numFmtId="0" fontId="19" fillId="0" borderId="40" applyNumberFormat="0" applyFill="0" applyAlignment="0" applyProtection="0"/>
    <xf numFmtId="0" fontId="16" fillId="0" borderId="0"/>
    <xf numFmtId="0" fontId="19" fillId="0" borderId="40" applyNumberFormat="0" applyFill="0" applyAlignment="0" applyProtection="0"/>
    <xf numFmtId="0" fontId="19" fillId="0" borderId="40" applyNumberFormat="0" applyFill="0" applyAlignment="0" applyProtection="0"/>
    <xf numFmtId="0" fontId="19" fillId="0" borderId="40" applyNumberFormat="0" applyFill="0" applyAlignment="0" applyProtection="0"/>
    <xf numFmtId="0" fontId="93" fillId="0" borderId="40" applyNumberFormat="0" applyFill="0" applyAlignment="0" applyProtection="0"/>
    <xf numFmtId="0" fontId="51" fillId="0" borderId="0"/>
    <xf numFmtId="0" fontId="93" fillId="0" borderId="40" applyNumberFormat="0" applyFill="0" applyAlignment="0" applyProtection="0"/>
    <xf numFmtId="0" fontId="64" fillId="0" borderId="54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19" fillId="0" borderId="40" applyNumberFormat="0" applyFill="0" applyAlignment="0" applyProtection="0"/>
    <xf numFmtId="0" fontId="64" fillId="0" borderId="54" applyNumberFormat="0" applyFill="0" applyAlignment="0" applyProtection="0"/>
    <xf numFmtId="0" fontId="51" fillId="0" borderId="0"/>
    <xf numFmtId="0" fontId="51" fillId="0" borderId="0"/>
    <xf numFmtId="0" fontId="19" fillId="0" borderId="40" applyNumberFormat="0" applyFill="0" applyAlignment="0" applyProtection="0"/>
    <xf numFmtId="0" fontId="16" fillId="0" borderId="0"/>
    <xf numFmtId="0" fontId="19" fillId="0" borderId="40" applyNumberFormat="0" applyFill="0" applyAlignment="0" applyProtection="0"/>
    <xf numFmtId="0" fontId="19" fillId="0" borderId="40" applyNumberFormat="0" applyFill="0" applyAlignment="0" applyProtection="0"/>
    <xf numFmtId="0" fontId="19" fillId="0" borderId="40" applyNumberFormat="0" applyFill="0" applyAlignment="0" applyProtection="0"/>
    <xf numFmtId="0" fontId="93" fillId="0" borderId="40" applyNumberFormat="0" applyFill="0" applyAlignment="0" applyProtection="0"/>
    <xf numFmtId="0" fontId="51" fillId="0" borderId="0"/>
    <xf numFmtId="0" fontId="93" fillId="0" borderId="40" applyNumberFormat="0" applyFill="0" applyAlignment="0" applyProtection="0"/>
    <xf numFmtId="0" fontId="64" fillId="0" borderId="54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93" fillId="0" borderId="40" applyNumberFormat="0" applyFill="0" applyAlignment="0" applyProtection="0"/>
    <xf numFmtId="0" fontId="19" fillId="0" borderId="40" applyNumberFormat="0" applyFill="0" applyAlignment="0" applyProtection="0"/>
    <xf numFmtId="0" fontId="64" fillId="0" borderId="54" applyNumberFormat="0" applyFill="0" applyAlignment="0" applyProtection="0"/>
    <xf numFmtId="0" fontId="51" fillId="0" borderId="0"/>
    <xf numFmtId="0" fontId="51" fillId="0" borderId="0"/>
    <xf numFmtId="0" fontId="19" fillId="0" borderId="40" applyNumberFormat="0" applyFill="0" applyAlignment="0" applyProtection="0"/>
    <xf numFmtId="0" fontId="16" fillId="0" borderId="0"/>
    <xf numFmtId="0" fontId="19" fillId="0" borderId="40" applyNumberFormat="0" applyFill="0" applyAlignment="0" applyProtection="0"/>
    <xf numFmtId="0" fontId="19" fillId="0" borderId="40" applyNumberFormat="0" applyFill="0" applyAlignment="0" applyProtection="0"/>
    <xf numFmtId="0" fontId="51" fillId="0" borderId="0" applyNumberFormat="0" applyFont="0" applyFill="0" applyBorder="0" applyAlignment="0" applyProtection="0"/>
    <xf numFmtId="0" fontId="64" fillId="0" borderId="54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4" fillId="0" borderId="54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64" fillId="0" borderId="54" applyNumberFormat="0" applyFill="0" applyAlignment="0" applyProtection="0"/>
    <xf numFmtId="0" fontId="19" fillId="0" borderId="40" applyNumberFormat="0" applyFill="0" applyAlignment="0" applyProtection="0"/>
    <xf numFmtId="0" fontId="51" fillId="0" borderId="0"/>
    <xf numFmtId="0" fontId="19" fillId="0" borderId="40" applyNumberFormat="0" applyFill="0" applyAlignment="0" applyProtection="0"/>
    <xf numFmtId="0" fontId="19" fillId="0" borderId="40" applyNumberFormat="0" applyFill="0" applyAlignment="0" applyProtection="0"/>
    <xf numFmtId="0" fontId="19" fillId="0" borderId="40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64" fillId="0" borderId="54" applyNumberFormat="0" applyFill="0" applyAlignment="0" applyProtection="0"/>
    <xf numFmtId="0" fontId="96" fillId="0" borderId="54" applyNumberFormat="0" applyFill="0" applyAlignment="0" applyProtection="0"/>
    <xf numFmtId="0" fontId="16" fillId="0" borderId="0"/>
    <xf numFmtId="0" fontId="51" fillId="0" borderId="0"/>
    <xf numFmtId="0" fontId="51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4" fillId="0" borderId="54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4" fillId="0" borderId="54" applyNumberFormat="0" applyFill="0" applyAlignment="0" applyProtection="0"/>
    <xf numFmtId="0" fontId="16" fillId="0" borderId="0"/>
    <xf numFmtId="0" fontId="19" fillId="0" borderId="40" applyNumberFormat="0" applyFill="0" applyAlignment="0" applyProtection="0"/>
    <xf numFmtId="0" fontId="51" fillId="0" borderId="0" applyNumberFormat="0" applyFont="0" applyFill="0" applyBorder="0" applyAlignment="0" applyProtection="0"/>
    <xf numFmtId="0" fontId="64" fillId="0" borderId="54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4" fillId="0" borderId="54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19" fillId="0" borderId="40" applyNumberFormat="0" applyFill="0" applyAlignment="0" applyProtection="0"/>
    <xf numFmtId="0" fontId="64" fillId="0" borderId="54" applyNumberFormat="0" applyFill="0" applyAlignment="0" applyProtection="0"/>
    <xf numFmtId="0" fontId="16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64" fillId="0" borderId="54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4" fillId="0" borderId="54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4" fillId="0" borderId="54" applyNumberFormat="0" applyFill="0" applyAlignment="0" applyProtection="0"/>
    <xf numFmtId="0" fontId="16" fillId="0" borderId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4" fillId="0" borderId="54" applyNumberFormat="0" applyFill="0" applyAlignment="0" applyProtection="0"/>
    <xf numFmtId="0" fontId="16" fillId="0" borderId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4" fillId="0" borderId="54" applyNumberFormat="0" applyFill="0" applyAlignment="0" applyProtection="0"/>
    <xf numFmtId="0" fontId="16" fillId="0" borderId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64" fillId="0" borderId="54" applyNumberFormat="0" applyFill="0" applyAlignment="0" applyProtection="0"/>
    <xf numFmtId="0" fontId="16" fillId="0" borderId="0"/>
    <xf numFmtId="0" fontId="64" fillId="0" borderId="54" applyNumberFormat="0" applyFill="0" applyAlignment="0" applyProtection="0"/>
    <xf numFmtId="0" fontId="19" fillId="0" borderId="40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64" fillId="0" borderId="54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9" fillId="0" borderId="40" applyNumberFormat="0" applyFill="0" applyAlignment="0" applyProtection="0"/>
    <xf numFmtId="0" fontId="64" fillId="0" borderId="54" applyNumberFormat="0" applyFill="0" applyAlignment="0" applyProtection="0"/>
    <xf numFmtId="0" fontId="51" fillId="0" borderId="0"/>
    <xf numFmtId="0" fontId="51" fillId="0" borderId="0"/>
    <xf numFmtId="0" fontId="19" fillId="0" borderId="40" applyNumberFormat="0" applyFill="0" applyAlignment="0" applyProtection="0"/>
    <xf numFmtId="0" fontId="16" fillId="0" borderId="0"/>
    <xf numFmtId="0" fontId="19" fillId="0" borderId="40" applyNumberFormat="0" applyFill="0" applyAlignment="0" applyProtection="0"/>
    <xf numFmtId="0" fontId="19" fillId="0" borderId="40" applyNumberFormat="0" applyFill="0" applyAlignment="0" applyProtection="0"/>
    <xf numFmtId="0" fontId="93" fillId="0" borderId="40" applyNumberFormat="0" applyFill="0" applyAlignment="0" applyProtection="0"/>
    <xf numFmtId="0" fontId="51" fillId="0" borderId="0"/>
    <xf numFmtId="0" fontId="64" fillId="0" borderId="54" applyNumberFormat="0" applyFill="0" applyAlignment="0" applyProtection="0"/>
    <xf numFmtId="0" fontId="51" fillId="0" borderId="0"/>
    <xf numFmtId="0" fontId="16" fillId="0" borderId="0"/>
    <xf numFmtId="0" fontId="17" fillId="0" borderId="0" applyNumberFormat="0" applyFill="0" applyBorder="0" applyAlignment="0" applyProtection="0"/>
    <xf numFmtId="0" fontId="20" fillId="0" borderId="41" applyNumberFormat="0" applyFill="0" applyAlignment="0" applyProtection="0"/>
    <xf numFmtId="0" fontId="93" fillId="0" borderId="41" applyNumberFormat="0" applyFill="0" applyAlignment="0" applyProtection="0"/>
    <xf numFmtId="0" fontId="51" fillId="0" borderId="0"/>
    <xf numFmtId="0" fontId="93" fillId="0" borderId="41" applyNumberFormat="0" applyFill="0" applyAlignment="0" applyProtection="0"/>
    <xf numFmtId="0" fontId="54" fillId="0" borderId="55" applyNumberFormat="0" applyFill="0" applyAlignment="0" applyProtection="0"/>
    <xf numFmtId="0" fontId="93" fillId="0" borderId="41" applyNumberFormat="0" applyFill="0" applyAlignment="0" applyProtection="0"/>
    <xf numFmtId="0" fontId="93" fillId="0" borderId="41" applyNumberFormat="0" applyFill="0" applyAlignment="0" applyProtection="0"/>
    <xf numFmtId="0" fontId="93" fillId="0" borderId="41" applyNumberFormat="0" applyFill="0" applyAlignment="0" applyProtection="0"/>
    <xf numFmtId="0" fontId="20" fillId="0" borderId="41" applyNumberFormat="0" applyFill="0" applyAlignment="0" applyProtection="0"/>
    <xf numFmtId="0" fontId="54" fillId="0" borderId="55" applyNumberFormat="0" applyFill="0" applyAlignment="0" applyProtection="0"/>
    <xf numFmtId="0" fontId="51" fillId="0" borderId="0"/>
    <xf numFmtId="0" fontId="51" fillId="0" borderId="0"/>
    <xf numFmtId="0" fontId="20" fillId="0" borderId="41" applyNumberFormat="0" applyFill="0" applyAlignment="0" applyProtection="0"/>
    <xf numFmtId="0" fontId="16" fillId="0" borderId="0"/>
    <xf numFmtId="0" fontId="20" fillId="0" borderId="41" applyNumberFormat="0" applyFill="0" applyAlignment="0" applyProtection="0"/>
    <xf numFmtId="0" fontId="20" fillId="0" borderId="41" applyNumberFormat="0" applyFill="0" applyAlignment="0" applyProtection="0"/>
    <xf numFmtId="0" fontId="20" fillId="0" borderId="41" applyNumberFormat="0" applyFill="0" applyAlignment="0" applyProtection="0"/>
    <xf numFmtId="0" fontId="93" fillId="0" borderId="41" applyNumberFormat="0" applyFill="0" applyAlignment="0" applyProtection="0"/>
    <xf numFmtId="0" fontId="51" fillId="0" borderId="0"/>
    <xf numFmtId="0" fontId="93" fillId="0" borderId="41" applyNumberFormat="0" applyFill="0" applyAlignment="0" applyProtection="0"/>
    <xf numFmtId="0" fontId="54" fillId="0" borderId="55" applyNumberFormat="0" applyFill="0" applyAlignment="0" applyProtection="0"/>
    <xf numFmtId="0" fontId="93" fillId="0" borderId="41" applyNumberFormat="0" applyFill="0" applyAlignment="0" applyProtection="0"/>
    <xf numFmtId="0" fontId="93" fillId="0" borderId="41" applyNumberFormat="0" applyFill="0" applyAlignment="0" applyProtection="0"/>
    <xf numFmtId="0" fontId="93" fillId="0" borderId="41" applyNumberFormat="0" applyFill="0" applyAlignment="0" applyProtection="0"/>
    <xf numFmtId="0" fontId="20" fillId="0" borderId="41" applyNumberFormat="0" applyFill="0" applyAlignment="0" applyProtection="0"/>
    <xf numFmtId="0" fontId="54" fillId="0" borderId="55" applyNumberFormat="0" applyFill="0" applyAlignment="0" applyProtection="0"/>
    <xf numFmtId="0" fontId="51" fillId="0" borderId="0"/>
    <xf numFmtId="0" fontId="51" fillId="0" borderId="0"/>
    <xf numFmtId="0" fontId="20" fillId="0" borderId="41" applyNumberFormat="0" applyFill="0" applyAlignment="0" applyProtection="0"/>
    <xf numFmtId="0" fontId="16" fillId="0" borderId="0"/>
    <xf numFmtId="0" fontId="20" fillId="0" borderId="41" applyNumberFormat="0" applyFill="0" applyAlignment="0" applyProtection="0"/>
    <xf numFmtId="0" fontId="20" fillId="0" borderId="41" applyNumberFormat="0" applyFill="0" applyAlignment="0" applyProtection="0"/>
    <xf numFmtId="0" fontId="20" fillId="0" borderId="41" applyNumberFormat="0" applyFill="0" applyAlignment="0" applyProtection="0"/>
    <xf numFmtId="0" fontId="93" fillId="0" borderId="41" applyNumberFormat="0" applyFill="0" applyAlignment="0" applyProtection="0"/>
    <xf numFmtId="0" fontId="51" fillId="0" borderId="0"/>
    <xf numFmtId="0" fontId="93" fillId="0" borderId="41" applyNumberFormat="0" applyFill="0" applyAlignment="0" applyProtection="0"/>
    <xf numFmtId="0" fontId="54" fillId="0" borderId="55" applyNumberFormat="0" applyFill="0" applyAlignment="0" applyProtection="0"/>
    <xf numFmtId="0" fontId="93" fillId="0" borderId="41" applyNumberFormat="0" applyFill="0" applyAlignment="0" applyProtection="0"/>
    <xf numFmtId="0" fontId="93" fillId="0" borderId="41" applyNumberFormat="0" applyFill="0" applyAlignment="0" applyProtection="0"/>
    <xf numFmtId="0" fontId="93" fillId="0" borderId="41" applyNumberFormat="0" applyFill="0" applyAlignment="0" applyProtection="0"/>
    <xf numFmtId="0" fontId="20" fillId="0" borderId="41" applyNumberFormat="0" applyFill="0" applyAlignment="0" applyProtection="0"/>
    <xf numFmtId="0" fontId="54" fillId="0" borderId="55" applyNumberFormat="0" applyFill="0" applyAlignment="0" applyProtection="0"/>
    <xf numFmtId="0" fontId="51" fillId="0" borderId="0"/>
    <xf numFmtId="0" fontId="51" fillId="0" borderId="0"/>
    <xf numFmtId="0" fontId="20" fillId="0" borderId="41" applyNumberFormat="0" applyFill="0" applyAlignment="0" applyProtection="0"/>
    <xf numFmtId="0" fontId="16" fillId="0" borderId="0"/>
    <xf numFmtId="0" fontId="20" fillId="0" borderId="41" applyNumberFormat="0" applyFill="0" applyAlignment="0" applyProtection="0"/>
    <xf numFmtId="0" fontId="20" fillId="0" borderId="41" applyNumberFormat="0" applyFill="0" applyAlignment="0" applyProtection="0"/>
    <xf numFmtId="0" fontId="51" fillId="0" borderId="0" applyNumberFormat="0" applyFont="0" applyFill="0" applyBorder="0" applyAlignment="0" applyProtection="0"/>
    <xf numFmtId="0" fontId="54" fillId="0" borderId="55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4" fillId="0" borderId="55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4" fillId="0" borderId="55" applyNumberFormat="0" applyFill="0" applyAlignment="0" applyProtection="0"/>
    <xf numFmtId="0" fontId="20" fillId="0" borderId="41" applyNumberFormat="0" applyFill="0" applyAlignment="0" applyProtection="0"/>
    <xf numFmtId="0" fontId="51" fillId="0" borderId="0"/>
    <xf numFmtId="0" fontId="20" fillId="0" borderId="41" applyNumberFormat="0" applyFill="0" applyAlignment="0" applyProtection="0"/>
    <xf numFmtId="0" fontId="20" fillId="0" borderId="41" applyNumberFormat="0" applyFill="0" applyAlignment="0" applyProtection="0"/>
    <xf numFmtId="0" fontId="20" fillId="0" borderId="41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4" fillId="0" borderId="55" applyNumberFormat="0" applyFill="0" applyAlignment="0" applyProtection="0"/>
    <xf numFmtId="0" fontId="55" fillId="0" borderId="55" applyNumberFormat="0" applyFill="0" applyAlignment="0" applyProtection="0"/>
    <xf numFmtId="0" fontId="16" fillId="0" borderId="0"/>
    <xf numFmtId="0" fontId="51" fillId="0" borderId="0"/>
    <xf numFmtId="0" fontId="51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4" fillId="0" borderId="55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4" fillId="0" borderId="55" applyNumberFormat="0" applyFill="0" applyAlignment="0" applyProtection="0"/>
    <xf numFmtId="0" fontId="16" fillId="0" borderId="0"/>
    <xf numFmtId="0" fontId="20" fillId="0" borderId="41" applyNumberFormat="0" applyFill="0" applyAlignment="0" applyProtection="0"/>
    <xf numFmtId="0" fontId="51" fillId="0" borderId="0" applyNumberFormat="0" applyFont="0" applyFill="0" applyBorder="0" applyAlignment="0" applyProtection="0"/>
    <xf numFmtId="0" fontId="54" fillId="0" borderId="55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4" fillId="0" borderId="55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20" fillId="0" borderId="41" applyNumberFormat="0" applyFill="0" applyAlignment="0" applyProtection="0"/>
    <xf numFmtId="0" fontId="54" fillId="0" borderId="55" applyNumberFormat="0" applyFill="0" applyAlignment="0" applyProtection="0"/>
    <xf numFmtId="0" fontId="16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4" fillId="0" borderId="55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4" fillId="0" borderId="55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4" fillId="0" borderId="55" applyNumberFormat="0" applyFill="0" applyAlignment="0" applyProtection="0"/>
    <xf numFmtId="0" fontId="16" fillId="0" borderId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4" fillId="0" borderId="55" applyNumberFormat="0" applyFill="0" applyAlignment="0" applyProtection="0"/>
    <xf numFmtId="0" fontId="16" fillId="0" borderId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4" fillId="0" borderId="55" applyNumberFormat="0" applyFill="0" applyAlignment="0" applyProtection="0"/>
    <xf numFmtId="0" fontId="16" fillId="0" borderId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54" fillId="0" borderId="55" applyNumberFormat="0" applyFill="0" applyAlignment="0" applyProtection="0"/>
    <xf numFmtId="0" fontId="16" fillId="0" borderId="0"/>
    <xf numFmtId="0" fontId="54" fillId="0" borderId="55" applyNumberFormat="0" applyFill="0" applyAlignment="0" applyProtection="0"/>
    <xf numFmtId="0" fontId="20" fillId="0" borderId="41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4" fillId="0" borderId="55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20" fillId="0" borderId="41" applyNumberFormat="0" applyFill="0" applyAlignment="0" applyProtection="0"/>
    <xf numFmtId="0" fontId="54" fillId="0" borderId="55" applyNumberFormat="0" applyFill="0" applyAlignment="0" applyProtection="0"/>
    <xf numFmtId="0" fontId="51" fillId="0" borderId="0"/>
    <xf numFmtId="0" fontId="51" fillId="0" borderId="0"/>
    <xf numFmtId="0" fontId="20" fillId="0" borderId="41" applyNumberFormat="0" applyFill="0" applyAlignment="0" applyProtection="0"/>
    <xf numFmtId="0" fontId="16" fillId="0" borderId="0"/>
    <xf numFmtId="0" fontId="20" fillId="0" borderId="41" applyNumberFormat="0" applyFill="0" applyAlignment="0" applyProtection="0"/>
    <xf numFmtId="0" fontId="20" fillId="0" borderId="41" applyNumberFormat="0" applyFill="0" applyAlignment="0" applyProtection="0"/>
    <xf numFmtId="0" fontId="93" fillId="0" borderId="41" applyNumberFormat="0" applyFill="0" applyAlignment="0" applyProtection="0"/>
    <xf numFmtId="0" fontId="51" fillId="0" borderId="0"/>
    <xf numFmtId="0" fontId="54" fillId="0" borderId="55" applyNumberFormat="0" applyFill="0" applyAlignment="0" applyProtection="0"/>
    <xf numFmtId="0" fontId="51" fillId="0" borderId="0"/>
    <xf numFmtId="0" fontId="1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4" fillId="0" borderId="0" applyNumberFormat="0" applyFill="0" applyBorder="0" applyAlignment="0" applyProtection="0"/>
    <xf numFmtId="0" fontId="51" fillId="0" borderId="0"/>
    <xf numFmtId="0" fontId="16" fillId="0" borderId="0"/>
    <xf numFmtId="0" fontId="54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1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92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92" fillId="0" borderId="0" applyNumberFormat="0" applyFill="0" applyBorder="0" applyAlignment="0" applyProtection="0"/>
    <xf numFmtId="0" fontId="16" fillId="0" borderId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92" fillId="0" borderId="0" applyNumberFormat="0" applyFill="0" applyBorder="0" applyAlignment="0" applyProtection="0"/>
    <xf numFmtId="0" fontId="16" fillId="0" borderId="0"/>
    <xf numFmtId="0" fontId="92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16" fillId="0" borderId="0"/>
    <xf numFmtId="0" fontId="92" fillId="0" borderId="0" applyNumberFormat="0" applyFill="0" applyBorder="0" applyAlignment="0" applyProtection="0"/>
    <xf numFmtId="0" fontId="16" fillId="0" borderId="0"/>
    <xf numFmtId="0" fontId="31" fillId="0" borderId="47" applyNumberFormat="0" applyFill="0" applyAlignment="0" applyProtection="0"/>
    <xf numFmtId="0" fontId="81" fillId="0" borderId="47" applyNumberFormat="0" applyFill="0" applyAlignment="0" applyProtection="0"/>
    <xf numFmtId="0" fontId="51" fillId="0" borderId="0"/>
    <xf numFmtId="0" fontId="51" fillId="0" borderId="58" applyNumberFormat="0" applyFont="0" applyFill="0" applyAlignment="0" applyProtection="0"/>
    <xf numFmtId="0" fontId="81" fillId="0" borderId="47" applyNumberFormat="0" applyFill="0" applyAlignment="0" applyProtection="0"/>
    <xf numFmtId="0" fontId="16" fillId="0" borderId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31" fillId="0" borderId="47" applyNumberFormat="0" applyFill="0" applyAlignment="0" applyProtection="0"/>
    <xf numFmtId="0" fontId="97" fillId="0" borderId="59" applyNumberFormat="0" applyFill="0" applyAlignment="0" applyProtection="0"/>
    <xf numFmtId="0" fontId="51" fillId="0" borderId="0"/>
    <xf numFmtId="0" fontId="16" fillId="0" borderId="0"/>
    <xf numFmtId="0" fontId="51" fillId="0" borderId="0"/>
    <xf numFmtId="0" fontId="51" fillId="0" borderId="58" applyNumberFormat="0" applyFont="0" applyFill="0" applyAlignment="0" applyProtection="0"/>
    <xf numFmtId="0" fontId="31" fillId="0" borderId="47" applyNumberFormat="0" applyFill="0" applyAlignment="0" applyProtection="0"/>
    <xf numFmtId="0" fontId="97" fillId="0" borderId="59" applyNumberFormat="0" applyFill="0" applyAlignment="0" applyProtection="0"/>
    <xf numFmtId="0" fontId="51" fillId="0" borderId="58" applyNumberFormat="0" applyFont="0" applyFill="0" applyAlignment="0" applyProtection="0"/>
    <xf numFmtId="0" fontId="31" fillId="0" borderId="47" applyNumberFormat="0" applyFill="0" applyAlignment="0" applyProtection="0"/>
    <xf numFmtId="0" fontId="16" fillId="0" borderId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1" fillId="0" borderId="47" applyNumberFormat="0" applyFill="0" applyAlignment="0" applyProtection="0"/>
    <xf numFmtId="0" fontId="51" fillId="0" borderId="0"/>
    <xf numFmtId="0" fontId="81" fillId="0" borderId="47" applyNumberFormat="0" applyFill="0" applyAlignment="0" applyProtection="0"/>
    <xf numFmtId="0" fontId="97" fillId="0" borderId="59" applyNumberFormat="0" applyFill="0" applyAlignment="0" applyProtection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31" fillId="0" borderId="47" applyNumberFormat="0" applyFill="0" applyAlignment="0" applyProtection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31" fillId="0" borderId="47" applyNumberFormat="0" applyFill="0" applyAlignment="0" applyProtection="0"/>
    <xf numFmtId="0" fontId="16" fillId="0" borderId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1" fillId="0" borderId="47" applyNumberFormat="0" applyFill="0" applyAlignment="0" applyProtection="0"/>
    <xf numFmtId="0" fontId="51" fillId="0" borderId="0"/>
    <xf numFmtId="0" fontId="81" fillId="0" borderId="47" applyNumberFormat="0" applyFill="0" applyAlignment="0" applyProtection="0"/>
    <xf numFmtId="0" fontId="97" fillId="0" borderId="59" applyNumberFormat="0" applyFill="0" applyAlignment="0" applyProtection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31" fillId="0" borderId="47" applyNumberFormat="0" applyFill="0" applyAlignment="0" applyProtection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31" fillId="0" borderId="47" applyNumberFormat="0" applyFill="0" applyAlignment="0" applyProtection="0"/>
    <xf numFmtId="0" fontId="16" fillId="0" borderId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97" fillId="0" borderId="59" applyNumberFormat="0" applyFill="0" applyAlignment="0" applyProtection="0"/>
    <xf numFmtId="0" fontId="31" fillId="0" borderId="47" applyNumberFormat="0" applyFill="0" applyAlignment="0" applyProtection="0"/>
    <xf numFmtId="0" fontId="51" fillId="0" borderId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8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97" fillId="0" borderId="59" applyNumberFormat="0" applyFill="0" applyAlignment="0" applyProtection="0"/>
    <xf numFmtId="0" fontId="31" fillId="0" borderId="47" applyNumberFormat="0" applyFill="0" applyAlignment="0" applyProtection="0"/>
    <xf numFmtId="0" fontId="97" fillId="0" borderId="59" applyNumberFormat="0" applyFill="0" applyAlignment="0" applyProtection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51" fillId="0" borderId="60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16" fillId="0" borderId="0"/>
    <xf numFmtId="0" fontId="51" fillId="0" borderId="0"/>
    <xf numFmtId="0" fontId="51" fillId="0" borderId="60" applyNumberFormat="0" applyFill="0" applyAlignment="0" applyProtection="0"/>
    <xf numFmtId="0" fontId="31" fillId="0" borderId="47" applyNumberFormat="0" applyFill="0" applyAlignment="0" applyProtection="0"/>
    <xf numFmtId="0" fontId="51" fillId="0" borderId="60" applyNumberFormat="0" applyFill="0" applyAlignment="0" applyProtection="0"/>
    <xf numFmtId="0" fontId="16" fillId="0" borderId="0"/>
    <xf numFmtId="0" fontId="51" fillId="0" borderId="60" applyNumberFormat="0" applyFill="0" applyAlignment="0" applyProtection="0"/>
    <xf numFmtId="0" fontId="97" fillId="0" borderId="59" applyNumberFormat="0" applyFill="0" applyAlignment="0" applyProtection="0"/>
    <xf numFmtId="0" fontId="51" fillId="0" borderId="60" applyNumberFormat="0" applyFill="0" applyAlignment="0" applyProtection="0"/>
    <xf numFmtId="0" fontId="97" fillId="0" borderId="59" applyNumberFormat="0" applyFill="0" applyAlignment="0" applyProtection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51" fillId="0" borderId="60" applyNumberFormat="0" applyFill="0" applyAlignment="0" applyProtection="0"/>
    <xf numFmtId="0" fontId="51" fillId="0" borderId="0"/>
    <xf numFmtId="0" fontId="51" fillId="0" borderId="60" applyNumberFormat="0" applyFill="0" applyAlignment="0" applyProtection="0"/>
    <xf numFmtId="0" fontId="16" fillId="0" borderId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51" fillId="0" borderId="60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16" fillId="0" borderId="0"/>
    <xf numFmtId="0" fontId="51" fillId="0" borderId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16" fillId="0" borderId="0"/>
    <xf numFmtId="0" fontId="51" fillId="0" borderId="60" applyNumberFormat="0" applyFill="0" applyAlignment="0" applyProtection="0"/>
    <xf numFmtId="0" fontId="97" fillId="0" borderId="59" applyNumberFormat="0" applyFill="0" applyAlignment="0" applyProtection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16" fillId="0" borderId="0"/>
    <xf numFmtId="0" fontId="51" fillId="0" borderId="0"/>
    <xf numFmtId="0" fontId="51" fillId="0" borderId="60" applyNumberFormat="0" applyFill="0" applyAlignment="0" applyProtection="0"/>
    <xf numFmtId="0" fontId="16" fillId="0" borderId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16" fillId="0" borderId="0"/>
    <xf numFmtId="0" fontId="51" fillId="0" borderId="0"/>
    <xf numFmtId="0" fontId="51" fillId="0" borderId="60" applyNumberFormat="0" applyFill="0" applyAlignment="0" applyProtection="0"/>
    <xf numFmtId="0" fontId="16" fillId="0" borderId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60" applyNumberFormat="0" applyFill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7" fillId="0" borderId="59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16" fillId="0" borderId="0"/>
    <xf numFmtId="0" fontId="51" fillId="0" borderId="0"/>
    <xf numFmtId="0" fontId="51" fillId="0" borderId="60" applyNumberFormat="0" applyFill="0" applyAlignment="0" applyProtection="0"/>
    <xf numFmtId="0" fontId="16" fillId="0" borderId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97" fillId="0" borderId="59" applyNumberFormat="0" applyFill="0" applyAlignment="0" applyProtection="0"/>
    <xf numFmtId="0" fontId="31" fillId="0" borderId="47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51" fillId="0" borderId="5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31" fillId="0" borderId="47" applyNumberFormat="0" applyFill="0" applyAlignment="0" applyProtection="0"/>
    <xf numFmtId="0" fontId="97" fillId="0" borderId="59" applyNumberFormat="0" applyFill="0" applyAlignment="0" applyProtection="0"/>
    <xf numFmtId="0" fontId="51" fillId="0" borderId="0"/>
    <xf numFmtId="0" fontId="16" fillId="0" borderId="0"/>
    <xf numFmtId="0" fontId="51" fillId="0" borderId="0"/>
    <xf numFmtId="0" fontId="51" fillId="0" borderId="58" applyNumberFormat="0" applyFont="0" applyFill="0" applyAlignment="0" applyProtection="0"/>
    <xf numFmtId="0" fontId="31" fillId="0" borderId="47" applyNumberFormat="0" applyFill="0" applyAlignment="0" applyProtection="0"/>
    <xf numFmtId="0" fontId="97" fillId="0" borderId="59" applyNumberFormat="0" applyFill="0" applyAlignment="0" applyProtection="0"/>
    <xf numFmtId="0" fontId="31" fillId="0" borderId="47" applyNumberFormat="0" applyFill="0" applyAlignment="0" applyProtection="0"/>
    <xf numFmtId="0" fontId="16" fillId="0" borderId="0"/>
    <xf numFmtId="0" fontId="31" fillId="0" borderId="47" applyNumberFormat="0" applyFill="0" applyAlignment="0" applyProtection="0"/>
    <xf numFmtId="0" fontId="81" fillId="0" borderId="47" applyNumberFormat="0" applyFill="0" applyAlignment="0" applyProtection="0"/>
    <xf numFmtId="0" fontId="51" fillId="0" borderId="0"/>
    <xf numFmtId="0" fontId="97" fillId="0" borderId="59" applyNumberFormat="0" applyFill="0" applyAlignment="0" applyProtection="0"/>
    <xf numFmtId="0" fontId="81" fillId="0" borderId="47" applyNumberFormat="0" applyFill="0" applyAlignment="0" applyProtection="0"/>
    <xf numFmtId="0" fontId="51" fillId="0" borderId="58" applyNumberFormat="0" applyFont="0" applyFill="0" applyAlignment="0" applyProtection="0"/>
    <xf numFmtId="0" fontId="81" fillId="0" borderId="47" applyNumberFormat="0" applyFill="0" applyAlignment="0" applyProtection="0"/>
    <xf numFmtId="0" fontId="16" fillId="0" borderId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51" fillId="0" borderId="0"/>
    <xf numFmtId="0" fontId="16" fillId="0" borderId="0"/>
    <xf numFmtId="0" fontId="97" fillId="0" borderId="59" applyNumberFormat="0" applyFill="0" applyAlignment="0" applyProtection="0"/>
    <xf numFmtId="0" fontId="51" fillId="0" borderId="58" applyNumberFormat="0" applyFont="0" applyFill="0" applyAlignment="0" applyProtection="0"/>
    <xf numFmtId="0" fontId="97" fillId="0" borderId="59" applyNumberFormat="0" applyFill="0" applyAlignment="0" applyProtection="0"/>
    <xf numFmtId="0" fontId="97" fillId="0" borderId="59" applyNumberFormat="0" applyFill="0" applyAlignment="0" applyProtection="0"/>
    <xf numFmtId="0" fontId="16" fillId="0" borderId="0"/>
    <xf numFmtId="0" fontId="8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/>
    <xf numFmtId="0" fontId="99" fillId="0" borderId="0" applyNumberFormat="0" applyFill="0" applyBorder="0" applyAlignment="0" applyProtection="0"/>
    <xf numFmtId="0" fontId="51" fillId="0" borderId="0"/>
    <xf numFmtId="0" fontId="16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88" fillId="0" borderId="0" applyNumberFormat="0" applyFill="0" applyBorder="0" applyAlignment="0" applyProtection="0"/>
    <xf numFmtId="0" fontId="51" fillId="0" borderId="0"/>
    <xf numFmtId="0" fontId="16" fillId="0" borderId="0"/>
    <xf numFmtId="0" fontId="99" fillId="0" borderId="0" applyNumberFormat="0" applyFill="0" applyBorder="0" applyAlignment="0" applyProtection="0"/>
  </cellStyleXfs>
  <cellXfs count="730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0" fontId="2" fillId="0" borderId="1" xfId="0" applyNumberFormat="1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Border="1" applyAlignment="1" applyProtection="1">
      <alignment horizontal="right" vertical="center" wrapText="1"/>
      <protection locked="0"/>
    </xf>
    <xf numFmtId="3" fontId="2" fillId="0" borderId="4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Border="1" applyAlignment="1">
      <alignment horizontal="justify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14" fontId="4" fillId="0" borderId="1" xfId="0" applyNumberFormat="1" applyFont="1" applyBorder="1" applyAlignment="1">
      <alignment vertical="center"/>
    </xf>
    <xf numFmtId="0" fontId="1" fillId="4" borderId="0" xfId="0" applyFont="1" applyFill="1" applyAlignment="1">
      <alignment horizontal="justify" vertical="center" wrapText="1"/>
    </xf>
    <xf numFmtId="0" fontId="1" fillId="4" borderId="0" xfId="0" applyFont="1" applyFill="1" applyAlignment="1">
      <alignment horizontal="center" vertical="center" wrapText="1"/>
    </xf>
    <xf numFmtId="3" fontId="1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Border="1" applyAlignment="1" applyProtection="1">
      <alignment horizontal="right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3" fontId="3" fillId="2" borderId="6" xfId="0" applyNumberFormat="1" applyFont="1" applyFill="1" applyBorder="1" applyAlignment="1" applyProtection="1">
      <alignment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14" fontId="1" fillId="0" borderId="0" xfId="0" applyNumberFormat="1" applyFont="1" applyAlignment="1">
      <alignment horizontal="center" vertical="center" wrapText="1"/>
    </xf>
    <xf numFmtId="14" fontId="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justify" vertical="justify" wrapText="1"/>
      <protection locked="0"/>
    </xf>
    <xf numFmtId="0" fontId="8" fillId="0" borderId="1" xfId="0" applyFont="1" applyBorder="1"/>
    <xf numFmtId="3" fontId="1" fillId="2" borderId="3" xfId="0" applyNumberFormat="1" applyFont="1" applyFill="1" applyBorder="1" applyAlignment="1" applyProtection="1">
      <alignment vertical="center" wrapText="1"/>
      <protection locked="0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5" xfId="0" applyFont="1" applyFill="1" applyBorder="1" applyAlignment="1" applyProtection="1">
      <alignment horizontal="justify" vertical="justify" wrapText="1"/>
      <protection locked="0"/>
    </xf>
    <xf numFmtId="3" fontId="1" fillId="2" borderId="1" xfId="0" applyNumberFormat="1" applyFont="1" applyFill="1" applyBorder="1" applyAlignment="1" applyProtection="1">
      <alignment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3" fontId="2" fillId="0" borderId="12" xfId="0" applyNumberFormat="1" applyFont="1" applyBorder="1" applyAlignment="1">
      <alignment horizontal="right" vertical="center" wrapText="1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3" fontId="3" fillId="0" borderId="10" xfId="0" applyNumberFormat="1" applyFont="1" applyBorder="1" applyAlignment="1" applyProtection="1">
      <alignment vertical="center" wrapText="1"/>
      <protection locked="0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Border="1" applyAlignment="1" applyProtection="1">
      <alignment vertical="center" wrapText="1"/>
      <protection locked="0"/>
    </xf>
    <xf numFmtId="0" fontId="3" fillId="0" borderId="10" xfId="0" applyFont="1" applyBorder="1" applyAlignment="1" applyProtection="1">
      <alignment horizontal="left" vertical="center" wrapText="1"/>
      <protection locked="0"/>
    </xf>
    <xf numFmtId="3" fontId="3" fillId="0" borderId="3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3" fontId="1" fillId="0" borderId="16" xfId="0" applyNumberFormat="1" applyFont="1" applyBorder="1" applyAlignment="1" applyProtection="1">
      <alignment horizontal="right" vertical="center" wrapText="1"/>
      <protection locked="0"/>
    </xf>
    <xf numFmtId="3" fontId="1" fillId="2" borderId="0" xfId="0" applyNumberFormat="1" applyFont="1" applyFill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14" fontId="1" fillId="0" borderId="4" xfId="0" applyNumberFormat="1" applyFont="1" applyBorder="1" applyAlignment="1" applyProtection="1">
      <alignment vertical="center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3" fontId="3" fillId="2" borderId="8" xfId="0" applyNumberFormat="1" applyFont="1" applyFill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horizontal="justify" vertical="center" wrapText="1"/>
      <protection locked="0"/>
    </xf>
    <xf numFmtId="0" fontId="3" fillId="0" borderId="5" xfId="0" applyFont="1" applyBorder="1" applyAlignment="1" applyProtection="1">
      <alignment horizontal="justify" vertical="center" wrapText="1"/>
      <protection locked="0"/>
    </xf>
    <xf numFmtId="0" fontId="3" fillId="0" borderId="7" xfId="0" applyFont="1" applyBorder="1" applyAlignment="1" applyProtection="1">
      <alignment horizontal="justify" vertical="center" wrapText="1"/>
      <protection locked="0"/>
    </xf>
    <xf numFmtId="3" fontId="3" fillId="0" borderId="6" xfId="0" applyNumberFormat="1" applyFont="1" applyBorder="1" applyAlignment="1" applyProtection="1">
      <alignment vertical="center" wrapText="1"/>
      <protection locked="0"/>
    </xf>
    <xf numFmtId="3" fontId="3" fillId="0" borderId="8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justify" vertical="center" wrapText="1"/>
      <protection locked="0"/>
    </xf>
    <xf numFmtId="14" fontId="1" fillId="0" borderId="9" xfId="0" applyNumberFormat="1" applyFont="1" applyBorder="1" applyAlignment="1" applyProtection="1">
      <alignment vertical="center"/>
      <protection locked="0"/>
    </xf>
    <xf numFmtId="10" fontId="2" fillId="0" borderId="1" xfId="0" applyNumberFormat="1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4" fontId="1" fillId="5" borderId="1" xfId="0" applyNumberFormat="1" applyFont="1" applyFill="1" applyBorder="1" applyAlignment="1" applyProtection="1">
      <alignment vertical="center"/>
      <protection locked="0"/>
    </xf>
    <xf numFmtId="3" fontId="1" fillId="5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5" borderId="4" xfId="0" applyNumberFormat="1" applyFont="1" applyFill="1" applyBorder="1" applyAlignment="1">
      <alignment horizontal="right" vertical="center" wrapText="1"/>
    </xf>
    <xf numFmtId="10" fontId="1" fillId="5" borderId="1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justify" vertical="center" wrapText="1"/>
    </xf>
    <xf numFmtId="0" fontId="1" fillId="5" borderId="1" xfId="0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 applyProtection="1">
      <alignment horizontal="left" vertical="center" wrapText="1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14" fontId="4" fillId="5" borderId="1" xfId="0" applyNumberFormat="1" applyFont="1" applyFill="1" applyBorder="1" applyAlignment="1">
      <alignment vertical="center"/>
    </xf>
    <xf numFmtId="14" fontId="4" fillId="5" borderId="1" xfId="0" applyNumberFormat="1" applyFont="1" applyFill="1" applyBorder="1" applyAlignment="1">
      <alignment vertical="center" wrapText="1"/>
    </xf>
    <xf numFmtId="3" fontId="3" fillId="5" borderId="10" xfId="0" applyNumberFormat="1" applyFont="1" applyFill="1" applyBorder="1" applyAlignment="1" applyProtection="1">
      <alignment vertical="center" wrapText="1"/>
      <protection locked="0"/>
    </xf>
    <xf numFmtId="0" fontId="4" fillId="5" borderId="1" xfId="0" applyFont="1" applyFill="1" applyBorder="1" applyAlignment="1">
      <alignment horizontal="center" vertical="center" wrapText="1"/>
    </xf>
    <xf numFmtId="3" fontId="1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5" xfId="0" applyFont="1" applyFill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>
      <alignment horizontal="left" vertical="center" wrapText="1"/>
    </xf>
    <xf numFmtId="166" fontId="1" fillId="5" borderId="4" xfId="0" applyNumberFormat="1" applyFont="1" applyFill="1" applyBorder="1" applyAlignment="1" applyProtection="1">
      <alignment horizontal="right" vertical="center" wrapText="1"/>
      <protection locked="0"/>
    </xf>
    <xf numFmtId="3" fontId="1" fillId="5" borderId="1" xfId="0" applyNumberFormat="1" applyFont="1" applyFill="1" applyBorder="1" applyAlignment="1" applyProtection="1">
      <alignment horizontal="right" vertical="center" wrapText="1"/>
      <protection locked="0"/>
    </xf>
    <xf numFmtId="3" fontId="1" fillId="5" borderId="1" xfId="0" applyNumberFormat="1" applyFont="1" applyFill="1" applyBorder="1" applyAlignment="1">
      <alignment horizontal="right" vertical="center" wrapText="1"/>
    </xf>
    <xf numFmtId="3" fontId="3" fillId="5" borderId="1" xfId="0" applyNumberFormat="1" applyFont="1" applyFill="1" applyBorder="1" applyAlignment="1" applyProtection="1">
      <alignment vertical="center" wrapText="1"/>
      <protection locked="0"/>
    </xf>
    <xf numFmtId="3" fontId="2" fillId="5" borderId="1" xfId="0" applyNumberFormat="1" applyFont="1" applyFill="1" applyBorder="1" applyAlignment="1">
      <alignment horizontal="right" vertical="center" wrapText="1"/>
    </xf>
    <xf numFmtId="14" fontId="1" fillId="5" borderId="1" xfId="0" applyNumberFormat="1" applyFont="1" applyFill="1" applyBorder="1" applyProtection="1">
      <protection locked="0"/>
    </xf>
    <xf numFmtId="0" fontId="7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 applyProtection="1">
      <alignment horizontal="left" vertical="center" wrapText="1"/>
      <protection locked="0"/>
    </xf>
    <xf numFmtId="14" fontId="4" fillId="5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justify" vertical="center" wrapText="1"/>
      <protection locked="0"/>
    </xf>
    <xf numFmtId="0" fontId="1" fillId="5" borderId="5" xfId="0" applyFont="1" applyFill="1" applyBorder="1" applyAlignment="1" applyProtection="1">
      <alignment horizontal="justify" vertical="justify" wrapText="1"/>
      <protection locked="0"/>
    </xf>
    <xf numFmtId="3" fontId="2" fillId="0" borderId="9" xfId="0" applyNumberFormat="1" applyFont="1" applyBorder="1" applyAlignment="1">
      <alignment horizontal="right" vertical="center" wrapText="1"/>
    </xf>
    <xf numFmtId="14" fontId="1" fillId="0" borderId="16" xfId="0" applyNumberFormat="1" applyFont="1" applyBorder="1" applyProtection="1">
      <protection locked="0"/>
    </xf>
    <xf numFmtId="3" fontId="1" fillId="2" borderId="3" xfId="0" applyNumberFormat="1" applyFont="1" applyFill="1" applyBorder="1" applyAlignment="1" applyProtection="1">
      <alignment wrapText="1"/>
      <protection locked="0"/>
    </xf>
    <xf numFmtId="3" fontId="1" fillId="2" borderId="6" xfId="0" applyNumberFormat="1" applyFont="1" applyFill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horizontal="justify" vertical="justify" wrapText="1"/>
      <protection locked="0"/>
    </xf>
    <xf numFmtId="3" fontId="1" fillId="0" borderId="6" xfId="0" applyNumberFormat="1" applyFont="1" applyBorder="1" applyAlignment="1" applyProtection="1">
      <alignment wrapText="1"/>
      <protection locked="0"/>
    </xf>
    <xf numFmtId="0" fontId="1" fillId="0" borderId="7" xfId="0" applyFont="1" applyBorder="1" applyAlignment="1" applyProtection="1">
      <alignment horizontal="justify" vertical="justify" wrapText="1"/>
      <protection locked="0"/>
    </xf>
    <xf numFmtId="3" fontId="2" fillId="0" borderId="0" xfId="0" applyNumberFormat="1" applyFont="1" applyAlignment="1">
      <alignment horizontal="justify" vertical="center" wrapText="1"/>
    </xf>
    <xf numFmtId="3" fontId="2" fillId="0" borderId="16" xfId="0" applyNumberFormat="1" applyFont="1" applyBorder="1" applyAlignment="1">
      <alignment horizontal="right" vertical="center" wrapText="1"/>
    </xf>
    <xf numFmtId="0" fontId="2" fillId="0" borderId="12" xfId="0" applyFont="1" applyBorder="1" applyAlignment="1">
      <alignment horizontal="justify" vertical="center" wrapText="1"/>
    </xf>
    <xf numFmtId="0" fontId="1" fillId="0" borderId="12" xfId="0" applyFont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justify" vertical="center" wrapText="1"/>
    </xf>
    <xf numFmtId="0" fontId="1" fillId="2" borderId="7" xfId="0" applyFont="1" applyFill="1" applyBorder="1" applyAlignment="1" applyProtection="1">
      <alignment horizontal="justify" vertical="justify" wrapText="1"/>
      <protection locked="0"/>
    </xf>
    <xf numFmtId="3" fontId="1" fillId="2" borderId="6" xfId="0" applyNumberFormat="1" applyFont="1" applyFill="1" applyBorder="1" applyAlignment="1" applyProtection="1">
      <alignment vertical="center" wrapText="1"/>
      <protection locked="0"/>
    </xf>
    <xf numFmtId="0" fontId="1" fillId="2" borderId="22" xfId="0" applyFont="1" applyFill="1" applyBorder="1" applyAlignment="1" applyProtection="1">
      <alignment horizontal="justify" vertical="justify" wrapText="1"/>
      <protection locked="0"/>
    </xf>
    <xf numFmtId="0" fontId="1" fillId="2" borderId="3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0" fontId="8" fillId="0" borderId="0" xfId="0" applyFont="1"/>
    <xf numFmtId="0" fontId="1" fillId="2" borderId="1" xfId="0" applyFont="1" applyFill="1" applyBorder="1" applyAlignment="1" applyProtection="1">
      <alignment horizontal="left" vertical="justify" wrapText="1"/>
      <protection locked="0"/>
    </xf>
    <xf numFmtId="3" fontId="1" fillId="2" borderId="8" xfId="0" applyNumberFormat="1" applyFont="1" applyFill="1" applyBorder="1" applyAlignment="1" applyProtection="1">
      <alignment wrapText="1"/>
      <protection locked="0"/>
    </xf>
    <xf numFmtId="14" fontId="1" fillId="3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14" fontId="1" fillId="0" borderId="1" xfId="0" applyNumberFormat="1" applyFont="1" applyBorder="1" applyAlignment="1">
      <alignment vertical="center" wrapText="1"/>
    </xf>
    <xf numFmtId="3" fontId="1" fillId="2" borderId="10" xfId="0" applyNumberFormat="1" applyFont="1" applyFill="1" applyBorder="1" applyAlignment="1" applyProtection="1">
      <alignment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/>
    </xf>
    <xf numFmtId="3" fontId="1" fillId="2" borderId="11" xfId="0" applyNumberFormat="1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horizontal="justify" vertical="justify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" fillId="5" borderId="1" xfId="0" applyFont="1" applyFill="1" applyBorder="1" applyAlignment="1" applyProtection="1">
      <alignment horizontal="justify" vertical="justify" wrapText="1"/>
      <protection locked="0"/>
    </xf>
    <xf numFmtId="3" fontId="1" fillId="5" borderId="3" xfId="0" applyNumberFormat="1" applyFont="1" applyFill="1" applyBorder="1" applyAlignment="1" applyProtection="1">
      <alignment wrapText="1"/>
      <protection locked="0"/>
    </xf>
    <xf numFmtId="3" fontId="1" fillId="5" borderId="6" xfId="0" applyNumberFormat="1" applyFont="1" applyFill="1" applyBorder="1" applyAlignment="1" applyProtection="1">
      <alignment wrapText="1"/>
      <protection locked="0"/>
    </xf>
    <xf numFmtId="0" fontId="1" fillId="5" borderId="7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justify" vertical="center" wrapText="1"/>
      <protection locked="0"/>
    </xf>
    <xf numFmtId="3" fontId="1" fillId="5" borderId="1" xfId="0" applyNumberFormat="1" applyFont="1" applyFill="1" applyBorder="1" applyAlignment="1" applyProtection="1">
      <alignment vertical="center" wrapText="1"/>
      <protection locked="0"/>
    </xf>
    <xf numFmtId="14" fontId="1" fillId="0" borderId="1" xfId="0" applyNumberFormat="1" applyFont="1" applyBorder="1"/>
    <xf numFmtId="3" fontId="1" fillId="6" borderId="1" xfId="0" applyNumberFormat="1" applyFont="1" applyFill="1" applyBorder="1" applyAlignment="1">
      <alignment horizontal="right" wrapText="1"/>
    </xf>
    <xf numFmtId="0" fontId="1" fillId="6" borderId="1" xfId="0" applyFont="1" applyFill="1" applyBorder="1" applyAlignment="1">
      <alignment wrapText="1"/>
    </xf>
    <xf numFmtId="14" fontId="1" fillId="0" borderId="9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3" fontId="1" fillId="2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3" fontId="1" fillId="0" borderId="12" xfId="0" applyNumberFormat="1" applyFont="1" applyBorder="1" applyAlignment="1">
      <alignment horizontal="right" vertical="center" wrapText="1"/>
    </xf>
    <xf numFmtId="14" fontId="1" fillId="5" borderId="4" xfId="0" applyNumberFormat="1" applyFont="1" applyFill="1" applyBorder="1" applyAlignment="1" applyProtection="1">
      <alignment vertical="center"/>
      <protection locked="0"/>
    </xf>
    <xf numFmtId="3" fontId="1" fillId="5" borderId="1" xfId="0" applyNumberFormat="1" applyFont="1" applyFill="1" applyBorder="1" applyAlignment="1">
      <alignment vertical="center" wrapText="1"/>
    </xf>
    <xf numFmtId="3" fontId="3" fillId="5" borderId="3" xfId="0" applyNumberFormat="1" applyFont="1" applyFill="1" applyBorder="1" applyAlignment="1" applyProtection="1">
      <alignment vertical="center" wrapText="1"/>
      <protection locked="0"/>
    </xf>
    <xf numFmtId="0" fontId="3" fillId="5" borderId="5" xfId="0" applyFont="1" applyFill="1" applyBorder="1" applyAlignment="1" applyProtection="1">
      <alignment horizontal="justify" vertical="center" wrapText="1"/>
      <protection locked="0"/>
    </xf>
    <xf numFmtId="10" fontId="1" fillId="5" borderId="1" xfId="0" applyNumberFormat="1" applyFont="1" applyFill="1" applyBorder="1" applyAlignment="1">
      <alignment horizontal="right" vertical="center" wrapText="1"/>
    </xf>
    <xf numFmtId="10" fontId="1" fillId="5" borderId="1" xfId="0" applyNumberFormat="1" applyFont="1" applyFill="1" applyBorder="1" applyAlignment="1">
      <alignment vertical="center" wrapText="1"/>
    </xf>
    <xf numFmtId="3" fontId="3" fillId="5" borderId="6" xfId="0" applyNumberFormat="1" applyFont="1" applyFill="1" applyBorder="1" applyAlignment="1" applyProtection="1">
      <alignment vertical="center" wrapText="1"/>
      <protection locked="0"/>
    </xf>
    <xf numFmtId="0" fontId="3" fillId="5" borderId="7" xfId="0" applyFont="1" applyFill="1" applyBorder="1" applyAlignment="1" applyProtection="1">
      <alignment horizontal="justify" vertical="center" wrapText="1"/>
      <protection locked="0"/>
    </xf>
    <xf numFmtId="3" fontId="3" fillId="5" borderId="8" xfId="0" applyNumberFormat="1" applyFont="1" applyFill="1" applyBorder="1" applyAlignment="1" applyProtection="1">
      <alignment vertical="center" wrapText="1"/>
      <protection locked="0"/>
    </xf>
    <xf numFmtId="0" fontId="3" fillId="5" borderId="3" xfId="0" applyFont="1" applyFill="1" applyBorder="1" applyAlignment="1" applyProtection="1">
      <alignment horizontal="justify" vertical="center" wrapText="1"/>
      <protection locked="0"/>
    </xf>
    <xf numFmtId="0" fontId="3" fillId="5" borderId="6" xfId="0" applyFont="1" applyFill="1" applyBorder="1" applyAlignment="1" applyProtection="1">
      <alignment horizontal="justify" vertical="center" wrapText="1"/>
      <protection locked="0"/>
    </xf>
    <xf numFmtId="0" fontId="2" fillId="5" borderId="2" xfId="0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vertical="center"/>
    </xf>
    <xf numFmtId="14" fontId="1" fillId="5" borderId="9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>
      <alignment horizontal="justify" vertical="center" wrapText="1"/>
    </xf>
    <xf numFmtId="3" fontId="2" fillId="7" borderId="1" xfId="0" applyNumberFormat="1" applyFont="1" applyFill="1" applyBorder="1" applyAlignment="1">
      <alignment horizontal="right" vertical="center" wrapText="1"/>
    </xf>
    <xf numFmtId="0" fontId="2" fillId="7" borderId="13" xfId="0" applyFont="1" applyFill="1" applyBorder="1" applyAlignment="1" applyProtection="1">
      <alignment horizontal="center" vertical="center" wrapText="1"/>
      <protection locked="0"/>
    </xf>
    <xf numFmtId="10" fontId="2" fillId="7" borderId="1" xfId="0" applyNumberFormat="1" applyFont="1" applyFill="1" applyBorder="1" applyAlignment="1">
      <alignment horizontal="right" vertical="center" wrapText="1"/>
    </xf>
    <xf numFmtId="10" fontId="2" fillId="7" borderId="1" xfId="0" applyNumberFormat="1" applyFont="1" applyFill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right" vertical="center" wrapText="1"/>
    </xf>
    <xf numFmtId="0" fontId="1" fillId="5" borderId="1" xfId="0" applyFont="1" applyFill="1" applyBorder="1" applyAlignment="1">
      <alignment horizontal="justify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justify" vertical="center" wrapText="1"/>
    </xf>
    <xf numFmtId="3" fontId="1" fillId="7" borderId="0" xfId="0" applyNumberFormat="1" applyFont="1" applyFill="1" applyAlignment="1">
      <alignment horizontal="right" vertical="center" wrapText="1"/>
    </xf>
    <xf numFmtId="10" fontId="2" fillId="8" borderId="1" xfId="0" applyNumberFormat="1" applyFont="1" applyFill="1" applyBorder="1" applyAlignment="1">
      <alignment horizontal="center" vertical="center" wrapText="1"/>
    </xf>
    <xf numFmtId="3" fontId="2" fillId="8" borderId="1" xfId="0" applyNumberFormat="1" applyFont="1" applyFill="1" applyBorder="1" applyAlignment="1">
      <alignment horizontal="right" vertical="center" wrapText="1"/>
    </xf>
    <xf numFmtId="0" fontId="2" fillId="8" borderId="13" xfId="0" applyFont="1" applyFill="1" applyBorder="1" applyAlignment="1" applyProtection="1">
      <alignment horizontal="justify" vertical="center" wrapText="1"/>
      <protection locked="0"/>
    </xf>
    <xf numFmtId="0" fontId="2" fillId="8" borderId="13" xfId="0" applyFont="1" applyFill="1" applyBorder="1" applyAlignment="1" applyProtection="1">
      <alignment horizontal="center" vertical="center" wrapText="1"/>
      <protection locked="0"/>
    </xf>
    <xf numFmtId="0" fontId="2" fillId="8" borderId="13" xfId="0" applyFont="1" applyFill="1" applyBorder="1" applyAlignment="1" applyProtection="1">
      <alignment horizontal="left" vertical="center" wrapText="1"/>
      <protection locked="0"/>
    </xf>
    <xf numFmtId="10" fontId="2" fillId="8" borderId="1" xfId="0" applyNumberFormat="1" applyFont="1" applyFill="1" applyBorder="1" applyAlignment="1">
      <alignment horizontal="right" vertical="center" wrapText="1"/>
    </xf>
    <xf numFmtId="3" fontId="2" fillId="9" borderId="1" xfId="0" applyNumberFormat="1" applyFont="1" applyFill="1" applyBorder="1" applyAlignment="1">
      <alignment horizontal="right" vertical="center" wrapText="1"/>
    </xf>
    <xf numFmtId="0" fontId="2" fillId="9" borderId="13" xfId="0" applyFont="1" applyFill="1" applyBorder="1" applyAlignment="1" applyProtection="1">
      <alignment horizontal="center" vertical="center" wrapText="1"/>
      <protection locked="0"/>
    </xf>
    <xf numFmtId="10" fontId="2" fillId="9" borderId="1" xfId="0" applyNumberFormat="1" applyFont="1" applyFill="1" applyBorder="1" applyAlignment="1">
      <alignment horizontal="right" vertical="center" wrapText="1"/>
    </xf>
    <xf numFmtId="3" fontId="2" fillId="10" borderId="1" xfId="0" applyNumberFormat="1" applyFont="1" applyFill="1" applyBorder="1" applyAlignment="1">
      <alignment horizontal="right" vertical="center" wrapText="1"/>
    </xf>
    <xf numFmtId="0" fontId="2" fillId="10" borderId="13" xfId="0" applyFont="1" applyFill="1" applyBorder="1" applyAlignment="1" applyProtection="1">
      <alignment horizontal="justify" vertical="center" wrapText="1"/>
      <protection locked="0"/>
    </xf>
    <xf numFmtId="0" fontId="2" fillId="10" borderId="13" xfId="0" applyFont="1" applyFill="1" applyBorder="1" applyAlignment="1" applyProtection="1">
      <alignment horizontal="center" vertical="center" wrapText="1"/>
      <protection locked="0"/>
    </xf>
    <xf numFmtId="10" fontId="2" fillId="10" borderId="1" xfId="0" applyNumberFormat="1" applyFont="1" applyFill="1" applyBorder="1" applyAlignment="1">
      <alignment horizontal="right" vertical="center" wrapText="1"/>
    </xf>
    <xf numFmtId="10" fontId="2" fillId="10" borderId="1" xfId="0" applyNumberFormat="1" applyFont="1" applyFill="1" applyBorder="1" applyAlignment="1">
      <alignment horizontal="center" vertical="center" wrapText="1"/>
    </xf>
    <xf numFmtId="10" fontId="2" fillId="9" borderId="1" xfId="0" applyNumberFormat="1" applyFont="1" applyFill="1" applyBorder="1" applyAlignment="1">
      <alignment horizontal="center" vertical="center" wrapText="1"/>
    </xf>
    <xf numFmtId="3" fontId="2" fillId="9" borderId="4" xfId="0" applyNumberFormat="1" applyFont="1" applyFill="1" applyBorder="1" applyAlignment="1">
      <alignment horizontal="right" vertical="center" wrapText="1"/>
    </xf>
    <xf numFmtId="0" fontId="2" fillId="9" borderId="0" xfId="0" applyFont="1" applyFill="1" applyAlignment="1">
      <alignment horizontal="justify" vertical="center" wrapText="1"/>
    </xf>
    <xf numFmtId="0" fontId="1" fillId="9" borderId="0" xfId="0" applyFont="1" applyFill="1" applyAlignment="1">
      <alignment horizontal="justify" vertical="center" wrapText="1"/>
    </xf>
    <xf numFmtId="0" fontId="3" fillId="0" borderId="3" xfId="0" applyFont="1" applyBorder="1" applyAlignment="1" applyProtection="1">
      <alignment horizontal="justify" vertical="justify" wrapText="1"/>
      <protection locked="0"/>
    </xf>
    <xf numFmtId="0" fontId="3" fillId="0" borderId="5" xfId="0" applyFont="1" applyBorder="1" applyAlignment="1" applyProtection="1">
      <alignment horizontal="justify" vertical="justify" wrapText="1"/>
      <protection locked="0"/>
    </xf>
    <xf numFmtId="0" fontId="3" fillId="0" borderId="6" xfId="0" applyFont="1" applyBorder="1" applyAlignment="1" applyProtection="1">
      <alignment horizontal="justify" vertical="justify" wrapText="1"/>
      <protection locked="0"/>
    </xf>
    <xf numFmtId="0" fontId="3" fillId="0" borderId="7" xfId="0" applyFont="1" applyBorder="1" applyAlignment="1" applyProtection="1">
      <alignment horizontal="justify" vertical="justify" wrapText="1"/>
      <protection locked="0"/>
    </xf>
    <xf numFmtId="3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3" fontId="0" fillId="0" borderId="0" xfId="0" applyNumberFormat="1"/>
    <xf numFmtId="3" fontId="9" fillId="0" borderId="1" xfId="0" applyNumberFormat="1" applyFont="1" applyBorder="1" applyAlignment="1">
      <alignment vertical="center"/>
    </xf>
    <xf numFmtId="0" fontId="10" fillId="0" borderId="0" xfId="0" applyFont="1"/>
    <xf numFmtId="3" fontId="11" fillId="0" borderId="0" xfId="0" applyNumberFormat="1" applyFont="1"/>
    <xf numFmtId="3" fontId="12" fillId="0" borderId="0" xfId="0" applyNumberFormat="1" applyFont="1"/>
    <xf numFmtId="3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3" fontId="14" fillId="0" borderId="0" xfId="0" applyNumberFormat="1" applyFont="1"/>
    <xf numFmtId="0" fontId="2" fillId="9" borderId="14" xfId="0" applyFon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/>
    <xf numFmtId="3" fontId="13" fillId="0" borderId="0" xfId="0" applyNumberFormat="1" applyFont="1"/>
    <xf numFmtId="3" fontId="1" fillId="0" borderId="1" xfId="0" applyNumberFormat="1" applyFont="1" applyBorder="1" applyAlignment="1" applyProtection="1">
      <alignment vertical="center" wrapText="1"/>
      <protection locked="0"/>
    </xf>
    <xf numFmtId="10" fontId="2" fillId="10" borderId="2" xfId="0" applyNumberFormat="1" applyFont="1" applyFill="1" applyBorder="1" applyAlignment="1">
      <alignment horizontal="center" vertical="center" wrapText="1"/>
    </xf>
    <xf numFmtId="10" fontId="1" fillId="0" borderId="2" xfId="0" applyNumberFormat="1" applyFont="1" applyBorder="1" applyAlignment="1">
      <alignment horizontal="center" vertical="center" wrapText="1"/>
    </xf>
    <xf numFmtId="10" fontId="2" fillId="9" borderId="2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10" fontId="2" fillId="0" borderId="2" xfId="0" applyNumberFormat="1" applyFont="1" applyBorder="1" applyAlignment="1">
      <alignment horizontal="center" vertical="center" wrapText="1"/>
    </xf>
    <xf numFmtId="3" fontId="1" fillId="2" borderId="26" xfId="0" applyNumberFormat="1" applyFont="1" applyFill="1" applyBorder="1" applyAlignment="1" applyProtection="1">
      <alignment vertical="center" wrapText="1"/>
      <protection locked="0"/>
    </xf>
    <xf numFmtId="0" fontId="1" fillId="2" borderId="26" xfId="0" applyFont="1" applyFill="1" applyBorder="1" applyAlignment="1" applyProtection="1">
      <alignment horizontal="justify" vertical="center" wrapText="1"/>
      <protection locked="0"/>
    </xf>
    <xf numFmtId="3" fontId="1" fillId="0" borderId="26" xfId="0" applyNumberFormat="1" applyFont="1" applyBorder="1" applyAlignment="1" applyProtection="1">
      <alignment horizontal="right" vertical="center" wrapText="1"/>
      <protection locked="0"/>
    </xf>
    <xf numFmtId="0" fontId="1" fillId="2" borderId="26" xfId="0" applyFont="1" applyFill="1" applyBorder="1" applyAlignment="1" applyProtection="1">
      <alignment horizontal="justify" vertical="justify" wrapText="1"/>
      <protection locked="0"/>
    </xf>
    <xf numFmtId="3" fontId="2" fillId="0" borderId="1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horizontal="right" vertical="center" wrapText="1"/>
    </xf>
    <xf numFmtId="164" fontId="3" fillId="2" borderId="1" xfId="0" applyNumberFormat="1" applyFont="1" applyFill="1" applyBorder="1" applyAlignment="1" applyProtection="1">
      <alignment vertical="center" wrapText="1"/>
      <protection locked="0"/>
    </xf>
    <xf numFmtId="164" fontId="3" fillId="2" borderId="2" xfId="0" applyNumberFormat="1" applyFont="1" applyFill="1" applyBorder="1" applyAlignment="1" applyProtection="1">
      <alignment vertical="center" wrapText="1"/>
      <protection locked="0"/>
    </xf>
    <xf numFmtId="165" fontId="2" fillId="0" borderId="12" xfId="0" applyNumberFormat="1" applyFont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 wrapText="1"/>
    </xf>
    <xf numFmtId="3" fontId="1" fillId="0" borderId="15" xfId="0" applyNumberFormat="1" applyFont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0" fontId="1" fillId="2" borderId="27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3" fontId="1" fillId="0" borderId="16" xfId="0" applyNumberFormat="1" applyFont="1" applyBorder="1" applyAlignment="1" applyProtection="1">
      <alignment horizontal="center" vertical="center" wrapText="1"/>
      <protection locked="0"/>
    </xf>
    <xf numFmtId="3" fontId="1" fillId="0" borderId="1" xfId="0" applyNumberFormat="1" applyFont="1" applyBorder="1" applyAlignment="1" applyProtection="1">
      <alignment horizontal="center" vertical="center" wrapText="1"/>
      <protection locked="0"/>
    </xf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0" xfId="0" applyNumberFormat="1" applyFont="1" applyBorder="1" applyAlignment="1" applyProtection="1">
      <alignment horizontal="center" vertical="center" wrapText="1"/>
      <protection locked="0"/>
    </xf>
    <xf numFmtId="0" fontId="1" fillId="2" borderId="28" xfId="0" applyFont="1" applyFill="1" applyBorder="1" applyAlignment="1" applyProtection="1">
      <alignment horizontal="center" vertical="center" wrapText="1"/>
      <protection locked="0"/>
    </xf>
    <xf numFmtId="14" fontId="4" fillId="3" borderId="2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 applyProtection="1">
      <alignment horizontal="justify" vertical="center" wrapText="1"/>
      <protection locked="0"/>
    </xf>
    <xf numFmtId="3" fontId="1" fillId="0" borderId="15" xfId="0" applyNumberFormat="1" applyFont="1" applyBorder="1" applyAlignment="1" applyProtection="1">
      <alignment horizontal="right" vertical="center" wrapText="1"/>
      <protection locked="0"/>
    </xf>
    <xf numFmtId="0" fontId="1" fillId="2" borderId="2" xfId="0" applyFont="1" applyFill="1" applyBorder="1" applyAlignment="1" applyProtection="1">
      <alignment horizontal="justify" vertical="center" wrapText="1"/>
      <protection locked="0"/>
    </xf>
    <xf numFmtId="3" fontId="1" fillId="0" borderId="9" xfId="0" applyNumberFormat="1" applyFont="1" applyBorder="1" applyAlignment="1" applyProtection="1">
      <alignment horizontal="right" vertical="center" wrapText="1"/>
      <protection locked="0"/>
    </xf>
    <xf numFmtId="0" fontId="1" fillId="0" borderId="12" xfId="0" applyFont="1" applyBorder="1" applyAlignment="1" applyProtection="1">
      <alignment horizontal="justify" vertical="justify" wrapText="1"/>
      <protection locked="0"/>
    </xf>
    <xf numFmtId="14" fontId="1" fillId="0" borderId="12" xfId="0" applyNumberFormat="1" applyFont="1" applyBorder="1" applyProtection="1">
      <protection locked="0"/>
    </xf>
    <xf numFmtId="0" fontId="8" fillId="0" borderId="12" xfId="0" applyFont="1" applyBorder="1"/>
    <xf numFmtId="3" fontId="2" fillId="0" borderId="9" xfId="0" applyNumberFormat="1" applyFont="1" applyBorder="1" applyAlignment="1">
      <alignment horizontal="center" vertical="center" wrapText="1"/>
    </xf>
    <xf numFmtId="3" fontId="2" fillId="9" borderId="12" xfId="0" applyNumberFormat="1" applyFont="1" applyFill="1" applyBorder="1" applyAlignment="1">
      <alignment horizontal="right" vertical="center" wrapText="1"/>
    </xf>
    <xf numFmtId="3" fontId="2" fillId="9" borderId="20" xfId="0" applyNumberFormat="1" applyFont="1" applyFill="1" applyBorder="1" applyAlignment="1">
      <alignment horizontal="right" vertical="center" wrapText="1"/>
    </xf>
    <xf numFmtId="0" fontId="1" fillId="0" borderId="28" xfId="0" applyFont="1" applyBorder="1" applyAlignment="1" applyProtection="1">
      <alignment horizontal="justify" vertical="center" wrapText="1"/>
      <protection locked="0"/>
    </xf>
    <xf numFmtId="3" fontId="1" fillId="5" borderId="16" xfId="0" applyNumberFormat="1" applyFont="1" applyFill="1" applyBorder="1" applyAlignment="1" applyProtection="1">
      <alignment horizontal="right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3" fontId="1" fillId="5" borderId="15" xfId="0" applyNumberFormat="1" applyFont="1" applyFill="1" applyBorder="1" applyAlignment="1" applyProtection="1">
      <alignment horizontal="right" vertical="center" wrapText="1"/>
      <protection locked="0"/>
    </xf>
    <xf numFmtId="14" fontId="1" fillId="5" borderId="1" xfId="0" applyNumberFormat="1" applyFont="1" applyFill="1" applyBorder="1" applyAlignment="1" applyProtection="1">
      <alignment horizontal="center" vertical="center"/>
      <protection locked="0"/>
    </xf>
    <xf numFmtId="165" fontId="2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 applyProtection="1">
      <alignment vertical="center"/>
      <protection locked="0"/>
    </xf>
    <xf numFmtId="0" fontId="2" fillId="9" borderId="0" xfId="0" applyFont="1" applyFill="1" applyAlignment="1" applyProtection="1">
      <alignment horizontal="center" vertical="center" wrapText="1"/>
      <protection locked="0"/>
    </xf>
    <xf numFmtId="0" fontId="2" fillId="9" borderId="0" xfId="0" applyFont="1" applyFill="1" applyAlignment="1" applyProtection="1">
      <alignment horizontal="left" vertical="center" wrapText="1"/>
      <protection locked="0"/>
    </xf>
    <xf numFmtId="3" fontId="2" fillId="0" borderId="2" xfId="0" applyNumberFormat="1" applyFont="1" applyBorder="1" applyAlignment="1">
      <alignment horizontal="right" vertical="center" wrapText="1"/>
    </xf>
    <xf numFmtId="3" fontId="1" fillId="5" borderId="9" xfId="0" applyNumberFormat="1" applyFont="1" applyFill="1" applyBorder="1" applyAlignment="1" applyProtection="1">
      <alignment horizontal="right" vertical="center" wrapText="1"/>
      <protection locked="0"/>
    </xf>
    <xf numFmtId="0" fontId="2" fillId="9" borderId="18" xfId="0" applyFont="1" applyFill="1" applyBorder="1" applyAlignment="1" applyProtection="1">
      <alignment horizontal="center" vertical="center" wrapText="1"/>
      <protection locked="0"/>
    </xf>
    <xf numFmtId="3" fontId="1" fillId="0" borderId="2" xfId="0" applyNumberFormat="1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right" vertical="center" wrapText="1"/>
    </xf>
    <xf numFmtId="3" fontId="1" fillId="0" borderId="9" xfId="0" applyNumberFormat="1" applyFont="1" applyBorder="1" applyAlignment="1">
      <alignment horizontal="right" vertical="center" wrapText="1"/>
    </xf>
    <xf numFmtId="3" fontId="1" fillId="0" borderId="16" xfId="0" applyNumberFormat="1" applyFont="1" applyBorder="1" applyAlignment="1">
      <alignment horizontal="right" vertical="center" wrapText="1"/>
    </xf>
    <xf numFmtId="0" fontId="1" fillId="0" borderId="13" xfId="0" applyFont="1" applyBorder="1" applyAlignment="1">
      <alignment horizontal="justify" vertical="center" wrapText="1"/>
    </xf>
    <xf numFmtId="3" fontId="2" fillId="0" borderId="2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3" fontId="1" fillId="2" borderId="12" xfId="0" applyNumberFormat="1" applyFont="1" applyFill="1" applyBorder="1" applyAlignment="1" applyProtection="1">
      <alignment vertical="center" wrapText="1"/>
      <protection locked="0"/>
    </xf>
    <xf numFmtId="0" fontId="1" fillId="2" borderId="28" xfId="0" applyFont="1" applyFill="1" applyBorder="1" applyAlignment="1" applyProtection="1">
      <alignment horizontal="justify" vertical="justify" wrapText="1"/>
      <protection locked="0"/>
    </xf>
    <xf numFmtId="0" fontId="1" fillId="11" borderId="1" xfId="0" applyFont="1" applyFill="1" applyBorder="1" applyAlignment="1" applyProtection="1">
      <alignment horizontal="center" vertical="center" wrapText="1"/>
      <protection locked="0"/>
    </xf>
    <xf numFmtId="3" fontId="1" fillId="11" borderId="1" xfId="0" applyNumberFormat="1" applyFont="1" applyFill="1" applyBorder="1" applyAlignment="1" applyProtection="1">
      <alignment vertical="center" wrapText="1"/>
      <protection locked="0"/>
    </xf>
    <xf numFmtId="3" fontId="1" fillId="0" borderId="0" xfId="0" applyNumberFormat="1" applyFont="1" applyAlignment="1">
      <alignment vertical="center"/>
    </xf>
    <xf numFmtId="0" fontId="1" fillId="2" borderId="5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28" xfId="0" applyFont="1" applyFill="1" applyBorder="1" applyAlignment="1" applyProtection="1">
      <alignment horizontal="justify" vertical="center" wrapText="1"/>
      <protection locked="0"/>
    </xf>
    <xf numFmtId="3" fontId="1" fillId="2" borderId="3" xfId="0" applyNumberFormat="1" applyFont="1" applyFill="1" applyBorder="1" applyAlignment="1" applyProtection="1">
      <alignment horizontal="right" vertical="center" wrapText="1"/>
      <protection locked="0"/>
    </xf>
    <xf numFmtId="3" fontId="1" fillId="2" borderId="8" xfId="0" applyNumberFormat="1" applyFont="1" applyFill="1" applyBorder="1" applyAlignment="1" applyProtection="1">
      <alignment vertical="center" wrapText="1"/>
      <protection locked="0"/>
    </xf>
    <xf numFmtId="3" fontId="1" fillId="0" borderId="8" xfId="0" applyNumberFormat="1" applyFont="1" applyBorder="1" applyAlignment="1" applyProtection="1">
      <alignment vertical="center" wrapText="1"/>
      <protection locked="0"/>
    </xf>
    <xf numFmtId="0" fontId="2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3" fontId="1" fillId="6" borderId="4" xfId="0" applyNumberFormat="1" applyFont="1" applyFill="1" applyBorder="1" applyAlignment="1">
      <alignment horizontal="right" wrapText="1"/>
    </xf>
    <xf numFmtId="0" fontId="1" fillId="0" borderId="14" xfId="0" applyFont="1" applyBorder="1" applyAlignment="1">
      <alignment horizontal="left" vertical="center" wrapText="1"/>
    </xf>
    <xf numFmtId="3" fontId="1" fillId="0" borderId="4" xfId="0" applyNumberFormat="1" applyFont="1" applyBorder="1" applyAlignment="1">
      <alignment horizontal="right" wrapText="1"/>
    </xf>
    <xf numFmtId="0" fontId="1" fillId="6" borderId="1" xfId="0" applyFont="1" applyFill="1" applyBorder="1" applyAlignment="1">
      <alignment horizontal="center" vertical="center" wrapText="1"/>
    </xf>
    <xf numFmtId="3" fontId="1" fillId="2" borderId="4" xfId="0" applyNumberFormat="1" applyFont="1" applyFill="1" applyBorder="1" applyAlignment="1" applyProtection="1">
      <alignment vertical="center" wrapText="1"/>
      <protection locked="0"/>
    </xf>
    <xf numFmtId="3" fontId="1" fillId="0" borderId="20" xfId="0" applyNumberFormat="1" applyFont="1" applyBorder="1" applyAlignment="1" applyProtection="1">
      <alignment horizontal="right" vertical="center" wrapText="1"/>
      <protection locked="0"/>
    </xf>
    <xf numFmtId="3" fontId="1" fillId="2" borderId="27" xfId="0" applyNumberFormat="1" applyFont="1" applyFill="1" applyBorder="1" applyAlignment="1" applyProtection="1">
      <alignment wrapText="1"/>
      <protection locked="0"/>
    </xf>
    <xf numFmtId="0" fontId="1" fillId="0" borderId="12" xfId="0" applyFont="1" applyBorder="1" applyAlignment="1">
      <alignment horizontal="left" vertical="center" wrapText="1"/>
    </xf>
    <xf numFmtId="3" fontId="2" fillId="0" borderId="20" xfId="0" applyNumberFormat="1" applyFont="1" applyBorder="1" applyAlignment="1">
      <alignment horizontal="right" vertical="center" wrapText="1"/>
    </xf>
    <xf numFmtId="0" fontId="1" fillId="2" borderId="14" xfId="0" applyFont="1" applyFill="1" applyBorder="1" applyAlignment="1" applyProtection="1">
      <alignment horizontal="justify" vertical="center" wrapText="1"/>
      <protection locked="0"/>
    </xf>
    <xf numFmtId="3" fontId="2" fillId="0" borderId="26" xfId="0" applyNumberFormat="1" applyFont="1" applyBorder="1" applyAlignment="1">
      <alignment horizontal="right" vertical="center" wrapText="1"/>
    </xf>
    <xf numFmtId="3" fontId="1" fillId="0" borderId="2" xfId="0" applyNumberFormat="1" applyFont="1" applyBorder="1" applyAlignment="1">
      <alignment vertical="center"/>
    </xf>
    <xf numFmtId="3" fontId="1" fillId="2" borderId="2" xfId="0" applyNumberFormat="1" applyFont="1" applyFill="1" applyBorder="1" applyAlignment="1" applyProtection="1">
      <alignment vertical="center" wrapText="1"/>
      <protection locked="0"/>
    </xf>
    <xf numFmtId="3" fontId="1" fillId="2" borderId="15" xfId="0" applyNumberFormat="1" applyFont="1" applyFill="1" applyBorder="1" applyAlignment="1" applyProtection="1">
      <alignment vertical="center" wrapText="1"/>
      <protection locked="0"/>
    </xf>
    <xf numFmtId="3" fontId="1" fillId="0" borderId="29" xfId="0" applyNumberFormat="1" applyFont="1" applyBorder="1" applyAlignment="1" applyProtection="1">
      <alignment horizontal="right" vertical="center" wrapText="1"/>
      <protection locked="0"/>
    </xf>
    <xf numFmtId="3" fontId="1" fillId="0" borderId="23" xfId="0" applyNumberFormat="1" applyFont="1" applyBorder="1" applyAlignment="1" applyProtection="1">
      <alignment horizontal="right" vertical="center" wrapText="1"/>
      <protection locked="0"/>
    </xf>
    <xf numFmtId="3" fontId="1" fillId="0" borderId="12" xfId="0" applyNumberFormat="1" applyFont="1" applyBorder="1" applyAlignment="1" applyProtection="1">
      <alignment horizontal="right" vertical="center" wrapText="1"/>
      <protection locked="0"/>
    </xf>
    <xf numFmtId="0" fontId="1" fillId="2" borderId="12" xfId="0" applyFont="1" applyFill="1" applyBorder="1" applyAlignment="1" applyProtection="1">
      <alignment horizontal="justify" vertical="justify" wrapText="1"/>
      <protection locked="0"/>
    </xf>
    <xf numFmtId="3" fontId="1" fillId="2" borderId="27" xfId="0" applyNumberFormat="1" applyFont="1" applyFill="1" applyBorder="1" applyAlignment="1" applyProtection="1">
      <alignment vertical="center" wrapText="1"/>
      <protection locked="0"/>
    </xf>
    <xf numFmtId="3" fontId="1" fillId="0" borderId="27" xfId="0" applyNumberFormat="1" applyFont="1" applyBorder="1" applyAlignment="1" applyProtection="1">
      <alignment vertical="center" wrapText="1"/>
      <protection locked="0"/>
    </xf>
    <xf numFmtId="3" fontId="1" fillId="0" borderId="4" xfId="0" applyNumberFormat="1" applyFont="1" applyBorder="1" applyAlignment="1" applyProtection="1">
      <alignment vertical="center" wrapText="1"/>
      <protection locked="0"/>
    </xf>
    <xf numFmtId="0" fontId="1" fillId="0" borderId="26" xfId="0" applyFont="1" applyBorder="1" applyAlignment="1" applyProtection="1">
      <alignment horizontal="justify" vertical="center" wrapText="1"/>
      <protection locked="0"/>
    </xf>
    <xf numFmtId="0" fontId="1" fillId="0" borderId="26" xfId="0" applyFont="1" applyBorder="1" applyAlignment="1" applyProtection="1">
      <alignment horizontal="justify" vertical="justify" wrapText="1"/>
      <protection locked="0"/>
    </xf>
    <xf numFmtId="3" fontId="1" fillId="0" borderId="2" xfId="0" applyNumberFormat="1" applyFont="1" applyBorder="1" applyAlignment="1" applyProtection="1">
      <alignment vertical="center" wrapText="1"/>
      <protection locked="0"/>
    </xf>
    <xf numFmtId="3" fontId="1" fillId="0" borderId="15" xfId="0" applyNumberFormat="1" applyFont="1" applyBorder="1" applyAlignment="1" applyProtection="1">
      <alignment vertical="center" wrapText="1"/>
      <protection locked="0"/>
    </xf>
    <xf numFmtId="0" fontId="1" fillId="0" borderId="12" xfId="0" applyFont="1" applyBorder="1" applyAlignment="1" applyProtection="1">
      <alignment horizontal="justify" vertical="center" wrapText="1"/>
      <protection locked="0"/>
    </xf>
    <xf numFmtId="0" fontId="2" fillId="5" borderId="26" xfId="0" applyFont="1" applyFill="1" applyBorder="1" applyAlignment="1">
      <alignment horizontal="center" vertical="center" wrapText="1"/>
    </xf>
    <xf numFmtId="0" fontId="1" fillId="5" borderId="26" xfId="0" applyFont="1" applyFill="1" applyBorder="1" applyAlignment="1" applyProtection="1">
      <alignment horizontal="center" vertical="center" wrapText="1"/>
      <protection locked="0"/>
    </xf>
    <xf numFmtId="14" fontId="1" fillId="5" borderId="26" xfId="0" applyNumberFormat="1" applyFont="1" applyFill="1" applyBorder="1" applyAlignment="1" applyProtection="1">
      <alignment vertical="center"/>
      <protection locked="0"/>
    </xf>
    <xf numFmtId="0" fontId="1" fillId="5" borderId="26" xfId="0" applyFont="1" applyFill="1" applyBorder="1" applyAlignment="1" applyProtection="1">
      <alignment horizontal="justify" vertical="center" wrapText="1"/>
      <protection locked="0"/>
    </xf>
    <xf numFmtId="0" fontId="1" fillId="2" borderId="26" xfId="0" applyFont="1" applyFill="1" applyBorder="1" applyAlignment="1" applyProtection="1">
      <alignment horizontal="center" vertical="center" wrapText="1"/>
      <protection locked="0"/>
    </xf>
    <xf numFmtId="0" fontId="2" fillId="5" borderId="12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 applyProtection="1">
      <alignment horizontal="center" vertical="center" wrapText="1"/>
      <protection locked="0"/>
    </xf>
    <xf numFmtId="14" fontId="1" fillId="5" borderId="12" xfId="0" applyNumberFormat="1" applyFont="1" applyFill="1" applyBorder="1" applyAlignment="1" applyProtection="1">
      <alignment vertical="center"/>
      <protection locked="0"/>
    </xf>
    <xf numFmtId="0" fontId="1" fillId="5" borderId="12" xfId="0" applyFont="1" applyFill="1" applyBorder="1" applyAlignment="1" applyProtection="1">
      <alignment horizontal="justify" vertical="center" wrapText="1"/>
      <protection locked="0"/>
    </xf>
    <xf numFmtId="3" fontId="1" fillId="5" borderId="26" xfId="0" applyNumberFormat="1" applyFont="1" applyFill="1" applyBorder="1" applyAlignment="1" applyProtection="1">
      <alignment horizontal="right" vertical="center" wrapText="1"/>
      <protection locked="0"/>
    </xf>
    <xf numFmtId="0" fontId="1" fillId="5" borderId="26" xfId="0" applyFont="1" applyFill="1" applyBorder="1" applyAlignment="1" applyProtection="1">
      <alignment horizontal="justify" vertical="justify" wrapText="1"/>
      <protection locked="0"/>
    </xf>
    <xf numFmtId="3" fontId="2" fillId="5" borderId="26" xfId="0" applyNumberFormat="1" applyFont="1" applyFill="1" applyBorder="1" applyAlignment="1">
      <alignment horizontal="right" vertical="center" wrapText="1"/>
    </xf>
    <xf numFmtId="3" fontId="1" fillId="5" borderId="2" xfId="0" applyNumberFormat="1" applyFont="1" applyFill="1" applyBorder="1" applyAlignment="1" applyProtection="1">
      <alignment vertical="center" wrapText="1"/>
      <protection locked="0"/>
    </xf>
    <xf numFmtId="3" fontId="1" fillId="5" borderId="15" xfId="0" applyNumberFormat="1" applyFont="1" applyFill="1" applyBorder="1" applyAlignment="1" applyProtection="1">
      <alignment vertical="center" wrapText="1"/>
      <protection locked="0"/>
    </xf>
    <xf numFmtId="3" fontId="1" fillId="5" borderId="29" xfId="0" applyNumberFormat="1" applyFont="1" applyFill="1" applyBorder="1" applyAlignment="1" applyProtection="1">
      <alignment horizontal="right" vertical="center" wrapText="1"/>
      <protection locked="0"/>
    </xf>
    <xf numFmtId="3" fontId="1" fillId="5" borderId="20" xfId="0" applyNumberFormat="1" applyFont="1" applyFill="1" applyBorder="1" applyAlignment="1" applyProtection="1">
      <alignment horizontal="right" vertical="center" wrapText="1"/>
      <protection locked="0"/>
    </xf>
    <xf numFmtId="3" fontId="1" fillId="5" borderId="23" xfId="0" applyNumberFormat="1" applyFont="1" applyFill="1" applyBorder="1" applyAlignment="1" applyProtection="1">
      <alignment horizontal="right" vertical="center" wrapText="1"/>
      <protection locked="0"/>
    </xf>
    <xf numFmtId="0" fontId="1" fillId="5" borderId="12" xfId="0" applyFont="1" applyFill="1" applyBorder="1" applyAlignment="1" applyProtection="1">
      <alignment horizontal="justify" vertical="justify" wrapText="1"/>
      <protection locked="0"/>
    </xf>
    <xf numFmtId="3" fontId="2" fillId="5" borderId="20" xfId="0" applyNumberFormat="1" applyFont="1" applyFill="1" applyBorder="1" applyAlignment="1">
      <alignment horizontal="right" vertical="center" wrapText="1"/>
    </xf>
    <xf numFmtId="0" fontId="1" fillId="5" borderId="0" xfId="0" applyFont="1" applyFill="1" applyAlignment="1" applyProtection="1">
      <alignment horizontal="justify" vertical="center" wrapText="1"/>
      <protection locked="0"/>
    </xf>
    <xf numFmtId="3" fontId="1" fillId="5" borderId="20" xfId="0" applyNumberFormat="1" applyFont="1" applyFill="1" applyBorder="1" applyAlignment="1" applyProtection="1">
      <alignment vertical="center" wrapText="1"/>
      <protection locked="0"/>
    </xf>
    <xf numFmtId="3" fontId="2" fillId="0" borderId="17" xfId="0" applyNumberFormat="1" applyFont="1" applyBorder="1" applyAlignment="1">
      <alignment horizontal="right" vertical="center" wrapText="1"/>
    </xf>
    <xf numFmtId="3" fontId="1" fillId="2" borderId="0" xfId="0" applyNumberFormat="1" applyFont="1" applyFill="1" applyAlignment="1" applyProtection="1">
      <alignment wrapText="1"/>
      <protection locked="0"/>
    </xf>
    <xf numFmtId="3" fontId="1" fillId="2" borderId="26" xfId="0" applyNumberFormat="1" applyFont="1" applyFill="1" applyBorder="1" applyAlignment="1" applyProtection="1">
      <alignment wrapText="1"/>
      <protection locked="0"/>
    </xf>
    <xf numFmtId="10" fontId="1" fillId="2" borderId="1" xfId="0" applyNumberFormat="1" applyFont="1" applyFill="1" applyBorder="1" applyAlignment="1" applyProtection="1">
      <alignment horizontal="justify" vertical="center" wrapText="1"/>
      <protection locked="0"/>
    </xf>
    <xf numFmtId="3" fontId="2" fillId="0" borderId="30" xfId="0" applyNumberFormat="1" applyFont="1" applyBorder="1" applyAlignment="1">
      <alignment horizontal="right" vertical="center" wrapText="1"/>
    </xf>
    <xf numFmtId="3" fontId="2" fillId="0" borderId="31" xfId="0" applyNumberFormat="1" applyFont="1" applyBorder="1" applyAlignment="1">
      <alignment horizontal="right" vertical="center" wrapText="1"/>
    </xf>
    <xf numFmtId="3" fontId="1" fillId="0" borderId="10" xfId="0" applyNumberFormat="1" applyFont="1" applyBorder="1" applyAlignment="1" applyProtection="1">
      <alignment vertical="center" wrapText="1"/>
      <protection locked="0"/>
    </xf>
    <xf numFmtId="0" fontId="1" fillId="2" borderId="9" xfId="0" applyFont="1" applyFill="1" applyBorder="1" applyAlignment="1" applyProtection="1">
      <alignment horizontal="justify" vertical="justify" wrapText="1"/>
      <protection locked="0"/>
    </xf>
    <xf numFmtId="0" fontId="1" fillId="2" borderId="19" xfId="0" applyFont="1" applyFill="1" applyBorder="1" applyAlignment="1" applyProtection="1">
      <alignment horizontal="justify" vertical="justify" wrapText="1"/>
      <protection locked="0"/>
    </xf>
    <xf numFmtId="0" fontId="1" fillId="2" borderId="30" xfId="0" applyFont="1" applyFill="1" applyBorder="1" applyAlignment="1" applyProtection="1">
      <alignment horizontal="justify" vertical="justify" wrapText="1"/>
      <protection locked="0"/>
    </xf>
    <xf numFmtId="3" fontId="1" fillId="2" borderId="32" xfId="0" applyNumberFormat="1" applyFont="1" applyFill="1" applyBorder="1" applyAlignment="1" applyProtection="1">
      <alignment vertical="center" wrapText="1"/>
      <protection locked="0"/>
    </xf>
    <xf numFmtId="3" fontId="1" fillId="0" borderId="14" xfId="0" applyNumberFormat="1" applyFont="1" applyBorder="1" applyAlignment="1" applyProtection="1">
      <alignment horizontal="right" vertical="center" wrapText="1"/>
      <protection locked="0"/>
    </xf>
    <xf numFmtId="0" fontId="1" fillId="5" borderId="26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14" fontId="1" fillId="0" borderId="26" xfId="0" applyNumberFormat="1" applyFont="1" applyBorder="1" applyProtection="1">
      <protection locked="0"/>
    </xf>
    <xf numFmtId="0" fontId="0" fillId="3" borderId="4" xfId="0" applyFill="1" applyBorder="1"/>
    <xf numFmtId="0" fontId="1" fillId="0" borderId="14" xfId="0" applyFont="1" applyBorder="1" applyAlignment="1" applyProtection="1">
      <alignment horizontal="justify" vertical="justify" wrapText="1"/>
      <protection locked="0"/>
    </xf>
    <xf numFmtId="0" fontId="1" fillId="0" borderId="2" xfId="0" applyFont="1" applyBorder="1" applyAlignment="1" applyProtection="1">
      <alignment horizontal="justify" vertical="justify" wrapText="1"/>
      <protection locked="0"/>
    </xf>
    <xf numFmtId="3" fontId="2" fillId="0" borderId="32" xfId="0" applyNumberFormat="1" applyFont="1" applyBorder="1" applyAlignment="1">
      <alignment horizontal="right" vertical="center" wrapText="1"/>
    </xf>
    <xf numFmtId="0" fontId="8" fillId="0" borderId="26" xfId="0" applyFont="1" applyBorder="1"/>
    <xf numFmtId="0" fontId="2" fillId="0" borderId="31" xfId="0" applyFont="1" applyBorder="1" applyAlignment="1">
      <alignment horizontal="center" vertical="center" wrapText="1"/>
    </xf>
    <xf numFmtId="0" fontId="1" fillId="2" borderId="31" xfId="0" applyFont="1" applyFill="1" applyBorder="1" applyAlignment="1" applyProtection="1">
      <alignment horizontal="center" vertical="center" wrapText="1"/>
      <protection locked="0"/>
    </xf>
    <xf numFmtId="14" fontId="1" fillId="0" borderId="31" xfId="0" applyNumberFormat="1" applyFont="1" applyBorder="1" applyProtection="1">
      <protection locked="0"/>
    </xf>
    <xf numFmtId="0" fontId="1" fillId="2" borderId="31" xfId="0" applyFont="1" applyFill="1" applyBorder="1" applyAlignment="1" applyProtection="1">
      <alignment horizontal="justify" vertical="center" wrapText="1"/>
      <protection locked="0"/>
    </xf>
    <xf numFmtId="3" fontId="1" fillId="0" borderId="2" xfId="0" applyNumberFormat="1" applyFont="1" applyBorder="1" applyAlignment="1" applyProtection="1">
      <alignment horizontal="right" vertical="center" wrapText="1"/>
      <protection locked="0"/>
    </xf>
    <xf numFmtId="0" fontId="1" fillId="0" borderId="13" xfId="0" applyFont="1" applyBorder="1" applyAlignment="1" applyProtection="1">
      <alignment horizontal="justify" vertical="center" wrapText="1"/>
      <protection locked="0"/>
    </xf>
    <xf numFmtId="0" fontId="15" fillId="0" borderId="26" xfId="0" applyFont="1" applyBorder="1" applyAlignment="1" applyProtection="1">
      <alignment horizontal="justify" vertical="justify" wrapText="1"/>
      <protection locked="0"/>
    </xf>
    <xf numFmtId="0" fontId="2" fillId="0" borderId="33" xfId="0" applyFont="1" applyBorder="1" applyAlignment="1">
      <alignment horizontal="center" vertical="center" wrapText="1"/>
    </xf>
    <xf numFmtId="0" fontId="1" fillId="0" borderId="5" xfId="0" applyFont="1" applyBorder="1" applyAlignment="1" applyProtection="1">
      <alignment horizontal="justify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3" fontId="1" fillId="0" borderId="12" xfId="0" applyNumberFormat="1" applyFont="1" applyBorder="1" applyAlignment="1" applyProtection="1">
      <alignment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3" fontId="1" fillId="2" borderId="17" xfId="0" applyNumberFormat="1" applyFont="1" applyFill="1" applyBorder="1" applyAlignment="1" applyProtection="1">
      <alignment vertical="center" wrapText="1"/>
      <protection locked="0"/>
    </xf>
    <xf numFmtId="3" fontId="1" fillId="0" borderId="17" xfId="0" applyNumberFormat="1" applyFont="1" applyBorder="1" applyAlignment="1" applyProtection="1">
      <alignment vertical="center" wrapText="1"/>
      <protection locked="0"/>
    </xf>
    <xf numFmtId="3" fontId="1" fillId="0" borderId="11" xfId="0" applyNumberFormat="1" applyFont="1" applyBorder="1" applyAlignment="1" applyProtection="1">
      <alignment vertical="center" wrapText="1"/>
      <protection locked="0"/>
    </xf>
    <xf numFmtId="3" fontId="1" fillId="0" borderId="26" xfId="0" applyNumberFormat="1" applyFont="1" applyBorder="1" applyAlignment="1" applyProtection="1">
      <alignment vertical="center" wrapText="1"/>
      <protection locked="0"/>
    </xf>
    <xf numFmtId="3" fontId="1" fillId="2" borderId="2" xfId="0" applyNumberFormat="1" applyFont="1" applyFill="1" applyBorder="1" applyAlignment="1" applyProtection="1">
      <alignment wrapText="1"/>
      <protection locked="0"/>
    </xf>
    <xf numFmtId="3" fontId="1" fillId="2" borderId="11" xfId="0" applyNumberFormat="1" applyFont="1" applyFill="1" applyBorder="1" applyAlignment="1" applyProtection="1">
      <alignment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left" vertical="center" wrapText="1"/>
      <protection locked="0"/>
    </xf>
    <xf numFmtId="3" fontId="1" fillId="2" borderId="10" xfId="0" applyNumberFormat="1" applyFont="1" applyFill="1" applyBorder="1" applyAlignment="1" applyProtection="1">
      <alignment wrapText="1"/>
      <protection locked="0"/>
    </xf>
    <xf numFmtId="3" fontId="1" fillId="0" borderId="34" xfId="0" applyNumberFormat="1" applyFont="1" applyBorder="1" applyAlignment="1" applyProtection="1">
      <alignment vertical="center" wrapText="1"/>
      <protection locked="0"/>
    </xf>
    <xf numFmtId="3" fontId="1" fillId="2" borderId="5" xfId="0" applyNumberFormat="1" applyFont="1" applyFill="1" applyBorder="1" applyAlignment="1" applyProtection="1">
      <alignment horizontal="justify" vertical="justify" wrapText="1"/>
      <protection locked="0"/>
    </xf>
    <xf numFmtId="0" fontId="2" fillId="0" borderId="26" xfId="0" applyFont="1" applyBorder="1" applyAlignment="1">
      <alignment horizontal="justify" vertical="center" wrapText="1"/>
    </xf>
    <xf numFmtId="0" fontId="1" fillId="0" borderId="26" xfId="0" applyFont="1" applyBorder="1" applyAlignment="1">
      <alignment horizontal="center" vertical="center" wrapText="1"/>
    </xf>
    <xf numFmtId="165" fontId="2" fillId="0" borderId="26" xfId="0" applyNumberFormat="1" applyFont="1" applyBorder="1" applyAlignment="1">
      <alignment horizontal="center" vertical="center" wrapText="1"/>
    </xf>
    <xf numFmtId="3" fontId="1" fillId="2" borderId="9" xfId="0" applyNumberFormat="1" applyFont="1" applyFill="1" applyBorder="1" applyAlignment="1" applyProtection="1">
      <alignment vertical="center" wrapText="1"/>
      <protection locked="0"/>
    </xf>
    <xf numFmtId="0" fontId="1" fillId="0" borderId="26" xfId="0" applyFont="1" applyBorder="1" applyAlignment="1" applyProtection="1">
      <alignment horizontal="center" vertical="center" wrapText="1"/>
      <protection locked="0"/>
    </xf>
    <xf numFmtId="0" fontId="1" fillId="2" borderId="26" xfId="0" applyFont="1" applyFill="1" applyBorder="1" applyAlignment="1" applyProtection="1">
      <alignment horizontal="left" vertical="center" wrapText="1"/>
      <protection locked="0"/>
    </xf>
    <xf numFmtId="3" fontId="1" fillId="0" borderId="13" xfId="0" applyNumberFormat="1" applyFont="1" applyBorder="1" applyAlignment="1">
      <alignment horizontal="left" vertical="center" wrapText="1"/>
    </xf>
    <xf numFmtId="0" fontId="2" fillId="0" borderId="17" xfId="0" applyFont="1" applyBorder="1" applyAlignment="1">
      <alignment horizontal="center" vertical="center" wrapText="1"/>
    </xf>
    <xf numFmtId="0" fontId="1" fillId="2" borderId="31" xfId="0" applyFont="1" applyFill="1" applyBorder="1" applyAlignment="1" applyProtection="1">
      <alignment horizontal="justify" vertical="justify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3" fontId="2" fillId="9" borderId="1" xfId="0" applyNumberFormat="1" applyFont="1" applyFill="1" applyBorder="1" applyAlignment="1">
      <alignment vertical="center" wrapText="1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3" fontId="1" fillId="0" borderId="6" xfId="0" applyNumberFormat="1" applyFont="1" applyBorder="1" applyAlignment="1" applyProtection="1">
      <alignment vertical="center" wrapText="1"/>
      <protection locked="0"/>
    </xf>
    <xf numFmtId="14" fontId="1" fillId="5" borderId="26" xfId="0" applyNumberFormat="1" applyFont="1" applyFill="1" applyBorder="1" applyAlignment="1">
      <alignment horizontal="center" vertical="center" wrapText="1"/>
    </xf>
    <xf numFmtId="0" fontId="1" fillId="5" borderId="26" xfId="0" applyFont="1" applyFill="1" applyBorder="1" applyAlignment="1" applyProtection="1">
      <alignment horizontal="left" vertical="center" wrapText="1"/>
      <protection locked="0"/>
    </xf>
    <xf numFmtId="14" fontId="1" fillId="5" borderId="19" xfId="0" applyNumberFormat="1" applyFont="1" applyFill="1" applyBorder="1" applyAlignment="1">
      <alignment horizontal="center" vertical="center" wrapText="1"/>
    </xf>
    <xf numFmtId="0" fontId="1" fillId="5" borderId="27" xfId="0" applyFont="1" applyFill="1" applyBorder="1" applyAlignment="1" applyProtection="1">
      <alignment horizontal="left" vertical="center" wrapText="1"/>
      <protection locked="0"/>
    </xf>
    <xf numFmtId="0" fontId="1" fillId="2" borderId="17" xfId="0" applyFont="1" applyFill="1" applyBorder="1" applyAlignment="1" applyProtection="1">
      <alignment horizontal="center" vertical="center" wrapText="1"/>
      <protection locked="0"/>
    </xf>
    <xf numFmtId="0" fontId="1" fillId="0" borderId="26" xfId="0" applyFont="1" applyBorder="1" applyAlignment="1">
      <alignment horizontal="justify" vertical="center" wrapText="1"/>
    </xf>
    <xf numFmtId="0" fontId="2" fillId="0" borderId="1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justify" vertical="center" wrapText="1"/>
    </xf>
    <xf numFmtId="14" fontId="1" fillId="0" borderId="32" xfId="0" applyNumberFormat="1" applyFont="1" applyBorder="1" applyProtection="1">
      <protection locked="0"/>
    </xf>
    <xf numFmtId="14" fontId="1" fillId="0" borderId="16" xfId="0" applyNumberFormat="1" applyFont="1" applyBorder="1" applyAlignment="1">
      <alignment horizontal="center" vertical="center" wrapText="1"/>
    </xf>
    <xf numFmtId="49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20" xfId="0" applyNumberFormat="1" applyFont="1" applyBorder="1" applyProtection="1">
      <protection locked="0"/>
    </xf>
    <xf numFmtId="0" fontId="1" fillId="0" borderId="26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" fillId="6" borderId="26" xfId="0" applyFont="1" applyFill="1" applyBorder="1" applyAlignment="1">
      <alignment horizontal="center" vertical="center" wrapText="1"/>
    </xf>
    <xf numFmtId="14" fontId="1" fillId="0" borderId="26" xfId="0" applyNumberFormat="1" applyFont="1" applyBorder="1"/>
    <xf numFmtId="0" fontId="1" fillId="6" borderId="1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justify" vertical="center" wrapText="1"/>
    </xf>
    <xf numFmtId="0" fontId="1" fillId="2" borderId="4" xfId="0" applyFont="1" applyFill="1" applyBorder="1" applyAlignment="1" applyProtection="1">
      <alignment horizontal="justify" vertical="justify" wrapText="1"/>
      <protection locked="0"/>
    </xf>
    <xf numFmtId="0" fontId="1" fillId="2" borderId="15" xfId="0" applyFont="1" applyFill="1" applyBorder="1" applyAlignment="1" applyProtection="1">
      <alignment horizontal="center" vertical="center" wrapText="1"/>
      <protection locked="0"/>
    </xf>
    <xf numFmtId="14" fontId="1" fillId="0" borderId="16" xfId="0" applyNumberFormat="1" applyFont="1" applyBorder="1"/>
    <xf numFmtId="0" fontId="1" fillId="6" borderId="31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 applyProtection="1">
      <alignment horizontal="justify" vertical="justify" wrapText="1"/>
      <protection locked="0"/>
    </xf>
    <xf numFmtId="14" fontId="1" fillId="0" borderId="30" xfId="0" applyNumberFormat="1" applyFont="1" applyBorder="1" applyProtection="1">
      <protection locked="0"/>
    </xf>
    <xf numFmtId="0" fontId="2" fillId="0" borderId="23" xfId="0" applyFont="1" applyBorder="1" applyAlignment="1">
      <alignment horizontal="center" vertical="center" wrapText="1"/>
    </xf>
    <xf numFmtId="0" fontId="1" fillId="2" borderId="36" xfId="0" applyFont="1" applyFill="1" applyBorder="1" applyAlignment="1" applyProtection="1">
      <alignment horizontal="center" vertical="center" wrapText="1"/>
      <protection locked="0"/>
    </xf>
    <xf numFmtId="3" fontId="1" fillId="0" borderId="0" xfId="0" applyNumberFormat="1" applyFont="1" applyAlignment="1">
      <alignment horizontal="justify" vertical="center" wrapText="1"/>
    </xf>
    <xf numFmtId="3" fontId="1" fillId="2" borderId="1" xfId="0" applyNumberFormat="1" applyFont="1" applyFill="1" applyBorder="1" applyAlignment="1" applyProtection="1">
      <alignment horizontal="justify" vertical="justify" wrapText="1"/>
      <protection locked="0"/>
    </xf>
    <xf numFmtId="3" fontId="1" fillId="2" borderId="13" xfId="0" applyNumberFormat="1" applyFont="1" applyFill="1" applyBorder="1" applyAlignment="1" applyProtection="1">
      <alignment horizontal="justify" vertical="justify" wrapText="1"/>
      <protection locked="0"/>
    </xf>
    <xf numFmtId="3" fontId="1" fillId="2" borderId="16" xfId="0" applyNumberFormat="1" applyFont="1" applyFill="1" applyBorder="1" applyAlignment="1" applyProtection="1">
      <alignment vertical="center" wrapText="1"/>
      <protection locked="0"/>
    </xf>
    <xf numFmtId="3" fontId="1" fillId="2" borderId="33" xfId="0" applyNumberFormat="1" applyFont="1" applyFill="1" applyBorder="1" applyAlignment="1" applyProtection="1">
      <alignment vertical="center" wrapText="1"/>
      <protection locked="0"/>
    </xf>
    <xf numFmtId="0" fontId="1" fillId="2" borderId="0" xfId="0" applyFont="1" applyFill="1" applyAlignment="1" applyProtection="1">
      <alignment horizontal="justify" vertical="justify" wrapText="1"/>
      <protection locked="0"/>
    </xf>
    <xf numFmtId="10" fontId="1" fillId="0" borderId="9" xfId="0" applyNumberFormat="1" applyFont="1" applyBorder="1" applyAlignment="1">
      <alignment horizontal="center" vertical="center" wrapText="1"/>
    </xf>
    <xf numFmtId="3" fontId="1" fillId="2" borderId="33" xfId="0" applyNumberFormat="1" applyFont="1" applyFill="1" applyBorder="1" applyAlignment="1" applyProtection="1">
      <alignment wrapText="1"/>
      <protection locked="0"/>
    </xf>
    <xf numFmtId="3" fontId="2" fillId="0" borderId="29" xfId="0" applyNumberFormat="1" applyFont="1" applyBorder="1" applyAlignment="1">
      <alignment horizontal="right" vertical="center" wrapText="1"/>
    </xf>
    <xf numFmtId="10" fontId="1" fillId="0" borderId="26" xfId="0" applyNumberFormat="1" applyFont="1" applyBorder="1" applyAlignment="1">
      <alignment horizontal="center" vertical="center" wrapText="1"/>
    </xf>
    <xf numFmtId="3" fontId="1" fillId="2" borderId="31" xfId="0" applyNumberFormat="1" applyFont="1" applyFill="1" applyBorder="1" applyAlignment="1" applyProtection="1">
      <alignment vertical="center" wrapText="1"/>
      <protection locked="0"/>
    </xf>
    <xf numFmtId="3" fontId="1" fillId="2" borderId="31" xfId="0" applyNumberFormat="1" applyFont="1" applyFill="1" applyBorder="1" applyAlignment="1" applyProtection="1">
      <alignment wrapText="1"/>
      <protection locked="0"/>
    </xf>
    <xf numFmtId="3" fontId="1" fillId="0" borderId="31" xfId="0" applyNumberFormat="1" applyFont="1" applyBorder="1" applyAlignment="1" applyProtection="1">
      <alignment horizontal="right" vertical="center" wrapText="1"/>
      <protection locked="0"/>
    </xf>
    <xf numFmtId="10" fontId="1" fillId="0" borderId="12" xfId="0" applyNumberFormat="1" applyFont="1" applyBorder="1" applyAlignment="1">
      <alignment horizontal="center" vertical="center" wrapText="1"/>
    </xf>
    <xf numFmtId="10" fontId="2" fillId="9" borderId="4" xfId="0" applyNumberFormat="1" applyFont="1" applyFill="1" applyBorder="1" applyAlignment="1">
      <alignment horizontal="center" vertical="center" wrapText="1"/>
    </xf>
    <xf numFmtId="3" fontId="2" fillId="0" borderId="23" xfId="0" applyNumberFormat="1" applyFont="1" applyBorder="1" applyAlignment="1">
      <alignment horizontal="right" vertical="center" wrapText="1"/>
    </xf>
    <xf numFmtId="3" fontId="2" fillId="0" borderId="37" xfId="0" applyNumberFormat="1" applyFont="1" applyBorder="1" applyAlignment="1">
      <alignment horizontal="right" vertical="center" wrapText="1"/>
    </xf>
    <xf numFmtId="3" fontId="1" fillId="0" borderId="26" xfId="0" applyNumberFormat="1" applyFont="1" applyBorder="1" applyAlignment="1" applyProtection="1">
      <alignment horizontal="center" vertical="center" wrapText="1"/>
      <protection locked="0"/>
    </xf>
    <xf numFmtId="49" fontId="1" fillId="2" borderId="26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7" xfId="0" applyFont="1" applyFill="1" applyBorder="1" applyAlignment="1" applyProtection="1">
      <alignment horizontal="justify" vertical="justify" wrapText="1"/>
      <protection locked="0"/>
    </xf>
    <xf numFmtId="3" fontId="1" fillId="2" borderId="13" xfId="0" applyNumberFormat="1" applyFont="1" applyFill="1" applyBorder="1" applyAlignment="1" applyProtection="1">
      <alignment vertical="center" wrapText="1"/>
      <protection locked="0"/>
    </xf>
    <xf numFmtId="0" fontId="1" fillId="5" borderId="31" xfId="0" applyFont="1" applyFill="1" applyBorder="1" applyAlignment="1">
      <alignment horizontal="center" vertical="center" wrapText="1"/>
    </xf>
    <xf numFmtId="3" fontId="1" fillId="0" borderId="33" xfId="0" applyNumberFormat="1" applyFont="1" applyBorder="1" applyAlignment="1" applyProtection="1">
      <alignment horizontal="right" vertical="center" wrapText="1"/>
      <protection locked="0"/>
    </xf>
    <xf numFmtId="3" fontId="1" fillId="0" borderId="30" xfId="0" applyNumberFormat="1" applyFont="1" applyBorder="1" applyAlignment="1" applyProtection="1">
      <alignment horizontal="right" vertical="center" wrapText="1"/>
      <protection locked="0"/>
    </xf>
    <xf numFmtId="3" fontId="1" fillId="0" borderId="13" xfId="0" applyNumberFormat="1" applyFont="1" applyBorder="1" applyAlignment="1" applyProtection="1">
      <alignment vertical="center" wrapText="1"/>
      <protection locked="0"/>
    </xf>
    <xf numFmtId="3" fontId="2" fillId="0" borderId="26" xfId="0" applyNumberFormat="1" applyFont="1" applyBorder="1" applyAlignment="1">
      <alignment horizontal="center" vertical="center" wrapText="1"/>
    </xf>
    <xf numFmtId="0" fontId="2" fillId="0" borderId="26" xfId="0" applyFont="1" applyBorder="1" applyAlignment="1">
      <alignment horizontal="left" vertical="center" wrapText="1"/>
    </xf>
    <xf numFmtId="0" fontId="1" fillId="0" borderId="31" xfId="0" applyFont="1" applyBorder="1" applyAlignment="1" applyProtection="1">
      <alignment horizontal="center" vertical="center" wrapText="1"/>
      <protection locked="0"/>
    </xf>
    <xf numFmtId="3" fontId="1" fillId="0" borderId="32" xfId="0" applyNumberFormat="1" applyFont="1" applyBorder="1" applyAlignment="1" applyProtection="1">
      <alignment horizontal="right" vertical="center" wrapText="1"/>
      <protection locked="0"/>
    </xf>
    <xf numFmtId="0" fontId="1" fillId="0" borderId="31" xfId="0" applyFont="1" applyBorder="1" applyAlignment="1" applyProtection="1">
      <alignment horizontal="justify" vertical="justify" wrapText="1"/>
      <protection locked="0"/>
    </xf>
    <xf numFmtId="3" fontId="1" fillId="2" borderId="26" xfId="0" applyNumberFormat="1" applyFont="1" applyFill="1" applyBorder="1" applyAlignment="1" applyProtection="1">
      <alignment horizontal="justify" vertical="center" wrapText="1"/>
      <protection locked="0"/>
    </xf>
    <xf numFmtId="3" fontId="1" fillId="0" borderId="26" xfId="0" applyNumberFormat="1" applyFont="1" applyBorder="1" applyAlignment="1">
      <alignment horizontal="right" vertical="center" wrapText="1"/>
    </xf>
    <xf numFmtId="0" fontId="8" fillId="0" borderId="31" xfId="0" applyFont="1" applyBorder="1"/>
    <xf numFmtId="0" fontId="1" fillId="2" borderId="17" xfId="0" applyFont="1" applyFill="1" applyBorder="1" applyAlignment="1" applyProtection="1">
      <alignment horizontal="justify" vertical="center" wrapText="1"/>
      <protection locked="0"/>
    </xf>
    <xf numFmtId="14" fontId="1" fillId="0" borderId="26" xfId="0" applyNumberFormat="1" applyFont="1" applyBorder="1" applyAlignment="1" applyProtection="1">
      <alignment horizontal="center" vertical="center"/>
      <protection locked="0"/>
    </xf>
    <xf numFmtId="14" fontId="1" fillId="0" borderId="31" xfId="0" applyNumberFormat="1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49" fontId="3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6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center" wrapText="1"/>
    </xf>
    <xf numFmtId="0" fontId="3" fillId="2" borderId="26" xfId="0" applyFont="1" applyFill="1" applyBorder="1" applyAlignment="1" applyProtection="1">
      <alignment horizontal="justify" vertical="center" wrapText="1"/>
      <protection locked="0"/>
    </xf>
    <xf numFmtId="14" fontId="4" fillId="0" borderId="26" xfId="0" applyNumberFormat="1" applyFont="1" applyBorder="1" applyAlignment="1">
      <alignment horizontal="center" vertical="center" wrapText="1"/>
    </xf>
    <xf numFmtId="3" fontId="3" fillId="2" borderId="26" xfId="0" applyNumberFormat="1" applyFont="1" applyFill="1" applyBorder="1" applyAlignment="1" applyProtection="1">
      <alignment vertical="center" wrapText="1"/>
      <protection locked="0"/>
    </xf>
    <xf numFmtId="3" fontId="1" fillId="0" borderId="26" xfId="0" applyNumberFormat="1" applyFont="1" applyBorder="1" applyAlignment="1">
      <alignment horizontal="center" vertical="center" wrapText="1"/>
    </xf>
    <xf numFmtId="0" fontId="3" fillId="2" borderId="26" xfId="0" applyFont="1" applyFill="1" applyBorder="1" applyAlignment="1" applyProtection="1">
      <alignment horizontal="center" vertical="center" wrapText="1"/>
      <protection locked="0"/>
    </xf>
    <xf numFmtId="0" fontId="4" fillId="0" borderId="33" xfId="0" applyFont="1" applyBorder="1" applyAlignment="1">
      <alignment horizontal="left" vertical="center" wrapText="1"/>
    </xf>
    <xf numFmtId="14" fontId="4" fillId="0" borderId="32" xfId="0" applyNumberFormat="1" applyFont="1" applyBorder="1" applyAlignment="1">
      <alignment horizontal="center" vertical="center" wrapText="1"/>
    </xf>
    <xf numFmtId="14" fontId="1" fillId="0" borderId="26" xfId="0" applyNumberFormat="1" applyFont="1" applyBorder="1" applyAlignment="1" applyProtection="1">
      <alignment vertical="center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4" fontId="1" fillId="0" borderId="12" xfId="0" applyNumberFormat="1" applyFont="1" applyBorder="1" applyAlignment="1" applyProtection="1">
      <alignment horizontal="center"/>
      <protection locked="0"/>
    </xf>
    <xf numFmtId="14" fontId="1" fillId="0" borderId="26" xfId="0" applyNumberFormat="1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26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1" xfId="0" applyFont="1" applyBorder="1" applyAlignment="1" applyProtection="1">
      <alignment horizontal="justify" vertical="center" wrapText="1"/>
      <protection locked="0"/>
    </xf>
    <xf numFmtId="0" fontId="1" fillId="11" borderId="26" xfId="0" applyFont="1" applyFill="1" applyBorder="1" applyAlignment="1" applyProtection="1">
      <alignment horizontal="center" vertical="center" wrapText="1"/>
      <protection locked="0"/>
    </xf>
    <xf numFmtId="0" fontId="3" fillId="11" borderId="1" xfId="0" applyFont="1" applyFill="1" applyBorder="1" applyAlignment="1" applyProtection="1">
      <alignment horizontal="center" vertical="center" wrapText="1"/>
      <protection locked="0"/>
    </xf>
    <xf numFmtId="0" fontId="3" fillId="0" borderId="26" xfId="0" applyFont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3" fontId="1" fillId="0" borderId="20" xfId="0" applyNumberFormat="1" applyFont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2" fillId="10" borderId="13" xfId="0" applyFont="1" applyFill="1" applyBorder="1" applyAlignment="1">
      <alignment horizontal="justify" vertical="center" wrapText="1"/>
    </xf>
    <xf numFmtId="0" fontId="2" fillId="10" borderId="9" xfId="0" applyFont="1" applyFill="1" applyBorder="1" applyAlignment="1">
      <alignment horizontal="justify" vertical="center" wrapText="1"/>
    </xf>
    <xf numFmtId="0" fontId="2" fillId="10" borderId="13" xfId="0" applyFont="1" applyFill="1" applyBorder="1" applyAlignment="1" applyProtection="1">
      <alignment horizontal="left" vertical="center" wrapText="1"/>
      <protection locked="0"/>
    </xf>
    <xf numFmtId="0" fontId="2" fillId="9" borderId="13" xfId="0" applyFont="1" applyFill="1" applyBorder="1" applyAlignment="1" applyProtection="1">
      <alignment horizontal="justify" vertical="center" wrapText="1"/>
      <protection locked="0"/>
    </xf>
    <xf numFmtId="0" fontId="2" fillId="9" borderId="9" xfId="0" applyFont="1" applyFill="1" applyBorder="1" applyAlignment="1" applyProtection="1">
      <alignment horizontal="justify" vertical="center" wrapText="1"/>
      <protection locked="0"/>
    </xf>
    <xf numFmtId="0" fontId="2" fillId="9" borderId="14" xfId="0" applyFont="1" applyFill="1" applyBorder="1" applyAlignment="1" applyProtection="1">
      <alignment horizontal="justify" vertical="center" wrapText="1"/>
      <protection locked="0"/>
    </xf>
    <xf numFmtId="0" fontId="2" fillId="9" borderId="1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10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left" vertical="center" wrapText="1"/>
    </xf>
    <xf numFmtId="0" fontId="2" fillId="9" borderId="13" xfId="0" applyFont="1" applyFill="1" applyBorder="1" applyAlignment="1" applyProtection="1">
      <alignment horizontal="left" vertical="center" wrapText="1"/>
      <protection locked="0"/>
    </xf>
    <xf numFmtId="0" fontId="2" fillId="9" borderId="14" xfId="0" applyFont="1" applyFill="1" applyBorder="1" applyAlignment="1" applyProtection="1">
      <alignment horizontal="left" vertical="center" wrapText="1"/>
      <protection locked="0"/>
    </xf>
    <xf numFmtId="0" fontId="2" fillId="8" borderId="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3" fontId="2" fillId="8" borderId="1" xfId="0" applyNumberFormat="1" applyFont="1" applyFill="1" applyBorder="1" applyAlignment="1">
      <alignment horizontal="center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2" xfId="0" applyFont="1" applyFill="1" applyBorder="1" applyAlignment="1">
      <alignment horizontal="left" vertical="center" wrapText="1"/>
    </xf>
    <xf numFmtId="0" fontId="2" fillId="7" borderId="13" xfId="0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9" borderId="18" xfId="0" applyFont="1" applyFill="1" applyBorder="1" applyAlignment="1" applyProtection="1">
      <alignment horizontal="left" vertical="center" wrapText="1"/>
      <protection locked="0"/>
    </xf>
    <xf numFmtId="3" fontId="1" fillId="0" borderId="0" xfId="0" applyNumberFormat="1" applyFont="1" applyAlignment="1">
      <alignment horizontal="center" vertical="center" wrapText="1"/>
    </xf>
    <xf numFmtId="3" fontId="1" fillId="0" borderId="23" xfId="0" applyNumberFormat="1" applyFont="1" applyBorder="1" applyAlignment="1">
      <alignment horizontal="center" vertical="center" wrapText="1"/>
    </xf>
    <xf numFmtId="3" fontId="1" fillId="0" borderId="15" xfId="0" applyNumberFormat="1" applyFont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justify" vertical="center" wrapText="1"/>
    </xf>
    <xf numFmtId="0" fontId="2" fillId="9" borderId="18" xfId="0" applyFont="1" applyFill="1" applyBorder="1" applyAlignment="1" applyProtection="1">
      <alignment horizontal="justify" vertical="center" wrapText="1"/>
      <protection locked="0"/>
    </xf>
    <xf numFmtId="0" fontId="2" fillId="9" borderId="0" xfId="0" applyFont="1" applyFill="1" applyAlignment="1" applyProtection="1">
      <alignment horizontal="justify" vertical="center" wrapText="1"/>
      <protection locked="0"/>
    </xf>
    <xf numFmtId="0" fontId="2" fillId="9" borderId="14" xfId="0" applyFont="1" applyFill="1" applyBorder="1" applyAlignment="1" applyProtection="1">
      <alignment horizontal="justify" vertical="center" wrapText="1"/>
      <protection locked="0"/>
    </xf>
    <xf numFmtId="0" fontId="2" fillId="9" borderId="13" xfId="0" applyFont="1" applyFill="1" applyBorder="1" applyAlignment="1" applyProtection="1">
      <alignment horizontal="justify" vertical="center" wrapText="1"/>
      <protection locked="0"/>
    </xf>
    <xf numFmtId="0" fontId="2" fillId="10" borderId="13" xfId="0" applyFont="1" applyFill="1" applyBorder="1" applyAlignment="1" applyProtection="1">
      <alignment horizontal="left" vertical="center" wrapText="1"/>
      <protection locked="0"/>
    </xf>
    <xf numFmtId="0" fontId="2" fillId="10" borderId="1" xfId="0" applyFont="1" applyFill="1" applyBorder="1" applyAlignment="1">
      <alignment horizontal="center" vertical="center" wrapText="1"/>
    </xf>
    <xf numFmtId="3" fontId="2" fillId="10" borderId="12" xfId="0" applyNumberFormat="1" applyFont="1" applyFill="1" applyBorder="1" applyAlignment="1">
      <alignment horizontal="center" vertical="center" wrapText="1"/>
    </xf>
    <xf numFmtId="3" fontId="2" fillId="10" borderId="1" xfId="0" applyNumberFormat="1" applyFont="1" applyFill="1" applyBorder="1" applyAlignment="1">
      <alignment horizontal="center" vertical="center" wrapText="1"/>
    </xf>
    <xf numFmtId="0" fontId="2" fillId="9" borderId="13" xfId="0" applyFont="1" applyFill="1" applyBorder="1" applyAlignment="1" applyProtection="1">
      <alignment horizontal="left" vertical="center" wrapText="1"/>
      <protection locked="0"/>
    </xf>
    <xf numFmtId="0" fontId="2" fillId="9" borderId="14" xfId="0" applyFont="1" applyFill="1" applyBorder="1" applyAlignment="1" applyProtection="1">
      <alignment horizontal="left" vertical="center" wrapText="1"/>
      <protection locked="0"/>
    </xf>
    <xf numFmtId="0" fontId="2" fillId="9" borderId="2" xfId="0" applyFont="1" applyFill="1" applyBorder="1" applyAlignment="1">
      <alignment horizontal="left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9" borderId="0" xfId="0" applyFont="1" applyFill="1" applyAlignment="1" applyProtection="1">
      <alignment horizontal="justify" vertical="center" wrapText="1"/>
      <protection locked="0"/>
    </xf>
    <xf numFmtId="3" fontId="1" fillId="11" borderId="1" xfId="0" applyNumberFormat="1" applyFont="1" applyFill="1" applyBorder="1" applyAlignment="1">
      <alignment horizontal="right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0" fontId="2" fillId="10" borderId="2" xfId="0" applyFont="1" applyFill="1" applyBorder="1" applyAlignment="1">
      <alignment horizontal="justify" vertical="center" wrapText="1"/>
    </xf>
    <xf numFmtId="0" fontId="2" fillId="10" borderId="13" xfId="0" applyFont="1" applyFill="1" applyBorder="1" applyAlignment="1">
      <alignment horizontal="justify" vertical="center" wrapText="1"/>
    </xf>
    <xf numFmtId="0" fontId="2" fillId="10" borderId="9" xfId="0" applyFont="1" applyFill="1" applyBorder="1" applyAlignment="1">
      <alignment horizontal="justify" vertical="center" wrapText="1"/>
    </xf>
    <xf numFmtId="0" fontId="2" fillId="10" borderId="2" xfId="0" applyFont="1" applyFill="1" applyBorder="1" applyAlignment="1" applyProtection="1">
      <alignment horizontal="left" vertical="center" wrapText="1"/>
      <protection locked="0"/>
    </xf>
    <xf numFmtId="0" fontId="2" fillId="10" borderId="13" xfId="0" applyFont="1" applyFill="1" applyBorder="1" applyAlignment="1" applyProtection="1">
      <alignment horizontal="left" vertical="center" wrapText="1"/>
      <protection locked="0"/>
    </xf>
    <xf numFmtId="0" fontId="2" fillId="10" borderId="9" xfId="0" applyFont="1" applyFill="1" applyBorder="1" applyAlignment="1" applyProtection="1">
      <alignment horizontal="left" vertical="center" wrapText="1"/>
      <protection locked="0"/>
    </xf>
    <xf numFmtId="0" fontId="2" fillId="9" borderId="2" xfId="0" applyFont="1" applyFill="1" applyBorder="1" applyAlignment="1" applyProtection="1">
      <alignment horizontal="justify" vertical="center" wrapText="1"/>
      <protection locked="0"/>
    </xf>
    <xf numFmtId="0" fontId="2" fillId="9" borderId="13" xfId="0" applyFont="1" applyFill="1" applyBorder="1" applyAlignment="1" applyProtection="1">
      <alignment horizontal="justify" vertical="center" wrapText="1"/>
      <protection locked="0"/>
    </xf>
    <xf numFmtId="0" fontId="2" fillId="9" borderId="9" xfId="0" applyFont="1" applyFill="1" applyBorder="1" applyAlignment="1" applyProtection="1">
      <alignment horizontal="justify" vertical="center" wrapText="1"/>
      <protection locked="0"/>
    </xf>
    <xf numFmtId="0" fontId="2" fillId="9" borderId="1" xfId="0" applyFont="1" applyFill="1" applyBorder="1" applyAlignment="1" applyProtection="1">
      <alignment horizontal="justify" vertical="center" wrapText="1"/>
      <protection locked="0"/>
    </xf>
    <xf numFmtId="16" fontId="2" fillId="9" borderId="1" xfId="0" applyNumberFormat="1" applyFont="1" applyFill="1" applyBorder="1" applyAlignment="1" applyProtection="1">
      <alignment horizontal="left" vertical="center" wrapText="1"/>
      <protection locked="0"/>
    </xf>
    <xf numFmtId="0" fontId="2" fillId="9" borderId="14" xfId="0" applyFont="1" applyFill="1" applyBorder="1" applyAlignment="1" applyProtection="1">
      <alignment horizontal="justify" vertical="center" wrapText="1"/>
      <protection locked="0"/>
    </xf>
    <xf numFmtId="0" fontId="2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4" xfId="0" applyFont="1" applyFill="1" applyBorder="1" applyAlignment="1" applyProtection="1">
      <alignment horizontal="left" vertical="center" wrapText="1"/>
      <protection locked="0"/>
    </xf>
    <xf numFmtId="0" fontId="2" fillId="10" borderId="16" xfId="0" applyFont="1" applyFill="1" applyBorder="1" applyAlignment="1" applyProtection="1">
      <alignment horizontal="left" vertical="center" wrapText="1"/>
      <protection locked="0"/>
    </xf>
    <xf numFmtId="0" fontId="2" fillId="10" borderId="2" xfId="0" applyFont="1" applyFill="1" applyBorder="1" applyAlignment="1">
      <alignment horizontal="left" vertical="center" wrapText="1"/>
    </xf>
    <xf numFmtId="0" fontId="2" fillId="10" borderId="13" xfId="0" applyFont="1" applyFill="1" applyBorder="1" applyAlignment="1">
      <alignment horizontal="left" vertical="center" wrapText="1"/>
    </xf>
    <xf numFmtId="0" fontId="2" fillId="10" borderId="9" xfId="0" applyFont="1" applyFill="1" applyBorder="1" applyAlignment="1">
      <alignment horizontal="left" vertical="center" wrapText="1"/>
    </xf>
    <xf numFmtId="10" fontId="2" fillId="10" borderId="12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3" fontId="2" fillId="9" borderId="1" xfId="0" applyNumberFormat="1" applyFont="1" applyFill="1" applyBorder="1" applyAlignment="1">
      <alignment horizontal="center" vertical="center" wrapText="1"/>
    </xf>
    <xf numFmtId="3" fontId="2" fillId="9" borderId="12" xfId="0" applyNumberFormat="1" applyFont="1" applyFill="1" applyBorder="1" applyAlignment="1">
      <alignment horizontal="center" vertical="center" wrapText="1"/>
    </xf>
    <xf numFmtId="3" fontId="2" fillId="9" borderId="4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Border="1" applyAlignment="1">
      <alignment vertical="center" wrapText="1"/>
    </xf>
    <xf numFmtId="3" fontId="1" fillId="0" borderId="20" xfId="0" applyNumberFormat="1" applyFont="1" applyBorder="1" applyAlignment="1">
      <alignment vertical="center" wrapText="1"/>
    </xf>
    <xf numFmtId="3" fontId="2" fillId="9" borderId="17" xfId="0" applyNumberFormat="1" applyFont="1" applyFill="1" applyBorder="1" applyAlignment="1">
      <alignment horizontal="center" vertical="center" wrapText="1"/>
    </xf>
    <xf numFmtId="3" fontId="2" fillId="9" borderId="18" xfId="0" applyNumberFormat="1" applyFont="1" applyFill="1" applyBorder="1" applyAlignment="1">
      <alignment horizontal="center" vertical="center" wrapText="1"/>
    </xf>
    <xf numFmtId="3" fontId="2" fillId="9" borderId="19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3" fontId="2" fillId="10" borderId="12" xfId="0" applyNumberFormat="1" applyFont="1" applyFill="1" applyBorder="1" applyAlignment="1">
      <alignment horizontal="center" vertical="center" wrapText="1"/>
    </xf>
    <xf numFmtId="3" fontId="2" fillId="10" borderId="4" xfId="0" applyNumberFormat="1" applyFont="1" applyFill="1" applyBorder="1" applyAlignment="1">
      <alignment horizontal="center" vertical="center" wrapText="1"/>
    </xf>
    <xf numFmtId="3" fontId="2" fillId="1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" fontId="2" fillId="9" borderId="2" xfId="0" quotePrefix="1" applyNumberFormat="1" applyFont="1" applyFill="1" applyBorder="1" applyAlignment="1">
      <alignment horizontal="left" vertical="center" wrapText="1"/>
    </xf>
    <xf numFmtId="0" fontId="2" fillId="9" borderId="13" xfId="0" applyFont="1" applyFill="1" applyBorder="1" applyAlignment="1">
      <alignment horizontal="left" vertical="center" wrapText="1"/>
    </xf>
    <xf numFmtId="0" fontId="2" fillId="9" borderId="9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center" vertical="center" wrapText="1"/>
    </xf>
    <xf numFmtId="3" fontId="2" fillId="10" borderId="17" xfId="0" applyNumberFormat="1" applyFont="1" applyFill="1" applyBorder="1" applyAlignment="1">
      <alignment horizontal="center" vertical="center" wrapText="1"/>
    </xf>
    <xf numFmtId="3" fontId="2" fillId="10" borderId="18" xfId="0" applyNumberFormat="1" applyFont="1" applyFill="1" applyBorder="1" applyAlignment="1">
      <alignment horizontal="center" vertical="center" wrapText="1"/>
    </xf>
    <xf numFmtId="3" fontId="2" fillId="10" borderId="19" xfId="0" applyNumberFormat="1" applyFont="1" applyFill="1" applyBorder="1" applyAlignment="1">
      <alignment horizontal="center" vertical="center" wrapText="1"/>
    </xf>
    <xf numFmtId="3" fontId="1" fillId="0" borderId="4" xfId="0" applyNumberFormat="1" applyFont="1" applyBorder="1" applyAlignment="1">
      <alignment vertical="center" wrapText="1"/>
    </xf>
    <xf numFmtId="16" fontId="2" fillId="9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9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9" borderId="9" xfId="0" applyNumberFormat="1" applyFont="1" applyFill="1" applyBorder="1" applyAlignment="1" applyProtection="1">
      <alignment horizontal="left" vertical="center" wrapText="1"/>
      <protection locked="0"/>
    </xf>
    <xf numFmtId="0" fontId="2" fillId="10" borderId="12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left" vertical="center" wrapText="1"/>
    </xf>
    <xf numFmtId="0" fontId="2" fillId="9" borderId="2" xfId="0" applyFont="1" applyFill="1" applyBorder="1" applyAlignment="1" applyProtection="1">
      <alignment horizontal="left" vertical="center" wrapText="1"/>
      <protection locked="0"/>
    </xf>
    <xf numFmtId="0" fontId="2" fillId="9" borderId="13" xfId="0" applyFont="1" applyFill="1" applyBorder="1" applyAlignment="1" applyProtection="1">
      <alignment horizontal="left" vertical="center" wrapText="1"/>
      <protection locked="0"/>
    </xf>
    <xf numFmtId="0" fontId="2" fillId="9" borderId="9" xfId="0" applyFont="1" applyFill="1" applyBorder="1" applyAlignment="1" applyProtection="1">
      <alignment horizontal="left" vertical="center" wrapText="1"/>
      <protection locked="0"/>
    </xf>
    <xf numFmtId="0" fontId="2" fillId="9" borderId="15" xfId="0" applyFont="1" applyFill="1" applyBorder="1" applyAlignment="1" applyProtection="1">
      <alignment horizontal="left" vertical="center" wrapText="1"/>
      <protection locked="0"/>
    </xf>
    <xf numFmtId="0" fontId="2" fillId="9" borderId="14" xfId="0" applyFont="1" applyFill="1" applyBorder="1" applyAlignment="1" applyProtection="1">
      <alignment horizontal="left" vertical="center" wrapText="1"/>
      <protection locked="0"/>
    </xf>
    <xf numFmtId="0" fontId="2" fillId="9" borderId="16" xfId="0" applyFont="1" applyFill="1" applyBorder="1" applyAlignment="1" applyProtection="1">
      <alignment horizontal="left" vertical="center" wrapText="1"/>
      <protection locked="0"/>
    </xf>
    <xf numFmtId="3" fontId="13" fillId="3" borderId="24" xfId="0" applyNumberFormat="1" applyFont="1" applyFill="1" applyBorder="1" applyAlignment="1">
      <alignment horizontal="right" vertical="center"/>
    </xf>
    <xf numFmtId="3" fontId="13" fillId="3" borderId="25" xfId="0" applyNumberFormat="1" applyFont="1" applyFill="1" applyBorder="1" applyAlignment="1">
      <alignment horizontal="right" vertical="center"/>
    </xf>
    <xf numFmtId="3" fontId="1" fillId="0" borderId="12" xfId="0" applyNumberFormat="1" applyFont="1" applyBorder="1" applyAlignment="1">
      <alignment horizontal="center" vertical="center" wrapText="1"/>
    </xf>
    <xf numFmtId="3" fontId="1" fillId="0" borderId="20" xfId="0" applyNumberFormat="1" applyFont="1" applyBorder="1" applyAlignment="1">
      <alignment horizontal="center" vertical="center" wrapText="1"/>
    </xf>
    <xf numFmtId="3" fontId="11" fillId="3" borderId="24" xfId="0" applyNumberFormat="1" applyFont="1" applyFill="1" applyBorder="1" applyAlignment="1">
      <alignment horizontal="right" vertical="center"/>
    </xf>
    <xf numFmtId="3" fontId="11" fillId="3" borderId="25" xfId="0" applyNumberFormat="1" applyFont="1" applyFill="1" applyBorder="1" applyAlignment="1">
      <alignment horizontal="right" vertical="center"/>
    </xf>
    <xf numFmtId="16" fontId="2" fillId="7" borderId="1" xfId="0" applyNumberFormat="1" applyFont="1" applyFill="1" applyBorder="1" applyAlignment="1" applyProtection="1">
      <alignment horizontal="left" vertical="center" wrapText="1"/>
      <protection locked="0"/>
    </xf>
    <xf numFmtId="3" fontId="2" fillId="8" borderId="17" xfId="0" applyNumberFormat="1" applyFont="1" applyFill="1" applyBorder="1" applyAlignment="1">
      <alignment horizontal="center" vertical="center" wrapText="1"/>
    </xf>
    <xf numFmtId="3" fontId="2" fillId="8" borderId="18" xfId="0" applyNumberFormat="1" applyFont="1" applyFill="1" applyBorder="1" applyAlignment="1">
      <alignment horizontal="center" vertical="center" wrapText="1"/>
    </xf>
    <xf numFmtId="3" fontId="2" fillId="8" borderId="19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3" fontId="2" fillId="8" borderId="12" xfId="0" applyNumberFormat="1" applyFont="1" applyFill="1" applyBorder="1" applyAlignment="1">
      <alignment horizontal="center" vertical="center" wrapText="1"/>
    </xf>
    <xf numFmtId="3" fontId="2" fillId="8" borderId="4" xfId="0" applyNumberFormat="1" applyFont="1" applyFill="1" applyBorder="1" applyAlignment="1">
      <alignment horizontal="center" vertical="center" wrapText="1"/>
    </xf>
    <xf numFmtId="10" fontId="2" fillId="8" borderId="12" xfId="0" applyNumberFormat="1" applyFont="1" applyFill="1" applyBorder="1" applyAlignment="1">
      <alignment horizontal="center" vertical="center" wrapText="1"/>
    </xf>
    <xf numFmtId="3" fontId="2" fillId="8" borderId="1" xfId="0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 applyProtection="1">
      <alignment horizontal="justify" vertical="center" wrapText="1"/>
      <protection locked="0"/>
    </xf>
    <xf numFmtId="0" fontId="2" fillId="7" borderId="14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9" xfId="0" applyFont="1" applyFill="1" applyBorder="1" applyAlignment="1" applyProtection="1">
      <alignment horizontal="justify" vertical="center" wrapText="1"/>
      <protection locked="0"/>
    </xf>
    <xf numFmtId="0" fontId="2" fillId="7" borderId="2" xfId="0" applyFont="1" applyFill="1" applyBorder="1" applyAlignment="1">
      <alignment horizontal="left" vertical="center" wrapText="1"/>
    </xf>
    <xf numFmtId="0" fontId="2" fillId="7" borderId="13" xfId="0" applyFont="1" applyFill="1" applyBorder="1" applyAlignment="1">
      <alignment horizontal="left" vertical="center" wrapText="1"/>
    </xf>
    <xf numFmtId="0" fontId="2" fillId="7" borderId="9" xfId="0" applyFont="1" applyFill="1" applyBorder="1" applyAlignment="1">
      <alignment horizontal="left" vertical="center" wrapText="1"/>
    </xf>
    <xf numFmtId="0" fontId="2" fillId="7" borderId="2" xfId="0" applyFont="1" applyFill="1" applyBorder="1" applyAlignment="1" applyProtection="1">
      <alignment horizontal="left" vertical="center" wrapText="1"/>
      <protection locked="0"/>
    </xf>
    <xf numFmtId="0" fontId="2" fillId="7" borderId="13" xfId="0" applyFont="1" applyFill="1" applyBorder="1" applyAlignment="1" applyProtection="1">
      <alignment horizontal="left" vertical="center" wrapText="1"/>
      <protection locked="0"/>
    </xf>
    <xf numFmtId="0" fontId="2" fillId="7" borderId="9" xfId="0" applyFont="1" applyFill="1" applyBorder="1" applyAlignment="1" applyProtection="1">
      <alignment horizontal="left" vertical="center" wrapText="1"/>
      <protection locked="0"/>
    </xf>
    <xf numFmtId="0" fontId="2" fillId="7" borderId="1" xfId="0" applyFont="1" applyFill="1" applyBorder="1" applyAlignment="1" applyProtection="1">
      <alignment horizontal="justify" vertical="center" wrapText="1"/>
      <protection locked="0"/>
    </xf>
    <xf numFmtId="0" fontId="2" fillId="7" borderId="15" xfId="0" applyFont="1" applyFill="1" applyBorder="1" applyAlignment="1" applyProtection="1">
      <alignment horizontal="left" vertical="center" wrapText="1"/>
      <protection locked="0"/>
    </xf>
    <xf numFmtId="0" fontId="2" fillId="7" borderId="14" xfId="0" applyFont="1" applyFill="1" applyBorder="1" applyAlignment="1" applyProtection="1">
      <alignment horizontal="left" vertical="center" wrapText="1"/>
      <protection locked="0"/>
    </xf>
    <xf numFmtId="0" fontId="2" fillId="7" borderId="16" xfId="0" applyFont="1" applyFill="1" applyBorder="1" applyAlignment="1" applyProtection="1">
      <alignment horizontal="left" vertical="center" wrapText="1"/>
      <protection locked="0"/>
    </xf>
    <xf numFmtId="0" fontId="2" fillId="8" borderId="2" xfId="0" applyFont="1" applyFill="1" applyBorder="1" applyAlignment="1">
      <alignment horizontal="justify" vertical="center" wrapText="1"/>
    </xf>
    <xf numFmtId="0" fontId="2" fillId="8" borderId="13" xfId="0" applyFont="1" applyFill="1" applyBorder="1" applyAlignment="1">
      <alignment horizontal="justify" vertical="center" wrapText="1"/>
    </xf>
    <xf numFmtId="0" fontId="2" fillId="8" borderId="9" xfId="0" applyFont="1" applyFill="1" applyBorder="1" applyAlignment="1">
      <alignment horizontal="justify" vertical="center" wrapText="1"/>
    </xf>
    <xf numFmtId="16" fontId="2" fillId="7" borderId="2" xfId="0" quotePrefix="1" applyNumberFormat="1" applyFont="1" applyFill="1" applyBorder="1" applyAlignment="1">
      <alignment horizontal="left" vertical="center" wrapText="1"/>
    </xf>
    <xf numFmtId="16" fontId="2" fillId="7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7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7" borderId="9" xfId="0" applyNumberFormat="1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Border="1" applyAlignment="1">
      <alignment horizontal="center" vertical="center" wrapText="1"/>
    </xf>
    <xf numFmtId="3" fontId="1" fillId="0" borderId="12" xfId="0" applyNumberFormat="1" applyFont="1" applyBorder="1" applyAlignment="1">
      <alignment horizontal="center" vertical="center"/>
    </xf>
    <xf numFmtId="3" fontId="1" fillId="0" borderId="20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 wrapText="1"/>
    </xf>
    <xf numFmtId="0" fontId="2" fillId="9" borderId="1" xfId="0" applyFont="1" applyFill="1" applyBorder="1" applyAlignment="1" applyProtection="1">
      <alignment horizontal="left" vertical="center" wrapText="1"/>
      <protection locked="0"/>
    </xf>
    <xf numFmtId="0" fontId="2" fillId="9" borderId="15" xfId="0" applyFont="1" applyFill="1" applyBorder="1" applyAlignment="1" applyProtection="1">
      <alignment horizontal="justify" vertical="center" wrapText="1"/>
      <protection locked="0"/>
    </xf>
    <xf numFmtId="0" fontId="2" fillId="9" borderId="16" xfId="0" applyFont="1" applyFill="1" applyBorder="1" applyAlignment="1" applyProtection="1">
      <alignment horizontal="justify" vertical="center" wrapText="1"/>
      <protection locked="0"/>
    </xf>
    <xf numFmtId="0" fontId="2" fillId="9" borderId="18" xfId="0" applyFont="1" applyFill="1" applyBorder="1" applyAlignment="1" applyProtection="1">
      <alignment horizontal="left" vertical="center" wrapText="1"/>
      <protection locked="0"/>
    </xf>
    <xf numFmtId="0" fontId="2" fillId="9" borderId="19" xfId="0" applyFont="1" applyFill="1" applyBorder="1" applyAlignment="1" applyProtection="1">
      <alignment horizontal="left" vertical="center" wrapText="1"/>
      <protection locked="0"/>
    </xf>
    <xf numFmtId="3" fontId="1" fillId="0" borderId="19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3" fontId="1" fillId="0" borderId="14" xfId="0" applyNumberFormat="1" applyFont="1" applyBorder="1" applyAlignment="1">
      <alignment horizontal="center" vertical="center" wrapText="1"/>
    </xf>
    <xf numFmtId="3" fontId="1" fillId="0" borderId="23" xfId="0" applyNumberFormat="1" applyFont="1" applyBorder="1" applyAlignment="1">
      <alignment horizontal="center" vertical="center" wrapText="1"/>
    </xf>
    <xf numFmtId="3" fontId="1" fillId="0" borderId="15" xfId="0" applyNumberFormat="1" applyFont="1" applyBorder="1" applyAlignment="1">
      <alignment horizontal="center" vertical="center" wrapText="1"/>
    </xf>
    <xf numFmtId="3" fontId="1" fillId="0" borderId="29" xfId="0" applyNumberFormat="1" applyFont="1" applyBorder="1" applyAlignment="1">
      <alignment horizontal="center" vertical="center" wrapText="1"/>
    </xf>
    <xf numFmtId="3" fontId="1" fillId="0" borderId="16" xfId="0" applyNumberFormat="1" applyFont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left" vertical="center" wrapText="1"/>
    </xf>
    <xf numFmtId="0" fontId="2" fillId="10" borderId="17" xfId="0" applyFont="1" applyFill="1" applyBorder="1" applyAlignment="1">
      <alignment horizontal="center" vertical="center" wrapText="1"/>
    </xf>
    <xf numFmtId="0" fontId="2" fillId="10" borderId="23" xfId="0" applyFont="1" applyFill="1" applyBorder="1" applyAlignment="1">
      <alignment horizontal="center" vertical="center" wrapText="1"/>
    </xf>
    <xf numFmtId="0" fontId="2" fillId="10" borderId="19" xfId="0" applyFont="1" applyFill="1" applyBorder="1" applyAlignment="1">
      <alignment horizontal="center" vertical="center" wrapText="1"/>
    </xf>
    <xf numFmtId="0" fontId="2" fillId="10" borderId="29" xfId="0" applyFont="1" applyFill="1" applyBorder="1" applyAlignment="1">
      <alignment horizontal="center" vertical="center" wrapText="1"/>
    </xf>
    <xf numFmtId="0" fontId="2" fillId="10" borderId="20" xfId="0" applyFont="1" applyFill="1" applyBorder="1" applyAlignment="1">
      <alignment horizontal="center" vertical="center" wrapText="1"/>
    </xf>
    <xf numFmtId="3" fontId="2" fillId="10" borderId="20" xfId="0" applyNumberFormat="1" applyFont="1" applyFill="1" applyBorder="1" applyAlignment="1">
      <alignment horizontal="center" vertical="center" wrapText="1"/>
    </xf>
    <xf numFmtId="3" fontId="1" fillId="0" borderId="31" xfId="0" applyNumberFormat="1" applyFont="1" applyBorder="1" applyAlignment="1">
      <alignment horizontal="center" vertical="center" wrapText="1"/>
    </xf>
    <xf numFmtId="3" fontId="1" fillId="0" borderId="35" xfId="0" applyNumberFormat="1" applyFont="1" applyBorder="1" applyAlignment="1">
      <alignment horizontal="center" vertical="center" wrapText="1"/>
    </xf>
    <xf numFmtId="3" fontId="1" fillId="0" borderId="32" xfId="0" applyNumberFormat="1" applyFont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justify" vertical="center" wrapText="1"/>
    </xf>
    <xf numFmtId="0" fontId="2" fillId="9" borderId="17" xfId="0" applyFont="1" applyFill="1" applyBorder="1" applyAlignment="1" applyProtection="1">
      <alignment horizontal="justify" vertical="center" wrapText="1"/>
      <protection locked="0"/>
    </xf>
    <xf numFmtId="0" fontId="2" fillId="9" borderId="18" xfId="0" applyFont="1" applyFill="1" applyBorder="1" applyAlignment="1" applyProtection="1">
      <alignment horizontal="justify" vertical="center" wrapText="1"/>
      <protection locked="0"/>
    </xf>
    <xf numFmtId="0" fontId="2" fillId="9" borderId="19" xfId="0" applyFont="1" applyFill="1" applyBorder="1" applyAlignment="1" applyProtection="1">
      <alignment horizontal="justify" vertical="center" wrapText="1"/>
      <protection locked="0"/>
    </xf>
    <xf numFmtId="3" fontId="1" fillId="0" borderId="0" xfId="0" applyNumberFormat="1" applyFont="1" applyAlignment="1">
      <alignment vertical="center" wrapText="1"/>
    </xf>
    <xf numFmtId="3" fontId="1" fillId="0" borderId="16" xfId="0" applyNumberFormat="1" applyFont="1" applyBorder="1" applyAlignment="1">
      <alignment vertical="center" wrapText="1"/>
    </xf>
    <xf numFmtId="0" fontId="2" fillId="9" borderId="17" xfId="0" applyFont="1" applyFill="1" applyBorder="1" applyAlignment="1" applyProtection="1">
      <alignment horizontal="left" vertical="center" wrapText="1"/>
      <protection locked="0"/>
    </xf>
    <xf numFmtId="0" fontId="2" fillId="10" borderId="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 applyProtection="1">
      <alignment horizontal="justify" vertical="center" wrapText="1"/>
      <protection locked="0"/>
    </xf>
    <xf numFmtId="3" fontId="1" fillId="0" borderId="18" xfId="0" applyNumberFormat="1" applyFont="1" applyBorder="1" applyAlignment="1">
      <alignment horizontal="center" vertical="center" wrapText="1"/>
    </xf>
    <xf numFmtId="3" fontId="1" fillId="0" borderId="38" xfId="0" applyNumberFormat="1" applyFont="1" applyBorder="1" applyAlignment="1">
      <alignment horizontal="center"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/>
    </xf>
    <xf numFmtId="0" fontId="2" fillId="9" borderId="12" xfId="0" applyFont="1" applyFill="1" applyBorder="1" applyAlignment="1" applyProtection="1">
      <alignment horizontal="left" vertical="center" wrapText="1"/>
      <protection locked="0"/>
    </xf>
    <xf numFmtId="0" fontId="2" fillId="9" borderId="26" xfId="0" applyFont="1" applyFill="1" applyBorder="1" applyAlignment="1" applyProtection="1">
      <alignment horizontal="left" vertical="center" wrapText="1"/>
      <protection locked="0"/>
    </xf>
    <xf numFmtId="0" fontId="2" fillId="9" borderId="23" xfId="0" applyFont="1" applyFill="1" applyBorder="1" applyAlignment="1" applyProtection="1">
      <alignment horizontal="justify" vertical="center" wrapText="1"/>
      <protection locked="0"/>
    </xf>
    <xf numFmtId="0" fontId="2" fillId="9" borderId="0" xfId="0" applyFont="1" applyFill="1" applyAlignment="1" applyProtection="1">
      <alignment horizontal="justify" vertical="center" wrapText="1"/>
      <protection locked="0"/>
    </xf>
    <xf numFmtId="0" fontId="2" fillId="9" borderId="29" xfId="0" applyFont="1" applyFill="1" applyBorder="1" applyAlignment="1" applyProtection="1">
      <alignment horizontal="justify" vertical="center" wrapText="1"/>
      <protection locked="0"/>
    </xf>
    <xf numFmtId="0" fontId="2" fillId="9" borderId="17" xfId="0" applyFont="1" applyFill="1" applyBorder="1" applyAlignment="1">
      <alignment horizontal="left" vertical="center" wrapText="1"/>
    </xf>
    <xf numFmtId="0" fontId="2" fillId="9" borderId="18" xfId="0" applyFont="1" applyFill="1" applyBorder="1" applyAlignment="1">
      <alignment horizontal="left" vertical="center" wrapText="1"/>
    </xf>
    <xf numFmtId="0" fontId="2" fillId="9" borderId="19" xfId="0" applyFont="1" applyFill="1" applyBorder="1" applyAlignment="1">
      <alignment horizontal="left" vertical="center" wrapText="1"/>
    </xf>
    <xf numFmtId="3" fontId="1" fillId="5" borderId="12" xfId="0" applyNumberFormat="1" applyFont="1" applyFill="1" applyBorder="1" applyAlignment="1">
      <alignment horizontal="center" vertical="center" wrapText="1"/>
    </xf>
    <xf numFmtId="3" fontId="1" fillId="5" borderId="20" xfId="0" applyNumberFormat="1" applyFont="1" applyFill="1" applyBorder="1" applyAlignment="1">
      <alignment horizontal="center" vertical="center" wrapText="1"/>
    </xf>
    <xf numFmtId="16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48" xfId="0" applyNumberFormat="1" applyFont="1" applyBorder="1" applyAlignment="1">
      <alignment horizontal="center" vertical="center" wrapText="1"/>
    </xf>
    <xf numFmtId="3" fontId="1" fillId="0" borderId="49" xfId="0" applyNumberFormat="1" applyFont="1" applyBorder="1" applyAlignment="1">
      <alignment horizontal="center" vertical="center" wrapText="1"/>
    </xf>
    <xf numFmtId="0" fontId="2" fillId="9" borderId="20" xfId="0" applyFont="1" applyFill="1" applyBorder="1" applyAlignment="1" applyProtection="1">
      <alignment horizontal="center" vertical="center" wrapText="1"/>
      <protection locked="0"/>
    </xf>
    <xf numFmtId="0" fontId="2" fillId="9" borderId="20" xfId="0" applyFont="1" applyFill="1" applyBorder="1" applyAlignment="1" applyProtection="1">
      <alignment horizontal="left" vertical="center" wrapText="1"/>
      <protection locked="0"/>
    </xf>
    <xf numFmtId="3" fontId="1" fillId="0" borderId="48" xfId="0" applyNumberFormat="1" applyFont="1" applyBorder="1" applyAlignment="1">
      <alignment horizontal="center" vertical="center"/>
    </xf>
    <xf numFmtId="3" fontId="1" fillId="0" borderId="49" xfId="0" applyNumberFormat="1" applyFont="1" applyBorder="1" applyAlignment="1">
      <alignment horizontal="center" vertical="center"/>
    </xf>
    <xf numFmtId="0" fontId="2" fillId="9" borderId="20" xfId="0" applyFont="1" applyFill="1" applyBorder="1" applyAlignment="1" applyProtection="1">
      <alignment horizontal="justify" vertical="center" wrapText="1"/>
      <protection locked="0"/>
    </xf>
    <xf numFmtId="0" fontId="1" fillId="0" borderId="4" xfId="0" applyFont="1" applyBorder="1" applyAlignment="1">
      <alignment vertical="center" wrapText="1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Alignment="1" applyProtection="1">
      <alignment horizontal="justify" vertical="center" wrapText="1"/>
      <protection locked="0"/>
    </xf>
    <xf numFmtId="0" fontId="2" fillId="10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justify" vertical="center" wrapText="1"/>
    </xf>
    <xf numFmtId="0" fontId="7" fillId="0" borderId="0" xfId="0" applyFont="1" applyAlignment="1">
      <alignment horizontal="justify" vertical="center" wrapText="1"/>
    </xf>
    <xf numFmtId="15" fontId="5" fillId="0" borderId="0" xfId="0" applyNumberFormat="1" applyFont="1" applyAlignment="1">
      <alignment horizontal="center" vertical="center" wrapText="1"/>
    </xf>
  </cellXfs>
  <cellStyles count="62026">
    <cellStyle name="20% - Accent1" xfId="1"/>
    <cellStyle name="20% - Accent1 2" xfId="2"/>
    <cellStyle name="20% - Accent1 2 2" xfId="3"/>
    <cellStyle name="20% - Accent1 2_MAGISTER EDUC 2009" xfId="4"/>
    <cellStyle name="20% - Accent1 3" xfId="5"/>
    <cellStyle name="20% - Accent1 3 2" xfId="6"/>
    <cellStyle name="20% - Accent1 3 3" xfId="7"/>
    <cellStyle name="20% - Accent1 3 4" xfId="8"/>
    <cellStyle name="20% - Accent1 4" xfId="9"/>
    <cellStyle name="20% - Accent1 5" xfId="10"/>
    <cellStyle name="20% - Accent1 6" xfId="11"/>
    <cellStyle name="20% - Accent1_atrasado 15 04 DAF" xfId="12"/>
    <cellStyle name="20% - Accent2" xfId="13"/>
    <cellStyle name="20% - Accent2 2" xfId="14"/>
    <cellStyle name="20% - Accent2 2 2" xfId="15"/>
    <cellStyle name="20% - Accent2 2_MAGISTER EDUC 2009" xfId="16"/>
    <cellStyle name="20% - Accent2 3" xfId="17"/>
    <cellStyle name="20% - Accent2 3 2" xfId="18"/>
    <cellStyle name="20% - Accent2 3 3" xfId="19"/>
    <cellStyle name="20% - Accent2 3 4" xfId="20"/>
    <cellStyle name="20% - Accent2 4" xfId="21"/>
    <cellStyle name="20% - Accent2 5" xfId="22"/>
    <cellStyle name="20% - Accent2 6" xfId="23"/>
    <cellStyle name="20% - Accent2_atrasado 15 04 DAF" xfId="24"/>
    <cellStyle name="20% - Accent3" xfId="25"/>
    <cellStyle name="20% - Accent3 2" xfId="26"/>
    <cellStyle name="20% - Accent3 2 2" xfId="27"/>
    <cellStyle name="20% - Accent3 2_MAGISTER EDUC 2009" xfId="28"/>
    <cellStyle name="20% - Accent3 3" xfId="29"/>
    <cellStyle name="20% - Accent3 3 2" xfId="30"/>
    <cellStyle name="20% - Accent3 3 3" xfId="31"/>
    <cellStyle name="20% - Accent3 3 4" xfId="32"/>
    <cellStyle name="20% - Accent3 4" xfId="33"/>
    <cellStyle name="20% - Accent3 5" xfId="34"/>
    <cellStyle name="20% - Accent3 6" xfId="35"/>
    <cellStyle name="20% - Accent3_atrasado 15 04 DAF" xfId="36"/>
    <cellStyle name="20% - Accent4" xfId="37"/>
    <cellStyle name="20% - Accent4 2" xfId="38"/>
    <cellStyle name="20% - Accent4 2 2" xfId="39"/>
    <cellStyle name="20% - Accent4 2_MAGISTER EDUC 2009" xfId="40"/>
    <cellStyle name="20% - Accent4 3" xfId="41"/>
    <cellStyle name="20% - Accent4 3 2" xfId="42"/>
    <cellStyle name="20% - Accent4 3 3" xfId="43"/>
    <cellStyle name="20% - Accent4 3 4" xfId="44"/>
    <cellStyle name="20% - Accent4 4" xfId="45"/>
    <cellStyle name="20% - Accent4 5" xfId="46"/>
    <cellStyle name="20% - Accent4 6" xfId="47"/>
    <cellStyle name="20% - Accent4_atrasado 15 04 DAF" xfId="48"/>
    <cellStyle name="20% - Accent5" xfId="49"/>
    <cellStyle name="20% - Accent5 2" xfId="50"/>
    <cellStyle name="20% - Accent5 2 2" xfId="51"/>
    <cellStyle name="20% - Accent5 2_MAGISTER EDUC 2009" xfId="52"/>
    <cellStyle name="20% - Accent5 3" xfId="53"/>
    <cellStyle name="20% - Accent5 3 2" xfId="54"/>
    <cellStyle name="20% - Accent5 3 3" xfId="55"/>
    <cellStyle name="20% - Accent5 3 4" xfId="56"/>
    <cellStyle name="20% - Accent5 4" xfId="57"/>
    <cellStyle name="20% - Accent5 5" xfId="58"/>
    <cellStyle name="20% - Accent5 6" xfId="59"/>
    <cellStyle name="20% - Accent5_atrasado 15 04 DAF" xfId="60"/>
    <cellStyle name="20% - Accent6" xfId="61"/>
    <cellStyle name="20% - Accent6 2" xfId="62"/>
    <cellStyle name="20% - Accent6 2 2" xfId="63"/>
    <cellStyle name="20% - Accent6 2_MAGISTER EDUC 2009" xfId="64"/>
    <cellStyle name="20% - Accent6 3" xfId="65"/>
    <cellStyle name="20% - Accent6 3 2" xfId="66"/>
    <cellStyle name="20% - Accent6 3 3" xfId="67"/>
    <cellStyle name="20% - Accent6 3 4" xfId="68"/>
    <cellStyle name="20% - Accent6 4" xfId="69"/>
    <cellStyle name="20% - Accent6 5" xfId="70"/>
    <cellStyle name="20% - Accent6 6" xfId="71"/>
    <cellStyle name="20% - Accent6_atrasado 15 04 DAF" xfId="72"/>
    <cellStyle name="20% - Ênfase1" xfId="73"/>
    <cellStyle name="20% - Ênfase1 2" xfId="74"/>
    <cellStyle name="20% - Ênfase1 2 2" xfId="75"/>
    <cellStyle name="20% - Ênfase1 2 3" xfId="76"/>
    <cellStyle name="20% - Ênfase1 2 4" xfId="77"/>
    <cellStyle name="20% - Ênfase1 3" xfId="78"/>
    <cellStyle name="20% - Ênfase1 4" xfId="79"/>
    <cellStyle name="20% - Ênfase1 5" xfId="80"/>
    <cellStyle name="20% - Ênfase2" xfId="81"/>
    <cellStyle name="20% - Ênfase2 2" xfId="82"/>
    <cellStyle name="20% - Ênfase2 2 2" xfId="83"/>
    <cellStyle name="20% - Ênfase2 2 3" xfId="84"/>
    <cellStyle name="20% - Ênfase2 2 4" xfId="85"/>
    <cellStyle name="20% - Ênfase2 3" xfId="86"/>
    <cellStyle name="20% - Ênfase2 4" xfId="87"/>
    <cellStyle name="20% - Ênfase2 5" xfId="88"/>
    <cellStyle name="20% - Ênfase3" xfId="89"/>
    <cellStyle name="20% - Ênfase3 2" xfId="90"/>
    <cellStyle name="20% - Ênfase3 2 2" xfId="91"/>
    <cellStyle name="20% - Ênfase3 2 3" xfId="92"/>
    <cellStyle name="20% - Ênfase3 2 4" xfId="93"/>
    <cellStyle name="20% - Ênfase3 3" xfId="94"/>
    <cellStyle name="20% - Ênfase3 4" xfId="95"/>
    <cellStyle name="20% - Ênfase3 5" xfId="96"/>
    <cellStyle name="20% - Ênfase4" xfId="97"/>
    <cellStyle name="20% - Ênfase4 2" xfId="98"/>
    <cellStyle name="20% - Ênfase4 2 2" xfId="99"/>
    <cellStyle name="20% - Ênfase4 2 3" xfId="100"/>
    <cellStyle name="20% - Ênfase4 2 4" xfId="101"/>
    <cellStyle name="20% - Ênfase4 3" xfId="102"/>
    <cellStyle name="20% - Ênfase4 4" xfId="103"/>
    <cellStyle name="20% - Ênfase4 5" xfId="104"/>
    <cellStyle name="20% - Ênfase5" xfId="105"/>
    <cellStyle name="20% - Ênfase5 2" xfId="106"/>
    <cellStyle name="20% - Ênfase5 2 2" xfId="107"/>
    <cellStyle name="20% - Ênfase5 2 3" xfId="108"/>
    <cellStyle name="20% - Ênfase5 2 4" xfId="109"/>
    <cellStyle name="20% - Ênfase5 3" xfId="110"/>
    <cellStyle name="20% - Ênfase5 4" xfId="111"/>
    <cellStyle name="20% - Ênfase5 5" xfId="112"/>
    <cellStyle name="20% - Ênfase6" xfId="113"/>
    <cellStyle name="20% - Ênfase6 2" xfId="114"/>
    <cellStyle name="20% - Ênfase6 2 2" xfId="115"/>
    <cellStyle name="20% - Ênfase6 2 3" xfId="116"/>
    <cellStyle name="20% - Ênfase6 2 4" xfId="117"/>
    <cellStyle name="20% - Ênfase6 3" xfId="118"/>
    <cellStyle name="20% - Ênfase6 4" xfId="119"/>
    <cellStyle name="20% - Ênfase6 5" xfId="120"/>
    <cellStyle name="20% - Énfasis1 10" xfId="121"/>
    <cellStyle name="20% - Énfasis1 10 2" xfId="122"/>
    <cellStyle name="20% - Énfasis1 10 2 2" xfId="123"/>
    <cellStyle name="20% - Énfasis1 10 2 2 2" xfId="124"/>
    <cellStyle name="20% - Énfasis1 10 2 3" xfId="125"/>
    <cellStyle name="20% - Énfasis1 10 2 4" xfId="126"/>
    <cellStyle name="20% - Énfasis1 10 2 5" xfId="127"/>
    <cellStyle name="20% - Énfasis1 10 2 6" xfId="128"/>
    <cellStyle name="20% - Énfasis1 10 3" xfId="129"/>
    <cellStyle name="20% - Énfasis1 10 3 2" xfId="130"/>
    <cellStyle name="20% - Énfasis1 10 4" xfId="131"/>
    <cellStyle name="20% - Énfasis1 10 5" xfId="132"/>
    <cellStyle name="20% - Énfasis1 11" xfId="133"/>
    <cellStyle name="20% - Énfasis1 11 2" xfId="134"/>
    <cellStyle name="20% - Énfasis1 11 2 2" xfId="135"/>
    <cellStyle name="20% - Énfasis1 11 2 3" xfId="136"/>
    <cellStyle name="20% - Énfasis1 11 2 4" xfId="137"/>
    <cellStyle name="20% - Énfasis1 11 2 5" xfId="138"/>
    <cellStyle name="20% - Énfasis1 11 2 6" xfId="139"/>
    <cellStyle name="20% - Énfasis1 11 3" xfId="140"/>
    <cellStyle name="20% - Énfasis1 11 4" xfId="141"/>
    <cellStyle name="20% - Énfasis1 11 5" xfId="142"/>
    <cellStyle name="20% - Énfasis1 12" xfId="143"/>
    <cellStyle name="20% - Énfasis1 12 2" xfId="144"/>
    <cellStyle name="20% - Énfasis1 12 2 2" xfId="145"/>
    <cellStyle name="20% - Énfasis1 12 2 3" xfId="146"/>
    <cellStyle name="20% - Énfasis1 12 2 4" xfId="147"/>
    <cellStyle name="20% - Énfasis1 12 2 5" xfId="148"/>
    <cellStyle name="20% - Énfasis1 12 2 6" xfId="149"/>
    <cellStyle name="20% - Énfasis1 12 3" xfId="150"/>
    <cellStyle name="20% - Énfasis1 12 4" xfId="151"/>
    <cellStyle name="20% - Énfasis1 12 5" xfId="152"/>
    <cellStyle name="20% - Énfasis1 13" xfId="153"/>
    <cellStyle name="20% - Énfasis1 14" xfId="154"/>
    <cellStyle name="20% - Énfasis1 15" xfId="155"/>
    <cellStyle name="20% - Énfasis1 15 2" xfId="156"/>
    <cellStyle name="20% - Énfasis1 16" xfId="157"/>
    <cellStyle name="20% - Énfasis1 17" xfId="158"/>
    <cellStyle name="20% - Énfasis1 18" xfId="159"/>
    <cellStyle name="20% - Énfasis1 19" xfId="160"/>
    <cellStyle name="20% - Énfasis1 2" xfId="161"/>
    <cellStyle name="20% - Énfasis1 2 2" xfId="162"/>
    <cellStyle name="20% - Énfasis1 2 2 2" xfId="163"/>
    <cellStyle name="20% - Énfasis1 2 2 2 2" xfId="164"/>
    <cellStyle name="20% - Énfasis1 2 2 2 3" xfId="165"/>
    <cellStyle name="20% - Énfasis1 2 2 2 3 2" xfId="166"/>
    <cellStyle name="20% - Énfasis1 2 2 2 4" xfId="167"/>
    <cellStyle name="20% - Énfasis1 2 2 2 5" xfId="168"/>
    <cellStyle name="20% - Énfasis1 2 2 3" xfId="169"/>
    <cellStyle name="20% - Énfasis1 2 2 4" xfId="170"/>
    <cellStyle name="20% - Énfasis1 2 2 5" xfId="171"/>
    <cellStyle name="20% - Énfasis1 2 2 6" xfId="172"/>
    <cellStyle name="20% - Énfasis1 2 3" xfId="173"/>
    <cellStyle name="20% - Énfasis1 2 3 2" xfId="174"/>
    <cellStyle name="20% - Énfasis1 2 4" xfId="175"/>
    <cellStyle name="20% - Énfasis1 2 4 2" xfId="176"/>
    <cellStyle name="20% - Énfasis1 2 5" xfId="177"/>
    <cellStyle name="20% - Énfasis1 2 5 2" xfId="178"/>
    <cellStyle name="20% - Énfasis1 2 6" xfId="179"/>
    <cellStyle name="20% - Énfasis1 2 6 2" xfId="180"/>
    <cellStyle name="20% - Énfasis1 2 7" xfId="181"/>
    <cellStyle name="20% - Énfasis1 2 8" xfId="182"/>
    <cellStyle name="20% - Énfasis1 2 9" xfId="183"/>
    <cellStyle name="20% - Énfasis1 2 9 2" xfId="184"/>
    <cellStyle name="20% - Énfasis1 3" xfId="185"/>
    <cellStyle name="20% - Énfasis1 3 2" xfId="186"/>
    <cellStyle name="20% - Énfasis1 3 2 2" xfId="187"/>
    <cellStyle name="20% - Énfasis1 3 2 3" xfId="188"/>
    <cellStyle name="20% - Énfasis1 3 2 4" xfId="189"/>
    <cellStyle name="20% - Énfasis1 3 3" xfId="190"/>
    <cellStyle name="20% - Énfasis1 3 4" xfId="191"/>
    <cellStyle name="20% - Énfasis1 3 5" xfId="192"/>
    <cellStyle name="20% - Énfasis1 4" xfId="193"/>
    <cellStyle name="20% - Énfasis1 4 2" xfId="194"/>
    <cellStyle name="20% - Énfasis1 4 2 2" xfId="195"/>
    <cellStyle name="20% - Énfasis1 4 2 3" xfId="196"/>
    <cellStyle name="20% - Énfasis1 4 2 4" xfId="197"/>
    <cellStyle name="20% - Énfasis1 4 3" xfId="198"/>
    <cellStyle name="20% - Énfasis1 4 4" xfId="199"/>
    <cellStyle name="20% - Énfasis1 4 4 2" xfId="200"/>
    <cellStyle name="20% - Énfasis1 4 5" xfId="201"/>
    <cellStyle name="20% - Énfasis1 4 6" xfId="202"/>
    <cellStyle name="20% - Énfasis1 5" xfId="203"/>
    <cellStyle name="20% - Énfasis1 5 2" xfId="204"/>
    <cellStyle name="20% - Énfasis1 5 2 2" xfId="205"/>
    <cellStyle name="20% - Énfasis1 5 2 3" xfId="206"/>
    <cellStyle name="20% - Énfasis1 5 2 4" xfId="207"/>
    <cellStyle name="20% - Énfasis1 5 3" xfId="208"/>
    <cellStyle name="20% - Énfasis1 5 4" xfId="209"/>
    <cellStyle name="20% - Énfasis1 5 5" xfId="210"/>
    <cellStyle name="20% - Énfasis1 5 6" xfId="211"/>
    <cellStyle name="20% - Énfasis1 6" xfId="212"/>
    <cellStyle name="20% - Énfasis1 6 2" xfId="213"/>
    <cellStyle name="20% - Énfasis1 6 2 2" xfId="214"/>
    <cellStyle name="20% - Énfasis1 6 2 3" xfId="215"/>
    <cellStyle name="20% - Énfasis1 6 2 4" xfId="216"/>
    <cellStyle name="20% - Énfasis1 6 3" xfId="217"/>
    <cellStyle name="20% - Énfasis1 6 4" xfId="218"/>
    <cellStyle name="20% - Énfasis1 6 5" xfId="219"/>
    <cellStyle name="20% - Énfasis1 7" xfId="220"/>
    <cellStyle name="20% - Énfasis1 7 2" xfId="221"/>
    <cellStyle name="20% - Énfasis1 7 2 2" xfId="222"/>
    <cellStyle name="20% - Énfasis1 7 2 3" xfId="223"/>
    <cellStyle name="20% - Énfasis1 7 2 4" xfId="224"/>
    <cellStyle name="20% - Énfasis1 7 3" xfId="225"/>
    <cellStyle name="20% - Énfasis1 7 4" xfId="226"/>
    <cellStyle name="20% - Énfasis1 7 5" xfId="227"/>
    <cellStyle name="20% - Énfasis1 8" xfId="228"/>
    <cellStyle name="20% - Énfasis1 8 2" xfId="229"/>
    <cellStyle name="20% - Énfasis1 8 2 2" xfId="230"/>
    <cellStyle name="20% - Énfasis1 8 2 3" xfId="231"/>
    <cellStyle name="20% - Énfasis1 8 2 4" xfId="232"/>
    <cellStyle name="20% - Énfasis1 8 3" xfId="233"/>
    <cellStyle name="20% - Énfasis1 8 4" xfId="234"/>
    <cellStyle name="20% - Énfasis1 8 5" xfId="235"/>
    <cellStyle name="20% - Énfasis1 9" xfId="236"/>
    <cellStyle name="20% - Énfasis1 9 2" xfId="237"/>
    <cellStyle name="20% - Énfasis1 9 2 2" xfId="238"/>
    <cellStyle name="20% - Énfasis1 9 2 2 2" xfId="239"/>
    <cellStyle name="20% - Énfasis1 9 2 2 3" xfId="240"/>
    <cellStyle name="20% - Énfasis1 9 2 2 4" xfId="241"/>
    <cellStyle name="20% - Énfasis1 9 2 2 5" xfId="242"/>
    <cellStyle name="20% - Énfasis1 9 2 2 6" xfId="243"/>
    <cellStyle name="20% - Énfasis1 9 2 3" xfId="244"/>
    <cellStyle name="20% - Énfasis1 9 2 4" xfId="245"/>
    <cellStyle name="20% - Énfasis1 9 2 5" xfId="246"/>
    <cellStyle name="20% - Énfasis1 9 3" xfId="247"/>
    <cellStyle name="20% - Énfasis1 9 3 2" xfId="248"/>
    <cellStyle name="20% - Énfasis1 9 3 3" xfId="249"/>
    <cellStyle name="20% - Énfasis1 9 3 4" xfId="250"/>
    <cellStyle name="20% - Énfasis1 9 3 5" xfId="251"/>
    <cellStyle name="20% - Énfasis1 9 3 6" xfId="252"/>
    <cellStyle name="20% - Énfasis1 9 4" xfId="253"/>
    <cellStyle name="20% - Énfasis1 9 5" xfId="254"/>
    <cellStyle name="20% - Énfasis1 9 6" xfId="255"/>
    <cellStyle name="20% - Énfasis2 10" xfId="256"/>
    <cellStyle name="20% - Énfasis2 10 2" xfId="257"/>
    <cellStyle name="20% - Énfasis2 10 2 2" xfId="258"/>
    <cellStyle name="20% - Énfasis2 10 2 2 2" xfId="259"/>
    <cellStyle name="20% - Énfasis2 10 2 3" xfId="260"/>
    <cellStyle name="20% - Énfasis2 10 2 4" xfId="261"/>
    <cellStyle name="20% - Énfasis2 10 2 5" xfId="262"/>
    <cellStyle name="20% - Énfasis2 10 2 6" xfId="263"/>
    <cellStyle name="20% - Énfasis2 10 3" xfId="264"/>
    <cellStyle name="20% - Énfasis2 10 3 2" xfId="265"/>
    <cellStyle name="20% - Énfasis2 10 4" xfId="266"/>
    <cellStyle name="20% - Énfasis2 10 5" xfId="267"/>
    <cellStyle name="20% - Énfasis2 11" xfId="268"/>
    <cellStyle name="20% - Énfasis2 11 2" xfId="269"/>
    <cellStyle name="20% - Énfasis2 11 2 2" xfId="270"/>
    <cellStyle name="20% - Énfasis2 11 2 3" xfId="271"/>
    <cellStyle name="20% - Énfasis2 11 2 4" xfId="272"/>
    <cellStyle name="20% - Énfasis2 11 2 5" xfId="273"/>
    <cellStyle name="20% - Énfasis2 11 2 6" xfId="274"/>
    <cellStyle name="20% - Énfasis2 11 3" xfId="275"/>
    <cellStyle name="20% - Énfasis2 11 4" xfId="276"/>
    <cellStyle name="20% - Énfasis2 11 5" xfId="277"/>
    <cellStyle name="20% - Énfasis2 12" xfId="278"/>
    <cellStyle name="20% - Énfasis2 12 2" xfId="279"/>
    <cellStyle name="20% - Énfasis2 12 2 2" xfId="280"/>
    <cellStyle name="20% - Énfasis2 12 2 3" xfId="281"/>
    <cellStyle name="20% - Énfasis2 12 2 4" xfId="282"/>
    <cellStyle name="20% - Énfasis2 12 2 5" xfId="283"/>
    <cellStyle name="20% - Énfasis2 12 2 6" xfId="284"/>
    <cellStyle name="20% - Énfasis2 12 3" xfId="285"/>
    <cellStyle name="20% - Énfasis2 12 4" xfId="286"/>
    <cellStyle name="20% - Énfasis2 12 5" xfId="287"/>
    <cellStyle name="20% - Énfasis2 13" xfId="288"/>
    <cellStyle name="20% - Énfasis2 14" xfId="289"/>
    <cellStyle name="20% - Énfasis2 15" xfId="290"/>
    <cellStyle name="20% - Énfasis2 15 2" xfId="291"/>
    <cellStyle name="20% - Énfasis2 16" xfId="292"/>
    <cellStyle name="20% - Énfasis2 17" xfId="293"/>
    <cellStyle name="20% - Énfasis2 18" xfId="294"/>
    <cellStyle name="20% - Énfasis2 19" xfId="295"/>
    <cellStyle name="20% - Énfasis2 2" xfId="296"/>
    <cellStyle name="20% - Énfasis2 2 2" xfId="297"/>
    <cellStyle name="20% - Énfasis2 2 2 2" xfId="298"/>
    <cellStyle name="20% - Énfasis2 2 2 2 2" xfId="299"/>
    <cellStyle name="20% - Énfasis2 2 2 2 3" xfId="300"/>
    <cellStyle name="20% - Énfasis2 2 2 2 3 2" xfId="301"/>
    <cellStyle name="20% - Énfasis2 2 2 2 4" xfId="302"/>
    <cellStyle name="20% - Énfasis2 2 2 2 5" xfId="303"/>
    <cellStyle name="20% - Énfasis2 2 2 3" xfId="304"/>
    <cellStyle name="20% - Énfasis2 2 2 4" xfId="305"/>
    <cellStyle name="20% - Énfasis2 2 2 5" xfId="306"/>
    <cellStyle name="20% - Énfasis2 2 2 6" xfId="307"/>
    <cellStyle name="20% - Énfasis2 2 3" xfId="308"/>
    <cellStyle name="20% - Énfasis2 2 3 2" xfId="309"/>
    <cellStyle name="20% - Énfasis2 2 4" xfId="310"/>
    <cellStyle name="20% - Énfasis2 2 4 2" xfId="311"/>
    <cellStyle name="20% - Énfasis2 2 5" xfId="312"/>
    <cellStyle name="20% - Énfasis2 2 5 2" xfId="313"/>
    <cellStyle name="20% - Énfasis2 2 6" xfId="314"/>
    <cellStyle name="20% - Énfasis2 2 6 2" xfId="315"/>
    <cellStyle name="20% - Énfasis2 2 7" xfId="316"/>
    <cellStyle name="20% - Énfasis2 2 8" xfId="317"/>
    <cellStyle name="20% - Énfasis2 2 9" xfId="318"/>
    <cellStyle name="20% - Énfasis2 2 9 2" xfId="319"/>
    <cellStyle name="20% - Énfasis2 3" xfId="320"/>
    <cellStyle name="20% - Énfasis2 3 2" xfId="321"/>
    <cellStyle name="20% - Énfasis2 3 2 2" xfId="322"/>
    <cellStyle name="20% - Énfasis2 3 2 3" xfId="323"/>
    <cellStyle name="20% - Énfasis2 3 2 4" xfId="324"/>
    <cellStyle name="20% - Énfasis2 3 3" xfId="325"/>
    <cellStyle name="20% - Énfasis2 3 4" xfId="326"/>
    <cellStyle name="20% - Énfasis2 3 5" xfId="327"/>
    <cellStyle name="20% - Énfasis2 4" xfId="328"/>
    <cellStyle name="20% - Énfasis2 4 2" xfId="329"/>
    <cellStyle name="20% - Énfasis2 4 2 2" xfId="330"/>
    <cellStyle name="20% - Énfasis2 4 2 3" xfId="331"/>
    <cellStyle name="20% - Énfasis2 4 2 4" xfId="332"/>
    <cellStyle name="20% - Énfasis2 4 3" xfId="333"/>
    <cellStyle name="20% - Énfasis2 4 4" xfId="334"/>
    <cellStyle name="20% - Énfasis2 4 4 2" xfId="335"/>
    <cellStyle name="20% - Énfasis2 4 5" xfId="336"/>
    <cellStyle name="20% - Énfasis2 4 6" xfId="337"/>
    <cellStyle name="20% - Énfasis2 5" xfId="338"/>
    <cellStyle name="20% - Énfasis2 5 2" xfId="339"/>
    <cellStyle name="20% - Énfasis2 5 2 2" xfId="340"/>
    <cellStyle name="20% - Énfasis2 5 2 3" xfId="341"/>
    <cellStyle name="20% - Énfasis2 5 2 4" xfId="342"/>
    <cellStyle name="20% - Énfasis2 5 3" xfId="343"/>
    <cellStyle name="20% - Énfasis2 5 4" xfId="344"/>
    <cellStyle name="20% - Énfasis2 5 5" xfId="345"/>
    <cellStyle name="20% - Énfasis2 5 6" xfId="346"/>
    <cellStyle name="20% - Énfasis2 6" xfId="347"/>
    <cellStyle name="20% - Énfasis2 6 2" xfId="348"/>
    <cellStyle name="20% - Énfasis2 6 2 2" xfId="349"/>
    <cellStyle name="20% - Énfasis2 6 2 3" xfId="350"/>
    <cellStyle name="20% - Énfasis2 6 2 4" xfId="351"/>
    <cellStyle name="20% - Énfasis2 6 3" xfId="352"/>
    <cellStyle name="20% - Énfasis2 6 4" xfId="353"/>
    <cellStyle name="20% - Énfasis2 6 5" xfId="354"/>
    <cellStyle name="20% - Énfasis2 7" xfId="355"/>
    <cellStyle name="20% - Énfasis2 7 2" xfId="356"/>
    <cellStyle name="20% - Énfasis2 7 2 2" xfId="357"/>
    <cellStyle name="20% - Énfasis2 7 2 3" xfId="358"/>
    <cellStyle name="20% - Énfasis2 7 2 4" xfId="359"/>
    <cellStyle name="20% - Énfasis2 7 3" xfId="360"/>
    <cellStyle name="20% - Énfasis2 7 4" xfId="361"/>
    <cellStyle name="20% - Énfasis2 7 5" xfId="362"/>
    <cellStyle name="20% - Énfasis2 8" xfId="363"/>
    <cellStyle name="20% - Énfasis2 8 2" xfId="364"/>
    <cellStyle name="20% - Énfasis2 8 2 2" xfId="365"/>
    <cellStyle name="20% - Énfasis2 8 2 3" xfId="366"/>
    <cellStyle name="20% - Énfasis2 8 2 4" xfId="367"/>
    <cellStyle name="20% - Énfasis2 8 3" xfId="368"/>
    <cellStyle name="20% - Énfasis2 8 4" xfId="369"/>
    <cellStyle name="20% - Énfasis2 8 5" xfId="370"/>
    <cellStyle name="20% - Énfasis2 9" xfId="371"/>
    <cellStyle name="20% - Énfasis2 9 2" xfId="372"/>
    <cellStyle name="20% - Énfasis2 9 2 2" xfId="373"/>
    <cellStyle name="20% - Énfasis2 9 2 2 2" xfId="374"/>
    <cellStyle name="20% - Énfasis2 9 2 2 3" xfId="375"/>
    <cellStyle name="20% - Énfasis2 9 2 2 4" xfId="376"/>
    <cellStyle name="20% - Énfasis2 9 2 2 5" xfId="377"/>
    <cellStyle name="20% - Énfasis2 9 2 2 6" xfId="378"/>
    <cellStyle name="20% - Énfasis2 9 2 3" xfId="379"/>
    <cellStyle name="20% - Énfasis2 9 2 4" xfId="380"/>
    <cellStyle name="20% - Énfasis2 9 2 5" xfId="381"/>
    <cellStyle name="20% - Énfasis2 9 3" xfId="382"/>
    <cellStyle name="20% - Énfasis2 9 3 2" xfId="383"/>
    <cellStyle name="20% - Énfasis2 9 3 3" xfId="384"/>
    <cellStyle name="20% - Énfasis2 9 3 4" xfId="385"/>
    <cellStyle name="20% - Énfasis2 9 3 5" xfId="386"/>
    <cellStyle name="20% - Énfasis2 9 3 6" xfId="387"/>
    <cellStyle name="20% - Énfasis2 9 4" xfId="388"/>
    <cellStyle name="20% - Énfasis2 9 5" xfId="389"/>
    <cellStyle name="20% - Énfasis2 9 6" xfId="390"/>
    <cellStyle name="20% - Énfasis3 10" xfId="391"/>
    <cellStyle name="20% - Énfasis3 10 2" xfId="392"/>
    <cellStyle name="20% - Énfasis3 10 2 2" xfId="393"/>
    <cellStyle name="20% - Énfasis3 10 2 2 2" xfId="394"/>
    <cellStyle name="20% - Énfasis3 10 2 3" xfId="395"/>
    <cellStyle name="20% - Énfasis3 10 2 4" xfId="396"/>
    <cellStyle name="20% - Énfasis3 10 2 5" xfId="397"/>
    <cellStyle name="20% - Énfasis3 10 2 6" xfId="398"/>
    <cellStyle name="20% - Énfasis3 10 3" xfId="399"/>
    <cellStyle name="20% - Énfasis3 10 3 2" xfId="400"/>
    <cellStyle name="20% - Énfasis3 10 4" xfId="401"/>
    <cellStyle name="20% - Énfasis3 10 5" xfId="402"/>
    <cellStyle name="20% - Énfasis3 11" xfId="403"/>
    <cellStyle name="20% - Énfasis3 11 2" xfId="404"/>
    <cellStyle name="20% - Énfasis3 11 2 2" xfId="405"/>
    <cellStyle name="20% - Énfasis3 11 2 3" xfId="406"/>
    <cellStyle name="20% - Énfasis3 11 2 4" xfId="407"/>
    <cellStyle name="20% - Énfasis3 11 2 5" xfId="408"/>
    <cellStyle name="20% - Énfasis3 11 2 6" xfId="409"/>
    <cellStyle name="20% - Énfasis3 11 3" xfId="410"/>
    <cellStyle name="20% - Énfasis3 11 4" xfId="411"/>
    <cellStyle name="20% - Énfasis3 11 5" xfId="412"/>
    <cellStyle name="20% - Énfasis3 12" xfId="413"/>
    <cellStyle name="20% - Énfasis3 12 2" xfId="414"/>
    <cellStyle name="20% - Énfasis3 12 2 2" xfId="415"/>
    <cellStyle name="20% - Énfasis3 12 2 3" xfId="416"/>
    <cellStyle name="20% - Énfasis3 12 2 4" xfId="417"/>
    <cellStyle name="20% - Énfasis3 12 2 5" xfId="418"/>
    <cellStyle name="20% - Énfasis3 12 2 6" xfId="419"/>
    <cellStyle name="20% - Énfasis3 12 3" xfId="420"/>
    <cellStyle name="20% - Énfasis3 12 4" xfId="421"/>
    <cellStyle name="20% - Énfasis3 12 5" xfId="422"/>
    <cellStyle name="20% - Énfasis3 13" xfId="423"/>
    <cellStyle name="20% - Énfasis3 14" xfId="424"/>
    <cellStyle name="20% - Énfasis3 15" xfId="425"/>
    <cellStyle name="20% - Énfasis3 15 2" xfId="426"/>
    <cellStyle name="20% - Énfasis3 16" xfId="427"/>
    <cellStyle name="20% - Énfasis3 17" xfId="428"/>
    <cellStyle name="20% - Énfasis3 18" xfId="429"/>
    <cellStyle name="20% - Énfasis3 19" xfId="430"/>
    <cellStyle name="20% - Énfasis3 2" xfId="431"/>
    <cellStyle name="20% - Énfasis3 2 2" xfId="432"/>
    <cellStyle name="20% - Énfasis3 2 2 2" xfId="433"/>
    <cellStyle name="20% - Énfasis3 2 2 2 2" xfId="434"/>
    <cellStyle name="20% - Énfasis3 2 2 2 3" xfId="435"/>
    <cellStyle name="20% - Énfasis3 2 2 2 3 2" xfId="436"/>
    <cellStyle name="20% - Énfasis3 2 2 2 4" xfId="437"/>
    <cellStyle name="20% - Énfasis3 2 2 2 5" xfId="438"/>
    <cellStyle name="20% - Énfasis3 2 2 3" xfId="439"/>
    <cellStyle name="20% - Énfasis3 2 2 4" xfId="440"/>
    <cellStyle name="20% - Énfasis3 2 2 5" xfId="441"/>
    <cellStyle name="20% - Énfasis3 2 2 6" xfId="442"/>
    <cellStyle name="20% - Énfasis3 2 3" xfId="443"/>
    <cellStyle name="20% - Énfasis3 2 3 2" xfId="444"/>
    <cellStyle name="20% - Énfasis3 2 4" xfId="445"/>
    <cellStyle name="20% - Énfasis3 2 4 2" xfId="446"/>
    <cellStyle name="20% - Énfasis3 2 5" xfId="447"/>
    <cellStyle name="20% - Énfasis3 2 5 2" xfId="448"/>
    <cellStyle name="20% - Énfasis3 2 6" xfId="449"/>
    <cellStyle name="20% - Énfasis3 2 6 2" xfId="450"/>
    <cellStyle name="20% - Énfasis3 2 7" xfId="451"/>
    <cellStyle name="20% - Énfasis3 2 8" xfId="452"/>
    <cellStyle name="20% - Énfasis3 2 9" xfId="453"/>
    <cellStyle name="20% - Énfasis3 2 9 2" xfId="454"/>
    <cellStyle name="20% - Énfasis3 3" xfId="455"/>
    <cellStyle name="20% - Énfasis3 3 2" xfId="456"/>
    <cellStyle name="20% - Énfasis3 3 2 2" xfId="457"/>
    <cellStyle name="20% - Énfasis3 3 2 3" xfId="458"/>
    <cellStyle name="20% - Énfasis3 3 2 4" xfId="459"/>
    <cellStyle name="20% - Énfasis3 3 3" xfId="460"/>
    <cellStyle name="20% - Énfasis3 3 4" xfId="461"/>
    <cellStyle name="20% - Énfasis3 3 5" xfId="462"/>
    <cellStyle name="20% - Énfasis3 4" xfId="463"/>
    <cellStyle name="20% - Énfasis3 4 2" xfId="464"/>
    <cellStyle name="20% - Énfasis3 4 2 2" xfId="465"/>
    <cellStyle name="20% - Énfasis3 4 2 3" xfId="466"/>
    <cellStyle name="20% - Énfasis3 4 2 4" xfId="467"/>
    <cellStyle name="20% - Énfasis3 4 3" xfId="468"/>
    <cellStyle name="20% - Énfasis3 4 4" xfId="469"/>
    <cellStyle name="20% - Énfasis3 4 4 2" xfId="470"/>
    <cellStyle name="20% - Énfasis3 4 5" xfId="471"/>
    <cellStyle name="20% - Énfasis3 4 6" xfId="472"/>
    <cellStyle name="20% - Énfasis3 5" xfId="473"/>
    <cellStyle name="20% - Énfasis3 5 2" xfId="474"/>
    <cellStyle name="20% - Énfasis3 5 2 2" xfId="475"/>
    <cellStyle name="20% - Énfasis3 5 2 3" xfId="476"/>
    <cellStyle name="20% - Énfasis3 5 2 4" xfId="477"/>
    <cellStyle name="20% - Énfasis3 5 3" xfId="478"/>
    <cellStyle name="20% - Énfasis3 5 4" xfId="479"/>
    <cellStyle name="20% - Énfasis3 5 5" xfId="480"/>
    <cellStyle name="20% - Énfasis3 5 6" xfId="481"/>
    <cellStyle name="20% - Énfasis3 6" xfId="482"/>
    <cellStyle name="20% - Énfasis3 6 2" xfId="483"/>
    <cellStyle name="20% - Énfasis3 6 2 2" xfId="484"/>
    <cellStyle name="20% - Énfasis3 6 2 3" xfId="485"/>
    <cellStyle name="20% - Énfasis3 6 2 4" xfId="486"/>
    <cellStyle name="20% - Énfasis3 6 3" xfId="487"/>
    <cellStyle name="20% - Énfasis3 6 4" xfId="488"/>
    <cellStyle name="20% - Énfasis3 6 5" xfId="489"/>
    <cellStyle name="20% - Énfasis3 7" xfId="490"/>
    <cellStyle name="20% - Énfasis3 7 2" xfId="491"/>
    <cellStyle name="20% - Énfasis3 7 2 2" xfId="492"/>
    <cellStyle name="20% - Énfasis3 7 2 3" xfId="493"/>
    <cellStyle name="20% - Énfasis3 7 2 4" xfId="494"/>
    <cellStyle name="20% - Énfasis3 7 3" xfId="495"/>
    <cellStyle name="20% - Énfasis3 7 4" xfId="496"/>
    <cellStyle name="20% - Énfasis3 7 5" xfId="497"/>
    <cellStyle name="20% - Énfasis3 8" xfId="498"/>
    <cellStyle name="20% - Énfasis3 8 2" xfId="499"/>
    <cellStyle name="20% - Énfasis3 8 2 2" xfId="500"/>
    <cellStyle name="20% - Énfasis3 8 2 3" xfId="501"/>
    <cellStyle name="20% - Énfasis3 8 2 4" xfId="502"/>
    <cellStyle name="20% - Énfasis3 8 3" xfId="503"/>
    <cellStyle name="20% - Énfasis3 8 4" xfId="504"/>
    <cellStyle name="20% - Énfasis3 8 5" xfId="505"/>
    <cellStyle name="20% - Énfasis3 9" xfId="506"/>
    <cellStyle name="20% - Énfasis3 9 2" xfId="507"/>
    <cellStyle name="20% - Énfasis3 9 2 2" xfId="508"/>
    <cellStyle name="20% - Énfasis3 9 2 2 2" xfId="509"/>
    <cellStyle name="20% - Énfasis3 9 2 2 3" xfId="510"/>
    <cellStyle name="20% - Énfasis3 9 2 2 4" xfId="511"/>
    <cellStyle name="20% - Énfasis3 9 2 2 5" xfId="512"/>
    <cellStyle name="20% - Énfasis3 9 2 2 6" xfId="513"/>
    <cellStyle name="20% - Énfasis3 9 2 3" xfId="514"/>
    <cellStyle name="20% - Énfasis3 9 2 4" xfId="515"/>
    <cellStyle name="20% - Énfasis3 9 2 5" xfId="516"/>
    <cellStyle name="20% - Énfasis3 9 3" xfId="517"/>
    <cellStyle name="20% - Énfasis3 9 3 2" xfId="518"/>
    <cellStyle name="20% - Énfasis3 9 3 3" xfId="519"/>
    <cellStyle name="20% - Énfasis3 9 3 4" xfId="520"/>
    <cellStyle name="20% - Énfasis3 9 3 5" xfId="521"/>
    <cellStyle name="20% - Énfasis3 9 3 6" xfId="522"/>
    <cellStyle name="20% - Énfasis3 9 4" xfId="523"/>
    <cellStyle name="20% - Énfasis3 9 5" xfId="524"/>
    <cellStyle name="20% - Énfasis3 9 6" xfId="525"/>
    <cellStyle name="20% - Énfasis4 10" xfId="526"/>
    <cellStyle name="20% - Énfasis4 10 2" xfId="527"/>
    <cellStyle name="20% - Énfasis4 10 2 2" xfId="528"/>
    <cellStyle name="20% - Énfasis4 10 2 2 2" xfId="529"/>
    <cellStyle name="20% - Énfasis4 10 2 3" xfId="530"/>
    <cellStyle name="20% - Énfasis4 10 2 4" xfId="531"/>
    <cellStyle name="20% - Énfasis4 10 2 5" xfId="532"/>
    <cellStyle name="20% - Énfasis4 10 2 6" xfId="533"/>
    <cellStyle name="20% - Énfasis4 10 3" xfId="534"/>
    <cellStyle name="20% - Énfasis4 10 3 2" xfId="535"/>
    <cellStyle name="20% - Énfasis4 10 4" xfId="536"/>
    <cellStyle name="20% - Énfasis4 10 5" xfId="537"/>
    <cellStyle name="20% - Énfasis4 11" xfId="538"/>
    <cellStyle name="20% - Énfasis4 11 2" xfId="539"/>
    <cellStyle name="20% - Énfasis4 11 2 2" xfId="540"/>
    <cellStyle name="20% - Énfasis4 11 2 3" xfId="541"/>
    <cellStyle name="20% - Énfasis4 11 2 4" xfId="542"/>
    <cellStyle name="20% - Énfasis4 11 2 5" xfId="543"/>
    <cellStyle name="20% - Énfasis4 11 2 6" xfId="544"/>
    <cellStyle name="20% - Énfasis4 11 3" xfId="545"/>
    <cellStyle name="20% - Énfasis4 11 4" xfId="546"/>
    <cellStyle name="20% - Énfasis4 11 5" xfId="547"/>
    <cellStyle name="20% - Énfasis4 12" xfId="548"/>
    <cellStyle name="20% - Énfasis4 12 2" xfId="549"/>
    <cellStyle name="20% - Énfasis4 12 2 2" xfId="550"/>
    <cellStyle name="20% - Énfasis4 12 2 3" xfId="551"/>
    <cellStyle name="20% - Énfasis4 12 2 4" xfId="552"/>
    <cellStyle name="20% - Énfasis4 12 2 5" xfId="553"/>
    <cellStyle name="20% - Énfasis4 12 2 6" xfId="554"/>
    <cellStyle name="20% - Énfasis4 12 3" xfId="555"/>
    <cellStyle name="20% - Énfasis4 12 4" xfId="556"/>
    <cellStyle name="20% - Énfasis4 12 5" xfId="557"/>
    <cellStyle name="20% - Énfasis4 13" xfId="558"/>
    <cellStyle name="20% - Énfasis4 14" xfId="559"/>
    <cellStyle name="20% - Énfasis4 15" xfId="560"/>
    <cellStyle name="20% - Énfasis4 15 2" xfId="561"/>
    <cellStyle name="20% - Énfasis4 16" xfId="562"/>
    <cellStyle name="20% - Énfasis4 17" xfId="563"/>
    <cellStyle name="20% - Énfasis4 18" xfId="564"/>
    <cellStyle name="20% - Énfasis4 19" xfId="565"/>
    <cellStyle name="20% - Énfasis4 2" xfId="566"/>
    <cellStyle name="20% - Énfasis4 2 2" xfId="567"/>
    <cellStyle name="20% - Énfasis4 2 2 2" xfId="568"/>
    <cellStyle name="20% - Énfasis4 2 2 2 2" xfId="569"/>
    <cellStyle name="20% - Énfasis4 2 2 2 3" xfId="570"/>
    <cellStyle name="20% - Énfasis4 2 2 2 3 2" xfId="571"/>
    <cellStyle name="20% - Énfasis4 2 2 2 4" xfId="572"/>
    <cellStyle name="20% - Énfasis4 2 2 2 5" xfId="573"/>
    <cellStyle name="20% - Énfasis4 2 2 3" xfId="574"/>
    <cellStyle name="20% - Énfasis4 2 2 4" xfId="575"/>
    <cellStyle name="20% - Énfasis4 2 2 5" xfId="576"/>
    <cellStyle name="20% - Énfasis4 2 2 6" xfId="577"/>
    <cellStyle name="20% - Énfasis4 2 3" xfId="578"/>
    <cellStyle name="20% - Énfasis4 2 3 2" xfId="579"/>
    <cellStyle name="20% - Énfasis4 2 4" xfId="580"/>
    <cellStyle name="20% - Énfasis4 2 4 2" xfId="581"/>
    <cellStyle name="20% - Énfasis4 2 5" xfId="582"/>
    <cellStyle name="20% - Énfasis4 2 5 2" xfId="583"/>
    <cellStyle name="20% - Énfasis4 2 6" xfId="584"/>
    <cellStyle name="20% - Énfasis4 2 6 2" xfId="585"/>
    <cellStyle name="20% - Énfasis4 2 7" xfId="586"/>
    <cellStyle name="20% - Énfasis4 2 8" xfId="587"/>
    <cellStyle name="20% - Énfasis4 2 9" xfId="588"/>
    <cellStyle name="20% - Énfasis4 2 9 2" xfId="589"/>
    <cellStyle name="20% - Énfasis4 3" xfId="590"/>
    <cellStyle name="20% - Énfasis4 3 2" xfId="591"/>
    <cellStyle name="20% - Énfasis4 3 2 2" xfId="592"/>
    <cellStyle name="20% - Énfasis4 3 2 3" xfId="593"/>
    <cellStyle name="20% - Énfasis4 3 2 4" xfId="594"/>
    <cellStyle name="20% - Énfasis4 3 3" xfId="595"/>
    <cellStyle name="20% - Énfasis4 3 4" xfId="596"/>
    <cellStyle name="20% - Énfasis4 3 5" xfId="597"/>
    <cellStyle name="20% - Énfasis4 4" xfId="598"/>
    <cellStyle name="20% - Énfasis4 4 2" xfId="599"/>
    <cellStyle name="20% - Énfasis4 4 2 2" xfId="600"/>
    <cellStyle name="20% - Énfasis4 4 2 3" xfId="601"/>
    <cellStyle name="20% - Énfasis4 4 2 4" xfId="602"/>
    <cellStyle name="20% - Énfasis4 4 3" xfId="603"/>
    <cellStyle name="20% - Énfasis4 4 4" xfId="604"/>
    <cellStyle name="20% - Énfasis4 4 4 2" xfId="605"/>
    <cellStyle name="20% - Énfasis4 4 5" xfId="606"/>
    <cellStyle name="20% - Énfasis4 4 6" xfId="607"/>
    <cellStyle name="20% - Énfasis4 5" xfId="608"/>
    <cellStyle name="20% - Énfasis4 5 2" xfId="609"/>
    <cellStyle name="20% - Énfasis4 5 2 2" xfId="610"/>
    <cellStyle name="20% - Énfasis4 5 2 3" xfId="611"/>
    <cellStyle name="20% - Énfasis4 5 2 4" xfId="612"/>
    <cellStyle name="20% - Énfasis4 5 3" xfId="613"/>
    <cellStyle name="20% - Énfasis4 5 4" xfId="614"/>
    <cellStyle name="20% - Énfasis4 5 5" xfId="615"/>
    <cellStyle name="20% - Énfasis4 5 6" xfId="616"/>
    <cellStyle name="20% - Énfasis4 6" xfId="617"/>
    <cellStyle name="20% - Énfasis4 6 2" xfId="618"/>
    <cellStyle name="20% - Énfasis4 6 2 2" xfId="619"/>
    <cellStyle name="20% - Énfasis4 6 2 3" xfId="620"/>
    <cellStyle name="20% - Énfasis4 6 2 4" xfId="621"/>
    <cellStyle name="20% - Énfasis4 6 3" xfId="622"/>
    <cellStyle name="20% - Énfasis4 6 4" xfId="623"/>
    <cellStyle name="20% - Énfasis4 6 5" xfId="624"/>
    <cellStyle name="20% - Énfasis4 7" xfId="625"/>
    <cellStyle name="20% - Énfasis4 7 2" xfId="626"/>
    <cellStyle name="20% - Énfasis4 7 2 2" xfId="627"/>
    <cellStyle name="20% - Énfasis4 7 2 3" xfId="628"/>
    <cellStyle name="20% - Énfasis4 7 2 4" xfId="629"/>
    <cellStyle name="20% - Énfasis4 7 3" xfId="630"/>
    <cellStyle name="20% - Énfasis4 7 4" xfId="631"/>
    <cellStyle name="20% - Énfasis4 7 5" xfId="632"/>
    <cellStyle name="20% - Énfasis4 8" xfId="633"/>
    <cellStyle name="20% - Énfasis4 8 2" xfId="634"/>
    <cellStyle name="20% - Énfasis4 8 2 2" xfId="635"/>
    <cellStyle name="20% - Énfasis4 8 2 3" xfId="636"/>
    <cellStyle name="20% - Énfasis4 8 2 4" xfId="637"/>
    <cellStyle name="20% - Énfasis4 8 3" xfId="638"/>
    <cellStyle name="20% - Énfasis4 8 4" xfId="639"/>
    <cellStyle name="20% - Énfasis4 8 5" xfId="640"/>
    <cellStyle name="20% - Énfasis4 9" xfId="641"/>
    <cellStyle name="20% - Énfasis4 9 2" xfId="642"/>
    <cellStyle name="20% - Énfasis4 9 2 2" xfId="643"/>
    <cellStyle name="20% - Énfasis4 9 2 2 2" xfId="644"/>
    <cellStyle name="20% - Énfasis4 9 2 2 3" xfId="645"/>
    <cellStyle name="20% - Énfasis4 9 2 2 4" xfId="646"/>
    <cellStyle name="20% - Énfasis4 9 2 2 5" xfId="647"/>
    <cellStyle name="20% - Énfasis4 9 2 2 6" xfId="648"/>
    <cellStyle name="20% - Énfasis4 9 2 3" xfId="649"/>
    <cellStyle name="20% - Énfasis4 9 2 4" xfId="650"/>
    <cellStyle name="20% - Énfasis4 9 2 5" xfId="651"/>
    <cellStyle name="20% - Énfasis4 9 3" xfId="652"/>
    <cellStyle name="20% - Énfasis4 9 3 2" xfId="653"/>
    <cellStyle name="20% - Énfasis4 9 3 3" xfId="654"/>
    <cellStyle name="20% - Énfasis4 9 3 4" xfId="655"/>
    <cellStyle name="20% - Énfasis4 9 3 5" xfId="656"/>
    <cellStyle name="20% - Énfasis4 9 3 6" xfId="657"/>
    <cellStyle name="20% - Énfasis4 9 4" xfId="658"/>
    <cellStyle name="20% - Énfasis4 9 5" xfId="659"/>
    <cellStyle name="20% - Énfasis4 9 6" xfId="660"/>
    <cellStyle name="20% - Énfasis5 10" xfId="661"/>
    <cellStyle name="20% - Énfasis5 10 2" xfId="662"/>
    <cellStyle name="20% - Énfasis5 10 2 2" xfId="663"/>
    <cellStyle name="20% - Énfasis5 10 2 2 2" xfId="664"/>
    <cellStyle name="20% - Énfasis5 10 2 3" xfId="665"/>
    <cellStyle name="20% - Énfasis5 10 2 4" xfId="666"/>
    <cellStyle name="20% - Énfasis5 10 2 5" xfId="667"/>
    <cellStyle name="20% - Énfasis5 10 2 6" xfId="668"/>
    <cellStyle name="20% - Énfasis5 10 3" xfId="669"/>
    <cellStyle name="20% - Énfasis5 10 3 2" xfId="670"/>
    <cellStyle name="20% - Énfasis5 10 4" xfId="671"/>
    <cellStyle name="20% - Énfasis5 10 5" xfId="672"/>
    <cellStyle name="20% - Énfasis5 11" xfId="673"/>
    <cellStyle name="20% - Énfasis5 11 2" xfId="674"/>
    <cellStyle name="20% - Énfasis5 11 2 2" xfId="675"/>
    <cellStyle name="20% - Énfasis5 11 2 3" xfId="676"/>
    <cellStyle name="20% - Énfasis5 11 2 4" xfId="677"/>
    <cellStyle name="20% - Énfasis5 11 2 5" xfId="678"/>
    <cellStyle name="20% - Énfasis5 11 2 6" xfId="679"/>
    <cellStyle name="20% - Énfasis5 11 3" xfId="680"/>
    <cellStyle name="20% - Énfasis5 11 4" xfId="681"/>
    <cellStyle name="20% - Énfasis5 11 5" xfId="682"/>
    <cellStyle name="20% - Énfasis5 12" xfId="683"/>
    <cellStyle name="20% - Énfasis5 12 2" xfId="684"/>
    <cellStyle name="20% - Énfasis5 12 2 2" xfId="685"/>
    <cellStyle name="20% - Énfasis5 12 2 3" xfId="686"/>
    <cellStyle name="20% - Énfasis5 12 2 4" xfId="687"/>
    <cellStyle name="20% - Énfasis5 12 2 5" xfId="688"/>
    <cellStyle name="20% - Énfasis5 12 2 6" xfId="689"/>
    <cellStyle name="20% - Énfasis5 12 3" xfId="690"/>
    <cellStyle name="20% - Énfasis5 12 4" xfId="691"/>
    <cellStyle name="20% - Énfasis5 12 5" xfId="692"/>
    <cellStyle name="20% - Énfasis5 13" xfId="693"/>
    <cellStyle name="20% - Énfasis5 14" xfId="694"/>
    <cellStyle name="20% - Énfasis5 15" xfId="695"/>
    <cellStyle name="20% - Énfasis5 15 2" xfId="696"/>
    <cellStyle name="20% - Énfasis5 16" xfId="697"/>
    <cellStyle name="20% - Énfasis5 17" xfId="698"/>
    <cellStyle name="20% - Énfasis5 18" xfId="699"/>
    <cellStyle name="20% - Énfasis5 19" xfId="700"/>
    <cellStyle name="20% - Énfasis5 2" xfId="701"/>
    <cellStyle name="20% - Énfasis5 2 2" xfId="702"/>
    <cellStyle name="20% - Énfasis5 2 2 2" xfId="703"/>
    <cellStyle name="20% - Énfasis5 2 2 2 2" xfId="704"/>
    <cellStyle name="20% - Énfasis5 2 2 2 3" xfId="705"/>
    <cellStyle name="20% - Énfasis5 2 2 2 3 2" xfId="706"/>
    <cellStyle name="20% - Énfasis5 2 2 2 4" xfId="707"/>
    <cellStyle name="20% - Énfasis5 2 2 2 5" xfId="708"/>
    <cellStyle name="20% - Énfasis5 2 2 3" xfId="709"/>
    <cellStyle name="20% - Énfasis5 2 2 4" xfId="710"/>
    <cellStyle name="20% - Énfasis5 2 2 5" xfId="711"/>
    <cellStyle name="20% - Énfasis5 2 2 6" xfId="712"/>
    <cellStyle name="20% - Énfasis5 2 3" xfId="713"/>
    <cellStyle name="20% - Énfasis5 2 3 2" xfId="714"/>
    <cellStyle name="20% - Énfasis5 2 4" xfId="715"/>
    <cellStyle name="20% - Énfasis5 2 4 2" xfId="716"/>
    <cellStyle name="20% - Énfasis5 2 5" xfId="717"/>
    <cellStyle name="20% - Énfasis5 2 5 2" xfId="718"/>
    <cellStyle name="20% - Énfasis5 2 6" xfId="719"/>
    <cellStyle name="20% - Énfasis5 2 6 2" xfId="720"/>
    <cellStyle name="20% - Énfasis5 2 7" xfId="721"/>
    <cellStyle name="20% - Énfasis5 2 8" xfId="722"/>
    <cellStyle name="20% - Énfasis5 2 9" xfId="723"/>
    <cellStyle name="20% - Énfasis5 2 9 2" xfId="724"/>
    <cellStyle name="20% - Énfasis5 3" xfId="725"/>
    <cellStyle name="20% - Énfasis5 3 2" xfId="726"/>
    <cellStyle name="20% - Énfasis5 3 2 2" xfId="727"/>
    <cellStyle name="20% - Énfasis5 3 2 3" xfId="728"/>
    <cellStyle name="20% - Énfasis5 3 2 4" xfId="729"/>
    <cellStyle name="20% - Énfasis5 3 3" xfId="730"/>
    <cellStyle name="20% - Énfasis5 3 4" xfId="731"/>
    <cellStyle name="20% - Énfasis5 3 5" xfId="732"/>
    <cellStyle name="20% - Énfasis5 4" xfId="733"/>
    <cellStyle name="20% - Énfasis5 4 2" xfId="734"/>
    <cellStyle name="20% - Énfasis5 4 2 2" xfId="735"/>
    <cellStyle name="20% - Énfasis5 4 2 3" xfId="736"/>
    <cellStyle name="20% - Énfasis5 4 2 4" xfId="737"/>
    <cellStyle name="20% - Énfasis5 4 3" xfId="738"/>
    <cellStyle name="20% - Énfasis5 4 4" xfId="739"/>
    <cellStyle name="20% - Énfasis5 4 4 2" xfId="740"/>
    <cellStyle name="20% - Énfasis5 4 5" xfId="741"/>
    <cellStyle name="20% - Énfasis5 4 6" xfId="742"/>
    <cellStyle name="20% - Énfasis5 5" xfId="743"/>
    <cellStyle name="20% - Énfasis5 5 2" xfId="744"/>
    <cellStyle name="20% - Énfasis5 5 2 2" xfId="745"/>
    <cellStyle name="20% - Énfasis5 5 2 3" xfId="746"/>
    <cellStyle name="20% - Énfasis5 5 2 4" xfId="747"/>
    <cellStyle name="20% - Énfasis5 5 3" xfId="748"/>
    <cellStyle name="20% - Énfasis5 5 4" xfId="749"/>
    <cellStyle name="20% - Énfasis5 5 5" xfId="750"/>
    <cellStyle name="20% - Énfasis5 5 6" xfId="751"/>
    <cellStyle name="20% - Énfasis5 6" xfId="752"/>
    <cellStyle name="20% - Énfasis5 6 2" xfId="753"/>
    <cellStyle name="20% - Énfasis5 6 2 2" xfId="754"/>
    <cellStyle name="20% - Énfasis5 6 2 3" xfId="755"/>
    <cellStyle name="20% - Énfasis5 6 2 4" xfId="756"/>
    <cellStyle name="20% - Énfasis5 6 3" xfId="757"/>
    <cellStyle name="20% - Énfasis5 6 4" xfId="758"/>
    <cellStyle name="20% - Énfasis5 6 5" xfId="759"/>
    <cellStyle name="20% - Énfasis5 7" xfId="760"/>
    <cellStyle name="20% - Énfasis5 7 2" xfId="761"/>
    <cellStyle name="20% - Énfasis5 7 2 2" xfId="762"/>
    <cellStyle name="20% - Énfasis5 7 2 3" xfId="763"/>
    <cellStyle name="20% - Énfasis5 7 2 4" xfId="764"/>
    <cellStyle name="20% - Énfasis5 7 3" xfId="765"/>
    <cellStyle name="20% - Énfasis5 7 4" xfId="766"/>
    <cellStyle name="20% - Énfasis5 7 5" xfId="767"/>
    <cellStyle name="20% - Énfasis5 8" xfId="768"/>
    <cellStyle name="20% - Énfasis5 8 2" xfId="769"/>
    <cellStyle name="20% - Énfasis5 8 2 2" xfId="770"/>
    <cellStyle name="20% - Énfasis5 8 2 3" xfId="771"/>
    <cellStyle name="20% - Énfasis5 8 2 4" xfId="772"/>
    <cellStyle name="20% - Énfasis5 8 3" xfId="773"/>
    <cellStyle name="20% - Énfasis5 8 4" xfId="774"/>
    <cellStyle name="20% - Énfasis5 8 5" xfId="775"/>
    <cellStyle name="20% - Énfasis5 9" xfId="776"/>
    <cellStyle name="20% - Énfasis5 9 2" xfId="777"/>
    <cellStyle name="20% - Énfasis5 9 2 2" xfId="778"/>
    <cellStyle name="20% - Énfasis5 9 2 2 2" xfId="779"/>
    <cellStyle name="20% - Énfasis5 9 2 2 3" xfId="780"/>
    <cellStyle name="20% - Énfasis5 9 2 2 4" xfId="781"/>
    <cellStyle name="20% - Énfasis5 9 2 2 5" xfId="782"/>
    <cellStyle name="20% - Énfasis5 9 2 2 6" xfId="783"/>
    <cellStyle name="20% - Énfasis5 9 2 3" xfId="784"/>
    <cellStyle name="20% - Énfasis5 9 2 4" xfId="785"/>
    <cellStyle name="20% - Énfasis5 9 2 5" xfId="786"/>
    <cellStyle name="20% - Énfasis5 9 3" xfId="787"/>
    <cellStyle name="20% - Énfasis5 9 3 2" xfId="788"/>
    <cellStyle name="20% - Énfasis5 9 3 3" xfId="789"/>
    <cellStyle name="20% - Énfasis5 9 3 4" xfId="790"/>
    <cellStyle name="20% - Énfasis5 9 3 5" xfId="791"/>
    <cellStyle name="20% - Énfasis5 9 3 6" xfId="792"/>
    <cellStyle name="20% - Énfasis5 9 4" xfId="793"/>
    <cellStyle name="20% - Énfasis5 9 5" xfId="794"/>
    <cellStyle name="20% - Énfasis5 9 6" xfId="795"/>
    <cellStyle name="20% - Énfasis6 10" xfId="796"/>
    <cellStyle name="20% - Énfasis6 10 2" xfId="797"/>
    <cellStyle name="20% - Énfasis6 10 2 2" xfId="798"/>
    <cellStyle name="20% - Énfasis6 10 2 2 2" xfId="799"/>
    <cellStyle name="20% - Énfasis6 10 2 3" xfId="800"/>
    <cellStyle name="20% - Énfasis6 10 2 4" xfId="801"/>
    <cellStyle name="20% - Énfasis6 10 2 5" xfId="802"/>
    <cellStyle name="20% - Énfasis6 10 2 6" xfId="803"/>
    <cellStyle name="20% - Énfasis6 10 3" xfId="804"/>
    <cellStyle name="20% - Énfasis6 10 3 2" xfId="805"/>
    <cellStyle name="20% - Énfasis6 10 4" xfId="806"/>
    <cellStyle name="20% - Énfasis6 10 5" xfId="807"/>
    <cellStyle name="20% - Énfasis6 11" xfId="808"/>
    <cellStyle name="20% - Énfasis6 11 2" xfId="809"/>
    <cellStyle name="20% - Énfasis6 11 2 2" xfId="810"/>
    <cellStyle name="20% - Énfasis6 11 2 3" xfId="811"/>
    <cellStyle name="20% - Énfasis6 11 2 4" xfId="812"/>
    <cellStyle name="20% - Énfasis6 11 2 5" xfId="813"/>
    <cellStyle name="20% - Énfasis6 11 2 6" xfId="814"/>
    <cellStyle name="20% - Énfasis6 11 3" xfId="815"/>
    <cellStyle name="20% - Énfasis6 11 4" xfId="816"/>
    <cellStyle name="20% - Énfasis6 11 5" xfId="817"/>
    <cellStyle name="20% - Énfasis6 12" xfId="818"/>
    <cellStyle name="20% - Énfasis6 12 2" xfId="819"/>
    <cellStyle name="20% - Énfasis6 12 2 2" xfId="820"/>
    <cellStyle name="20% - Énfasis6 12 2 3" xfId="821"/>
    <cellStyle name="20% - Énfasis6 12 2 4" xfId="822"/>
    <cellStyle name="20% - Énfasis6 12 2 5" xfId="823"/>
    <cellStyle name="20% - Énfasis6 12 2 6" xfId="824"/>
    <cellStyle name="20% - Énfasis6 12 3" xfId="825"/>
    <cellStyle name="20% - Énfasis6 12 4" xfId="826"/>
    <cellStyle name="20% - Énfasis6 12 5" xfId="827"/>
    <cellStyle name="20% - Énfasis6 13" xfId="828"/>
    <cellStyle name="20% - Énfasis6 14" xfId="829"/>
    <cellStyle name="20% - Énfasis6 15" xfId="830"/>
    <cellStyle name="20% - Énfasis6 15 2" xfId="831"/>
    <cellStyle name="20% - Énfasis6 16" xfId="832"/>
    <cellStyle name="20% - Énfasis6 17" xfId="833"/>
    <cellStyle name="20% - Énfasis6 18" xfId="834"/>
    <cellStyle name="20% - Énfasis6 19" xfId="835"/>
    <cellStyle name="20% - Énfasis6 2" xfId="836"/>
    <cellStyle name="20% - Énfasis6 2 2" xfId="837"/>
    <cellStyle name="20% - Énfasis6 2 2 2" xfId="838"/>
    <cellStyle name="20% - Énfasis6 2 2 2 2" xfId="839"/>
    <cellStyle name="20% - Énfasis6 2 2 2 3" xfId="840"/>
    <cellStyle name="20% - Énfasis6 2 2 2 3 2" xfId="841"/>
    <cellStyle name="20% - Énfasis6 2 2 2 4" xfId="842"/>
    <cellStyle name="20% - Énfasis6 2 2 2 5" xfId="843"/>
    <cellStyle name="20% - Énfasis6 2 2 3" xfId="844"/>
    <cellStyle name="20% - Énfasis6 2 2 4" xfId="845"/>
    <cellStyle name="20% - Énfasis6 2 2 5" xfId="846"/>
    <cellStyle name="20% - Énfasis6 2 2 6" xfId="847"/>
    <cellStyle name="20% - Énfasis6 2 3" xfId="848"/>
    <cellStyle name="20% - Énfasis6 2 3 2" xfId="849"/>
    <cellStyle name="20% - Énfasis6 2 4" xfId="850"/>
    <cellStyle name="20% - Énfasis6 2 4 2" xfId="851"/>
    <cellStyle name="20% - Énfasis6 2 5" xfId="852"/>
    <cellStyle name="20% - Énfasis6 2 5 2" xfId="853"/>
    <cellStyle name="20% - Énfasis6 2 6" xfId="854"/>
    <cellStyle name="20% - Énfasis6 2 6 2" xfId="855"/>
    <cellStyle name="20% - Énfasis6 2 7" xfId="856"/>
    <cellStyle name="20% - Énfasis6 2 8" xfId="857"/>
    <cellStyle name="20% - Énfasis6 2 9" xfId="858"/>
    <cellStyle name="20% - Énfasis6 2 9 2" xfId="859"/>
    <cellStyle name="20% - Énfasis6 3" xfId="860"/>
    <cellStyle name="20% - Énfasis6 3 2" xfId="861"/>
    <cellStyle name="20% - Énfasis6 3 2 2" xfId="862"/>
    <cellStyle name="20% - Énfasis6 3 2 3" xfId="863"/>
    <cellStyle name="20% - Énfasis6 3 2 4" xfId="864"/>
    <cellStyle name="20% - Énfasis6 3 3" xfId="865"/>
    <cellStyle name="20% - Énfasis6 3 4" xfId="866"/>
    <cellStyle name="20% - Énfasis6 3 5" xfId="867"/>
    <cellStyle name="20% - Énfasis6 4" xfId="868"/>
    <cellStyle name="20% - Énfasis6 4 2" xfId="869"/>
    <cellStyle name="20% - Énfasis6 4 2 2" xfId="870"/>
    <cellStyle name="20% - Énfasis6 4 2 3" xfId="871"/>
    <cellStyle name="20% - Énfasis6 4 2 4" xfId="872"/>
    <cellStyle name="20% - Énfasis6 4 3" xfId="873"/>
    <cellStyle name="20% - Énfasis6 4 4" xfId="874"/>
    <cellStyle name="20% - Énfasis6 4 4 2" xfId="875"/>
    <cellStyle name="20% - Énfasis6 4 5" xfId="876"/>
    <cellStyle name="20% - Énfasis6 4 6" xfId="877"/>
    <cellStyle name="20% - Énfasis6 5" xfId="878"/>
    <cellStyle name="20% - Énfasis6 5 2" xfId="879"/>
    <cellStyle name="20% - Énfasis6 5 2 2" xfId="880"/>
    <cellStyle name="20% - Énfasis6 5 2 3" xfId="881"/>
    <cellStyle name="20% - Énfasis6 5 2 4" xfId="882"/>
    <cellStyle name="20% - Énfasis6 5 3" xfId="883"/>
    <cellStyle name="20% - Énfasis6 5 4" xfId="884"/>
    <cellStyle name="20% - Énfasis6 5 5" xfId="885"/>
    <cellStyle name="20% - Énfasis6 5 6" xfId="886"/>
    <cellStyle name="20% - Énfasis6 6" xfId="887"/>
    <cellStyle name="20% - Énfasis6 6 2" xfId="888"/>
    <cellStyle name="20% - Énfasis6 6 2 2" xfId="889"/>
    <cellStyle name="20% - Énfasis6 6 2 3" xfId="890"/>
    <cellStyle name="20% - Énfasis6 6 2 4" xfId="891"/>
    <cellStyle name="20% - Énfasis6 6 3" xfId="892"/>
    <cellStyle name="20% - Énfasis6 6 4" xfId="893"/>
    <cellStyle name="20% - Énfasis6 6 5" xfId="894"/>
    <cellStyle name="20% - Énfasis6 7" xfId="895"/>
    <cellStyle name="20% - Énfasis6 7 2" xfId="896"/>
    <cellStyle name="20% - Énfasis6 7 2 2" xfId="897"/>
    <cellStyle name="20% - Énfasis6 7 2 3" xfId="898"/>
    <cellStyle name="20% - Énfasis6 7 2 4" xfId="899"/>
    <cellStyle name="20% - Énfasis6 7 3" xfId="900"/>
    <cellStyle name="20% - Énfasis6 7 4" xfId="901"/>
    <cellStyle name="20% - Énfasis6 7 5" xfId="902"/>
    <cellStyle name="20% - Énfasis6 8" xfId="903"/>
    <cellStyle name="20% - Énfasis6 8 2" xfId="904"/>
    <cellStyle name="20% - Énfasis6 8 2 2" xfId="905"/>
    <cellStyle name="20% - Énfasis6 8 2 3" xfId="906"/>
    <cellStyle name="20% - Énfasis6 8 2 4" xfId="907"/>
    <cellStyle name="20% - Énfasis6 8 3" xfId="908"/>
    <cellStyle name="20% - Énfasis6 8 4" xfId="909"/>
    <cellStyle name="20% - Énfasis6 8 5" xfId="910"/>
    <cellStyle name="20% - Énfasis6 9" xfId="911"/>
    <cellStyle name="20% - Énfasis6 9 2" xfId="912"/>
    <cellStyle name="20% - Énfasis6 9 2 2" xfId="913"/>
    <cellStyle name="20% - Énfasis6 9 2 2 2" xfId="914"/>
    <cellStyle name="20% - Énfasis6 9 2 2 3" xfId="915"/>
    <cellStyle name="20% - Énfasis6 9 2 2 4" xfId="916"/>
    <cellStyle name="20% - Énfasis6 9 2 2 5" xfId="917"/>
    <cellStyle name="20% - Énfasis6 9 2 2 6" xfId="918"/>
    <cellStyle name="20% - Énfasis6 9 2 3" xfId="919"/>
    <cellStyle name="20% - Énfasis6 9 2 4" xfId="920"/>
    <cellStyle name="20% - Énfasis6 9 2 5" xfId="921"/>
    <cellStyle name="20% - Énfasis6 9 3" xfId="922"/>
    <cellStyle name="20% - Énfasis6 9 3 2" xfId="923"/>
    <cellStyle name="20% - Énfasis6 9 3 3" xfId="924"/>
    <cellStyle name="20% - Énfasis6 9 3 4" xfId="925"/>
    <cellStyle name="20% - Énfasis6 9 3 5" xfId="926"/>
    <cellStyle name="20% - Énfasis6 9 3 6" xfId="927"/>
    <cellStyle name="20% - Énfasis6 9 4" xfId="928"/>
    <cellStyle name="20% - Énfasis6 9 5" xfId="929"/>
    <cellStyle name="20% - Énfasis6 9 6" xfId="930"/>
    <cellStyle name="40% - Accent1" xfId="931"/>
    <cellStyle name="40% - Accent1 2" xfId="932"/>
    <cellStyle name="40% - Accent1 2 2" xfId="933"/>
    <cellStyle name="40% - Accent1 2_MAGISTER EDUC 2009" xfId="934"/>
    <cellStyle name="40% - Accent1 3" xfId="935"/>
    <cellStyle name="40% - Accent1 3 2" xfId="936"/>
    <cellStyle name="40% - Accent1 3 3" xfId="937"/>
    <cellStyle name="40% - Accent1 3 4" xfId="938"/>
    <cellStyle name="40% - Accent1 4" xfId="939"/>
    <cellStyle name="40% - Accent1 5" xfId="940"/>
    <cellStyle name="40% - Accent1 6" xfId="941"/>
    <cellStyle name="40% - Accent1_atrasado 15 04 DAF" xfId="942"/>
    <cellStyle name="40% - Accent2" xfId="943"/>
    <cellStyle name="40% - Accent2 2" xfId="944"/>
    <cellStyle name="40% - Accent2 2 2" xfId="945"/>
    <cellStyle name="40% - Accent2 2_MAGISTER EDUC 2009" xfId="946"/>
    <cellStyle name="40% - Accent2 3" xfId="947"/>
    <cellStyle name="40% - Accent2 3 2" xfId="948"/>
    <cellStyle name="40% - Accent2 3 3" xfId="949"/>
    <cellStyle name="40% - Accent2 3 4" xfId="950"/>
    <cellStyle name="40% - Accent2 4" xfId="951"/>
    <cellStyle name="40% - Accent2 5" xfId="952"/>
    <cellStyle name="40% - Accent2 6" xfId="953"/>
    <cellStyle name="40% - Accent2_atrasado 15 04 DAF" xfId="954"/>
    <cellStyle name="40% - Accent3" xfId="955"/>
    <cellStyle name="40% - Accent3 2" xfId="956"/>
    <cellStyle name="40% - Accent3 2 2" xfId="957"/>
    <cellStyle name="40% - Accent3 2_MAGISTER EDUC 2009" xfId="958"/>
    <cellStyle name="40% - Accent3 3" xfId="959"/>
    <cellStyle name="40% - Accent3 3 2" xfId="960"/>
    <cellStyle name="40% - Accent3 3 3" xfId="961"/>
    <cellStyle name="40% - Accent3 3 4" xfId="962"/>
    <cellStyle name="40% - Accent3 4" xfId="963"/>
    <cellStyle name="40% - Accent3 5" xfId="964"/>
    <cellStyle name="40% - Accent3 6" xfId="965"/>
    <cellStyle name="40% - Accent3_atrasado 15 04 DAF" xfId="966"/>
    <cellStyle name="40% - Accent4" xfId="967"/>
    <cellStyle name="40% - Accent4 2" xfId="968"/>
    <cellStyle name="40% - Accent4 2 2" xfId="969"/>
    <cellStyle name="40% - Accent4 2_MAGISTER EDUC 2009" xfId="970"/>
    <cellStyle name="40% - Accent4 3" xfId="971"/>
    <cellStyle name="40% - Accent4 3 2" xfId="972"/>
    <cellStyle name="40% - Accent4 3 3" xfId="973"/>
    <cellStyle name="40% - Accent4 3 4" xfId="974"/>
    <cellStyle name="40% - Accent4 4" xfId="975"/>
    <cellStyle name="40% - Accent4 5" xfId="976"/>
    <cellStyle name="40% - Accent4 6" xfId="977"/>
    <cellStyle name="40% - Accent4_atrasado 15 04 DAF" xfId="978"/>
    <cellStyle name="40% - Accent5" xfId="979"/>
    <cellStyle name="40% - Accent5 2" xfId="980"/>
    <cellStyle name="40% - Accent5 2 2" xfId="981"/>
    <cellStyle name="40% - Accent5 2_MAGISTER EDUC 2009" xfId="982"/>
    <cellStyle name="40% - Accent5 3" xfId="983"/>
    <cellStyle name="40% - Accent5 3 2" xfId="984"/>
    <cellStyle name="40% - Accent5 3 3" xfId="985"/>
    <cellStyle name="40% - Accent5 3 4" xfId="986"/>
    <cellStyle name="40% - Accent5 4" xfId="987"/>
    <cellStyle name="40% - Accent5 5" xfId="988"/>
    <cellStyle name="40% - Accent5 6" xfId="989"/>
    <cellStyle name="40% - Accent5_atrasado 15 04 DAF" xfId="990"/>
    <cellStyle name="40% - Accent6" xfId="991"/>
    <cellStyle name="40% - Accent6 2" xfId="992"/>
    <cellStyle name="40% - Accent6 2 2" xfId="993"/>
    <cellStyle name="40% - Accent6 2_MAGISTER EDUC 2009" xfId="994"/>
    <cellStyle name="40% - Accent6 3" xfId="995"/>
    <cellStyle name="40% - Accent6 3 2" xfId="996"/>
    <cellStyle name="40% - Accent6 3 3" xfId="997"/>
    <cellStyle name="40% - Accent6 3 4" xfId="998"/>
    <cellStyle name="40% - Accent6 4" xfId="999"/>
    <cellStyle name="40% - Accent6 5" xfId="1000"/>
    <cellStyle name="40% - Accent6 6" xfId="1001"/>
    <cellStyle name="40% - Accent6_atrasado 15 04 DAF" xfId="1002"/>
    <cellStyle name="40% - Ênfase1" xfId="1003"/>
    <cellStyle name="40% - Ênfase1 2" xfId="1004"/>
    <cellStyle name="40% - Ênfase1 2 2" xfId="1005"/>
    <cellStyle name="40% - Ênfase1 2 3" xfId="1006"/>
    <cellStyle name="40% - Ênfase1 2 4" xfId="1007"/>
    <cellStyle name="40% - Ênfase1 3" xfId="1008"/>
    <cellStyle name="40% - Ênfase1 4" xfId="1009"/>
    <cellStyle name="40% - Ênfase1 5" xfId="1010"/>
    <cellStyle name="40% - Ênfase2" xfId="1011"/>
    <cellStyle name="40% - Ênfase2 2" xfId="1012"/>
    <cellStyle name="40% - Ênfase2 2 2" xfId="1013"/>
    <cellStyle name="40% - Ênfase2 2 3" xfId="1014"/>
    <cellStyle name="40% - Ênfase2 2 4" xfId="1015"/>
    <cellStyle name="40% - Ênfase2 3" xfId="1016"/>
    <cellStyle name="40% - Ênfase2 4" xfId="1017"/>
    <cellStyle name="40% - Ênfase2 5" xfId="1018"/>
    <cellStyle name="40% - Ênfase3" xfId="1019"/>
    <cellStyle name="40% - Ênfase3 2" xfId="1020"/>
    <cellStyle name="40% - Ênfase3 2 2" xfId="1021"/>
    <cellStyle name="40% - Ênfase3 2 3" xfId="1022"/>
    <cellStyle name="40% - Ênfase3 2 4" xfId="1023"/>
    <cellStyle name="40% - Ênfase3 3" xfId="1024"/>
    <cellStyle name="40% - Ênfase3 4" xfId="1025"/>
    <cellStyle name="40% - Ênfase3 5" xfId="1026"/>
    <cellStyle name="40% - Ênfase4" xfId="1027"/>
    <cellStyle name="40% - Ênfase4 2" xfId="1028"/>
    <cellStyle name="40% - Ênfase4 2 2" xfId="1029"/>
    <cellStyle name="40% - Ênfase4 2 3" xfId="1030"/>
    <cellStyle name="40% - Ênfase4 2 4" xfId="1031"/>
    <cellStyle name="40% - Ênfase4 3" xfId="1032"/>
    <cellStyle name="40% - Ênfase4 4" xfId="1033"/>
    <cellStyle name="40% - Ênfase4 5" xfId="1034"/>
    <cellStyle name="40% - Ênfase5" xfId="1035"/>
    <cellStyle name="40% - Ênfase5 2" xfId="1036"/>
    <cellStyle name="40% - Ênfase5 2 2" xfId="1037"/>
    <cellStyle name="40% - Ênfase5 2 3" xfId="1038"/>
    <cellStyle name="40% - Ênfase5 2 4" xfId="1039"/>
    <cellStyle name="40% - Ênfase5 3" xfId="1040"/>
    <cellStyle name="40% - Ênfase5 4" xfId="1041"/>
    <cellStyle name="40% - Ênfase5 5" xfId="1042"/>
    <cellStyle name="40% - Ênfase6" xfId="1043"/>
    <cellStyle name="40% - Ênfase6 2" xfId="1044"/>
    <cellStyle name="40% - Ênfase6 2 2" xfId="1045"/>
    <cellStyle name="40% - Ênfase6 2 3" xfId="1046"/>
    <cellStyle name="40% - Ênfase6 2 4" xfId="1047"/>
    <cellStyle name="40% - Ênfase6 3" xfId="1048"/>
    <cellStyle name="40% - Ênfase6 4" xfId="1049"/>
    <cellStyle name="40% - Ênfase6 5" xfId="1050"/>
    <cellStyle name="40% - Énfasis1 10" xfId="1051"/>
    <cellStyle name="40% - Énfasis1 10 2" xfId="1052"/>
    <cellStyle name="40% - Énfasis1 10 2 2" xfId="1053"/>
    <cellStyle name="40% - Énfasis1 10 2 2 2" xfId="1054"/>
    <cellStyle name="40% - Énfasis1 10 2 3" xfId="1055"/>
    <cellStyle name="40% - Énfasis1 10 2 4" xfId="1056"/>
    <cellStyle name="40% - Énfasis1 10 2 5" xfId="1057"/>
    <cellStyle name="40% - Énfasis1 10 2 6" xfId="1058"/>
    <cellStyle name="40% - Énfasis1 10 3" xfId="1059"/>
    <cellStyle name="40% - Énfasis1 10 3 2" xfId="1060"/>
    <cellStyle name="40% - Énfasis1 10 4" xfId="1061"/>
    <cellStyle name="40% - Énfasis1 10 5" xfId="1062"/>
    <cellStyle name="40% - Énfasis1 11" xfId="1063"/>
    <cellStyle name="40% - Énfasis1 11 2" xfId="1064"/>
    <cellStyle name="40% - Énfasis1 11 2 2" xfId="1065"/>
    <cellStyle name="40% - Énfasis1 11 2 3" xfId="1066"/>
    <cellStyle name="40% - Énfasis1 11 2 4" xfId="1067"/>
    <cellStyle name="40% - Énfasis1 11 2 5" xfId="1068"/>
    <cellStyle name="40% - Énfasis1 11 2 6" xfId="1069"/>
    <cellStyle name="40% - Énfasis1 11 3" xfId="1070"/>
    <cellStyle name="40% - Énfasis1 11 4" xfId="1071"/>
    <cellStyle name="40% - Énfasis1 11 5" xfId="1072"/>
    <cellStyle name="40% - Énfasis1 12" xfId="1073"/>
    <cellStyle name="40% - Énfasis1 12 2" xfId="1074"/>
    <cellStyle name="40% - Énfasis1 12 2 2" xfId="1075"/>
    <cellStyle name="40% - Énfasis1 12 2 3" xfId="1076"/>
    <cellStyle name="40% - Énfasis1 12 2 4" xfId="1077"/>
    <cellStyle name="40% - Énfasis1 12 2 5" xfId="1078"/>
    <cellStyle name="40% - Énfasis1 12 2 6" xfId="1079"/>
    <cellStyle name="40% - Énfasis1 12 3" xfId="1080"/>
    <cellStyle name="40% - Énfasis1 12 4" xfId="1081"/>
    <cellStyle name="40% - Énfasis1 12 5" xfId="1082"/>
    <cellStyle name="40% - Énfasis1 13" xfId="1083"/>
    <cellStyle name="40% - Énfasis1 14" xfId="1084"/>
    <cellStyle name="40% - Énfasis1 15" xfId="1085"/>
    <cellStyle name="40% - Énfasis1 15 2" xfId="1086"/>
    <cellStyle name="40% - Énfasis1 16" xfId="1087"/>
    <cellStyle name="40% - Énfasis1 17" xfId="1088"/>
    <cellStyle name="40% - Énfasis1 18" xfId="1089"/>
    <cellStyle name="40% - Énfasis1 19" xfId="1090"/>
    <cellStyle name="40% - Énfasis1 2" xfId="1091"/>
    <cellStyle name="40% - Énfasis1 2 2" xfId="1092"/>
    <cellStyle name="40% - Énfasis1 2 2 2" xfId="1093"/>
    <cellStyle name="40% - Énfasis1 2 2 2 2" xfId="1094"/>
    <cellStyle name="40% - Énfasis1 2 2 2 3" xfId="1095"/>
    <cellStyle name="40% - Énfasis1 2 2 2 3 2" xfId="1096"/>
    <cellStyle name="40% - Énfasis1 2 2 2 4" xfId="1097"/>
    <cellStyle name="40% - Énfasis1 2 2 2 5" xfId="1098"/>
    <cellStyle name="40% - Énfasis1 2 2 3" xfId="1099"/>
    <cellStyle name="40% - Énfasis1 2 2 4" xfId="1100"/>
    <cellStyle name="40% - Énfasis1 2 2 5" xfId="1101"/>
    <cellStyle name="40% - Énfasis1 2 2 6" xfId="1102"/>
    <cellStyle name="40% - Énfasis1 2 3" xfId="1103"/>
    <cellStyle name="40% - Énfasis1 2 3 2" xfId="1104"/>
    <cellStyle name="40% - Énfasis1 2 4" xfId="1105"/>
    <cellStyle name="40% - Énfasis1 2 4 2" xfId="1106"/>
    <cellStyle name="40% - Énfasis1 2 5" xfId="1107"/>
    <cellStyle name="40% - Énfasis1 2 5 2" xfId="1108"/>
    <cellStyle name="40% - Énfasis1 2 6" xfId="1109"/>
    <cellStyle name="40% - Énfasis1 2 6 2" xfId="1110"/>
    <cellStyle name="40% - Énfasis1 2 7" xfId="1111"/>
    <cellStyle name="40% - Énfasis1 2 8" xfId="1112"/>
    <cellStyle name="40% - Énfasis1 2 9" xfId="1113"/>
    <cellStyle name="40% - Énfasis1 2 9 2" xfId="1114"/>
    <cellStyle name="40% - Énfasis1 3" xfId="1115"/>
    <cellStyle name="40% - Énfasis1 3 2" xfId="1116"/>
    <cellStyle name="40% - Énfasis1 3 2 2" xfId="1117"/>
    <cellStyle name="40% - Énfasis1 3 2 3" xfId="1118"/>
    <cellStyle name="40% - Énfasis1 3 2 4" xfId="1119"/>
    <cellStyle name="40% - Énfasis1 3 3" xfId="1120"/>
    <cellStyle name="40% - Énfasis1 3 4" xfId="1121"/>
    <cellStyle name="40% - Énfasis1 3 5" xfId="1122"/>
    <cellStyle name="40% - Énfasis1 4" xfId="1123"/>
    <cellStyle name="40% - Énfasis1 4 2" xfId="1124"/>
    <cellStyle name="40% - Énfasis1 4 2 2" xfId="1125"/>
    <cellStyle name="40% - Énfasis1 4 2 3" xfId="1126"/>
    <cellStyle name="40% - Énfasis1 4 2 4" xfId="1127"/>
    <cellStyle name="40% - Énfasis1 4 3" xfId="1128"/>
    <cellStyle name="40% - Énfasis1 4 4" xfId="1129"/>
    <cellStyle name="40% - Énfasis1 4 4 2" xfId="1130"/>
    <cellStyle name="40% - Énfasis1 4 5" xfId="1131"/>
    <cellStyle name="40% - Énfasis1 4 6" xfId="1132"/>
    <cellStyle name="40% - Énfasis1 5" xfId="1133"/>
    <cellStyle name="40% - Énfasis1 5 2" xfId="1134"/>
    <cellStyle name="40% - Énfasis1 5 2 2" xfId="1135"/>
    <cellStyle name="40% - Énfasis1 5 2 3" xfId="1136"/>
    <cellStyle name="40% - Énfasis1 5 2 4" xfId="1137"/>
    <cellStyle name="40% - Énfasis1 5 3" xfId="1138"/>
    <cellStyle name="40% - Énfasis1 5 4" xfId="1139"/>
    <cellStyle name="40% - Énfasis1 5 5" xfId="1140"/>
    <cellStyle name="40% - Énfasis1 5 6" xfId="1141"/>
    <cellStyle name="40% - Énfasis1 6" xfId="1142"/>
    <cellStyle name="40% - Énfasis1 6 2" xfId="1143"/>
    <cellStyle name="40% - Énfasis1 6 2 2" xfId="1144"/>
    <cellStyle name="40% - Énfasis1 6 2 3" xfId="1145"/>
    <cellStyle name="40% - Énfasis1 6 2 4" xfId="1146"/>
    <cellStyle name="40% - Énfasis1 6 3" xfId="1147"/>
    <cellStyle name="40% - Énfasis1 6 4" xfId="1148"/>
    <cellStyle name="40% - Énfasis1 6 5" xfId="1149"/>
    <cellStyle name="40% - Énfasis1 7" xfId="1150"/>
    <cellStyle name="40% - Énfasis1 7 2" xfId="1151"/>
    <cellStyle name="40% - Énfasis1 7 2 2" xfId="1152"/>
    <cellStyle name="40% - Énfasis1 7 2 3" xfId="1153"/>
    <cellStyle name="40% - Énfasis1 7 2 4" xfId="1154"/>
    <cellStyle name="40% - Énfasis1 7 3" xfId="1155"/>
    <cellStyle name="40% - Énfasis1 7 4" xfId="1156"/>
    <cellStyle name="40% - Énfasis1 7 5" xfId="1157"/>
    <cellStyle name="40% - Énfasis1 8" xfId="1158"/>
    <cellStyle name="40% - Énfasis1 8 2" xfId="1159"/>
    <cellStyle name="40% - Énfasis1 8 2 2" xfId="1160"/>
    <cellStyle name="40% - Énfasis1 8 2 3" xfId="1161"/>
    <cellStyle name="40% - Énfasis1 8 2 4" xfId="1162"/>
    <cellStyle name="40% - Énfasis1 8 3" xfId="1163"/>
    <cellStyle name="40% - Énfasis1 8 4" xfId="1164"/>
    <cellStyle name="40% - Énfasis1 8 5" xfId="1165"/>
    <cellStyle name="40% - Énfasis1 9" xfId="1166"/>
    <cellStyle name="40% - Énfasis1 9 2" xfId="1167"/>
    <cellStyle name="40% - Énfasis1 9 2 2" xfId="1168"/>
    <cellStyle name="40% - Énfasis1 9 2 2 2" xfId="1169"/>
    <cellStyle name="40% - Énfasis1 9 2 2 3" xfId="1170"/>
    <cellStyle name="40% - Énfasis1 9 2 2 4" xfId="1171"/>
    <cellStyle name="40% - Énfasis1 9 2 2 5" xfId="1172"/>
    <cellStyle name="40% - Énfasis1 9 2 2 6" xfId="1173"/>
    <cellStyle name="40% - Énfasis1 9 2 3" xfId="1174"/>
    <cellStyle name="40% - Énfasis1 9 2 4" xfId="1175"/>
    <cellStyle name="40% - Énfasis1 9 2 5" xfId="1176"/>
    <cellStyle name="40% - Énfasis1 9 3" xfId="1177"/>
    <cellStyle name="40% - Énfasis1 9 3 2" xfId="1178"/>
    <cellStyle name="40% - Énfasis1 9 3 3" xfId="1179"/>
    <cellStyle name="40% - Énfasis1 9 3 4" xfId="1180"/>
    <cellStyle name="40% - Énfasis1 9 3 5" xfId="1181"/>
    <cellStyle name="40% - Énfasis1 9 3 6" xfId="1182"/>
    <cellStyle name="40% - Énfasis1 9 4" xfId="1183"/>
    <cellStyle name="40% - Énfasis1 9 5" xfId="1184"/>
    <cellStyle name="40% - Énfasis1 9 6" xfId="1185"/>
    <cellStyle name="40% - Énfasis2 10" xfId="1186"/>
    <cellStyle name="40% - Énfasis2 10 2" xfId="1187"/>
    <cellStyle name="40% - Énfasis2 10 2 2" xfId="1188"/>
    <cellStyle name="40% - Énfasis2 10 2 2 2" xfId="1189"/>
    <cellStyle name="40% - Énfasis2 10 2 3" xfId="1190"/>
    <cellStyle name="40% - Énfasis2 10 2 4" xfId="1191"/>
    <cellStyle name="40% - Énfasis2 10 2 5" xfId="1192"/>
    <cellStyle name="40% - Énfasis2 10 2 6" xfId="1193"/>
    <cellStyle name="40% - Énfasis2 10 3" xfId="1194"/>
    <cellStyle name="40% - Énfasis2 10 3 2" xfId="1195"/>
    <cellStyle name="40% - Énfasis2 10 4" xfId="1196"/>
    <cellStyle name="40% - Énfasis2 10 5" xfId="1197"/>
    <cellStyle name="40% - Énfasis2 11" xfId="1198"/>
    <cellStyle name="40% - Énfasis2 11 2" xfId="1199"/>
    <cellStyle name="40% - Énfasis2 11 2 2" xfId="1200"/>
    <cellStyle name="40% - Énfasis2 11 2 3" xfId="1201"/>
    <cellStyle name="40% - Énfasis2 11 2 4" xfId="1202"/>
    <cellStyle name="40% - Énfasis2 11 2 5" xfId="1203"/>
    <cellStyle name="40% - Énfasis2 11 2 6" xfId="1204"/>
    <cellStyle name="40% - Énfasis2 11 3" xfId="1205"/>
    <cellStyle name="40% - Énfasis2 11 4" xfId="1206"/>
    <cellStyle name="40% - Énfasis2 11 5" xfId="1207"/>
    <cellStyle name="40% - Énfasis2 12" xfId="1208"/>
    <cellStyle name="40% - Énfasis2 12 2" xfId="1209"/>
    <cellStyle name="40% - Énfasis2 12 2 2" xfId="1210"/>
    <cellStyle name="40% - Énfasis2 12 2 3" xfId="1211"/>
    <cellStyle name="40% - Énfasis2 12 2 4" xfId="1212"/>
    <cellStyle name="40% - Énfasis2 12 2 5" xfId="1213"/>
    <cellStyle name="40% - Énfasis2 12 2 6" xfId="1214"/>
    <cellStyle name="40% - Énfasis2 12 3" xfId="1215"/>
    <cellStyle name="40% - Énfasis2 12 4" xfId="1216"/>
    <cellStyle name="40% - Énfasis2 12 5" xfId="1217"/>
    <cellStyle name="40% - Énfasis2 13" xfId="1218"/>
    <cellStyle name="40% - Énfasis2 14" xfId="1219"/>
    <cellStyle name="40% - Énfasis2 15" xfId="1220"/>
    <cellStyle name="40% - Énfasis2 15 2" xfId="1221"/>
    <cellStyle name="40% - Énfasis2 16" xfId="1222"/>
    <cellStyle name="40% - Énfasis2 17" xfId="1223"/>
    <cellStyle name="40% - Énfasis2 18" xfId="1224"/>
    <cellStyle name="40% - Énfasis2 19" xfId="1225"/>
    <cellStyle name="40% - Énfasis2 2" xfId="1226"/>
    <cellStyle name="40% - Énfasis2 2 2" xfId="1227"/>
    <cellStyle name="40% - Énfasis2 2 2 2" xfId="1228"/>
    <cellStyle name="40% - Énfasis2 2 2 2 2" xfId="1229"/>
    <cellStyle name="40% - Énfasis2 2 2 2 3" xfId="1230"/>
    <cellStyle name="40% - Énfasis2 2 2 2 3 2" xfId="1231"/>
    <cellStyle name="40% - Énfasis2 2 2 2 4" xfId="1232"/>
    <cellStyle name="40% - Énfasis2 2 2 2 5" xfId="1233"/>
    <cellStyle name="40% - Énfasis2 2 2 3" xfId="1234"/>
    <cellStyle name="40% - Énfasis2 2 2 4" xfId="1235"/>
    <cellStyle name="40% - Énfasis2 2 2 5" xfId="1236"/>
    <cellStyle name="40% - Énfasis2 2 2 6" xfId="1237"/>
    <cellStyle name="40% - Énfasis2 2 3" xfId="1238"/>
    <cellStyle name="40% - Énfasis2 2 3 2" xfId="1239"/>
    <cellStyle name="40% - Énfasis2 2 4" xfId="1240"/>
    <cellStyle name="40% - Énfasis2 2 4 2" xfId="1241"/>
    <cellStyle name="40% - Énfasis2 2 5" xfId="1242"/>
    <cellStyle name="40% - Énfasis2 2 5 2" xfId="1243"/>
    <cellStyle name="40% - Énfasis2 2 6" xfId="1244"/>
    <cellStyle name="40% - Énfasis2 2 6 2" xfId="1245"/>
    <cellStyle name="40% - Énfasis2 2 7" xfId="1246"/>
    <cellStyle name="40% - Énfasis2 2 8" xfId="1247"/>
    <cellStyle name="40% - Énfasis2 2 9" xfId="1248"/>
    <cellStyle name="40% - Énfasis2 2 9 2" xfId="1249"/>
    <cellStyle name="40% - Énfasis2 3" xfId="1250"/>
    <cellStyle name="40% - Énfasis2 3 2" xfId="1251"/>
    <cellStyle name="40% - Énfasis2 3 2 2" xfId="1252"/>
    <cellStyle name="40% - Énfasis2 3 2 3" xfId="1253"/>
    <cellStyle name="40% - Énfasis2 3 2 4" xfId="1254"/>
    <cellStyle name="40% - Énfasis2 3 3" xfId="1255"/>
    <cellStyle name="40% - Énfasis2 3 4" xfId="1256"/>
    <cellStyle name="40% - Énfasis2 3 5" xfId="1257"/>
    <cellStyle name="40% - Énfasis2 4" xfId="1258"/>
    <cellStyle name="40% - Énfasis2 4 2" xfId="1259"/>
    <cellStyle name="40% - Énfasis2 4 2 2" xfId="1260"/>
    <cellStyle name="40% - Énfasis2 4 2 3" xfId="1261"/>
    <cellStyle name="40% - Énfasis2 4 2 4" xfId="1262"/>
    <cellStyle name="40% - Énfasis2 4 3" xfId="1263"/>
    <cellStyle name="40% - Énfasis2 4 4" xfId="1264"/>
    <cellStyle name="40% - Énfasis2 4 4 2" xfId="1265"/>
    <cellStyle name="40% - Énfasis2 4 5" xfId="1266"/>
    <cellStyle name="40% - Énfasis2 4 6" xfId="1267"/>
    <cellStyle name="40% - Énfasis2 5" xfId="1268"/>
    <cellStyle name="40% - Énfasis2 5 2" xfId="1269"/>
    <cellStyle name="40% - Énfasis2 5 2 2" xfId="1270"/>
    <cellStyle name="40% - Énfasis2 5 2 3" xfId="1271"/>
    <cellStyle name="40% - Énfasis2 5 2 4" xfId="1272"/>
    <cellStyle name="40% - Énfasis2 5 3" xfId="1273"/>
    <cellStyle name="40% - Énfasis2 5 4" xfId="1274"/>
    <cellStyle name="40% - Énfasis2 5 5" xfId="1275"/>
    <cellStyle name="40% - Énfasis2 5 6" xfId="1276"/>
    <cellStyle name="40% - Énfasis2 6" xfId="1277"/>
    <cellStyle name="40% - Énfasis2 6 2" xfId="1278"/>
    <cellStyle name="40% - Énfasis2 6 2 2" xfId="1279"/>
    <cellStyle name="40% - Énfasis2 6 2 3" xfId="1280"/>
    <cellStyle name="40% - Énfasis2 6 2 4" xfId="1281"/>
    <cellStyle name="40% - Énfasis2 6 3" xfId="1282"/>
    <cellStyle name="40% - Énfasis2 6 4" xfId="1283"/>
    <cellStyle name="40% - Énfasis2 6 5" xfId="1284"/>
    <cellStyle name="40% - Énfasis2 7" xfId="1285"/>
    <cellStyle name="40% - Énfasis2 7 2" xfId="1286"/>
    <cellStyle name="40% - Énfasis2 7 2 2" xfId="1287"/>
    <cellStyle name="40% - Énfasis2 7 2 3" xfId="1288"/>
    <cellStyle name="40% - Énfasis2 7 2 4" xfId="1289"/>
    <cellStyle name="40% - Énfasis2 7 3" xfId="1290"/>
    <cellStyle name="40% - Énfasis2 7 4" xfId="1291"/>
    <cellStyle name="40% - Énfasis2 7 5" xfId="1292"/>
    <cellStyle name="40% - Énfasis2 8" xfId="1293"/>
    <cellStyle name="40% - Énfasis2 8 2" xfId="1294"/>
    <cellStyle name="40% - Énfasis2 8 2 2" xfId="1295"/>
    <cellStyle name="40% - Énfasis2 8 2 3" xfId="1296"/>
    <cellStyle name="40% - Énfasis2 8 2 4" xfId="1297"/>
    <cellStyle name="40% - Énfasis2 8 3" xfId="1298"/>
    <cellStyle name="40% - Énfasis2 8 4" xfId="1299"/>
    <cellStyle name="40% - Énfasis2 8 5" xfId="1300"/>
    <cellStyle name="40% - Énfasis2 9" xfId="1301"/>
    <cellStyle name="40% - Énfasis2 9 2" xfId="1302"/>
    <cellStyle name="40% - Énfasis2 9 2 2" xfId="1303"/>
    <cellStyle name="40% - Énfasis2 9 2 2 2" xfId="1304"/>
    <cellStyle name="40% - Énfasis2 9 2 2 3" xfId="1305"/>
    <cellStyle name="40% - Énfasis2 9 2 2 4" xfId="1306"/>
    <cellStyle name="40% - Énfasis2 9 2 2 5" xfId="1307"/>
    <cellStyle name="40% - Énfasis2 9 2 2 6" xfId="1308"/>
    <cellStyle name="40% - Énfasis2 9 2 3" xfId="1309"/>
    <cellStyle name="40% - Énfasis2 9 2 4" xfId="1310"/>
    <cellStyle name="40% - Énfasis2 9 2 5" xfId="1311"/>
    <cellStyle name="40% - Énfasis2 9 3" xfId="1312"/>
    <cellStyle name="40% - Énfasis2 9 3 2" xfId="1313"/>
    <cellStyle name="40% - Énfasis2 9 3 3" xfId="1314"/>
    <cellStyle name="40% - Énfasis2 9 3 4" xfId="1315"/>
    <cellStyle name="40% - Énfasis2 9 3 5" xfId="1316"/>
    <cellStyle name="40% - Énfasis2 9 3 6" xfId="1317"/>
    <cellStyle name="40% - Énfasis2 9 4" xfId="1318"/>
    <cellStyle name="40% - Énfasis2 9 5" xfId="1319"/>
    <cellStyle name="40% - Énfasis2 9 6" xfId="1320"/>
    <cellStyle name="40% - Énfasis3 10" xfId="1321"/>
    <cellStyle name="40% - Énfasis3 10 2" xfId="1322"/>
    <cellStyle name="40% - Énfasis3 10 2 2" xfId="1323"/>
    <cellStyle name="40% - Énfasis3 10 2 2 2" xfId="1324"/>
    <cellStyle name="40% - Énfasis3 10 2 3" xfId="1325"/>
    <cellStyle name="40% - Énfasis3 10 2 4" xfId="1326"/>
    <cellStyle name="40% - Énfasis3 10 2 5" xfId="1327"/>
    <cellStyle name="40% - Énfasis3 10 2 6" xfId="1328"/>
    <cellStyle name="40% - Énfasis3 10 3" xfId="1329"/>
    <cellStyle name="40% - Énfasis3 10 3 2" xfId="1330"/>
    <cellStyle name="40% - Énfasis3 10 4" xfId="1331"/>
    <cellStyle name="40% - Énfasis3 10 5" xfId="1332"/>
    <cellStyle name="40% - Énfasis3 11" xfId="1333"/>
    <cellStyle name="40% - Énfasis3 11 2" xfId="1334"/>
    <cellStyle name="40% - Énfasis3 11 2 2" xfId="1335"/>
    <cellStyle name="40% - Énfasis3 11 2 3" xfId="1336"/>
    <cellStyle name="40% - Énfasis3 11 2 4" xfId="1337"/>
    <cellStyle name="40% - Énfasis3 11 2 5" xfId="1338"/>
    <cellStyle name="40% - Énfasis3 11 2 6" xfId="1339"/>
    <cellStyle name="40% - Énfasis3 11 3" xfId="1340"/>
    <cellStyle name="40% - Énfasis3 11 4" xfId="1341"/>
    <cellStyle name="40% - Énfasis3 11 5" xfId="1342"/>
    <cellStyle name="40% - Énfasis3 12" xfId="1343"/>
    <cellStyle name="40% - Énfasis3 12 2" xfId="1344"/>
    <cellStyle name="40% - Énfasis3 12 2 2" xfId="1345"/>
    <cellStyle name="40% - Énfasis3 12 2 3" xfId="1346"/>
    <cellStyle name="40% - Énfasis3 12 2 4" xfId="1347"/>
    <cellStyle name="40% - Énfasis3 12 2 5" xfId="1348"/>
    <cellStyle name="40% - Énfasis3 12 2 6" xfId="1349"/>
    <cellStyle name="40% - Énfasis3 12 3" xfId="1350"/>
    <cellStyle name="40% - Énfasis3 12 4" xfId="1351"/>
    <cellStyle name="40% - Énfasis3 12 5" xfId="1352"/>
    <cellStyle name="40% - Énfasis3 13" xfId="1353"/>
    <cellStyle name="40% - Énfasis3 14" xfId="1354"/>
    <cellStyle name="40% - Énfasis3 15" xfId="1355"/>
    <cellStyle name="40% - Énfasis3 15 2" xfId="1356"/>
    <cellStyle name="40% - Énfasis3 16" xfId="1357"/>
    <cellStyle name="40% - Énfasis3 17" xfId="1358"/>
    <cellStyle name="40% - Énfasis3 18" xfId="1359"/>
    <cellStyle name="40% - Énfasis3 19" xfId="1360"/>
    <cellStyle name="40% - Énfasis3 2" xfId="1361"/>
    <cellStyle name="40% - Énfasis3 2 2" xfId="1362"/>
    <cellStyle name="40% - Énfasis3 2 2 2" xfId="1363"/>
    <cellStyle name="40% - Énfasis3 2 2 2 2" xfId="1364"/>
    <cellStyle name="40% - Énfasis3 2 2 2 3" xfId="1365"/>
    <cellStyle name="40% - Énfasis3 2 2 2 3 2" xfId="1366"/>
    <cellStyle name="40% - Énfasis3 2 2 2 4" xfId="1367"/>
    <cellStyle name="40% - Énfasis3 2 2 2 5" xfId="1368"/>
    <cellStyle name="40% - Énfasis3 2 2 3" xfId="1369"/>
    <cellStyle name="40% - Énfasis3 2 2 4" xfId="1370"/>
    <cellStyle name="40% - Énfasis3 2 2 5" xfId="1371"/>
    <cellStyle name="40% - Énfasis3 2 2 6" xfId="1372"/>
    <cellStyle name="40% - Énfasis3 2 3" xfId="1373"/>
    <cellStyle name="40% - Énfasis3 2 3 2" xfId="1374"/>
    <cellStyle name="40% - Énfasis3 2 4" xfId="1375"/>
    <cellStyle name="40% - Énfasis3 2 4 2" xfId="1376"/>
    <cellStyle name="40% - Énfasis3 2 5" xfId="1377"/>
    <cellStyle name="40% - Énfasis3 2 5 2" xfId="1378"/>
    <cellStyle name="40% - Énfasis3 2 6" xfId="1379"/>
    <cellStyle name="40% - Énfasis3 2 6 2" xfId="1380"/>
    <cellStyle name="40% - Énfasis3 2 7" xfId="1381"/>
    <cellStyle name="40% - Énfasis3 2 8" xfId="1382"/>
    <cellStyle name="40% - Énfasis3 2 9" xfId="1383"/>
    <cellStyle name="40% - Énfasis3 2 9 2" xfId="1384"/>
    <cellStyle name="40% - Énfasis3 3" xfId="1385"/>
    <cellStyle name="40% - Énfasis3 3 2" xfId="1386"/>
    <cellStyle name="40% - Énfasis3 3 2 2" xfId="1387"/>
    <cellStyle name="40% - Énfasis3 3 2 3" xfId="1388"/>
    <cellStyle name="40% - Énfasis3 3 2 4" xfId="1389"/>
    <cellStyle name="40% - Énfasis3 3 3" xfId="1390"/>
    <cellStyle name="40% - Énfasis3 3 4" xfId="1391"/>
    <cellStyle name="40% - Énfasis3 3 5" xfId="1392"/>
    <cellStyle name="40% - Énfasis3 4" xfId="1393"/>
    <cellStyle name="40% - Énfasis3 4 2" xfId="1394"/>
    <cellStyle name="40% - Énfasis3 4 2 2" xfId="1395"/>
    <cellStyle name="40% - Énfasis3 4 2 3" xfId="1396"/>
    <cellStyle name="40% - Énfasis3 4 2 4" xfId="1397"/>
    <cellStyle name="40% - Énfasis3 4 3" xfId="1398"/>
    <cellStyle name="40% - Énfasis3 4 4" xfId="1399"/>
    <cellStyle name="40% - Énfasis3 4 4 2" xfId="1400"/>
    <cellStyle name="40% - Énfasis3 4 5" xfId="1401"/>
    <cellStyle name="40% - Énfasis3 4 6" xfId="1402"/>
    <cellStyle name="40% - Énfasis3 5" xfId="1403"/>
    <cellStyle name="40% - Énfasis3 5 2" xfId="1404"/>
    <cellStyle name="40% - Énfasis3 5 2 2" xfId="1405"/>
    <cellStyle name="40% - Énfasis3 5 2 3" xfId="1406"/>
    <cellStyle name="40% - Énfasis3 5 2 4" xfId="1407"/>
    <cellStyle name="40% - Énfasis3 5 3" xfId="1408"/>
    <cellStyle name="40% - Énfasis3 5 4" xfId="1409"/>
    <cellStyle name="40% - Énfasis3 5 5" xfId="1410"/>
    <cellStyle name="40% - Énfasis3 5 6" xfId="1411"/>
    <cellStyle name="40% - Énfasis3 6" xfId="1412"/>
    <cellStyle name="40% - Énfasis3 6 2" xfId="1413"/>
    <cellStyle name="40% - Énfasis3 6 2 2" xfId="1414"/>
    <cellStyle name="40% - Énfasis3 6 2 3" xfId="1415"/>
    <cellStyle name="40% - Énfasis3 6 2 4" xfId="1416"/>
    <cellStyle name="40% - Énfasis3 6 3" xfId="1417"/>
    <cellStyle name="40% - Énfasis3 6 4" xfId="1418"/>
    <cellStyle name="40% - Énfasis3 6 5" xfId="1419"/>
    <cellStyle name="40% - Énfasis3 7" xfId="1420"/>
    <cellStyle name="40% - Énfasis3 7 2" xfId="1421"/>
    <cellStyle name="40% - Énfasis3 7 2 2" xfId="1422"/>
    <cellStyle name="40% - Énfasis3 7 2 3" xfId="1423"/>
    <cellStyle name="40% - Énfasis3 7 2 4" xfId="1424"/>
    <cellStyle name="40% - Énfasis3 7 3" xfId="1425"/>
    <cellStyle name="40% - Énfasis3 7 4" xfId="1426"/>
    <cellStyle name="40% - Énfasis3 7 5" xfId="1427"/>
    <cellStyle name="40% - Énfasis3 8" xfId="1428"/>
    <cellStyle name="40% - Énfasis3 8 2" xfId="1429"/>
    <cellStyle name="40% - Énfasis3 8 2 2" xfId="1430"/>
    <cellStyle name="40% - Énfasis3 8 2 3" xfId="1431"/>
    <cellStyle name="40% - Énfasis3 8 2 4" xfId="1432"/>
    <cellStyle name="40% - Énfasis3 8 3" xfId="1433"/>
    <cellStyle name="40% - Énfasis3 8 4" xfId="1434"/>
    <cellStyle name="40% - Énfasis3 8 5" xfId="1435"/>
    <cellStyle name="40% - Énfasis3 9" xfId="1436"/>
    <cellStyle name="40% - Énfasis3 9 2" xfId="1437"/>
    <cellStyle name="40% - Énfasis3 9 2 2" xfId="1438"/>
    <cellStyle name="40% - Énfasis3 9 2 2 2" xfId="1439"/>
    <cellStyle name="40% - Énfasis3 9 2 2 3" xfId="1440"/>
    <cellStyle name="40% - Énfasis3 9 2 2 4" xfId="1441"/>
    <cellStyle name="40% - Énfasis3 9 2 2 5" xfId="1442"/>
    <cellStyle name="40% - Énfasis3 9 2 2 6" xfId="1443"/>
    <cellStyle name="40% - Énfasis3 9 2 3" xfId="1444"/>
    <cellStyle name="40% - Énfasis3 9 2 4" xfId="1445"/>
    <cellStyle name="40% - Énfasis3 9 2 5" xfId="1446"/>
    <cellStyle name="40% - Énfasis3 9 3" xfId="1447"/>
    <cellStyle name="40% - Énfasis3 9 3 2" xfId="1448"/>
    <cellStyle name="40% - Énfasis3 9 3 3" xfId="1449"/>
    <cellStyle name="40% - Énfasis3 9 3 4" xfId="1450"/>
    <cellStyle name="40% - Énfasis3 9 3 5" xfId="1451"/>
    <cellStyle name="40% - Énfasis3 9 3 6" xfId="1452"/>
    <cellStyle name="40% - Énfasis3 9 4" xfId="1453"/>
    <cellStyle name="40% - Énfasis3 9 5" xfId="1454"/>
    <cellStyle name="40% - Énfasis3 9 6" xfId="1455"/>
    <cellStyle name="40% - Énfasis4 10" xfId="1456"/>
    <cellStyle name="40% - Énfasis4 10 2" xfId="1457"/>
    <cellStyle name="40% - Énfasis4 10 2 2" xfId="1458"/>
    <cellStyle name="40% - Énfasis4 10 2 2 2" xfId="1459"/>
    <cellStyle name="40% - Énfasis4 10 2 3" xfId="1460"/>
    <cellStyle name="40% - Énfasis4 10 2 4" xfId="1461"/>
    <cellStyle name="40% - Énfasis4 10 2 5" xfId="1462"/>
    <cellStyle name="40% - Énfasis4 10 2 6" xfId="1463"/>
    <cellStyle name="40% - Énfasis4 10 3" xfId="1464"/>
    <cellStyle name="40% - Énfasis4 10 3 2" xfId="1465"/>
    <cellStyle name="40% - Énfasis4 10 4" xfId="1466"/>
    <cellStyle name="40% - Énfasis4 10 5" xfId="1467"/>
    <cellStyle name="40% - Énfasis4 11" xfId="1468"/>
    <cellStyle name="40% - Énfasis4 11 2" xfId="1469"/>
    <cellStyle name="40% - Énfasis4 11 2 2" xfId="1470"/>
    <cellStyle name="40% - Énfasis4 11 2 3" xfId="1471"/>
    <cellStyle name="40% - Énfasis4 11 2 4" xfId="1472"/>
    <cellStyle name="40% - Énfasis4 11 2 5" xfId="1473"/>
    <cellStyle name="40% - Énfasis4 11 2 6" xfId="1474"/>
    <cellStyle name="40% - Énfasis4 11 3" xfId="1475"/>
    <cellStyle name="40% - Énfasis4 11 4" xfId="1476"/>
    <cellStyle name="40% - Énfasis4 11 5" xfId="1477"/>
    <cellStyle name="40% - Énfasis4 12" xfId="1478"/>
    <cellStyle name="40% - Énfasis4 12 2" xfId="1479"/>
    <cellStyle name="40% - Énfasis4 12 2 2" xfId="1480"/>
    <cellStyle name="40% - Énfasis4 12 2 3" xfId="1481"/>
    <cellStyle name="40% - Énfasis4 12 2 4" xfId="1482"/>
    <cellStyle name="40% - Énfasis4 12 2 5" xfId="1483"/>
    <cellStyle name="40% - Énfasis4 12 2 6" xfId="1484"/>
    <cellStyle name="40% - Énfasis4 12 3" xfId="1485"/>
    <cellStyle name="40% - Énfasis4 12 4" xfId="1486"/>
    <cellStyle name="40% - Énfasis4 12 5" xfId="1487"/>
    <cellStyle name="40% - Énfasis4 13" xfId="1488"/>
    <cellStyle name="40% - Énfasis4 14" xfId="1489"/>
    <cellStyle name="40% - Énfasis4 15" xfId="1490"/>
    <cellStyle name="40% - Énfasis4 15 2" xfId="1491"/>
    <cellStyle name="40% - Énfasis4 16" xfId="1492"/>
    <cellStyle name="40% - Énfasis4 17" xfId="1493"/>
    <cellStyle name="40% - Énfasis4 18" xfId="1494"/>
    <cellStyle name="40% - Énfasis4 19" xfId="1495"/>
    <cellStyle name="40% - Énfasis4 2" xfId="1496"/>
    <cellStyle name="40% - Énfasis4 2 2" xfId="1497"/>
    <cellStyle name="40% - Énfasis4 2 2 2" xfId="1498"/>
    <cellStyle name="40% - Énfasis4 2 2 2 2" xfId="1499"/>
    <cellStyle name="40% - Énfasis4 2 2 2 3" xfId="1500"/>
    <cellStyle name="40% - Énfasis4 2 2 2 3 2" xfId="1501"/>
    <cellStyle name="40% - Énfasis4 2 2 2 4" xfId="1502"/>
    <cellStyle name="40% - Énfasis4 2 2 2 5" xfId="1503"/>
    <cellStyle name="40% - Énfasis4 2 2 3" xfId="1504"/>
    <cellStyle name="40% - Énfasis4 2 2 4" xfId="1505"/>
    <cellStyle name="40% - Énfasis4 2 2 5" xfId="1506"/>
    <cellStyle name="40% - Énfasis4 2 2 6" xfId="1507"/>
    <cellStyle name="40% - Énfasis4 2 3" xfId="1508"/>
    <cellStyle name="40% - Énfasis4 2 3 2" xfId="1509"/>
    <cellStyle name="40% - Énfasis4 2 4" xfId="1510"/>
    <cellStyle name="40% - Énfasis4 2 4 2" xfId="1511"/>
    <cellStyle name="40% - Énfasis4 2 5" xfId="1512"/>
    <cellStyle name="40% - Énfasis4 2 5 2" xfId="1513"/>
    <cellStyle name="40% - Énfasis4 2 6" xfId="1514"/>
    <cellStyle name="40% - Énfasis4 2 6 2" xfId="1515"/>
    <cellStyle name="40% - Énfasis4 2 7" xfId="1516"/>
    <cellStyle name="40% - Énfasis4 2 8" xfId="1517"/>
    <cellStyle name="40% - Énfasis4 2 9" xfId="1518"/>
    <cellStyle name="40% - Énfasis4 2 9 2" xfId="1519"/>
    <cellStyle name="40% - Énfasis4 3" xfId="1520"/>
    <cellStyle name="40% - Énfasis4 3 2" xfId="1521"/>
    <cellStyle name="40% - Énfasis4 3 2 2" xfId="1522"/>
    <cellStyle name="40% - Énfasis4 3 2 3" xfId="1523"/>
    <cellStyle name="40% - Énfasis4 3 2 4" xfId="1524"/>
    <cellStyle name="40% - Énfasis4 3 3" xfId="1525"/>
    <cellStyle name="40% - Énfasis4 3 4" xfId="1526"/>
    <cellStyle name="40% - Énfasis4 3 5" xfId="1527"/>
    <cellStyle name="40% - Énfasis4 4" xfId="1528"/>
    <cellStyle name="40% - Énfasis4 4 2" xfId="1529"/>
    <cellStyle name="40% - Énfasis4 4 2 2" xfId="1530"/>
    <cellStyle name="40% - Énfasis4 4 2 3" xfId="1531"/>
    <cellStyle name="40% - Énfasis4 4 2 4" xfId="1532"/>
    <cellStyle name="40% - Énfasis4 4 3" xfId="1533"/>
    <cellStyle name="40% - Énfasis4 4 4" xfId="1534"/>
    <cellStyle name="40% - Énfasis4 4 4 2" xfId="1535"/>
    <cellStyle name="40% - Énfasis4 4 5" xfId="1536"/>
    <cellStyle name="40% - Énfasis4 4 6" xfId="1537"/>
    <cellStyle name="40% - Énfasis4 5" xfId="1538"/>
    <cellStyle name="40% - Énfasis4 5 2" xfId="1539"/>
    <cellStyle name="40% - Énfasis4 5 2 2" xfId="1540"/>
    <cellStyle name="40% - Énfasis4 5 2 3" xfId="1541"/>
    <cellStyle name="40% - Énfasis4 5 2 4" xfId="1542"/>
    <cellStyle name="40% - Énfasis4 5 3" xfId="1543"/>
    <cellStyle name="40% - Énfasis4 5 4" xfId="1544"/>
    <cellStyle name="40% - Énfasis4 5 5" xfId="1545"/>
    <cellStyle name="40% - Énfasis4 5 6" xfId="1546"/>
    <cellStyle name="40% - Énfasis4 6" xfId="1547"/>
    <cellStyle name="40% - Énfasis4 6 2" xfId="1548"/>
    <cellStyle name="40% - Énfasis4 6 2 2" xfId="1549"/>
    <cellStyle name="40% - Énfasis4 6 2 3" xfId="1550"/>
    <cellStyle name="40% - Énfasis4 6 2 4" xfId="1551"/>
    <cellStyle name="40% - Énfasis4 6 3" xfId="1552"/>
    <cellStyle name="40% - Énfasis4 6 4" xfId="1553"/>
    <cellStyle name="40% - Énfasis4 6 5" xfId="1554"/>
    <cellStyle name="40% - Énfasis4 7" xfId="1555"/>
    <cellStyle name="40% - Énfasis4 7 2" xfId="1556"/>
    <cellStyle name="40% - Énfasis4 7 2 2" xfId="1557"/>
    <cellStyle name="40% - Énfasis4 7 2 3" xfId="1558"/>
    <cellStyle name="40% - Énfasis4 7 2 4" xfId="1559"/>
    <cellStyle name="40% - Énfasis4 7 3" xfId="1560"/>
    <cellStyle name="40% - Énfasis4 7 4" xfId="1561"/>
    <cellStyle name="40% - Énfasis4 7 5" xfId="1562"/>
    <cellStyle name="40% - Énfasis4 8" xfId="1563"/>
    <cellStyle name="40% - Énfasis4 8 2" xfId="1564"/>
    <cellStyle name="40% - Énfasis4 8 2 2" xfId="1565"/>
    <cellStyle name="40% - Énfasis4 8 2 3" xfId="1566"/>
    <cellStyle name="40% - Énfasis4 8 2 4" xfId="1567"/>
    <cellStyle name="40% - Énfasis4 8 3" xfId="1568"/>
    <cellStyle name="40% - Énfasis4 8 4" xfId="1569"/>
    <cellStyle name="40% - Énfasis4 8 5" xfId="1570"/>
    <cellStyle name="40% - Énfasis4 9" xfId="1571"/>
    <cellStyle name="40% - Énfasis4 9 2" xfId="1572"/>
    <cellStyle name="40% - Énfasis4 9 2 2" xfId="1573"/>
    <cellStyle name="40% - Énfasis4 9 2 2 2" xfId="1574"/>
    <cellStyle name="40% - Énfasis4 9 2 2 3" xfId="1575"/>
    <cellStyle name="40% - Énfasis4 9 2 2 4" xfId="1576"/>
    <cellStyle name="40% - Énfasis4 9 2 2 5" xfId="1577"/>
    <cellStyle name="40% - Énfasis4 9 2 2 6" xfId="1578"/>
    <cellStyle name="40% - Énfasis4 9 2 3" xfId="1579"/>
    <cellStyle name="40% - Énfasis4 9 2 4" xfId="1580"/>
    <cellStyle name="40% - Énfasis4 9 2 5" xfId="1581"/>
    <cellStyle name="40% - Énfasis4 9 3" xfId="1582"/>
    <cellStyle name="40% - Énfasis4 9 3 2" xfId="1583"/>
    <cellStyle name="40% - Énfasis4 9 3 3" xfId="1584"/>
    <cellStyle name="40% - Énfasis4 9 3 4" xfId="1585"/>
    <cellStyle name="40% - Énfasis4 9 3 5" xfId="1586"/>
    <cellStyle name="40% - Énfasis4 9 3 6" xfId="1587"/>
    <cellStyle name="40% - Énfasis4 9 4" xfId="1588"/>
    <cellStyle name="40% - Énfasis4 9 5" xfId="1589"/>
    <cellStyle name="40% - Énfasis4 9 6" xfId="1590"/>
    <cellStyle name="40% - Énfasis5 10" xfId="1591"/>
    <cellStyle name="40% - Énfasis5 10 2" xfId="1592"/>
    <cellStyle name="40% - Énfasis5 10 2 2" xfId="1593"/>
    <cellStyle name="40% - Énfasis5 10 2 2 2" xfId="1594"/>
    <cellStyle name="40% - Énfasis5 10 2 3" xfId="1595"/>
    <cellStyle name="40% - Énfasis5 10 2 4" xfId="1596"/>
    <cellStyle name="40% - Énfasis5 10 2 5" xfId="1597"/>
    <cellStyle name="40% - Énfasis5 10 2 6" xfId="1598"/>
    <cellStyle name="40% - Énfasis5 10 3" xfId="1599"/>
    <cellStyle name="40% - Énfasis5 10 3 2" xfId="1600"/>
    <cellStyle name="40% - Énfasis5 10 4" xfId="1601"/>
    <cellStyle name="40% - Énfasis5 10 5" xfId="1602"/>
    <cellStyle name="40% - Énfasis5 11" xfId="1603"/>
    <cellStyle name="40% - Énfasis5 11 2" xfId="1604"/>
    <cellStyle name="40% - Énfasis5 11 2 2" xfId="1605"/>
    <cellStyle name="40% - Énfasis5 11 2 3" xfId="1606"/>
    <cellStyle name="40% - Énfasis5 11 2 4" xfId="1607"/>
    <cellStyle name="40% - Énfasis5 11 2 5" xfId="1608"/>
    <cellStyle name="40% - Énfasis5 11 2 6" xfId="1609"/>
    <cellStyle name="40% - Énfasis5 11 3" xfId="1610"/>
    <cellStyle name="40% - Énfasis5 11 4" xfId="1611"/>
    <cellStyle name="40% - Énfasis5 11 5" xfId="1612"/>
    <cellStyle name="40% - Énfasis5 12" xfId="1613"/>
    <cellStyle name="40% - Énfasis5 12 2" xfId="1614"/>
    <cellStyle name="40% - Énfasis5 12 2 2" xfId="1615"/>
    <cellStyle name="40% - Énfasis5 12 2 3" xfId="1616"/>
    <cellStyle name="40% - Énfasis5 12 2 4" xfId="1617"/>
    <cellStyle name="40% - Énfasis5 12 2 5" xfId="1618"/>
    <cellStyle name="40% - Énfasis5 12 2 6" xfId="1619"/>
    <cellStyle name="40% - Énfasis5 12 3" xfId="1620"/>
    <cellStyle name="40% - Énfasis5 12 4" xfId="1621"/>
    <cellStyle name="40% - Énfasis5 12 5" xfId="1622"/>
    <cellStyle name="40% - Énfasis5 13" xfId="1623"/>
    <cellStyle name="40% - Énfasis5 14" xfId="1624"/>
    <cellStyle name="40% - Énfasis5 15" xfId="1625"/>
    <cellStyle name="40% - Énfasis5 15 2" xfId="1626"/>
    <cellStyle name="40% - Énfasis5 16" xfId="1627"/>
    <cellStyle name="40% - Énfasis5 17" xfId="1628"/>
    <cellStyle name="40% - Énfasis5 18" xfId="1629"/>
    <cellStyle name="40% - Énfasis5 19" xfId="1630"/>
    <cellStyle name="40% - Énfasis5 2" xfId="1631"/>
    <cellStyle name="40% - Énfasis5 2 2" xfId="1632"/>
    <cellStyle name="40% - Énfasis5 2 2 2" xfId="1633"/>
    <cellStyle name="40% - Énfasis5 2 2 2 2" xfId="1634"/>
    <cellStyle name="40% - Énfasis5 2 2 2 3" xfId="1635"/>
    <cellStyle name="40% - Énfasis5 2 2 2 3 2" xfId="1636"/>
    <cellStyle name="40% - Énfasis5 2 2 2 4" xfId="1637"/>
    <cellStyle name="40% - Énfasis5 2 2 2 5" xfId="1638"/>
    <cellStyle name="40% - Énfasis5 2 2 3" xfId="1639"/>
    <cellStyle name="40% - Énfasis5 2 2 4" xfId="1640"/>
    <cellStyle name="40% - Énfasis5 2 2 5" xfId="1641"/>
    <cellStyle name="40% - Énfasis5 2 2 6" xfId="1642"/>
    <cellStyle name="40% - Énfasis5 2 3" xfId="1643"/>
    <cellStyle name="40% - Énfasis5 2 3 2" xfId="1644"/>
    <cellStyle name="40% - Énfasis5 2 4" xfId="1645"/>
    <cellStyle name="40% - Énfasis5 2 4 2" xfId="1646"/>
    <cellStyle name="40% - Énfasis5 2 5" xfId="1647"/>
    <cellStyle name="40% - Énfasis5 2 5 2" xfId="1648"/>
    <cellStyle name="40% - Énfasis5 2 6" xfId="1649"/>
    <cellStyle name="40% - Énfasis5 2 6 2" xfId="1650"/>
    <cellStyle name="40% - Énfasis5 2 7" xfId="1651"/>
    <cellStyle name="40% - Énfasis5 2 8" xfId="1652"/>
    <cellStyle name="40% - Énfasis5 2 9" xfId="1653"/>
    <cellStyle name="40% - Énfasis5 2 9 2" xfId="1654"/>
    <cellStyle name="40% - Énfasis5 3" xfId="1655"/>
    <cellStyle name="40% - Énfasis5 3 2" xfId="1656"/>
    <cellStyle name="40% - Énfasis5 3 2 2" xfId="1657"/>
    <cellStyle name="40% - Énfasis5 3 2 3" xfId="1658"/>
    <cellStyle name="40% - Énfasis5 3 2 4" xfId="1659"/>
    <cellStyle name="40% - Énfasis5 3 3" xfId="1660"/>
    <cellStyle name="40% - Énfasis5 3 4" xfId="1661"/>
    <cellStyle name="40% - Énfasis5 3 5" xfId="1662"/>
    <cellStyle name="40% - Énfasis5 4" xfId="1663"/>
    <cellStyle name="40% - Énfasis5 4 2" xfId="1664"/>
    <cellStyle name="40% - Énfasis5 4 2 2" xfId="1665"/>
    <cellStyle name="40% - Énfasis5 4 2 3" xfId="1666"/>
    <cellStyle name="40% - Énfasis5 4 2 4" xfId="1667"/>
    <cellStyle name="40% - Énfasis5 4 3" xfId="1668"/>
    <cellStyle name="40% - Énfasis5 4 4" xfId="1669"/>
    <cellStyle name="40% - Énfasis5 4 4 2" xfId="1670"/>
    <cellStyle name="40% - Énfasis5 4 5" xfId="1671"/>
    <cellStyle name="40% - Énfasis5 4 6" xfId="1672"/>
    <cellStyle name="40% - Énfasis5 5" xfId="1673"/>
    <cellStyle name="40% - Énfasis5 5 2" xfId="1674"/>
    <cellStyle name="40% - Énfasis5 5 2 2" xfId="1675"/>
    <cellStyle name="40% - Énfasis5 5 2 3" xfId="1676"/>
    <cellStyle name="40% - Énfasis5 5 2 4" xfId="1677"/>
    <cellStyle name="40% - Énfasis5 5 3" xfId="1678"/>
    <cellStyle name="40% - Énfasis5 5 4" xfId="1679"/>
    <cellStyle name="40% - Énfasis5 5 5" xfId="1680"/>
    <cellStyle name="40% - Énfasis5 5 6" xfId="1681"/>
    <cellStyle name="40% - Énfasis5 6" xfId="1682"/>
    <cellStyle name="40% - Énfasis5 6 2" xfId="1683"/>
    <cellStyle name="40% - Énfasis5 6 2 2" xfId="1684"/>
    <cellStyle name="40% - Énfasis5 6 2 3" xfId="1685"/>
    <cellStyle name="40% - Énfasis5 6 2 4" xfId="1686"/>
    <cellStyle name="40% - Énfasis5 6 3" xfId="1687"/>
    <cellStyle name="40% - Énfasis5 6 4" xfId="1688"/>
    <cellStyle name="40% - Énfasis5 6 5" xfId="1689"/>
    <cellStyle name="40% - Énfasis5 7" xfId="1690"/>
    <cellStyle name="40% - Énfasis5 7 2" xfId="1691"/>
    <cellStyle name="40% - Énfasis5 7 2 2" xfId="1692"/>
    <cellStyle name="40% - Énfasis5 7 2 3" xfId="1693"/>
    <cellStyle name="40% - Énfasis5 7 2 4" xfId="1694"/>
    <cellStyle name="40% - Énfasis5 7 3" xfId="1695"/>
    <cellStyle name="40% - Énfasis5 7 4" xfId="1696"/>
    <cellStyle name="40% - Énfasis5 7 5" xfId="1697"/>
    <cellStyle name="40% - Énfasis5 8" xfId="1698"/>
    <cellStyle name="40% - Énfasis5 8 2" xfId="1699"/>
    <cellStyle name="40% - Énfasis5 8 2 2" xfId="1700"/>
    <cellStyle name="40% - Énfasis5 8 2 3" xfId="1701"/>
    <cellStyle name="40% - Énfasis5 8 2 4" xfId="1702"/>
    <cellStyle name="40% - Énfasis5 8 3" xfId="1703"/>
    <cellStyle name="40% - Énfasis5 8 4" xfId="1704"/>
    <cellStyle name="40% - Énfasis5 8 5" xfId="1705"/>
    <cellStyle name="40% - Énfasis5 9" xfId="1706"/>
    <cellStyle name="40% - Énfasis5 9 2" xfId="1707"/>
    <cellStyle name="40% - Énfasis5 9 2 2" xfId="1708"/>
    <cellStyle name="40% - Énfasis5 9 2 2 2" xfId="1709"/>
    <cellStyle name="40% - Énfasis5 9 2 2 3" xfId="1710"/>
    <cellStyle name="40% - Énfasis5 9 2 2 4" xfId="1711"/>
    <cellStyle name="40% - Énfasis5 9 2 2 5" xfId="1712"/>
    <cellStyle name="40% - Énfasis5 9 2 2 6" xfId="1713"/>
    <cellStyle name="40% - Énfasis5 9 2 3" xfId="1714"/>
    <cellStyle name="40% - Énfasis5 9 2 4" xfId="1715"/>
    <cellStyle name="40% - Énfasis5 9 2 5" xfId="1716"/>
    <cellStyle name="40% - Énfasis5 9 3" xfId="1717"/>
    <cellStyle name="40% - Énfasis5 9 3 2" xfId="1718"/>
    <cellStyle name="40% - Énfasis5 9 3 3" xfId="1719"/>
    <cellStyle name="40% - Énfasis5 9 3 4" xfId="1720"/>
    <cellStyle name="40% - Énfasis5 9 3 5" xfId="1721"/>
    <cellStyle name="40% - Énfasis5 9 3 6" xfId="1722"/>
    <cellStyle name="40% - Énfasis5 9 4" xfId="1723"/>
    <cellStyle name="40% - Énfasis5 9 5" xfId="1724"/>
    <cellStyle name="40% - Énfasis5 9 6" xfId="1725"/>
    <cellStyle name="40% - Énfasis6 10" xfId="1726"/>
    <cellStyle name="40% - Énfasis6 10 2" xfId="1727"/>
    <cellStyle name="40% - Énfasis6 10 2 2" xfId="1728"/>
    <cellStyle name="40% - Énfasis6 10 2 2 2" xfId="1729"/>
    <cellStyle name="40% - Énfasis6 10 2 3" xfId="1730"/>
    <cellStyle name="40% - Énfasis6 10 2 4" xfId="1731"/>
    <cellStyle name="40% - Énfasis6 10 2 5" xfId="1732"/>
    <cellStyle name="40% - Énfasis6 10 2 6" xfId="1733"/>
    <cellStyle name="40% - Énfasis6 10 3" xfId="1734"/>
    <cellStyle name="40% - Énfasis6 10 3 2" xfId="1735"/>
    <cellStyle name="40% - Énfasis6 10 4" xfId="1736"/>
    <cellStyle name="40% - Énfasis6 10 5" xfId="1737"/>
    <cellStyle name="40% - Énfasis6 11" xfId="1738"/>
    <cellStyle name="40% - Énfasis6 11 2" xfId="1739"/>
    <cellStyle name="40% - Énfasis6 11 2 2" xfId="1740"/>
    <cellStyle name="40% - Énfasis6 11 2 3" xfId="1741"/>
    <cellStyle name="40% - Énfasis6 11 2 4" xfId="1742"/>
    <cellStyle name="40% - Énfasis6 11 2 5" xfId="1743"/>
    <cellStyle name="40% - Énfasis6 11 2 6" xfId="1744"/>
    <cellStyle name="40% - Énfasis6 11 3" xfId="1745"/>
    <cellStyle name="40% - Énfasis6 11 4" xfId="1746"/>
    <cellStyle name="40% - Énfasis6 11 5" xfId="1747"/>
    <cellStyle name="40% - Énfasis6 12" xfId="1748"/>
    <cellStyle name="40% - Énfasis6 12 2" xfId="1749"/>
    <cellStyle name="40% - Énfasis6 12 2 2" xfId="1750"/>
    <cellStyle name="40% - Énfasis6 12 2 3" xfId="1751"/>
    <cellStyle name="40% - Énfasis6 12 2 4" xfId="1752"/>
    <cellStyle name="40% - Énfasis6 12 2 5" xfId="1753"/>
    <cellStyle name="40% - Énfasis6 12 2 6" xfId="1754"/>
    <cellStyle name="40% - Énfasis6 12 3" xfId="1755"/>
    <cellStyle name="40% - Énfasis6 12 4" xfId="1756"/>
    <cellStyle name="40% - Énfasis6 12 5" xfId="1757"/>
    <cellStyle name="40% - Énfasis6 13" xfId="1758"/>
    <cellStyle name="40% - Énfasis6 14" xfId="1759"/>
    <cellStyle name="40% - Énfasis6 15" xfId="1760"/>
    <cellStyle name="40% - Énfasis6 15 2" xfId="1761"/>
    <cellStyle name="40% - Énfasis6 16" xfId="1762"/>
    <cellStyle name="40% - Énfasis6 17" xfId="1763"/>
    <cellStyle name="40% - Énfasis6 18" xfId="1764"/>
    <cellStyle name="40% - Énfasis6 19" xfId="1765"/>
    <cellStyle name="40% - Énfasis6 2" xfId="1766"/>
    <cellStyle name="40% - Énfasis6 2 2" xfId="1767"/>
    <cellStyle name="40% - Énfasis6 2 2 2" xfId="1768"/>
    <cellStyle name="40% - Énfasis6 2 2 2 2" xfId="1769"/>
    <cellStyle name="40% - Énfasis6 2 2 2 3" xfId="1770"/>
    <cellStyle name="40% - Énfasis6 2 2 2 3 2" xfId="1771"/>
    <cellStyle name="40% - Énfasis6 2 2 2 4" xfId="1772"/>
    <cellStyle name="40% - Énfasis6 2 2 2 5" xfId="1773"/>
    <cellStyle name="40% - Énfasis6 2 2 3" xfId="1774"/>
    <cellStyle name="40% - Énfasis6 2 2 4" xfId="1775"/>
    <cellStyle name="40% - Énfasis6 2 2 5" xfId="1776"/>
    <cellStyle name="40% - Énfasis6 2 2 6" xfId="1777"/>
    <cellStyle name="40% - Énfasis6 2 3" xfId="1778"/>
    <cellStyle name="40% - Énfasis6 2 3 2" xfId="1779"/>
    <cellStyle name="40% - Énfasis6 2 4" xfId="1780"/>
    <cellStyle name="40% - Énfasis6 2 4 2" xfId="1781"/>
    <cellStyle name="40% - Énfasis6 2 5" xfId="1782"/>
    <cellStyle name="40% - Énfasis6 2 5 2" xfId="1783"/>
    <cellStyle name="40% - Énfasis6 2 6" xfId="1784"/>
    <cellStyle name="40% - Énfasis6 2 6 2" xfId="1785"/>
    <cellStyle name="40% - Énfasis6 2 7" xfId="1786"/>
    <cellStyle name="40% - Énfasis6 2 8" xfId="1787"/>
    <cellStyle name="40% - Énfasis6 2 9" xfId="1788"/>
    <cellStyle name="40% - Énfasis6 2 9 2" xfId="1789"/>
    <cellStyle name="40% - Énfasis6 3" xfId="1790"/>
    <cellStyle name="40% - Énfasis6 3 2" xfId="1791"/>
    <cellStyle name="40% - Énfasis6 3 2 2" xfId="1792"/>
    <cellStyle name="40% - Énfasis6 3 2 3" xfId="1793"/>
    <cellStyle name="40% - Énfasis6 3 2 4" xfId="1794"/>
    <cellStyle name="40% - Énfasis6 3 3" xfId="1795"/>
    <cellStyle name="40% - Énfasis6 3 4" xfId="1796"/>
    <cellStyle name="40% - Énfasis6 3 5" xfId="1797"/>
    <cellStyle name="40% - Énfasis6 4" xfId="1798"/>
    <cellStyle name="40% - Énfasis6 4 2" xfId="1799"/>
    <cellStyle name="40% - Énfasis6 4 2 2" xfId="1800"/>
    <cellStyle name="40% - Énfasis6 4 2 3" xfId="1801"/>
    <cellStyle name="40% - Énfasis6 4 2 4" xfId="1802"/>
    <cellStyle name="40% - Énfasis6 4 3" xfId="1803"/>
    <cellStyle name="40% - Énfasis6 4 4" xfId="1804"/>
    <cellStyle name="40% - Énfasis6 4 4 2" xfId="1805"/>
    <cellStyle name="40% - Énfasis6 4 5" xfId="1806"/>
    <cellStyle name="40% - Énfasis6 4 6" xfId="1807"/>
    <cellStyle name="40% - Énfasis6 5" xfId="1808"/>
    <cellStyle name="40% - Énfasis6 5 2" xfId="1809"/>
    <cellStyle name="40% - Énfasis6 5 2 2" xfId="1810"/>
    <cellStyle name="40% - Énfasis6 5 2 3" xfId="1811"/>
    <cellStyle name="40% - Énfasis6 5 2 4" xfId="1812"/>
    <cellStyle name="40% - Énfasis6 5 3" xfId="1813"/>
    <cellStyle name="40% - Énfasis6 5 4" xfId="1814"/>
    <cellStyle name="40% - Énfasis6 5 5" xfId="1815"/>
    <cellStyle name="40% - Énfasis6 5 6" xfId="1816"/>
    <cellStyle name="40% - Énfasis6 6" xfId="1817"/>
    <cellStyle name="40% - Énfasis6 6 2" xfId="1818"/>
    <cellStyle name="40% - Énfasis6 6 2 2" xfId="1819"/>
    <cellStyle name="40% - Énfasis6 6 2 3" xfId="1820"/>
    <cellStyle name="40% - Énfasis6 6 2 4" xfId="1821"/>
    <cellStyle name="40% - Énfasis6 6 3" xfId="1822"/>
    <cellStyle name="40% - Énfasis6 6 4" xfId="1823"/>
    <cellStyle name="40% - Énfasis6 6 5" xfId="1824"/>
    <cellStyle name="40% - Énfasis6 7" xfId="1825"/>
    <cellStyle name="40% - Énfasis6 7 2" xfId="1826"/>
    <cellStyle name="40% - Énfasis6 7 2 2" xfId="1827"/>
    <cellStyle name="40% - Énfasis6 7 2 3" xfId="1828"/>
    <cellStyle name="40% - Énfasis6 7 2 4" xfId="1829"/>
    <cellStyle name="40% - Énfasis6 7 3" xfId="1830"/>
    <cellStyle name="40% - Énfasis6 7 4" xfId="1831"/>
    <cellStyle name="40% - Énfasis6 7 5" xfId="1832"/>
    <cellStyle name="40% - Énfasis6 8" xfId="1833"/>
    <cellStyle name="40% - Énfasis6 8 2" xfId="1834"/>
    <cellStyle name="40% - Énfasis6 8 2 2" xfId="1835"/>
    <cellStyle name="40% - Énfasis6 8 2 3" xfId="1836"/>
    <cellStyle name="40% - Énfasis6 8 2 4" xfId="1837"/>
    <cellStyle name="40% - Énfasis6 8 3" xfId="1838"/>
    <cellStyle name="40% - Énfasis6 8 4" xfId="1839"/>
    <cellStyle name="40% - Énfasis6 8 5" xfId="1840"/>
    <cellStyle name="40% - Énfasis6 9" xfId="1841"/>
    <cellStyle name="40% - Énfasis6 9 2" xfId="1842"/>
    <cellStyle name="40% - Énfasis6 9 2 2" xfId="1843"/>
    <cellStyle name="40% - Énfasis6 9 2 2 2" xfId="1844"/>
    <cellStyle name="40% - Énfasis6 9 2 2 3" xfId="1845"/>
    <cellStyle name="40% - Énfasis6 9 2 2 4" xfId="1846"/>
    <cellStyle name="40% - Énfasis6 9 2 2 5" xfId="1847"/>
    <cellStyle name="40% - Énfasis6 9 2 2 6" xfId="1848"/>
    <cellStyle name="40% - Énfasis6 9 2 3" xfId="1849"/>
    <cellStyle name="40% - Énfasis6 9 2 4" xfId="1850"/>
    <cellStyle name="40% - Énfasis6 9 2 5" xfId="1851"/>
    <cellStyle name="40% - Énfasis6 9 3" xfId="1852"/>
    <cellStyle name="40% - Énfasis6 9 3 2" xfId="1853"/>
    <cellStyle name="40% - Énfasis6 9 3 3" xfId="1854"/>
    <cellStyle name="40% - Énfasis6 9 3 4" xfId="1855"/>
    <cellStyle name="40% - Énfasis6 9 3 5" xfId="1856"/>
    <cellStyle name="40% - Énfasis6 9 3 6" xfId="1857"/>
    <cellStyle name="40% - Énfasis6 9 4" xfId="1858"/>
    <cellStyle name="40% - Énfasis6 9 5" xfId="1859"/>
    <cellStyle name="40% - Énfasis6 9 6" xfId="1860"/>
    <cellStyle name="60% - Accent1" xfId="1861"/>
    <cellStyle name="60% - Accent1 2" xfId="1862"/>
    <cellStyle name="60% - Accent1 2 2" xfId="1863"/>
    <cellStyle name="60% - Accent1 2_MAGISTER EDUC 2009" xfId="1864"/>
    <cellStyle name="60% - Accent1_atrasado 15 04 DAF" xfId="1865"/>
    <cellStyle name="60% - Accent2" xfId="1866"/>
    <cellStyle name="60% - Accent2 2" xfId="1867"/>
    <cellStyle name="60% - Accent2 2 2" xfId="1868"/>
    <cellStyle name="60% - Accent2 2_MAGISTER EDUC 2009" xfId="1869"/>
    <cellStyle name="60% - Accent2_atrasado 15 04 DAF" xfId="1870"/>
    <cellStyle name="60% - Accent3" xfId="1871"/>
    <cellStyle name="60% - Accent3 2" xfId="1872"/>
    <cellStyle name="60% - Accent3 2 2" xfId="1873"/>
    <cellStyle name="60% - Accent3 2_MAGISTER EDUC 2009" xfId="1874"/>
    <cellStyle name="60% - Accent3_atrasado 15 04 DAF" xfId="1875"/>
    <cellStyle name="60% - Accent4" xfId="1876"/>
    <cellStyle name="60% - Accent4 2" xfId="1877"/>
    <cellStyle name="60% - Accent4 2 2" xfId="1878"/>
    <cellStyle name="60% - Accent4 2_MAGISTER EDUC 2009" xfId="1879"/>
    <cellStyle name="60% - Accent4_atrasado 15 04 DAF" xfId="1880"/>
    <cellStyle name="60% - Accent5" xfId="1881"/>
    <cellStyle name="60% - Accent5 2" xfId="1882"/>
    <cellStyle name="60% - Accent5 2 2" xfId="1883"/>
    <cellStyle name="60% - Accent5 2_MAGISTER EDUC 2009" xfId="1884"/>
    <cellStyle name="60% - Accent5_atrasado 15 04 DAF" xfId="1885"/>
    <cellStyle name="60% - Accent6" xfId="1886"/>
    <cellStyle name="60% - Accent6 2" xfId="1887"/>
    <cellStyle name="60% - Accent6 2 2" xfId="1888"/>
    <cellStyle name="60% - Accent6 2_MAGISTER EDUC 2009" xfId="1889"/>
    <cellStyle name="60% - Accent6_atrasado 15 04 DAF" xfId="1890"/>
    <cellStyle name="60% - Ênfase1" xfId="1891"/>
    <cellStyle name="60% - Ênfase1 2" xfId="1892"/>
    <cellStyle name="60% - Ênfase2" xfId="1893"/>
    <cellStyle name="60% - Ênfase2 2" xfId="1894"/>
    <cellStyle name="60% - Ênfase3" xfId="1895"/>
    <cellStyle name="60% - Ênfase3 2" xfId="1896"/>
    <cellStyle name="60% - Ênfase4" xfId="1897"/>
    <cellStyle name="60% - Ênfase4 2" xfId="1898"/>
    <cellStyle name="60% - Ênfase5" xfId="1899"/>
    <cellStyle name="60% - Ênfase5 2" xfId="1900"/>
    <cellStyle name="60% - Ênfase6" xfId="1901"/>
    <cellStyle name="60% - Ênfase6 2" xfId="1902"/>
    <cellStyle name="60% - Énfasis1 10" xfId="1903"/>
    <cellStyle name="60% - Énfasis1 10 2" xfId="1904"/>
    <cellStyle name="60% - Énfasis1 10 2 2" xfId="1905"/>
    <cellStyle name="60% - Énfasis1 10 2 2 2" xfId="1906"/>
    <cellStyle name="60% - Énfasis1 10 2 3" xfId="1907"/>
    <cellStyle name="60% - Énfasis1 10 2 4" xfId="1908"/>
    <cellStyle name="60% - Énfasis1 10 2 5" xfId="1909"/>
    <cellStyle name="60% - Énfasis1 10 2 6" xfId="1910"/>
    <cellStyle name="60% - Énfasis1 10 3" xfId="1911"/>
    <cellStyle name="60% - Énfasis1 10 3 2" xfId="1912"/>
    <cellStyle name="60% - Énfasis1 10 4" xfId="1913"/>
    <cellStyle name="60% - Énfasis1 10 5" xfId="1914"/>
    <cellStyle name="60% - Énfasis1 11" xfId="1915"/>
    <cellStyle name="60% - Énfasis1 11 2" xfId="1916"/>
    <cellStyle name="60% - Énfasis1 11 2 2" xfId="1917"/>
    <cellStyle name="60% - Énfasis1 11 2 3" xfId="1918"/>
    <cellStyle name="60% - Énfasis1 11 2 4" xfId="1919"/>
    <cellStyle name="60% - Énfasis1 11 2 5" xfId="1920"/>
    <cellStyle name="60% - Énfasis1 11 2 6" xfId="1921"/>
    <cellStyle name="60% - Énfasis1 11 3" xfId="1922"/>
    <cellStyle name="60% - Énfasis1 11 4" xfId="1923"/>
    <cellStyle name="60% - Énfasis1 11 5" xfId="1924"/>
    <cellStyle name="60% - Énfasis1 12" xfId="1925"/>
    <cellStyle name="60% - Énfasis1 12 2" xfId="1926"/>
    <cellStyle name="60% - Énfasis1 12 2 2" xfId="1927"/>
    <cellStyle name="60% - Énfasis1 12 2 3" xfId="1928"/>
    <cellStyle name="60% - Énfasis1 12 2 4" xfId="1929"/>
    <cellStyle name="60% - Énfasis1 12 2 5" xfId="1930"/>
    <cellStyle name="60% - Énfasis1 12 2 6" xfId="1931"/>
    <cellStyle name="60% - Énfasis1 12 3" xfId="1932"/>
    <cellStyle name="60% - Énfasis1 12 4" xfId="1933"/>
    <cellStyle name="60% - Énfasis1 12 5" xfId="1934"/>
    <cellStyle name="60% - Énfasis1 13" xfId="1935"/>
    <cellStyle name="60% - Énfasis1 14" xfId="1936"/>
    <cellStyle name="60% - Énfasis1 15" xfId="1937"/>
    <cellStyle name="60% - Énfasis1 15 2" xfId="1938"/>
    <cellStyle name="60% - Énfasis1 16" xfId="1939"/>
    <cellStyle name="60% - Énfasis1 17" xfId="1940"/>
    <cellStyle name="60% - Énfasis1 18" xfId="1941"/>
    <cellStyle name="60% - Énfasis1 2" xfId="1942"/>
    <cellStyle name="60% - Énfasis1 2 2" xfId="1943"/>
    <cellStyle name="60% - Énfasis1 2 2 2" xfId="1944"/>
    <cellStyle name="60% - Énfasis1 2 2 2 2" xfId="1945"/>
    <cellStyle name="60% - Énfasis1 2 2 2 3" xfId="1946"/>
    <cellStyle name="60% - Énfasis1 2 2 2 3 2" xfId="1947"/>
    <cellStyle name="60% - Énfasis1 2 2 2 4" xfId="1948"/>
    <cellStyle name="60% - Énfasis1 2 2 2 5" xfId="1949"/>
    <cellStyle name="60% - Énfasis1 2 2 3" xfId="1950"/>
    <cellStyle name="60% - Énfasis1 2 2 4" xfId="1951"/>
    <cellStyle name="60% - Énfasis1 2 2 5" xfId="1952"/>
    <cellStyle name="60% - Énfasis1 2 2 6" xfId="1953"/>
    <cellStyle name="60% - Énfasis1 2 3" xfId="1954"/>
    <cellStyle name="60% - Énfasis1 2 3 2" xfId="1955"/>
    <cellStyle name="60% - Énfasis1 2 4" xfId="1956"/>
    <cellStyle name="60% - Énfasis1 2 4 2" xfId="1957"/>
    <cellStyle name="60% - Énfasis1 2 5" xfId="1958"/>
    <cellStyle name="60% - Énfasis1 2 6" xfId="1959"/>
    <cellStyle name="60% - Énfasis1 2 7" xfId="1960"/>
    <cellStyle name="60% - Énfasis1 2 7 2" xfId="1961"/>
    <cellStyle name="60% - Énfasis1 3" xfId="1962"/>
    <cellStyle name="60% - Énfasis1 3 2" xfId="1963"/>
    <cellStyle name="60% - Énfasis1 3 3" xfId="1964"/>
    <cellStyle name="60% - Énfasis1 4" xfId="1965"/>
    <cellStyle name="60% - Énfasis1 4 2" xfId="1966"/>
    <cellStyle name="60% - Énfasis1 4 3" xfId="1967"/>
    <cellStyle name="60% - Énfasis1 4 4" xfId="1968"/>
    <cellStyle name="60% - Énfasis1 5" xfId="1969"/>
    <cellStyle name="60% - Énfasis1 5 2" xfId="1970"/>
    <cellStyle name="60% - Énfasis1 5 3" xfId="1971"/>
    <cellStyle name="60% - Énfasis1 6" xfId="1972"/>
    <cellStyle name="60% - Énfasis1 7" xfId="1973"/>
    <cellStyle name="60% - Énfasis1 8" xfId="1974"/>
    <cellStyle name="60% - Énfasis1 9" xfId="1975"/>
    <cellStyle name="60% - Énfasis1 9 2" xfId="1976"/>
    <cellStyle name="60% - Énfasis1 9 2 2" xfId="1977"/>
    <cellStyle name="60% - Énfasis1 9 2 2 2" xfId="1978"/>
    <cellStyle name="60% - Énfasis1 9 2 2 3" xfId="1979"/>
    <cellStyle name="60% - Énfasis1 9 2 2 4" xfId="1980"/>
    <cellStyle name="60% - Énfasis1 9 2 2 5" xfId="1981"/>
    <cellStyle name="60% - Énfasis1 9 2 2 6" xfId="1982"/>
    <cellStyle name="60% - Énfasis1 9 2 3" xfId="1983"/>
    <cellStyle name="60% - Énfasis1 9 2 4" xfId="1984"/>
    <cellStyle name="60% - Énfasis1 9 2 5" xfId="1985"/>
    <cellStyle name="60% - Énfasis1 9 3" xfId="1986"/>
    <cellStyle name="60% - Énfasis1 9 3 2" xfId="1987"/>
    <cellStyle name="60% - Énfasis1 9 3 3" xfId="1988"/>
    <cellStyle name="60% - Énfasis1 9 3 4" xfId="1989"/>
    <cellStyle name="60% - Énfasis1 9 3 5" xfId="1990"/>
    <cellStyle name="60% - Énfasis1 9 3 6" xfId="1991"/>
    <cellStyle name="60% - Énfasis1 9 4" xfId="1992"/>
    <cellStyle name="60% - Énfasis1 9 5" xfId="1993"/>
    <cellStyle name="60% - Énfasis1 9 6" xfId="1994"/>
    <cellStyle name="60% - Énfasis2 10" xfId="1995"/>
    <cellStyle name="60% - Énfasis2 10 2" xfId="1996"/>
    <cellStyle name="60% - Énfasis2 10 2 2" xfId="1997"/>
    <cellStyle name="60% - Énfasis2 10 2 2 2" xfId="1998"/>
    <cellStyle name="60% - Énfasis2 10 2 3" xfId="1999"/>
    <cellStyle name="60% - Énfasis2 10 2 4" xfId="2000"/>
    <cellStyle name="60% - Énfasis2 10 2 5" xfId="2001"/>
    <cellStyle name="60% - Énfasis2 10 2 6" xfId="2002"/>
    <cellStyle name="60% - Énfasis2 10 3" xfId="2003"/>
    <cellStyle name="60% - Énfasis2 10 3 2" xfId="2004"/>
    <cellStyle name="60% - Énfasis2 10 4" xfId="2005"/>
    <cellStyle name="60% - Énfasis2 10 5" xfId="2006"/>
    <cellStyle name="60% - Énfasis2 11" xfId="2007"/>
    <cellStyle name="60% - Énfasis2 11 2" xfId="2008"/>
    <cellStyle name="60% - Énfasis2 11 2 2" xfId="2009"/>
    <cellStyle name="60% - Énfasis2 11 2 3" xfId="2010"/>
    <cellStyle name="60% - Énfasis2 11 2 4" xfId="2011"/>
    <cellStyle name="60% - Énfasis2 11 2 5" xfId="2012"/>
    <cellStyle name="60% - Énfasis2 11 2 6" xfId="2013"/>
    <cellStyle name="60% - Énfasis2 11 3" xfId="2014"/>
    <cellStyle name="60% - Énfasis2 11 4" xfId="2015"/>
    <cellStyle name="60% - Énfasis2 11 5" xfId="2016"/>
    <cellStyle name="60% - Énfasis2 12" xfId="2017"/>
    <cellStyle name="60% - Énfasis2 12 2" xfId="2018"/>
    <cellStyle name="60% - Énfasis2 12 2 2" xfId="2019"/>
    <cellStyle name="60% - Énfasis2 12 2 3" xfId="2020"/>
    <cellStyle name="60% - Énfasis2 12 2 4" xfId="2021"/>
    <cellStyle name="60% - Énfasis2 12 2 5" xfId="2022"/>
    <cellStyle name="60% - Énfasis2 12 2 6" xfId="2023"/>
    <cellStyle name="60% - Énfasis2 12 3" xfId="2024"/>
    <cellStyle name="60% - Énfasis2 12 4" xfId="2025"/>
    <cellStyle name="60% - Énfasis2 12 5" xfId="2026"/>
    <cellStyle name="60% - Énfasis2 13" xfId="2027"/>
    <cellStyle name="60% - Énfasis2 14" xfId="2028"/>
    <cellStyle name="60% - Énfasis2 15" xfId="2029"/>
    <cellStyle name="60% - Énfasis2 15 2" xfId="2030"/>
    <cellStyle name="60% - Énfasis2 16" xfId="2031"/>
    <cellStyle name="60% - Énfasis2 17" xfId="2032"/>
    <cellStyle name="60% - Énfasis2 18" xfId="2033"/>
    <cellStyle name="60% - Énfasis2 2" xfId="2034"/>
    <cellStyle name="60% - Énfasis2 2 2" xfId="2035"/>
    <cellStyle name="60% - Énfasis2 2 2 2" xfId="2036"/>
    <cellStyle name="60% - Énfasis2 2 2 2 2" xfId="2037"/>
    <cellStyle name="60% - Énfasis2 2 2 2 3" xfId="2038"/>
    <cellStyle name="60% - Énfasis2 2 2 2 3 2" xfId="2039"/>
    <cellStyle name="60% - Énfasis2 2 2 2 4" xfId="2040"/>
    <cellStyle name="60% - Énfasis2 2 2 2 5" xfId="2041"/>
    <cellStyle name="60% - Énfasis2 2 2 3" xfId="2042"/>
    <cellStyle name="60% - Énfasis2 2 2 4" xfId="2043"/>
    <cellStyle name="60% - Énfasis2 2 2 5" xfId="2044"/>
    <cellStyle name="60% - Énfasis2 2 2 6" xfId="2045"/>
    <cellStyle name="60% - Énfasis2 2 3" xfId="2046"/>
    <cellStyle name="60% - Énfasis2 2 3 2" xfId="2047"/>
    <cellStyle name="60% - Énfasis2 2 4" xfId="2048"/>
    <cellStyle name="60% - Énfasis2 2 4 2" xfId="2049"/>
    <cellStyle name="60% - Énfasis2 2 5" xfId="2050"/>
    <cellStyle name="60% - Énfasis2 2 6" xfId="2051"/>
    <cellStyle name="60% - Énfasis2 2 7" xfId="2052"/>
    <cellStyle name="60% - Énfasis2 2 7 2" xfId="2053"/>
    <cellStyle name="60% - Énfasis2 3" xfId="2054"/>
    <cellStyle name="60% - Énfasis2 3 2" xfId="2055"/>
    <cellStyle name="60% - Énfasis2 3 3" xfId="2056"/>
    <cellStyle name="60% - Énfasis2 4" xfId="2057"/>
    <cellStyle name="60% - Énfasis2 4 2" xfId="2058"/>
    <cellStyle name="60% - Énfasis2 4 3" xfId="2059"/>
    <cellStyle name="60% - Énfasis2 4 4" xfId="2060"/>
    <cellStyle name="60% - Énfasis2 5" xfId="2061"/>
    <cellStyle name="60% - Énfasis2 5 2" xfId="2062"/>
    <cellStyle name="60% - Énfasis2 5 3" xfId="2063"/>
    <cellStyle name="60% - Énfasis2 6" xfId="2064"/>
    <cellStyle name="60% - Énfasis2 7" xfId="2065"/>
    <cellStyle name="60% - Énfasis2 8" xfId="2066"/>
    <cellStyle name="60% - Énfasis2 9" xfId="2067"/>
    <cellStyle name="60% - Énfasis2 9 2" xfId="2068"/>
    <cellStyle name="60% - Énfasis2 9 2 2" xfId="2069"/>
    <cellStyle name="60% - Énfasis2 9 2 2 2" xfId="2070"/>
    <cellStyle name="60% - Énfasis2 9 2 2 3" xfId="2071"/>
    <cellStyle name="60% - Énfasis2 9 2 2 4" xfId="2072"/>
    <cellStyle name="60% - Énfasis2 9 2 2 5" xfId="2073"/>
    <cellStyle name="60% - Énfasis2 9 2 2 6" xfId="2074"/>
    <cellStyle name="60% - Énfasis2 9 2 3" xfId="2075"/>
    <cellStyle name="60% - Énfasis2 9 2 4" xfId="2076"/>
    <cellStyle name="60% - Énfasis2 9 2 5" xfId="2077"/>
    <cellStyle name="60% - Énfasis2 9 3" xfId="2078"/>
    <cellStyle name="60% - Énfasis2 9 3 2" xfId="2079"/>
    <cellStyle name="60% - Énfasis2 9 3 3" xfId="2080"/>
    <cellStyle name="60% - Énfasis2 9 3 4" xfId="2081"/>
    <cellStyle name="60% - Énfasis2 9 3 5" xfId="2082"/>
    <cellStyle name="60% - Énfasis2 9 3 6" xfId="2083"/>
    <cellStyle name="60% - Énfasis2 9 4" xfId="2084"/>
    <cellStyle name="60% - Énfasis2 9 5" xfId="2085"/>
    <cellStyle name="60% - Énfasis2 9 6" xfId="2086"/>
    <cellStyle name="60% - Énfasis3 10" xfId="2087"/>
    <cellStyle name="60% - Énfasis3 10 2" xfId="2088"/>
    <cellStyle name="60% - Énfasis3 10 2 2" xfId="2089"/>
    <cellStyle name="60% - Énfasis3 10 2 2 2" xfId="2090"/>
    <cellStyle name="60% - Énfasis3 10 2 3" xfId="2091"/>
    <cellStyle name="60% - Énfasis3 10 2 4" xfId="2092"/>
    <cellStyle name="60% - Énfasis3 10 2 5" xfId="2093"/>
    <cellStyle name="60% - Énfasis3 10 2 6" xfId="2094"/>
    <cellStyle name="60% - Énfasis3 10 3" xfId="2095"/>
    <cellStyle name="60% - Énfasis3 10 3 2" xfId="2096"/>
    <cellStyle name="60% - Énfasis3 10 4" xfId="2097"/>
    <cellStyle name="60% - Énfasis3 10 5" xfId="2098"/>
    <cellStyle name="60% - Énfasis3 11" xfId="2099"/>
    <cellStyle name="60% - Énfasis3 11 2" xfId="2100"/>
    <cellStyle name="60% - Énfasis3 11 2 2" xfId="2101"/>
    <cellStyle name="60% - Énfasis3 11 2 3" xfId="2102"/>
    <cellStyle name="60% - Énfasis3 11 2 4" xfId="2103"/>
    <cellStyle name="60% - Énfasis3 11 2 5" xfId="2104"/>
    <cellStyle name="60% - Énfasis3 11 2 6" xfId="2105"/>
    <cellStyle name="60% - Énfasis3 11 3" xfId="2106"/>
    <cellStyle name="60% - Énfasis3 11 4" xfId="2107"/>
    <cellStyle name="60% - Énfasis3 11 5" xfId="2108"/>
    <cellStyle name="60% - Énfasis3 12" xfId="2109"/>
    <cellStyle name="60% - Énfasis3 12 2" xfId="2110"/>
    <cellStyle name="60% - Énfasis3 12 2 2" xfId="2111"/>
    <cellStyle name="60% - Énfasis3 12 2 3" xfId="2112"/>
    <cellStyle name="60% - Énfasis3 12 2 4" xfId="2113"/>
    <cellStyle name="60% - Énfasis3 12 2 5" xfId="2114"/>
    <cellStyle name="60% - Énfasis3 12 2 6" xfId="2115"/>
    <cellStyle name="60% - Énfasis3 12 3" xfId="2116"/>
    <cellStyle name="60% - Énfasis3 12 4" xfId="2117"/>
    <cellStyle name="60% - Énfasis3 12 5" xfId="2118"/>
    <cellStyle name="60% - Énfasis3 13" xfId="2119"/>
    <cellStyle name="60% - Énfasis3 14" xfId="2120"/>
    <cellStyle name="60% - Énfasis3 15" xfId="2121"/>
    <cellStyle name="60% - Énfasis3 15 2" xfId="2122"/>
    <cellStyle name="60% - Énfasis3 16" xfId="2123"/>
    <cellStyle name="60% - Énfasis3 17" xfId="2124"/>
    <cellStyle name="60% - Énfasis3 18" xfId="2125"/>
    <cellStyle name="60% - Énfasis3 2" xfId="2126"/>
    <cellStyle name="60% - Énfasis3 2 2" xfId="2127"/>
    <cellStyle name="60% - Énfasis3 2 2 2" xfId="2128"/>
    <cellStyle name="60% - Énfasis3 2 2 2 2" xfId="2129"/>
    <cellStyle name="60% - Énfasis3 2 2 2 3" xfId="2130"/>
    <cellStyle name="60% - Énfasis3 2 2 2 3 2" xfId="2131"/>
    <cellStyle name="60% - Énfasis3 2 2 2 4" xfId="2132"/>
    <cellStyle name="60% - Énfasis3 2 2 2 5" xfId="2133"/>
    <cellStyle name="60% - Énfasis3 2 2 3" xfId="2134"/>
    <cellStyle name="60% - Énfasis3 2 2 4" xfId="2135"/>
    <cellStyle name="60% - Énfasis3 2 2 5" xfId="2136"/>
    <cellStyle name="60% - Énfasis3 2 2 6" xfId="2137"/>
    <cellStyle name="60% - Énfasis3 2 3" xfId="2138"/>
    <cellStyle name="60% - Énfasis3 2 3 2" xfId="2139"/>
    <cellStyle name="60% - Énfasis3 2 4" xfId="2140"/>
    <cellStyle name="60% - Énfasis3 2 4 2" xfId="2141"/>
    <cellStyle name="60% - Énfasis3 2 5" xfId="2142"/>
    <cellStyle name="60% - Énfasis3 2 6" xfId="2143"/>
    <cellStyle name="60% - Énfasis3 2 7" xfId="2144"/>
    <cellStyle name="60% - Énfasis3 2 7 2" xfId="2145"/>
    <cellStyle name="60% - Énfasis3 3" xfId="2146"/>
    <cellStyle name="60% - Énfasis3 3 2" xfId="2147"/>
    <cellStyle name="60% - Énfasis3 3 3" xfId="2148"/>
    <cellStyle name="60% - Énfasis3 4" xfId="2149"/>
    <cellStyle name="60% - Énfasis3 4 2" xfId="2150"/>
    <cellStyle name="60% - Énfasis3 4 3" xfId="2151"/>
    <cellStyle name="60% - Énfasis3 4 4" xfId="2152"/>
    <cellStyle name="60% - Énfasis3 5" xfId="2153"/>
    <cellStyle name="60% - Énfasis3 5 2" xfId="2154"/>
    <cellStyle name="60% - Énfasis3 5 3" xfId="2155"/>
    <cellStyle name="60% - Énfasis3 6" xfId="2156"/>
    <cellStyle name="60% - Énfasis3 7" xfId="2157"/>
    <cellStyle name="60% - Énfasis3 8" xfId="2158"/>
    <cellStyle name="60% - Énfasis3 9" xfId="2159"/>
    <cellStyle name="60% - Énfasis3 9 2" xfId="2160"/>
    <cellStyle name="60% - Énfasis3 9 2 2" xfId="2161"/>
    <cellStyle name="60% - Énfasis3 9 2 2 2" xfId="2162"/>
    <cellStyle name="60% - Énfasis3 9 2 2 3" xfId="2163"/>
    <cellStyle name="60% - Énfasis3 9 2 2 4" xfId="2164"/>
    <cellStyle name="60% - Énfasis3 9 2 2 5" xfId="2165"/>
    <cellStyle name="60% - Énfasis3 9 2 2 6" xfId="2166"/>
    <cellStyle name="60% - Énfasis3 9 2 3" xfId="2167"/>
    <cellStyle name="60% - Énfasis3 9 2 4" xfId="2168"/>
    <cellStyle name="60% - Énfasis3 9 2 5" xfId="2169"/>
    <cellStyle name="60% - Énfasis3 9 3" xfId="2170"/>
    <cellStyle name="60% - Énfasis3 9 3 2" xfId="2171"/>
    <cellStyle name="60% - Énfasis3 9 3 3" xfId="2172"/>
    <cellStyle name="60% - Énfasis3 9 3 4" xfId="2173"/>
    <cellStyle name="60% - Énfasis3 9 3 5" xfId="2174"/>
    <cellStyle name="60% - Énfasis3 9 3 6" xfId="2175"/>
    <cellStyle name="60% - Énfasis3 9 4" xfId="2176"/>
    <cellStyle name="60% - Énfasis3 9 5" xfId="2177"/>
    <cellStyle name="60% - Énfasis3 9 6" xfId="2178"/>
    <cellStyle name="60% - Énfasis4 10" xfId="2179"/>
    <cellStyle name="60% - Énfasis4 10 2" xfId="2180"/>
    <cellStyle name="60% - Énfasis4 10 2 2" xfId="2181"/>
    <cellStyle name="60% - Énfasis4 10 2 2 2" xfId="2182"/>
    <cellStyle name="60% - Énfasis4 10 2 3" xfId="2183"/>
    <cellStyle name="60% - Énfasis4 10 2 4" xfId="2184"/>
    <cellStyle name="60% - Énfasis4 10 2 5" xfId="2185"/>
    <cellStyle name="60% - Énfasis4 10 2 6" xfId="2186"/>
    <cellStyle name="60% - Énfasis4 10 3" xfId="2187"/>
    <cellStyle name="60% - Énfasis4 10 3 2" xfId="2188"/>
    <cellStyle name="60% - Énfasis4 10 4" xfId="2189"/>
    <cellStyle name="60% - Énfasis4 10 5" xfId="2190"/>
    <cellStyle name="60% - Énfasis4 11" xfId="2191"/>
    <cellStyle name="60% - Énfasis4 11 2" xfId="2192"/>
    <cellStyle name="60% - Énfasis4 11 2 2" xfId="2193"/>
    <cellStyle name="60% - Énfasis4 11 2 3" xfId="2194"/>
    <cellStyle name="60% - Énfasis4 11 2 4" xfId="2195"/>
    <cellStyle name="60% - Énfasis4 11 2 5" xfId="2196"/>
    <cellStyle name="60% - Énfasis4 11 2 6" xfId="2197"/>
    <cellStyle name="60% - Énfasis4 11 3" xfId="2198"/>
    <cellStyle name="60% - Énfasis4 11 4" xfId="2199"/>
    <cellStyle name="60% - Énfasis4 11 5" xfId="2200"/>
    <cellStyle name="60% - Énfasis4 12" xfId="2201"/>
    <cellStyle name="60% - Énfasis4 12 2" xfId="2202"/>
    <cellStyle name="60% - Énfasis4 12 2 2" xfId="2203"/>
    <cellStyle name="60% - Énfasis4 12 2 3" xfId="2204"/>
    <cellStyle name="60% - Énfasis4 12 2 4" xfId="2205"/>
    <cellStyle name="60% - Énfasis4 12 2 5" xfId="2206"/>
    <cellStyle name="60% - Énfasis4 12 2 6" xfId="2207"/>
    <cellStyle name="60% - Énfasis4 12 3" xfId="2208"/>
    <cellStyle name="60% - Énfasis4 12 4" xfId="2209"/>
    <cellStyle name="60% - Énfasis4 12 5" xfId="2210"/>
    <cellStyle name="60% - Énfasis4 13" xfId="2211"/>
    <cellStyle name="60% - Énfasis4 14" xfId="2212"/>
    <cellStyle name="60% - Énfasis4 15" xfId="2213"/>
    <cellStyle name="60% - Énfasis4 15 2" xfId="2214"/>
    <cellStyle name="60% - Énfasis4 16" xfId="2215"/>
    <cellStyle name="60% - Énfasis4 17" xfId="2216"/>
    <cellStyle name="60% - Énfasis4 18" xfId="2217"/>
    <cellStyle name="60% - Énfasis4 2" xfId="2218"/>
    <cellStyle name="60% - Énfasis4 2 2" xfId="2219"/>
    <cellStyle name="60% - Énfasis4 2 2 2" xfId="2220"/>
    <cellStyle name="60% - Énfasis4 2 2 2 2" xfId="2221"/>
    <cellStyle name="60% - Énfasis4 2 2 2 3" xfId="2222"/>
    <cellStyle name="60% - Énfasis4 2 2 2 3 2" xfId="2223"/>
    <cellStyle name="60% - Énfasis4 2 2 2 4" xfId="2224"/>
    <cellStyle name="60% - Énfasis4 2 2 2 5" xfId="2225"/>
    <cellStyle name="60% - Énfasis4 2 2 3" xfId="2226"/>
    <cellStyle name="60% - Énfasis4 2 2 4" xfId="2227"/>
    <cellStyle name="60% - Énfasis4 2 2 5" xfId="2228"/>
    <cellStyle name="60% - Énfasis4 2 2 6" xfId="2229"/>
    <cellStyle name="60% - Énfasis4 2 3" xfId="2230"/>
    <cellStyle name="60% - Énfasis4 2 3 2" xfId="2231"/>
    <cellStyle name="60% - Énfasis4 2 4" xfId="2232"/>
    <cellStyle name="60% - Énfasis4 2 4 2" xfId="2233"/>
    <cellStyle name="60% - Énfasis4 2 5" xfId="2234"/>
    <cellStyle name="60% - Énfasis4 2 6" xfId="2235"/>
    <cellStyle name="60% - Énfasis4 2 7" xfId="2236"/>
    <cellStyle name="60% - Énfasis4 2 7 2" xfId="2237"/>
    <cellStyle name="60% - Énfasis4 3" xfId="2238"/>
    <cellStyle name="60% - Énfasis4 3 2" xfId="2239"/>
    <cellStyle name="60% - Énfasis4 3 3" xfId="2240"/>
    <cellStyle name="60% - Énfasis4 4" xfId="2241"/>
    <cellStyle name="60% - Énfasis4 4 2" xfId="2242"/>
    <cellStyle name="60% - Énfasis4 4 3" xfId="2243"/>
    <cellStyle name="60% - Énfasis4 4 4" xfId="2244"/>
    <cellStyle name="60% - Énfasis4 5" xfId="2245"/>
    <cellStyle name="60% - Énfasis4 5 2" xfId="2246"/>
    <cellStyle name="60% - Énfasis4 5 3" xfId="2247"/>
    <cellStyle name="60% - Énfasis4 6" xfId="2248"/>
    <cellStyle name="60% - Énfasis4 7" xfId="2249"/>
    <cellStyle name="60% - Énfasis4 8" xfId="2250"/>
    <cellStyle name="60% - Énfasis4 9" xfId="2251"/>
    <cellStyle name="60% - Énfasis4 9 2" xfId="2252"/>
    <cellStyle name="60% - Énfasis4 9 2 2" xfId="2253"/>
    <cellStyle name="60% - Énfasis4 9 2 2 2" xfId="2254"/>
    <cellStyle name="60% - Énfasis4 9 2 2 3" xfId="2255"/>
    <cellStyle name="60% - Énfasis4 9 2 2 4" xfId="2256"/>
    <cellStyle name="60% - Énfasis4 9 2 2 5" xfId="2257"/>
    <cellStyle name="60% - Énfasis4 9 2 2 6" xfId="2258"/>
    <cellStyle name="60% - Énfasis4 9 2 3" xfId="2259"/>
    <cellStyle name="60% - Énfasis4 9 2 4" xfId="2260"/>
    <cellStyle name="60% - Énfasis4 9 2 5" xfId="2261"/>
    <cellStyle name="60% - Énfasis4 9 3" xfId="2262"/>
    <cellStyle name="60% - Énfasis4 9 3 2" xfId="2263"/>
    <cellStyle name="60% - Énfasis4 9 3 3" xfId="2264"/>
    <cellStyle name="60% - Énfasis4 9 3 4" xfId="2265"/>
    <cellStyle name="60% - Énfasis4 9 3 5" xfId="2266"/>
    <cellStyle name="60% - Énfasis4 9 3 6" xfId="2267"/>
    <cellStyle name="60% - Énfasis4 9 4" xfId="2268"/>
    <cellStyle name="60% - Énfasis4 9 5" xfId="2269"/>
    <cellStyle name="60% - Énfasis4 9 6" xfId="2270"/>
    <cellStyle name="60% - Énfasis5 10" xfId="2271"/>
    <cellStyle name="60% - Énfasis5 10 2" xfId="2272"/>
    <cellStyle name="60% - Énfasis5 10 2 2" xfId="2273"/>
    <cellStyle name="60% - Énfasis5 10 2 2 2" xfId="2274"/>
    <cellStyle name="60% - Énfasis5 10 2 3" xfId="2275"/>
    <cellStyle name="60% - Énfasis5 10 2 4" xfId="2276"/>
    <cellStyle name="60% - Énfasis5 10 2 5" xfId="2277"/>
    <cellStyle name="60% - Énfasis5 10 2 6" xfId="2278"/>
    <cellStyle name="60% - Énfasis5 10 3" xfId="2279"/>
    <cellStyle name="60% - Énfasis5 10 3 2" xfId="2280"/>
    <cellStyle name="60% - Énfasis5 10 4" xfId="2281"/>
    <cellStyle name="60% - Énfasis5 10 5" xfId="2282"/>
    <cellStyle name="60% - Énfasis5 11" xfId="2283"/>
    <cellStyle name="60% - Énfasis5 11 2" xfId="2284"/>
    <cellStyle name="60% - Énfasis5 11 2 2" xfId="2285"/>
    <cellStyle name="60% - Énfasis5 11 2 3" xfId="2286"/>
    <cellStyle name="60% - Énfasis5 11 2 4" xfId="2287"/>
    <cellStyle name="60% - Énfasis5 11 2 5" xfId="2288"/>
    <cellStyle name="60% - Énfasis5 11 2 6" xfId="2289"/>
    <cellStyle name="60% - Énfasis5 11 3" xfId="2290"/>
    <cellStyle name="60% - Énfasis5 11 4" xfId="2291"/>
    <cellStyle name="60% - Énfasis5 11 5" xfId="2292"/>
    <cellStyle name="60% - Énfasis5 12" xfId="2293"/>
    <cellStyle name="60% - Énfasis5 12 2" xfId="2294"/>
    <cellStyle name="60% - Énfasis5 12 2 2" xfId="2295"/>
    <cellStyle name="60% - Énfasis5 12 2 3" xfId="2296"/>
    <cellStyle name="60% - Énfasis5 12 2 4" xfId="2297"/>
    <cellStyle name="60% - Énfasis5 12 2 5" xfId="2298"/>
    <cellStyle name="60% - Énfasis5 12 2 6" xfId="2299"/>
    <cellStyle name="60% - Énfasis5 12 3" xfId="2300"/>
    <cellStyle name="60% - Énfasis5 12 4" xfId="2301"/>
    <cellStyle name="60% - Énfasis5 12 5" xfId="2302"/>
    <cellStyle name="60% - Énfasis5 13" xfId="2303"/>
    <cellStyle name="60% - Énfasis5 14" xfId="2304"/>
    <cellStyle name="60% - Énfasis5 15" xfId="2305"/>
    <cellStyle name="60% - Énfasis5 15 2" xfId="2306"/>
    <cellStyle name="60% - Énfasis5 16" xfId="2307"/>
    <cellStyle name="60% - Énfasis5 17" xfId="2308"/>
    <cellStyle name="60% - Énfasis5 18" xfId="2309"/>
    <cellStyle name="60% - Énfasis5 2" xfId="2310"/>
    <cellStyle name="60% - Énfasis5 2 2" xfId="2311"/>
    <cellStyle name="60% - Énfasis5 2 2 2" xfId="2312"/>
    <cellStyle name="60% - Énfasis5 2 2 2 2" xfId="2313"/>
    <cellStyle name="60% - Énfasis5 2 2 2 3" xfId="2314"/>
    <cellStyle name="60% - Énfasis5 2 2 2 3 2" xfId="2315"/>
    <cellStyle name="60% - Énfasis5 2 2 2 4" xfId="2316"/>
    <cellStyle name="60% - Énfasis5 2 2 2 5" xfId="2317"/>
    <cellStyle name="60% - Énfasis5 2 2 3" xfId="2318"/>
    <cellStyle name="60% - Énfasis5 2 2 4" xfId="2319"/>
    <cellStyle name="60% - Énfasis5 2 2 5" xfId="2320"/>
    <cellStyle name="60% - Énfasis5 2 2 6" xfId="2321"/>
    <cellStyle name="60% - Énfasis5 2 3" xfId="2322"/>
    <cellStyle name="60% - Énfasis5 2 3 2" xfId="2323"/>
    <cellStyle name="60% - Énfasis5 2 4" xfId="2324"/>
    <cellStyle name="60% - Énfasis5 2 4 2" xfId="2325"/>
    <cellStyle name="60% - Énfasis5 2 5" xfId="2326"/>
    <cellStyle name="60% - Énfasis5 2 6" xfId="2327"/>
    <cellStyle name="60% - Énfasis5 2 7" xfId="2328"/>
    <cellStyle name="60% - Énfasis5 2 7 2" xfId="2329"/>
    <cellStyle name="60% - Énfasis5 3" xfId="2330"/>
    <cellStyle name="60% - Énfasis5 3 2" xfId="2331"/>
    <cellStyle name="60% - Énfasis5 3 3" xfId="2332"/>
    <cellStyle name="60% - Énfasis5 4" xfId="2333"/>
    <cellStyle name="60% - Énfasis5 4 2" xfId="2334"/>
    <cellStyle name="60% - Énfasis5 4 3" xfId="2335"/>
    <cellStyle name="60% - Énfasis5 4 4" xfId="2336"/>
    <cellStyle name="60% - Énfasis5 5" xfId="2337"/>
    <cellStyle name="60% - Énfasis5 5 2" xfId="2338"/>
    <cellStyle name="60% - Énfasis5 5 3" xfId="2339"/>
    <cellStyle name="60% - Énfasis5 6" xfId="2340"/>
    <cellStyle name="60% - Énfasis5 7" xfId="2341"/>
    <cellStyle name="60% - Énfasis5 8" xfId="2342"/>
    <cellStyle name="60% - Énfasis5 9" xfId="2343"/>
    <cellStyle name="60% - Énfasis5 9 2" xfId="2344"/>
    <cellStyle name="60% - Énfasis5 9 2 2" xfId="2345"/>
    <cellStyle name="60% - Énfasis5 9 2 2 2" xfId="2346"/>
    <cellStyle name="60% - Énfasis5 9 2 2 3" xfId="2347"/>
    <cellStyle name="60% - Énfasis5 9 2 2 4" xfId="2348"/>
    <cellStyle name="60% - Énfasis5 9 2 2 5" xfId="2349"/>
    <cellStyle name="60% - Énfasis5 9 2 2 6" xfId="2350"/>
    <cellStyle name="60% - Énfasis5 9 2 3" xfId="2351"/>
    <cellStyle name="60% - Énfasis5 9 2 4" xfId="2352"/>
    <cellStyle name="60% - Énfasis5 9 2 5" xfId="2353"/>
    <cellStyle name="60% - Énfasis5 9 3" xfId="2354"/>
    <cellStyle name="60% - Énfasis5 9 3 2" xfId="2355"/>
    <cellStyle name="60% - Énfasis5 9 3 3" xfId="2356"/>
    <cellStyle name="60% - Énfasis5 9 3 4" xfId="2357"/>
    <cellStyle name="60% - Énfasis5 9 3 5" xfId="2358"/>
    <cellStyle name="60% - Énfasis5 9 3 6" xfId="2359"/>
    <cellStyle name="60% - Énfasis5 9 4" xfId="2360"/>
    <cellStyle name="60% - Énfasis5 9 5" xfId="2361"/>
    <cellStyle name="60% - Énfasis5 9 6" xfId="2362"/>
    <cellStyle name="60% - Énfasis6 10" xfId="2363"/>
    <cellStyle name="60% - Énfasis6 10 2" xfId="2364"/>
    <cellStyle name="60% - Énfasis6 10 2 2" xfId="2365"/>
    <cellStyle name="60% - Énfasis6 10 2 2 2" xfId="2366"/>
    <cellStyle name="60% - Énfasis6 10 2 3" xfId="2367"/>
    <cellStyle name="60% - Énfasis6 10 2 4" xfId="2368"/>
    <cellStyle name="60% - Énfasis6 10 2 5" xfId="2369"/>
    <cellStyle name="60% - Énfasis6 10 2 6" xfId="2370"/>
    <cellStyle name="60% - Énfasis6 10 3" xfId="2371"/>
    <cellStyle name="60% - Énfasis6 10 3 2" xfId="2372"/>
    <cellStyle name="60% - Énfasis6 10 4" xfId="2373"/>
    <cellStyle name="60% - Énfasis6 10 5" xfId="2374"/>
    <cellStyle name="60% - Énfasis6 11" xfId="2375"/>
    <cellStyle name="60% - Énfasis6 11 2" xfId="2376"/>
    <cellStyle name="60% - Énfasis6 11 2 2" xfId="2377"/>
    <cellStyle name="60% - Énfasis6 11 2 3" xfId="2378"/>
    <cellStyle name="60% - Énfasis6 11 2 4" xfId="2379"/>
    <cellStyle name="60% - Énfasis6 11 2 5" xfId="2380"/>
    <cellStyle name="60% - Énfasis6 11 2 6" xfId="2381"/>
    <cellStyle name="60% - Énfasis6 11 3" xfId="2382"/>
    <cellStyle name="60% - Énfasis6 11 4" xfId="2383"/>
    <cellStyle name="60% - Énfasis6 11 5" xfId="2384"/>
    <cellStyle name="60% - Énfasis6 12" xfId="2385"/>
    <cellStyle name="60% - Énfasis6 12 2" xfId="2386"/>
    <cellStyle name="60% - Énfasis6 12 2 2" xfId="2387"/>
    <cellStyle name="60% - Énfasis6 12 2 3" xfId="2388"/>
    <cellStyle name="60% - Énfasis6 12 2 4" xfId="2389"/>
    <cellStyle name="60% - Énfasis6 12 2 5" xfId="2390"/>
    <cellStyle name="60% - Énfasis6 12 2 6" xfId="2391"/>
    <cellStyle name="60% - Énfasis6 12 3" xfId="2392"/>
    <cellStyle name="60% - Énfasis6 12 4" xfId="2393"/>
    <cellStyle name="60% - Énfasis6 12 5" xfId="2394"/>
    <cellStyle name="60% - Énfasis6 13" xfId="2395"/>
    <cellStyle name="60% - Énfasis6 14" xfId="2396"/>
    <cellStyle name="60% - Énfasis6 15" xfId="2397"/>
    <cellStyle name="60% - Énfasis6 15 2" xfId="2398"/>
    <cellStyle name="60% - Énfasis6 16" xfId="2399"/>
    <cellStyle name="60% - Énfasis6 17" xfId="2400"/>
    <cellStyle name="60% - Énfasis6 18" xfId="2401"/>
    <cellStyle name="60% - Énfasis6 2" xfId="2402"/>
    <cellStyle name="60% - Énfasis6 2 2" xfId="2403"/>
    <cellStyle name="60% - Énfasis6 2 2 2" xfId="2404"/>
    <cellStyle name="60% - Énfasis6 2 2 2 2" xfId="2405"/>
    <cellStyle name="60% - Énfasis6 2 2 2 3" xfId="2406"/>
    <cellStyle name="60% - Énfasis6 2 2 2 3 2" xfId="2407"/>
    <cellStyle name="60% - Énfasis6 2 2 2 4" xfId="2408"/>
    <cellStyle name="60% - Énfasis6 2 2 2 5" xfId="2409"/>
    <cellStyle name="60% - Énfasis6 2 2 3" xfId="2410"/>
    <cellStyle name="60% - Énfasis6 2 2 4" xfId="2411"/>
    <cellStyle name="60% - Énfasis6 2 2 5" xfId="2412"/>
    <cellStyle name="60% - Énfasis6 2 2 6" xfId="2413"/>
    <cellStyle name="60% - Énfasis6 2 3" xfId="2414"/>
    <cellStyle name="60% - Énfasis6 2 3 2" xfId="2415"/>
    <cellStyle name="60% - Énfasis6 2 4" xfId="2416"/>
    <cellStyle name="60% - Énfasis6 2 4 2" xfId="2417"/>
    <cellStyle name="60% - Énfasis6 2 5" xfId="2418"/>
    <cellStyle name="60% - Énfasis6 2 6" xfId="2419"/>
    <cellStyle name="60% - Énfasis6 2 7" xfId="2420"/>
    <cellStyle name="60% - Énfasis6 2 7 2" xfId="2421"/>
    <cellStyle name="60% - Énfasis6 3" xfId="2422"/>
    <cellStyle name="60% - Énfasis6 3 2" xfId="2423"/>
    <cellStyle name="60% - Énfasis6 3 3" xfId="2424"/>
    <cellStyle name="60% - Énfasis6 4" xfId="2425"/>
    <cellStyle name="60% - Énfasis6 4 2" xfId="2426"/>
    <cellStyle name="60% - Énfasis6 4 3" xfId="2427"/>
    <cellStyle name="60% - Énfasis6 4 4" xfId="2428"/>
    <cellStyle name="60% - Énfasis6 5" xfId="2429"/>
    <cellStyle name="60% - Énfasis6 5 2" xfId="2430"/>
    <cellStyle name="60% - Énfasis6 5 3" xfId="2431"/>
    <cellStyle name="60% - Énfasis6 6" xfId="2432"/>
    <cellStyle name="60% - Énfasis6 7" xfId="2433"/>
    <cellStyle name="60% - Énfasis6 8" xfId="2434"/>
    <cellStyle name="60% - Énfasis6 9" xfId="2435"/>
    <cellStyle name="60% - Énfasis6 9 2" xfId="2436"/>
    <cellStyle name="60% - Énfasis6 9 2 2" xfId="2437"/>
    <cellStyle name="60% - Énfasis6 9 2 2 2" xfId="2438"/>
    <cellStyle name="60% - Énfasis6 9 2 2 3" xfId="2439"/>
    <cellStyle name="60% - Énfasis6 9 2 2 4" xfId="2440"/>
    <cellStyle name="60% - Énfasis6 9 2 2 5" xfId="2441"/>
    <cellStyle name="60% - Énfasis6 9 2 2 6" xfId="2442"/>
    <cellStyle name="60% - Énfasis6 9 2 3" xfId="2443"/>
    <cellStyle name="60% - Énfasis6 9 2 4" xfId="2444"/>
    <cellStyle name="60% - Énfasis6 9 2 5" xfId="2445"/>
    <cellStyle name="60% - Énfasis6 9 3" xfId="2446"/>
    <cellStyle name="60% - Énfasis6 9 3 2" xfId="2447"/>
    <cellStyle name="60% - Énfasis6 9 3 3" xfId="2448"/>
    <cellStyle name="60% - Énfasis6 9 3 4" xfId="2449"/>
    <cellStyle name="60% - Énfasis6 9 3 5" xfId="2450"/>
    <cellStyle name="60% - Énfasis6 9 3 6" xfId="2451"/>
    <cellStyle name="60% - Énfasis6 9 4" xfId="2452"/>
    <cellStyle name="60% - Énfasis6 9 5" xfId="2453"/>
    <cellStyle name="60% - Énfasis6 9 6" xfId="2454"/>
    <cellStyle name="Accent1" xfId="2455"/>
    <cellStyle name="Accent1 2" xfId="2456"/>
    <cellStyle name="Accent1 2 2" xfId="2457"/>
    <cellStyle name="Accent1 2_MAGISTER EDUC 2009" xfId="2458"/>
    <cellStyle name="Accent1_atrasado 15 04 DAF" xfId="2459"/>
    <cellStyle name="Accent2" xfId="2460"/>
    <cellStyle name="Accent2 2" xfId="2461"/>
    <cellStyle name="Accent2 2 2" xfId="2462"/>
    <cellStyle name="Accent2 2_MAGISTER EDUC 2009" xfId="2463"/>
    <cellStyle name="Accent2_atrasado 15 04 DAF" xfId="2464"/>
    <cellStyle name="Accent3" xfId="2465"/>
    <cellStyle name="Accent3 2" xfId="2466"/>
    <cellStyle name="Accent3 2 2" xfId="2467"/>
    <cellStyle name="Accent3 2_MAGISTER EDUC 2009" xfId="2468"/>
    <cellStyle name="Accent3_atrasado 15 04 DAF" xfId="2469"/>
    <cellStyle name="Accent4" xfId="2470"/>
    <cellStyle name="Accent4 2" xfId="2471"/>
    <cellStyle name="Accent4 2 2" xfId="2472"/>
    <cellStyle name="Accent4 2_MAGISTER EDUC 2009" xfId="2473"/>
    <cellStyle name="Accent4_atrasado 15 04 DAF" xfId="2474"/>
    <cellStyle name="Accent5" xfId="2475"/>
    <cellStyle name="Accent5 2" xfId="2476"/>
    <cellStyle name="Accent5 2 2" xfId="2477"/>
    <cellStyle name="Accent5 2_MAGISTER EDUC 2009" xfId="2478"/>
    <cellStyle name="Accent5_atrasado 15 04 DAF" xfId="2479"/>
    <cellStyle name="Accent6" xfId="2480"/>
    <cellStyle name="Accent6 2" xfId="2481"/>
    <cellStyle name="Accent6 2 2" xfId="2482"/>
    <cellStyle name="Accent6 2_MAGISTER EDUC 2009" xfId="2483"/>
    <cellStyle name="Accent6_atrasado 15 04 DAF" xfId="2484"/>
    <cellStyle name="Bad" xfId="2485"/>
    <cellStyle name="Bad 2" xfId="2486"/>
    <cellStyle name="Bad 2 2" xfId="2487"/>
    <cellStyle name="Bad 2_MAGISTER EDUC 2009" xfId="2488"/>
    <cellStyle name="Bad_atrasado 15 04 DAF" xfId="2489"/>
    <cellStyle name="Bom" xfId="2490"/>
    <cellStyle name="Bom 2" xfId="2491"/>
    <cellStyle name="Buena 10" xfId="2492"/>
    <cellStyle name="Buena 10 2" xfId="2493"/>
    <cellStyle name="Buena 10 2 2" xfId="2494"/>
    <cellStyle name="Buena 10 2 2 2" xfId="2495"/>
    <cellStyle name="Buena 10 2 3" xfId="2496"/>
    <cellStyle name="Buena 10 2 4" xfId="2497"/>
    <cellStyle name="Buena 10 2 5" xfId="2498"/>
    <cellStyle name="Buena 10 2 6" xfId="2499"/>
    <cellStyle name="Buena 10 3" xfId="2500"/>
    <cellStyle name="Buena 10 3 2" xfId="2501"/>
    <cellStyle name="Buena 10 4" xfId="2502"/>
    <cellStyle name="Buena 10 5" xfId="2503"/>
    <cellStyle name="Buena 11" xfId="2504"/>
    <cellStyle name="Buena 11 2" xfId="2505"/>
    <cellStyle name="Buena 11 2 2" xfId="2506"/>
    <cellStyle name="Buena 11 2 3" xfId="2507"/>
    <cellStyle name="Buena 11 2 4" xfId="2508"/>
    <cellStyle name="Buena 11 2 5" xfId="2509"/>
    <cellStyle name="Buena 11 2 6" xfId="2510"/>
    <cellStyle name="Buena 11 3" xfId="2511"/>
    <cellStyle name="Buena 11 4" xfId="2512"/>
    <cellStyle name="Buena 11 5" xfId="2513"/>
    <cellStyle name="Buena 12" xfId="2514"/>
    <cellStyle name="Buena 12 2" xfId="2515"/>
    <cellStyle name="Buena 12 2 2" xfId="2516"/>
    <cellStyle name="Buena 12 2 3" xfId="2517"/>
    <cellStyle name="Buena 12 2 4" xfId="2518"/>
    <cellStyle name="Buena 12 2 5" xfId="2519"/>
    <cellStyle name="Buena 12 2 6" xfId="2520"/>
    <cellStyle name="Buena 12 3" xfId="2521"/>
    <cellStyle name="Buena 12 4" xfId="2522"/>
    <cellStyle name="Buena 12 5" xfId="2523"/>
    <cellStyle name="Buena 13" xfId="2524"/>
    <cellStyle name="Buena 14" xfId="2525"/>
    <cellStyle name="Buena 15" xfId="2526"/>
    <cellStyle name="Buena 15 2" xfId="2527"/>
    <cellStyle name="Buena 16" xfId="2528"/>
    <cellStyle name="Buena 17" xfId="2529"/>
    <cellStyle name="Buena 18" xfId="2530"/>
    <cellStyle name="Buena 2" xfId="2531"/>
    <cellStyle name="Buena 2 2" xfId="2532"/>
    <cellStyle name="Buena 2 2 2" xfId="2533"/>
    <cellStyle name="Buena 2 2 2 2" xfId="2534"/>
    <cellStyle name="Buena 2 2 2 3" xfId="2535"/>
    <cellStyle name="Buena 2 2 2 3 2" xfId="2536"/>
    <cellStyle name="Buena 2 2 2 4" xfId="2537"/>
    <cellStyle name="Buena 2 2 2 5" xfId="2538"/>
    <cellStyle name="Buena 2 2 3" xfId="2539"/>
    <cellStyle name="Buena 2 2 4" xfId="2540"/>
    <cellStyle name="Buena 2 2 5" xfId="2541"/>
    <cellStyle name="Buena 2 2 6" xfId="2542"/>
    <cellStyle name="Buena 2 3" xfId="2543"/>
    <cellStyle name="Buena 2 3 2" xfId="2544"/>
    <cellStyle name="Buena 2 4" xfId="2545"/>
    <cellStyle name="Buena 2 4 2" xfId="2546"/>
    <cellStyle name="Buena 2 5" xfId="2547"/>
    <cellStyle name="Buena 2 6" xfId="2548"/>
    <cellStyle name="Buena 2 7" xfId="2549"/>
    <cellStyle name="Buena 2 7 2" xfId="2550"/>
    <cellStyle name="Buena 3" xfId="2551"/>
    <cellStyle name="Buena 3 2" xfId="2552"/>
    <cellStyle name="Buena 3 3" xfId="2553"/>
    <cellStyle name="Buena 4" xfId="2554"/>
    <cellStyle name="Buena 4 2" xfId="2555"/>
    <cellStyle name="Buena 4 3" xfId="2556"/>
    <cellStyle name="Buena 4 4" xfId="2557"/>
    <cellStyle name="Buena 5" xfId="2558"/>
    <cellStyle name="Buena 5 2" xfId="2559"/>
    <cellStyle name="Buena 5 3" xfId="2560"/>
    <cellStyle name="Buena 6" xfId="2561"/>
    <cellStyle name="Buena 7" xfId="2562"/>
    <cellStyle name="Buena 8" xfId="2563"/>
    <cellStyle name="Buena 9" xfId="2564"/>
    <cellStyle name="Buena 9 2" xfId="2565"/>
    <cellStyle name="Buena 9 2 2" xfId="2566"/>
    <cellStyle name="Buena 9 2 2 2" xfId="2567"/>
    <cellStyle name="Buena 9 2 2 3" xfId="2568"/>
    <cellStyle name="Buena 9 2 2 4" xfId="2569"/>
    <cellStyle name="Buena 9 2 2 5" xfId="2570"/>
    <cellStyle name="Buena 9 2 2 6" xfId="2571"/>
    <cellStyle name="Buena 9 2 3" xfId="2572"/>
    <cellStyle name="Buena 9 2 4" xfId="2573"/>
    <cellStyle name="Buena 9 2 5" xfId="2574"/>
    <cellStyle name="Buena 9 3" xfId="2575"/>
    <cellStyle name="Buena 9 3 2" xfId="2576"/>
    <cellStyle name="Buena 9 3 3" xfId="2577"/>
    <cellStyle name="Buena 9 3 4" xfId="2578"/>
    <cellStyle name="Buena 9 3 5" xfId="2579"/>
    <cellStyle name="Buena 9 3 6" xfId="2580"/>
    <cellStyle name="Buena 9 4" xfId="2581"/>
    <cellStyle name="Buena 9 5" xfId="2582"/>
    <cellStyle name="Buena 9 6" xfId="2583"/>
    <cellStyle name="Calculation" xfId="2584"/>
    <cellStyle name="Calculation 10" xfId="2585"/>
    <cellStyle name="Calculation 2" xfId="2586"/>
    <cellStyle name="Calculation 2 2" xfId="2587"/>
    <cellStyle name="Calculation 2 2 2" xfId="2588"/>
    <cellStyle name="Calculation 2 2 3" xfId="2589"/>
    <cellStyle name="Calculation 2 2 4" xfId="2590"/>
    <cellStyle name="Calculation 2 2 5" xfId="2591"/>
    <cellStyle name="Calculation 2 3" xfId="2592"/>
    <cellStyle name="Calculation 2 4" xfId="2593"/>
    <cellStyle name="Calculation 2 5" xfId="2594"/>
    <cellStyle name="Calculation 2 6" xfId="2595"/>
    <cellStyle name="Calculation 2 7" xfId="2596"/>
    <cellStyle name="Calculation 2 8" xfId="2597"/>
    <cellStyle name="Calculation 2_MAGISTER EDUC 2009" xfId="2598"/>
    <cellStyle name="Calculation 3" xfId="2599"/>
    <cellStyle name="Calculation 4" xfId="2600"/>
    <cellStyle name="Calculation 5" xfId="2601"/>
    <cellStyle name="Calculation 6" xfId="2602"/>
    <cellStyle name="Calculation 7" xfId="2603"/>
    <cellStyle name="Calculation 8" xfId="2604"/>
    <cellStyle name="Calculation 9" xfId="2605"/>
    <cellStyle name="Calculation_atrasado 15 04 DAF" xfId="2606"/>
    <cellStyle name="Cálculo 10" xfId="2607"/>
    <cellStyle name="Cálculo 10 2" xfId="2608"/>
    <cellStyle name="Cálculo 10 2 2" xfId="2609"/>
    <cellStyle name="Cálculo 10 2 2 2" xfId="2610"/>
    <cellStyle name="Cálculo 10 2 3" xfId="2611"/>
    <cellStyle name="Cálculo 10 2 4" xfId="2612"/>
    <cellStyle name="Cálculo 10 2 5" xfId="2613"/>
    <cellStyle name="Cálculo 10 2 6" xfId="2614"/>
    <cellStyle name="Cálculo 10 3" xfId="2615"/>
    <cellStyle name="Cálculo 10 3 2" xfId="2616"/>
    <cellStyle name="Cálculo 10 4" xfId="2617"/>
    <cellStyle name="Cálculo 10 5" xfId="2618"/>
    <cellStyle name="Cálculo 11" xfId="2619"/>
    <cellStyle name="Cálculo 11 2" xfId="2620"/>
    <cellStyle name="Cálculo 11 2 2" xfId="2621"/>
    <cellStyle name="Cálculo 11 2 3" xfId="2622"/>
    <cellStyle name="Cálculo 11 2 4" xfId="2623"/>
    <cellStyle name="Cálculo 11 2 5" xfId="2624"/>
    <cellStyle name="Cálculo 11 2 6" xfId="2625"/>
    <cellStyle name="Cálculo 11 3" xfId="2626"/>
    <cellStyle name="Cálculo 11 4" xfId="2627"/>
    <cellStyle name="Cálculo 11 5" xfId="2628"/>
    <cellStyle name="Cálculo 12" xfId="2629"/>
    <cellStyle name="Cálculo 12 2" xfId="2630"/>
    <cellStyle name="Cálculo 12 2 2" xfId="2631"/>
    <cellStyle name="Cálculo 12 2 3" xfId="2632"/>
    <cellStyle name="Cálculo 12 2 4" xfId="2633"/>
    <cellStyle name="Cálculo 12 2 5" xfId="2634"/>
    <cellStyle name="Cálculo 12 2 6" xfId="2635"/>
    <cellStyle name="Cálculo 12 3" xfId="2636"/>
    <cellStyle name="Cálculo 12 4" xfId="2637"/>
    <cellStyle name="Cálculo 12 5" xfId="2638"/>
    <cellStyle name="Cálculo 13" xfId="2639"/>
    <cellStyle name="Cálculo 13 2" xfId="2640"/>
    <cellStyle name="Cálculo 13 3" xfId="2641"/>
    <cellStyle name="Cálculo 13 4" xfId="2642"/>
    <cellStyle name="Cálculo 13 5" xfId="2643"/>
    <cellStyle name="Cálculo 14" xfId="2644"/>
    <cellStyle name="Cálculo 14 2" xfId="2645"/>
    <cellStyle name="Cálculo 14 3" xfId="2646"/>
    <cellStyle name="Cálculo 14 4" xfId="2647"/>
    <cellStyle name="Cálculo 14 5" xfId="2648"/>
    <cellStyle name="Cálculo 15" xfId="2649"/>
    <cellStyle name="Cálculo 15 2" xfId="2650"/>
    <cellStyle name="Cálculo 16" xfId="2651"/>
    <cellStyle name="Cálculo 17" xfId="2652"/>
    <cellStyle name="Cálculo 18" xfId="2653"/>
    <cellStyle name="Cálculo 2" xfId="2654"/>
    <cellStyle name="Cálculo 2 10" xfId="2655"/>
    <cellStyle name="Cálculo 2 10 2" xfId="2656"/>
    <cellStyle name="Cálculo 2 10 3" xfId="2657"/>
    <cellStyle name="Cálculo 2 10 4" xfId="2658"/>
    <cellStyle name="Cálculo 2 10 5" xfId="2659"/>
    <cellStyle name="Cálculo 2 11" xfId="2660"/>
    <cellStyle name="Cálculo 2 11 2" xfId="2661"/>
    <cellStyle name="Cálculo 2 11 3" xfId="2662"/>
    <cellStyle name="Cálculo 2 11 4" xfId="2663"/>
    <cellStyle name="Cálculo 2 11 5" xfId="2664"/>
    <cellStyle name="Cálculo 2 12" xfId="2665"/>
    <cellStyle name="Cálculo 2 12 2" xfId="2666"/>
    <cellStyle name="Cálculo 2 12 3" xfId="2667"/>
    <cellStyle name="Cálculo 2 12 4" xfId="2668"/>
    <cellStyle name="Cálculo 2 12 5" xfId="2669"/>
    <cellStyle name="Cálculo 2 12 6" xfId="2670"/>
    <cellStyle name="Cálculo 2 13" xfId="2671"/>
    <cellStyle name="Cálculo 2 13 2" xfId="2672"/>
    <cellStyle name="Cálculo 2 13 3" xfId="2673"/>
    <cellStyle name="Cálculo 2 13 4" xfId="2674"/>
    <cellStyle name="Cálculo 2 13 5" xfId="2675"/>
    <cellStyle name="Cálculo 2 14" xfId="2676"/>
    <cellStyle name="Cálculo 2 14 2" xfId="2677"/>
    <cellStyle name="Cálculo 2 14 3" xfId="2678"/>
    <cellStyle name="Cálculo 2 14 4" xfId="2679"/>
    <cellStyle name="Cálculo 2 14 5" xfId="2680"/>
    <cellStyle name="Cálculo 2 15" xfId="2681"/>
    <cellStyle name="Cálculo 2 16" xfId="2682"/>
    <cellStyle name="Cálculo 2 17" xfId="2683"/>
    <cellStyle name="Cálculo 2 18" xfId="2684"/>
    <cellStyle name="Cálculo 2 19" xfId="2685"/>
    <cellStyle name="Cálculo 2 2" xfId="2686"/>
    <cellStyle name="Cálculo 2 2 10" xfId="2687"/>
    <cellStyle name="Cálculo 2 2 10 2" xfId="2688"/>
    <cellStyle name="Cálculo 2 2 10 3" xfId="2689"/>
    <cellStyle name="Cálculo 2 2 10 4" xfId="2690"/>
    <cellStyle name="Cálculo 2 2 10 5" xfId="2691"/>
    <cellStyle name="Cálculo 2 2 11" xfId="2692"/>
    <cellStyle name="Cálculo 2 2 11 2" xfId="2693"/>
    <cellStyle name="Cálculo 2 2 11 3" xfId="2694"/>
    <cellStyle name="Cálculo 2 2 11 4" xfId="2695"/>
    <cellStyle name="Cálculo 2 2 11 5" xfId="2696"/>
    <cellStyle name="Cálculo 2 2 12" xfId="2697"/>
    <cellStyle name="Cálculo 2 2 12 2" xfId="2698"/>
    <cellStyle name="Cálculo 2 2 12 3" xfId="2699"/>
    <cellStyle name="Cálculo 2 2 12 4" xfId="2700"/>
    <cellStyle name="Cálculo 2 2 12 5" xfId="2701"/>
    <cellStyle name="Cálculo 2 2 13" xfId="2702"/>
    <cellStyle name="Cálculo 2 2 13 2" xfId="2703"/>
    <cellStyle name="Cálculo 2 2 13 3" xfId="2704"/>
    <cellStyle name="Cálculo 2 2 13 4" xfId="2705"/>
    <cellStyle name="Cálculo 2 2 13 5" xfId="2706"/>
    <cellStyle name="Cálculo 2 2 14" xfId="2707"/>
    <cellStyle name="Cálculo 2 2 14 2" xfId="2708"/>
    <cellStyle name="Cálculo 2 2 14 3" xfId="2709"/>
    <cellStyle name="Cálculo 2 2 14 4" xfId="2710"/>
    <cellStyle name="Cálculo 2 2 14 5" xfId="2711"/>
    <cellStyle name="Cálculo 2 2 15" xfId="2712"/>
    <cellStyle name="Cálculo 2 2 16" xfId="2713"/>
    <cellStyle name="Cálculo 2 2 17" xfId="2714"/>
    <cellStyle name="Cálculo 2 2 18" xfId="2715"/>
    <cellStyle name="Cálculo 2 2 2" xfId="2716"/>
    <cellStyle name="Cálculo 2 2 2 10" xfId="2717"/>
    <cellStyle name="Cálculo 2 2 2 11" xfId="2718"/>
    <cellStyle name="Cálculo 2 2 2 12" xfId="2719"/>
    <cellStyle name="Cálculo 2 2 2 13" xfId="2720"/>
    <cellStyle name="Cálculo 2 2 2 2" xfId="2721"/>
    <cellStyle name="Cálculo 2 2 2 2 2" xfId="2722"/>
    <cellStyle name="Cálculo 2 2 2 2 3" xfId="2723"/>
    <cellStyle name="Cálculo 2 2 2 2 4" xfId="2724"/>
    <cellStyle name="Cálculo 2 2 2 2 5" xfId="2725"/>
    <cellStyle name="Cálculo 2 2 2 2 6" xfId="2726"/>
    <cellStyle name="Cálculo 2 2 2 3" xfId="2727"/>
    <cellStyle name="Cálculo 2 2 2 3 2" xfId="2728"/>
    <cellStyle name="Cálculo 2 2 2 3 2 2" xfId="2729"/>
    <cellStyle name="Cálculo 2 2 2 3 3" xfId="2730"/>
    <cellStyle name="Cálculo 2 2 2 3 4" xfId="2731"/>
    <cellStyle name="Cálculo 2 2 2 3 5" xfId="2732"/>
    <cellStyle name="Cálculo 2 2 2 4" xfId="2733"/>
    <cellStyle name="Cálculo 2 2 2 4 2" xfId="2734"/>
    <cellStyle name="Cálculo 2 2 2 4 3" xfId="2735"/>
    <cellStyle name="Cálculo 2 2 2 4 4" xfId="2736"/>
    <cellStyle name="Cálculo 2 2 2 4 5" xfId="2737"/>
    <cellStyle name="Cálculo 2 2 2 4 6" xfId="2738"/>
    <cellStyle name="Cálculo 2 2 2 5" xfId="2739"/>
    <cellStyle name="Cálculo 2 2 2 5 2" xfId="2740"/>
    <cellStyle name="Cálculo 2 2 2 5 3" xfId="2741"/>
    <cellStyle name="Cálculo 2 2 2 5 4" xfId="2742"/>
    <cellStyle name="Cálculo 2 2 2 5 5" xfId="2743"/>
    <cellStyle name="Cálculo 2 2 2 5 6" xfId="2744"/>
    <cellStyle name="Cálculo 2 2 2 6" xfId="2745"/>
    <cellStyle name="Cálculo 2 2 2 6 2" xfId="2746"/>
    <cellStyle name="Cálculo 2 2 2 6 3" xfId="2747"/>
    <cellStyle name="Cálculo 2 2 2 6 4" xfId="2748"/>
    <cellStyle name="Cálculo 2 2 2 6 5" xfId="2749"/>
    <cellStyle name="Cálculo 2 2 2 7" xfId="2750"/>
    <cellStyle name="Cálculo 2 2 2 7 2" xfId="2751"/>
    <cellStyle name="Cálculo 2 2 2 7 3" xfId="2752"/>
    <cellStyle name="Cálculo 2 2 2 7 4" xfId="2753"/>
    <cellStyle name="Cálculo 2 2 2 7 5" xfId="2754"/>
    <cellStyle name="Cálculo 2 2 2 8" xfId="2755"/>
    <cellStyle name="Cálculo 2 2 2 8 2" xfId="2756"/>
    <cellStyle name="Cálculo 2 2 2 8 3" xfId="2757"/>
    <cellStyle name="Cálculo 2 2 2 8 4" xfId="2758"/>
    <cellStyle name="Cálculo 2 2 2 8 5" xfId="2759"/>
    <cellStyle name="Cálculo 2 2 2 9" xfId="2760"/>
    <cellStyle name="Cálculo 2 2 3" xfId="2761"/>
    <cellStyle name="Cálculo 2 2 3 10" xfId="2762"/>
    <cellStyle name="Cálculo 2 2 3 11" xfId="2763"/>
    <cellStyle name="Cálculo 2 2 3 12" xfId="2764"/>
    <cellStyle name="Cálculo 2 2 3 2" xfId="2765"/>
    <cellStyle name="Cálculo 2 2 3 2 2" xfId="2766"/>
    <cellStyle name="Cálculo 2 2 3 2 3" xfId="2767"/>
    <cellStyle name="Cálculo 2 2 3 2 4" xfId="2768"/>
    <cellStyle name="Cálculo 2 2 3 2 5" xfId="2769"/>
    <cellStyle name="Cálculo 2 2 3 3" xfId="2770"/>
    <cellStyle name="Cálculo 2 2 3 3 2" xfId="2771"/>
    <cellStyle name="Cálculo 2 2 3 3 3" xfId="2772"/>
    <cellStyle name="Cálculo 2 2 3 3 4" xfId="2773"/>
    <cellStyle name="Cálculo 2 2 3 3 5" xfId="2774"/>
    <cellStyle name="Cálculo 2 2 3 4" xfId="2775"/>
    <cellStyle name="Cálculo 2 2 3 4 2" xfId="2776"/>
    <cellStyle name="Cálculo 2 2 3 4 3" xfId="2777"/>
    <cellStyle name="Cálculo 2 2 3 4 4" xfId="2778"/>
    <cellStyle name="Cálculo 2 2 3 4 5" xfId="2779"/>
    <cellStyle name="Cálculo 2 2 3 5" xfId="2780"/>
    <cellStyle name="Cálculo 2 2 3 5 2" xfId="2781"/>
    <cellStyle name="Cálculo 2 2 3 5 3" xfId="2782"/>
    <cellStyle name="Cálculo 2 2 3 5 4" xfId="2783"/>
    <cellStyle name="Cálculo 2 2 3 5 5" xfId="2784"/>
    <cellStyle name="Cálculo 2 2 3 6" xfId="2785"/>
    <cellStyle name="Cálculo 2 2 3 6 2" xfId="2786"/>
    <cellStyle name="Cálculo 2 2 3 6 3" xfId="2787"/>
    <cellStyle name="Cálculo 2 2 3 6 4" xfId="2788"/>
    <cellStyle name="Cálculo 2 2 3 6 5" xfId="2789"/>
    <cellStyle name="Cálculo 2 2 3 7" xfId="2790"/>
    <cellStyle name="Cálculo 2 2 3 7 2" xfId="2791"/>
    <cellStyle name="Cálculo 2 2 3 7 3" xfId="2792"/>
    <cellStyle name="Cálculo 2 2 3 7 4" xfId="2793"/>
    <cellStyle name="Cálculo 2 2 3 7 5" xfId="2794"/>
    <cellStyle name="Cálculo 2 2 3 8" xfId="2795"/>
    <cellStyle name="Cálculo 2 2 3 8 2" xfId="2796"/>
    <cellStyle name="Cálculo 2 2 3 8 3" xfId="2797"/>
    <cellStyle name="Cálculo 2 2 3 8 4" xfId="2798"/>
    <cellStyle name="Cálculo 2 2 3 8 5" xfId="2799"/>
    <cellStyle name="Cálculo 2 2 3 9" xfId="2800"/>
    <cellStyle name="Cálculo 2 2 4" xfId="2801"/>
    <cellStyle name="Cálculo 2 2 4 10" xfId="2802"/>
    <cellStyle name="Cálculo 2 2 4 11" xfId="2803"/>
    <cellStyle name="Cálculo 2 2 4 12" xfId="2804"/>
    <cellStyle name="Cálculo 2 2 4 2" xfId="2805"/>
    <cellStyle name="Cálculo 2 2 4 2 2" xfId="2806"/>
    <cellStyle name="Cálculo 2 2 4 2 3" xfId="2807"/>
    <cellStyle name="Cálculo 2 2 4 2 4" xfId="2808"/>
    <cellStyle name="Cálculo 2 2 4 2 5" xfId="2809"/>
    <cellStyle name="Cálculo 2 2 4 3" xfId="2810"/>
    <cellStyle name="Cálculo 2 2 4 3 2" xfId="2811"/>
    <cellStyle name="Cálculo 2 2 4 3 3" xfId="2812"/>
    <cellStyle name="Cálculo 2 2 4 3 4" xfId="2813"/>
    <cellStyle name="Cálculo 2 2 4 3 5" xfId="2814"/>
    <cellStyle name="Cálculo 2 2 4 4" xfId="2815"/>
    <cellStyle name="Cálculo 2 2 4 4 2" xfId="2816"/>
    <cellStyle name="Cálculo 2 2 4 4 3" xfId="2817"/>
    <cellStyle name="Cálculo 2 2 4 4 4" xfId="2818"/>
    <cellStyle name="Cálculo 2 2 4 4 5" xfId="2819"/>
    <cellStyle name="Cálculo 2 2 4 5" xfId="2820"/>
    <cellStyle name="Cálculo 2 2 4 5 2" xfId="2821"/>
    <cellStyle name="Cálculo 2 2 4 5 3" xfId="2822"/>
    <cellStyle name="Cálculo 2 2 4 5 4" xfId="2823"/>
    <cellStyle name="Cálculo 2 2 4 5 5" xfId="2824"/>
    <cellStyle name="Cálculo 2 2 4 6" xfId="2825"/>
    <cellStyle name="Cálculo 2 2 4 6 2" xfId="2826"/>
    <cellStyle name="Cálculo 2 2 4 6 3" xfId="2827"/>
    <cellStyle name="Cálculo 2 2 4 6 4" xfId="2828"/>
    <cellStyle name="Cálculo 2 2 4 6 5" xfId="2829"/>
    <cellStyle name="Cálculo 2 2 4 7" xfId="2830"/>
    <cellStyle name="Cálculo 2 2 4 7 2" xfId="2831"/>
    <cellStyle name="Cálculo 2 2 4 7 3" xfId="2832"/>
    <cellStyle name="Cálculo 2 2 4 7 4" xfId="2833"/>
    <cellStyle name="Cálculo 2 2 4 7 5" xfId="2834"/>
    <cellStyle name="Cálculo 2 2 4 8" xfId="2835"/>
    <cellStyle name="Cálculo 2 2 4 8 2" xfId="2836"/>
    <cellStyle name="Cálculo 2 2 4 8 3" xfId="2837"/>
    <cellStyle name="Cálculo 2 2 4 8 4" xfId="2838"/>
    <cellStyle name="Cálculo 2 2 4 8 5" xfId="2839"/>
    <cellStyle name="Cálculo 2 2 4 9" xfId="2840"/>
    <cellStyle name="Cálculo 2 2 5" xfId="2841"/>
    <cellStyle name="Cálculo 2 2 5 10" xfId="2842"/>
    <cellStyle name="Cálculo 2 2 5 11" xfId="2843"/>
    <cellStyle name="Cálculo 2 2 5 12" xfId="2844"/>
    <cellStyle name="Cálculo 2 2 5 2" xfId="2845"/>
    <cellStyle name="Cálculo 2 2 5 2 2" xfId="2846"/>
    <cellStyle name="Cálculo 2 2 5 2 3" xfId="2847"/>
    <cellStyle name="Cálculo 2 2 5 2 4" xfId="2848"/>
    <cellStyle name="Cálculo 2 2 5 2 5" xfId="2849"/>
    <cellStyle name="Cálculo 2 2 5 3" xfId="2850"/>
    <cellStyle name="Cálculo 2 2 5 3 2" xfId="2851"/>
    <cellStyle name="Cálculo 2 2 5 3 3" xfId="2852"/>
    <cellStyle name="Cálculo 2 2 5 3 4" xfId="2853"/>
    <cellStyle name="Cálculo 2 2 5 3 5" xfId="2854"/>
    <cellStyle name="Cálculo 2 2 5 4" xfId="2855"/>
    <cellStyle name="Cálculo 2 2 5 4 2" xfId="2856"/>
    <cellStyle name="Cálculo 2 2 5 4 3" xfId="2857"/>
    <cellStyle name="Cálculo 2 2 5 4 4" xfId="2858"/>
    <cellStyle name="Cálculo 2 2 5 4 5" xfId="2859"/>
    <cellStyle name="Cálculo 2 2 5 5" xfId="2860"/>
    <cellStyle name="Cálculo 2 2 5 5 2" xfId="2861"/>
    <cellStyle name="Cálculo 2 2 5 5 3" xfId="2862"/>
    <cellStyle name="Cálculo 2 2 5 5 4" xfId="2863"/>
    <cellStyle name="Cálculo 2 2 5 5 5" xfId="2864"/>
    <cellStyle name="Cálculo 2 2 5 6" xfId="2865"/>
    <cellStyle name="Cálculo 2 2 5 6 2" xfId="2866"/>
    <cellStyle name="Cálculo 2 2 5 6 3" xfId="2867"/>
    <cellStyle name="Cálculo 2 2 5 6 4" xfId="2868"/>
    <cellStyle name="Cálculo 2 2 5 6 5" xfId="2869"/>
    <cellStyle name="Cálculo 2 2 5 7" xfId="2870"/>
    <cellStyle name="Cálculo 2 2 5 7 2" xfId="2871"/>
    <cellStyle name="Cálculo 2 2 5 7 3" xfId="2872"/>
    <cellStyle name="Cálculo 2 2 5 7 4" xfId="2873"/>
    <cellStyle name="Cálculo 2 2 5 7 5" xfId="2874"/>
    <cellStyle name="Cálculo 2 2 5 8" xfId="2875"/>
    <cellStyle name="Cálculo 2 2 5 8 2" xfId="2876"/>
    <cellStyle name="Cálculo 2 2 5 8 3" xfId="2877"/>
    <cellStyle name="Cálculo 2 2 5 8 4" xfId="2878"/>
    <cellStyle name="Cálculo 2 2 5 8 5" xfId="2879"/>
    <cellStyle name="Cálculo 2 2 5 9" xfId="2880"/>
    <cellStyle name="Cálculo 2 2 6" xfId="2881"/>
    <cellStyle name="Cálculo 2 2 6 10" xfId="2882"/>
    <cellStyle name="Cálculo 2 2 6 11" xfId="2883"/>
    <cellStyle name="Cálculo 2 2 6 12" xfId="2884"/>
    <cellStyle name="Cálculo 2 2 6 13" xfId="2885"/>
    <cellStyle name="Cálculo 2 2 6 2" xfId="2886"/>
    <cellStyle name="Cálculo 2 2 6 2 2" xfId="2887"/>
    <cellStyle name="Cálculo 2 2 6 2 3" xfId="2888"/>
    <cellStyle name="Cálculo 2 2 6 2 4" xfId="2889"/>
    <cellStyle name="Cálculo 2 2 6 2 5" xfId="2890"/>
    <cellStyle name="Cálculo 2 2 6 3" xfId="2891"/>
    <cellStyle name="Cálculo 2 2 6 3 2" xfId="2892"/>
    <cellStyle name="Cálculo 2 2 6 3 3" xfId="2893"/>
    <cellStyle name="Cálculo 2 2 6 3 4" xfId="2894"/>
    <cellStyle name="Cálculo 2 2 6 3 5" xfId="2895"/>
    <cellStyle name="Cálculo 2 2 6 4" xfId="2896"/>
    <cellStyle name="Cálculo 2 2 6 4 2" xfId="2897"/>
    <cellStyle name="Cálculo 2 2 6 4 3" xfId="2898"/>
    <cellStyle name="Cálculo 2 2 6 4 4" xfId="2899"/>
    <cellStyle name="Cálculo 2 2 6 4 5" xfId="2900"/>
    <cellStyle name="Cálculo 2 2 6 5" xfId="2901"/>
    <cellStyle name="Cálculo 2 2 6 5 2" xfId="2902"/>
    <cellStyle name="Cálculo 2 2 6 5 3" xfId="2903"/>
    <cellStyle name="Cálculo 2 2 6 5 4" xfId="2904"/>
    <cellStyle name="Cálculo 2 2 6 5 5" xfId="2905"/>
    <cellStyle name="Cálculo 2 2 6 6" xfId="2906"/>
    <cellStyle name="Cálculo 2 2 6 6 2" xfId="2907"/>
    <cellStyle name="Cálculo 2 2 6 6 3" xfId="2908"/>
    <cellStyle name="Cálculo 2 2 6 6 4" xfId="2909"/>
    <cellStyle name="Cálculo 2 2 6 6 5" xfId="2910"/>
    <cellStyle name="Cálculo 2 2 6 7" xfId="2911"/>
    <cellStyle name="Cálculo 2 2 6 7 2" xfId="2912"/>
    <cellStyle name="Cálculo 2 2 6 7 3" xfId="2913"/>
    <cellStyle name="Cálculo 2 2 6 7 4" xfId="2914"/>
    <cellStyle name="Cálculo 2 2 6 7 5" xfId="2915"/>
    <cellStyle name="Cálculo 2 2 6 8" xfId="2916"/>
    <cellStyle name="Cálculo 2 2 6 8 2" xfId="2917"/>
    <cellStyle name="Cálculo 2 2 6 8 3" xfId="2918"/>
    <cellStyle name="Cálculo 2 2 6 8 4" xfId="2919"/>
    <cellStyle name="Cálculo 2 2 6 8 5" xfId="2920"/>
    <cellStyle name="Cálculo 2 2 6 9" xfId="2921"/>
    <cellStyle name="Cálculo 2 2 7" xfId="2922"/>
    <cellStyle name="Cálculo 2 2 7 10" xfId="2923"/>
    <cellStyle name="Cálculo 2 2 7 11" xfId="2924"/>
    <cellStyle name="Cálculo 2 2 7 12" xfId="2925"/>
    <cellStyle name="Cálculo 2 2 7 2" xfId="2926"/>
    <cellStyle name="Cálculo 2 2 7 2 2" xfId="2927"/>
    <cellStyle name="Cálculo 2 2 7 2 3" xfId="2928"/>
    <cellStyle name="Cálculo 2 2 7 2 4" xfId="2929"/>
    <cellStyle name="Cálculo 2 2 7 2 5" xfId="2930"/>
    <cellStyle name="Cálculo 2 2 7 3" xfId="2931"/>
    <cellStyle name="Cálculo 2 2 7 3 2" xfId="2932"/>
    <cellStyle name="Cálculo 2 2 7 3 3" xfId="2933"/>
    <cellStyle name="Cálculo 2 2 7 3 4" xfId="2934"/>
    <cellStyle name="Cálculo 2 2 7 3 5" xfId="2935"/>
    <cellStyle name="Cálculo 2 2 7 4" xfId="2936"/>
    <cellStyle name="Cálculo 2 2 7 4 2" xfId="2937"/>
    <cellStyle name="Cálculo 2 2 7 4 3" xfId="2938"/>
    <cellStyle name="Cálculo 2 2 7 4 4" xfId="2939"/>
    <cellStyle name="Cálculo 2 2 7 4 5" xfId="2940"/>
    <cellStyle name="Cálculo 2 2 7 5" xfId="2941"/>
    <cellStyle name="Cálculo 2 2 7 5 2" xfId="2942"/>
    <cellStyle name="Cálculo 2 2 7 5 3" xfId="2943"/>
    <cellStyle name="Cálculo 2 2 7 5 4" xfId="2944"/>
    <cellStyle name="Cálculo 2 2 7 5 5" xfId="2945"/>
    <cellStyle name="Cálculo 2 2 7 6" xfId="2946"/>
    <cellStyle name="Cálculo 2 2 7 6 2" xfId="2947"/>
    <cellStyle name="Cálculo 2 2 7 6 3" xfId="2948"/>
    <cellStyle name="Cálculo 2 2 7 6 4" xfId="2949"/>
    <cellStyle name="Cálculo 2 2 7 6 5" xfId="2950"/>
    <cellStyle name="Cálculo 2 2 7 7" xfId="2951"/>
    <cellStyle name="Cálculo 2 2 7 7 2" xfId="2952"/>
    <cellStyle name="Cálculo 2 2 7 7 3" xfId="2953"/>
    <cellStyle name="Cálculo 2 2 7 7 4" xfId="2954"/>
    <cellStyle name="Cálculo 2 2 7 7 5" xfId="2955"/>
    <cellStyle name="Cálculo 2 2 7 8" xfId="2956"/>
    <cellStyle name="Cálculo 2 2 7 8 2" xfId="2957"/>
    <cellStyle name="Cálculo 2 2 7 8 3" xfId="2958"/>
    <cellStyle name="Cálculo 2 2 7 8 4" xfId="2959"/>
    <cellStyle name="Cálculo 2 2 7 8 5" xfId="2960"/>
    <cellStyle name="Cálculo 2 2 7 9" xfId="2961"/>
    <cellStyle name="Cálculo 2 2 8" xfId="2962"/>
    <cellStyle name="Cálculo 2 2 8 2" xfId="2963"/>
    <cellStyle name="Cálculo 2 2 8 3" xfId="2964"/>
    <cellStyle name="Cálculo 2 2 8 4" xfId="2965"/>
    <cellStyle name="Cálculo 2 2 8 5" xfId="2966"/>
    <cellStyle name="Cálculo 2 2 9" xfId="2967"/>
    <cellStyle name="Cálculo 2 2 9 2" xfId="2968"/>
    <cellStyle name="Cálculo 2 2 9 3" xfId="2969"/>
    <cellStyle name="Cálculo 2 2 9 4" xfId="2970"/>
    <cellStyle name="Cálculo 2 2 9 5" xfId="2971"/>
    <cellStyle name="Cálculo 2 20" xfId="2972"/>
    <cellStyle name="Cálculo 2 3" xfId="2973"/>
    <cellStyle name="Cálculo 2 3 10" xfId="2974"/>
    <cellStyle name="Cálculo 2 3 11" xfId="2975"/>
    <cellStyle name="Cálculo 2 3 12" xfId="2976"/>
    <cellStyle name="Cálculo 2 3 13" xfId="2977"/>
    <cellStyle name="Cálculo 2 3 14" xfId="2978"/>
    <cellStyle name="Cálculo 2 3 2" xfId="2979"/>
    <cellStyle name="Cálculo 2 3 2 10" xfId="2980"/>
    <cellStyle name="Cálculo 2 3 2 11" xfId="2981"/>
    <cellStyle name="Cálculo 2 3 2 12" xfId="2982"/>
    <cellStyle name="Cálculo 2 3 2 13" xfId="2983"/>
    <cellStyle name="Cálculo 2 3 2 2" xfId="2984"/>
    <cellStyle name="Cálculo 2 3 2 2 2" xfId="2985"/>
    <cellStyle name="Cálculo 2 3 2 2 3" xfId="2986"/>
    <cellStyle name="Cálculo 2 3 2 2 4" xfId="2987"/>
    <cellStyle name="Cálculo 2 3 2 2 5" xfId="2988"/>
    <cellStyle name="Cálculo 2 3 2 3" xfId="2989"/>
    <cellStyle name="Cálculo 2 3 2 3 2" xfId="2990"/>
    <cellStyle name="Cálculo 2 3 2 3 3" xfId="2991"/>
    <cellStyle name="Cálculo 2 3 2 3 4" xfId="2992"/>
    <cellStyle name="Cálculo 2 3 2 3 5" xfId="2993"/>
    <cellStyle name="Cálculo 2 3 2 4" xfId="2994"/>
    <cellStyle name="Cálculo 2 3 2 4 2" xfId="2995"/>
    <cellStyle name="Cálculo 2 3 2 4 3" xfId="2996"/>
    <cellStyle name="Cálculo 2 3 2 4 4" xfId="2997"/>
    <cellStyle name="Cálculo 2 3 2 4 5" xfId="2998"/>
    <cellStyle name="Cálculo 2 3 2 5" xfId="2999"/>
    <cellStyle name="Cálculo 2 3 2 5 2" xfId="3000"/>
    <cellStyle name="Cálculo 2 3 2 5 3" xfId="3001"/>
    <cellStyle name="Cálculo 2 3 2 5 4" xfId="3002"/>
    <cellStyle name="Cálculo 2 3 2 5 5" xfId="3003"/>
    <cellStyle name="Cálculo 2 3 2 6" xfId="3004"/>
    <cellStyle name="Cálculo 2 3 2 6 2" xfId="3005"/>
    <cellStyle name="Cálculo 2 3 2 6 3" xfId="3006"/>
    <cellStyle name="Cálculo 2 3 2 6 4" xfId="3007"/>
    <cellStyle name="Cálculo 2 3 2 6 5" xfId="3008"/>
    <cellStyle name="Cálculo 2 3 2 7" xfId="3009"/>
    <cellStyle name="Cálculo 2 3 2 7 2" xfId="3010"/>
    <cellStyle name="Cálculo 2 3 2 7 3" xfId="3011"/>
    <cellStyle name="Cálculo 2 3 2 7 4" xfId="3012"/>
    <cellStyle name="Cálculo 2 3 2 7 5" xfId="3013"/>
    <cellStyle name="Cálculo 2 3 2 8" xfId="3014"/>
    <cellStyle name="Cálculo 2 3 2 8 2" xfId="3015"/>
    <cellStyle name="Cálculo 2 3 2 8 3" xfId="3016"/>
    <cellStyle name="Cálculo 2 3 2 8 4" xfId="3017"/>
    <cellStyle name="Cálculo 2 3 2 8 5" xfId="3018"/>
    <cellStyle name="Cálculo 2 3 2 9" xfId="3019"/>
    <cellStyle name="Cálculo 2 3 3" xfId="3020"/>
    <cellStyle name="Cálculo 2 3 3 2" xfId="3021"/>
    <cellStyle name="Cálculo 2 3 3 3" xfId="3022"/>
    <cellStyle name="Cálculo 2 3 3 4" xfId="3023"/>
    <cellStyle name="Cálculo 2 3 3 5" xfId="3024"/>
    <cellStyle name="Cálculo 2 3 3 6" xfId="3025"/>
    <cellStyle name="Cálculo 2 3 4" xfId="3026"/>
    <cellStyle name="Cálculo 2 3 4 2" xfId="3027"/>
    <cellStyle name="Cálculo 2 3 4 3" xfId="3028"/>
    <cellStyle name="Cálculo 2 3 4 4" xfId="3029"/>
    <cellStyle name="Cálculo 2 3 4 5" xfId="3030"/>
    <cellStyle name="Cálculo 2 3 4 6" xfId="3031"/>
    <cellStyle name="Cálculo 2 3 5" xfId="3032"/>
    <cellStyle name="Cálculo 2 3 5 2" xfId="3033"/>
    <cellStyle name="Cálculo 2 3 5 3" xfId="3034"/>
    <cellStyle name="Cálculo 2 3 5 4" xfId="3035"/>
    <cellStyle name="Cálculo 2 3 5 5" xfId="3036"/>
    <cellStyle name="Cálculo 2 3 5 6" xfId="3037"/>
    <cellStyle name="Cálculo 2 3 6" xfId="3038"/>
    <cellStyle name="Cálculo 2 3 6 2" xfId="3039"/>
    <cellStyle name="Cálculo 2 3 6 3" xfId="3040"/>
    <cellStyle name="Cálculo 2 3 6 4" xfId="3041"/>
    <cellStyle name="Cálculo 2 3 6 5" xfId="3042"/>
    <cellStyle name="Cálculo 2 3 6 6" xfId="3043"/>
    <cellStyle name="Cálculo 2 3 7" xfId="3044"/>
    <cellStyle name="Cálculo 2 3 7 2" xfId="3045"/>
    <cellStyle name="Cálculo 2 3 7 3" xfId="3046"/>
    <cellStyle name="Cálculo 2 3 7 4" xfId="3047"/>
    <cellStyle name="Cálculo 2 3 7 5" xfId="3048"/>
    <cellStyle name="Cálculo 2 3 8" xfId="3049"/>
    <cellStyle name="Cálculo 2 3 8 2" xfId="3050"/>
    <cellStyle name="Cálculo 2 3 8 3" xfId="3051"/>
    <cellStyle name="Cálculo 2 3 8 4" xfId="3052"/>
    <cellStyle name="Cálculo 2 3 8 5" xfId="3053"/>
    <cellStyle name="Cálculo 2 3 9" xfId="3054"/>
    <cellStyle name="Cálculo 2 3 9 2" xfId="3055"/>
    <cellStyle name="Cálculo 2 3 9 3" xfId="3056"/>
    <cellStyle name="Cálculo 2 3 9 4" xfId="3057"/>
    <cellStyle name="Cálculo 2 3 9 5" xfId="3058"/>
    <cellStyle name="Cálculo 2 4" xfId="3059"/>
    <cellStyle name="Cálculo 2 4 10" xfId="3060"/>
    <cellStyle name="Cálculo 2 4 11" xfId="3061"/>
    <cellStyle name="Cálculo 2 4 12" xfId="3062"/>
    <cellStyle name="Cálculo 2 4 2" xfId="3063"/>
    <cellStyle name="Cálculo 2 4 2 2" xfId="3064"/>
    <cellStyle name="Cálculo 2 4 2 3" xfId="3065"/>
    <cellStyle name="Cálculo 2 4 2 4" xfId="3066"/>
    <cellStyle name="Cálculo 2 4 2 5" xfId="3067"/>
    <cellStyle name="Cálculo 2 4 3" xfId="3068"/>
    <cellStyle name="Cálculo 2 4 3 2" xfId="3069"/>
    <cellStyle name="Cálculo 2 4 3 3" xfId="3070"/>
    <cellStyle name="Cálculo 2 4 3 4" xfId="3071"/>
    <cellStyle name="Cálculo 2 4 3 5" xfId="3072"/>
    <cellStyle name="Cálculo 2 4 4" xfId="3073"/>
    <cellStyle name="Cálculo 2 4 4 2" xfId="3074"/>
    <cellStyle name="Cálculo 2 4 4 3" xfId="3075"/>
    <cellStyle name="Cálculo 2 4 4 4" xfId="3076"/>
    <cellStyle name="Cálculo 2 4 4 5" xfId="3077"/>
    <cellStyle name="Cálculo 2 4 5" xfId="3078"/>
    <cellStyle name="Cálculo 2 4 5 2" xfId="3079"/>
    <cellStyle name="Cálculo 2 4 5 3" xfId="3080"/>
    <cellStyle name="Cálculo 2 4 5 4" xfId="3081"/>
    <cellStyle name="Cálculo 2 4 5 5" xfId="3082"/>
    <cellStyle name="Cálculo 2 4 6" xfId="3083"/>
    <cellStyle name="Cálculo 2 4 6 2" xfId="3084"/>
    <cellStyle name="Cálculo 2 4 6 3" xfId="3085"/>
    <cellStyle name="Cálculo 2 4 6 4" xfId="3086"/>
    <cellStyle name="Cálculo 2 4 6 5" xfId="3087"/>
    <cellStyle name="Cálculo 2 4 6 6" xfId="3088"/>
    <cellStyle name="Cálculo 2 4 7" xfId="3089"/>
    <cellStyle name="Cálculo 2 4 7 2" xfId="3090"/>
    <cellStyle name="Cálculo 2 4 7 3" xfId="3091"/>
    <cellStyle name="Cálculo 2 4 7 4" xfId="3092"/>
    <cellStyle name="Cálculo 2 4 7 5" xfId="3093"/>
    <cellStyle name="Cálculo 2 4 8" xfId="3094"/>
    <cellStyle name="Cálculo 2 4 8 2" xfId="3095"/>
    <cellStyle name="Cálculo 2 4 8 3" xfId="3096"/>
    <cellStyle name="Cálculo 2 4 8 4" xfId="3097"/>
    <cellStyle name="Cálculo 2 4 8 5" xfId="3098"/>
    <cellStyle name="Cálculo 2 4 9" xfId="3099"/>
    <cellStyle name="Cálculo 2 5" xfId="3100"/>
    <cellStyle name="Cálculo 2 5 10" xfId="3101"/>
    <cellStyle name="Cálculo 2 5 11" xfId="3102"/>
    <cellStyle name="Cálculo 2 5 12" xfId="3103"/>
    <cellStyle name="Cálculo 2 5 13" xfId="3104"/>
    <cellStyle name="Cálculo 2 5 2" xfId="3105"/>
    <cellStyle name="Cálculo 2 5 2 2" xfId="3106"/>
    <cellStyle name="Cálculo 2 5 2 3" xfId="3107"/>
    <cellStyle name="Cálculo 2 5 2 4" xfId="3108"/>
    <cellStyle name="Cálculo 2 5 2 5" xfId="3109"/>
    <cellStyle name="Cálculo 2 5 2 6" xfId="3110"/>
    <cellStyle name="Cálculo 2 5 3" xfId="3111"/>
    <cellStyle name="Cálculo 2 5 3 2" xfId="3112"/>
    <cellStyle name="Cálculo 2 5 3 3" xfId="3113"/>
    <cellStyle name="Cálculo 2 5 3 4" xfId="3114"/>
    <cellStyle name="Cálculo 2 5 3 5" xfId="3115"/>
    <cellStyle name="Cálculo 2 5 3 6" xfId="3116"/>
    <cellStyle name="Cálculo 2 5 4" xfId="3117"/>
    <cellStyle name="Cálculo 2 5 4 2" xfId="3118"/>
    <cellStyle name="Cálculo 2 5 4 3" xfId="3119"/>
    <cellStyle name="Cálculo 2 5 4 4" xfId="3120"/>
    <cellStyle name="Cálculo 2 5 4 5" xfId="3121"/>
    <cellStyle name="Cálculo 2 5 4 6" xfId="3122"/>
    <cellStyle name="Cálculo 2 5 5" xfId="3123"/>
    <cellStyle name="Cálculo 2 5 5 2" xfId="3124"/>
    <cellStyle name="Cálculo 2 5 5 3" xfId="3125"/>
    <cellStyle name="Cálculo 2 5 5 4" xfId="3126"/>
    <cellStyle name="Cálculo 2 5 5 5" xfId="3127"/>
    <cellStyle name="Cálculo 2 5 5 6" xfId="3128"/>
    <cellStyle name="Cálculo 2 5 6" xfId="3129"/>
    <cellStyle name="Cálculo 2 5 6 2" xfId="3130"/>
    <cellStyle name="Cálculo 2 5 6 3" xfId="3131"/>
    <cellStyle name="Cálculo 2 5 6 4" xfId="3132"/>
    <cellStyle name="Cálculo 2 5 6 5" xfId="3133"/>
    <cellStyle name="Cálculo 2 5 6 6" xfId="3134"/>
    <cellStyle name="Cálculo 2 5 7" xfId="3135"/>
    <cellStyle name="Cálculo 2 5 7 2" xfId="3136"/>
    <cellStyle name="Cálculo 2 5 7 3" xfId="3137"/>
    <cellStyle name="Cálculo 2 5 7 4" xfId="3138"/>
    <cellStyle name="Cálculo 2 5 7 5" xfId="3139"/>
    <cellStyle name="Cálculo 2 5 8" xfId="3140"/>
    <cellStyle name="Cálculo 2 5 8 2" xfId="3141"/>
    <cellStyle name="Cálculo 2 5 8 3" xfId="3142"/>
    <cellStyle name="Cálculo 2 5 8 4" xfId="3143"/>
    <cellStyle name="Cálculo 2 5 8 5" xfId="3144"/>
    <cellStyle name="Cálculo 2 5 9" xfId="3145"/>
    <cellStyle name="Cálculo 2 6" xfId="3146"/>
    <cellStyle name="Cálculo 2 6 10" xfId="3147"/>
    <cellStyle name="Cálculo 2 6 11" xfId="3148"/>
    <cellStyle name="Cálculo 2 6 12" xfId="3149"/>
    <cellStyle name="Cálculo 2 6 13" xfId="3150"/>
    <cellStyle name="Cálculo 2 6 2" xfId="3151"/>
    <cellStyle name="Cálculo 2 6 2 2" xfId="3152"/>
    <cellStyle name="Cálculo 2 6 2 3" xfId="3153"/>
    <cellStyle name="Cálculo 2 6 2 4" xfId="3154"/>
    <cellStyle name="Cálculo 2 6 2 5" xfId="3155"/>
    <cellStyle name="Cálculo 2 6 2 6" xfId="3156"/>
    <cellStyle name="Cálculo 2 6 3" xfId="3157"/>
    <cellStyle name="Cálculo 2 6 3 2" xfId="3158"/>
    <cellStyle name="Cálculo 2 6 3 3" xfId="3159"/>
    <cellStyle name="Cálculo 2 6 3 4" xfId="3160"/>
    <cellStyle name="Cálculo 2 6 3 5" xfId="3161"/>
    <cellStyle name="Cálculo 2 6 3 6" xfId="3162"/>
    <cellStyle name="Cálculo 2 6 4" xfId="3163"/>
    <cellStyle name="Cálculo 2 6 4 2" xfId="3164"/>
    <cellStyle name="Cálculo 2 6 4 3" xfId="3165"/>
    <cellStyle name="Cálculo 2 6 4 4" xfId="3166"/>
    <cellStyle name="Cálculo 2 6 4 5" xfId="3167"/>
    <cellStyle name="Cálculo 2 6 4 6" xfId="3168"/>
    <cellStyle name="Cálculo 2 6 5" xfId="3169"/>
    <cellStyle name="Cálculo 2 6 5 2" xfId="3170"/>
    <cellStyle name="Cálculo 2 6 5 3" xfId="3171"/>
    <cellStyle name="Cálculo 2 6 5 4" xfId="3172"/>
    <cellStyle name="Cálculo 2 6 5 5" xfId="3173"/>
    <cellStyle name="Cálculo 2 6 5 6" xfId="3174"/>
    <cellStyle name="Cálculo 2 6 6" xfId="3175"/>
    <cellStyle name="Cálculo 2 6 6 2" xfId="3176"/>
    <cellStyle name="Cálculo 2 6 6 3" xfId="3177"/>
    <cellStyle name="Cálculo 2 6 6 4" xfId="3178"/>
    <cellStyle name="Cálculo 2 6 6 5" xfId="3179"/>
    <cellStyle name="Cálculo 2 6 6 6" xfId="3180"/>
    <cellStyle name="Cálculo 2 6 7" xfId="3181"/>
    <cellStyle name="Cálculo 2 6 7 2" xfId="3182"/>
    <cellStyle name="Cálculo 2 6 7 3" xfId="3183"/>
    <cellStyle name="Cálculo 2 6 7 4" xfId="3184"/>
    <cellStyle name="Cálculo 2 6 7 5" xfId="3185"/>
    <cellStyle name="Cálculo 2 6 8" xfId="3186"/>
    <cellStyle name="Cálculo 2 6 8 2" xfId="3187"/>
    <cellStyle name="Cálculo 2 6 8 3" xfId="3188"/>
    <cellStyle name="Cálculo 2 6 8 4" xfId="3189"/>
    <cellStyle name="Cálculo 2 6 8 5" xfId="3190"/>
    <cellStyle name="Cálculo 2 6 9" xfId="3191"/>
    <cellStyle name="Cálculo 2 7" xfId="3192"/>
    <cellStyle name="Cálculo 2 7 10" xfId="3193"/>
    <cellStyle name="Cálculo 2 7 11" xfId="3194"/>
    <cellStyle name="Cálculo 2 7 12" xfId="3195"/>
    <cellStyle name="Cálculo 2 7 13" xfId="3196"/>
    <cellStyle name="Cálculo 2 7 2" xfId="3197"/>
    <cellStyle name="Cálculo 2 7 2 2" xfId="3198"/>
    <cellStyle name="Cálculo 2 7 2 3" xfId="3199"/>
    <cellStyle name="Cálculo 2 7 2 4" xfId="3200"/>
    <cellStyle name="Cálculo 2 7 2 5" xfId="3201"/>
    <cellStyle name="Cálculo 2 7 3" xfId="3202"/>
    <cellStyle name="Cálculo 2 7 3 2" xfId="3203"/>
    <cellStyle name="Cálculo 2 7 3 3" xfId="3204"/>
    <cellStyle name="Cálculo 2 7 3 4" xfId="3205"/>
    <cellStyle name="Cálculo 2 7 3 5" xfId="3206"/>
    <cellStyle name="Cálculo 2 7 4" xfId="3207"/>
    <cellStyle name="Cálculo 2 7 4 2" xfId="3208"/>
    <cellStyle name="Cálculo 2 7 4 3" xfId="3209"/>
    <cellStyle name="Cálculo 2 7 4 4" xfId="3210"/>
    <cellStyle name="Cálculo 2 7 4 5" xfId="3211"/>
    <cellStyle name="Cálculo 2 7 5" xfId="3212"/>
    <cellStyle name="Cálculo 2 7 5 2" xfId="3213"/>
    <cellStyle name="Cálculo 2 7 5 3" xfId="3214"/>
    <cellStyle name="Cálculo 2 7 5 4" xfId="3215"/>
    <cellStyle name="Cálculo 2 7 5 5" xfId="3216"/>
    <cellStyle name="Cálculo 2 7 6" xfId="3217"/>
    <cellStyle name="Cálculo 2 7 6 2" xfId="3218"/>
    <cellStyle name="Cálculo 2 7 6 3" xfId="3219"/>
    <cellStyle name="Cálculo 2 7 6 4" xfId="3220"/>
    <cellStyle name="Cálculo 2 7 6 5" xfId="3221"/>
    <cellStyle name="Cálculo 2 7 7" xfId="3222"/>
    <cellStyle name="Cálculo 2 7 7 2" xfId="3223"/>
    <cellStyle name="Cálculo 2 7 7 3" xfId="3224"/>
    <cellStyle name="Cálculo 2 7 7 4" xfId="3225"/>
    <cellStyle name="Cálculo 2 7 7 5" xfId="3226"/>
    <cellStyle name="Cálculo 2 7 8" xfId="3227"/>
    <cellStyle name="Cálculo 2 7 8 2" xfId="3228"/>
    <cellStyle name="Cálculo 2 7 8 3" xfId="3229"/>
    <cellStyle name="Cálculo 2 7 8 4" xfId="3230"/>
    <cellStyle name="Cálculo 2 7 8 5" xfId="3231"/>
    <cellStyle name="Cálculo 2 7 9" xfId="3232"/>
    <cellStyle name="Cálculo 2 8" xfId="3233"/>
    <cellStyle name="Cálculo 2 8 10" xfId="3234"/>
    <cellStyle name="Cálculo 2 8 11" xfId="3235"/>
    <cellStyle name="Cálculo 2 8 12" xfId="3236"/>
    <cellStyle name="Cálculo 2 8 2" xfId="3237"/>
    <cellStyle name="Cálculo 2 8 2 2" xfId="3238"/>
    <cellStyle name="Cálculo 2 8 2 3" xfId="3239"/>
    <cellStyle name="Cálculo 2 8 2 4" xfId="3240"/>
    <cellStyle name="Cálculo 2 8 2 5" xfId="3241"/>
    <cellStyle name="Cálculo 2 8 3" xfId="3242"/>
    <cellStyle name="Cálculo 2 8 3 2" xfId="3243"/>
    <cellStyle name="Cálculo 2 8 3 3" xfId="3244"/>
    <cellStyle name="Cálculo 2 8 3 4" xfId="3245"/>
    <cellStyle name="Cálculo 2 8 3 5" xfId="3246"/>
    <cellStyle name="Cálculo 2 8 4" xfId="3247"/>
    <cellStyle name="Cálculo 2 8 4 2" xfId="3248"/>
    <cellStyle name="Cálculo 2 8 4 3" xfId="3249"/>
    <cellStyle name="Cálculo 2 8 4 4" xfId="3250"/>
    <cellStyle name="Cálculo 2 8 4 5" xfId="3251"/>
    <cellStyle name="Cálculo 2 8 5" xfId="3252"/>
    <cellStyle name="Cálculo 2 8 5 2" xfId="3253"/>
    <cellStyle name="Cálculo 2 8 5 3" xfId="3254"/>
    <cellStyle name="Cálculo 2 8 5 4" xfId="3255"/>
    <cellStyle name="Cálculo 2 8 5 5" xfId="3256"/>
    <cellStyle name="Cálculo 2 8 6" xfId="3257"/>
    <cellStyle name="Cálculo 2 8 6 2" xfId="3258"/>
    <cellStyle name="Cálculo 2 8 6 3" xfId="3259"/>
    <cellStyle name="Cálculo 2 8 6 4" xfId="3260"/>
    <cellStyle name="Cálculo 2 8 6 5" xfId="3261"/>
    <cellStyle name="Cálculo 2 8 7" xfId="3262"/>
    <cellStyle name="Cálculo 2 8 7 2" xfId="3263"/>
    <cellStyle name="Cálculo 2 8 7 3" xfId="3264"/>
    <cellStyle name="Cálculo 2 8 7 4" xfId="3265"/>
    <cellStyle name="Cálculo 2 8 7 5" xfId="3266"/>
    <cellStyle name="Cálculo 2 8 8" xfId="3267"/>
    <cellStyle name="Cálculo 2 8 8 2" xfId="3268"/>
    <cellStyle name="Cálculo 2 8 8 3" xfId="3269"/>
    <cellStyle name="Cálculo 2 8 8 4" xfId="3270"/>
    <cellStyle name="Cálculo 2 8 8 5" xfId="3271"/>
    <cellStyle name="Cálculo 2 8 9" xfId="3272"/>
    <cellStyle name="Cálculo 2 9" xfId="3273"/>
    <cellStyle name="Cálculo 2 9 2" xfId="3274"/>
    <cellStyle name="Cálculo 2 9 3" xfId="3275"/>
    <cellStyle name="Cálculo 2 9 4" xfId="3276"/>
    <cellStyle name="Cálculo 2 9 5" xfId="3277"/>
    <cellStyle name="Cálculo 3" xfId="3278"/>
    <cellStyle name="Cálculo 3 10" xfId="3279"/>
    <cellStyle name="Cálculo 3 10 2" xfId="3280"/>
    <cellStyle name="Cálculo 3 10 3" xfId="3281"/>
    <cellStyle name="Cálculo 3 10 4" xfId="3282"/>
    <cellStyle name="Cálculo 3 10 5" xfId="3283"/>
    <cellStyle name="Cálculo 3 11" xfId="3284"/>
    <cellStyle name="Cálculo 3 11 2" xfId="3285"/>
    <cellStyle name="Cálculo 3 11 3" xfId="3286"/>
    <cellStyle name="Cálculo 3 11 4" xfId="3287"/>
    <cellStyle name="Cálculo 3 11 5" xfId="3288"/>
    <cellStyle name="Cálculo 3 12" xfId="3289"/>
    <cellStyle name="Cálculo 3 12 2" xfId="3290"/>
    <cellStyle name="Cálculo 3 12 3" xfId="3291"/>
    <cellStyle name="Cálculo 3 12 4" xfId="3292"/>
    <cellStyle name="Cálculo 3 12 5" xfId="3293"/>
    <cellStyle name="Cálculo 3 13" xfId="3294"/>
    <cellStyle name="Cálculo 3 13 2" xfId="3295"/>
    <cellStyle name="Cálculo 3 13 3" xfId="3296"/>
    <cellStyle name="Cálculo 3 13 4" xfId="3297"/>
    <cellStyle name="Cálculo 3 13 5" xfId="3298"/>
    <cellStyle name="Cálculo 3 14" xfId="3299"/>
    <cellStyle name="Cálculo 3 14 2" xfId="3300"/>
    <cellStyle name="Cálculo 3 14 3" xfId="3301"/>
    <cellStyle name="Cálculo 3 14 4" xfId="3302"/>
    <cellStyle name="Cálculo 3 14 5" xfId="3303"/>
    <cellStyle name="Cálculo 3 15" xfId="3304"/>
    <cellStyle name="Cálculo 3 16" xfId="3305"/>
    <cellStyle name="Cálculo 3 17" xfId="3306"/>
    <cellStyle name="Cálculo 3 18" xfId="3307"/>
    <cellStyle name="Cálculo 3 19" xfId="3308"/>
    <cellStyle name="Cálculo 3 2" xfId="3309"/>
    <cellStyle name="Cálculo 3 2 10" xfId="3310"/>
    <cellStyle name="Cálculo 3 2 10 2" xfId="3311"/>
    <cellStyle name="Cálculo 3 2 10 3" xfId="3312"/>
    <cellStyle name="Cálculo 3 2 10 4" xfId="3313"/>
    <cellStyle name="Cálculo 3 2 10 5" xfId="3314"/>
    <cellStyle name="Cálculo 3 2 11" xfId="3315"/>
    <cellStyle name="Cálculo 3 2 11 2" xfId="3316"/>
    <cellStyle name="Cálculo 3 2 11 3" xfId="3317"/>
    <cellStyle name="Cálculo 3 2 11 4" xfId="3318"/>
    <cellStyle name="Cálculo 3 2 11 5" xfId="3319"/>
    <cellStyle name="Cálculo 3 2 12" xfId="3320"/>
    <cellStyle name="Cálculo 3 2 12 2" xfId="3321"/>
    <cellStyle name="Cálculo 3 2 12 3" xfId="3322"/>
    <cellStyle name="Cálculo 3 2 12 4" xfId="3323"/>
    <cellStyle name="Cálculo 3 2 12 5" xfId="3324"/>
    <cellStyle name="Cálculo 3 2 13" xfId="3325"/>
    <cellStyle name="Cálculo 3 2 13 2" xfId="3326"/>
    <cellStyle name="Cálculo 3 2 13 3" xfId="3327"/>
    <cellStyle name="Cálculo 3 2 13 4" xfId="3328"/>
    <cellStyle name="Cálculo 3 2 13 5" xfId="3329"/>
    <cellStyle name="Cálculo 3 2 14" xfId="3330"/>
    <cellStyle name="Cálculo 3 2 14 2" xfId="3331"/>
    <cellStyle name="Cálculo 3 2 14 3" xfId="3332"/>
    <cellStyle name="Cálculo 3 2 14 4" xfId="3333"/>
    <cellStyle name="Cálculo 3 2 14 5" xfId="3334"/>
    <cellStyle name="Cálculo 3 2 15" xfId="3335"/>
    <cellStyle name="Cálculo 3 2 16" xfId="3336"/>
    <cellStyle name="Cálculo 3 2 17" xfId="3337"/>
    <cellStyle name="Cálculo 3 2 18" xfId="3338"/>
    <cellStyle name="Cálculo 3 2 2" xfId="3339"/>
    <cellStyle name="Cálculo 3 2 2 10" xfId="3340"/>
    <cellStyle name="Cálculo 3 2 2 11" xfId="3341"/>
    <cellStyle name="Cálculo 3 2 2 12" xfId="3342"/>
    <cellStyle name="Cálculo 3 2 2 2" xfId="3343"/>
    <cellStyle name="Cálculo 3 2 2 2 2" xfId="3344"/>
    <cellStyle name="Cálculo 3 2 2 2 3" xfId="3345"/>
    <cellStyle name="Cálculo 3 2 2 2 4" xfId="3346"/>
    <cellStyle name="Cálculo 3 2 2 2 5" xfId="3347"/>
    <cellStyle name="Cálculo 3 2 2 3" xfId="3348"/>
    <cellStyle name="Cálculo 3 2 2 3 2" xfId="3349"/>
    <cellStyle name="Cálculo 3 2 2 3 3" xfId="3350"/>
    <cellStyle name="Cálculo 3 2 2 3 4" xfId="3351"/>
    <cellStyle name="Cálculo 3 2 2 3 5" xfId="3352"/>
    <cellStyle name="Cálculo 3 2 2 4" xfId="3353"/>
    <cellStyle name="Cálculo 3 2 2 4 2" xfId="3354"/>
    <cellStyle name="Cálculo 3 2 2 4 3" xfId="3355"/>
    <cellStyle name="Cálculo 3 2 2 4 4" xfId="3356"/>
    <cellStyle name="Cálculo 3 2 2 4 5" xfId="3357"/>
    <cellStyle name="Cálculo 3 2 2 5" xfId="3358"/>
    <cellStyle name="Cálculo 3 2 2 5 2" xfId="3359"/>
    <cellStyle name="Cálculo 3 2 2 5 3" xfId="3360"/>
    <cellStyle name="Cálculo 3 2 2 5 4" xfId="3361"/>
    <cellStyle name="Cálculo 3 2 2 5 5" xfId="3362"/>
    <cellStyle name="Cálculo 3 2 2 6" xfId="3363"/>
    <cellStyle name="Cálculo 3 2 2 6 2" xfId="3364"/>
    <cellStyle name="Cálculo 3 2 2 6 3" xfId="3365"/>
    <cellStyle name="Cálculo 3 2 2 6 4" xfId="3366"/>
    <cellStyle name="Cálculo 3 2 2 6 5" xfId="3367"/>
    <cellStyle name="Cálculo 3 2 2 7" xfId="3368"/>
    <cellStyle name="Cálculo 3 2 2 7 2" xfId="3369"/>
    <cellStyle name="Cálculo 3 2 2 7 3" xfId="3370"/>
    <cellStyle name="Cálculo 3 2 2 7 4" xfId="3371"/>
    <cellStyle name="Cálculo 3 2 2 7 5" xfId="3372"/>
    <cellStyle name="Cálculo 3 2 2 8" xfId="3373"/>
    <cellStyle name="Cálculo 3 2 2 8 2" xfId="3374"/>
    <cellStyle name="Cálculo 3 2 2 8 3" xfId="3375"/>
    <cellStyle name="Cálculo 3 2 2 8 4" xfId="3376"/>
    <cellStyle name="Cálculo 3 2 2 8 5" xfId="3377"/>
    <cellStyle name="Cálculo 3 2 2 9" xfId="3378"/>
    <cellStyle name="Cálculo 3 2 3" xfId="3379"/>
    <cellStyle name="Cálculo 3 2 3 10" xfId="3380"/>
    <cellStyle name="Cálculo 3 2 3 11" xfId="3381"/>
    <cellStyle name="Cálculo 3 2 3 12" xfId="3382"/>
    <cellStyle name="Cálculo 3 2 3 2" xfId="3383"/>
    <cellStyle name="Cálculo 3 2 3 2 2" xfId="3384"/>
    <cellStyle name="Cálculo 3 2 3 2 3" xfId="3385"/>
    <cellStyle name="Cálculo 3 2 3 2 4" xfId="3386"/>
    <cellStyle name="Cálculo 3 2 3 2 5" xfId="3387"/>
    <cellStyle name="Cálculo 3 2 3 3" xfId="3388"/>
    <cellStyle name="Cálculo 3 2 3 3 2" xfId="3389"/>
    <cellStyle name="Cálculo 3 2 3 3 3" xfId="3390"/>
    <cellStyle name="Cálculo 3 2 3 3 4" xfId="3391"/>
    <cellStyle name="Cálculo 3 2 3 3 5" xfId="3392"/>
    <cellStyle name="Cálculo 3 2 3 4" xfId="3393"/>
    <cellStyle name="Cálculo 3 2 3 4 2" xfId="3394"/>
    <cellStyle name="Cálculo 3 2 3 4 3" xfId="3395"/>
    <cellStyle name="Cálculo 3 2 3 4 4" xfId="3396"/>
    <cellStyle name="Cálculo 3 2 3 4 5" xfId="3397"/>
    <cellStyle name="Cálculo 3 2 3 5" xfId="3398"/>
    <cellStyle name="Cálculo 3 2 3 5 2" xfId="3399"/>
    <cellStyle name="Cálculo 3 2 3 5 3" xfId="3400"/>
    <cellStyle name="Cálculo 3 2 3 5 4" xfId="3401"/>
    <cellStyle name="Cálculo 3 2 3 5 5" xfId="3402"/>
    <cellStyle name="Cálculo 3 2 3 6" xfId="3403"/>
    <cellStyle name="Cálculo 3 2 3 6 2" xfId="3404"/>
    <cellStyle name="Cálculo 3 2 3 6 3" xfId="3405"/>
    <cellStyle name="Cálculo 3 2 3 6 4" xfId="3406"/>
    <cellStyle name="Cálculo 3 2 3 6 5" xfId="3407"/>
    <cellStyle name="Cálculo 3 2 3 7" xfId="3408"/>
    <cellStyle name="Cálculo 3 2 3 7 2" xfId="3409"/>
    <cellStyle name="Cálculo 3 2 3 7 3" xfId="3410"/>
    <cellStyle name="Cálculo 3 2 3 7 4" xfId="3411"/>
    <cellStyle name="Cálculo 3 2 3 7 5" xfId="3412"/>
    <cellStyle name="Cálculo 3 2 3 8" xfId="3413"/>
    <cellStyle name="Cálculo 3 2 3 8 2" xfId="3414"/>
    <cellStyle name="Cálculo 3 2 3 8 3" xfId="3415"/>
    <cellStyle name="Cálculo 3 2 3 8 4" xfId="3416"/>
    <cellStyle name="Cálculo 3 2 3 8 5" xfId="3417"/>
    <cellStyle name="Cálculo 3 2 3 9" xfId="3418"/>
    <cellStyle name="Cálculo 3 2 4" xfId="3419"/>
    <cellStyle name="Cálculo 3 2 4 10" xfId="3420"/>
    <cellStyle name="Cálculo 3 2 4 11" xfId="3421"/>
    <cellStyle name="Cálculo 3 2 4 12" xfId="3422"/>
    <cellStyle name="Cálculo 3 2 4 2" xfId="3423"/>
    <cellStyle name="Cálculo 3 2 4 2 2" xfId="3424"/>
    <cellStyle name="Cálculo 3 2 4 2 3" xfId="3425"/>
    <cellStyle name="Cálculo 3 2 4 2 4" xfId="3426"/>
    <cellStyle name="Cálculo 3 2 4 2 5" xfId="3427"/>
    <cellStyle name="Cálculo 3 2 4 3" xfId="3428"/>
    <cellStyle name="Cálculo 3 2 4 3 2" xfId="3429"/>
    <cellStyle name="Cálculo 3 2 4 3 3" xfId="3430"/>
    <cellStyle name="Cálculo 3 2 4 3 4" xfId="3431"/>
    <cellStyle name="Cálculo 3 2 4 3 5" xfId="3432"/>
    <cellStyle name="Cálculo 3 2 4 4" xfId="3433"/>
    <cellStyle name="Cálculo 3 2 4 4 2" xfId="3434"/>
    <cellStyle name="Cálculo 3 2 4 4 3" xfId="3435"/>
    <cellStyle name="Cálculo 3 2 4 4 4" xfId="3436"/>
    <cellStyle name="Cálculo 3 2 4 4 5" xfId="3437"/>
    <cellStyle name="Cálculo 3 2 4 5" xfId="3438"/>
    <cellStyle name="Cálculo 3 2 4 5 2" xfId="3439"/>
    <cellStyle name="Cálculo 3 2 4 5 3" xfId="3440"/>
    <cellStyle name="Cálculo 3 2 4 5 4" xfId="3441"/>
    <cellStyle name="Cálculo 3 2 4 5 5" xfId="3442"/>
    <cellStyle name="Cálculo 3 2 4 6" xfId="3443"/>
    <cellStyle name="Cálculo 3 2 4 6 2" xfId="3444"/>
    <cellStyle name="Cálculo 3 2 4 6 3" xfId="3445"/>
    <cellStyle name="Cálculo 3 2 4 6 4" xfId="3446"/>
    <cellStyle name="Cálculo 3 2 4 6 5" xfId="3447"/>
    <cellStyle name="Cálculo 3 2 4 7" xfId="3448"/>
    <cellStyle name="Cálculo 3 2 4 7 2" xfId="3449"/>
    <cellStyle name="Cálculo 3 2 4 7 3" xfId="3450"/>
    <cellStyle name="Cálculo 3 2 4 7 4" xfId="3451"/>
    <cellStyle name="Cálculo 3 2 4 7 5" xfId="3452"/>
    <cellStyle name="Cálculo 3 2 4 8" xfId="3453"/>
    <cellStyle name="Cálculo 3 2 4 8 2" xfId="3454"/>
    <cellStyle name="Cálculo 3 2 4 8 3" xfId="3455"/>
    <cellStyle name="Cálculo 3 2 4 8 4" xfId="3456"/>
    <cellStyle name="Cálculo 3 2 4 8 5" xfId="3457"/>
    <cellStyle name="Cálculo 3 2 4 9" xfId="3458"/>
    <cellStyle name="Cálculo 3 2 5" xfId="3459"/>
    <cellStyle name="Cálculo 3 2 5 10" xfId="3460"/>
    <cellStyle name="Cálculo 3 2 5 11" xfId="3461"/>
    <cellStyle name="Cálculo 3 2 5 12" xfId="3462"/>
    <cellStyle name="Cálculo 3 2 5 2" xfId="3463"/>
    <cellStyle name="Cálculo 3 2 5 2 2" xfId="3464"/>
    <cellStyle name="Cálculo 3 2 5 2 3" xfId="3465"/>
    <cellStyle name="Cálculo 3 2 5 2 4" xfId="3466"/>
    <cellStyle name="Cálculo 3 2 5 2 5" xfId="3467"/>
    <cellStyle name="Cálculo 3 2 5 3" xfId="3468"/>
    <cellStyle name="Cálculo 3 2 5 3 2" xfId="3469"/>
    <cellStyle name="Cálculo 3 2 5 3 3" xfId="3470"/>
    <cellStyle name="Cálculo 3 2 5 3 4" xfId="3471"/>
    <cellStyle name="Cálculo 3 2 5 3 5" xfId="3472"/>
    <cellStyle name="Cálculo 3 2 5 4" xfId="3473"/>
    <cellStyle name="Cálculo 3 2 5 4 2" xfId="3474"/>
    <cellStyle name="Cálculo 3 2 5 4 3" xfId="3475"/>
    <cellStyle name="Cálculo 3 2 5 4 4" xfId="3476"/>
    <cellStyle name="Cálculo 3 2 5 4 5" xfId="3477"/>
    <cellStyle name="Cálculo 3 2 5 5" xfId="3478"/>
    <cellStyle name="Cálculo 3 2 5 5 2" xfId="3479"/>
    <cellStyle name="Cálculo 3 2 5 5 3" xfId="3480"/>
    <cellStyle name="Cálculo 3 2 5 5 4" xfId="3481"/>
    <cellStyle name="Cálculo 3 2 5 5 5" xfId="3482"/>
    <cellStyle name="Cálculo 3 2 5 6" xfId="3483"/>
    <cellStyle name="Cálculo 3 2 5 6 2" xfId="3484"/>
    <cellStyle name="Cálculo 3 2 5 6 3" xfId="3485"/>
    <cellStyle name="Cálculo 3 2 5 6 4" xfId="3486"/>
    <cellStyle name="Cálculo 3 2 5 6 5" xfId="3487"/>
    <cellStyle name="Cálculo 3 2 5 7" xfId="3488"/>
    <cellStyle name="Cálculo 3 2 5 7 2" xfId="3489"/>
    <cellStyle name="Cálculo 3 2 5 7 3" xfId="3490"/>
    <cellStyle name="Cálculo 3 2 5 7 4" xfId="3491"/>
    <cellStyle name="Cálculo 3 2 5 7 5" xfId="3492"/>
    <cellStyle name="Cálculo 3 2 5 8" xfId="3493"/>
    <cellStyle name="Cálculo 3 2 5 8 2" xfId="3494"/>
    <cellStyle name="Cálculo 3 2 5 8 3" xfId="3495"/>
    <cellStyle name="Cálculo 3 2 5 8 4" xfId="3496"/>
    <cellStyle name="Cálculo 3 2 5 8 5" xfId="3497"/>
    <cellStyle name="Cálculo 3 2 5 9" xfId="3498"/>
    <cellStyle name="Cálculo 3 2 6" xfId="3499"/>
    <cellStyle name="Cálculo 3 2 6 10" xfId="3500"/>
    <cellStyle name="Cálculo 3 2 6 11" xfId="3501"/>
    <cellStyle name="Cálculo 3 2 6 12" xfId="3502"/>
    <cellStyle name="Cálculo 3 2 6 2" xfId="3503"/>
    <cellStyle name="Cálculo 3 2 6 2 2" xfId="3504"/>
    <cellStyle name="Cálculo 3 2 6 2 3" xfId="3505"/>
    <cellStyle name="Cálculo 3 2 6 2 4" xfId="3506"/>
    <cellStyle name="Cálculo 3 2 6 2 5" xfId="3507"/>
    <cellStyle name="Cálculo 3 2 6 3" xfId="3508"/>
    <cellStyle name="Cálculo 3 2 6 3 2" xfId="3509"/>
    <cellStyle name="Cálculo 3 2 6 3 3" xfId="3510"/>
    <cellStyle name="Cálculo 3 2 6 3 4" xfId="3511"/>
    <cellStyle name="Cálculo 3 2 6 3 5" xfId="3512"/>
    <cellStyle name="Cálculo 3 2 6 4" xfId="3513"/>
    <cellStyle name="Cálculo 3 2 6 4 2" xfId="3514"/>
    <cellStyle name="Cálculo 3 2 6 4 3" xfId="3515"/>
    <cellStyle name="Cálculo 3 2 6 4 4" xfId="3516"/>
    <cellStyle name="Cálculo 3 2 6 4 5" xfId="3517"/>
    <cellStyle name="Cálculo 3 2 6 5" xfId="3518"/>
    <cellStyle name="Cálculo 3 2 6 5 2" xfId="3519"/>
    <cellStyle name="Cálculo 3 2 6 5 3" xfId="3520"/>
    <cellStyle name="Cálculo 3 2 6 5 4" xfId="3521"/>
    <cellStyle name="Cálculo 3 2 6 5 5" xfId="3522"/>
    <cellStyle name="Cálculo 3 2 6 6" xfId="3523"/>
    <cellStyle name="Cálculo 3 2 6 6 2" xfId="3524"/>
    <cellStyle name="Cálculo 3 2 6 6 3" xfId="3525"/>
    <cellStyle name="Cálculo 3 2 6 6 4" xfId="3526"/>
    <cellStyle name="Cálculo 3 2 6 6 5" xfId="3527"/>
    <cellStyle name="Cálculo 3 2 6 7" xfId="3528"/>
    <cellStyle name="Cálculo 3 2 6 7 2" xfId="3529"/>
    <cellStyle name="Cálculo 3 2 6 7 3" xfId="3530"/>
    <cellStyle name="Cálculo 3 2 6 7 4" xfId="3531"/>
    <cellStyle name="Cálculo 3 2 6 7 5" xfId="3532"/>
    <cellStyle name="Cálculo 3 2 6 8" xfId="3533"/>
    <cellStyle name="Cálculo 3 2 6 8 2" xfId="3534"/>
    <cellStyle name="Cálculo 3 2 6 8 3" xfId="3535"/>
    <cellStyle name="Cálculo 3 2 6 8 4" xfId="3536"/>
    <cellStyle name="Cálculo 3 2 6 8 5" xfId="3537"/>
    <cellStyle name="Cálculo 3 2 6 9" xfId="3538"/>
    <cellStyle name="Cálculo 3 2 7" xfId="3539"/>
    <cellStyle name="Cálculo 3 2 7 10" xfId="3540"/>
    <cellStyle name="Cálculo 3 2 7 11" xfId="3541"/>
    <cellStyle name="Cálculo 3 2 7 12" xfId="3542"/>
    <cellStyle name="Cálculo 3 2 7 2" xfId="3543"/>
    <cellStyle name="Cálculo 3 2 7 2 2" xfId="3544"/>
    <cellStyle name="Cálculo 3 2 7 2 3" xfId="3545"/>
    <cellStyle name="Cálculo 3 2 7 2 4" xfId="3546"/>
    <cellStyle name="Cálculo 3 2 7 2 5" xfId="3547"/>
    <cellStyle name="Cálculo 3 2 7 3" xfId="3548"/>
    <cellStyle name="Cálculo 3 2 7 3 2" xfId="3549"/>
    <cellStyle name="Cálculo 3 2 7 3 3" xfId="3550"/>
    <cellStyle name="Cálculo 3 2 7 3 4" xfId="3551"/>
    <cellStyle name="Cálculo 3 2 7 3 5" xfId="3552"/>
    <cellStyle name="Cálculo 3 2 7 4" xfId="3553"/>
    <cellStyle name="Cálculo 3 2 7 4 2" xfId="3554"/>
    <cellStyle name="Cálculo 3 2 7 4 3" xfId="3555"/>
    <cellStyle name="Cálculo 3 2 7 4 4" xfId="3556"/>
    <cellStyle name="Cálculo 3 2 7 4 5" xfId="3557"/>
    <cellStyle name="Cálculo 3 2 7 5" xfId="3558"/>
    <cellStyle name="Cálculo 3 2 7 5 2" xfId="3559"/>
    <cellStyle name="Cálculo 3 2 7 5 3" xfId="3560"/>
    <cellStyle name="Cálculo 3 2 7 5 4" xfId="3561"/>
    <cellStyle name="Cálculo 3 2 7 5 5" xfId="3562"/>
    <cellStyle name="Cálculo 3 2 7 6" xfId="3563"/>
    <cellStyle name="Cálculo 3 2 7 6 2" xfId="3564"/>
    <cellStyle name="Cálculo 3 2 7 6 3" xfId="3565"/>
    <cellStyle name="Cálculo 3 2 7 6 4" xfId="3566"/>
    <cellStyle name="Cálculo 3 2 7 6 5" xfId="3567"/>
    <cellStyle name="Cálculo 3 2 7 7" xfId="3568"/>
    <cellStyle name="Cálculo 3 2 7 7 2" xfId="3569"/>
    <cellStyle name="Cálculo 3 2 7 7 3" xfId="3570"/>
    <cellStyle name="Cálculo 3 2 7 7 4" xfId="3571"/>
    <cellStyle name="Cálculo 3 2 7 7 5" xfId="3572"/>
    <cellStyle name="Cálculo 3 2 7 8" xfId="3573"/>
    <cellStyle name="Cálculo 3 2 7 8 2" xfId="3574"/>
    <cellStyle name="Cálculo 3 2 7 8 3" xfId="3575"/>
    <cellStyle name="Cálculo 3 2 7 8 4" xfId="3576"/>
    <cellStyle name="Cálculo 3 2 7 8 5" xfId="3577"/>
    <cellStyle name="Cálculo 3 2 7 9" xfId="3578"/>
    <cellStyle name="Cálculo 3 2 8" xfId="3579"/>
    <cellStyle name="Cálculo 3 2 8 2" xfId="3580"/>
    <cellStyle name="Cálculo 3 2 8 3" xfId="3581"/>
    <cellStyle name="Cálculo 3 2 8 4" xfId="3582"/>
    <cellStyle name="Cálculo 3 2 8 5" xfId="3583"/>
    <cellStyle name="Cálculo 3 2 9" xfId="3584"/>
    <cellStyle name="Cálculo 3 2 9 2" xfId="3585"/>
    <cellStyle name="Cálculo 3 2 9 3" xfId="3586"/>
    <cellStyle name="Cálculo 3 2 9 4" xfId="3587"/>
    <cellStyle name="Cálculo 3 2 9 5" xfId="3588"/>
    <cellStyle name="Cálculo 3 20" xfId="3589"/>
    <cellStyle name="Cálculo 3 3" xfId="3590"/>
    <cellStyle name="Cálculo 3 3 10" xfId="3591"/>
    <cellStyle name="Cálculo 3 3 11" xfId="3592"/>
    <cellStyle name="Cálculo 3 3 12" xfId="3593"/>
    <cellStyle name="Cálculo 3 3 13" xfId="3594"/>
    <cellStyle name="Cálculo 3 3 2" xfId="3595"/>
    <cellStyle name="Cálculo 3 3 2 10" xfId="3596"/>
    <cellStyle name="Cálculo 3 3 2 11" xfId="3597"/>
    <cellStyle name="Cálculo 3 3 2 12" xfId="3598"/>
    <cellStyle name="Cálculo 3 3 2 2" xfId="3599"/>
    <cellStyle name="Cálculo 3 3 2 2 2" xfId="3600"/>
    <cellStyle name="Cálculo 3 3 2 2 3" xfId="3601"/>
    <cellStyle name="Cálculo 3 3 2 2 4" xfId="3602"/>
    <cellStyle name="Cálculo 3 3 2 2 5" xfId="3603"/>
    <cellStyle name="Cálculo 3 3 2 3" xfId="3604"/>
    <cellStyle name="Cálculo 3 3 2 3 2" xfId="3605"/>
    <cellStyle name="Cálculo 3 3 2 3 3" xfId="3606"/>
    <cellStyle name="Cálculo 3 3 2 3 4" xfId="3607"/>
    <cellStyle name="Cálculo 3 3 2 3 5" xfId="3608"/>
    <cellStyle name="Cálculo 3 3 2 4" xfId="3609"/>
    <cellStyle name="Cálculo 3 3 2 4 2" xfId="3610"/>
    <cellStyle name="Cálculo 3 3 2 4 3" xfId="3611"/>
    <cellStyle name="Cálculo 3 3 2 4 4" xfId="3612"/>
    <cellStyle name="Cálculo 3 3 2 4 5" xfId="3613"/>
    <cellStyle name="Cálculo 3 3 2 5" xfId="3614"/>
    <cellStyle name="Cálculo 3 3 2 5 2" xfId="3615"/>
    <cellStyle name="Cálculo 3 3 2 5 3" xfId="3616"/>
    <cellStyle name="Cálculo 3 3 2 5 4" xfId="3617"/>
    <cellStyle name="Cálculo 3 3 2 5 5" xfId="3618"/>
    <cellStyle name="Cálculo 3 3 2 6" xfId="3619"/>
    <cellStyle name="Cálculo 3 3 2 6 2" xfId="3620"/>
    <cellStyle name="Cálculo 3 3 2 6 3" xfId="3621"/>
    <cellStyle name="Cálculo 3 3 2 6 4" xfId="3622"/>
    <cellStyle name="Cálculo 3 3 2 6 5" xfId="3623"/>
    <cellStyle name="Cálculo 3 3 2 7" xfId="3624"/>
    <cellStyle name="Cálculo 3 3 2 7 2" xfId="3625"/>
    <cellStyle name="Cálculo 3 3 2 7 3" xfId="3626"/>
    <cellStyle name="Cálculo 3 3 2 7 4" xfId="3627"/>
    <cellStyle name="Cálculo 3 3 2 7 5" xfId="3628"/>
    <cellStyle name="Cálculo 3 3 2 8" xfId="3629"/>
    <cellStyle name="Cálculo 3 3 2 8 2" xfId="3630"/>
    <cellStyle name="Cálculo 3 3 2 8 3" xfId="3631"/>
    <cellStyle name="Cálculo 3 3 2 8 4" xfId="3632"/>
    <cellStyle name="Cálculo 3 3 2 8 5" xfId="3633"/>
    <cellStyle name="Cálculo 3 3 2 9" xfId="3634"/>
    <cellStyle name="Cálculo 3 3 3" xfId="3635"/>
    <cellStyle name="Cálculo 3 3 3 2" xfId="3636"/>
    <cellStyle name="Cálculo 3 3 3 3" xfId="3637"/>
    <cellStyle name="Cálculo 3 3 3 4" xfId="3638"/>
    <cellStyle name="Cálculo 3 3 3 5" xfId="3639"/>
    <cellStyle name="Cálculo 3 3 4" xfId="3640"/>
    <cellStyle name="Cálculo 3 3 4 2" xfId="3641"/>
    <cellStyle name="Cálculo 3 3 4 3" xfId="3642"/>
    <cellStyle name="Cálculo 3 3 4 4" xfId="3643"/>
    <cellStyle name="Cálculo 3 3 4 5" xfId="3644"/>
    <cellStyle name="Cálculo 3 3 5" xfId="3645"/>
    <cellStyle name="Cálculo 3 3 5 2" xfId="3646"/>
    <cellStyle name="Cálculo 3 3 5 3" xfId="3647"/>
    <cellStyle name="Cálculo 3 3 5 4" xfId="3648"/>
    <cellStyle name="Cálculo 3 3 5 5" xfId="3649"/>
    <cellStyle name="Cálculo 3 3 6" xfId="3650"/>
    <cellStyle name="Cálculo 3 3 6 2" xfId="3651"/>
    <cellStyle name="Cálculo 3 3 6 3" xfId="3652"/>
    <cellStyle name="Cálculo 3 3 6 4" xfId="3653"/>
    <cellStyle name="Cálculo 3 3 6 5" xfId="3654"/>
    <cellStyle name="Cálculo 3 3 7" xfId="3655"/>
    <cellStyle name="Cálculo 3 3 7 2" xfId="3656"/>
    <cellStyle name="Cálculo 3 3 7 3" xfId="3657"/>
    <cellStyle name="Cálculo 3 3 7 4" xfId="3658"/>
    <cellStyle name="Cálculo 3 3 7 5" xfId="3659"/>
    <cellStyle name="Cálculo 3 3 8" xfId="3660"/>
    <cellStyle name="Cálculo 3 3 8 2" xfId="3661"/>
    <cellStyle name="Cálculo 3 3 8 3" xfId="3662"/>
    <cellStyle name="Cálculo 3 3 8 4" xfId="3663"/>
    <cellStyle name="Cálculo 3 3 8 5" xfId="3664"/>
    <cellStyle name="Cálculo 3 3 9" xfId="3665"/>
    <cellStyle name="Cálculo 3 3 9 2" xfId="3666"/>
    <cellStyle name="Cálculo 3 3 9 3" xfId="3667"/>
    <cellStyle name="Cálculo 3 3 9 4" xfId="3668"/>
    <cellStyle name="Cálculo 3 3 9 5" xfId="3669"/>
    <cellStyle name="Cálculo 3 4" xfId="3670"/>
    <cellStyle name="Cálculo 3 4 10" xfId="3671"/>
    <cellStyle name="Cálculo 3 4 11" xfId="3672"/>
    <cellStyle name="Cálculo 3 4 12" xfId="3673"/>
    <cellStyle name="Cálculo 3 4 2" xfId="3674"/>
    <cellStyle name="Cálculo 3 4 2 2" xfId="3675"/>
    <cellStyle name="Cálculo 3 4 2 3" xfId="3676"/>
    <cellStyle name="Cálculo 3 4 2 4" xfId="3677"/>
    <cellStyle name="Cálculo 3 4 2 5" xfId="3678"/>
    <cellStyle name="Cálculo 3 4 3" xfId="3679"/>
    <cellStyle name="Cálculo 3 4 3 2" xfId="3680"/>
    <cellStyle name="Cálculo 3 4 3 3" xfId="3681"/>
    <cellStyle name="Cálculo 3 4 3 4" xfId="3682"/>
    <cellStyle name="Cálculo 3 4 3 5" xfId="3683"/>
    <cellStyle name="Cálculo 3 4 4" xfId="3684"/>
    <cellStyle name="Cálculo 3 4 4 2" xfId="3685"/>
    <cellStyle name="Cálculo 3 4 4 3" xfId="3686"/>
    <cellStyle name="Cálculo 3 4 4 4" xfId="3687"/>
    <cellStyle name="Cálculo 3 4 4 5" xfId="3688"/>
    <cellStyle name="Cálculo 3 4 5" xfId="3689"/>
    <cellStyle name="Cálculo 3 4 5 2" xfId="3690"/>
    <cellStyle name="Cálculo 3 4 5 3" xfId="3691"/>
    <cellStyle name="Cálculo 3 4 5 4" xfId="3692"/>
    <cellStyle name="Cálculo 3 4 5 5" xfId="3693"/>
    <cellStyle name="Cálculo 3 4 6" xfId="3694"/>
    <cellStyle name="Cálculo 3 4 6 2" xfId="3695"/>
    <cellStyle name="Cálculo 3 4 6 3" xfId="3696"/>
    <cellStyle name="Cálculo 3 4 6 4" xfId="3697"/>
    <cellStyle name="Cálculo 3 4 6 5" xfId="3698"/>
    <cellStyle name="Cálculo 3 4 7" xfId="3699"/>
    <cellStyle name="Cálculo 3 4 7 2" xfId="3700"/>
    <cellStyle name="Cálculo 3 4 7 3" xfId="3701"/>
    <cellStyle name="Cálculo 3 4 7 4" xfId="3702"/>
    <cellStyle name="Cálculo 3 4 7 5" xfId="3703"/>
    <cellStyle name="Cálculo 3 4 8" xfId="3704"/>
    <cellStyle name="Cálculo 3 4 8 2" xfId="3705"/>
    <cellStyle name="Cálculo 3 4 8 3" xfId="3706"/>
    <cellStyle name="Cálculo 3 4 8 4" xfId="3707"/>
    <cellStyle name="Cálculo 3 4 8 5" xfId="3708"/>
    <cellStyle name="Cálculo 3 4 9" xfId="3709"/>
    <cellStyle name="Cálculo 3 5" xfId="3710"/>
    <cellStyle name="Cálculo 3 5 10" xfId="3711"/>
    <cellStyle name="Cálculo 3 5 11" xfId="3712"/>
    <cellStyle name="Cálculo 3 5 12" xfId="3713"/>
    <cellStyle name="Cálculo 3 5 2" xfId="3714"/>
    <cellStyle name="Cálculo 3 5 2 2" xfId="3715"/>
    <cellStyle name="Cálculo 3 5 2 3" xfId="3716"/>
    <cellStyle name="Cálculo 3 5 2 4" xfId="3717"/>
    <cellStyle name="Cálculo 3 5 2 5" xfId="3718"/>
    <cellStyle name="Cálculo 3 5 3" xfId="3719"/>
    <cellStyle name="Cálculo 3 5 3 2" xfId="3720"/>
    <cellStyle name="Cálculo 3 5 3 3" xfId="3721"/>
    <cellStyle name="Cálculo 3 5 3 4" xfId="3722"/>
    <cellStyle name="Cálculo 3 5 3 5" xfId="3723"/>
    <cellStyle name="Cálculo 3 5 4" xfId="3724"/>
    <cellStyle name="Cálculo 3 5 4 2" xfId="3725"/>
    <cellStyle name="Cálculo 3 5 4 3" xfId="3726"/>
    <cellStyle name="Cálculo 3 5 4 4" xfId="3727"/>
    <cellStyle name="Cálculo 3 5 4 5" xfId="3728"/>
    <cellStyle name="Cálculo 3 5 5" xfId="3729"/>
    <cellStyle name="Cálculo 3 5 5 2" xfId="3730"/>
    <cellStyle name="Cálculo 3 5 5 3" xfId="3731"/>
    <cellStyle name="Cálculo 3 5 5 4" xfId="3732"/>
    <cellStyle name="Cálculo 3 5 5 5" xfId="3733"/>
    <cellStyle name="Cálculo 3 5 6" xfId="3734"/>
    <cellStyle name="Cálculo 3 5 6 2" xfId="3735"/>
    <cellStyle name="Cálculo 3 5 6 3" xfId="3736"/>
    <cellStyle name="Cálculo 3 5 6 4" xfId="3737"/>
    <cellStyle name="Cálculo 3 5 6 5" xfId="3738"/>
    <cellStyle name="Cálculo 3 5 7" xfId="3739"/>
    <cellStyle name="Cálculo 3 5 7 2" xfId="3740"/>
    <cellStyle name="Cálculo 3 5 7 3" xfId="3741"/>
    <cellStyle name="Cálculo 3 5 7 4" xfId="3742"/>
    <cellStyle name="Cálculo 3 5 7 5" xfId="3743"/>
    <cellStyle name="Cálculo 3 5 8" xfId="3744"/>
    <cellStyle name="Cálculo 3 5 8 2" xfId="3745"/>
    <cellStyle name="Cálculo 3 5 8 3" xfId="3746"/>
    <cellStyle name="Cálculo 3 5 8 4" xfId="3747"/>
    <cellStyle name="Cálculo 3 5 8 5" xfId="3748"/>
    <cellStyle name="Cálculo 3 5 9" xfId="3749"/>
    <cellStyle name="Cálculo 3 6" xfId="3750"/>
    <cellStyle name="Cálculo 3 6 10" xfId="3751"/>
    <cellStyle name="Cálculo 3 6 11" xfId="3752"/>
    <cellStyle name="Cálculo 3 6 12" xfId="3753"/>
    <cellStyle name="Cálculo 3 6 2" xfId="3754"/>
    <cellStyle name="Cálculo 3 6 2 2" xfId="3755"/>
    <cellStyle name="Cálculo 3 6 2 3" xfId="3756"/>
    <cellStyle name="Cálculo 3 6 2 4" xfId="3757"/>
    <cellStyle name="Cálculo 3 6 2 5" xfId="3758"/>
    <cellStyle name="Cálculo 3 6 3" xfId="3759"/>
    <cellStyle name="Cálculo 3 6 3 2" xfId="3760"/>
    <cellStyle name="Cálculo 3 6 3 3" xfId="3761"/>
    <cellStyle name="Cálculo 3 6 3 4" xfId="3762"/>
    <cellStyle name="Cálculo 3 6 3 5" xfId="3763"/>
    <cellStyle name="Cálculo 3 6 4" xfId="3764"/>
    <cellStyle name="Cálculo 3 6 4 2" xfId="3765"/>
    <cellStyle name="Cálculo 3 6 4 3" xfId="3766"/>
    <cellStyle name="Cálculo 3 6 4 4" xfId="3767"/>
    <cellStyle name="Cálculo 3 6 4 5" xfId="3768"/>
    <cellStyle name="Cálculo 3 6 5" xfId="3769"/>
    <cellStyle name="Cálculo 3 6 5 2" xfId="3770"/>
    <cellStyle name="Cálculo 3 6 5 3" xfId="3771"/>
    <cellStyle name="Cálculo 3 6 5 4" xfId="3772"/>
    <cellStyle name="Cálculo 3 6 5 5" xfId="3773"/>
    <cellStyle name="Cálculo 3 6 6" xfId="3774"/>
    <cellStyle name="Cálculo 3 6 6 2" xfId="3775"/>
    <cellStyle name="Cálculo 3 6 6 3" xfId="3776"/>
    <cellStyle name="Cálculo 3 6 6 4" xfId="3777"/>
    <cellStyle name="Cálculo 3 6 6 5" xfId="3778"/>
    <cellStyle name="Cálculo 3 6 7" xfId="3779"/>
    <cellStyle name="Cálculo 3 6 7 2" xfId="3780"/>
    <cellStyle name="Cálculo 3 6 7 3" xfId="3781"/>
    <cellStyle name="Cálculo 3 6 7 4" xfId="3782"/>
    <cellStyle name="Cálculo 3 6 7 5" xfId="3783"/>
    <cellStyle name="Cálculo 3 6 8" xfId="3784"/>
    <cellStyle name="Cálculo 3 6 8 2" xfId="3785"/>
    <cellStyle name="Cálculo 3 6 8 3" xfId="3786"/>
    <cellStyle name="Cálculo 3 6 8 4" xfId="3787"/>
    <cellStyle name="Cálculo 3 6 8 5" xfId="3788"/>
    <cellStyle name="Cálculo 3 6 9" xfId="3789"/>
    <cellStyle name="Cálculo 3 7" xfId="3790"/>
    <cellStyle name="Cálculo 3 7 10" xfId="3791"/>
    <cellStyle name="Cálculo 3 7 11" xfId="3792"/>
    <cellStyle name="Cálculo 3 7 12" xfId="3793"/>
    <cellStyle name="Cálculo 3 7 2" xfId="3794"/>
    <cellStyle name="Cálculo 3 7 2 2" xfId="3795"/>
    <cellStyle name="Cálculo 3 7 2 3" xfId="3796"/>
    <cellStyle name="Cálculo 3 7 2 4" xfId="3797"/>
    <cellStyle name="Cálculo 3 7 2 5" xfId="3798"/>
    <cellStyle name="Cálculo 3 7 3" xfId="3799"/>
    <cellStyle name="Cálculo 3 7 3 2" xfId="3800"/>
    <cellStyle name="Cálculo 3 7 3 3" xfId="3801"/>
    <cellStyle name="Cálculo 3 7 3 4" xfId="3802"/>
    <cellStyle name="Cálculo 3 7 3 5" xfId="3803"/>
    <cellStyle name="Cálculo 3 7 4" xfId="3804"/>
    <cellStyle name="Cálculo 3 7 4 2" xfId="3805"/>
    <cellStyle name="Cálculo 3 7 4 3" xfId="3806"/>
    <cellStyle name="Cálculo 3 7 4 4" xfId="3807"/>
    <cellStyle name="Cálculo 3 7 4 5" xfId="3808"/>
    <cellStyle name="Cálculo 3 7 5" xfId="3809"/>
    <cellStyle name="Cálculo 3 7 5 2" xfId="3810"/>
    <cellStyle name="Cálculo 3 7 5 3" xfId="3811"/>
    <cellStyle name="Cálculo 3 7 5 4" xfId="3812"/>
    <cellStyle name="Cálculo 3 7 5 5" xfId="3813"/>
    <cellStyle name="Cálculo 3 7 6" xfId="3814"/>
    <cellStyle name="Cálculo 3 7 6 2" xfId="3815"/>
    <cellStyle name="Cálculo 3 7 6 3" xfId="3816"/>
    <cellStyle name="Cálculo 3 7 6 4" xfId="3817"/>
    <cellStyle name="Cálculo 3 7 6 5" xfId="3818"/>
    <cellStyle name="Cálculo 3 7 7" xfId="3819"/>
    <cellStyle name="Cálculo 3 7 7 2" xfId="3820"/>
    <cellStyle name="Cálculo 3 7 7 3" xfId="3821"/>
    <cellStyle name="Cálculo 3 7 7 4" xfId="3822"/>
    <cellStyle name="Cálculo 3 7 7 5" xfId="3823"/>
    <cellStyle name="Cálculo 3 7 8" xfId="3824"/>
    <cellStyle name="Cálculo 3 7 8 2" xfId="3825"/>
    <cellStyle name="Cálculo 3 7 8 3" xfId="3826"/>
    <cellStyle name="Cálculo 3 7 8 4" xfId="3827"/>
    <cellStyle name="Cálculo 3 7 8 5" xfId="3828"/>
    <cellStyle name="Cálculo 3 7 9" xfId="3829"/>
    <cellStyle name="Cálculo 3 8" xfId="3830"/>
    <cellStyle name="Cálculo 3 8 10" xfId="3831"/>
    <cellStyle name="Cálculo 3 8 11" xfId="3832"/>
    <cellStyle name="Cálculo 3 8 12" xfId="3833"/>
    <cellStyle name="Cálculo 3 8 2" xfId="3834"/>
    <cellStyle name="Cálculo 3 8 2 2" xfId="3835"/>
    <cellStyle name="Cálculo 3 8 2 3" xfId="3836"/>
    <cellStyle name="Cálculo 3 8 2 4" xfId="3837"/>
    <cellStyle name="Cálculo 3 8 2 5" xfId="3838"/>
    <cellStyle name="Cálculo 3 8 3" xfId="3839"/>
    <cellStyle name="Cálculo 3 8 3 2" xfId="3840"/>
    <cellStyle name="Cálculo 3 8 3 3" xfId="3841"/>
    <cellStyle name="Cálculo 3 8 3 4" xfId="3842"/>
    <cellStyle name="Cálculo 3 8 3 5" xfId="3843"/>
    <cellStyle name="Cálculo 3 8 4" xfId="3844"/>
    <cellStyle name="Cálculo 3 8 4 2" xfId="3845"/>
    <cellStyle name="Cálculo 3 8 4 3" xfId="3846"/>
    <cellStyle name="Cálculo 3 8 4 4" xfId="3847"/>
    <cellStyle name="Cálculo 3 8 4 5" xfId="3848"/>
    <cellStyle name="Cálculo 3 8 5" xfId="3849"/>
    <cellStyle name="Cálculo 3 8 5 2" xfId="3850"/>
    <cellStyle name="Cálculo 3 8 5 3" xfId="3851"/>
    <cellStyle name="Cálculo 3 8 5 4" xfId="3852"/>
    <cellStyle name="Cálculo 3 8 5 5" xfId="3853"/>
    <cellStyle name="Cálculo 3 8 6" xfId="3854"/>
    <cellStyle name="Cálculo 3 8 6 2" xfId="3855"/>
    <cellStyle name="Cálculo 3 8 6 3" xfId="3856"/>
    <cellStyle name="Cálculo 3 8 6 4" xfId="3857"/>
    <cellStyle name="Cálculo 3 8 6 5" xfId="3858"/>
    <cellStyle name="Cálculo 3 8 7" xfId="3859"/>
    <cellStyle name="Cálculo 3 8 7 2" xfId="3860"/>
    <cellStyle name="Cálculo 3 8 7 3" xfId="3861"/>
    <cellStyle name="Cálculo 3 8 7 4" xfId="3862"/>
    <cellStyle name="Cálculo 3 8 7 5" xfId="3863"/>
    <cellStyle name="Cálculo 3 8 8" xfId="3864"/>
    <cellStyle name="Cálculo 3 8 8 2" xfId="3865"/>
    <cellStyle name="Cálculo 3 8 8 3" xfId="3866"/>
    <cellStyle name="Cálculo 3 8 8 4" xfId="3867"/>
    <cellStyle name="Cálculo 3 8 8 5" xfId="3868"/>
    <cellStyle name="Cálculo 3 8 9" xfId="3869"/>
    <cellStyle name="Cálculo 3 9" xfId="3870"/>
    <cellStyle name="Cálculo 3 9 2" xfId="3871"/>
    <cellStyle name="Cálculo 3 9 3" xfId="3872"/>
    <cellStyle name="Cálculo 3 9 4" xfId="3873"/>
    <cellStyle name="Cálculo 3 9 5" xfId="3874"/>
    <cellStyle name="Cálculo 4" xfId="3875"/>
    <cellStyle name="Cálculo 4 2" xfId="3876"/>
    <cellStyle name="Cálculo 4 2 2" xfId="3877"/>
    <cellStyle name="Cálculo 4 2 3" xfId="3878"/>
    <cellStyle name="Cálculo 4 2 4" xfId="3879"/>
    <cellStyle name="Cálculo 4 2 5" xfId="3880"/>
    <cellStyle name="Cálculo 4 2 6" xfId="3881"/>
    <cellStyle name="Cálculo 4 3" xfId="3882"/>
    <cellStyle name="Cálculo 4 3 2" xfId="3883"/>
    <cellStyle name="Cálculo 4 3 3" xfId="3884"/>
    <cellStyle name="Cálculo 4 3 4" xfId="3885"/>
    <cellStyle name="Cálculo 4 3 5" xfId="3886"/>
    <cellStyle name="Cálculo 4 3 6" xfId="3887"/>
    <cellStyle name="Cálculo 4 4" xfId="3888"/>
    <cellStyle name="Cálculo 4 4 2" xfId="3889"/>
    <cellStyle name="Cálculo 4 5" xfId="3890"/>
    <cellStyle name="Cálculo 4 6" xfId="3891"/>
    <cellStyle name="Cálculo 4 7" xfId="3892"/>
    <cellStyle name="Cálculo 4 8" xfId="3893"/>
    <cellStyle name="Cálculo 4 9" xfId="3894"/>
    <cellStyle name="Cálculo 5" xfId="3895"/>
    <cellStyle name="Cálculo 5 2" xfId="3896"/>
    <cellStyle name="Cálculo 5 2 2" xfId="3897"/>
    <cellStyle name="Cálculo 5 2 3" xfId="3898"/>
    <cellStyle name="Cálculo 5 2 4" xfId="3899"/>
    <cellStyle name="Cálculo 5 2 5" xfId="3900"/>
    <cellStyle name="Cálculo 5 2 6" xfId="3901"/>
    <cellStyle name="Cálculo 5 3" xfId="3902"/>
    <cellStyle name="Cálculo 5 3 2" xfId="3903"/>
    <cellStyle name="Cálculo 5 3 3" xfId="3904"/>
    <cellStyle name="Cálculo 5 3 4" xfId="3905"/>
    <cellStyle name="Cálculo 5 3 5" xfId="3906"/>
    <cellStyle name="Cálculo 5 3 6" xfId="3907"/>
    <cellStyle name="Cálculo 5 4" xfId="3908"/>
    <cellStyle name="Cálculo 5 5" xfId="3909"/>
    <cellStyle name="Cálculo 5 6" xfId="3910"/>
    <cellStyle name="Cálculo 5 7" xfId="3911"/>
    <cellStyle name="Cálculo 5 8" xfId="3912"/>
    <cellStyle name="Cálculo 5 9" xfId="3913"/>
    <cellStyle name="Cálculo 6" xfId="3914"/>
    <cellStyle name="Cálculo 6 2" xfId="3915"/>
    <cellStyle name="Cálculo 6 3" xfId="3916"/>
    <cellStyle name="Cálculo 6 4" xfId="3917"/>
    <cellStyle name="Cálculo 6 5" xfId="3918"/>
    <cellStyle name="Cálculo 7" xfId="3919"/>
    <cellStyle name="Cálculo 7 2" xfId="3920"/>
    <cellStyle name="Cálculo 7 3" xfId="3921"/>
    <cellStyle name="Cálculo 7 4" xfId="3922"/>
    <cellStyle name="Cálculo 7 5" xfId="3923"/>
    <cellStyle name="Cálculo 8" xfId="3924"/>
    <cellStyle name="Cálculo 8 2" xfId="3925"/>
    <cellStyle name="Cálculo 8 3" xfId="3926"/>
    <cellStyle name="Cálculo 8 4" xfId="3927"/>
    <cellStyle name="Cálculo 8 5" xfId="3928"/>
    <cellStyle name="Cálculo 9" xfId="3929"/>
    <cellStyle name="Cálculo 9 2" xfId="3930"/>
    <cellStyle name="Cálculo 9 2 2" xfId="3931"/>
    <cellStyle name="Cálculo 9 2 2 2" xfId="3932"/>
    <cellStyle name="Cálculo 9 2 2 3" xfId="3933"/>
    <cellStyle name="Cálculo 9 2 2 4" xfId="3934"/>
    <cellStyle name="Cálculo 9 2 2 5" xfId="3935"/>
    <cellStyle name="Cálculo 9 2 2 6" xfId="3936"/>
    <cellStyle name="Cálculo 9 2 3" xfId="3937"/>
    <cellStyle name="Cálculo 9 2 4" xfId="3938"/>
    <cellStyle name="Cálculo 9 2 5" xfId="3939"/>
    <cellStyle name="Cálculo 9 3" xfId="3940"/>
    <cellStyle name="Cálculo 9 3 2" xfId="3941"/>
    <cellStyle name="Cálculo 9 3 3" xfId="3942"/>
    <cellStyle name="Cálculo 9 3 4" xfId="3943"/>
    <cellStyle name="Cálculo 9 3 5" xfId="3944"/>
    <cellStyle name="Cálculo 9 3 6" xfId="3945"/>
    <cellStyle name="Cálculo 9 4" xfId="3946"/>
    <cellStyle name="Cálculo 9 5" xfId="3947"/>
    <cellStyle name="Cálculo 9 6" xfId="3948"/>
    <cellStyle name="Celda de comprobación 10" xfId="3949"/>
    <cellStyle name="Celda de comprobación 10 2" xfId="3950"/>
    <cellStyle name="Celda de comprobación 10 2 2" xfId="3951"/>
    <cellStyle name="Celda de comprobación 10 2 2 2" xfId="3952"/>
    <cellStyle name="Celda de comprobación 10 2 3" xfId="3953"/>
    <cellStyle name="Celda de comprobación 10 2 4" xfId="3954"/>
    <cellStyle name="Celda de comprobación 10 2 5" xfId="3955"/>
    <cellStyle name="Celda de comprobación 10 2 6" xfId="3956"/>
    <cellStyle name="Celda de comprobación 10 3" xfId="3957"/>
    <cellStyle name="Celda de comprobación 10 3 2" xfId="3958"/>
    <cellStyle name="Celda de comprobación 10 4" xfId="3959"/>
    <cellStyle name="Celda de comprobación 10 5" xfId="3960"/>
    <cellStyle name="Celda de comprobación 11" xfId="3961"/>
    <cellStyle name="Celda de comprobación 11 2" xfId="3962"/>
    <cellStyle name="Celda de comprobación 11 2 2" xfId="3963"/>
    <cellStyle name="Celda de comprobación 11 2 3" xfId="3964"/>
    <cellStyle name="Celda de comprobación 11 2 4" xfId="3965"/>
    <cellStyle name="Celda de comprobación 11 2 5" xfId="3966"/>
    <cellStyle name="Celda de comprobación 11 2 6" xfId="3967"/>
    <cellStyle name="Celda de comprobación 11 3" xfId="3968"/>
    <cellStyle name="Celda de comprobación 11 4" xfId="3969"/>
    <cellStyle name="Celda de comprobación 11 5" xfId="3970"/>
    <cellStyle name="Celda de comprobación 12" xfId="3971"/>
    <cellStyle name="Celda de comprobación 12 2" xfId="3972"/>
    <cellStyle name="Celda de comprobación 12 2 2" xfId="3973"/>
    <cellStyle name="Celda de comprobación 12 2 3" xfId="3974"/>
    <cellStyle name="Celda de comprobación 12 2 4" xfId="3975"/>
    <cellStyle name="Celda de comprobación 12 2 5" xfId="3976"/>
    <cellStyle name="Celda de comprobación 12 2 6" xfId="3977"/>
    <cellStyle name="Celda de comprobación 12 3" xfId="3978"/>
    <cellStyle name="Celda de comprobación 12 4" xfId="3979"/>
    <cellStyle name="Celda de comprobación 12 5" xfId="3980"/>
    <cellStyle name="Celda de comprobación 13" xfId="3981"/>
    <cellStyle name="Celda de comprobación 14" xfId="3982"/>
    <cellStyle name="Celda de comprobación 15" xfId="3983"/>
    <cellStyle name="Celda de comprobación 15 2" xfId="3984"/>
    <cellStyle name="Celda de comprobación 16" xfId="3985"/>
    <cellStyle name="Celda de comprobación 17" xfId="3986"/>
    <cellStyle name="Celda de comprobación 18" xfId="3987"/>
    <cellStyle name="Celda de comprobación 2" xfId="3988"/>
    <cellStyle name="Celda de comprobación 2 2" xfId="3989"/>
    <cellStyle name="Celda de comprobación 2 2 2" xfId="3990"/>
    <cellStyle name="Celda de comprobación 2 2 2 2" xfId="3991"/>
    <cellStyle name="Celda de comprobación 2 2 2 3" xfId="3992"/>
    <cellStyle name="Celda de comprobación 2 2 2 3 2" xfId="3993"/>
    <cellStyle name="Celda de comprobación 2 2 2 4" xfId="3994"/>
    <cellStyle name="Celda de comprobación 2 2 2 5" xfId="3995"/>
    <cellStyle name="Celda de comprobación 2 2 3" xfId="3996"/>
    <cellStyle name="Celda de comprobación 2 2 4" xfId="3997"/>
    <cellStyle name="Celda de comprobación 2 2 5" xfId="3998"/>
    <cellStyle name="Celda de comprobación 2 2 6" xfId="3999"/>
    <cellStyle name="Celda de comprobación 2 3" xfId="4000"/>
    <cellStyle name="Celda de comprobación 2 3 2" xfId="4001"/>
    <cellStyle name="Celda de comprobación 2 4" xfId="4002"/>
    <cellStyle name="Celda de comprobación 2 4 2" xfId="4003"/>
    <cellStyle name="Celda de comprobación 2 5" xfId="4004"/>
    <cellStyle name="Celda de comprobación 2 6" xfId="4005"/>
    <cellStyle name="Celda de comprobación 2 7" xfId="4006"/>
    <cellStyle name="Celda de comprobación 2 7 2" xfId="4007"/>
    <cellStyle name="Celda de comprobación 3" xfId="4008"/>
    <cellStyle name="Celda de comprobación 3 2" xfId="4009"/>
    <cellStyle name="Celda de comprobación 3 3" xfId="4010"/>
    <cellStyle name="Celda de comprobación 4" xfId="4011"/>
    <cellStyle name="Celda de comprobación 4 2" xfId="4012"/>
    <cellStyle name="Celda de comprobación 4 3" xfId="4013"/>
    <cellStyle name="Celda de comprobación 4 4" xfId="4014"/>
    <cellStyle name="Celda de comprobación 5" xfId="4015"/>
    <cellStyle name="Celda de comprobación 5 2" xfId="4016"/>
    <cellStyle name="Celda de comprobación 5 3" xfId="4017"/>
    <cellStyle name="Celda de comprobación 6" xfId="4018"/>
    <cellStyle name="Celda de comprobación 7" xfId="4019"/>
    <cellStyle name="Celda de comprobación 8" xfId="4020"/>
    <cellStyle name="Celda de comprobación 9" xfId="4021"/>
    <cellStyle name="Celda de comprobación 9 2" xfId="4022"/>
    <cellStyle name="Celda de comprobación 9 2 2" xfId="4023"/>
    <cellStyle name="Celda de comprobación 9 2 2 2" xfId="4024"/>
    <cellStyle name="Celda de comprobación 9 2 2 3" xfId="4025"/>
    <cellStyle name="Celda de comprobación 9 2 2 4" xfId="4026"/>
    <cellStyle name="Celda de comprobación 9 2 2 5" xfId="4027"/>
    <cellStyle name="Celda de comprobación 9 2 2 6" xfId="4028"/>
    <cellStyle name="Celda de comprobación 9 2 3" xfId="4029"/>
    <cellStyle name="Celda de comprobación 9 2 4" xfId="4030"/>
    <cellStyle name="Celda de comprobación 9 2 5" xfId="4031"/>
    <cellStyle name="Celda de comprobación 9 3" xfId="4032"/>
    <cellStyle name="Celda de comprobación 9 3 2" xfId="4033"/>
    <cellStyle name="Celda de comprobación 9 3 3" xfId="4034"/>
    <cellStyle name="Celda de comprobación 9 3 4" xfId="4035"/>
    <cellStyle name="Celda de comprobación 9 3 5" xfId="4036"/>
    <cellStyle name="Celda de comprobación 9 3 6" xfId="4037"/>
    <cellStyle name="Celda de comprobación 9 4" xfId="4038"/>
    <cellStyle name="Celda de comprobación 9 5" xfId="4039"/>
    <cellStyle name="Celda de comprobación 9 6" xfId="4040"/>
    <cellStyle name="Celda vinculada 10" xfId="4041"/>
    <cellStyle name="Celda vinculada 10 2" xfId="4042"/>
    <cellStyle name="Celda vinculada 10 2 2" xfId="4043"/>
    <cellStyle name="Celda vinculada 10 2 3" xfId="4044"/>
    <cellStyle name="Celda vinculada 10 2 4" xfId="4045"/>
    <cellStyle name="Celda vinculada 10 2 5" xfId="4046"/>
    <cellStyle name="Celda vinculada 10 2 6" xfId="4047"/>
    <cellStyle name="Celda vinculada 10 3" xfId="4048"/>
    <cellStyle name="Celda vinculada 10 4" xfId="4049"/>
    <cellStyle name="Celda vinculada 10 5" xfId="4050"/>
    <cellStyle name="Celda vinculada 11" xfId="4051"/>
    <cellStyle name="Celda vinculada 11 2" xfId="4052"/>
    <cellStyle name="Celda vinculada 11 2 2" xfId="4053"/>
    <cellStyle name="Celda vinculada 11 2 3" xfId="4054"/>
    <cellStyle name="Celda vinculada 11 2 4" xfId="4055"/>
    <cellStyle name="Celda vinculada 11 2 5" xfId="4056"/>
    <cellStyle name="Celda vinculada 11 2 6" xfId="4057"/>
    <cellStyle name="Celda vinculada 11 3" xfId="4058"/>
    <cellStyle name="Celda vinculada 11 4" xfId="4059"/>
    <cellStyle name="Celda vinculada 11 5" xfId="4060"/>
    <cellStyle name="Celda vinculada 12" xfId="4061"/>
    <cellStyle name="Celda vinculada 12 2" xfId="4062"/>
    <cellStyle name="Celda vinculada 12 2 2" xfId="4063"/>
    <cellStyle name="Celda vinculada 12 2 3" xfId="4064"/>
    <cellStyle name="Celda vinculada 12 2 4" xfId="4065"/>
    <cellStyle name="Celda vinculada 12 2 5" xfId="4066"/>
    <cellStyle name="Celda vinculada 12 2 6" xfId="4067"/>
    <cellStyle name="Celda vinculada 12 3" xfId="4068"/>
    <cellStyle name="Celda vinculada 12 4" xfId="4069"/>
    <cellStyle name="Celda vinculada 12 5" xfId="4070"/>
    <cellStyle name="Celda vinculada 13" xfId="4071"/>
    <cellStyle name="Celda vinculada 14" xfId="4072"/>
    <cellStyle name="Celda vinculada 15" xfId="4073"/>
    <cellStyle name="Celda vinculada 15 2" xfId="4074"/>
    <cellStyle name="Celda vinculada 16" xfId="4075"/>
    <cellStyle name="Celda vinculada 17" xfId="4076"/>
    <cellStyle name="Celda vinculada 18" xfId="4077"/>
    <cellStyle name="Celda vinculada 2" xfId="4078"/>
    <cellStyle name="Celda vinculada 2 2" xfId="4079"/>
    <cellStyle name="Celda vinculada 2 3" xfId="4080"/>
    <cellStyle name="Celda vinculada 3" xfId="4081"/>
    <cellStyle name="Celda vinculada 3 2" xfId="4082"/>
    <cellStyle name="Celda vinculada 3 3" xfId="4083"/>
    <cellStyle name="Celda vinculada 4" xfId="4084"/>
    <cellStyle name="Celda vinculada 4 2" xfId="4085"/>
    <cellStyle name="Celda vinculada 4 3" xfId="4086"/>
    <cellStyle name="Celda vinculada 4 4" xfId="4087"/>
    <cellStyle name="Celda vinculada 5" xfId="4088"/>
    <cellStyle name="Celda vinculada 5 2" xfId="4089"/>
    <cellStyle name="Celda vinculada 5 3" xfId="4090"/>
    <cellStyle name="Celda vinculada 6" xfId="4091"/>
    <cellStyle name="Celda vinculada 7" xfId="4092"/>
    <cellStyle name="Celda vinculada 8" xfId="4093"/>
    <cellStyle name="Celda vinculada 9" xfId="4094"/>
    <cellStyle name="Celda vinculada 9 2" xfId="4095"/>
    <cellStyle name="Celda vinculada 9 2 2" xfId="4096"/>
    <cellStyle name="Celda vinculada 9 2 2 2" xfId="4097"/>
    <cellStyle name="Celda vinculada 9 2 2 3" xfId="4098"/>
    <cellStyle name="Celda vinculada 9 2 2 4" xfId="4099"/>
    <cellStyle name="Celda vinculada 9 2 2 5" xfId="4100"/>
    <cellStyle name="Celda vinculada 9 2 2 6" xfId="4101"/>
    <cellStyle name="Celda vinculada 9 2 3" xfId="4102"/>
    <cellStyle name="Celda vinculada 9 2 4" xfId="4103"/>
    <cellStyle name="Celda vinculada 9 2 5" xfId="4104"/>
    <cellStyle name="Célula de Verificação" xfId="4105"/>
    <cellStyle name="Célula de Verificação 2" xfId="4106"/>
    <cellStyle name="Célula Vinculada" xfId="4107"/>
    <cellStyle name="Célula Vinculada 2" xfId="4108"/>
    <cellStyle name="Check Cell" xfId="4109"/>
    <cellStyle name="Check Cell 2" xfId="4110"/>
    <cellStyle name="Check Cell 2 2" xfId="4111"/>
    <cellStyle name="Check Cell 2_MAGISTER EDUC 2009" xfId="4112"/>
    <cellStyle name="Check Cell_atrasado 15 04 DAF" xfId="4113"/>
    <cellStyle name="Comma0" xfId="4114"/>
    <cellStyle name="Comma0 10" xfId="4115"/>
    <cellStyle name="Comma0 2" xfId="4116"/>
    <cellStyle name="Comma0 2 2" xfId="4117"/>
    <cellStyle name="Comma0 2 2 2" xfId="4118"/>
    <cellStyle name="Comma0 2 2 2 2" xfId="4119"/>
    <cellStyle name="Comma0 2 2 3" xfId="4120"/>
    <cellStyle name="Comma0 2 2 4" xfId="4121"/>
    <cellStyle name="Comma0 2 2 5" xfId="4122"/>
    <cellStyle name="Comma0 2 3" xfId="4123"/>
    <cellStyle name="Comma0 2 3 2" xfId="4124"/>
    <cellStyle name="Comma0 2 4" xfId="4125"/>
    <cellStyle name="Comma0 2 5" xfId="4126"/>
    <cellStyle name="Comma0 3" xfId="4127"/>
    <cellStyle name="Comma0 3 2" xfId="4128"/>
    <cellStyle name="Comma0 3 2 2" xfId="4129"/>
    <cellStyle name="Comma0 3 2 3" xfId="4130"/>
    <cellStyle name="Comma0 3 2 3 2" xfId="4131"/>
    <cellStyle name="Comma0 3 2 4" xfId="4132"/>
    <cellStyle name="Comma0 3 2 5" xfId="4133"/>
    <cellStyle name="Comma0 3 3" xfId="4134"/>
    <cellStyle name="Comma0 3 3 2" xfId="4135"/>
    <cellStyle name="Comma0 3 4" xfId="4136"/>
    <cellStyle name="Comma0 3 5" xfId="4137"/>
    <cellStyle name="Comma0 4" xfId="4138"/>
    <cellStyle name="Comma0 4 2" xfId="4139"/>
    <cellStyle name="Comma0 4 2 2" xfId="4140"/>
    <cellStyle name="Comma0 4 3" xfId="4141"/>
    <cellStyle name="Comma0 4 4" xfId="4142"/>
    <cellStyle name="Comma0 5" xfId="4143"/>
    <cellStyle name="Comma0 5 2" xfId="4144"/>
    <cellStyle name="Comma0 5 2 2" xfId="4145"/>
    <cellStyle name="Comma0 5 3" xfId="4146"/>
    <cellStyle name="Comma0 5 3 2" xfId="4147"/>
    <cellStyle name="Comma0 5 4" xfId="4148"/>
    <cellStyle name="Comma0 6" xfId="4149"/>
    <cellStyle name="Comma0 6 2" xfId="4150"/>
    <cellStyle name="Comma0 7" xfId="4151"/>
    <cellStyle name="Comma0 7 2" xfId="4152"/>
    <cellStyle name="Comma0 8" xfId="4153"/>
    <cellStyle name="Comma0 8 2" xfId="4154"/>
    <cellStyle name="Comma0 9" xfId="4155"/>
    <cellStyle name="Comma0 9 2" xfId="4156"/>
    <cellStyle name="Encabezado 1" xfId="4157"/>
    <cellStyle name="Encabezado 1 10" xfId="4158"/>
    <cellStyle name="Encabezado 1 11" xfId="4159"/>
    <cellStyle name="Encabezado 1 12" xfId="4160"/>
    <cellStyle name="Encabezado 1 13" xfId="4161"/>
    <cellStyle name="Encabezado 1 14" xfId="4162"/>
    <cellStyle name="Encabezado 1 15" xfId="4163"/>
    <cellStyle name="Encabezado 1 16" xfId="4164"/>
    <cellStyle name="Encabezado 1 17" xfId="4165"/>
    <cellStyle name="Encabezado 1 18" xfId="4166"/>
    <cellStyle name="Encabezado 1 19" xfId="4167"/>
    <cellStyle name="Encabezado 1 2" xfId="4168"/>
    <cellStyle name="Encabezado 1 2 2" xfId="4169"/>
    <cellStyle name="Encabezado 1 2 3" xfId="4170"/>
    <cellStyle name="Encabezado 1 2 4" xfId="4171"/>
    <cellStyle name="Encabezado 1 2 5" xfId="4172"/>
    <cellStyle name="Encabezado 1 2 6" xfId="4173"/>
    <cellStyle name="Encabezado 1 2 7" xfId="4174"/>
    <cellStyle name="Encabezado 1 2 8" xfId="4175"/>
    <cellStyle name="Encabezado 1 2 9" xfId="4176"/>
    <cellStyle name="Encabezado 1 2_MAGISTER NACIONA 2008" xfId="4177"/>
    <cellStyle name="Encabezado 1 20" xfId="4178"/>
    <cellStyle name="Encabezado 1 21" xfId="4179"/>
    <cellStyle name="Encabezado 1 22" xfId="4180"/>
    <cellStyle name="Encabezado 1 23" xfId="4181"/>
    <cellStyle name="Encabezado 1 24" xfId="4182"/>
    <cellStyle name="Encabezado 1 25" xfId="4183"/>
    <cellStyle name="Encabezado 1 26" xfId="4184"/>
    <cellStyle name="Encabezado 1 27" xfId="4185"/>
    <cellStyle name="Encabezado 1 28" xfId="4186"/>
    <cellStyle name="Encabezado 1 29" xfId="4187"/>
    <cellStyle name="Encabezado 1 3" xfId="4188"/>
    <cellStyle name="Encabezado 1 3 10" xfId="4189"/>
    <cellStyle name="Encabezado 1 3 11" xfId="4190"/>
    <cellStyle name="Encabezado 1 3 12" xfId="4191"/>
    <cellStyle name="Encabezado 1 3 13" xfId="4192"/>
    <cellStyle name="Encabezado 1 3 14" xfId="4193"/>
    <cellStyle name="Encabezado 1 3 15" xfId="4194"/>
    <cellStyle name="Encabezado 1 3 16" xfId="4195"/>
    <cellStyle name="Encabezado 1 3 17" xfId="4196"/>
    <cellStyle name="Encabezado 1 3 18" xfId="4197"/>
    <cellStyle name="Encabezado 1 3 19" xfId="4198"/>
    <cellStyle name="Encabezado 1 3 2" xfId="4199"/>
    <cellStyle name="Encabezado 1 3 20" xfId="4200"/>
    <cellStyle name="Encabezado 1 3 21" xfId="4201"/>
    <cellStyle name="Encabezado 1 3 22" xfId="4202"/>
    <cellStyle name="Encabezado 1 3 23" xfId="4203"/>
    <cellStyle name="Encabezado 1 3 24" xfId="4204"/>
    <cellStyle name="Encabezado 1 3 25" xfId="4205"/>
    <cellStyle name="Encabezado 1 3 26" xfId="4206"/>
    <cellStyle name="Encabezado 1 3 27" xfId="4207"/>
    <cellStyle name="Encabezado 1 3 28" xfId="4208"/>
    <cellStyle name="Encabezado 1 3 29" xfId="4209"/>
    <cellStyle name="Encabezado 1 3 3" xfId="4210"/>
    <cellStyle name="Encabezado 1 3 30" xfId="4211"/>
    <cellStyle name="Encabezado 1 3 31" xfId="4212"/>
    <cellStyle name="Encabezado 1 3 32" xfId="4213"/>
    <cellStyle name="Encabezado 1 3 33" xfId="4214"/>
    <cellStyle name="Encabezado 1 3 34" xfId="4215"/>
    <cellStyle name="Encabezado 1 3 35" xfId="4216"/>
    <cellStyle name="Encabezado 1 3 36" xfId="4217"/>
    <cellStyle name="Encabezado 1 3 37" xfId="4218"/>
    <cellStyle name="Encabezado 1 3 38" xfId="4219"/>
    <cellStyle name="Encabezado 1 3 39" xfId="4220"/>
    <cellStyle name="Encabezado 1 3 4" xfId="4221"/>
    <cellStyle name="Encabezado 1 3 40" xfId="4222"/>
    <cellStyle name="Encabezado 1 3 41" xfId="4223"/>
    <cellStyle name="Encabezado 1 3 42" xfId="4224"/>
    <cellStyle name="Encabezado 1 3 43" xfId="4225"/>
    <cellStyle name="Encabezado 1 3 44" xfId="4226"/>
    <cellStyle name="Encabezado 1 3 45" xfId="4227"/>
    <cellStyle name="Encabezado 1 3 46" xfId="4228"/>
    <cellStyle name="Encabezado 1 3 47" xfId="4229"/>
    <cellStyle name="Encabezado 1 3 48" xfId="4230"/>
    <cellStyle name="Encabezado 1 3 49" xfId="4231"/>
    <cellStyle name="Encabezado 1 3 5" xfId="4232"/>
    <cellStyle name="Encabezado 1 3 50" xfId="4233"/>
    <cellStyle name="Encabezado 1 3 51" xfId="4234"/>
    <cellStyle name="Encabezado 1 3 52" xfId="4235"/>
    <cellStyle name="Encabezado 1 3 53" xfId="4236"/>
    <cellStyle name="Encabezado 1 3 54" xfId="4237"/>
    <cellStyle name="Encabezado 1 3 55" xfId="4238"/>
    <cellStyle name="Encabezado 1 3 56" xfId="4239"/>
    <cellStyle name="Encabezado 1 3 57" xfId="4240"/>
    <cellStyle name="Encabezado 1 3 58" xfId="4241"/>
    <cellStyle name="Encabezado 1 3 59" xfId="4242"/>
    <cellStyle name="Encabezado 1 3 6" xfId="4243"/>
    <cellStyle name="Encabezado 1 3 60" xfId="4244"/>
    <cellStyle name="Encabezado 1 3 61" xfId="4245"/>
    <cellStyle name="Encabezado 1 3 62" xfId="4246"/>
    <cellStyle name="Encabezado 1 3 63" xfId="4247"/>
    <cellStyle name="Encabezado 1 3 64" xfId="4248"/>
    <cellStyle name="Encabezado 1 3 65" xfId="4249"/>
    <cellStyle name="Encabezado 1 3 66" xfId="4250"/>
    <cellStyle name="Encabezado 1 3 67" xfId="4251"/>
    <cellStyle name="Encabezado 1 3 7" xfId="4252"/>
    <cellStyle name="Encabezado 1 3 8" xfId="4253"/>
    <cellStyle name="Encabezado 1 3 9" xfId="4254"/>
    <cellStyle name="Encabezado 1 3_ DOCT  2006" xfId="4255"/>
    <cellStyle name="Encabezado 1 30" xfId="4256"/>
    <cellStyle name="Encabezado 1 31" xfId="4257"/>
    <cellStyle name="Encabezado 1 32" xfId="4258"/>
    <cellStyle name="Encabezado 1 33" xfId="4259"/>
    <cellStyle name="Encabezado 1 34" xfId="4260"/>
    <cellStyle name="Encabezado 1 35" xfId="4261"/>
    <cellStyle name="Encabezado 1 36" xfId="4262"/>
    <cellStyle name="Encabezado 1 37" xfId="4263"/>
    <cellStyle name="Encabezado 1 38" xfId="4264"/>
    <cellStyle name="Encabezado 1 39" xfId="4265"/>
    <cellStyle name="Encabezado 1 4" xfId="4266"/>
    <cellStyle name="Encabezado 1 40" xfId="4267"/>
    <cellStyle name="Encabezado 1 41" xfId="4268"/>
    <cellStyle name="Encabezado 1 42" xfId="4269"/>
    <cellStyle name="Encabezado 1 43" xfId="4270"/>
    <cellStyle name="Encabezado 1 44" xfId="4271"/>
    <cellStyle name="Encabezado 1 45" xfId="4272"/>
    <cellStyle name="Encabezado 1 46" xfId="4273"/>
    <cellStyle name="Encabezado 1 47" xfId="4274"/>
    <cellStyle name="Encabezado 1 48" xfId="4275"/>
    <cellStyle name="Encabezado 1 49" xfId="4276"/>
    <cellStyle name="Encabezado 1 5" xfId="4277"/>
    <cellStyle name="Encabezado 1 50" xfId="4278"/>
    <cellStyle name="Encabezado 1 51" xfId="4279"/>
    <cellStyle name="Encabezado 1 52" xfId="4280"/>
    <cellStyle name="Encabezado 1 53" xfId="4281"/>
    <cellStyle name="Encabezado 1 54" xfId="4282"/>
    <cellStyle name="Encabezado 1 55" xfId="4283"/>
    <cellStyle name="Encabezado 1 56" xfId="4284"/>
    <cellStyle name="Encabezado 1 57" xfId="4285"/>
    <cellStyle name="Encabezado 1 58" xfId="4286"/>
    <cellStyle name="Encabezado 1 59" xfId="4287"/>
    <cellStyle name="Encabezado 1 6" xfId="4288"/>
    <cellStyle name="Encabezado 1 60" xfId="4289"/>
    <cellStyle name="Encabezado 1 7" xfId="4290"/>
    <cellStyle name="Encabezado 1 8" xfId="4291"/>
    <cellStyle name="Encabezado 1 9" xfId="4292"/>
    <cellStyle name="Encabezado 1_ DOCT  2006" xfId="4293"/>
    <cellStyle name="Encabezado 2" xfId="4294"/>
    <cellStyle name="Encabezado 2 2" xfId="4295"/>
    <cellStyle name="Encabezado 2 2 10" xfId="4296"/>
    <cellStyle name="Encabezado 2 2 11" xfId="4297"/>
    <cellStyle name="Encabezado 2 2 12" xfId="4298"/>
    <cellStyle name="Encabezado 2 2 13" xfId="4299"/>
    <cellStyle name="Encabezado 2 2 14" xfId="4300"/>
    <cellStyle name="Encabezado 2 2 15" xfId="4301"/>
    <cellStyle name="Encabezado 2 2 16" xfId="4302"/>
    <cellStyle name="Encabezado 2 2 17" xfId="4303"/>
    <cellStyle name="Encabezado 2 2 18" xfId="4304"/>
    <cellStyle name="Encabezado 2 2 19" xfId="4305"/>
    <cellStyle name="Encabezado 2 2 2" xfId="4306"/>
    <cellStyle name="Encabezado 2 2 20" xfId="4307"/>
    <cellStyle name="Encabezado 2 2 21" xfId="4308"/>
    <cellStyle name="Encabezado 2 2 22" xfId="4309"/>
    <cellStyle name="Encabezado 2 2 23" xfId="4310"/>
    <cellStyle name="Encabezado 2 2 24" xfId="4311"/>
    <cellStyle name="Encabezado 2 2 25" xfId="4312"/>
    <cellStyle name="Encabezado 2 2 26" xfId="4313"/>
    <cellStyle name="Encabezado 2 2 27" xfId="4314"/>
    <cellStyle name="Encabezado 2 2 28" xfId="4315"/>
    <cellStyle name="Encabezado 2 2 29" xfId="4316"/>
    <cellStyle name="Encabezado 2 2 3" xfId="4317"/>
    <cellStyle name="Encabezado 2 2 30" xfId="4318"/>
    <cellStyle name="Encabezado 2 2 31" xfId="4319"/>
    <cellStyle name="Encabezado 2 2 32" xfId="4320"/>
    <cellStyle name="Encabezado 2 2 33" xfId="4321"/>
    <cellStyle name="Encabezado 2 2 34" xfId="4322"/>
    <cellStyle name="Encabezado 2 2 35" xfId="4323"/>
    <cellStyle name="Encabezado 2 2 36" xfId="4324"/>
    <cellStyle name="Encabezado 2 2 37" xfId="4325"/>
    <cellStyle name="Encabezado 2 2 38" xfId="4326"/>
    <cellStyle name="Encabezado 2 2 39" xfId="4327"/>
    <cellStyle name="Encabezado 2 2 4" xfId="4328"/>
    <cellStyle name="Encabezado 2 2 40" xfId="4329"/>
    <cellStyle name="Encabezado 2 2 41" xfId="4330"/>
    <cellStyle name="Encabezado 2 2 42" xfId="4331"/>
    <cellStyle name="Encabezado 2 2 43" xfId="4332"/>
    <cellStyle name="Encabezado 2 2 44" xfId="4333"/>
    <cellStyle name="Encabezado 2 2 45" xfId="4334"/>
    <cellStyle name="Encabezado 2 2 46" xfId="4335"/>
    <cellStyle name="Encabezado 2 2 47" xfId="4336"/>
    <cellStyle name="Encabezado 2 2 48" xfId="4337"/>
    <cellStyle name="Encabezado 2 2 49" xfId="4338"/>
    <cellStyle name="Encabezado 2 2 5" xfId="4339"/>
    <cellStyle name="Encabezado 2 2 50" xfId="4340"/>
    <cellStyle name="Encabezado 2 2 51" xfId="4341"/>
    <cellStyle name="Encabezado 2 2 52" xfId="4342"/>
    <cellStyle name="Encabezado 2 2 53" xfId="4343"/>
    <cellStyle name="Encabezado 2 2 54" xfId="4344"/>
    <cellStyle name="Encabezado 2 2 55" xfId="4345"/>
    <cellStyle name="Encabezado 2 2 56" xfId="4346"/>
    <cellStyle name="Encabezado 2 2 57" xfId="4347"/>
    <cellStyle name="Encabezado 2 2 58" xfId="4348"/>
    <cellStyle name="Encabezado 2 2 59" xfId="4349"/>
    <cellStyle name="Encabezado 2 2 6" xfId="4350"/>
    <cellStyle name="Encabezado 2 2 60" xfId="4351"/>
    <cellStyle name="Encabezado 2 2 61" xfId="4352"/>
    <cellStyle name="Encabezado 2 2 7" xfId="4353"/>
    <cellStyle name="Encabezado 2 2 8" xfId="4354"/>
    <cellStyle name="Encabezado 2 2 9" xfId="4355"/>
    <cellStyle name="Encabezado 2 2_ DOCT  2006" xfId="4356"/>
    <cellStyle name="Encabezado 2 3" xfId="4357"/>
    <cellStyle name="Encabezado 2 3 10" xfId="4358"/>
    <cellStyle name="Encabezado 2 3 11" xfId="4359"/>
    <cellStyle name="Encabezado 2 3 12" xfId="4360"/>
    <cellStyle name="Encabezado 2 3 13" xfId="4361"/>
    <cellStyle name="Encabezado 2 3 14" xfId="4362"/>
    <cellStyle name="Encabezado 2 3 15" xfId="4363"/>
    <cellStyle name="Encabezado 2 3 16" xfId="4364"/>
    <cellStyle name="Encabezado 2 3 17" xfId="4365"/>
    <cellStyle name="Encabezado 2 3 18" xfId="4366"/>
    <cellStyle name="Encabezado 2 3 19" xfId="4367"/>
    <cellStyle name="Encabezado 2 3 2" xfId="4368"/>
    <cellStyle name="Encabezado 2 3 20" xfId="4369"/>
    <cellStyle name="Encabezado 2 3 21" xfId="4370"/>
    <cellStyle name="Encabezado 2 3 22" xfId="4371"/>
    <cellStyle name="Encabezado 2 3 23" xfId="4372"/>
    <cellStyle name="Encabezado 2 3 24" xfId="4373"/>
    <cellStyle name="Encabezado 2 3 25" xfId="4374"/>
    <cellStyle name="Encabezado 2 3 26" xfId="4375"/>
    <cellStyle name="Encabezado 2 3 27" xfId="4376"/>
    <cellStyle name="Encabezado 2 3 28" xfId="4377"/>
    <cellStyle name="Encabezado 2 3 29" xfId="4378"/>
    <cellStyle name="Encabezado 2 3 3" xfId="4379"/>
    <cellStyle name="Encabezado 2 3 30" xfId="4380"/>
    <cellStyle name="Encabezado 2 3 31" xfId="4381"/>
    <cellStyle name="Encabezado 2 3 32" xfId="4382"/>
    <cellStyle name="Encabezado 2 3 33" xfId="4383"/>
    <cellStyle name="Encabezado 2 3 34" xfId="4384"/>
    <cellStyle name="Encabezado 2 3 35" xfId="4385"/>
    <cellStyle name="Encabezado 2 3 36" xfId="4386"/>
    <cellStyle name="Encabezado 2 3 37" xfId="4387"/>
    <cellStyle name="Encabezado 2 3 38" xfId="4388"/>
    <cellStyle name="Encabezado 2 3 39" xfId="4389"/>
    <cellStyle name="Encabezado 2 3 4" xfId="4390"/>
    <cellStyle name="Encabezado 2 3 40" xfId="4391"/>
    <cellStyle name="Encabezado 2 3 41" xfId="4392"/>
    <cellStyle name="Encabezado 2 3 42" xfId="4393"/>
    <cellStyle name="Encabezado 2 3 43" xfId="4394"/>
    <cellStyle name="Encabezado 2 3 44" xfId="4395"/>
    <cellStyle name="Encabezado 2 3 45" xfId="4396"/>
    <cellStyle name="Encabezado 2 3 46" xfId="4397"/>
    <cellStyle name="Encabezado 2 3 47" xfId="4398"/>
    <cellStyle name="Encabezado 2 3 48" xfId="4399"/>
    <cellStyle name="Encabezado 2 3 49" xfId="4400"/>
    <cellStyle name="Encabezado 2 3 5" xfId="4401"/>
    <cellStyle name="Encabezado 2 3 50" xfId="4402"/>
    <cellStyle name="Encabezado 2 3 51" xfId="4403"/>
    <cellStyle name="Encabezado 2 3 52" xfId="4404"/>
    <cellStyle name="Encabezado 2 3 53" xfId="4405"/>
    <cellStyle name="Encabezado 2 3 54" xfId="4406"/>
    <cellStyle name="Encabezado 2 3 55" xfId="4407"/>
    <cellStyle name="Encabezado 2 3 56" xfId="4408"/>
    <cellStyle name="Encabezado 2 3 57" xfId="4409"/>
    <cellStyle name="Encabezado 2 3 58" xfId="4410"/>
    <cellStyle name="Encabezado 2 3 59" xfId="4411"/>
    <cellStyle name="Encabezado 2 3 6" xfId="4412"/>
    <cellStyle name="Encabezado 2 3 60" xfId="4413"/>
    <cellStyle name="Encabezado 2 3 61" xfId="4414"/>
    <cellStyle name="Encabezado 2 3 62" xfId="4415"/>
    <cellStyle name="Encabezado 2 3 63" xfId="4416"/>
    <cellStyle name="Encabezado 2 3 64" xfId="4417"/>
    <cellStyle name="Encabezado 2 3 65" xfId="4418"/>
    <cellStyle name="Encabezado 2 3 66" xfId="4419"/>
    <cellStyle name="Encabezado 2 3 67" xfId="4420"/>
    <cellStyle name="Encabezado 2 3 7" xfId="4421"/>
    <cellStyle name="Encabezado 2 3 8" xfId="4422"/>
    <cellStyle name="Encabezado 2 3 9" xfId="4423"/>
    <cellStyle name="Encabezado 2 3_ DOCT  2006" xfId="4424"/>
    <cellStyle name="Encabezado 2_ DOCT 07  " xfId="4425"/>
    <cellStyle name="Encabezado 4 10" xfId="4426"/>
    <cellStyle name="Encabezado 4 10 2" xfId="4427"/>
    <cellStyle name="Encabezado 4 10 2 2" xfId="4428"/>
    <cellStyle name="Encabezado 4 10 2 3" xfId="4429"/>
    <cellStyle name="Encabezado 4 10 2 4" xfId="4430"/>
    <cellStyle name="Encabezado 4 10 2 5" xfId="4431"/>
    <cellStyle name="Encabezado 4 10 2 6" xfId="4432"/>
    <cellStyle name="Encabezado 4 10 3" xfId="4433"/>
    <cellStyle name="Encabezado 4 10 4" xfId="4434"/>
    <cellStyle name="Encabezado 4 10 5" xfId="4435"/>
    <cellStyle name="Encabezado 4 11" xfId="4436"/>
    <cellStyle name="Encabezado 4 11 2" xfId="4437"/>
    <cellStyle name="Encabezado 4 11 2 2" xfId="4438"/>
    <cellStyle name="Encabezado 4 11 2 3" xfId="4439"/>
    <cellStyle name="Encabezado 4 11 2 4" xfId="4440"/>
    <cellStyle name="Encabezado 4 11 2 5" xfId="4441"/>
    <cellStyle name="Encabezado 4 11 2 6" xfId="4442"/>
    <cellStyle name="Encabezado 4 11 3" xfId="4443"/>
    <cellStyle name="Encabezado 4 11 4" xfId="4444"/>
    <cellStyle name="Encabezado 4 11 5" xfId="4445"/>
    <cellStyle name="Encabezado 4 12" xfId="4446"/>
    <cellStyle name="Encabezado 4 12 2" xfId="4447"/>
    <cellStyle name="Encabezado 4 12 2 2" xfId="4448"/>
    <cellStyle name="Encabezado 4 12 2 3" xfId="4449"/>
    <cellStyle name="Encabezado 4 12 2 4" xfId="4450"/>
    <cellStyle name="Encabezado 4 12 2 5" xfId="4451"/>
    <cellStyle name="Encabezado 4 12 2 6" xfId="4452"/>
    <cellStyle name="Encabezado 4 12 3" xfId="4453"/>
    <cellStyle name="Encabezado 4 12 4" xfId="4454"/>
    <cellStyle name="Encabezado 4 12 5" xfId="4455"/>
    <cellStyle name="Encabezado 4 13" xfId="4456"/>
    <cellStyle name="Encabezado 4 14" xfId="4457"/>
    <cellStyle name="Encabezado 4 15" xfId="4458"/>
    <cellStyle name="Encabezado 4 15 2" xfId="4459"/>
    <cellStyle name="Encabezado 4 16" xfId="4460"/>
    <cellStyle name="Encabezado 4 17" xfId="4461"/>
    <cellStyle name="Encabezado 4 18" xfId="4462"/>
    <cellStyle name="Encabezado 4 2" xfId="4463"/>
    <cellStyle name="Encabezado 4 2 2" xfId="4464"/>
    <cellStyle name="Encabezado 4 2 3" xfId="4465"/>
    <cellStyle name="Encabezado 4 3" xfId="4466"/>
    <cellStyle name="Encabezado 4 3 2" xfId="4467"/>
    <cellStyle name="Encabezado 4 3 3" xfId="4468"/>
    <cellStyle name="Encabezado 4 4" xfId="4469"/>
    <cellStyle name="Encabezado 4 4 2" xfId="4470"/>
    <cellStyle name="Encabezado 4 4 3" xfId="4471"/>
    <cellStyle name="Encabezado 4 4 4" xfId="4472"/>
    <cellStyle name="Encabezado 4 5" xfId="4473"/>
    <cellStyle name="Encabezado 4 5 2" xfId="4474"/>
    <cellStyle name="Encabezado 4 5 3" xfId="4475"/>
    <cellStyle name="Encabezado 4 6" xfId="4476"/>
    <cellStyle name="Encabezado 4 7" xfId="4477"/>
    <cellStyle name="Encabezado 4 8" xfId="4478"/>
    <cellStyle name="Encabezado 4 9" xfId="4479"/>
    <cellStyle name="Encabezado 4 9 2" xfId="4480"/>
    <cellStyle name="Encabezado 4 9 2 2" xfId="4481"/>
    <cellStyle name="Encabezado 4 9 2 2 2" xfId="4482"/>
    <cellStyle name="Encabezado 4 9 2 2 3" xfId="4483"/>
    <cellStyle name="Encabezado 4 9 2 2 4" xfId="4484"/>
    <cellStyle name="Encabezado 4 9 2 2 5" xfId="4485"/>
    <cellStyle name="Encabezado 4 9 2 2 6" xfId="4486"/>
    <cellStyle name="Encabezado 4 9 2 3" xfId="4487"/>
    <cellStyle name="Encabezado 4 9 2 4" xfId="4488"/>
    <cellStyle name="Encabezado 4 9 2 5" xfId="4489"/>
    <cellStyle name="Ênfase1" xfId="4490"/>
    <cellStyle name="Ênfase1 2" xfId="4491"/>
    <cellStyle name="Ênfase2" xfId="4492"/>
    <cellStyle name="Ênfase2 2" xfId="4493"/>
    <cellStyle name="Ênfase3" xfId="4494"/>
    <cellStyle name="Ênfase3 2" xfId="4495"/>
    <cellStyle name="Ênfase4" xfId="4496"/>
    <cellStyle name="Ênfase4 2" xfId="4497"/>
    <cellStyle name="Ênfase5" xfId="4498"/>
    <cellStyle name="Ênfase5 2" xfId="4499"/>
    <cellStyle name="Ênfase6" xfId="4500"/>
    <cellStyle name="Ênfase6 2" xfId="4501"/>
    <cellStyle name="Énfasis1 10" xfId="4502"/>
    <cellStyle name="Énfasis1 10 2" xfId="4503"/>
    <cellStyle name="Énfasis1 10 2 2" xfId="4504"/>
    <cellStyle name="Énfasis1 10 2 2 2" xfId="4505"/>
    <cellStyle name="Énfasis1 10 2 3" xfId="4506"/>
    <cellStyle name="Énfasis1 10 2 4" xfId="4507"/>
    <cellStyle name="Énfasis1 10 2 5" xfId="4508"/>
    <cellStyle name="Énfasis1 10 2 6" xfId="4509"/>
    <cellStyle name="Énfasis1 10 3" xfId="4510"/>
    <cellStyle name="Énfasis1 10 3 2" xfId="4511"/>
    <cellStyle name="Énfasis1 10 4" xfId="4512"/>
    <cellStyle name="Énfasis1 10 5" xfId="4513"/>
    <cellStyle name="Énfasis1 11" xfId="4514"/>
    <cellStyle name="Énfasis1 11 2" xfId="4515"/>
    <cellStyle name="Énfasis1 11 2 2" xfId="4516"/>
    <cellStyle name="Énfasis1 11 2 3" xfId="4517"/>
    <cellStyle name="Énfasis1 11 2 4" xfId="4518"/>
    <cellStyle name="Énfasis1 11 2 5" xfId="4519"/>
    <cellStyle name="Énfasis1 11 2 6" xfId="4520"/>
    <cellStyle name="Énfasis1 11 3" xfId="4521"/>
    <cellStyle name="Énfasis1 11 4" xfId="4522"/>
    <cellStyle name="Énfasis1 11 5" xfId="4523"/>
    <cellStyle name="Énfasis1 12" xfId="4524"/>
    <cellStyle name="Énfasis1 12 2" xfId="4525"/>
    <cellStyle name="Énfasis1 12 2 2" xfId="4526"/>
    <cellStyle name="Énfasis1 12 2 3" xfId="4527"/>
    <cellStyle name="Énfasis1 12 2 4" xfId="4528"/>
    <cellStyle name="Énfasis1 12 2 5" xfId="4529"/>
    <cellStyle name="Énfasis1 12 2 6" xfId="4530"/>
    <cellStyle name="Énfasis1 12 3" xfId="4531"/>
    <cellStyle name="Énfasis1 12 4" xfId="4532"/>
    <cellStyle name="Énfasis1 12 5" xfId="4533"/>
    <cellStyle name="Énfasis1 13" xfId="4534"/>
    <cellStyle name="Énfasis1 14" xfId="4535"/>
    <cellStyle name="Énfasis1 15" xfId="4536"/>
    <cellStyle name="Énfasis1 15 2" xfId="4537"/>
    <cellStyle name="Énfasis1 16" xfId="4538"/>
    <cellStyle name="Énfasis1 17" xfId="4539"/>
    <cellStyle name="Énfasis1 18" xfId="4540"/>
    <cellStyle name="Énfasis1 2" xfId="4541"/>
    <cellStyle name="Énfasis1 2 2" xfId="4542"/>
    <cellStyle name="Énfasis1 2 2 2" xfId="4543"/>
    <cellStyle name="Énfasis1 2 2 2 2" xfId="4544"/>
    <cellStyle name="Énfasis1 2 2 2 3" xfId="4545"/>
    <cellStyle name="Énfasis1 2 2 2 3 2" xfId="4546"/>
    <cellStyle name="Énfasis1 2 2 2 4" xfId="4547"/>
    <cellStyle name="Énfasis1 2 2 2 5" xfId="4548"/>
    <cellStyle name="Énfasis1 2 2 3" xfId="4549"/>
    <cellStyle name="Énfasis1 2 2 4" xfId="4550"/>
    <cellStyle name="Énfasis1 2 2 5" xfId="4551"/>
    <cellStyle name="Énfasis1 2 2 6" xfId="4552"/>
    <cellStyle name="Énfasis1 2 3" xfId="4553"/>
    <cellStyle name="Énfasis1 2 3 2" xfId="4554"/>
    <cellStyle name="Énfasis1 2 4" xfId="4555"/>
    <cellStyle name="Énfasis1 2 4 2" xfId="4556"/>
    <cellStyle name="Énfasis1 2 5" xfId="4557"/>
    <cellStyle name="Énfasis1 2 6" xfId="4558"/>
    <cellStyle name="Énfasis1 2 7" xfId="4559"/>
    <cellStyle name="Énfasis1 2 7 2" xfId="4560"/>
    <cellStyle name="Énfasis1 3" xfId="4561"/>
    <cellStyle name="Énfasis1 3 2" xfId="4562"/>
    <cellStyle name="Énfasis1 3 3" xfId="4563"/>
    <cellStyle name="Énfasis1 4" xfId="4564"/>
    <cellStyle name="Énfasis1 4 2" xfId="4565"/>
    <cellStyle name="Énfasis1 4 3" xfId="4566"/>
    <cellStyle name="Énfasis1 4 4" xfId="4567"/>
    <cellStyle name="Énfasis1 5" xfId="4568"/>
    <cellStyle name="Énfasis1 5 2" xfId="4569"/>
    <cellStyle name="Énfasis1 5 3" xfId="4570"/>
    <cellStyle name="Énfasis1 6" xfId="4571"/>
    <cellStyle name="Énfasis1 7" xfId="4572"/>
    <cellStyle name="Énfasis1 8" xfId="4573"/>
    <cellStyle name="Énfasis1 9" xfId="4574"/>
    <cellStyle name="Énfasis1 9 2" xfId="4575"/>
    <cellStyle name="Énfasis1 9 2 2" xfId="4576"/>
    <cellStyle name="Énfasis1 9 2 2 2" xfId="4577"/>
    <cellStyle name="Énfasis1 9 2 2 3" xfId="4578"/>
    <cellStyle name="Énfasis1 9 2 2 4" xfId="4579"/>
    <cellStyle name="Énfasis1 9 2 2 5" xfId="4580"/>
    <cellStyle name="Énfasis1 9 2 2 6" xfId="4581"/>
    <cellStyle name="Énfasis1 9 2 3" xfId="4582"/>
    <cellStyle name="Énfasis1 9 2 4" xfId="4583"/>
    <cellStyle name="Énfasis1 9 2 5" xfId="4584"/>
    <cellStyle name="Énfasis1 9 3" xfId="4585"/>
    <cellStyle name="Énfasis1 9 3 2" xfId="4586"/>
    <cellStyle name="Énfasis1 9 3 3" xfId="4587"/>
    <cellStyle name="Énfasis1 9 3 4" xfId="4588"/>
    <cellStyle name="Énfasis1 9 3 5" xfId="4589"/>
    <cellStyle name="Énfasis1 9 3 6" xfId="4590"/>
    <cellStyle name="Énfasis1 9 4" xfId="4591"/>
    <cellStyle name="Énfasis1 9 5" xfId="4592"/>
    <cellStyle name="Énfasis1 9 6" xfId="4593"/>
    <cellStyle name="Énfasis2 10" xfId="4594"/>
    <cellStyle name="Énfasis2 10 2" xfId="4595"/>
    <cellStyle name="Énfasis2 10 2 2" xfId="4596"/>
    <cellStyle name="Énfasis2 10 2 2 2" xfId="4597"/>
    <cellStyle name="Énfasis2 10 2 3" xfId="4598"/>
    <cellStyle name="Énfasis2 10 2 4" xfId="4599"/>
    <cellStyle name="Énfasis2 10 2 5" xfId="4600"/>
    <cellStyle name="Énfasis2 10 2 6" xfId="4601"/>
    <cellStyle name="Énfasis2 10 3" xfId="4602"/>
    <cellStyle name="Énfasis2 10 3 2" xfId="4603"/>
    <cellStyle name="Énfasis2 10 4" xfId="4604"/>
    <cellStyle name="Énfasis2 10 5" xfId="4605"/>
    <cellStyle name="Énfasis2 11" xfId="4606"/>
    <cellStyle name="Énfasis2 11 2" xfId="4607"/>
    <cellStyle name="Énfasis2 11 2 2" xfId="4608"/>
    <cellStyle name="Énfasis2 11 2 3" xfId="4609"/>
    <cellStyle name="Énfasis2 11 2 4" xfId="4610"/>
    <cellStyle name="Énfasis2 11 2 5" xfId="4611"/>
    <cellStyle name="Énfasis2 11 2 6" xfId="4612"/>
    <cellStyle name="Énfasis2 11 3" xfId="4613"/>
    <cellStyle name="Énfasis2 11 4" xfId="4614"/>
    <cellStyle name="Énfasis2 11 5" xfId="4615"/>
    <cellStyle name="Énfasis2 12" xfId="4616"/>
    <cellStyle name="Énfasis2 12 2" xfId="4617"/>
    <cellStyle name="Énfasis2 12 2 2" xfId="4618"/>
    <cellStyle name="Énfasis2 12 2 3" xfId="4619"/>
    <cellStyle name="Énfasis2 12 2 4" xfId="4620"/>
    <cellStyle name="Énfasis2 12 2 5" xfId="4621"/>
    <cellStyle name="Énfasis2 12 2 6" xfId="4622"/>
    <cellStyle name="Énfasis2 12 3" xfId="4623"/>
    <cellStyle name="Énfasis2 12 4" xfId="4624"/>
    <cellStyle name="Énfasis2 12 5" xfId="4625"/>
    <cellStyle name="Énfasis2 13" xfId="4626"/>
    <cellStyle name="Énfasis2 14" xfId="4627"/>
    <cellStyle name="Énfasis2 15" xfId="4628"/>
    <cellStyle name="Énfasis2 15 2" xfId="4629"/>
    <cellStyle name="Énfasis2 16" xfId="4630"/>
    <cellStyle name="Énfasis2 17" xfId="4631"/>
    <cellStyle name="Énfasis2 18" xfId="4632"/>
    <cellStyle name="Énfasis2 2" xfId="4633"/>
    <cellStyle name="Énfasis2 2 2" xfId="4634"/>
    <cellStyle name="Énfasis2 2 2 2" xfId="4635"/>
    <cellStyle name="Énfasis2 2 2 2 2" xfId="4636"/>
    <cellStyle name="Énfasis2 2 2 2 3" xfId="4637"/>
    <cellStyle name="Énfasis2 2 2 2 3 2" xfId="4638"/>
    <cellStyle name="Énfasis2 2 2 2 4" xfId="4639"/>
    <cellStyle name="Énfasis2 2 2 2 5" xfId="4640"/>
    <cellStyle name="Énfasis2 2 2 3" xfId="4641"/>
    <cellStyle name="Énfasis2 2 2 4" xfId="4642"/>
    <cellStyle name="Énfasis2 2 2 5" xfId="4643"/>
    <cellStyle name="Énfasis2 2 2 6" xfId="4644"/>
    <cellStyle name="Énfasis2 2 3" xfId="4645"/>
    <cellStyle name="Énfasis2 2 3 2" xfId="4646"/>
    <cellStyle name="Énfasis2 2 4" xfId="4647"/>
    <cellStyle name="Énfasis2 2 4 2" xfId="4648"/>
    <cellStyle name="Énfasis2 2 5" xfId="4649"/>
    <cellStyle name="Énfasis2 2 6" xfId="4650"/>
    <cellStyle name="Énfasis2 2 7" xfId="4651"/>
    <cellStyle name="Énfasis2 2 7 2" xfId="4652"/>
    <cellStyle name="Énfasis2 3" xfId="4653"/>
    <cellStyle name="Énfasis2 3 2" xfId="4654"/>
    <cellStyle name="Énfasis2 3 3" xfId="4655"/>
    <cellStyle name="Énfasis2 4" xfId="4656"/>
    <cellStyle name="Énfasis2 4 2" xfId="4657"/>
    <cellStyle name="Énfasis2 4 3" xfId="4658"/>
    <cellStyle name="Énfasis2 4 4" xfId="4659"/>
    <cellStyle name="Énfasis2 5" xfId="4660"/>
    <cellStyle name="Énfasis2 5 2" xfId="4661"/>
    <cellStyle name="Énfasis2 5 3" xfId="4662"/>
    <cellStyle name="Énfasis2 6" xfId="4663"/>
    <cellStyle name="Énfasis2 7" xfId="4664"/>
    <cellStyle name="Énfasis2 8" xfId="4665"/>
    <cellStyle name="Énfasis2 9" xfId="4666"/>
    <cellStyle name="Énfasis2 9 2" xfId="4667"/>
    <cellStyle name="Énfasis2 9 2 2" xfId="4668"/>
    <cellStyle name="Énfasis2 9 2 2 2" xfId="4669"/>
    <cellStyle name="Énfasis2 9 2 2 3" xfId="4670"/>
    <cellStyle name="Énfasis2 9 2 2 4" xfId="4671"/>
    <cellStyle name="Énfasis2 9 2 2 5" xfId="4672"/>
    <cellStyle name="Énfasis2 9 2 2 6" xfId="4673"/>
    <cellStyle name="Énfasis2 9 2 3" xfId="4674"/>
    <cellStyle name="Énfasis2 9 2 4" xfId="4675"/>
    <cellStyle name="Énfasis2 9 2 5" xfId="4676"/>
    <cellStyle name="Énfasis2 9 3" xfId="4677"/>
    <cellStyle name="Énfasis2 9 3 2" xfId="4678"/>
    <cellStyle name="Énfasis2 9 3 3" xfId="4679"/>
    <cellStyle name="Énfasis2 9 3 4" xfId="4680"/>
    <cellStyle name="Énfasis2 9 3 5" xfId="4681"/>
    <cellStyle name="Énfasis2 9 3 6" xfId="4682"/>
    <cellStyle name="Énfasis2 9 4" xfId="4683"/>
    <cellStyle name="Énfasis2 9 5" xfId="4684"/>
    <cellStyle name="Énfasis2 9 6" xfId="4685"/>
    <cellStyle name="Énfasis3 10" xfId="4686"/>
    <cellStyle name="Énfasis3 10 2" xfId="4687"/>
    <cellStyle name="Énfasis3 10 2 2" xfId="4688"/>
    <cellStyle name="Énfasis3 10 2 2 2" xfId="4689"/>
    <cellStyle name="Énfasis3 10 2 3" xfId="4690"/>
    <cellStyle name="Énfasis3 10 2 4" xfId="4691"/>
    <cellStyle name="Énfasis3 10 2 5" xfId="4692"/>
    <cellStyle name="Énfasis3 10 2 6" xfId="4693"/>
    <cellStyle name="Énfasis3 10 3" xfId="4694"/>
    <cellStyle name="Énfasis3 10 3 2" xfId="4695"/>
    <cellStyle name="Énfasis3 10 4" xfId="4696"/>
    <cellStyle name="Énfasis3 10 5" xfId="4697"/>
    <cellStyle name="Énfasis3 11" xfId="4698"/>
    <cellStyle name="Énfasis3 11 2" xfId="4699"/>
    <cellStyle name="Énfasis3 11 2 2" xfId="4700"/>
    <cellStyle name="Énfasis3 11 2 3" xfId="4701"/>
    <cellStyle name="Énfasis3 11 2 4" xfId="4702"/>
    <cellStyle name="Énfasis3 11 2 5" xfId="4703"/>
    <cellStyle name="Énfasis3 11 2 6" xfId="4704"/>
    <cellStyle name="Énfasis3 11 3" xfId="4705"/>
    <cellStyle name="Énfasis3 11 4" xfId="4706"/>
    <cellStyle name="Énfasis3 11 5" xfId="4707"/>
    <cellStyle name="Énfasis3 12" xfId="4708"/>
    <cellStyle name="Énfasis3 12 2" xfId="4709"/>
    <cellStyle name="Énfasis3 12 2 2" xfId="4710"/>
    <cellStyle name="Énfasis3 12 2 3" xfId="4711"/>
    <cellStyle name="Énfasis3 12 2 4" xfId="4712"/>
    <cellStyle name="Énfasis3 12 2 5" xfId="4713"/>
    <cellStyle name="Énfasis3 12 2 6" xfId="4714"/>
    <cellStyle name="Énfasis3 12 3" xfId="4715"/>
    <cellStyle name="Énfasis3 12 4" xfId="4716"/>
    <cellStyle name="Énfasis3 12 5" xfId="4717"/>
    <cellStyle name="Énfasis3 13" xfId="4718"/>
    <cellStyle name="Énfasis3 14" xfId="4719"/>
    <cellStyle name="Énfasis3 15" xfId="4720"/>
    <cellStyle name="Énfasis3 15 2" xfId="4721"/>
    <cellStyle name="Énfasis3 16" xfId="4722"/>
    <cellStyle name="Énfasis3 17" xfId="4723"/>
    <cellStyle name="Énfasis3 18" xfId="4724"/>
    <cellStyle name="Énfasis3 2" xfId="4725"/>
    <cellStyle name="Énfasis3 2 2" xfId="4726"/>
    <cellStyle name="Énfasis3 2 2 2" xfId="4727"/>
    <cellStyle name="Énfasis3 2 2 2 2" xfId="4728"/>
    <cellStyle name="Énfasis3 2 2 2 3" xfId="4729"/>
    <cellStyle name="Énfasis3 2 2 2 3 2" xfId="4730"/>
    <cellStyle name="Énfasis3 2 2 2 4" xfId="4731"/>
    <cellStyle name="Énfasis3 2 2 2 5" xfId="4732"/>
    <cellStyle name="Énfasis3 2 2 3" xfId="4733"/>
    <cellStyle name="Énfasis3 2 2 4" xfId="4734"/>
    <cellStyle name="Énfasis3 2 2 5" xfId="4735"/>
    <cellStyle name="Énfasis3 2 2 6" xfId="4736"/>
    <cellStyle name="Énfasis3 2 3" xfId="4737"/>
    <cellStyle name="Énfasis3 2 3 2" xfId="4738"/>
    <cellStyle name="Énfasis3 2 4" xfId="4739"/>
    <cellStyle name="Énfasis3 2 4 2" xfId="4740"/>
    <cellStyle name="Énfasis3 2 5" xfId="4741"/>
    <cellStyle name="Énfasis3 2 6" xfId="4742"/>
    <cellStyle name="Énfasis3 2 7" xfId="4743"/>
    <cellStyle name="Énfasis3 2 7 2" xfId="4744"/>
    <cellStyle name="Énfasis3 3" xfId="4745"/>
    <cellStyle name="Énfasis3 3 2" xfId="4746"/>
    <cellStyle name="Énfasis3 3 3" xfId="4747"/>
    <cellStyle name="Énfasis3 4" xfId="4748"/>
    <cellStyle name="Énfasis3 4 2" xfId="4749"/>
    <cellStyle name="Énfasis3 4 3" xfId="4750"/>
    <cellStyle name="Énfasis3 4 4" xfId="4751"/>
    <cellStyle name="Énfasis3 5" xfId="4752"/>
    <cellStyle name="Énfasis3 5 2" xfId="4753"/>
    <cellStyle name="Énfasis3 5 3" xfId="4754"/>
    <cellStyle name="Énfasis3 6" xfId="4755"/>
    <cellStyle name="Énfasis3 7" xfId="4756"/>
    <cellStyle name="Énfasis3 8" xfId="4757"/>
    <cellStyle name="Énfasis3 9" xfId="4758"/>
    <cellStyle name="Énfasis3 9 2" xfId="4759"/>
    <cellStyle name="Énfasis3 9 2 2" xfId="4760"/>
    <cellStyle name="Énfasis3 9 2 2 2" xfId="4761"/>
    <cellStyle name="Énfasis3 9 2 2 3" xfId="4762"/>
    <cellStyle name="Énfasis3 9 2 2 4" xfId="4763"/>
    <cellStyle name="Énfasis3 9 2 2 5" xfId="4764"/>
    <cellStyle name="Énfasis3 9 2 2 6" xfId="4765"/>
    <cellStyle name="Énfasis3 9 2 3" xfId="4766"/>
    <cellStyle name="Énfasis3 9 2 4" xfId="4767"/>
    <cellStyle name="Énfasis3 9 2 5" xfId="4768"/>
    <cellStyle name="Énfasis3 9 3" xfId="4769"/>
    <cellStyle name="Énfasis3 9 3 2" xfId="4770"/>
    <cellStyle name="Énfasis3 9 3 3" xfId="4771"/>
    <cellStyle name="Énfasis3 9 3 4" xfId="4772"/>
    <cellStyle name="Énfasis3 9 3 5" xfId="4773"/>
    <cellStyle name="Énfasis3 9 3 6" xfId="4774"/>
    <cellStyle name="Énfasis3 9 4" xfId="4775"/>
    <cellStyle name="Énfasis3 9 5" xfId="4776"/>
    <cellStyle name="Énfasis3 9 6" xfId="4777"/>
    <cellStyle name="Énfasis4 10" xfId="4778"/>
    <cellStyle name="Énfasis4 10 2" xfId="4779"/>
    <cellStyle name="Énfasis4 10 2 2" xfId="4780"/>
    <cellStyle name="Énfasis4 10 2 2 2" xfId="4781"/>
    <cellStyle name="Énfasis4 10 2 3" xfId="4782"/>
    <cellStyle name="Énfasis4 10 2 4" xfId="4783"/>
    <cellStyle name="Énfasis4 10 2 5" xfId="4784"/>
    <cellStyle name="Énfasis4 10 2 6" xfId="4785"/>
    <cellStyle name="Énfasis4 10 3" xfId="4786"/>
    <cellStyle name="Énfasis4 10 3 2" xfId="4787"/>
    <cellStyle name="Énfasis4 10 4" xfId="4788"/>
    <cellStyle name="Énfasis4 10 5" xfId="4789"/>
    <cellStyle name="Énfasis4 11" xfId="4790"/>
    <cellStyle name="Énfasis4 11 2" xfId="4791"/>
    <cellStyle name="Énfasis4 11 2 2" xfId="4792"/>
    <cellStyle name="Énfasis4 11 2 3" xfId="4793"/>
    <cellStyle name="Énfasis4 11 2 4" xfId="4794"/>
    <cellStyle name="Énfasis4 11 2 5" xfId="4795"/>
    <cellStyle name="Énfasis4 11 2 6" xfId="4796"/>
    <cellStyle name="Énfasis4 11 3" xfId="4797"/>
    <cellStyle name="Énfasis4 11 4" xfId="4798"/>
    <cellStyle name="Énfasis4 11 5" xfId="4799"/>
    <cellStyle name="Énfasis4 12" xfId="4800"/>
    <cellStyle name="Énfasis4 12 2" xfId="4801"/>
    <cellStyle name="Énfasis4 12 2 2" xfId="4802"/>
    <cellStyle name="Énfasis4 12 2 3" xfId="4803"/>
    <cellStyle name="Énfasis4 12 2 4" xfId="4804"/>
    <cellStyle name="Énfasis4 12 2 5" xfId="4805"/>
    <cellStyle name="Énfasis4 12 2 6" xfId="4806"/>
    <cellStyle name="Énfasis4 12 3" xfId="4807"/>
    <cellStyle name="Énfasis4 12 4" xfId="4808"/>
    <cellStyle name="Énfasis4 12 5" xfId="4809"/>
    <cellStyle name="Énfasis4 13" xfId="4810"/>
    <cellStyle name="Énfasis4 14" xfId="4811"/>
    <cellStyle name="Énfasis4 15" xfId="4812"/>
    <cellStyle name="Énfasis4 15 2" xfId="4813"/>
    <cellStyle name="Énfasis4 16" xfId="4814"/>
    <cellStyle name="Énfasis4 17" xfId="4815"/>
    <cellStyle name="Énfasis4 18" xfId="4816"/>
    <cellStyle name="Énfasis4 2" xfId="4817"/>
    <cellStyle name="Énfasis4 2 2" xfId="4818"/>
    <cellStyle name="Énfasis4 2 2 2" xfId="4819"/>
    <cellStyle name="Énfasis4 2 2 2 2" xfId="4820"/>
    <cellStyle name="Énfasis4 2 2 2 3" xfId="4821"/>
    <cellStyle name="Énfasis4 2 2 2 3 2" xfId="4822"/>
    <cellStyle name="Énfasis4 2 2 2 4" xfId="4823"/>
    <cellStyle name="Énfasis4 2 2 2 5" xfId="4824"/>
    <cellStyle name="Énfasis4 2 2 3" xfId="4825"/>
    <cellStyle name="Énfasis4 2 2 4" xfId="4826"/>
    <cellStyle name="Énfasis4 2 2 5" xfId="4827"/>
    <cellStyle name="Énfasis4 2 2 6" xfId="4828"/>
    <cellStyle name="Énfasis4 2 3" xfId="4829"/>
    <cellStyle name="Énfasis4 2 3 2" xfId="4830"/>
    <cellStyle name="Énfasis4 2 4" xfId="4831"/>
    <cellStyle name="Énfasis4 2 4 2" xfId="4832"/>
    <cellStyle name="Énfasis4 2 5" xfId="4833"/>
    <cellStyle name="Énfasis4 2 6" xfId="4834"/>
    <cellStyle name="Énfasis4 2 7" xfId="4835"/>
    <cellStyle name="Énfasis4 2 7 2" xfId="4836"/>
    <cellStyle name="Énfasis4 3" xfId="4837"/>
    <cellStyle name="Énfasis4 3 2" xfId="4838"/>
    <cellStyle name="Énfasis4 3 3" xfId="4839"/>
    <cellStyle name="Énfasis4 4" xfId="4840"/>
    <cellStyle name="Énfasis4 4 2" xfId="4841"/>
    <cellStyle name="Énfasis4 4 3" xfId="4842"/>
    <cellStyle name="Énfasis4 4 4" xfId="4843"/>
    <cellStyle name="Énfasis4 5" xfId="4844"/>
    <cellStyle name="Énfasis4 5 2" xfId="4845"/>
    <cellStyle name="Énfasis4 5 3" xfId="4846"/>
    <cellStyle name="Énfasis4 6" xfId="4847"/>
    <cellStyle name="Énfasis4 7" xfId="4848"/>
    <cellStyle name="Énfasis4 8" xfId="4849"/>
    <cellStyle name="Énfasis4 9" xfId="4850"/>
    <cellStyle name="Énfasis4 9 2" xfId="4851"/>
    <cellStyle name="Énfasis4 9 2 2" xfId="4852"/>
    <cellStyle name="Énfasis4 9 2 2 2" xfId="4853"/>
    <cellStyle name="Énfasis4 9 2 2 3" xfId="4854"/>
    <cellStyle name="Énfasis4 9 2 2 4" xfId="4855"/>
    <cellStyle name="Énfasis4 9 2 2 5" xfId="4856"/>
    <cellStyle name="Énfasis4 9 2 2 6" xfId="4857"/>
    <cellStyle name="Énfasis4 9 2 3" xfId="4858"/>
    <cellStyle name="Énfasis4 9 2 4" xfId="4859"/>
    <cellStyle name="Énfasis4 9 2 5" xfId="4860"/>
    <cellStyle name="Énfasis4 9 3" xfId="4861"/>
    <cellStyle name="Énfasis4 9 3 2" xfId="4862"/>
    <cellStyle name="Énfasis4 9 3 3" xfId="4863"/>
    <cellStyle name="Énfasis4 9 3 4" xfId="4864"/>
    <cellStyle name="Énfasis4 9 3 5" xfId="4865"/>
    <cellStyle name="Énfasis4 9 3 6" xfId="4866"/>
    <cellStyle name="Énfasis4 9 4" xfId="4867"/>
    <cellStyle name="Énfasis4 9 5" xfId="4868"/>
    <cellStyle name="Énfasis4 9 6" xfId="4869"/>
    <cellStyle name="Énfasis5 10" xfId="4870"/>
    <cellStyle name="Énfasis5 10 2" xfId="4871"/>
    <cellStyle name="Énfasis5 10 2 2" xfId="4872"/>
    <cellStyle name="Énfasis5 10 2 2 2" xfId="4873"/>
    <cellStyle name="Énfasis5 10 2 3" xfId="4874"/>
    <cellStyle name="Énfasis5 10 2 4" xfId="4875"/>
    <cellStyle name="Énfasis5 10 2 5" xfId="4876"/>
    <cellStyle name="Énfasis5 10 2 6" xfId="4877"/>
    <cellStyle name="Énfasis5 10 3" xfId="4878"/>
    <cellStyle name="Énfasis5 10 3 2" xfId="4879"/>
    <cellStyle name="Énfasis5 10 4" xfId="4880"/>
    <cellStyle name="Énfasis5 10 5" xfId="4881"/>
    <cellStyle name="Énfasis5 11" xfId="4882"/>
    <cellStyle name="Énfasis5 11 2" xfId="4883"/>
    <cellStyle name="Énfasis5 11 2 2" xfId="4884"/>
    <cellStyle name="Énfasis5 11 2 3" xfId="4885"/>
    <cellStyle name="Énfasis5 11 2 4" xfId="4886"/>
    <cellStyle name="Énfasis5 11 2 5" xfId="4887"/>
    <cellStyle name="Énfasis5 11 2 6" xfId="4888"/>
    <cellStyle name="Énfasis5 11 3" xfId="4889"/>
    <cellStyle name="Énfasis5 11 4" xfId="4890"/>
    <cellStyle name="Énfasis5 11 5" xfId="4891"/>
    <cellStyle name="Énfasis5 12" xfId="4892"/>
    <cellStyle name="Énfasis5 12 2" xfId="4893"/>
    <cellStyle name="Énfasis5 12 2 2" xfId="4894"/>
    <cellStyle name="Énfasis5 12 2 3" xfId="4895"/>
    <cellStyle name="Énfasis5 12 2 4" xfId="4896"/>
    <cellStyle name="Énfasis5 12 2 5" xfId="4897"/>
    <cellStyle name="Énfasis5 12 2 6" xfId="4898"/>
    <cellStyle name="Énfasis5 12 3" xfId="4899"/>
    <cellStyle name="Énfasis5 12 4" xfId="4900"/>
    <cellStyle name="Énfasis5 12 5" xfId="4901"/>
    <cellStyle name="Énfasis5 13" xfId="4902"/>
    <cellStyle name="Énfasis5 14" xfId="4903"/>
    <cellStyle name="Énfasis5 15" xfId="4904"/>
    <cellStyle name="Énfasis5 15 2" xfId="4905"/>
    <cellStyle name="Énfasis5 16" xfId="4906"/>
    <cellStyle name="Énfasis5 17" xfId="4907"/>
    <cellStyle name="Énfasis5 18" xfId="4908"/>
    <cellStyle name="Énfasis5 2" xfId="4909"/>
    <cellStyle name="Énfasis5 2 2" xfId="4910"/>
    <cellStyle name="Énfasis5 2 2 2" xfId="4911"/>
    <cellStyle name="Énfasis5 2 2 2 2" xfId="4912"/>
    <cellStyle name="Énfasis5 2 2 2 3" xfId="4913"/>
    <cellStyle name="Énfasis5 2 2 2 3 2" xfId="4914"/>
    <cellStyle name="Énfasis5 2 2 2 4" xfId="4915"/>
    <cellStyle name="Énfasis5 2 2 2 5" xfId="4916"/>
    <cellStyle name="Énfasis5 2 2 3" xfId="4917"/>
    <cellStyle name="Énfasis5 2 2 4" xfId="4918"/>
    <cellStyle name="Énfasis5 2 2 5" xfId="4919"/>
    <cellStyle name="Énfasis5 2 2 6" xfId="4920"/>
    <cellStyle name="Énfasis5 2 3" xfId="4921"/>
    <cellStyle name="Énfasis5 2 3 2" xfId="4922"/>
    <cellStyle name="Énfasis5 2 4" xfId="4923"/>
    <cellStyle name="Énfasis5 2 4 2" xfId="4924"/>
    <cellStyle name="Énfasis5 2 5" xfId="4925"/>
    <cellStyle name="Énfasis5 2 6" xfId="4926"/>
    <cellStyle name="Énfasis5 2 7" xfId="4927"/>
    <cellStyle name="Énfasis5 2 7 2" xfId="4928"/>
    <cellStyle name="Énfasis5 3" xfId="4929"/>
    <cellStyle name="Énfasis5 3 2" xfId="4930"/>
    <cellStyle name="Énfasis5 3 3" xfId="4931"/>
    <cellStyle name="Énfasis5 4" xfId="4932"/>
    <cellStyle name="Énfasis5 4 2" xfId="4933"/>
    <cellStyle name="Énfasis5 4 3" xfId="4934"/>
    <cellStyle name="Énfasis5 4 4" xfId="4935"/>
    <cellStyle name="Énfasis5 5" xfId="4936"/>
    <cellStyle name="Énfasis5 5 2" xfId="4937"/>
    <cellStyle name="Énfasis5 5 3" xfId="4938"/>
    <cellStyle name="Énfasis5 6" xfId="4939"/>
    <cellStyle name="Énfasis5 7" xfId="4940"/>
    <cellStyle name="Énfasis5 8" xfId="4941"/>
    <cellStyle name="Énfasis5 9" xfId="4942"/>
    <cellStyle name="Énfasis5 9 2" xfId="4943"/>
    <cellStyle name="Énfasis5 9 2 2" xfId="4944"/>
    <cellStyle name="Énfasis5 9 2 2 2" xfId="4945"/>
    <cellStyle name="Énfasis5 9 2 2 3" xfId="4946"/>
    <cellStyle name="Énfasis5 9 2 2 4" xfId="4947"/>
    <cellStyle name="Énfasis5 9 2 2 5" xfId="4948"/>
    <cellStyle name="Énfasis5 9 2 2 6" xfId="4949"/>
    <cellStyle name="Énfasis5 9 2 3" xfId="4950"/>
    <cellStyle name="Énfasis5 9 2 4" xfId="4951"/>
    <cellStyle name="Énfasis5 9 2 5" xfId="4952"/>
    <cellStyle name="Énfasis5 9 3" xfId="4953"/>
    <cellStyle name="Énfasis5 9 3 2" xfId="4954"/>
    <cellStyle name="Énfasis5 9 3 3" xfId="4955"/>
    <cellStyle name="Énfasis5 9 3 4" xfId="4956"/>
    <cellStyle name="Énfasis5 9 3 5" xfId="4957"/>
    <cellStyle name="Énfasis5 9 3 6" xfId="4958"/>
    <cellStyle name="Énfasis5 9 4" xfId="4959"/>
    <cellStyle name="Énfasis5 9 5" xfId="4960"/>
    <cellStyle name="Énfasis5 9 6" xfId="4961"/>
    <cellStyle name="Énfasis6 10" xfId="4962"/>
    <cellStyle name="Énfasis6 10 2" xfId="4963"/>
    <cellStyle name="Énfasis6 10 2 2" xfId="4964"/>
    <cellStyle name="Énfasis6 10 2 2 2" xfId="4965"/>
    <cellStyle name="Énfasis6 10 2 3" xfId="4966"/>
    <cellStyle name="Énfasis6 10 2 4" xfId="4967"/>
    <cellStyle name="Énfasis6 10 2 5" xfId="4968"/>
    <cellStyle name="Énfasis6 10 2 6" xfId="4969"/>
    <cellStyle name="Énfasis6 10 3" xfId="4970"/>
    <cellStyle name="Énfasis6 10 3 2" xfId="4971"/>
    <cellStyle name="Énfasis6 10 4" xfId="4972"/>
    <cellStyle name="Énfasis6 10 5" xfId="4973"/>
    <cellStyle name="Énfasis6 11" xfId="4974"/>
    <cellStyle name="Énfasis6 11 2" xfId="4975"/>
    <cellStyle name="Énfasis6 11 2 2" xfId="4976"/>
    <cellStyle name="Énfasis6 11 2 3" xfId="4977"/>
    <cellStyle name="Énfasis6 11 2 4" xfId="4978"/>
    <cellStyle name="Énfasis6 11 2 5" xfId="4979"/>
    <cellStyle name="Énfasis6 11 2 6" xfId="4980"/>
    <cellStyle name="Énfasis6 11 3" xfId="4981"/>
    <cellStyle name="Énfasis6 11 4" xfId="4982"/>
    <cellStyle name="Énfasis6 11 5" xfId="4983"/>
    <cellStyle name="Énfasis6 12" xfId="4984"/>
    <cellStyle name="Énfasis6 12 2" xfId="4985"/>
    <cellStyle name="Énfasis6 12 2 2" xfId="4986"/>
    <cellStyle name="Énfasis6 12 2 3" xfId="4987"/>
    <cellStyle name="Énfasis6 12 2 4" xfId="4988"/>
    <cellStyle name="Énfasis6 12 2 5" xfId="4989"/>
    <cellStyle name="Énfasis6 12 2 6" xfId="4990"/>
    <cellStyle name="Énfasis6 12 3" xfId="4991"/>
    <cellStyle name="Énfasis6 12 4" xfId="4992"/>
    <cellStyle name="Énfasis6 12 5" xfId="4993"/>
    <cellStyle name="Énfasis6 13" xfId="4994"/>
    <cellStyle name="Énfasis6 14" xfId="4995"/>
    <cellStyle name="Énfasis6 15" xfId="4996"/>
    <cellStyle name="Énfasis6 15 2" xfId="4997"/>
    <cellStyle name="Énfasis6 16" xfId="4998"/>
    <cellStyle name="Énfasis6 17" xfId="4999"/>
    <cellStyle name="Énfasis6 18" xfId="5000"/>
    <cellStyle name="Énfasis6 2" xfId="5001"/>
    <cellStyle name="Énfasis6 2 2" xfId="5002"/>
    <cellStyle name="Énfasis6 2 2 2" xfId="5003"/>
    <cellStyle name="Énfasis6 2 2 2 2" xfId="5004"/>
    <cellStyle name="Énfasis6 2 2 2 3" xfId="5005"/>
    <cellStyle name="Énfasis6 2 2 2 3 2" xfId="5006"/>
    <cellStyle name="Énfasis6 2 2 2 4" xfId="5007"/>
    <cellStyle name="Énfasis6 2 2 2 5" xfId="5008"/>
    <cellStyle name="Énfasis6 2 2 3" xfId="5009"/>
    <cellStyle name="Énfasis6 2 2 4" xfId="5010"/>
    <cellStyle name="Énfasis6 2 2 5" xfId="5011"/>
    <cellStyle name="Énfasis6 2 2 6" xfId="5012"/>
    <cellStyle name="Énfasis6 2 3" xfId="5013"/>
    <cellStyle name="Énfasis6 2 3 2" xfId="5014"/>
    <cellStyle name="Énfasis6 2 4" xfId="5015"/>
    <cellStyle name="Énfasis6 2 4 2" xfId="5016"/>
    <cellStyle name="Énfasis6 2 5" xfId="5017"/>
    <cellStyle name="Énfasis6 2 6" xfId="5018"/>
    <cellStyle name="Énfasis6 2 7" xfId="5019"/>
    <cellStyle name="Énfasis6 2 7 2" xfId="5020"/>
    <cellStyle name="Énfasis6 3" xfId="5021"/>
    <cellStyle name="Énfasis6 3 2" xfId="5022"/>
    <cellStyle name="Énfasis6 3 3" xfId="5023"/>
    <cellStyle name="Énfasis6 4" xfId="5024"/>
    <cellStyle name="Énfasis6 4 2" xfId="5025"/>
    <cellStyle name="Énfasis6 4 3" xfId="5026"/>
    <cellStyle name="Énfasis6 4 4" xfId="5027"/>
    <cellStyle name="Énfasis6 5" xfId="5028"/>
    <cellStyle name="Énfasis6 5 2" xfId="5029"/>
    <cellStyle name="Énfasis6 5 3" xfId="5030"/>
    <cellStyle name="Énfasis6 6" xfId="5031"/>
    <cellStyle name="Énfasis6 7" xfId="5032"/>
    <cellStyle name="Énfasis6 8" xfId="5033"/>
    <cellStyle name="Énfasis6 9" xfId="5034"/>
    <cellStyle name="Énfasis6 9 2" xfId="5035"/>
    <cellStyle name="Énfasis6 9 2 2" xfId="5036"/>
    <cellStyle name="Énfasis6 9 2 2 2" xfId="5037"/>
    <cellStyle name="Énfasis6 9 2 2 3" xfId="5038"/>
    <cellStyle name="Énfasis6 9 2 2 4" xfId="5039"/>
    <cellStyle name="Énfasis6 9 2 2 5" xfId="5040"/>
    <cellStyle name="Énfasis6 9 2 2 6" xfId="5041"/>
    <cellStyle name="Énfasis6 9 2 3" xfId="5042"/>
    <cellStyle name="Énfasis6 9 2 4" xfId="5043"/>
    <cellStyle name="Énfasis6 9 2 5" xfId="5044"/>
    <cellStyle name="Énfasis6 9 3" xfId="5045"/>
    <cellStyle name="Énfasis6 9 3 2" xfId="5046"/>
    <cellStyle name="Énfasis6 9 3 3" xfId="5047"/>
    <cellStyle name="Énfasis6 9 3 4" xfId="5048"/>
    <cellStyle name="Énfasis6 9 3 5" xfId="5049"/>
    <cellStyle name="Énfasis6 9 3 6" xfId="5050"/>
    <cellStyle name="Énfasis6 9 4" xfId="5051"/>
    <cellStyle name="Énfasis6 9 5" xfId="5052"/>
    <cellStyle name="Énfasis6 9 6" xfId="5053"/>
    <cellStyle name="Entrada 10" xfId="5054"/>
    <cellStyle name="Entrada 10 2" xfId="5055"/>
    <cellStyle name="Entrada 10 2 2" xfId="5056"/>
    <cellStyle name="Entrada 10 2 2 2" xfId="5057"/>
    <cellStyle name="Entrada 10 2 3" xfId="5058"/>
    <cellStyle name="Entrada 10 2 4" xfId="5059"/>
    <cellStyle name="Entrada 10 2 5" xfId="5060"/>
    <cellStyle name="Entrada 10 2 6" xfId="5061"/>
    <cellStyle name="Entrada 10 3" xfId="5062"/>
    <cellStyle name="Entrada 10 3 2" xfId="5063"/>
    <cellStyle name="Entrada 10 4" xfId="5064"/>
    <cellStyle name="Entrada 10 5" xfId="5065"/>
    <cellStyle name="Entrada 11" xfId="5066"/>
    <cellStyle name="Entrada 11 2" xfId="5067"/>
    <cellStyle name="Entrada 11 2 2" xfId="5068"/>
    <cellStyle name="Entrada 11 2 3" xfId="5069"/>
    <cellStyle name="Entrada 11 2 4" xfId="5070"/>
    <cellStyle name="Entrada 11 2 5" xfId="5071"/>
    <cellStyle name="Entrada 11 2 6" xfId="5072"/>
    <cellStyle name="Entrada 11 3" xfId="5073"/>
    <cellStyle name="Entrada 11 4" xfId="5074"/>
    <cellStyle name="Entrada 11 5" xfId="5075"/>
    <cellStyle name="Entrada 12" xfId="5076"/>
    <cellStyle name="Entrada 12 2" xfId="5077"/>
    <cellStyle name="Entrada 12 2 2" xfId="5078"/>
    <cellStyle name="Entrada 12 2 3" xfId="5079"/>
    <cellStyle name="Entrada 12 2 4" xfId="5080"/>
    <cellStyle name="Entrada 12 2 5" xfId="5081"/>
    <cellStyle name="Entrada 12 2 6" xfId="5082"/>
    <cellStyle name="Entrada 12 3" xfId="5083"/>
    <cellStyle name="Entrada 12 4" xfId="5084"/>
    <cellStyle name="Entrada 12 5" xfId="5085"/>
    <cellStyle name="Entrada 13" xfId="5086"/>
    <cellStyle name="Entrada 13 2" xfId="5087"/>
    <cellStyle name="Entrada 13 3" xfId="5088"/>
    <cellStyle name="Entrada 13 4" xfId="5089"/>
    <cellStyle name="Entrada 13 5" xfId="5090"/>
    <cellStyle name="Entrada 14" xfId="5091"/>
    <cellStyle name="Entrada 14 2" xfId="5092"/>
    <cellStyle name="Entrada 14 3" xfId="5093"/>
    <cellStyle name="Entrada 14 4" xfId="5094"/>
    <cellStyle name="Entrada 14 5" xfId="5095"/>
    <cellStyle name="Entrada 15" xfId="5096"/>
    <cellStyle name="Entrada 15 2" xfId="5097"/>
    <cellStyle name="Entrada 16" xfId="5098"/>
    <cellStyle name="Entrada 17" xfId="5099"/>
    <cellStyle name="Entrada 18" xfId="5100"/>
    <cellStyle name="Entrada 2" xfId="5101"/>
    <cellStyle name="Entrada 2 10" xfId="5102"/>
    <cellStyle name="Entrada 2 10 2" xfId="5103"/>
    <cellStyle name="Entrada 2 10 3" xfId="5104"/>
    <cellStyle name="Entrada 2 10 4" xfId="5105"/>
    <cellStyle name="Entrada 2 10 5" xfId="5106"/>
    <cellStyle name="Entrada 2 11" xfId="5107"/>
    <cellStyle name="Entrada 2 11 2" xfId="5108"/>
    <cellStyle name="Entrada 2 11 3" xfId="5109"/>
    <cellStyle name="Entrada 2 11 4" xfId="5110"/>
    <cellStyle name="Entrada 2 11 5" xfId="5111"/>
    <cellStyle name="Entrada 2 12" xfId="5112"/>
    <cellStyle name="Entrada 2 12 2" xfId="5113"/>
    <cellStyle name="Entrada 2 12 3" xfId="5114"/>
    <cellStyle name="Entrada 2 12 4" xfId="5115"/>
    <cellStyle name="Entrada 2 12 5" xfId="5116"/>
    <cellStyle name="Entrada 2 12 6" xfId="5117"/>
    <cellStyle name="Entrada 2 13" xfId="5118"/>
    <cellStyle name="Entrada 2 13 2" xfId="5119"/>
    <cellStyle name="Entrada 2 13 3" xfId="5120"/>
    <cellStyle name="Entrada 2 13 4" xfId="5121"/>
    <cellStyle name="Entrada 2 13 5" xfId="5122"/>
    <cellStyle name="Entrada 2 14" xfId="5123"/>
    <cellStyle name="Entrada 2 14 2" xfId="5124"/>
    <cellStyle name="Entrada 2 14 3" xfId="5125"/>
    <cellStyle name="Entrada 2 14 4" xfId="5126"/>
    <cellStyle name="Entrada 2 14 5" xfId="5127"/>
    <cellStyle name="Entrada 2 15" xfId="5128"/>
    <cellStyle name="Entrada 2 16" xfId="5129"/>
    <cellStyle name="Entrada 2 17" xfId="5130"/>
    <cellStyle name="Entrada 2 18" xfId="5131"/>
    <cellStyle name="Entrada 2 19" xfId="5132"/>
    <cellStyle name="Entrada 2 2" xfId="5133"/>
    <cellStyle name="Entrada 2 2 10" xfId="5134"/>
    <cellStyle name="Entrada 2 2 10 2" xfId="5135"/>
    <cellStyle name="Entrada 2 2 10 3" xfId="5136"/>
    <cellStyle name="Entrada 2 2 10 4" xfId="5137"/>
    <cellStyle name="Entrada 2 2 10 5" xfId="5138"/>
    <cellStyle name="Entrada 2 2 11" xfId="5139"/>
    <cellStyle name="Entrada 2 2 11 2" xfId="5140"/>
    <cellStyle name="Entrada 2 2 11 3" xfId="5141"/>
    <cellStyle name="Entrada 2 2 11 4" xfId="5142"/>
    <cellStyle name="Entrada 2 2 11 5" xfId="5143"/>
    <cellStyle name="Entrada 2 2 12" xfId="5144"/>
    <cellStyle name="Entrada 2 2 12 2" xfId="5145"/>
    <cellStyle name="Entrada 2 2 12 3" xfId="5146"/>
    <cellStyle name="Entrada 2 2 12 4" xfId="5147"/>
    <cellStyle name="Entrada 2 2 12 5" xfId="5148"/>
    <cellStyle name="Entrada 2 2 13" xfId="5149"/>
    <cellStyle name="Entrada 2 2 13 2" xfId="5150"/>
    <cellStyle name="Entrada 2 2 13 3" xfId="5151"/>
    <cellStyle name="Entrada 2 2 13 4" xfId="5152"/>
    <cellStyle name="Entrada 2 2 13 5" xfId="5153"/>
    <cellStyle name="Entrada 2 2 14" xfId="5154"/>
    <cellStyle name="Entrada 2 2 14 2" xfId="5155"/>
    <cellStyle name="Entrada 2 2 14 3" xfId="5156"/>
    <cellStyle name="Entrada 2 2 14 4" xfId="5157"/>
    <cellStyle name="Entrada 2 2 14 5" xfId="5158"/>
    <cellStyle name="Entrada 2 2 15" xfId="5159"/>
    <cellStyle name="Entrada 2 2 16" xfId="5160"/>
    <cellStyle name="Entrada 2 2 17" xfId="5161"/>
    <cellStyle name="Entrada 2 2 18" xfId="5162"/>
    <cellStyle name="Entrada 2 2 2" xfId="5163"/>
    <cellStyle name="Entrada 2 2 2 10" xfId="5164"/>
    <cellStyle name="Entrada 2 2 2 11" xfId="5165"/>
    <cellStyle name="Entrada 2 2 2 12" xfId="5166"/>
    <cellStyle name="Entrada 2 2 2 13" xfId="5167"/>
    <cellStyle name="Entrada 2 2 2 2" xfId="5168"/>
    <cellStyle name="Entrada 2 2 2 2 2" xfId="5169"/>
    <cellStyle name="Entrada 2 2 2 2 3" xfId="5170"/>
    <cellStyle name="Entrada 2 2 2 2 4" xfId="5171"/>
    <cellStyle name="Entrada 2 2 2 2 5" xfId="5172"/>
    <cellStyle name="Entrada 2 2 2 2 6" xfId="5173"/>
    <cellStyle name="Entrada 2 2 2 3" xfId="5174"/>
    <cellStyle name="Entrada 2 2 2 3 2" xfId="5175"/>
    <cellStyle name="Entrada 2 2 2 3 2 2" xfId="5176"/>
    <cellStyle name="Entrada 2 2 2 3 3" xfId="5177"/>
    <cellStyle name="Entrada 2 2 2 3 4" xfId="5178"/>
    <cellStyle name="Entrada 2 2 2 3 5" xfId="5179"/>
    <cellStyle name="Entrada 2 2 2 4" xfId="5180"/>
    <cellStyle name="Entrada 2 2 2 4 2" xfId="5181"/>
    <cellStyle name="Entrada 2 2 2 4 3" xfId="5182"/>
    <cellStyle name="Entrada 2 2 2 4 4" xfId="5183"/>
    <cellStyle name="Entrada 2 2 2 4 5" xfId="5184"/>
    <cellStyle name="Entrada 2 2 2 4 6" xfId="5185"/>
    <cellStyle name="Entrada 2 2 2 5" xfId="5186"/>
    <cellStyle name="Entrada 2 2 2 5 2" xfId="5187"/>
    <cellStyle name="Entrada 2 2 2 5 3" xfId="5188"/>
    <cellStyle name="Entrada 2 2 2 5 4" xfId="5189"/>
    <cellStyle name="Entrada 2 2 2 5 5" xfId="5190"/>
    <cellStyle name="Entrada 2 2 2 5 6" xfId="5191"/>
    <cellStyle name="Entrada 2 2 2 6" xfId="5192"/>
    <cellStyle name="Entrada 2 2 2 6 2" xfId="5193"/>
    <cellStyle name="Entrada 2 2 2 6 3" xfId="5194"/>
    <cellStyle name="Entrada 2 2 2 6 4" xfId="5195"/>
    <cellStyle name="Entrada 2 2 2 6 5" xfId="5196"/>
    <cellStyle name="Entrada 2 2 2 7" xfId="5197"/>
    <cellStyle name="Entrada 2 2 2 7 2" xfId="5198"/>
    <cellStyle name="Entrada 2 2 2 7 3" xfId="5199"/>
    <cellStyle name="Entrada 2 2 2 7 4" xfId="5200"/>
    <cellStyle name="Entrada 2 2 2 7 5" xfId="5201"/>
    <cellStyle name="Entrada 2 2 2 8" xfId="5202"/>
    <cellStyle name="Entrada 2 2 2 8 2" xfId="5203"/>
    <cellStyle name="Entrada 2 2 2 8 3" xfId="5204"/>
    <cellStyle name="Entrada 2 2 2 8 4" xfId="5205"/>
    <cellStyle name="Entrada 2 2 2 8 5" xfId="5206"/>
    <cellStyle name="Entrada 2 2 2 9" xfId="5207"/>
    <cellStyle name="Entrada 2 2 3" xfId="5208"/>
    <cellStyle name="Entrada 2 2 3 10" xfId="5209"/>
    <cellStyle name="Entrada 2 2 3 11" xfId="5210"/>
    <cellStyle name="Entrada 2 2 3 12" xfId="5211"/>
    <cellStyle name="Entrada 2 2 3 2" xfId="5212"/>
    <cellStyle name="Entrada 2 2 3 2 2" xfId="5213"/>
    <cellStyle name="Entrada 2 2 3 2 3" xfId="5214"/>
    <cellStyle name="Entrada 2 2 3 2 4" xfId="5215"/>
    <cellStyle name="Entrada 2 2 3 2 5" xfId="5216"/>
    <cellStyle name="Entrada 2 2 3 3" xfId="5217"/>
    <cellStyle name="Entrada 2 2 3 3 2" xfId="5218"/>
    <cellStyle name="Entrada 2 2 3 3 3" xfId="5219"/>
    <cellStyle name="Entrada 2 2 3 3 4" xfId="5220"/>
    <cellStyle name="Entrada 2 2 3 3 5" xfId="5221"/>
    <cellStyle name="Entrada 2 2 3 4" xfId="5222"/>
    <cellStyle name="Entrada 2 2 3 4 2" xfId="5223"/>
    <cellStyle name="Entrada 2 2 3 4 3" xfId="5224"/>
    <cellStyle name="Entrada 2 2 3 4 4" xfId="5225"/>
    <cellStyle name="Entrada 2 2 3 4 5" xfId="5226"/>
    <cellStyle name="Entrada 2 2 3 5" xfId="5227"/>
    <cellStyle name="Entrada 2 2 3 5 2" xfId="5228"/>
    <cellStyle name="Entrada 2 2 3 5 3" xfId="5229"/>
    <cellStyle name="Entrada 2 2 3 5 4" xfId="5230"/>
    <cellStyle name="Entrada 2 2 3 5 5" xfId="5231"/>
    <cellStyle name="Entrada 2 2 3 6" xfId="5232"/>
    <cellStyle name="Entrada 2 2 3 6 2" xfId="5233"/>
    <cellStyle name="Entrada 2 2 3 6 3" xfId="5234"/>
    <cellStyle name="Entrada 2 2 3 6 4" xfId="5235"/>
    <cellStyle name="Entrada 2 2 3 6 5" xfId="5236"/>
    <cellStyle name="Entrada 2 2 3 7" xfId="5237"/>
    <cellStyle name="Entrada 2 2 3 7 2" xfId="5238"/>
    <cellStyle name="Entrada 2 2 3 7 3" xfId="5239"/>
    <cellStyle name="Entrada 2 2 3 7 4" xfId="5240"/>
    <cellStyle name="Entrada 2 2 3 7 5" xfId="5241"/>
    <cellStyle name="Entrada 2 2 3 8" xfId="5242"/>
    <cellStyle name="Entrada 2 2 3 8 2" xfId="5243"/>
    <cellStyle name="Entrada 2 2 3 8 3" xfId="5244"/>
    <cellStyle name="Entrada 2 2 3 8 4" xfId="5245"/>
    <cellStyle name="Entrada 2 2 3 8 5" xfId="5246"/>
    <cellStyle name="Entrada 2 2 3 9" xfId="5247"/>
    <cellStyle name="Entrada 2 2 4" xfId="5248"/>
    <cellStyle name="Entrada 2 2 4 10" xfId="5249"/>
    <cellStyle name="Entrada 2 2 4 11" xfId="5250"/>
    <cellStyle name="Entrada 2 2 4 12" xfId="5251"/>
    <cellStyle name="Entrada 2 2 4 2" xfId="5252"/>
    <cellStyle name="Entrada 2 2 4 2 2" xfId="5253"/>
    <cellStyle name="Entrada 2 2 4 2 3" xfId="5254"/>
    <cellStyle name="Entrada 2 2 4 2 4" xfId="5255"/>
    <cellStyle name="Entrada 2 2 4 2 5" xfId="5256"/>
    <cellStyle name="Entrada 2 2 4 3" xfId="5257"/>
    <cellStyle name="Entrada 2 2 4 3 2" xfId="5258"/>
    <cellStyle name="Entrada 2 2 4 3 3" xfId="5259"/>
    <cellStyle name="Entrada 2 2 4 3 4" xfId="5260"/>
    <cellStyle name="Entrada 2 2 4 3 5" xfId="5261"/>
    <cellStyle name="Entrada 2 2 4 4" xfId="5262"/>
    <cellStyle name="Entrada 2 2 4 4 2" xfId="5263"/>
    <cellStyle name="Entrada 2 2 4 4 3" xfId="5264"/>
    <cellStyle name="Entrada 2 2 4 4 4" xfId="5265"/>
    <cellStyle name="Entrada 2 2 4 4 5" xfId="5266"/>
    <cellStyle name="Entrada 2 2 4 5" xfId="5267"/>
    <cellStyle name="Entrada 2 2 4 5 2" xfId="5268"/>
    <cellStyle name="Entrada 2 2 4 5 3" xfId="5269"/>
    <cellStyle name="Entrada 2 2 4 5 4" xfId="5270"/>
    <cellStyle name="Entrada 2 2 4 5 5" xfId="5271"/>
    <cellStyle name="Entrada 2 2 4 6" xfId="5272"/>
    <cellStyle name="Entrada 2 2 4 6 2" xfId="5273"/>
    <cellStyle name="Entrada 2 2 4 6 3" xfId="5274"/>
    <cellStyle name="Entrada 2 2 4 6 4" xfId="5275"/>
    <cellStyle name="Entrada 2 2 4 6 5" xfId="5276"/>
    <cellStyle name="Entrada 2 2 4 7" xfId="5277"/>
    <cellStyle name="Entrada 2 2 4 7 2" xfId="5278"/>
    <cellStyle name="Entrada 2 2 4 7 3" xfId="5279"/>
    <cellStyle name="Entrada 2 2 4 7 4" xfId="5280"/>
    <cellStyle name="Entrada 2 2 4 7 5" xfId="5281"/>
    <cellStyle name="Entrada 2 2 4 8" xfId="5282"/>
    <cellStyle name="Entrada 2 2 4 8 2" xfId="5283"/>
    <cellStyle name="Entrada 2 2 4 8 3" xfId="5284"/>
    <cellStyle name="Entrada 2 2 4 8 4" xfId="5285"/>
    <cellStyle name="Entrada 2 2 4 8 5" xfId="5286"/>
    <cellStyle name="Entrada 2 2 4 9" xfId="5287"/>
    <cellStyle name="Entrada 2 2 5" xfId="5288"/>
    <cellStyle name="Entrada 2 2 5 10" xfId="5289"/>
    <cellStyle name="Entrada 2 2 5 11" xfId="5290"/>
    <cellStyle name="Entrada 2 2 5 12" xfId="5291"/>
    <cellStyle name="Entrada 2 2 5 2" xfId="5292"/>
    <cellStyle name="Entrada 2 2 5 2 2" xfId="5293"/>
    <cellStyle name="Entrada 2 2 5 2 3" xfId="5294"/>
    <cellStyle name="Entrada 2 2 5 2 4" xfId="5295"/>
    <cellStyle name="Entrada 2 2 5 2 5" xfId="5296"/>
    <cellStyle name="Entrada 2 2 5 3" xfId="5297"/>
    <cellStyle name="Entrada 2 2 5 3 2" xfId="5298"/>
    <cellStyle name="Entrada 2 2 5 3 3" xfId="5299"/>
    <cellStyle name="Entrada 2 2 5 3 4" xfId="5300"/>
    <cellStyle name="Entrada 2 2 5 3 5" xfId="5301"/>
    <cellStyle name="Entrada 2 2 5 4" xfId="5302"/>
    <cellStyle name="Entrada 2 2 5 4 2" xfId="5303"/>
    <cellStyle name="Entrada 2 2 5 4 3" xfId="5304"/>
    <cellStyle name="Entrada 2 2 5 4 4" xfId="5305"/>
    <cellStyle name="Entrada 2 2 5 4 5" xfId="5306"/>
    <cellStyle name="Entrada 2 2 5 5" xfId="5307"/>
    <cellStyle name="Entrada 2 2 5 5 2" xfId="5308"/>
    <cellStyle name="Entrada 2 2 5 5 3" xfId="5309"/>
    <cellStyle name="Entrada 2 2 5 5 4" xfId="5310"/>
    <cellStyle name="Entrada 2 2 5 5 5" xfId="5311"/>
    <cellStyle name="Entrada 2 2 5 6" xfId="5312"/>
    <cellStyle name="Entrada 2 2 5 6 2" xfId="5313"/>
    <cellStyle name="Entrada 2 2 5 6 3" xfId="5314"/>
    <cellStyle name="Entrada 2 2 5 6 4" xfId="5315"/>
    <cellStyle name="Entrada 2 2 5 6 5" xfId="5316"/>
    <cellStyle name="Entrada 2 2 5 7" xfId="5317"/>
    <cellStyle name="Entrada 2 2 5 7 2" xfId="5318"/>
    <cellStyle name="Entrada 2 2 5 7 3" xfId="5319"/>
    <cellStyle name="Entrada 2 2 5 7 4" xfId="5320"/>
    <cellStyle name="Entrada 2 2 5 7 5" xfId="5321"/>
    <cellStyle name="Entrada 2 2 5 8" xfId="5322"/>
    <cellStyle name="Entrada 2 2 5 8 2" xfId="5323"/>
    <cellStyle name="Entrada 2 2 5 8 3" xfId="5324"/>
    <cellStyle name="Entrada 2 2 5 8 4" xfId="5325"/>
    <cellStyle name="Entrada 2 2 5 8 5" xfId="5326"/>
    <cellStyle name="Entrada 2 2 5 9" xfId="5327"/>
    <cellStyle name="Entrada 2 2 6" xfId="5328"/>
    <cellStyle name="Entrada 2 2 6 10" xfId="5329"/>
    <cellStyle name="Entrada 2 2 6 11" xfId="5330"/>
    <cellStyle name="Entrada 2 2 6 12" xfId="5331"/>
    <cellStyle name="Entrada 2 2 6 13" xfId="5332"/>
    <cellStyle name="Entrada 2 2 6 2" xfId="5333"/>
    <cellStyle name="Entrada 2 2 6 2 2" xfId="5334"/>
    <cellStyle name="Entrada 2 2 6 2 3" xfId="5335"/>
    <cellStyle name="Entrada 2 2 6 2 4" xfId="5336"/>
    <cellStyle name="Entrada 2 2 6 2 5" xfId="5337"/>
    <cellStyle name="Entrada 2 2 6 3" xfId="5338"/>
    <cellStyle name="Entrada 2 2 6 3 2" xfId="5339"/>
    <cellStyle name="Entrada 2 2 6 3 3" xfId="5340"/>
    <cellStyle name="Entrada 2 2 6 3 4" xfId="5341"/>
    <cellStyle name="Entrada 2 2 6 3 5" xfId="5342"/>
    <cellStyle name="Entrada 2 2 6 4" xfId="5343"/>
    <cellStyle name="Entrada 2 2 6 4 2" xfId="5344"/>
    <cellStyle name="Entrada 2 2 6 4 3" xfId="5345"/>
    <cellStyle name="Entrada 2 2 6 4 4" xfId="5346"/>
    <cellStyle name="Entrada 2 2 6 4 5" xfId="5347"/>
    <cellStyle name="Entrada 2 2 6 5" xfId="5348"/>
    <cellStyle name="Entrada 2 2 6 5 2" xfId="5349"/>
    <cellStyle name="Entrada 2 2 6 5 3" xfId="5350"/>
    <cellStyle name="Entrada 2 2 6 5 4" xfId="5351"/>
    <cellStyle name="Entrada 2 2 6 5 5" xfId="5352"/>
    <cellStyle name="Entrada 2 2 6 6" xfId="5353"/>
    <cellStyle name="Entrada 2 2 6 6 2" xfId="5354"/>
    <cellStyle name="Entrada 2 2 6 6 3" xfId="5355"/>
    <cellStyle name="Entrada 2 2 6 6 4" xfId="5356"/>
    <cellStyle name="Entrada 2 2 6 6 5" xfId="5357"/>
    <cellStyle name="Entrada 2 2 6 7" xfId="5358"/>
    <cellStyle name="Entrada 2 2 6 7 2" xfId="5359"/>
    <cellStyle name="Entrada 2 2 6 7 3" xfId="5360"/>
    <cellStyle name="Entrada 2 2 6 7 4" xfId="5361"/>
    <cellStyle name="Entrada 2 2 6 7 5" xfId="5362"/>
    <cellStyle name="Entrada 2 2 6 8" xfId="5363"/>
    <cellStyle name="Entrada 2 2 6 8 2" xfId="5364"/>
    <cellStyle name="Entrada 2 2 6 8 3" xfId="5365"/>
    <cellStyle name="Entrada 2 2 6 8 4" xfId="5366"/>
    <cellStyle name="Entrada 2 2 6 8 5" xfId="5367"/>
    <cellStyle name="Entrada 2 2 6 9" xfId="5368"/>
    <cellStyle name="Entrada 2 2 7" xfId="5369"/>
    <cellStyle name="Entrada 2 2 7 10" xfId="5370"/>
    <cellStyle name="Entrada 2 2 7 11" xfId="5371"/>
    <cellStyle name="Entrada 2 2 7 12" xfId="5372"/>
    <cellStyle name="Entrada 2 2 7 2" xfId="5373"/>
    <cellStyle name="Entrada 2 2 7 2 2" xfId="5374"/>
    <cellStyle name="Entrada 2 2 7 2 3" xfId="5375"/>
    <cellStyle name="Entrada 2 2 7 2 4" xfId="5376"/>
    <cellStyle name="Entrada 2 2 7 2 5" xfId="5377"/>
    <cellStyle name="Entrada 2 2 7 3" xfId="5378"/>
    <cellStyle name="Entrada 2 2 7 3 2" xfId="5379"/>
    <cellStyle name="Entrada 2 2 7 3 3" xfId="5380"/>
    <cellStyle name="Entrada 2 2 7 3 4" xfId="5381"/>
    <cellStyle name="Entrada 2 2 7 3 5" xfId="5382"/>
    <cellStyle name="Entrada 2 2 7 4" xfId="5383"/>
    <cellStyle name="Entrada 2 2 7 4 2" xfId="5384"/>
    <cellStyle name="Entrada 2 2 7 4 3" xfId="5385"/>
    <cellStyle name="Entrada 2 2 7 4 4" xfId="5386"/>
    <cellStyle name="Entrada 2 2 7 4 5" xfId="5387"/>
    <cellStyle name="Entrada 2 2 7 5" xfId="5388"/>
    <cellStyle name="Entrada 2 2 7 5 2" xfId="5389"/>
    <cellStyle name="Entrada 2 2 7 5 3" xfId="5390"/>
    <cellStyle name="Entrada 2 2 7 5 4" xfId="5391"/>
    <cellStyle name="Entrada 2 2 7 5 5" xfId="5392"/>
    <cellStyle name="Entrada 2 2 7 6" xfId="5393"/>
    <cellStyle name="Entrada 2 2 7 6 2" xfId="5394"/>
    <cellStyle name="Entrada 2 2 7 6 3" xfId="5395"/>
    <cellStyle name="Entrada 2 2 7 6 4" xfId="5396"/>
    <cellStyle name="Entrada 2 2 7 6 5" xfId="5397"/>
    <cellStyle name="Entrada 2 2 7 7" xfId="5398"/>
    <cellStyle name="Entrada 2 2 7 7 2" xfId="5399"/>
    <cellStyle name="Entrada 2 2 7 7 3" xfId="5400"/>
    <cellStyle name="Entrada 2 2 7 7 4" xfId="5401"/>
    <cellStyle name="Entrada 2 2 7 7 5" xfId="5402"/>
    <cellStyle name="Entrada 2 2 7 8" xfId="5403"/>
    <cellStyle name="Entrada 2 2 7 8 2" xfId="5404"/>
    <cellStyle name="Entrada 2 2 7 8 3" xfId="5405"/>
    <cellStyle name="Entrada 2 2 7 8 4" xfId="5406"/>
    <cellStyle name="Entrada 2 2 7 8 5" xfId="5407"/>
    <cellStyle name="Entrada 2 2 7 9" xfId="5408"/>
    <cellStyle name="Entrada 2 2 8" xfId="5409"/>
    <cellStyle name="Entrada 2 2 8 2" xfId="5410"/>
    <cellStyle name="Entrada 2 2 8 3" xfId="5411"/>
    <cellStyle name="Entrada 2 2 8 4" xfId="5412"/>
    <cellStyle name="Entrada 2 2 8 5" xfId="5413"/>
    <cellStyle name="Entrada 2 2 9" xfId="5414"/>
    <cellStyle name="Entrada 2 2 9 2" xfId="5415"/>
    <cellStyle name="Entrada 2 2 9 3" xfId="5416"/>
    <cellStyle name="Entrada 2 2 9 4" xfId="5417"/>
    <cellStyle name="Entrada 2 2 9 5" xfId="5418"/>
    <cellStyle name="Entrada 2 20" xfId="5419"/>
    <cellStyle name="Entrada 2 3" xfId="5420"/>
    <cellStyle name="Entrada 2 3 10" xfId="5421"/>
    <cellStyle name="Entrada 2 3 11" xfId="5422"/>
    <cellStyle name="Entrada 2 3 12" xfId="5423"/>
    <cellStyle name="Entrada 2 3 13" xfId="5424"/>
    <cellStyle name="Entrada 2 3 14" xfId="5425"/>
    <cellStyle name="Entrada 2 3 2" xfId="5426"/>
    <cellStyle name="Entrada 2 3 2 10" xfId="5427"/>
    <cellStyle name="Entrada 2 3 2 11" xfId="5428"/>
    <cellStyle name="Entrada 2 3 2 12" xfId="5429"/>
    <cellStyle name="Entrada 2 3 2 13" xfId="5430"/>
    <cellStyle name="Entrada 2 3 2 2" xfId="5431"/>
    <cellStyle name="Entrada 2 3 2 2 2" xfId="5432"/>
    <cellStyle name="Entrada 2 3 2 2 3" xfId="5433"/>
    <cellStyle name="Entrada 2 3 2 2 4" xfId="5434"/>
    <cellStyle name="Entrada 2 3 2 2 5" xfId="5435"/>
    <cellStyle name="Entrada 2 3 2 3" xfId="5436"/>
    <cellStyle name="Entrada 2 3 2 3 2" xfId="5437"/>
    <cellStyle name="Entrada 2 3 2 3 3" xfId="5438"/>
    <cellStyle name="Entrada 2 3 2 3 4" xfId="5439"/>
    <cellStyle name="Entrada 2 3 2 3 5" xfId="5440"/>
    <cellStyle name="Entrada 2 3 2 4" xfId="5441"/>
    <cellStyle name="Entrada 2 3 2 4 2" xfId="5442"/>
    <cellStyle name="Entrada 2 3 2 4 3" xfId="5443"/>
    <cellStyle name="Entrada 2 3 2 4 4" xfId="5444"/>
    <cellStyle name="Entrada 2 3 2 4 5" xfId="5445"/>
    <cellStyle name="Entrada 2 3 2 5" xfId="5446"/>
    <cellStyle name="Entrada 2 3 2 5 2" xfId="5447"/>
    <cellStyle name="Entrada 2 3 2 5 3" xfId="5448"/>
    <cellStyle name="Entrada 2 3 2 5 4" xfId="5449"/>
    <cellStyle name="Entrada 2 3 2 5 5" xfId="5450"/>
    <cellStyle name="Entrada 2 3 2 6" xfId="5451"/>
    <cellStyle name="Entrada 2 3 2 6 2" xfId="5452"/>
    <cellStyle name="Entrada 2 3 2 6 3" xfId="5453"/>
    <cellStyle name="Entrada 2 3 2 6 4" xfId="5454"/>
    <cellStyle name="Entrada 2 3 2 6 5" xfId="5455"/>
    <cellStyle name="Entrada 2 3 2 7" xfId="5456"/>
    <cellStyle name="Entrada 2 3 2 7 2" xfId="5457"/>
    <cellStyle name="Entrada 2 3 2 7 3" xfId="5458"/>
    <cellStyle name="Entrada 2 3 2 7 4" xfId="5459"/>
    <cellStyle name="Entrada 2 3 2 7 5" xfId="5460"/>
    <cellStyle name="Entrada 2 3 2 8" xfId="5461"/>
    <cellStyle name="Entrada 2 3 2 8 2" xfId="5462"/>
    <cellStyle name="Entrada 2 3 2 8 3" xfId="5463"/>
    <cellStyle name="Entrada 2 3 2 8 4" xfId="5464"/>
    <cellStyle name="Entrada 2 3 2 8 5" xfId="5465"/>
    <cellStyle name="Entrada 2 3 2 9" xfId="5466"/>
    <cellStyle name="Entrada 2 3 3" xfId="5467"/>
    <cellStyle name="Entrada 2 3 3 2" xfId="5468"/>
    <cellStyle name="Entrada 2 3 3 3" xfId="5469"/>
    <cellStyle name="Entrada 2 3 3 4" xfId="5470"/>
    <cellStyle name="Entrada 2 3 3 5" xfId="5471"/>
    <cellStyle name="Entrada 2 3 3 6" xfId="5472"/>
    <cellStyle name="Entrada 2 3 4" xfId="5473"/>
    <cellStyle name="Entrada 2 3 4 2" xfId="5474"/>
    <cellStyle name="Entrada 2 3 4 3" xfId="5475"/>
    <cellStyle name="Entrada 2 3 4 4" xfId="5476"/>
    <cellStyle name="Entrada 2 3 4 5" xfId="5477"/>
    <cellStyle name="Entrada 2 3 4 6" xfId="5478"/>
    <cellStyle name="Entrada 2 3 5" xfId="5479"/>
    <cellStyle name="Entrada 2 3 5 2" xfId="5480"/>
    <cellStyle name="Entrada 2 3 5 3" xfId="5481"/>
    <cellStyle name="Entrada 2 3 5 4" xfId="5482"/>
    <cellStyle name="Entrada 2 3 5 5" xfId="5483"/>
    <cellStyle name="Entrada 2 3 5 6" xfId="5484"/>
    <cellStyle name="Entrada 2 3 6" xfId="5485"/>
    <cellStyle name="Entrada 2 3 6 2" xfId="5486"/>
    <cellStyle name="Entrada 2 3 6 3" xfId="5487"/>
    <cellStyle name="Entrada 2 3 6 4" xfId="5488"/>
    <cellStyle name="Entrada 2 3 6 5" xfId="5489"/>
    <cellStyle name="Entrada 2 3 6 6" xfId="5490"/>
    <cellStyle name="Entrada 2 3 7" xfId="5491"/>
    <cellStyle name="Entrada 2 3 7 2" xfId="5492"/>
    <cellStyle name="Entrada 2 3 7 3" xfId="5493"/>
    <cellStyle name="Entrada 2 3 7 4" xfId="5494"/>
    <cellStyle name="Entrada 2 3 7 5" xfId="5495"/>
    <cellStyle name="Entrada 2 3 8" xfId="5496"/>
    <cellStyle name="Entrada 2 3 8 2" xfId="5497"/>
    <cellStyle name="Entrada 2 3 8 3" xfId="5498"/>
    <cellStyle name="Entrada 2 3 8 4" xfId="5499"/>
    <cellStyle name="Entrada 2 3 8 5" xfId="5500"/>
    <cellStyle name="Entrada 2 3 9" xfId="5501"/>
    <cellStyle name="Entrada 2 3 9 2" xfId="5502"/>
    <cellStyle name="Entrada 2 3 9 3" xfId="5503"/>
    <cellStyle name="Entrada 2 3 9 4" xfId="5504"/>
    <cellStyle name="Entrada 2 3 9 5" xfId="5505"/>
    <cellStyle name="Entrada 2 4" xfId="5506"/>
    <cellStyle name="Entrada 2 4 10" xfId="5507"/>
    <cellStyle name="Entrada 2 4 11" xfId="5508"/>
    <cellStyle name="Entrada 2 4 12" xfId="5509"/>
    <cellStyle name="Entrada 2 4 2" xfId="5510"/>
    <cellStyle name="Entrada 2 4 2 2" xfId="5511"/>
    <cellStyle name="Entrada 2 4 2 3" xfId="5512"/>
    <cellStyle name="Entrada 2 4 2 4" xfId="5513"/>
    <cellStyle name="Entrada 2 4 2 5" xfId="5514"/>
    <cellStyle name="Entrada 2 4 3" xfId="5515"/>
    <cellStyle name="Entrada 2 4 3 2" xfId="5516"/>
    <cellStyle name="Entrada 2 4 3 3" xfId="5517"/>
    <cellStyle name="Entrada 2 4 3 4" xfId="5518"/>
    <cellStyle name="Entrada 2 4 3 5" xfId="5519"/>
    <cellStyle name="Entrada 2 4 4" xfId="5520"/>
    <cellStyle name="Entrada 2 4 4 2" xfId="5521"/>
    <cellStyle name="Entrada 2 4 4 3" xfId="5522"/>
    <cellStyle name="Entrada 2 4 4 4" xfId="5523"/>
    <cellStyle name="Entrada 2 4 4 5" xfId="5524"/>
    <cellStyle name="Entrada 2 4 5" xfId="5525"/>
    <cellStyle name="Entrada 2 4 5 2" xfId="5526"/>
    <cellStyle name="Entrada 2 4 5 3" xfId="5527"/>
    <cellStyle name="Entrada 2 4 5 4" xfId="5528"/>
    <cellStyle name="Entrada 2 4 5 5" xfId="5529"/>
    <cellStyle name="Entrada 2 4 6" xfId="5530"/>
    <cellStyle name="Entrada 2 4 6 2" xfId="5531"/>
    <cellStyle name="Entrada 2 4 6 3" xfId="5532"/>
    <cellStyle name="Entrada 2 4 6 4" xfId="5533"/>
    <cellStyle name="Entrada 2 4 6 5" xfId="5534"/>
    <cellStyle name="Entrada 2 4 6 6" xfId="5535"/>
    <cellStyle name="Entrada 2 4 7" xfId="5536"/>
    <cellStyle name="Entrada 2 4 7 2" xfId="5537"/>
    <cellStyle name="Entrada 2 4 7 3" xfId="5538"/>
    <cellStyle name="Entrada 2 4 7 4" xfId="5539"/>
    <cellStyle name="Entrada 2 4 7 5" xfId="5540"/>
    <cellStyle name="Entrada 2 4 8" xfId="5541"/>
    <cellStyle name="Entrada 2 4 8 2" xfId="5542"/>
    <cellStyle name="Entrada 2 4 8 3" xfId="5543"/>
    <cellStyle name="Entrada 2 4 8 4" xfId="5544"/>
    <cellStyle name="Entrada 2 4 8 5" xfId="5545"/>
    <cellStyle name="Entrada 2 4 9" xfId="5546"/>
    <cellStyle name="Entrada 2 5" xfId="5547"/>
    <cellStyle name="Entrada 2 5 10" xfId="5548"/>
    <cellStyle name="Entrada 2 5 11" xfId="5549"/>
    <cellStyle name="Entrada 2 5 12" xfId="5550"/>
    <cellStyle name="Entrada 2 5 13" xfId="5551"/>
    <cellStyle name="Entrada 2 5 2" xfId="5552"/>
    <cellStyle name="Entrada 2 5 2 2" xfId="5553"/>
    <cellStyle name="Entrada 2 5 2 3" xfId="5554"/>
    <cellStyle name="Entrada 2 5 2 4" xfId="5555"/>
    <cellStyle name="Entrada 2 5 2 5" xfId="5556"/>
    <cellStyle name="Entrada 2 5 2 6" xfId="5557"/>
    <cellStyle name="Entrada 2 5 3" xfId="5558"/>
    <cellStyle name="Entrada 2 5 3 2" xfId="5559"/>
    <cellStyle name="Entrada 2 5 3 3" xfId="5560"/>
    <cellStyle name="Entrada 2 5 3 4" xfId="5561"/>
    <cellStyle name="Entrada 2 5 3 5" xfId="5562"/>
    <cellStyle name="Entrada 2 5 3 6" xfId="5563"/>
    <cellStyle name="Entrada 2 5 4" xfId="5564"/>
    <cellStyle name="Entrada 2 5 4 2" xfId="5565"/>
    <cellStyle name="Entrada 2 5 4 3" xfId="5566"/>
    <cellStyle name="Entrada 2 5 4 4" xfId="5567"/>
    <cellStyle name="Entrada 2 5 4 5" xfId="5568"/>
    <cellStyle name="Entrada 2 5 4 6" xfId="5569"/>
    <cellStyle name="Entrada 2 5 5" xfId="5570"/>
    <cellStyle name="Entrada 2 5 5 2" xfId="5571"/>
    <cellStyle name="Entrada 2 5 5 3" xfId="5572"/>
    <cellStyle name="Entrada 2 5 5 4" xfId="5573"/>
    <cellStyle name="Entrada 2 5 5 5" xfId="5574"/>
    <cellStyle name="Entrada 2 5 5 6" xfId="5575"/>
    <cellStyle name="Entrada 2 5 6" xfId="5576"/>
    <cellStyle name="Entrada 2 5 6 2" xfId="5577"/>
    <cellStyle name="Entrada 2 5 6 3" xfId="5578"/>
    <cellStyle name="Entrada 2 5 6 4" xfId="5579"/>
    <cellStyle name="Entrada 2 5 6 5" xfId="5580"/>
    <cellStyle name="Entrada 2 5 6 6" xfId="5581"/>
    <cellStyle name="Entrada 2 5 7" xfId="5582"/>
    <cellStyle name="Entrada 2 5 7 2" xfId="5583"/>
    <cellStyle name="Entrada 2 5 7 3" xfId="5584"/>
    <cellStyle name="Entrada 2 5 7 4" xfId="5585"/>
    <cellStyle name="Entrada 2 5 7 5" xfId="5586"/>
    <cellStyle name="Entrada 2 5 8" xfId="5587"/>
    <cellStyle name="Entrada 2 5 8 2" xfId="5588"/>
    <cellStyle name="Entrada 2 5 8 3" xfId="5589"/>
    <cellStyle name="Entrada 2 5 8 4" xfId="5590"/>
    <cellStyle name="Entrada 2 5 8 5" xfId="5591"/>
    <cellStyle name="Entrada 2 5 9" xfId="5592"/>
    <cellStyle name="Entrada 2 6" xfId="5593"/>
    <cellStyle name="Entrada 2 6 10" xfId="5594"/>
    <cellStyle name="Entrada 2 6 11" xfId="5595"/>
    <cellStyle name="Entrada 2 6 12" xfId="5596"/>
    <cellStyle name="Entrada 2 6 13" xfId="5597"/>
    <cellStyle name="Entrada 2 6 2" xfId="5598"/>
    <cellStyle name="Entrada 2 6 2 2" xfId="5599"/>
    <cellStyle name="Entrada 2 6 2 3" xfId="5600"/>
    <cellStyle name="Entrada 2 6 2 4" xfId="5601"/>
    <cellStyle name="Entrada 2 6 2 5" xfId="5602"/>
    <cellStyle name="Entrada 2 6 2 6" xfId="5603"/>
    <cellStyle name="Entrada 2 6 3" xfId="5604"/>
    <cellStyle name="Entrada 2 6 3 2" xfId="5605"/>
    <cellStyle name="Entrada 2 6 3 3" xfId="5606"/>
    <cellStyle name="Entrada 2 6 3 4" xfId="5607"/>
    <cellStyle name="Entrada 2 6 3 5" xfId="5608"/>
    <cellStyle name="Entrada 2 6 3 6" xfId="5609"/>
    <cellStyle name="Entrada 2 6 4" xfId="5610"/>
    <cellStyle name="Entrada 2 6 4 2" xfId="5611"/>
    <cellStyle name="Entrada 2 6 4 3" xfId="5612"/>
    <cellStyle name="Entrada 2 6 4 4" xfId="5613"/>
    <cellStyle name="Entrada 2 6 4 5" xfId="5614"/>
    <cellStyle name="Entrada 2 6 4 6" xfId="5615"/>
    <cellStyle name="Entrada 2 6 5" xfId="5616"/>
    <cellStyle name="Entrada 2 6 5 2" xfId="5617"/>
    <cellStyle name="Entrada 2 6 5 3" xfId="5618"/>
    <cellStyle name="Entrada 2 6 5 4" xfId="5619"/>
    <cellStyle name="Entrada 2 6 5 5" xfId="5620"/>
    <cellStyle name="Entrada 2 6 5 6" xfId="5621"/>
    <cellStyle name="Entrada 2 6 6" xfId="5622"/>
    <cellStyle name="Entrada 2 6 6 2" xfId="5623"/>
    <cellStyle name="Entrada 2 6 6 3" xfId="5624"/>
    <cellStyle name="Entrada 2 6 6 4" xfId="5625"/>
    <cellStyle name="Entrada 2 6 6 5" xfId="5626"/>
    <cellStyle name="Entrada 2 6 6 6" xfId="5627"/>
    <cellStyle name="Entrada 2 6 7" xfId="5628"/>
    <cellStyle name="Entrada 2 6 7 2" xfId="5629"/>
    <cellStyle name="Entrada 2 6 7 3" xfId="5630"/>
    <cellStyle name="Entrada 2 6 7 4" xfId="5631"/>
    <cellStyle name="Entrada 2 6 7 5" xfId="5632"/>
    <cellStyle name="Entrada 2 6 8" xfId="5633"/>
    <cellStyle name="Entrada 2 6 8 2" xfId="5634"/>
    <cellStyle name="Entrada 2 6 8 3" xfId="5635"/>
    <cellStyle name="Entrada 2 6 8 4" xfId="5636"/>
    <cellStyle name="Entrada 2 6 8 5" xfId="5637"/>
    <cellStyle name="Entrada 2 6 9" xfId="5638"/>
    <cellStyle name="Entrada 2 7" xfId="5639"/>
    <cellStyle name="Entrada 2 7 10" xfId="5640"/>
    <cellStyle name="Entrada 2 7 11" xfId="5641"/>
    <cellStyle name="Entrada 2 7 12" xfId="5642"/>
    <cellStyle name="Entrada 2 7 13" xfId="5643"/>
    <cellStyle name="Entrada 2 7 2" xfId="5644"/>
    <cellStyle name="Entrada 2 7 2 2" xfId="5645"/>
    <cellStyle name="Entrada 2 7 2 3" xfId="5646"/>
    <cellStyle name="Entrada 2 7 2 4" xfId="5647"/>
    <cellStyle name="Entrada 2 7 2 5" xfId="5648"/>
    <cellStyle name="Entrada 2 7 3" xfId="5649"/>
    <cellStyle name="Entrada 2 7 3 2" xfId="5650"/>
    <cellStyle name="Entrada 2 7 3 3" xfId="5651"/>
    <cellStyle name="Entrada 2 7 3 4" xfId="5652"/>
    <cellStyle name="Entrada 2 7 3 5" xfId="5653"/>
    <cellStyle name="Entrada 2 7 4" xfId="5654"/>
    <cellStyle name="Entrada 2 7 4 2" xfId="5655"/>
    <cellStyle name="Entrada 2 7 4 3" xfId="5656"/>
    <cellStyle name="Entrada 2 7 4 4" xfId="5657"/>
    <cellStyle name="Entrada 2 7 4 5" xfId="5658"/>
    <cellStyle name="Entrada 2 7 5" xfId="5659"/>
    <cellStyle name="Entrada 2 7 5 2" xfId="5660"/>
    <cellStyle name="Entrada 2 7 5 3" xfId="5661"/>
    <cellStyle name="Entrada 2 7 5 4" xfId="5662"/>
    <cellStyle name="Entrada 2 7 5 5" xfId="5663"/>
    <cellStyle name="Entrada 2 7 6" xfId="5664"/>
    <cellStyle name="Entrada 2 7 6 2" xfId="5665"/>
    <cellStyle name="Entrada 2 7 6 3" xfId="5666"/>
    <cellStyle name="Entrada 2 7 6 4" xfId="5667"/>
    <cellStyle name="Entrada 2 7 6 5" xfId="5668"/>
    <cellStyle name="Entrada 2 7 7" xfId="5669"/>
    <cellStyle name="Entrada 2 7 7 2" xfId="5670"/>
    <cellStyle name="Entrada 2 7 7 3" xfId="5671"/>
    <cellStyle name="Entrada 2 7 7 4" xfId="5672"/>
    <cellStyle name="Entrada 2 7 7 5" xfId="5673"/>
    <cellStyle name="Entrada 2 7 8" xfId="5674"/>
    <cellStyle name="Entrada 2 7 8 2" xfId="5675"/>
    <cellStyle name="Entrada 2 7 8 3" xfId="5676"/>
    <cellStyle name="Entrada 2 7 8 4" xfId="5677"/>
    <cellStyle name="Entrada 2 7 8 5" xfId="5678"/>
    <cellStyle name="Entrada 2 7 9" xfId="5679"/>
    <cellStyle name="Entrada 2 8" xfId="5680"/>
    <cellStyle name="Entrada 2 8 10" xfId="5681"/>
    <cellStyle name="Entrada 2 8 11" xfId="5682"/>
    <cellStyle name="Entrada 2 8 12" xfId="5683"/>
    <cellStyle name="Entrada 2 8 2" xfId="5684"/>
    <cellStyle name="Entrada 2 8 2 2" xfId="5685"/>
    <cellStyle name="Entrada 2 8 2 3" xfId="5686"/>
    <cellStyle name="Entrada 2 8 2 4" xfId="5687"/>
    <cellStyle name="Entrada 2 8 2 5" xfId="5688"/>
    <cellStyle name="Entrada 2 8 3" xfId="5689"/>
    <cellStyle name="Entrada 2 8 3 2" xfId="5690"/>
    <cellStyle name="Entrada 2 8 3 3" xfId="5691"/>
    <cellStyle name="Entrada 2 8 3 4" xfId="5692"/>
    <cellStyle name="Entrada 2 8 3 5" xfId="5693"/>
    <cellStyle name="Entrada 2 8 4" xfId="5694"/>
    <cellStyle name="Entrada 2 8 4 2" xfId="5695"/>
    <cellStyle name="Entrada 2 8 4 3" xfId="5696"/>
    <cellStyle name="Entrada 2 8 4 4" xfId="5697"/>
    <cellStyle name="Entrada 2 8 4 5" xfId="5698"/>
    <cellStyle name="Entrada 2 8 5" xfId="5699"/>
    <cellStyle name="Entrada 2 8 5 2" xfId="5700"/>
    <cellStyle name="Entrada 2 8 5 3" xfId="5701"/>
    <cellStyle name="Entrada 2 8 5 4" xfId="5702"/>
    <cellStyle name="Entrada 2 8 5 5" xfId="5703"/>
    <cellStyle name="Entrada 2 8 6" xfId="5704"/>
    <cellStyle name="Entrada 2 8 6 2" xfId="5705"/>
    <cellStyle name="Entrada 2 8 6 3" xfId="5706"/>
    <cellStyle name="Entrada 2 8 6 4" xfId="5707"/>
    <cellStyle name="Entrada 2 8 6 5" xfId="5708"/>
    <cellStyle name="Entrada 2 8 7" xfId="5709"/>
    <cellStyle name="Entrada 2 8 7 2" xfId="5710"/>
    <cellStyle name="Entrada 2 8 7 3" xfId="5711"/>
    <cellStyle name="Entrada 2 8 7 4" xfId="5712"/>
    <cellStyle name="Entrada 2 8 7 5" xfId="5713"/>
    <cellStyle name="Entrada 2 8 8" xfId="5714"/>
    <cellStyle name="Entrada 2 8 8 2" xfId="5715"/>
    <cellStyle name="Entrada 2 8 8 3" xfId="5716"/>
    <cellStyle name="Entrada 2 8 8 4" xfId="5717"/>
    <cellStyle name="Entrada 2 8 8 5" xfId="5718"/>
    <cellStyle name="Entrada 2 8 9" xfId="5719"/>
    <cellStyle name="Entrada 2 9" xfId="5720"/>
    <cellStyle name="Entrada 2 9 2" xfId="5721"/>
    <cellStyle name="Entrada 2 9 3" xfId="5722"/>
    <cellStyle name="Entrada 2 9 4" xfId="5723"/>
    <cellStyle name="Entrada 2 9 5" xfId="5724"/>
    <cellStyle name="Entrada 3" xfId="5725"/>
    <cellStyle name="Entrada 3 10" xfId="5726"/>
    <cellStyle name="Entrada 3 10 2" xfId="5727"/>
    <cellStyle name="Entrada 3 10 3" xfId="5728"/>
    <cellStyle name="Entrada 3 10 4" xfId="5729"/>
    <cellStyle name="Entrada 3 10 5" xfId="5730"/>
    <cellStyle name="Entrada 3 11" xfId="5731"/>
    <cellStyle name="Entrada 3 11 2" xfId="5732"/>
    <cellStyle name="Entrada 3 11 3" xfId="5733"/>
    <cellStyle name="Entrada 3 11 4" xfId="5734"/>
    <cellStyle name="Entrada 3 11 5" xfId="5735"/>
    <cellStyle name="Entrada 3 12" xfId="5736"/>
    <cellStyle name="Entrada 3 12 2" xfId="5737"/>
    <cellStyle name="Entrada 3 12 3" xfId="5738"/>
    <cellStyle name="Entrada 3 12 4" xfId="5739"/>
    <cellStyle name="Entrada 3 12 5" xfId="5740"/>
    <cellStyle name="Entrada 3 13" xfId="5741"/>
    <cellStyle name="Entrada 3 13 2" xfId="5742"/>
    <cellStyle name="Entrada 3 13 3" xfId="5743"/>
    <cellStyle name="Entrada 3 13 4" xfId="5744"/>
    <cellStyle name="Entrada 3 13 5" xfId="5745"/>
    <cellStyle name="Entrada 3 14" xfId="5746"/>
    <cellStyle name="Entrada 3 14 2" xfId="5747"/>
    <cellStyle name="Entrada 3 14 3" xfId="5748"/>
    <cellStyle name="Entrada 3 14 4" xfId="5749"/>
    <cellStyle name="Entrada 3 14 5" xfId="5750"/>
    <cellStyle name="Entrada 3 15" xfId="5751"/>
    <cellStyle name="Entrada 3 16" xfId="5752"/>
    <cellStyle name="Entrada 3 17" xfId="5753"/>
    <cellStyle name="Entrada 3 18" xfId="5754"/>
    <cellStyle name="Entrada 3 19" xfId="5755"/>
    <cellStyle name="Entrada 3 2" xfId="5756"/>
    <cellStyle name="Entrada 3 2 10" xfId="5757"/>
    <cellStyle name="Entrada 3 2 10 2" xfId="5758"/>
    <cellStyle name="Entrada 3 2 10 3" xfId="5759"/>
    <cellStyle name="Entrada 3 2 10 4" xfId="5760"/>
    <cellStyle name="Entrada 3 2 10 5" xfId="5761"/>
    <cellStyle name="Entrada 3 2 11" xfId="5762"/>
    <cellStyle name="Entrada 3 2 11 2" xfId="5763"/>
    <cellStyle name="Entrada 3 2 11 3" xfId="5764"/>
    <cellStyle name="Entrada 3 2 11 4" xfId="5765"/>
    <cellStyle name="Entrada 3 2 11 5" xfId="5766"/>
    <cellStyle name="Entrada 3 2 12" xfId="5767"/>
    <cellStyle name="Entrada 3 2 12 2" xfId="5768"/>
    <cellStyle name="Entrada 3 2 12 3" xfId="5769"/>
    <cellStyle name="Entrada 3 2 12 4" xfId="5770"/>
    <cellStyle name="Entrada 3 2 12 5" xfId="5771"/>
    <cellStyle name="Entrada 3 2 13" xfId="5772"/>
    <cellStyle name="Entrada 3 2 13 2" xfId="5773"/>
    <cellStyle name="Entrada 3 2 13 3" xfId="5774"/>
    <cellStyle name="Entrada 3 2 13 4" xfId="5775"/>
    <cellStyle name="Entrada 3 2 13 5" xfId="5776"/>
    <cellStyle name="Entrada 3 2 14" xfId="5777"/>
    <cellStyle name="Entrada 3 2 14 2" xfId="5778"/>
    <cellStyle name="Entrada 3 2 14 3" xfId="5779"/>
    <cellStyle name="Entrada 3 2 14 4" xfId="5780"/>
    <cellStyle name="Entrada 3 2 14 5" xfId="5781"/>
    <cellStyle name="Entrada 3 2 15" xfId="5782"/>
    <cellStyle name="Entrada 3 2 16" xfId="5783"/>
    <cellStyle name="Entrada 3 2 17" xfId="5784"/>
    <cellStyle name="Entrada 3 2 18" xfId="5785"/>
    <cellStyle name="Entrada 3 2 2" xfId="5786"/>
    <cellStyle name="Entrada 3 2 2 10" xfId="5787"/>
    <cellStyle name="Entrada 3 2 2 11" xfId="5788"/>
    <cellStyle name="Entrada 3 2 2 12" xfId="5789"/>
    <cellStyle name="Entrada 3 2 2 2" xfId="5790"/>
    <cellStyle name="Entrada 3 2 2 2 2" xfId="5791"/>
    <cellStyle name="Entrada 3 2 2 2 3" xfId="5792"/>
    <cellStyle name="Entrada 3 2 2 2 4" xfId="5793"/>
    <cellStyle name="Entrada 3 2 2 2 5" xfId="5794"/>
    <cellStyle name="Entrada 3 2 2 3" xfId="5795"/>
    <cellStyle name="Entrada 3 2 2 3 2" xfId="5796"/>
    <cellStyle name="Entrada 3 2 2 3 3" xfId="5797"/>
    <cellStyle name="Entrada 3 2 2 3 4" xfId="5798"/>
    <cellStyle name="Entrada 3 2 2 3 5" xfId="5799"/>
    <cellStyle name="Entrada 3 2 2 4" xfId="5800"/>
    <cellStyle name="Entrada 3 2 2 4 2" xfId="5801"/>
    <cellStyle name="Entrada 3 2 2 4 3" xfId="5802"/>
    <cellStyle name="Entrada 3 2 2 4 4" xfId="5803"/>
    <cellStyle name="Entrada 3 2 2 4 5" xfId="5804"/>
    <cellStyle name="Entrada 3 2 2 5" xfId="5805"/>
    <cellStyle name="Entrada 3 2 2 5 2" xfId="5806"/>
    <cellStyle name="Entrada 3 2 2 5 3" xfId="5807"/>
    <cellStyle name="Entrada 3 2 2 5 4" xfId="5808"/>
    <cellStyle name="Entrada 3 2 2 5 5" xfId="5809"/>
    <cellStyle name="Entrada 3 2 2 6" xfId="5810"/>
    <cellStyle name="Entrada 3 2 2 6 2" xfId="5811"/>
    <cellStyle name="Entrada 3 2 2 6 3" xfId="5812"/>
    <cellStyle name="Entrada 3 2 2 6 4" xfId="5813"/>
    <cellStyle name="Entrada 3 2 2 6 5" xfId="5814"/>
    <cellStyle name="Entrada 3 2 2 7" xfId="5815"/>
    <cellStyle name="Entrada 3 2 2 7 2" xfId="5816"/>
    <cellStyle name="Entrada 3 2 2 7 3" xfId="5817"/>
    <cellStyle name="Entrada 3 2 2 7 4" xfId="5818"/>
    <cellStyle name="Entrada 3 2 2 7 5" xfId="5819"/>
    <cellStyle name="Entrada 3 2 2 8" xfId="5820"/>
    <cellStyle name="Entrada 3 2 2 8 2" xfId="5821"/>
    <cellStyle name="Entrada 3 2 2 8 3" xfId="5822"/>
    <cellStyle name="Entrada 3 2 2 8 4" xfId="5823"/>
    <cellStyle name="Entrada 3 2 2 8 5" xfId="5824"/>
    <cellStyle name="Entrada 3 2 2 9" xfId="5825"/>
    <cellStyle name="Entrada 3 2 3" xfId="5826"/>
    <cellStyle name="Entrada 3 2 3 10" xfId="5827"/>
    <cellStyle name="Entrada 3 2 3 11" xfId="5828"/>
    <cellStyle name="Entrada 3 2 3 12" xfId="5829"/>
    <cellStyle name="Entrada 3 2 3 2" xfId="5830"/>
    <cellStyle name="Entrada 3 2 3 2 2" xfId="5831"/>
    <cellStyle name="Entrada 3 2 3 2 3" xfId="5832"/>
    <cellStyle name="Entrada 3 2 3 2 4" xfId="5833"/>
    <cellStyle name="Entrada 3 2 3 2 5" xfId="5834"/>
    <cellStyle name="Entrada 3 2 3 3" xfId="5835"/>
    <cellStyle name="Entrada 3 2 3 3 2" xfId="5836"/>
    <cellStyle name="Entrada 3 2 3 3 3" xfId="5837"/>
    <cellStyle name="Entrada 3 2 3 3 4" xfId="5838"/>
    <cellStyle name="Entrada 3 2 3 3 5" xfId="5839"/>
    <cellStyle name="Entrada 3 2 3 4" xfId="5840"/>
    <cellStyle name="Entrada 3 2 3 4 2" xfId="5841"/>
    <cellStyle name="Entrada 3 2 3 4 3" xfId="5842"/>
    <cellStyle name="Entrada 3 2 3 4 4" xfId="5843"/>
    <cellStyle name="Entrada 3 2 3 4 5" xfId="5844"/>
    <cellStyle name="Entrada 3 2 3 5" xfId="5845"/>
    <cellStyle name="Entrada 3 2 3 5 2" xfId="5846"/>
    <cellStyle name="Entrada 3 2 3 5 3" xfId="5847"/>
    <cellStyle name="Entrada 3 2 3 5 4" xfId="5848"/>
    <cellStyle name="Entrada 3 2 3 5 5" xfId="5849"/>
    <cellStyle name="Entrada 3 2 3 6" xfId="5850"/>
    <cellStyle name="Entrada 3 2 3 6 2" xfId="5851"/>
    <cellStyle name="Entrada 3 2 3 6 3" xfId="5852"/>
    <cellStyle name="Entrada 3 2 3 6 4" xfId="5853"/>
    <cellStyle name="Entrada 3 2 3 6 5" xfId="5854"/>
    <cellStyle name="Entrada 3 2 3 7" xfId="5855"/>
    <cellStyle name="Entrada 3 2 3 7 2" xfId="5856"/>
    <cellStyle name="Entrada 3 2 3 7 3" xfId="5857"/>
    <cellStyle name="Entrada 3 2 3 7 4" xfId="5858"/>
    <cellStyle name="Entrada 3 2 3 7 5" xfId="5859"/>
    <cellStyle name="Entrada 3 2 3 8" xfId="5860"/>
    <cellStyle name="Entrada 3 2 3 8 2" xfId="5861"/>
    <cellStyle name="Entrada 3 2 3 8 3" xfId="5862"/>
    <cellStyle name="Entrada 3 2 3 8 4" xfId="5863"/>
    <cellStyle name="Entrada 3 2 3 8 5" xfId="5864"/>
    <cellStyle name="Entrada 3 2 3 9" xfId="5865"/>
    <cellStyle name="Entrada 3 2 4" xfId="5866"/>
    <cellStyle name="Entrada 3 2 4 10" xfId="5867"/>
    <cellStyle name="Entrada 3 2 4 11" xfId="5868"/>
    <cellStyle name="Entrada 3 2 4 12" xfId="5869"/>
    <cellStyle name="Entrada 3 2 4 2" xfId="5870"/>
    <cellStyle name="Entrada 3 2 4 2 2" xfId="5871"/>
    <cellStyle name="Entrada 3 2 4 2 3" xfId="5872"/>
    <cellStyle name="Entrada 3 2 4 2 4" xfId="5873"/>
    <cellStyle name="Entrada 3 2 4 2 5" xfId="5874"/>
    <cellStyle name="Entrada 3 2 4 3" xfId="5875"/>
    <cellStyle name="Entrada 3 2 4 3 2" xfId="5876"/>
    <cellStyle name="Entrada 3 2 4 3 3" xfId="5877"/>
    <cellStyle name="Entrada 3 2 4 3 4" xfId="5878"/>
    <cellStyle name="Entrada 3 2 4 3 5" xfId="5879"/>
    <cellStyle name="Entrada 3 2 4 4" xfId="5880"/>
    <cellStyle name="Entrada 3 2 4 4 2" xfId="5881"/>
    <cellStyle name="Entrada 3 2 4 4 3" xfId="5882"/>
    <cellStyle name="Entrada 3 2 4 4 4" xfId="5883"/>
    <cellStyle name="Entrada 3 2 4 4 5" xfId="5884"/>
    <cellStyle name="Entrada 3 2 4 5" xfId="5885"/>
    <cellStyle name="Entrada 3 2 4 5 2" xfId="5886"/>
    <cellStyle name="Entrada 3 2 4 5 3" xfId="5887"/>
    <cellStyle name="Entrada 3 2 4 5 4" xfId="5888"/>
    <cellStyle name="Entrada 3 2 4 5 5" xfId="5889"/>
    <cellStyle name="Entrada 3 2 4 6" xfId="5890"/>
    <cellStyle name="Entrada 3 2 4 6 2" xfId="5891"/>
    <cellStyle name="Entrada 3 2 4 6 3" xfId="5892"/>
    <cellStyle name="Entrada 3 2 4 6 4" xfId="5893"/>
    <cellStyle name="Entrada 3 2 4 6 5" xfId="5894"/>
    <cellStyle name="Entrada 3 2 4 7" xfId="5895"/>
    <cellStyle name="Entrada 3 2 4 7 2" xfId="5896"/>
    <cellStyle name="Entrada 3 2 4 7 3" xfId="5897"/>
    <cellStyle name="Entrada 3 2 4 7 4" xfId="5898"/>
    <cellStyle name="Entrada 3 2 4 7 5" xfId="5899"/>
    <cellStyle name="Entrada 3 2 4 8" xfId="5900"/>
    <cellStyle name="Entrada 3 2 4 8 2" xfId="5901"/>
    <cellStyle name="Entrada 3 2 4 8 3" xfId="5902"/>
    <cellStyle name="Entrada 3 2 4 8 4" xfId="5903"/>
    <cellStyle name="Entrada 3 2 4 8 5" xfId="5904"/>
    <cellStyle name="Entrada 3 2 4 9" xfId="5905"/>
    <cellStyle name="Entrada 3 2 5" xfId="5906"/>
    <cellStyle name="Entrada 3 2 5 10" xfId="5907"/>
    <cellStyle name="Entrada 3 2 5 11" xfId="5908"/>
    <cellStyle name="Entrada 3 2 5 12" xfId="5909"/>
    <cellStyle name="Entrada 3 2 5 2" xfId="5910"/>
    <cellStyle name="Entrada 3 2 5 2 2" xfId="5911"/>
    <cellStyle name="Entrada 3 2 5 2 3" xfId="5912"/>
    <cellStyle name="Entrada 3 2 5 2 4" xfId="5913"/>
    <cellStyle name="Entrada 3 2 5 2 5" xfId="5914"/>
    <cellStyle name="Entrada 3 2 5 3" xfId="5915"/>
    <cellStyle name="Entrada 3 2 5 3 2" xfId="5916"/>
    <cellStyle name="Entrada 3 2 5 3 3" xfId="5917"/>
    <cellStyle name="Entrada 3 2 5 3 4" xfId="5918"/>
    <cellStyle name="Entrada 3 2 5 3 5" xfId="5919"/>
    <cellStyle name="Entrada 3 2 5 4" xfId="5920"/>
    <cellStyle name="Entrada 3 2 5 4 2" xfId="5921"/>
    <cellStyle name="Entrada 3 2 5 4 3" xfId="5922"/>
    <cellStyle name="Entrada 3 2 5 4 4" xfId="5923"/>
    <cellStyle name="Entrada 3 2 5 4 5" xfId="5924"/>
    <cellStyle name="Entrada 3 2 5 5" xfId="5925"/>
    <cellStyle name="Entrada 3 2 5 5 2" xfId="5926"/>
    <cellStyle name="Entrada 3 2 5 5 3" xfId="5927"/>
    <cellStyle name="Entrada 3 2 5 5 4" xfId="5928"/>
    <cellStyle name="Entrada 3 2 5 5 5" xfId="5929"/>
    <cellStyle name="Entrada 3 2 5 6" xfId="5930"/>
    <cellStyle name="Entrada 3 2 5 6 2" xfId="5931"/>
    <cellStyle name="Entrada 3 2 5 6 3" xfId="5932"/>
    <cellStyle name="Entrada 3 2 5 6 4" xfId="5933"/>
    <cellStyle name="Entrada 3 2 5 6 5" xfId="5934"/>
    <cellStyle name="Entrada 3 2 5 7" xfId="5935"/>
    <cellStyle name="Entrada 3 2 5 7 2" xfId="5936"/>
    <cellStyle name="Entrada 3 2 5 7 3" xfId="5937"/>
    <cellStyle name="Entrada 3 2 5 7 4" xfId="5938"/>
    <cellStyle name="Entrada 3 2 5 7 5" xfId="5939"/>
    <cellStyle name="Entrada 3 2 5 8" xfId="5940"/>
    <cellStyle name="Entrada 3 2 5 8 2" xfId="5941"/>
    <cellStyle name="Entrada 3 2 5 8 3" xfId="5942"/>
    <cellStyle name="Entrada 3 2 5 8 4" xfId="5943"/>
    <cellStyle name="Entrada 3 2 5 8 5" xfId="5944"/>
    <cellStyle name="Entrada 3 2 5 9" xfId="5945"/>
    <cellStyle name="Entrada 3 2 6" xfId="5946"/>
    <cellStyle name="Entrada 3 2 6 10" xfId="5947"/>
    <cellStyle name="Entrada 3 2 6 11" xfId="5948"/>
    <cellStyle name="Entrada 3 2 6 12" xfId="5949"/>
    <cellStyle name="Entrada 3 2 6 2" xfId="5950"/>
    <cellStyle name="Entrada 3 2 6 2 2" xfId="5951"/>
    <cellStyle name="Entrada 3 2 6 2 3" xfId="5952"/>
    <cellStyle name="Entrada 3 2 6 2 4" xfId="5953"/>
    <cellStyle name="Entrada 3 2 6 2 5" xfId="5954"/>
    <cellStyle name="Entrada 3 2 6 3" xfId="5955"/>
    <cellStyle name="Entrada 3 2 6 3 2" xfId="5956"/>
    <cellStyle name="Entrada 3 2 6 3 3" xfId="5957"/>
    <cellStyle name="Entrada 3 2 6 3 4" xfId="5958"/>
    <cellStyle name="Entrada 3 2 6 3 5" xfId="5959"/>
    <cellStyle name="Entrada 3 2 6 4" xfId="5960"/>
    <cellStyle name="Entrada 3 2 6 4 2" xfId="5961"/>
    <cellStyle name="Entrada 3 2 6 4 3" xfId="5962"/>
    <cellStyle name="Entrada 3 2 6 4 4" xfId="5963"/>
    <cellStyle name="Entrada 3 2 6 4 5" xfId="5964"/>
    <cellStyle name="Entrada 3 2 6 5" xfId="5965"/>
    <cellStyle name="Entrada 3 2 6 5 2" xfId="5966"/>
    <cellStyle name="Entrada 3 2 6 5 3" xfId="5967"/>
    <cellStyle name="Entrada 3 2 6 5 4" xfId="5968"/>
    <cellStyle name="Entrada 3 2 6 5 5" xfId="5969"/>
    <cellStyle name="Entrada 3 2 6 6" xfId="5970"/>
    <cellStyle name="Entrada 3 2 6 6 2" xfId="5971"/>
    <cellStyle name="Entrada 3 2 6 6 3" xfId="5972"/>
    <cellStyle name="Entrada 3 2 6 6 4" xfId="5973"/>
    <cellStyle name="Entrada 3 2 6 6 5" xfId="5974"/>
    <cellStyle name="Entrada 3 2 6 7" xfId="5975"/>
    <cellStyle name="Entrada 3 2 6 7 2" xfId="5976"/>
    <cellStyle name="Entrada 3 2 6 7 3" xfId="5977"/>
    <cellStyle name="Entrada 3 2 6 7 4" xfId="5978"/>
    <cellStyle name="Entrada 3 2 6 7 5" xfId="5979"/>
    <cellStyle name="Entrada 3 2 6 8" xfId="5980"/>
    <cellStyle name="Entrada 3 2 6 8 2" xfId="5981"/>
    <cellStyle name="Entrada 3 2 6 8 3" xfId="5982"/>
    <cellStyle name="Entrada 3 2 6 8 4" xfId="5983"/>
    <cellStyle name="Entrada 3 2 6 8 5" xfId="5984"/>
    <cellStyle name="Entrada 3 2 6 9" xfId="5985"/>
    <cellStyle name="Entrada 3 2 7" xfId="5986"/>
    <cellStyle name="Entrada 3 2 7 10" xfId="5987"/>
    <cellStyle name="Entrada 3 2 7 11" xfId="5988"/>
    <cellStyle name="Entrada 3 2 7 12" xfId="5989"/>
    <cellStyle name="Entrada 3 2 7 2" xfId="5990"/>
    <cellStyle name="Entrada 3 2 7 2 2" xfId="5991"/>
    <cellStyle name="Entrada 3 2 7 2 3" xfId="5992"/>
    <cellStyle name="Entrada 3 2 7 2 4" xfId="5993"/>
    <cellStyle name="Entrada 3 2 7 2 5" xfId="5994"/>
    <cellStyle name="Entrada 3 2 7 3" xfId="5995"/>
    <cellStyle name="Entrada 3 2 7 3 2" xfId="5996"/>
    <cellStyle name="Entrada 3 2 7 3 3" xfId="5997"/>
    <cellStyle name="Entrada 3 2 7 3 4" xfId="5998"/>
    <cellStyle name="Entrada 3 2 7 3 5" xfId="5999"/>
    <cellStyle name="Entrada 3 2 7 4" xfId="6000"/>
    <cellStyle name="Entrada 3 2 7 4 2" xfId="6001"/>
    <cellStyle name="Entrada 3 2 7 4 3" xfId="6002"/>
    <cellStyle name="Entrada 3 2 7 4 4" xfId="6003"/>
    <cellStyle name="Entrada 3 2 7 4 5" xfId="6004"/>
    <cellStyle name="Entrada 3 2 7 5" xfId="6005"/>
    <cellStyle name="Entrada 3 2 7 5 2" xfId="6006"/>
    <cellStyle name="Entrada 3 2 7 5 3" xfId="6007"/>
    <cellStyle name="Entrada 3 2 7 5 4" xfId="6008"/>
    <cellStyle name="Entrada 3 2 7 5 5" xfId="6009"/>
    <cellStyle name="Entrada 3 2 7 6" xfId="6010"/>
    <cellStyle name="Entrada 3 2 7 6 2" xfId="6011"/>
    <cellStyle name="Entrada 3 2 7 6 3" xfId="6012"/>
    <cellStyle name="Entrada 3 2 7 6 4" xfId="6013"/>
    <cellStyle name="Entrada 3 2 7 6 5" xfId="6014"/>
    <cellStyle name="Entrada 3 2 7 7" xfId="6015"/>
    <cellStyle name="Entrada 3 2 7 7 2" xfId="6016"/>
    <cellStyle name="Entrada 3 2 7 7 3" xfId="6017"/>
    <cellStyle name="Entrada 3 2 7 7 4" xfId="6018"/>
    <cellStyle name="Entrada 3 2 7 7 5" xfId="6019"/>
    <cellStyle name="Entrada 3 2 7 8" xfId="6020"/>
    <cellStyle name="Entrada 3 2 7 8 2" xfId="6021"/>
    <cellStyle name="Entrada 3 2 7 8 3" xfId="6022"/>
    <cellStyle name="Entrada 3 2 7 8 4" xfId="6023"/>
    <cellStyle name="Entrada 3 2 7 8 5" xfId="6024"/>
    <cellStyle name="Entrada 3 2 7 9" xfId="6025"/>
    <cellStyle name="Entrada 3 2 8" xfId="6026"/>
    <cellStyle name="Entrada 3 2 8 2" xfId="6027"/>
    <cellStyle name="Entrada 3 2 8 3" xfId="6028"/>
    <cellStyle name="Entrada 3 2 8 4" xfId="6029"/>
    <cellStyle name="Entrada 3 2 8 5" xfId="6030"/>
    <cellStyle name="Entrada 3 2 9" xfId="6031"/>
    <cellStyle name="Entrada 3 2 9 2" xfId="6032"/>
    <cellStyle name="Entrada 3 2 9 3" xfId="6033"/>
    <cellStyle name="Entrada 3 2 9 4" xfId="6034"/>
    <cellStyle name="Entrada 3 2 9 5" xfId="6035"/>
    <cellStyle name="Entrada 3 20" xfId="6036"/>
    <cellStyle name="Entrada 3 3" xfId="6037"/>
    <cellStyle name="Entrada 3 3 10" xfId="6038"/>
    <cellStyle name="Entrada 3 3 11" xfId="6039"/>
    <cellStyle name="Entrada 3 3 12" xfId="6040"/>
    <cellStyle name="Entrada 3 3 13" xfId="6041"/>
    <cellStyle name="Entrada 3 3 2" xfId="6042"/>
    <cellStyle name="Entrada 3 3 2 10" xfId="6043"/>
    <cellStyle name="Entrada 3 3 2 11" xfId="6044"/>
    <cellStyle name="Entrada 3 3 2 12" xfId="6045"/>
    <cellStyle name="Entrada 3 3 2 2" xfId="6046"/>
    <cellStyle name="Entrada 3 3 2 2 2" xfId="6047"/>
    <cellStyle name="Entrada 3 3 2 2 3" xfId="6048"/>
    <cellStyle name="Entrada 3 3 2 2 4" xfId="6049"/>
    <cellStyle name="Entrada 3 3 2 2 5" xfId="6050"/>
    <cellStyle name="Entrada 3 3 2 3" xfId="6051"/>
    <cellStyle name="Entrada 3 3 2 3 2" xfId="6052"/>
    <cellStyle name="Entrada 3 3 2 3 3" xfId="6053"/>
    <cellStyle name="Entrada 3 3 2 3 4" xfId="6054"/>
    <cellStyle name="Entrada 3 3 2 3 5" xfId="6055"/>
    <cellStyle name="Entrada 3 3 2 4" xfId="6056"/>
    <cellStyle name="Entrada 3 3 2 4 2" xfId="6057"/>
    <cellStyle name="Entrada 3 3 2 4 3" xfId="6058"/>
    <cellStyle name="Entrada 3 3 2 4 4" xfId="6059"/>
    <cellStyle name="Entrada 3 3 2 4 5" xfId="6060"/>
    <cellStyle name="Entrada 3 3 2 5" xfId="6061"/>
    <cellStyle name="Entrada 3 3 2 5 2" xfId="6062"/>
    <cellStyle name="Entrada 3 3 2 5 3" xfId="6063"/>
    <cellStyle name="Entrada 3 3 2 5 4" xfId="6064"/>
    <cellStyle name="Entrada 3 3 2 5 5" xfId="6065"/>
    <cellStyle name="Entrada 3 3 2 6" xfId="6066"/>
    <cellStyle name="Entrada 3 3 2 6 2" xfId="6067"/>
    <cellStyle name="Entrada 3 3 2 6 3" xfId="6068"/>
    <cellStyle name="Entrada 3 3 2 6 4" xfId="6069"/>
    <cellStyle name="Entrada 3 3 2 6 5" xfId="6070"/>
    <cellStyle name="Entrada 3 3 2 7" xfId="6071"/>
    <cellStyle name="Entrada 3 3 2 7 2" xfId="6072"/>
    <cellStyle name="Entrada 3 3 2 7 3" xfId="6073"/>
    <cellStyle name="Entrada 3 3 2 7 4" xfId="6074"/>
    <cellStyle name="Entrada 3 3 2 7 5" xfId="6075"/>
    <cellStyle name="Entrada 3 3 2 8" xfId="6076"/>
    <cellStyle name="Entrada 3 3 2 8 2" xfId="6077"/>
    <cellStyle name="Entrada 3 3 2 8 3" xfId="6078"/>
    <cellStyle name="Entrada 3 3 2 8 4" xfId="6079"/>
    <cellStyle name="Entrada 3 3 2 8 5" xfId="6080"/>
    <cellStyle name="Entrada 3 3 2 9" xfId="6081"/>
    <cellStyle name="Entrada 3 3 3" xfId="6082"/>
    <cellStyle name="Entrada 3 3 3 2" xfId="6083"/>
    <cellStyle name="Entrada 3 3 3 3" xfId="6084"/>
    <cellStyle name="Entrada 3 3 3 4" xfId="6085"/>
    <cellStyle name="Entrada 3 3 3 5" xfId="6086"/>
    <cellStyle name="Entrada 3 3 4" xfId="6087"/>
    <cellStyle name="Entrada 3 3 4 2" xfId="6088"/>
    <cellStyle name="Entrada 3 3 4 3" xfId="6089"/>
    <cellStyle name="Entrada 3 3 4 4" xfId="6090"/>
    <cellStyle name="Entrada 3 3 4 5" xfId="6091"/>
    <cellStyle name="Entrada 3 3 5" xfId="6092"/>
    <cellStyle name="Entrada 3 3 5 2" xfId="6093"/>
    <cellStyle name="Entrada 3 3 5 3" xfId="6094"/>
    <cellStyle name="Entrada 3 3 5 4" xfId="6095"/>
    <cellStyle name="Entrada 3 3 5 5" xfId="6096"/>
    <cellStyle name="Entrada 3 3 6" xfId="6097"/>
    <cellStyle name="Entrada 3 3 6 2" xfId="6098"/>
    <cellStyle name="Entrada 3 3 6 3" xfId="6099"/>
    <cellStyle name="Entrada 3 3 6 4" xfId="6100"/>
    <cellStyle name="Entrada 3 3 6 5" xfId="6101"/>
    <cellStyle name="Entrada 3 3 7" xfId="6102"/>
    <cellStyle name="Entrada 3 3 7 2" xfId="6103"/>
    <cellStyle name="Entrada 3 3 7 3" xfId="6104"/>
    <cellStyle name="Entrada 3 3 7 4" xfId="6105"/>
    <cellStyle name="Entrada 3 3 7 5" xfId="6106"/>
    <cellStyle name="Entrada 3 3 8" xfId="6107"/>
    <cellStyle name="Entrada 3 3 8 2" xfId="6108"/>
    <cellStyle name="Entrada 3 3 8 3" xfId="6109"/>
    <cellStyle name="Entrada 3 3 8 4" xfId="6110"/>
    <cellStyle name="Entrada 3 3 8 5" xfId="6111"/>
    <cellStyle name="Entrada 3 3 9" xfId="6112"/>
    <cellStyle name="Entrada 3 3 9 2" xfId="6113"/>
    <cellStyle name="Entrada 3 3 9 3" xfId="6114"/>
    <cellStyle name="Entrada 3 3 9 4" xfId="6115"/>
    <cellStyle name="Entrada 3 3 9 5" xfId="6116"/>
    <cellStyle name="Entrada 3 4" xfId="6117"/>
    <cellStyle name="Entrada 3 4 10" xfId="6118"/>
    <cellStyle name="Entrada 3 4 11" xfId="6119"/>
    <cellStyle name="Entrada 3 4 12" xfId="6120"/>
    <cellStyle name="Entrada 3 4 2" xfId="6121"/>
    <cellStyle name="Entrada 3 4 2 2" xfId="6122"/>
    <cellStyle name="Entrada 3 4 2 3" xfId="6123"/>
    <cellStyle name="Entrada 3 4 2 4" xfId="6124"/>
    <cellStyle name="Entrada 3 4 2 5" xfId="6125"/>
    <cellStyle name="Entrada 3 4 3" xfId="6126"/>
    <cellStyle name="Entrada 3 4 3 2" xfId="6127"/>
    <cellStyle name="Entrada 3 4 3 3" xfId="6128"/>
    <cellStyle name="Entrada 3 4 3 4" xfId="6129"/>
    <cellStyle name="Entrada 3 4 3 5" xfId="6130"/>
    <cellStyle name="Entrada 3 4 4" xfId="6131"/>
    <cellStyle name="Entrada 3 4 4 2" xfId="6132"/>
    <cellStyle name="Entrada 3 4 4 3" xfId="6133"/>
    <cellStyle name="Entrada 3 4 4 4" xfId="6134"/>
    <cellStyle name="Entrada 3 4 4 5" xfId="6135"/>
    <cellStyle name="Entrada 3 4 5" xfId="6136"/>
    <cellStyle name="Entrada 3 4 5 2" xfId="6137"/>
    <cellStyle name="Entrada 3 4 5 3" xfId="6138"/>
    <cellStyle name="Entrada 3 4 5 4" xfId="6139"/>
    <cellStyle name="Entrada 3 4 5 5" xfId="6140"/>
    <cellStyle name="Entrada 3 4 6" xfId="6141"/>
    <cellStyle name="Entrada 3 4 6 2" xfId="6142"/>
    <cellStyle name="Entrada 3 4 6 3" xfId="6143"/>
    <cellStyle name="Entrada 3 4 6 4" xfId="6144"/>
    <cellStyle name="Entrada 3 4 6 5" xfId="6145"/>
    <cellStyle name="Entrada 3 4 7" xfId="6146"/>
    <cellStyle name="Entrada 3 4 7 2" xfId="6147"/>
    <cellStyle name="Entrada 3 4 7 3" xfId="6148"/>
    <cellStyle name="Entrada 3 4 7 4" xfId="6149"/>
    <cellStyle name="Entrada 3 4 7 5" xfId="6150"/>
    <cellStyle name="Entrada 3 4 8" xfId="6151"/>
    <cellStyle name="Entrada 3 4 8 2" xfId="6152"/>
    <cellStyle name="Entrada 3 4 8 3" xfId="6153"/>
    <cellStyle name="Entrada 3 4 8 4" xfId="6154"/>
    <cellStyle name="Entrada 3 4 8 5" xfId="6155"/>
    <cellStyle name="Entrada 3 4 9" xfId="6156"/>
    <cellStyle name="Entrada 3 5" xfId="6157"/>
    <cellStyle name="Entrada 3 5 10" xfId="6158"/>
    <cellStyle name="Entrada 3 5 11" xfId="6159"/>
    <cellStyle name="Entrada 3 5 12" xfId="6160"/>
    <cellStyle name="Entrada 3 5 2" xfId="6161"/>
    <cellStyle name="Entrada 3 5 2 2" xfId="6162"/>
    <cellStyle name="Entrada 3 5 2 3" xfId="6163"/>
    <cellStyle name="Entrada 3 5 2 4" xfId="6164"/>
    <cellStyle name="Entrada 3 5 2 5" xfId="6165"/>
    <cellStyle name="Entrada 3 5 3" xfId="6166"/>
    <cellStyle name="Entrada 3 5 3 2" xfId="6167"/>
    <cellStyle name="Entrada 3 5 3 3" xfId="6168"/>
    <cellStyle name="Entrada 3 5 3 4" xfId="6169"/>
    <cellStyle name="Entrada 3 5 3 5" xfId="6170"/>
    <cellStyle name="Entrada 3 5 4" xfId="6171"/>
    <cellStyle name="Entrada 3 5 4 2" xfId="6172"/>
    <cellStyle name="Entrada 3 5 4 3" xfId="6173"/>
    <cellStyle name="Entrada 3 5 4 4" xfId="6174"/>
    <cellStyle name="Entrada 3 5 4 5" xfId="6175"/>
    <cellStyle name="Entrada 3 5 5" xfId="6176"/>
    <cellStyle name="Entrada 3 5 5 2" xfId="6177"/>
    <cellStyle name="Entrada 3 5 5 3" xfId="6178"/>
    <cellStyle name="Entrada 3 5 5 4" xfId="6179"/>
    <cellStyle name="Entrada 3 5 5 5" xfId="6180"/>
    <cellStyle name="Entrada 3 5 6" xfId="6181"/>
    <cellStyle name="Entrada 3 5 6 2" xfId="6182"/>
    <cellStyle name="Entrada 3 5 6 3" xfId="6183"/>
    <cellStyle name="Entrada 3 5 6 4" xfId="6184"/>
    <cellStyle name="Entrada 3 5 6 5" xfId="6185"/>
    <cellStyle name="Entrada 3 5 7" xfId="6186"/>
    <cellStyle name="Entrada 3 5 7 2" xfId="6187"/>
    <cellStyle name="Entrada 3 5 7 3" xfId="6188"/>
    <cellStyle name="Entrada 3 5 7 4" xfId="6189"/>
    <cellStyle name="Entrada 3 5 7 5" xfId="6190"/>
    <cellStyle name="Entrada 3 5 8" xfId="6191"/>
    <cellStyle name="Entrada 3 5 8 2" xfId="6192"/>
    <cellStyle name="Entrada 3 5 8 3" xfId="6193"/>
    <cellStyle name="Entrada 3 5 8 4" xfId="6194"/>
    <cellStyle name="Entrada 3 5 8 5" xfId="6195"/>
    <cellStyle name="Entrada 3 5 9" xfId="6196"/>
    <cellStyle name="Entrada 3 6" xfId="6197"/>
    <cellStyle name="Entrada 3 6 10" xfId="6198"/>
    <cellStyle name="Entrada 3 6 11" xfId="6199"/>
    <cellStyle name="Entrada 3 6 12" xfId="6200"/>
    <cellStyle name="Entrada 3 6 2" xfId="6201"/>
    <cellStyle name="Entrada 3 6 2 2" xfId="6202"/>
    <cellStyle name="Entrada 3 6 2 3" xfId="6203"/>
    <cellStyle name="Entrada 3 6 2 4" xfId="6204"/>
    <cellStyle name="Entrada 3 6 2 5" xfId="6205"/>
    <cellStyle name="Entrada 3 6 3" xfId="6206"/>
    <cellStyle name="Entrada 3 6 3 2" xfId="6207"/>
    <cellStyle name="Entrada 3 6 3 3" xfId="6208"/>
    <cellStyle name="Entrada 3 6 3 4" xfId="6209"/>
    <cellStyle name="Entrada 3 6 3 5" xfId="6210"/>
    <cellStyle name="Entrada 3 6 4" xfId="6211"/>
    <cellStyle name="Entrada 3 6 4 2" xfId="6212"/>
    <cellStyle name="Entrada 3 6 4 3" xfId="6213"/>
    <cellStyle name="Entrada 3 6 4 4" xfId="6214"/>
    <cellStyle name="Entrada 3 6 4 5" xfId="6215"/>
    <cellStyle name="Entrada 3 6 5" xfId="6216"/>
    <cellStyle name="Entrada 3 6 5 2" xfId="6217"/>
    <cellStyle name="Entrada 3 6 5 3" xfId="6218"/>
    <cellStyle name="Entrada 3 6 5 4" xfId="6219"/>
    <cellStyle name="Entrada 3 6 5 5" xfId="6220"/>
    <cellStyle name="Entrada 3 6 6" xfId="6221"/>
    <cellStyle name="Entrada 3 6 6 2" xfId="6222"/>
    <cellStyle name="Entrada 3 6 6 3" xfId="6223"/>
    <cellStyle name="Entrada 3 6 6 4" xfId="6224"/>
    <cellStyle name="Entrada 3 6 6 5" xfId="6225"/>
    <cellStyle name="Entrada 3 6 7" xfId="6226"/>
    <cellStyle name="Entrada 3 6 7 2" xfId="6227"/>
    <cellStyle name="Entrada 3 6 7 3" xfId="6228"/>
    <cellStyle name="Entrada 3 6 7 4" xfId="6229"/>
    <cellStyle name="Entrada 3 6 7 5" xfId="6230"/>
    <cellStyle name="Entrada 3 6 8" xfId="6231"/>
    <cellStyle name="Entrada 3 6 8 2" xfId="6232"/>
    <cellStyle name="Entrada 3 6 8 3" xfId="6233"/>
    <cellStyle name="Entrada 3 6 8 4" xfId="6234"/>
    <cellStyle name="Entrada 3 6 8 5" xfId="6235"/>
    <cellStyle name="Entrada 3 6 9" xfId="6236"/>
    <cellStyle name="Entrada 3 7" xfId="6237"/>
    <cellStyle name="Entrada 3 7 10" xfId="6238"/>
    <cellStyle name="Entrada 3 7 11" xfId="6239"/>
    <cellStyle name="Entrada 3 7 12" xfId="6240"/>
    <cellStyle name="Entrada 3 7 2" xfId="6241"/>
    <cellStyle name="Entrada 3 7 2 2" xfId="6242"/>
    <cellStyle name="Entrada 3 7 2 3" xfId="6243"/>
    <cellStyle name="Entrada 3 7 2 4" xfId="6244"/>
    <cellStyle name="Entrada 3 7 2 5" xfId="6245"/>
    <cellStyle name="Entrada 3 7 3" xfId="6246"/>
    <cellStyle name="Entrada 3 7 3 2" xfId="6247"/>
    <cellStyle name="Entrada 3 7 3 3" xfId="6248"/>
    <cellStyle name="Entrada 3 7 3 4" xfId="6249"/>
    <cellStyle name="Entrada 3 7 3 5" xfId="6250"/>
    <cellStyle name="Entrada 3 7 4" xfId="6251"/>
    <cellStyle name="Entrada 3 7 4 2" xfId="6252"/>
    <cellStyle name="Entrada 3 7 4 3" xfId="6253"/>
    <cellStyle name="Entrada 3 7 4 4" xfId="6254"/>
    <cellStyle name="Entrada 3 7 4 5" xfId="6255"/>
    <cellStyle name="Entrada 3 7 5" xfId="6256"/>
    <cellStyle name="Entrada 3 7 5 2" xfId="6257"/>
    <cellStyle name="Entrada 3 7 5 3" xfId="6258"/>
    <cellStyle name="Entrada 3 7 5 4" xfId="6259"/>
    <cellStyle name="Entrada 3 7 5 5" xfId="6260"/>
    <cellStyle name="Entrada 3 7 6" xfId="6261"/>
    <cellStyle name="Entrada 3 7 6 2" xfId="6262"/>
    <cellStyle name="Entrada 3 7 6 3" xfId="6263"/>
    <cellStyle name="Entrada 3 7 6 4" xfId="6264"/>
    <cellStyle name="Entrada 3 7 6 5" xfId="6265"/>
    <cellStyle name="Entrada 3 7 7" xfId="6266"/>
    <cellStyle name="Entrada 3 7 7 2" xfId="6267"/>
    <cellStyle name="Entrada 3 7 7 3" xfId="6268"/>
    <cellStyle name="Entrada 3 7 7 4" xfId="6269"/>
    <cellStyle name="Entrada 3 7 7 5" xfId="6270"/>
    <cellStyle name="Entrada 3 7 8" xfId="6271"/>
    <cellStyle name="Entrada 3 7 8 2" xfId="6272"/>
    <cellStyle name="Entrada 3 7 8 3" xfId="6273"/>
    <cellStyle name="Entrada 3 7 8 4" xfId="6274"/>
    <cellStyle name="Entrada 3 7 8 5" xfId="6275"/>
    <cellStyle name="Entrada 3 7 9" xfId="6276"/>
    <cellStyle name="Entrada 3 8" xfId="6277"/>
    <cellStyle name="Entrada 3 8 10" xfId="6278"/>
    <cellStyle name="Entrada 3 8 11" xfId="6279"/>
    <cellStyle name="Entrada 3 8 12" xfId="6280"/>
    <cellStyle name="Entrada 3 8 2" xfId="6281"/>
    <cellStyle name="Entrada 3 8 2 2" xfId="6282"/>
    <cellStyle name="Entrada 3 8 2 3" xfId="6283"/>
    <cellStyle name="Entrada 3 8 2 4" xfId="6284"/>
    <cellStyle name="Entrada 3 8 2 5" xfId="6285"/>
    <cellStyle name="Entrada 3 8 3" xfId="6286"/>
    <cellStyle name="Entrada 3 8 3 2" xfId="6287"/>
    <cellStyle name="Entrada 3 8 3 3" xfId="6288"/>
    <cellStyle name="Entrada 3 8 3 4" xfId="6289"/>
    <cellStyle name="Entrada 3 8 3 5" xfId="6290"/>
    <cellStyle name="Entrada 3 8 4" xfId="6291"/>
    <cellStyle name="Entrada 3 8 4 2" xfId="6292"/>
    <cellStyle name="Entrada 3 8 4 3" xfId="6293"/>
    <cellStyle name="Entrada 3 8 4 4" xfId="6294"/>
    <cellStyle name="Entrada 3 8 4 5" xfId="6295"/>
    <cellStyle name="Entrada 3 8 5" xfId="6296"/>
    <cellStyle name="Entrada 3 8 5 2" xfId="6297"/>
    <cellStyle name="Entrada 3 8 5 3" xfId="6298"/>
    <cellStyle name="Entrada 3 8 5 4" xfId="6299"/>
    <cellStyle name="Entrada 3 8 5 5" xfId="6300"/>
    <cellStyle name="Entrada 3 8 6" xfId="6301"/>
    <cellStyle name="Entrada 3 8 6 2" xfId="6302"/>
    <cellStyle name="Entrada 3 8 6 3" xfId="6303"/>
    <cellStyle name="Entrada 3 8 6 4" xfId="6304"/>
    <cellStyle name="Entrada 3 8 6 5" xfId="6305"/>
    <cellStyle name="Entrada 3 8 7" xfId="6306"/>
    <cellStyle name="Entrada 3 8 7 2" xfId="6307"/>
    <cellStyle name="Entrada 3 8 7 3" xfId="6308"/>
    <cellStyle name="Entrada 3 8 7 4" xfId="6309"/>
    <cellStyle name="Entrada 3 8 7 5" xfId="6310"/>
    <cellStyle name="Entrada 3 8 8" xfId="6311"/>
    <cellStyle name="Entrada 3 8 8 2" xfId="6312"/>
    <cellStyle name="Entrada 3 8 8 3" xfId="6313"/>
    <cellStyle name="Entrada 3 8 8 4" xfId="6314"/>
    <cellStyle name="Entrada 3 8 8 5" xfId="6315"/>
    <cellStyle name="Entrada 3 8 9" xfId="6316"/>
    <cellStyle name="Entrada 3 9" xfId="6317"/>
    <cellStyle name="Entrada 3 9 2" xfId="6318"/>
    <cellStyle name="Entrada 3 9 3" xfId="6319"/>
    <cellStyle name="Entrada 3 9 4" xfId="6320"/>
    <cellStyle name="Entrada 3 9 5" xfId="6321"/>
    <cellStyle name="Entrada 4" xfId="6322"/>
    <cellStyle name="Entrada 4 2" xfId="6323"/>
    <cellStyle name="Entrada 4 2 2" xfId="6324"/>
    <cellStyle name="Entrada 4 2 3" xfId="6325"/>
    <cellStyle name="Entrada 4 2 4" xfId="6326"/>
    <cellStyle name="Entrada 4 2 5" xfId="6327"/>
    <cellStyle name="Entrada 4 2 6" xfId="6328"/>
    <cellStyle name="Entrada 4 3" xfId="6329"/>
    <cellStyle name="Entrada 4 3 2" xfId="6330"/>
    <cellStyle name="Entrada 4 3 3" xfId="6331"/>
    <cellStyle name="Entrada 4 3 4" xfId="6332"/>
    <cellStyle name="Entrada 4 3 5" xfId="6333"/>
    <cellStyle name="Entrada 4 3 6" xfId="6334"/>
    <cellStyle name="Entrada 4 4" xfId="6335"/>
    <cellStyle name="Entrada 4 4 2" xfId="6336"/>
    <cellStyle name="Entrada 4 5" xfId="6337"/>
    <cellStyle name="Entrada 4 6" xfId="6338"/>
    <cellStyle name="Entrada 4 7" xfId="6339"/>
    <cellStyle name="Entrada 4 8" xfId="6340"/>
    <cellStyle name="Entrada 4 9" xfId="6341"/>
    <cellStyle name="Entrada 5" xfId="6342"/>
    <cellStyle name="Entrada 5 2" xfId="6343"/>
    <cellStyle name="Entrada 5 2 2" xfId="6344"/>
    <cellStyle name="Entrada 5 2 3" xfId="6345"/>
    <cellStyle name="Entrada 5 2 4" xfId="6346"/>
    <cellStyle name="Entrada 5 2 5" xfId="6347"/>
    <cellStyle name="Entrada 5 2 6" xfId="6348"/>
    <cellStyle name="Entrada 5 3" xfId="6349"/>
    <cellStyle name="Entrada 5 3 2" xfId="6350"/>
    <cellStyle name="Entrada 5 3 3" xfId="6351"/>
    <cellStyle name="Entrada 5 3 4" xfId="6352"/>
    <cellStyle name="Entrada 5 3 5" xfId="6353"/>
    <cellStyle name="Entrada 5 3 6" xfId="6354"/>
    <cellStyle name="Entrada 5 4" xfId="6355"/>
    <cellStyle name="Entrada 5 5" xfId="6356"/>
    <cellStyle name="Entrada 5 6" xfId="6357"/>
    <cellStyle name="Entrada 5 7" xfId="6358"/>
    <cellStyle name="Entrada 5 8" xfId="6359"/>
    <cellStyle name="Entrada 5 9" xfId="6360"/>
    <cellStyle name="Entrada 6" xfId="6361"/>
    <cellStyle name="Entrada 6 2" xfId="6362"/>
    <cellStyle name="Entrada 6 3" xfId="6363"/>
    <cellStyle name="Entrada 6 4" xfId="6364"/>
    <cellStyle name="Entrada 6 5" xfId="6365"/>
    <cellStyle name="Entrada 7" xfId="6366"/>
    <cellStyle name="Entrada 7 2" xfId="6367"/>
    <cellStyle name="Entrada 7 3" xfId="6368"/>
    <cellStyle name="Entrada 7 4" xfId="6369"/>
    <cellStyle name="Entrada 7 5" xfId="6370"/>
    <cellStyle name="Entrada 8" xfId="6371"/>
    <cellStyle name="Entrada 8 2" xfId="6372"/>
    <cellStyle name="Entrada 8 3" xfId="6373"/>
    <cellStyle name="Entrada 8 4" xfId="6374"/>
    <cellStyle name="Entrada 8 5" xfId="6375"/>
    <cellStyle name="Entrada 9" xfId="6376"/>
    <cellStyle name="Entrada 9 2" xfId="6377"/>
    <cellStyle name="Entrada 9 2 2" xfId="6378"/>
    <cellStyle name="Entrada 9 2 2 2" xfId="6379"/>
    <cellStyle name="Entrada 9 2 2 3" xfId="6380"/>
    <cellStyle name="Entrada 9 2 2 4" xfId="6381"/>
    <cellStyle name="Entrada 9 2 2 5" xfId="6382"/>
    <cellStyle name="Entrada 9 2 2 6" xfId="6383"/>
    <cellStyle name="Entrada 9 2 3" xfId="6384"/>
    <cellStyle name="Entrada 9 2 4" xfId="6385"/>
    <cellStyle name="Entrada 9 2 5" xfId="6386"/>
    <cellStyle name="Entrada 9 3" xfId="6387"/>
    <cellStyle name="Entrada 9 3 2" xfId="6388"/>
    <cellStyle name="Entrada 9 3 3" xfId="6389"/>
    <cellStyle name="Entrada 9 3 4" xfId="6390"/>
    <cellStyle name="Entrada 9 3 5" xfId="6391"/>
    <cellStyle name="Entrada 9 3 6" xfId="6392"/>
    <cellStyle name="Entrada 9 4" xfId="6393"/>
    <cellStyle name="Entrada 9 5" xfId="6394"/>
    <cellStyle name="Entrada 9 6" xfId="6395"/>
    <cellStyle name="Estilo 1" xfId="6396"/>
    <cellStyle name="Euro" xfId="6397"/>
    <cellStyle name="Euro 10" xfId="6398"/>
    <cellStyle name="Euro 10 2" xfId="6399"/>
    <cellStyle name="Euro 10 2 2" xfId="6400"/>
    <cellStyle name="Euro 10 2 2 2" xfId="6401"/>
    <cellStyle name="Euro 10 2 3" xfId="6402"/>
    <cellStyle name="Euro 10 3" xfId="6403"/>
    <cellStyle name="Euro 10 3 2" xfId="6404"/>
    <cellStyle name="Euro 10 4" xfId="6405"/>
    <cellStyle name="Euro 10 4 2" xfId="6406"/>
    <cellStyle name="Euro 10 4 3" xfId="6407"/>
    <cellStyle name="Euro 10 5" xfId="6408"/>
    <cellStyle name="Euro 11" xfId="6409"/>
    <cellStyle name="Euro 11 10" xfId="6410"/>
    <cellStyle name="Euro 11 11" xfId="6411"/>
    <cellStyle name="Euro 11 2" xfId="6412"/>
    <cellStyle name="Euro 11 3" xfId="6413"/>
    <cellStyle name="Euro 11 4" xfId="6414"/>
    <cellStyle name="Euro 11 5" xfId="6415"/>
    <cellStyle name="Euro 11 6" xfId="6416"/>
    <cellStyle name="Euro 11 7" xfId="6417"/>
    <cellStyle name="Euro 11 8" xfId="6418"/>
    <cellStyle name="Euro 11 9" xfId="6419"/>
    <cellStyle name="Euro 12" xfId="6420"/>
    <cellStyle name="Euro 12 2" xfId="6421"/>
    <cellStyle name="Euro 12 3" xfId="6422"/>
    <cellStyle name="Euro 12 4" xfId="6423"/>
    <cellStyle name="Euro 13" xfId="6424"/>
    <cellStyle name="Euro 13 2" xfId="6425"/>
    <cellStyle name="Euro 13 2 2" xfId="6426"/>
    <cellStyle name="Euro 13 2 3" xfId="6427"/>
    <cellStyle name="Euro 14" xfId="6428"/>
    <cellStyle name="Euro 15" xfId="6429"/>
    <cellStyle name="Euro 16" xfId="6430"/>
    <cellStyle name="Euro 17" xfId="6431"/>
    <cellStyle name="Euro 18" xfId="6432"/>
    <cellStyle name="Euro 19" xfId="6433"/>
    <cellStyle name="Euro 2" xfId="6434"/>
    <cellStyle name="Euro 2 10" xfId="6435"/>
    <cellStyle name="Euro 2 11" xfId="6436"/>
    <cellStyle name="Euro 2 12" xfId="6437"/>
    <cellStyle name="Euro 2 13" xfId="6438"/>
    <cellStyle name="Euro 2 14" xfId="6439"/>
    <cellStyle name="Euro 2 15" xfId="6440"/>
    <cellStyle name="Euro 2 16" xfId="6441"/>
    <cellStyle name="Euro 2 17" xfId="6442"/>
    <cellStyle name="Euro 2 18" xfId="6443"/>
    <cellStyle name="Euro 2 19" xfId="6444"/>
    <cellStyle name="Euro 2 2" xfId="6445"/>
    <cellStyle name="Euro 2 2 10" xfId="6446"/>
    <cellStyle name="Euro 2 2 10 2" xfId="6447"/>
    <cellStyle name="Euro 2 2 10 2 2" xfId="6448"/>
    <cellStyle name="Euro 2 2 10 2 3" xfId="6449"/>
    <cellStyle name="Euro 2 2 11" xfId="6450"/>
    <cellStyle name="Euro 2 2 12" xfId="6451"/>
    <cellStyle name="Euro 2 2 13" xfId="6452"/>
    <cellStyle name="Euro 2 2 14" xfId="6453"/>
    <cellStyle name="Euro 2 2 15" xfId="6454"/>
    <cellStyle name="Euro 2 2 16" xfId="6455"/>
    <cellStyle name="Euro 2 2 17" xfId="6456"/>
    <cellStyle name="Euro 2 2 18" xfId="6457"/>
    <cellStyle name="Euro 2 2 19" xfId="6458"/>
    <cellStyle name="Euro 2 2 2" xfId="6459"/>
    <cellStyle name="Euro 2 2 2 10" xfId="6460"/>
    <cellStyle name="Euro 2 2 2 11" xfId="6461"/>
    <cellStyle name="Euro 2 2 2 12" xfId="6462"/>
    <cellStyle name="Euro 2 2 2 13" xfId="6463"/>
    <cellStyle name="Euro 2 2 2 14" xfId="6464"/>
    <cellStyle name="Euro 2 2 2 15" xfId="6465"/>
    <cellStyle name="Euro 2 2 2 16" xfId="6466"/>
    <cellStyle name="Euro 2 2 2 17" xfId="6467"/>
    <cellStyle name="Euro 2 2 2 18" xfId="6468"/>
    <cellStyle name="Euro 2 2 2 19" xfId="6469"/>
    <cellStyle name="Euro 2 2 2 2" xfId="6470"/>
    <cellStyle name="Euro 2 2 2 2 2" xfId="6471"/>
    <cellStyle name="Euro 2 2 2 2 2 2" xfId="6472"/>
    <cellStyle name="Euro 2 2 2 2 3" xfId="6473"/>
    <cellStyle name="Euro 2 2 2 3" xfId="6474"/>
    <cellStyle name="Euro 2 2 2 3 2" xfId="6475"/>
    <cellStyle name="Euro 2 2 2 4" xfId="6476"/>
    <cellStyle name="Euro 2 2 2 5" xfId="6477"/>
    <cellStyle name="Euro 2 2 2 6" xfId="6478"/>
    <cellStyle name="Euro 2 2 2 7" xfId="6479"/>
    <cellStyle name="Euro 2 2 2 8" xfId="6480"/>
    <cellStyle name="Euro 2 2 2 9" xfId="6481"/>
    <cellStyle name="Euro 2 2 20" xfId="6482"/>
    <cellStyle name="Euro 2 2 21" xfId="6483"/>
    <cellStyle name="Euro 2 2 22" xfId="6484"/>
    <cellStyle name="Euro 2 2 23" xfId="6485"/>
    <cellStyle name="Euro 2 2 24" xfId="6486"/>
    <cellStyle name="Euro 2 2 25" xfId="6487"/>
    <cellStyle name="Euro 2 2 26" xfId="6488"/>
    <cellStyle name="Euro 2 2 27" xfId="6489"/>
    <cellStyle name="Euro 2 2 28" xfId="6490"/>
    <cellStyle name="Euro 2 2 29" xfId="6491"/>
    <cellStyle name="Euro 2 2 3" xfId="6492"/>
    <cellStyle name="Euro 2 2 3 2" xfId="6493"/>
    <cellStyle name="Euro 2 2 3 2 2" xfId="6494"/>
    <cellStyle name="Euro 2 2 3 2 2 2" xfId="6495"/>
    <cellStyle name="Euro 2 2 3 2 3" xfId="6496"/>
    <cellStyle name="Euro 2 2 3 3" xfId="6497"/>
    <cellStyle name="Euro 2 2 3 3 2" xfId="6498"/>
    <cellStyle name="Euro 2 2 3 4" xfId="6499"/>
    <cellStyle name="Euro 2 2 30" xfId="6500"/>
    <cellStyle name="Euro 2 2 31" xfId="6501"/>
    <cellStyle name="Euro 2 2 32" xfId="6502"/>
    <cellStyle name="Euro 2 2 33" xfId="6503"/>
    <cellStyle name="Euro 2 2 34" xfId="6504"/>
    <cellStyle name="Euro 2 2 35" xfId="6505"/>
    <cellStyle name="Euro 2 2 36" xfId="6506"/>
    <cellStyle name="Euro 2 2 37" xfId="6507"/>
    <cellStyle name="Euro 2 2 38" xfId="6508"/>
    <cellStyle name="Euro 2 2 39" xfId="6509"/>
    <cellStyle name="Euro 2 2 4" xfId="6510"/>
    <cellStyle name="Euro 2 2 4 2" xfId="6511"/>
    <cellStyle name="Euro 2 2 4 2 2" xfId="6512"/>
    <cellStyle name="Euro 2 2 4 2 2 2" xfId="6513"/>
    <cellStyle name="Euro 2 2 4 2 3" xfId="6514"/>
    <cellStyle name="Euro 2 2 4 3" xfId="6515"/>
    <cellStyle name="Euro 2 2 4 3 2" xfId="6516"/>
    <cellStyle name="Euro 2 2 4 4" xfId="6517"/>
    <cellStyle name="Euro 2 2 40" xfId="6518"/>
    <cellStyle name="Euro 2 2 41" xfId="6519"/>
    <cellStyle name="Euro 2 2 42" xfId="6520"/>
    <cellStyle name="Euro 2 2 43" xfId="6521"/>
    <cellStyle name="Euro 2 2 44" xfId="6522"/>
    <cellStyle name="Euro 2 2 45" xfId="6523"/>
    <cellStyle name="Euro 2 2 46" xfId="6524"/>
    <cellStyle name="Euro 2 2 47" xfId="6525"/>
    <cellStyle name="Euro 2 2 48" xfId="6526"/>
    <cellStyle name="Euro 2 2 49" xfId="6527"/>
    <cellStyle name="Euro 2 2 5" xfId="6528"/>
    <cellStyle name="Euro 2 2 5 2" xfId="6529"/>
    <cellStyle name="Euro 2 2 5 2 2" xfId="6530"/>
    <cellStyle name="Euro 2 2 5 3" xfId="6531"/>
    <cellStyle name="Euro 2 2 5 3 2" xfId="6532"/>
    <cellStyle name="Euro 2 2 5 4" xfId="6533"/>
    <cellStyle name="Euro 2 2 5 4 2" xfId="6534"/>
    <cellStyle name="Euro 2 2 5 4 3" xfId="6535"/>
    <cellStyle name="Euro 2 2 5 4 3 2" xfId="6536"/>
    <cellStyle name="Euro 2 2 5 4 3 3" xfId="6537"/>
    <cellStyle name="Euro 2 2 5 4 4" xfId="6538"/>
    <cellStyle name="Euro 2 2 5 5" xfId="6539"/>
    <cellStyle name="Euro 2 2 5 5 2" xfId="6540"/>
    <cellStyle name="Euro 2 2 5 5 3" xfId="6541"/>
    <cellStyle name="Euro 2 2 50" xfId="6542"/>
    <cellStyle name="Euro 2 2 51" xfId="6543"/>
    <cellStyle name="Euro 2 2 52" xfId="6544"/>
    <cellStyle name="Euro 2 2 53" xfId="6545"/>
    <cellStyle name="Euro 2 2 54" xfId="6546"/>
    <cellStyle name="Euro 2 2 55" xfId="6547"/>
    <cellStyle name="Euro 2 2 56" xfId="6548"/>
    <cellStyle name="Euro 2 2 57" xfId="6549"/>
    <cellStyle name="Euro 2 2 58" xfId="6550"/>
    <cellStyle name="Euro 2 2 59" xfId="6551"/>
    <cellStyle name="Euro 2 2 59 2" xfId="6552"/>
    <cellStyle name="Euro 2 2 6" xfId="6553"/>
    <cellStyle name="Euro 2 2 6 2" xfId="6554"/>
    <cellStyle name="Euro 2 2 6 2 2" xfId="6555"/>
    <cellStyle name="Euro 2 2 6 2 3" xfId="6556"/>
    <cellStyle name="Euro 2 2 6 2 3 2" xfId="6557"/>
    <cellStyle name="Euro 2 2 6 2 3 3" xfId="6558"/>
    <cellStyle name="Euro 2 2 6 3" xfId="6559"/>
    <cellStyle name="Euro 2 2 6 3 2" xfId="6560"/>
    <cellStyle name="Euro 2 2 6 4" xfId="6561"/>
    <cellStyle name="Euro 2 2 6 4 2" xfId="6562"/>
    <cellStyle name="Euro 2 2 6 4 3" xfId="6563"/>
    <cellStyle name="Euro 2 2 6 5" xfId="6564"/>
    <cellStyle name="Euro 2 2 6 5 2" xfId="6565"/>
    <cellStyle name="Euro 2 2 6 5 3" xfId="6566"/>
    <cellStyle name="Euro 2 2 6 6" xfId="6567"/>
    <cellStyle name="Euro 2 2 7" xfId="6568"/>
    <cellStyle name="Euro 2 2 7 2" xfId="6569"/>
    <cellStyle name="Euro 2 2 7 2 2" xfId="6570"/>
    <cellStyle name="Euro 2 2 7 2 2 2" xfId="6571"/>
    <cellStyle name="Euro 2 2 7 2 3" xfId="6572"/>
    <cellStyle name="Euro 2 2 7 3" xfId="6573"/>
    <cellStyle name="Euro 2 2 7 3 2" xfId="6574"/>
    <cellStyle name="Euro 2 2 7 4" xfId="6575"/>
    <cellStyle name="Euro 2 2 7 4 2" xfId="6576"/>
    <cellStyle name="Euro 2 2 7 4 3" xfId="6577"/>
    <cellStyle name="Euro 2 2 7 5" xfId="6578"/>
    <cellStyle name="Euro 2 2 8" xfId="6579"/>
    <cellStyle name="Euro 2 2 8 2" xfId="6580"/>
    <cellStyle name="Euro 2 2 9" xfId="6581"/>
    <cellStyle name="Euro 2 2 9 2" xfId="6582"/>
    <cellStyle name="Euro 2 2 9 3" xfId="6583"/>
    <cellStyle name="Euro 2 2 9 4" xfId="6584"/>
    <cellStyle name="Euro 2 20" xfId="6585"/>
    <cellStyle name="Euro 2 21" xfId="6586"/>
    <cellStyle name="Euro 2 22" xfId="6587"/>
    <cellStyle name="Euro 2 23" xfId="6588"/>
    <cellStyle name="Euro 2 24" xfId="6589"/>
    <cellStyle name="Euro 2 25" xfId="6590"/>
    <cellStyle name="Euro 2 26" xfId="6591"/>
    <cellStyle name="Euro 2 27" xfId="6592"/>
    <cellStyle name="Euro 2 28" xfId="6593"/>
    <cellStyle name="Euro 2 29" xfId="6594"/>
    <cellStyle name="Euro 2 3" xfId="6595"/>
    <cellStyle name="Euro 2 3 2" xfId="6596"/>
    <cellStyle name="Euro 2 30" xfId="6597"/>
    <cellStyle name="Euro 2 31" xfId="6598"/>
    <cellStyle name="Euro 2 32" xfId="6599"/>
    <cellStyle name="Euro 2 33" xfId="6600"/>
    <cellStyle name="Euro 2 34" xfId="6601"/>
    <cellStyle name="Euro 2 35" xfId="6602"/>
    <cellStyle name="Euro 2 36" xfId="6603"/>
    <cellStyle name="Euro 2 37" xfId="6604"/>
    <cellStyle name="Euro 2 38" xfId="6605"/>
    <cellStyle name="Euro 2 39" xfId="6606"/>
    <cellStyle name="Euro 2 4" xfId="6607"/>
    <cellStyle name="Euro 2 4 2" xfId="6608"/>
    <cellStyle name="Euro 2 40" xfId="6609"/>
    <cellStyle name="Euro 2 41" xfId="6610"/>
    <cellStyle name="Euro 2 42" xfId="6611"/>
    <cellStyle name="Euro 2 43" xfId="6612"/>
    <cellStyle name="Euro 2 44" xfId="6613"/>
    <cellStyle name="Euro 2 45" xfId="6614"/>
    <cellStyle name="Euro 2 46" xfId="6615"/>
    <cellStyle name="Euro 2 47" xfId="6616"/>
    <cellStyle name="Euro 2 48" xfId="6617"/>
    <cellStyle name="Euro 2 49" xfId="6618"/>
    <cellStyle name="Euro 2 5" xfId="6619"/>
    <cellStyle name="Euro 2 50" xfId="6620"/>
    <cellStyle name="Euro 2 51" xfId="6621"/>
    <cellStyle name="Euro 2 52" xfId="6622"/>
    <cellStyle name="Euro 2 53" xfId="6623"/>
    <cellStyle name="Euro 2 54" xfId="6624"/>
    <cellStyle name="Euro 2 55" xfId="6625"/>
    <cellStyle name="Euro 2 56" xfId="6626"/>
    <cellStyle name="Euro 2 57" xfId="6627"/>
    <cellStyle name="Euro 2 58" xfId="6628"/>
    <cellStyle name="Euro 2 59" xfId="6629"/>
    <cellStyle name="Euro 2 6" xfId="6630"/>
    <cellStyle name="Euro 2 60" xfId="6631"/>
    <cellStyle name="Euro 2 61" xfId="6632"/>
    <cellStyle name="Euro 2 62" xfId="6633"/>
    <cellStyle name="Euro 2 63" xfId="6634"/>
    <cellStyle name="Euro 2 64" xfId="6635"/>
    <cellStyle name="Euro 2 64 2" xfId="6636"/>
    <cellStyle name="Euro 2 65" xfId="6637"/>
    <cellStyle name="Euro 2 66" xfId="6638"/>
    <cellStyle name="Euro 2 67" xfId="6639"/>
    <cellStyle name="Euro 2 68" xfId="6640"/>
    <cellStyle name="Euro 2 69" xfId="6641"/>
    <cellStyle name="Euro 2 7" xfId="6642"/>
    <cellStyle name="Euro 2 70" xfId="6643"/>
    <cellStyle name="Euro 2 8" xfId="6644"/>
    <cellStyle name="Euro 2 9" xfId="6645"/>
    <cellStyle name="Euro 20" xfId="6646"/>
    <cellStyle name="Euro 21" xfId="6647"/>
    <cellStyle name="Euro 22" xfId="6648"/>
    <cellStyle name="Euro 23" xfId="6649"/>
    <cellStyle name="Euro 24" xfId="6650"/>
    <cellStyle name="Euro 25" xfId="6651"/>
    <cellStyle name="Euro 26" xfId="6652"/>
    <cellStyle name="Euro 27" xfId="6653"/>
    <cellStyle name="Euro 28" xfId="6654"/>
    <cellStyle name="Euro 29" xfId="6655"/>
    <cellStyle name="Euro 3" xfId="6656"/>
    <cellStyle name="Euro 3 10" xfId="6657"/>
    <cellStyle name="Euro 3 11" xfId="6658"/>
    <cellStyle name="Euro 3 12" xfId="6659"/>
    <cellStyle name="Euro 3 13" xfId="6660"/>
    <cellStyle name="Euro 3 14" xfId="6661"/>
    <cellStyle name="Euro 3 15" xfId="6662"/>
    <cellStyle name="Euro 3 2" xfId="6663"/>
    <cellStyle name="Euro 3 2 2" xfId="6664"/>
    <cellStyle name="Euro 3 3" xfId="6665"/>
    <cellStyle name="Euro 3 3 2" xfId="6666"/>
    <cellStyle name="Euro 3 4" xfId="6667"/>
    <cellStyle name="Euro 3 5" xfId="6668"/>
    <cellStyle name="Euro 3 6" xfId="6669"/>
    <cellStyle name="Euro 3 7" xfId="6670"/>
    <cellStyle name="Euro 3 8" xfId="6671"/>
    <cellStyle name="Euro 3 9" xfId="6672"/>
    <cellStyle name="Euro 30" xfId="6673"/>
    <cellStyle name="Euro 31" xfId="6674"/>
    <cellStyle name="Euro 32" xfId="6675"/>
    <cellStyle name="Euro 33" xfId="6676"/>
    <cellStyle name="Euro 34" xfId="6677"/>
    <cellStyle name="Euro 35" xfId="6678"/>
    <cellStyle name="Euro 36" xfId="6679"/>
    <cellStyle name="Euro 37" xfId="6680"/>
    <cellStyle name="Euro 38" xfId="6681"/>
    <cellStyle name="Euro 39" xfId="6682"/>
    <cellStyle name="Euro 4" xfId="6683"/>
    <cellStyle name="Euro 4 10" xfId="6684"/>
    <cellStyle name="Euro 4 10 2" xfId="6685"/>
    <cellStyle name="Euro 4 10 2 2" xfId="6686"/>
    <cellStyle name="Euro 4 10 2 3" xfId="6687"/>
    <cellStyle name="Euro 4 11" xfId="6688"/>
    <cellStyle name="Euro 4 12" xfId="6689"/>
    <cellStyle name="Euro 4 13" xfId="6690"/>
    <cellStyle name="Euro 4 14" xfId="6691"/>
    <cellStyle name="Euro 4 15" xfId="6692"/>
    <cellStyle name="Euro 4 16" xfId="6693"/>
    <cellStyle name="Euro 4 17" xfId="6694"/>
    <cellStyle name="Euro 4 18" xfId="6695"/>
    <cellStyle name="Euro 4 19" xfId="6696"/>
    <cellStyle name="Euro 4 2" xfId="6697"/>
    <cellStyle name="Euro 4 2 10" xfId="6698"/>
    <cellStyle name="Euro 4 2 11" xfId="6699"/>
    <cellStyle name="Euro 4 2 12" xfId="6700"/>
    <cellStyle name="Euro 4 2 2" xfId="6701"/>
    <cellStyle name="Euro 4 2 2 2" xfId="6702"/>
    <cellStyle name="Euro 4 2 2 2 2" xfId="6703"/>
    <cellStyle name="Euro 4 2 2 3" xfId="6704"/>
    <cellStyle name="Euro 4 2 3" xfId="6705"/>
    <cellStyle name="Euro 4 2 3 2" xfId="6706"/>
    <cellStyle name="Euro 4 2 4" xfId="6707"/>
    <cellStyle name="Euro 4 2 5" xfId="6708"/>
    <cellStyle name="Euro 4 2 6" xfId="6709"/>
    <cellStyle name="Euro 4 2 7" xfId="6710"/>
    <cellStyle name="Euro 4 2 8" xfId="6711"/>
    <cellStyle name="Euro 4 2 9" xfId="6712"/>
    <cellStyle name="Euro 4 20" xfId="6713"/>
    <cellStyle name="Euro 4 21" xfId="6714"/>
    <cellStyle name="Euro 4 22" xfId="6715"/>
    <cellStyle name="Euro 4 23" xfId="6716"/>
    <cellStyle name="Euro 4 24" xfId="6717"/>
    <cellStyle name="Euro 4 25" xfId="6718"/>
    <cellStyle name="Euro 4 26" xfId="6719"/>
    <cellStyle name="Euro 4 27" xfId="6720"/>
    <cellStyle name="Euro 4 28" xfId="6721"/>
    <cellStyle name="Euro 4 29" xfId="6722"/>
    <cellStyle name="Euro 4 3" xfId="6723"/>
    <cellStyle name="Euro 4 3 2" xfId="6724"/>
    <cellStyle name="Euro 4 3 2 2" xfId="6725"/>
    <cellStyle name="Euro 4 3 2 2 2" xfId="6726"/>
    <cellStyle name="Euro 4 3 2 3" xfId="6727"/>
    <cellStyle name="Euro 4 3 3" xfId="6728"/>
    <cellStyle name="Euro 4 3 3 2" xfId="6729"/>
    <cellStyle name="Euro 4 3 4" xfId="6730"/>
    <cellStyle name="Euro 4 30" xfId="6731"/>
    <cellStyle name="Euro 4 31" xfId="6732"/>
    <cellStyle name="Euro 4 32" xfId="6733"/>
    <cellStyle name="Euro 4 33" xfId="6734"/>
    <cellStyle name="Euro 4 34" xfId="6735"/>
    <cellStyle name="Euro 4 35" xfId="6736"/>
    <cellStyle name="Euro 4 36" xfId="6737"/>
    <cellStyle name="Euro 4 37" xfId="6738"/>
    <cellStyle name="Euro 4 38" xfId="6739"/>
    <cellStyle name="Euro 4 39" xfId="6740"/>
    <cellStyle name="Euro 4 4" xfId="6741"/>
    <cellStyle name="Euro 4 4 2" xfId="6742"/>
    <cellStyle name="Euro 4 4 2 2" xfId="6743"/>
    <cellStyle name="Euro 4 4 2 2 2" xfId="6744"/>
    <cellStyle name="Euro 4 4 2 3" xfId="6745"/>
    <cellStyle name="Euro 4 4 3" xfId="6746"/>
    <cellStyle name="Euro 4 4 3 2" xfId="6747"/>
    <cellStyle name="Euro 4 4 4" xfId="6748"/>
    <cellStyle name="Euro 4 40" xfId="6749"/>
    <cellStyle name="Euro 4 41" xfId="6750"/>
    <cellStyle name="Euro 4 42" xfId="6751"/>
    <cellStyle name="Euro 4 43" xfId="6752"/>
    <cellStyle name="Euro 4 44" xfId="6753"/>
    <cellStyle name="Euro 4 45" xfId="6754"/>
    <cellStyle name="Euro 4 46" xfId="6755"/>
    <cellStyle name="Euro 4 47" xfId="6756"/>
    <cellStyle name="Euro 4 48" xfId="6757"/>
    <cellStyle name="Euro 4 49" xfId="6758"/>
    <cellStyle name="Euro 4 5" xfId="6759"/>
    <cellStyle name="Euro 4 5 2" xfId="6760"/>
    <cellStyle name="Euro 4 5 2 2" xfId="6761"/>
    <cellStyle name="Euro 4 5 3" xfId="6762"/>
    <cellStyle name="Euro 4 5 3 2" xfId="6763"/>
    <cellStyle name="Euro 4 5 4" xfId="6764"/>
    <cellStyle name="Euro 4 5 4 2" xfId="6765"/>
    <cellStyle name="Euro 4 5 4 3" xfId="6766"/>
    <cellStyle name="Euro 4 5 4 3 2" xfId="6767"/>
    <cellStyle name="Euro 4 5 4 3 3" xfId="6768"/>
    <cellStyle name="Euro 4 5 4 4" xfId="6769"/>
    <cellStyle name="Euro 4 5 5" xfId="6770"/>
    <cellStyle name="Euro 4 5 5 2" xfId="6771"/>
    <cellStyle name="Euro 4 5 5 3" xfId="6772"/>
    <cellStyle name="Euro 4 50" xfId="6773"/>
    <cellStyle name="Euro 4 51" xfId="6774"/>
    <cellStyle name="Euro 4 52" xfId="6775"/>
    <cellStyle name="Euro 4 53" xfId="6776"/>
    <cellStyle name="Euro 4 54" xfId="6777"/>
    <cellStyle name="Euro 4 55" xfId="6778"/>
    <cellStyle name="Euro 4 56" xfId="6779"/>
    <cellStyle name="Euro 4 57" xfId="6780"/>
    <cellStyle name="Euro 4 58" xfId="6781"/>
    <cellStyle name="Euro 4 59" xfId="6782"/>
    <cellStyle name="Euro 4 6" xfId="6783"/>
    <cellStyle name="Euro 4 6 2" xfId="6784"/>
    <cellStyle name="Euro 4 6 2 2" xfId="6785"/>
    <cellStyle name="Euro 4 6 2 3" xfId="6786"/>
    <cellStyle name="Euro 4 6 2 3 2" xfId="6787"/>
    <cellStyle name="Euro 4 6 2 3 3" xfId="6788"/>
    <cellStyle name="Euro 4 6 3" xfId="6789"/>
    <cellStyle name="Euro 4 6 3 2" xfId="6790"/>
    <cellStyle name="Euro 4 6 4" xfId="6791"/>
    <cellStyle name="Euro 4 6 4 2" xfId="6792"/>
    <cellStyle name="Euro 4 6 4 3" xfId="6793"/>
    <cellStyle name="Euro 4 6 5" xfId="6794"/>
    <cellStyle name="Euro 4 6 5 2" xfId="6795"/>
    <cellStyle name="Euro 4 6 5 3" xfId="6796"/>
    <cellStyle name="Euro 4 6 6" xfId="6797"/>
    <cellStyle name="Euro 4 60" xfId="6798"/>
    <cellStyle name="Euro 4 61" xfId="6799"/>
    <cellStyle name="Euro 4 62" xfId="6800"/>
    <cellStyle name="Euro 4 62 2" xfId="6801"/>
    <cellStyle name="Euro 4 62 3" xfId="6802"/>
    <cellStyle name="Euro 4 63" xfId="6803"/>
    <cellStyle name="Euro 4 7" xfId="6804"/>
    <cellStyle name="Euro 4 7 2" xfId="6805"/>
    <cellStyle name="Euro 4 7 2 2" xfId="6806"/>
    <cellStyle name="Euro 4 7 2 2 2" xfId="6807"/>
    <cellStyle name="Euro 4 7 2 3" xfId="6808"/>
    <cellStyle name="Euro 4 7 3" xfId="6809"/>
    <cellStyle name="Euro 4 7 3 2" xfId="6810"/>
    <cellStyle name="Euro 4 7 4" xfId="6811"/>
    <cellStyle name="Euro 4 7 4 2" xfId="6812"/>
    <cellStyle name="Euro 4 7 4 3" xfId="6813"/>
    <cellStyle name="Euro 4 7 5" xfId="6814"/>
    <cellStyle name="Euro 4 8" xfId="6815"/>
    <cellStyle name="Euro 4 8 2" xfId="6816"/>
    <cellStyle name="Euro 4 9" xfId="6817"/>
    <cellStyle name="Euro 4 9 2" xfId="6818"/>
    <cellStyle name="Euro 4 9 3" xfId="6819"/>
    <cellStyle name="Euro 4 9 4" xfId="6820"/>
    <cellStyle name="Euro 40" xfId="6821"/>
    <cellStyle name="Euro 41" xfId="6822"/>
    <cellStyle name="Euro 42" xfId="6823"/>
    <cellStyle name="Euro 43" xfId="6824"/>
    <cellStyle name="Euro 44" xfId="6825"/>
    <cellStyle name="Euro 45" xfId="6826"/>
    <cellStyle name="Euro 46" xfId="6827"/>
    <cellStyle name="Euro 47" xfId="6828"/>
    <cellStyle name="Euro 48" xfId="6829"/>
    <cellStyle name="Euro 49" xfId="6830"/>
    <cellStyle name="Euro 5" xfId="6831"/>
    <cellStyle name="Euro 5 10" xfId="6832"/>
    <cellStyle name="Euro 5 11" xfId="6833"/>
    <cellStyle name="Euro 5 12" xfId="6834"/>
    <cellStyle name="Euro 5 12 2" xfId="6835"/>
    <cellStyle name="Euro 5 2" xfId="6836"/>
    <cellStyle name="Euro 5 2 2" xfId="6837"/>
    <cellStyle name="Euro 5 2 2 2" xfId="6838"/>
    <cellStyle name="Euro 5 2 2 2 2" xfId="6839"/>
    <cellStyle name="Euro 5 2 2 3" xfId="6840"/>
    <cellStyle name="Euro 5 2 2 3 2" xfId="6841"/>
    <cellStyle name="Euro 5 2 2 4" xfId="6842"/>
    <cellStyle name="Euro 5 2 2 5" xfId="6843"/>
    <cellStyle name="Euro 5 2 2 6" xfId="6844"/>
    <cellStyle name="Euro 5 2 3" xfId="6845"/>
    <cellStyle name="Euro 5 2 4" xfId="6846"/>
    <cellStyle name="Euro 5 2 5" xfId="6847"/>
    <cellStyle name="Euro 5 3" xfId="6848"/>
    <cellStyle name="Euro 5 3 2" xfId="6849"/>
    <cellStyle name="Euro 5 4" xfId="6850"/>
    <cellStyle name="Euro 5 5" xfId="6851"/>
    <cellStyle name="Euro 5 6" xfId="6852"/>
    <cellStyle name="Euro 5 7" xfId="6853"/>
    <cellStyle name="Euro 5 8" xfId="6854"/>
    <cellStyle name="Euro 5 9" xfId="6855"/>
    <cellStyle name="Euro 50" xfId="6856"/>
    <cellStyle name="Euro 51" xfId="6857"/>
    <cellStyle name="Euro 52" xfId="6858"/>
    <cellStyle name="Euro 53" xfId="6859"/>
    <cellStyle name="Euro 54" xfId="6860"/>
    <cellStyle name="Euro 55" xfId="6861"/>
    <cellStyle name="Euro 56" xfId="6862"/>
    <cellStyle name="Euro 57" xfId="6863"/>
    <cellStyle name="Euro 58" xfId="6864"/>
    <cellStyle name="Euro 59" xfId="6865"/>
    <cellStyle name="Euro 6" xfId="6866"/>
    <cellStyle name="Euro 6 2" xfId="6867"/>
    <cellStyle name="Euro 6 2 2" xfId="6868"/>
    <cellStyle name="Euro 6 2 2 2" xfId="6869"/>
    <cellStyle name="Euro 6 2 3" xfId="6870"/>
    <cellStyle name="Euro 6 3" xfId="6871"/>
    <cellStyle name="Euro 6 3 2" xfId="6872"/>
    <cellStyle name="Euro 6 4" xfId="6873"/>
    <cellStyle name="Euro 60" xfId="6874"/>
    <cellStyle name="Euro 61" xfId="6875"/>
    <cellStyle name="Euro 62" xfId="6876"/>
    <cellStyle name="Euro 63" xfId="6877"/>
    <cellStyle name="Euro 64" xfId="6878"/>
    <cellStyle name="Euro 65" xfId="6879"/>
    <cellStyle name="Euro 66" xfId="6880"/>
    <cellStyle name="Euro 66 2" xfId="6881"/>
    <cellStyle name="Euro 67" xfId="6882"/>
    <cellStyle name="Euro 67 2" xfId="6883"/>
    <cellStyle name="Euro 67 3" xfId="6884"/>
    <cellStyle name="Euro 68" xfId="6885"/>
    <cellStyle name="Euro 7" xfId="6886"/>
    <cellStyle name="Euro 7 2" xfId="6887"/>
    <cellStyle name="Euro 7 2 2" xfId="6888"/>
    <cellStyle name="Euro 7 2 2 2" xfId="6889"/>
    <cellStyle name="Euro 7 2 3" xfId="6890"/>
    <cellStyle name="Euro 7 3" xfId="6891"/>
    <cellStyle name="Euro 7 3 2" xfId="6892"/>
    <cellStyle name="Euro 7 4" xfId="6893"/>
    <cellStyle name="Euro 8" xfId="6894"/>
    <cellStyle name="Euro 8 2" xfId="6895"/>
    <cellStyle name="Euro 8 2 2" xfId="6896"/>
    <cellStyle name="Euro 8 3" xfId="6897"/>
    <cellStyle name="Euro 8 3 2" xfId="6898"/>
    <cellStyle name="Euro 8 4" xfId="6899"/>
    <cellStyle name="Euro 8 4 2" xfId="6900"/>
    <cellStyle name="Euro 8 4 3" xfId="6901"/>
    <cellStyle name="Euro 8 4 3 2" xfId="6902"/>
    <cellStyle name="Euro 8 4 3 3" xfId="6903"/>
    <cellStyle name="Euro 8 4 4" xfId="6904"/>
    <cellStyle name="Euro 8 5" xfId="6905"/>
    <cellStyle name="Euro 8 5 2" xfId="6906"/>
    <cellStyle name="Euro 8 5 3" xfId="6907"/>
    <cellStyle name="Euro 9" xfId="6908"/>
    <cellStyle name="Euro 9 2" xfId="6909"/>
    <cellStyle name="Euro 9 2 2" xfId="6910"/>
    <cellStyle name="Euro 9 2 3" xfId="6911"/>
    <cellStyle name="Euro 9 2 3 2" xfId="6912"/>
    <cellStyle name="Euro 9 2 3 3" xfId="6913"/>
    <cellStyle name="Euro 9 3" xfId="6914"/>
    <cellStyle name="Euro 9 3 2" xfId="6915"/>
    <cellStyle name="Euro 9 4" xfId="6916"/>
    <cellStyle name="Euro 9 4 2" xfId="6917"/>
    <cellStyle name="Euro 9 4 3" xfId="6918"/>
    <cellStyle name="Euro 9 5" xfId="6919"/>
    <cellStyle name="Euro 9 5 2" xfId="6920"/>
    <cellStyle name="Euro 9 5 3" xfId="6921"/>
    <cellStyle name="Euro 9 6" xfId="6922"/>
    <cellStyle name="Excel Built-in Normal" xfId="6923"/>
    <cellStyle name="Excel Built-in Normal 2" xfId="6924"/>
    <cellStyle name="Excel Built-in Normal 3" xfId="6925"/>
    <cellStyle name="Excel Built-in Normal 4" xfId="6926"/>
    <cellStyle name="Explanatory Text" xfId="6927"/>
    <cellStyle name="Explanatory Text 2" xfId="6928"/>
    <cellStyle name="Explanatory Text 2 2" xfId="6929"/>
    <cellStyle name="Explanatory Text 2_MAGISTER EDUC 2009" xfId="6930"/>
    <cellStyle name="Explanatory Text_atrasado 15 04 DAF" xfId="6931"/>
    <cellStyle name="Fecha" xfId="6932"/>
    <cellStyle name="Fecha 10" xfId="6933"/>
    <cellStyle name="Fecha 10 2" xfId="6934"/>
    <cellStyle name="Fecha 10 2 2" xfId="6935"/>
    <cellStyle name="Fecha 10 2 2 2" xfId="6936"/>
    <cellStyle name="Fecha 10 2 3" xfId="6937"/>
    <cellStyle name="Fecha 10 2 3 2" xfId="6938"/>
    <cellStyle name="Fecha 10 3" xfId="6939"/>
    <cellStyle name="Fecha 10 3 2" xfId="6940"/>
    <cellStyle name="Fecha 10 3 3" xfId="6941"/>
    <cellStyle name="Fecha 10 4" xfId="6942"/>
    <cellStyle name="Fecha 10 4 2" xfId="6943"/>
    <cellStyle name="Fecha 10 4 3" xfId="6944"/>
    <cellStyle name="Fecha 10 5" xfId="6945"/>
    <cellStyle name="Fecha 11" xfId="6946"/>
    <cellStyle name="Fecha 11 2" xfId="6947"/>
    <cellStyle name="Fecha 12" xfId="6948"/>
    <cellStyle name="Fecha 12 2" xfId="6949"/>
    <cellStyle name="Fecha 12 3" xfId="6950"/>
    <cellStyle name="Fecha 12 4" xfId="6951"/>
    <cellStyle name="Fecha 12 5" xfId="6952"/>
    <cellStyle name="Fecha 13" xfId="6953"/>
    <cellStyle name="Fecha 13 2" xfId="6954"/>
    <cellStyle name="Fecha 13 2 2" xfId="6955"/>
    <cellStyle name="Fecha 13 2 3" xfId="6956"/>
    <cellStyle name="Fecha 14" xfId="6957"/>
    <cellStyle name="Fecha 15" xfId="6958"/>
    <cellStyle name="Fecha 16" xfId="6959"/>
    <cellStyle name="Fecha 17" xfId="6960"/>
    <cellStyle name="Fecha 18" xfId="6961"/>
    <cellStyle name="Fecha 19" xfId="6962"/>
    <cellStyle name="Fecha 2" xfId="6963"/>
    <cellStyle name="Fecha 2 10" xfId="6964"/>
    <cellStyle name="Fecha 2 11" xfId="6965"/>
    <cellStyle name="Fecha 2 12" xfId="6966"/>
    <cellStyle name="Fecha 2 13" xfId="6967"/>
    <cellStyle name="Fecha 2 14" xfId="6968"/>
    <cellStyle name="Fecha 2 15" xfId="6969"/>
    <cellStyle name="Fecha 2 16" xfId="6970"/>
    <cellStyle name="Fecha 2 17" xfId="6971"/>
    <cellStyle name="Fecha 2 18" xfId="6972"/>
    <cellStyle name="Fecha 2 19" xfId="6973"/>
    <cellStyle name="Fecha 2 2" xfId="6974"/>
    <cellStyle name="Fecha 2 2 10" xfId="6975"/>
    <cellStyle name="Fecha 2 2 10 2" xfId="6976"/>
    <cellStyle name="Fecha 2 2 10 2 2" xfId="6977"/>
    <cellStyle name="Fecha 2 2 10 2 3" xfId="6978"/>
    <cellStyle name="Fecha 2 2 11" xfId="6979"/>
    <cellStyle name="Fecha 2 2 12" xfId="6980"/>
    <cellStyle name="Fecha 2 2 13" xfId="6981"/>
    <cellStyle name="Fecha 2 2 14" xfId="6982"/>
    <cellStyle name="Fecha 2 2 15" xfId="6983"/>
    <cellStyle name="Fecha 2 2 16" xfId="6984"/>
    <cellStyle name="Fecha 2 2 17" xfId="6985"/>
    <cellStyle name="Fecha 2 2 18" xfId="6986"/>
    <cellStyle name="Fecha 2 2 19" xfId="6987"/>
    <cellStyle name="Fecha 2 2 2" xfId="6988"/>
    <cellStyle name="Fecha 2 2 2 10" xfId="6989"/>
    <cellStyle name="Fecha 2 2 2 11" xfId="6990"/>
    <cellStyle name="Fecha 2 2 2 12" xfId="6991"/>
    <cellStyle name="Fecha 2 2 2 13" xfId="6992"/>
    <cellStyle name="Fecha 2 2 2 14" xfId="6993"/>
    <cellStyle name="Fecha 2 2 2 15" xfId="6994"/>
    <cellStyle name="Fecha 2 2 2 16" xfId="6995"/>
    <cellStyle name="Fecha 2 2 2 17" xfId="6996"/>
    <cellStyle name="Fecha 2 2 2 18" xfId="6997"/>
    <cellStyle name="Fecha 2 2 2 19" xfId="6998"/>
    <cellStyle name="Fecha 2 2 2 2" xfId="6999"/>
    <cellStyle name="Fecha 2 2 2 2 2" xfId="7000"/>
    <cellStyle name="Fecha 2 2 2 2 2 2" xfId="7001"/>
    <cellStyle name="Fecha 2 2 2 2 3" xfId="7002"/>
    <cellStyle name="Fecha 2 2 2 3" xfId="7003"/>
    <cellStyle name="Fecha 2 2 2 3 2" xfId="7004"/>
    <cellStyle name="Fecha 2 2 2 4" xfId="7005"/>
    <cellStyle name="Fecha 2 2 2 5" xfId="7006"/>
    <cellStyle name="Fecha 2 2 2 6" xfId="7007"/>
    <cellStyle name="Fecha 2 2 2 7" xfId="7008"/>
    <cellStyle name="Fecha 2 2 2 8" xfId="7009"/>
    <cellStyle name="Fecha 2 2 2 9" xfId="7010"/>
    <cellStyle name="Fecha 2 2 2_DISTRIBUCION MENSUAL" xfId="7011"/>
    <cellStyle name="Fecha 2 2 20" xfId="7012"/>
    <cellStyle name="Fecha 2 2 21" xfId="7013"/>
    <cellStyle name="Fecha 2 2 22" xfId="7014"/>
    <cellStyle name="Fecha 2 2 23" xfId="7015"/>
    <cellStyle name="Fecha 2 2 24" xfId="7016"/>
    <cellStyle name="Fecha 2 2 25" xfId="7017"/>
    <cellStyle name="Fecha 2 2 26" xfId="7018"/>
    <cellStyle name="Fecha 2 2 27" xfId="7019"/>
    <cellStyle name="Fecha 2 2 28" xfId="7020"/>
    <cellStyle name="Fecha 2 2 29" xfId="7021"/>
    <cellStyle name="Fecha 2 2 3" xfId="7022"/>
    <cellStyle name="Fecha 2 2 3 2" xfId="7023"/>
    <cellStyle name="Fecha 2 2 3 2 2" xfId="7024"/>
    <cellStyle name="Fecha 2 2 3 2 2 2" xfId="7025"/>
    <cellStyle name="Fecha 2 2 3 2 3" xfId="7026"/>
    <cellStyle name="Fecha 2 2 3 3" xfId="7027"/>
    <cellStyle name="Fecha 2 2 3 3 2" xfId="7028"/>
    <cellStyle name="Fecha 2 2 3 4" xfId="7029"/>
    <cellStyle name="Fecha 2 2 30" xfId="7030"/>
    <cellStyle name="Fecha 2 2 31" xfId="7031"/>
    <cellStyle name="Fecha 2 2 32" xfId="7032"/>
    <cellStyle name="Fecha 2 2 33" xfId="7033"/>
    <cellStyle name="Fecha 2 2 34" xfId="7034"/>
    <cellStyle name="Fecha 2 2 35" xfId="7035"/>
    <cellStyle name="Fecha 2 2 36" xfId="7036"/>
    <cellStyle name="Fecha 2 2 37" xfId="7037"/>
    <cellStyle name="Fecha 2 2 38" xfId="7038"/>
    <cellStyle name="Fecha 2 2 39" xfId="7039"/>
    <cellStyle name="Fecha 2 2 4" xfId="7040"/>
    <cellStyle name="Fecha 2 2 4 2" xfId="7041"/>
    <cellStyle name="Fecha 2 2 4 2 2" xfId="7042"/>
    <cellStyle name="Fecha 2 2 4 2 2 2" xfId="7043"/>
    <cellStyle name="Fecha 2 2 4 2 3" xfId="7044"/>
    <cellStyle name="Fecha 2 2 4 3" xfId="7045"/>
    <cellStyle name="Fecha 2 2 4 3 2" xfId="7046"/>
    <cellStyle name="Fecha 2 2 4 4" xfId="7047"/>
    <cellStyle name="Fecha 2 2 40" xfId="7048"/>
    <cellStyle name="Fecha 2 2 41" xfId="7049"/>
    <cellStyle name="Fecha 2 2 42" xfId="7050"/>
    <cellStyle name="Fecha 2 2 43" xfId="7051"/>
    <cellStyle name="Fecha 2 2 44" xfId="7052"/>
    <cellStyle name="Fecha 2 2 45" xfId="7053"/>
    <cellStyle name="Fecha 2 2 46" xfId="7054"/>
    <cellStyle name="Fecha 2 2 47" xfId="7055"/>
    <cellStyle name="Fecha 2 2 48" xfId="7056"/>
    <cellStyle name="Fecha 2 2 49" xfId="7057"/>
    <cellStyle name="Fecha 2 2 5" xfId="7058"/>
    <cellStyle name="Fecha 2 2 5 2" xfId="7059"/>
    <cellStyle name="Fecha 2 2 5 2 2" xfId="7060"/>
    <cellStyle name="Fecha 2 2 5 3" xfId="7061"/>
    <cellStyle name="Fecha 2 2 5 3 2" xfId="7062"/>
    <cellStyle name="Fecha 2 2 5 4" xfId="7063"/>
    <cellStyle name="Fecha 2 2 5 4 2" xfId="7064"/>
    <cellStyle name="Fecha 2 2 5 4 3" xfId="7065"/>
    <cellStyle name="Fecha 2 2 5 4 3 2" xfId="7066"/>
    <cellStyle name="Fecha 2 2 5 4 3 3" xfId="7067"/>
    <cellStyle name="Fecha 2 2 5 4 4" xfId="7068"/>
    <cellStyle name="Fecha 2 2 5 5" xfId="7069"/>
    <cellStyle name="Fecha 2 2 5 5 2" xfId="7070"/>
    <cellStyle name="Fecha 2 2 5 5 3" xfId="7071"/>
    <cellStyle name="Fecha 2 2 50" xfId="7072"/>
    <cellStyle name="Fecha 2 2 51" xfId="7073"/>
    <cellStyle name="Fecha 2 2 52" xfId="7074"/>
    <cellStyle name="Fecha 2 2 53" xfId="7075"/>
    <cellStyle name="Fecha 2 2 54" xfId="7076"/>
    <cellStyle name="Fecha 2 2 55" xfId="7077"/>
    <cellStyle name="Fecha 2 2 56" xfId="7078"/>
    <cellStyle name="Fecha 2 2 57" xfId="7079"/>
    <cellStyle name="Fecha 2 2 58" xfId="7080"/>
    <cellStyle name="Fecha 2 2 59" xfId="7081"/>
    <cellStyle name="Fecha 2 2 59 2" xfId="7082"/>
    <cellStyle name="Fecha 2 2 6" xfId="7083"/>
    <cellStyle name="Fecha 2 2 6 2" xfId="7084"/>
    <cellStyle name="Fecha 2 2 6 2 2" xfId="7085"/>
    <cellStyle name="Fecha 2 2 6 2 3" xfId="7086"/>
    <cellStyle name="Fecha 2 2 6 2 3 2" xfId="7087"/>
    <cellStyle name="Fecha 2 2 6 2 3 3" xfId="7088"/>
    <cellStyle name="Fecha 2 2 6 3" xfId="7089"/>
    <cellStyle name="Fecha 2 2 6 3 2" xfId="7090"/>
    <cellStyle name="Fecha 2 2 6 4" xfId="7091"/>
    <cellStyle name="Fecha 2 2 6 4 2" xfId="7092"/>
    <cellStyle name="Fecha 2 2 6 4 3" xfId="7093"/>
    <cellStyle name="Fecha 2 2 6 5" xfId="7094"/>
    <cellStyle name="Fecha 2 2 6 5 2" xfId="7095"/>
    <cellStyle name="Fecha 2 2 6 5 3" xfId="7096"/>
    <cellStyle name="Fecha 2 2 6 6" xfId="7097"/>
    <cellStyle name="Fecha 2 2 7" xfId="7098"/>
    <cellStyle name="Fecha 2 2 7 2" xfId="7099"/>
    <cellStyle name="Fecha 2 2 7 2 2" xfId="7100"/>
    <cellStyle name="Fecha 2 2 7 2 3" xfId="7101"/>
    <cellStyle name="Fecha 2 2 7 3" xfId="7102"/>
    <cellStyle name="Fecha 2 2 7 4" xfId="7103"/>
    <cellStyle name="Fecha 2 2 7 4 2" xfId="7104"/>
    <cellStyle name="Fecha 2 2 7 4 3" xfId="7105"/>
    <cellStyle name="Fecha 2 2 7 5" xfId="7106"/>
    <cellStyle name="Fecha 2 2 8" xfId="7107"/>
    <cellStyle name="Fecha 2 2 8 2" xfId="7108"/>
    <cellStyle name="Fecha 2 2 9" xfId="7109"/>
    <cellStyle name="Fecha 2 2 9 2" xfId="7110"/>
    <cellStyle name="Fecha 2 2 9 3" xfId="7111"/>
    <cellStyle name="Fecha 2 2 9 4" xfId="7112"/>
    <cellStyle name="Fecha 2 2_CUENTAS BANCARIAS" xfId="7113"/>
    <cellStyle name="Fecha 2 20" xfId="7114"/>
    <cellStyle name="Fecha 2 21" xfId="7115"/>
    <cellStyle name="Fecha 2 22" xfId="7116"/>
    <cellStyle name="Fecha 2 23" xfId="7117"/>
    <cellStyle name="Fecha 2 24" xfId="7118"/>
    <cellStyle name="Fecha 2 25" xfId="7119"/>
    <cellStyle name="Fecha 2 26" xfId="7120"/>
    <cellStyle name="Fecha 2 27" xfId="7121"/>
    <cellStyle name="Fecha 2 28" xfId="7122"/>
    <cellStyle name="Fecha 2 29" xfId="7123"/>
    <cellStyle name="Fecha 2 3" xfId="7124"/>
    <cellStyle name="Fecha 2 3 2" xfId="7125"/>
    <cellStyle name="Fecha 2 30" xfId="7126"/>
    <cellStyle name="Fecha 2 31" xfId="7127"/>
    <cellStyle name="Fecha 2 32" xfId="7128"/>
    <cellStyle name="Fecha 2 33" xfId="7129"/>
    <cellStyle name="Fecha 2 34" xfId="7130"/>
    <cellStyle name="Fecha 2 35" xfId="7131"/>
    <cellStyle name="Fecha 2 36" xfId="7132"/>
    <cellStyle name="Fecha 2 37" xfId="7133"/>
    <cellStyle name="Fecha 2 38" xfId="7134"/>
    <cellStyle name="Fecha 2 39" xfId="7135"/>
    <cellStyle name="Fecha 2 4" xfId="7136"/>
    <cellStyle name="Fecha 2 4 2" xfId="7137"/>
    <cellStyle name="Fecha 2 40" xfId="7138"/>
    <cellStyle name="Fecha 2 41" xfId="7139"/>
    <cellStyle name="Fecha 2 42" xfId="7140"/>
    <cellStyle name="Fecha 2 43" xfId="7141"/>
    <cellStyle name="Fecha 2 44" xfId="7142"/>
    <cellStyle name="Fecha 2 45" xfId="7143"/>
    <cellStyle name="Fecha 2 46" xfId="7144"/>
    <cellStyle name="Fecha 2 47" xfId="7145"/>
    <cellStyle name="Fecha 2 48" xfId="7146"/>
    <cellStyle name="Fecha 2 49" xfId="7147"/>
    <cellStyle name="Fecha 2 5" xfId="7148"/>
    <cellStyle name="Fecha 2 50" xfId="7149"/>
    <cellStyle name="Fecha 2 51" xfId="7150"/>
    <cellStyle name="Fecha 2 52" xfId="7151"/>
    <cellStyle name="Fecha 2 53" xfId="7152"/>
    <cellStyle name="Fecha 2 54" xfId="7153"/>
    <cellStyle name="Fecha 2 55" xfId="7154"/>
    <cellStyle name="Fecha 2 56" xfId="7155"/>
    <cellStyle name="Fecha 2 57" xfId="7156"/>
    <cellStyle name="Fecha 2 58" xfId="7157"/>
    <cellStyle name="Fecha 2 59" xfId="7158"/>
    <cellStyle name="Fecha 2 6" xfId="7159"/>
    <cellStyle name="Fecha 2 60" xfId="7160"/>
    <cellStyle name="Fecha 2 61" xfId="7161"/>
    <cellStyle name="Fecha 2 62" xfId="7162"/>
    <cellStyle name="Fecha 2 63" xfId="7163"/>
    <cellStyle name="Fecha 2 64" xfId="7164"/>
    <cellStyle name="Fecha 2 64 2" xfId="7165"/>
    <cellStyle name="Fecha 2 65" xfId="7166"/>
    <cellStyle name="Fecha 2 65 2" xfId="7167"/>
    <cellStyle name="Fecha 2 66" xfId="7168"/>
    <cellStyle name="Fecha 2 66 2" xfId="7169"/>
    <cellStyle name="Fecha 2 67" xfId="7170"/>
    <cellStyle name="Fecha 2 68" xfId="7171"/>
    <cellStyle name="Fecha 2 7" xfId="7172"/>
    <cellStyle name="Fecha 2 8" xfId="7173"/>
    <cellStyle name="Fecha 2 9" xfId="7174"/>
    <cellStyle name="Fecha 2_ DOCT  2006" xfId="7175"/>
    <cellStyle name="Fecha 20" xfId="7176"/>
    <cellStyle name="Fecha 21" xfId="7177"/>
    <cellStyle name="Fecha 22" xfId="7178"/>
    <cellStyle name="Fecha 23" xfId="7179"/>
    <cellStyle name="Fecha 24" xfId="7180"/>
    <cellStyle name="Fecha 25" xfId="7181"/>
    <cellStyle name="Fecha 26" xfId="7182"/>
    <cellStyle name="Fecha 27" xfId="7183"/>
    <cellStyle name="Fecha 28" xfId="7184"/>
    <cellStyle name="Fecha 29" xfId="7185"/>
    <cellStyle name="Fecha 3" xfId="7186"/>
    <cellStyle name="Fecha 3 10" xfId="7187"/>
    <cellStyle name="Fecha 3 11" xfId="7188"/>
    <cellStyle name="Fecha 3 11 2" xfId="7189"/>
    <cellStyle name="Fecha 3 12" xfId="7190"/>
    <cellStyle name="Fecha 3 13" xfId="7191"/>
    <cellStyle name="Fecha 3 14" xfId="7192"/>
    <cellStyle name="Fecha 3 2" xfId="7193"/>
    <cellStyle name="Fecha 3 2 2" xfId="7194"/>
    <cellStyle name="Fecha 3 2 2 2" xfId="7195"/>
    <cellStyle name="Fecha 3 2 3" xfId="7196"/>
    <cellStyle name="Fecha 3 3" xfId="7197"/>
    <cellStyle name="Fecha 3 3 2" xfId="7198"/>
    <cellStyle name="Fecha 3 4" xfId="7199"/>
    <cellStyle name="Fecha 3 4 2" xfId="7200"/>
    <cellStyle name="Fecha 3 5" xfId="7201"/>
    <cellStyle name="Fecha 3 6" xfId="7202"/>
    <cellStyle name="Fecha 3 7" xfId="7203"/>
    <cellStyle name="Fecha 3 8" xfId="7204"/>
    <cellStyle name="Fecha 3 9" xfId="7205"/>
    <cellStyle name="Fecha 3 9 2" xfId="7206"/>
    <cellStyle name="Fecha 30" xfId="7207"/>
    <cellStyle name="Fecha 31" xfId="7208"/>
    <cellStyle name="Fecha 32" xfId="7209"/>
    <cellStyle name="Fecha 33" xfId="7210"/>
    <cellStyle name="Fecha 34" xfId="7211"/>
    <cellStyle name="Fecha 35" xfId="7212"/>
    <cellStyle name="Fecha 36" xfId="7213"/>
    <cellStyle name="Fecha 37" xfId="7214"/>
    <cellStyle name="Fecha 38" xfId="7215"/>
    <cellStyle name="Fecha 39" xfId="7216"/>
    <cellStyle name="Fecha 4" xfId="7217"/>
    <cellStyle name="Fecha 4 10" xfId="7218"/>
    <cellStyle name="Fecha 4 10 2" xfId="7219"/>
    <cellStyle name="Fecha 4 10 2 2" xfId="7220"/>
    <cellStyle name="Fecha 4 10 2 3" xfId="7221"/>
    <cellStyle name="Fecha 4 11" xfId="7222"/>
    <cellStyle name="Fecha 4 12" xfId="7223"/>
    <cellStyle name="Fecha 4 13" xfId="7224"/>
    <cellStyle name="Fecha 4 14" xfId="7225"/>
    <cellStyle name="Fecha 4 15" xfId="7226"/>
    <cellStyle name="Fecha 4 16" xfId="7227"/>
    <cellStyle name="Fecha 4 17" xfId="7228"/>
    <cellStyle name="Fecha 4 18" xfId="7229"/>
    <cellStyle name="Fecha 4 19" xfId="7230"/>
    <cellStyle name="Fecha 4 2" xfId="7231"/>
    <cellStyle name="Fecha 4 2 10" xfId="7232"/>
    <cellStyle name="Fecha 4 2 11" xfId="7233"/>
    <cellStyle name="Fecha 4 2 12" xfId="7234"/>
    <cellStyle name="Fecha 4 2 12 2" xfId="7235"/>
    <cellStyle name="Fecha 4 2 2" xfId="7236"/>
    <cellStyle name="Fecha 4 2 2 2" xfId="7237"/>
    <cellStyle name="Fecha 4 2 2 2 2" xfId="7238"/>
    <cellStyle name="Fecha 4 2 2 3" xfId="7239"/>
    <cellStyle name="Fecha 4 2 2 3 2" xfId="7240"/>
    <cellStyle name="Fecha 4 2 3" xfId="7241"/>
    <cellStyle name="Fecha 4 2 3 2" xfId="7242"/>
    <cellStyle name="Fecha 4 2 4" xfId="7243"/>
    <cellStyle name="Fecha 4 2 5" xfId="7244"/>
    <cellStyle name="Fecha 4 2 6" xfId="7245"/>
    <cellStyle name="Fecha 4 2 7" xfId="7246"/>
    <cellStyle name="Fecha 4 2 8" xfId="7247"/>
    <cellStyle name="Fecha 4 2 9" xfId="7248"/>
    <cellStyle name="Fecha 4 20" xfId="7249"/>
    <cellStyle name="Fecha 4 21" xfId="7250"/>
    <cellStyle name="Fecha 4 22" xfId="7251"/>
    <cellStyle name="Fecha 4 23" xfId="7252"/>
    <cellStyle name="Fecha 4 24" xfId="7253"/>
    <cellStyle name="Fecha 4 25" xfId="7254"/>
    <cellStyle name="Fecha 4 26" xfId="7255"/>
    <cellStyle name="Fecha 4 27" xfId="7256"/>
    <cellStyle name="Fecha 4 28" xfId="7257"/>
    <cellStyle name="Fecha 4 29" xfId="7258"/>
    <cellStyle name="Fecha 4 3" xfId="7259"/>
    <cellStyle name="Fecha 4 3 2" xfId="7260"/>
    <cellStyle name="Fecha 4 3 2 2" xfId="7261"/>
    <cellStyle name="Fecha 4 3 2 2 2" xfId="7262"/>
    <cellStyle name="Fecha 4 3 2 3" xfId="7263"/>
    <cellStyle name="Fecha 4 3 3" xfId="7264"/>
    <cellStyle name="Fecha 4 3 3 2" xfId="7265"/>
    <cellStyle name="Fecha 4 3 4" xfId="7266"/>
    <cellStyle name="Fecha 4 30" xfId="7267"/>
    <cellStyle name="Fecha 4 31" xfId="7268"/>
    <cellStyle name="Fecha 4 32" xfId="7269"/>
    <cellStyle name="Fecha 4 33" xfId="7270"/>
    <cellStyle name="Fecha 4 34" xfId="7271"/>
    <cellStyle name="Fecha 4 35" xfId="7272"/>
    <cellStyle name="Fecha 4 36" xfId="7273"/>
    <cellStyle name="Fecha 4 37" xfId="7274"/>
    <cellStyle name="Fecha 4 38" xfId="7275"/>
    <cellStyle name="Fecha 4 39" xfId="7276"/>
    <cellStyle name="Fecha 4 4" xfId="7277"/>
    <cellStyle name="Fecha 4 4 2" xfId="7278"/>
    <cellStyle name="Fecha 4 4 2 2" xfId="7279"/>
    <cellStyle name="Fecha 4 4 2 2 2" xfId="7280"/>
    <cellStyle name="Fecha 4 4 2 3" xfId="7281"/>
    <cellStyle name="Fecha 4 4 3" xfId="7282"/>
    <cellStyle name="Fecha 4 4 3 2" xfId="7283"/>
    <cellStyle name="Fecha 4 4 4" xfId="7284"/>
    <cellStyle name="Fecha 4 40" xfId="7285"/>
    <cellStyle name="Fecha 4 41" xfId="7286"/>
    <cellStyle name="Fecha 4 42" xfId="7287"/>
    <cellStyle name="Fecha 4 43" xfId="7288"/>
    <cellStyle name="Fecha 4 44" xfId="7289"/>
    <cellStyle name="Fecha 4 45" xfId="7290"/>
    <cellStyle name="Fecha 4 46" xfId="7291"/>
    <cellStyle name="Fecha 4 47" xfId="7292"/>
    <cellStyle name="Fecha 4 48" xfId="7293"/>
    <cellStyle name="Fecha 4 49" xfId="7294"/>
    <cellStyle name="Fecha 4 5" xfId="7295"/>
    <cellStyle name="Fecha 4 5 2" xfId="7296"/>
    <cellStyle name="Fecha 4 5 2 2" xfId="7297"/>
    <cellStyle name="Fecha 4 5 3" xfId="7298"/>
    <cellStyle name="Fecha 4 5 3 2" xfId="7299"/>
    <cellStyle name="Fecha 4 5 4" xfId="7300"/>
    <cellStyle name="Fecha 4 5 4 2" xfId="7301"/>
    <cellStyle name="Fecha 4 5 4 3" xfId="7302"/>
    <cellStyle name="Fecha 4 5 4 3 2" xfId="7303"/>
    <cellStyle name="Fecha 4 5 4 3 3" xfId="7304"/>
    <cellStyle name="Fecha 4 5 4 4" xfId="7305"/>
    <cellStyle name="Fecha 4 5 5" xfId="7306"/>
    <cellStyle name="Fecha 4 5 5 2" xfId="7307"/>
    <cellStyle name="Fecha 4 5 5 3" xfId="7308"/>
    <cellStyle name="Fecha 4 50" xfId="7309"/>
    <cellStyle name="Fecha 4 51" xfId="7310"/>
    <cellStyle name="Fecha 4 52" xfId="7311"/>
    <cellStyle name="Fecha 4 53" xfId="7312"/>
    <cellStyle name="Fecha 4 54" xfId="7313"/>
    <cellStyle name="Fecha 4 55" xfId="7314"/>
    <cellStyle name="Fecha 4 56" xfId="7315"/>
    <cellStyle name="Fecha 4 57" xfId="7316"/>
    <cellStyle name="Fecha 4 58" xfId="7317"/>
    <cellStyle name="Fecha 4 59" xfId="7318"/>
    <cellStyle name="Fecha 4 6" xfId="7319"/>
    <cellStyle name="Fecha 4 6 2" xfId="7320"/>
    <cellStyle name="Fecha 4 6 2 2" xfId="7321"/>
    <cellStyle name="Fecha 4 6 2 3" xfId="7322"/>
    <cellStyle name="Fecha 4 6 2 3 2" xfId="7323"/>
    <cellStyle name="Fecha 4 6 2 3 3" xfId="7324"/>
    <cellStyle name="Fecha 4 6 3" xfId="7325"/>
    <cellStyle name="Fecha 4 6 3 2" xfId="7326"/>
    <cellStyle name="Fecha 4 6 4" xfId="7327"/>
    <cellStyle name="Fecha 4 6 4 2" xfId="7328"/>
    <cellStyle name="Fecha 4 6 4 3" xfId="7329"/>
    <cellStyle name="Fecha 4 6 5" xfId="7330"/>
    <cellStyle name="Fecha 4 6 5 2" xfId="7331"/>
    <cellStyle name="Fecha 4 6 5 3" xfId="7332"/>
    <cellStyle name="Fecha 4 6 6" xfId="7333"/>
    <cellStyle name="Fecha 4 60" xfId="7334"/>
    <cellStyle name="Fecha 4 61" xfId="7335"/>
    <cellStyle name="Fecha 4 62" xfId="7336"/>
    <cellStyle name="Fecha 4 62 2" xfId="7337"/>
    <cellStyle name="Fecha 4 62 3" xfId="7338"/>
    <cellStyle name="Fecha 4 63" xfId="7339"/>
    <cellStyle name="Fecha 4 64" xfId="7340"/>
    <cellStyle name="Fecha 4 7" xfId="7341"/>
    <cellStyle name="Fecha 4 7 2" xfId="7342"/>
    <cellStyle name="Fecha 4 7 2 2" xfId="7343"/>
    <cellStyle name="Fecha 4 7 2 3" xfId="7344"/>
    <cellStyle name="Fecha 4 7 3" xfId="7345"/>
    <cellStyle name="Fecha 4 7 4" xfId="7346"/>
    <cellStyle name="Fecha 4 7 4 2" xfId="7347"/>
    <cellStyle name="Fecha 4 7 4 3" xfId="7348"/>
    <cellStyle name="Fecha 4 7 5" xfId="7349"/>
    <cellStyle name="Fecha 4 8" xfId="7350"/>
    <cellStyle name="Fecha 4 8 2" xfId="7351"/>
    <cellStyle name="Fecha 4 9" xfId="7352"/>
    <cellStyle name="Fecha 4 9 2" xfId="7353"/>
    <cellStyle name="Fecha 4 9 3" xfId="7354"/>
    <cellStyle name="Fecha 4 9 4" xfId="7355"/>
    <cellStyle name="Fecha 4_CUENTAS BANCARIAS" xfId="7356"/>
    <cellStyle name="Fecha 40" xfId="7357"/>
    <cellStyle name="Fecha 41" xfId="7358"/>
    <cellStyle name="Fecha 42" xfId="7359"/>
    <cellStyle name="Fecha 43" xfId="7360"/>
    <cellStyle name="Fecha 44" xfId="7361"/>
    <cellStyle name="Fecha 45" xfId="7362"/>
    <cellStyle name="Fecha 46" xfId="7363"/>
    <cellStyle name="Fecha 47" xfId="7364"/>
    <cellStyle name="Fecha 48" xfId="7365"/>
    <cellStyle name="Fecha 49" xfId="7366"/>
    <cellStyle name="Fecha 5" xfId="7367"/>
    <cellStyle name="Fecha 5 10" xfId="7368"/>
    <cellStyle name="Fecha 5 11" xfId="7369"/>
    <cellStyle name="Fecha 5 12" xfId="7370"/>
    <cellStyle name="Fecha 5 12 2" xfId="7371"/>
    <cellStyle name="Fecha 5 2" xfId="7372"/>
    <cellStyle name="Fecha 5 2 2" xfId="7373"/>
    <cellStyle name="Fecha 5 2 2 2" xfId="7374"/>
    <cellStyle name="Fecha 5 2 3" xfId="7375"/>
    <cellStyle name="Fecha 5 2 3 2" xfId="7376"/>
    <cellStyle name="Fecha 5 3" xfId="7377"/>
    <cellStyle name="Fecha 5 3 2" xfId="7378"/>
    <cellStyle name="Fecha 5 4" xfId="7379"/>
    <cellStyle name="Fecha 5 5" xfId="7380"/>
    <cellStyle name="Fecha 5 6" xfId="7381"/>
    <cellStyle name="Fecha 5 7" xfId="7382"/>
    <cellStyle name="Fecha 5 8" xfId="7383"/>
    <cellStyle name="Fecha 5 9" xfId="7384"/>
    <cellStyle name="Fecha 50" xfId="7385"/>
    <cellStyle name="Fecha 51" xfId="7386"/>
    <cellStyle name="Fecha 52" xfId="7387"/>
    <cellStyle name="Fecha 53" xfId="7388"/>
    <cellStyle name="Fecha 54" xfId="7389"/>
    <cellStyle name="Fecha 55" xfId="7390"/>
    <cellStyle name="Fecha 56" xfId="7391"/>
    <cellStyle name="Fecha 57" xfId="7392"/>
    <cellStyle name="Fecha 58" xfId="7393"/>
    <cellStyle name="Fecha 59" xfId="7394"/>
    <cellStyle name="Fecha 6" xfId="7395"/>
    <cellStyle name="Fecha 6 2" xfId="7396"/>
    <cellStyle name="Fecha 6 2 2" xfId="7397"/>
    <cellStyle name="Fecha 6 2 2 2" xfId="7398"/>
    <cellStyle name="Fecha 6 2 3" xfId="7399"/>
    <cellStyle name="Fecha 6 2 4" xfId="7400"/>
    <cellStyle name="Fecha 6 3" xfId="7401"/>
    <cellStyle name="Fecha 6 3 2" xfId="7402"/>
    <cellStyle name="Fecha 6 3 3" xfId="7403"/>
    <cellStyle name="Fecha 6 4" xfId="7404"/>
    <cellStyle name="Fecha 60" xfId="7405"/>
    <cellStyle name="Fecha 61" xfId="7406"/>
    <cellStyle name="Fecha 62" xfId="7407"/>
    <cellStyle name="Fecha 63" xfId="7408"/>
    <cellStyle name="Fecha 64" xfId="7409"/>
    <cellStyle name="Fecha 65" xfId="7410"/>
    <cellStyle name="Fecha 65 2" xfId="7411"/>
    <cellStyle name="Fecha 65 3" xfId="7412"/>
    <cellStyle name="Fecha 66" xfId="7413"/>
    <cellStyle name="Fecha 66 2" xfId="7414"/>
    <cellStyle name="Fecha 66 3" xfId="7415"/>
    <cellStyle name="Fecha 66 4" xfId="7416"/>
    <cellStyle name="Fecha 67" xfId="7417"/>
    <cellStyle name="Fecha 67 2" xfId="7418"/>
    <cellStyle name="Fecha 67 3" xfId="7419"/>
    <cellStyle name="Fecha 68" xfId="7420"/>
    <cellStyle name="Fecha 68 2" xfId="7421"/>
    <cellStyle name="Fecha 68 3" xfId="7422"/>
    <cellStyle name="Fecha 69" xfId="7423"/>
    <cellStyle name="Fecha 7" xfId="7424"/>
    <cellStyle name="Fecha 7 2" xfId="7425"/>
    <cellStyle name="Fecha 7 2 2" xfId="7426"/>
    <cellStyle name="Fecha 7 2 2 2" xfId="7427"/>
    <cellStyle name="Fecha 7 2 3" xfId="7428"/>
    <cellStyle name="Fecha 7 2 4" xfId="7429"/>
    <cellStyle name="Fecha 7 3" xfId="7430"/>
    <cellStyle name="Fecha 7 3 2" xfId="7431"/>
    <cellStyle name="Fecha 7 3 3" xfId="7432"/>
    <cellStyle name="Fecha 7 4" xfId="7433"/>
    <cellStyle name="Fecha 70" xfId="7434"/>
    <cellStyle name="Fecha 71" xfId="7435"/>
    <cellStyle name="Fecha 72" xfId="7436"/>
    <cellStyle name="Fecha 73" xfId="7437"/>
    <cellStyle name="Fecha 74" xfId="7438"/>
    <cellStyle name="Fecha 75" xfId="7439"/>
    <cellStyle name="Fecha 76" xfId="7440"/>
    <cellStyle name="Fecha 77" xfId="7441"/>
    <cellStyle name="Fecha 78" xfId="7442"/>
    <cellStyle name="Fecha 79" xfId="7443"/>
    <cellStyle name="Fecha 8" xfId="7444"/>
    <cellStyle name="Fecha 8 2" xfId="7445"/>
    <cellStyle name="Fecha 8 2 2" xfId="7446"/>
    <cellStyle name="Fecha 8 2 3" xfId="7447"/>
    <cellStyle name="Fecha 8 3" xfId="7448"/>
    <cellStyle name="Fecha 8 3 2" xfId="7449"/>
    <cellStyle name="Fecha 8 3 3" xfId="7450"/>
    <cellStyle name="Fecha 8 4" xfId="7451"/>
    <cellStyle name="Fecha 8 4 2" xfId="7452"/>
    <cellStyle name="Fecha 8 4 3" xfId="7453"/>
    <cellStyle name="Fecha 8 4 3 2" xfId="7454"/>
    <cellStyle name="Fecha 8 4 3 3" xfId="7455"/>
    <cellStyle name="Fecha 8 4 4" xfId="7456"/>
    <cellStyle name="Fecha 8 5" xfId="7457"/>
    <cellStyle name="Fecha 8 5 2" xfId="7458"/>
    <cellStyle name="Fecha 8 5 3" xfId="7459"/>
    <cellStyle name="Fecha 80" xfId="7460"/>
    <cellStyle name="Fecha 81" xfId="7461"/>
    <cellStyle name="Fecha 82" xfId="7462"/>
    <cellStyle name="Fecha 83" xfId="7463"/>
    <cellStyle name="Fecha 84" xfId="7464"/>
    <cellStyle name="Fecha 85" xfId="7465"/>
    <cellStyle name="Fecha 86" xfId="7466"/>
    <cellStyle name="Fecha 87" xfId="7467"/>
    <cellStyle name="Fecha 9" xfId="7468"/>
    <cellStyle name="Fecha 9 2" xfId="7469"/>
    <cellStyle name="Fecha 9 2 2" xfId="7470"/>
    <cellStyle name="Fecha 9 2 3" xfId="7471"/>
    <cellStyle name="Fecha 9 2 3 2" xfId="7472"/>
    <cellStyle name="Fecha 9 2 3 3" xfId="7473"/>
    <cellStyle name="Fecha 9 2 4" xfId="7474"/>
    <cellStyle name="Fecha 9 3" xfId="7475"/>
    <cellStyle name="Fecha 9 3 2" xfId="7476"/>
    <cellStyle name="Fecha 9 3 3" xfId="7477"/>
    <cellStyle name="Fecha 9 4" xfId="7478"/>
    <cellStyle name="Fecha 9 4 2" xfId="7479"/>
    <cellStyle name="Fecha 9 4 3" xfId="7480"/>
    <cellStyle name="Fecha 9 5" xfId="7481"/>
    <cellStyle name="Fecha 9 5 2" xfId="7482"/>
    <cellStyle name="Fecha 9 5 3" xfId="7483"/>
    <cellStyle name="Fecha 9 6" xfId="7484"/>
    <cellStyle name="Fecha_Analisis Todos los  Honorarios 2010 con Proyecto de Ley" xfId="7485"/>
    <cellStyle name="Fijo" xfId="7486"/>
    <cellStyle name="Fijo 10" xfId="7487"/>
    <cellStyle name="Fijo 10 2" xfId="7488"/>
    <cellStyle name="Fijo 10 2 2" xfId="7489"/>
    <cellStyle name="Fijo 10 2 3" xfId="7490"/>
    <cellStyle name="Fijo 10 2 4" xfId="7491"/>
    <cellStyle name="Fijo 10 3" xfId="7492"/>
    <cellStyle name="Fijo 10 3 2" xfId="7493"/>
    <cellStyle name="Fijo 10 4" xfId="7494"/>
    <cellStyle name="Fijo 10 4 2" xfId="7495"/>
    <cellStyle name="Fijo 10 4 3" xfId="7496"/>
    <cellStyle name="Fijo 10 5" xfId="7497"/>
    <cellStyle name="Fijo 11" xfId="7498"/>
    <cellStyle name="Fijo 11 2" xfId="7499"/>
    <cellStyle name="Fijo 12" xfId="7500"/>
    <cellStyle name="Fijo 12 2" xfId="7501"/>
    <cellStyle name="Fijo 12 3" xfId="7502"/>
    <cellStyle name="Fijo 12 4" xfId="7503"/>
    <cellStyle name="Fijo 12 5" xfId="7504"/>
    <cellStyle name="Fijo 13" xfId="7505"/>
    <cellStyle name="Fijo 13 2" xfId="7506"/>
    <cellStyle name="Fijo 13 2 2" xfId="7507"/>
    <cellStyle name="Fijo 13 2 3" xfId="7508"/>
    <cellStyle name="Fijo 14" xfId="7509"/>
    <cellStyle name="Fijo 15" xfId="7510"/>
    <cellStyle name="Fijo 16" xfId="7511"/>
    <cellStyle name="Fijo 17" xfId="7512"/>
    <cellStyle name="Fijo 18" xfId="7513"/>
    <cellStyle name="Fijo 19" xfId="7514"/>
    <cellStyle name="Fijo 2" xfId="7515"/>
    <cellStyle name="Fijo 2 10" xfId="7516"/>
    <cellStyle name="Fijo 2 11" xfId="7517"/>
    <cellStyle name="Fijo 2 12" xfId="7518"/>
    <cellStyle name="Fijo 2 13" xfId="7519"/>
    <cellStyle name="Fijo 2 14" xfId="7520"/>
    <cellStyle name="Fijo 2 15" xfId="7521"/>
    <cellStyle name="Fijo 2 16" xfId="7522"/>
    <cellStyle name="Fijo 2 17" xfId="7523"/>
    <cellStyle name="Fijo 2 18" xfId="7524"/>
    <cellStyle name="Fijo 2 19" xfId="7525"/>
    <cellStyle name="Fijo 2 2" xfId="7526"/>
    <cellStyle name="Fijo 2 2 10" xfId="7527"/>
    <cellStyle name="Fijo 2 2 10 2" xfId="7528"/>
    <cellStyle name="Fijo 2 2 10 2 2" xfId="7529"/>
    <cellStyle name="Fijo 2 2 10 2 3" xfId="7530"/>
    <cellStyle name="Fijo 2 2 11" xfId="7531"/>
    <cellStyle name="Fijo 2 2 12" xfId="7532"/>
    <cellStyle name="Fijo 2 2 13" xfId="7533"/>
    <cellStyle name="Fijo 2 2 14" xfId="7534"/>
    <cellStyle name="Fijo 2 2 15" xfId="7535"/>
    <cellStyle name="Fijo 2 2 16" xfId="7536"/>
    <cellStyle name="Fijo 2 2 17" xfId="7537"/>
    <cellStyle name="Fijo 2 2 18" xfId="7538"/>
    <cellStyle name="Fijo 2 2 19" xfId="7539"/>
    <cellStyle name="Fijo 2 2 2" xfId="7540"/>
    <cellStyle name="Fijo 2 2 2 10" xfId="7541"/>
    <cellStyle name="Fijo 2 2 2 11" xfId="7542"/>
    <cellStyle name="Fijo 2 2 2 12" xfId="7543"/>
    <cellStyle name="Fijo 2 2 2 13" xfId="7544"/>
    <cellStyle name="Fijo 2 2 2 14" xfId="7545"/>
    <cellStyle name="Fijo 2 2 2 15" xfId="7546"/>
    <cellStyle name="Fijo 2 2 2 16" xfId="7547"/>
    <cellStyle name="Fijo 2 2 2 17" xfId="7548"/>
    <cellStyle name="Fijo 2 2 2 18" xfId="7549"/>
    <cellStyle name="Fijo 2 2 2 19" xfId="7550"/>
    <cellStyle name="Fijo 2 2 2 2" xfId="7551"/>
    <cellStyle name="Fijo 2 2 2 2 2" xfId="7552"/>
    <cellStyle name="Fijo 2 2 2 2 2 2" xfId="7553"/>
    <cellStyle name="Fijo 2 2 2 2 3" xfId="7554"/>
    <cellStyle name="Fijo 2 2 2 3" xfId="7555"/>
    <cellStyle name="Fijo 2 2 2 3 2" xfId="7556"/>
    <cellStyle name="Fijo 2 2 2 4" xfId="7557"/>
    <cellStyle name="Fijo 2 2 2 5" xfId="7558"/>
    <cellStyle name="Fijo 2 2 2 6" xfId="7559"/>
    <cellStyle name="Fijo 2 2 2 7" xfId="7560"/>
    <cellStyle name="Fijo 2 2 2 8" xfId="7561"/>
    <cellStyle name="Fijo 2 2 2 9" xfId="7562"/>
    <cellStyle name="Fijo 2 2 2_MARZO GENERAL BECAS 2009 TRANSF 20 03 09 DAF V2" xfId="7563"/>
    <cellStyle name="Fijo 2 2 20" xfId="7564"/>
    <cellStyle name="Fijo 2 2 21" xfId="7565"/>
    <cellStyle name="Fijo 2 2 22" xfId="7566"/>
    <cellStyle name="Fijo 2 2 23" xfId="7567"/>
    <cellStyle name="Fijo 2 2 24" xfId="7568"/>
    <cellStyle name="Fijo 2 2 25" xfId="7569"/>
    <cellStyle name="Fijo 2 2 26" xfId="7570"/>
    <cellStyle name="Fijo 2 2 27" xfId="7571"/>
    <cellStyle name="Fijo 2 2 28" xfId="7572"/>
    <cellStyle name="Fijo 2 2 29" xfId="7573"/>
    <cellStyle name="Fijo 2 2 3" xfId="7574"/>
    <cellStyle name="Fijo 2 2 3 2" xfId="7575"/>
    <cellStyle name="Fijo 2 2 3 2 2" xfId="7576"/>
    <cellStyle name="Fijo 2 2 3 2 2 2" xfId="7577"/>
    <cellStyle name="Fijo 2 2 3 2 3" xfId="7578"/>
    <cellStyle name="Fijo 2 2 3 3" xfId="7579"/>
    <cellStyle name="Fijo 2 2 3 3 2" xfId="7580"/>
    <cellStyle name="Fijo 2 2 3 4" xfId="7581"/>
    <cellStyle name="Fijo 2 2 30" xfId="7582"/>
    <cellStyle name="Fijo 2 2 31" xfId="7583"/>
    <cellStyle name="Fijo 2 2 32" xfId="7584"/>
    <cellStyle name="Fijo 2 2 33" xfId="7585"/>
    <cellStyle name="Fijo 2 2 34" xfId="7586"/>
    <cellStyle name="Fijo 2 2 35" xfId="7587"/>
    <cellStyle name="Fijo 2 2 36" xfId="7588"/>
    <cellStyle name="Fijo 2 2 37" xfId="7589"/>
    <cellStyle name="Fijo 2 2 38" xfId="7590"/>
    <cellStyle name="Fijo 2 2 39" xfId="7591"/>
    <cellStyle name="Fijo 2 2 4" xfId="7592"/>
    <cellStyle name="Fijo 2 2 4 2" xfId="7593"/>
    <cellStyle name="Fijo 2 2 4 2 2" xfId="7594"/>
    <cellStyle name="Fijo 2 2 4 2 2 2" xfId="7595"/>
    <cellStyle name="Fijo 2 2 4 2 3" xfId="7596"/>
    <cellStyle name="Fijo 2 2 4 3" xfId="7597"/>
    <cellStyle name="Fijo 2 2 4 3 2" xfId="7598"/>
    <cellStyle name="Fijo 2 2 4 4" xfId="7599"/>
    <cellStyle name="Fijo 2 2 40" xfId="7600"/>
    <cellStyle name="Fijo 2 2 41" xfId="7601"/>
    <cellStyle name="Fijo 2 2 42" xfId="7602"/>
    <cellStyle name="Fijo 2 2 43" xfId="7603"/>
    <cellStyle name="Fijo 2 2 44" xfId="7604"/>
    <cellStyle name="Fijo 2 2 45" xfId="7605"/>
    <cellStyle name="Fijo 2 2 46" xfId="7606"/>
    <cellStyle name="Fijo 2 2 47" xfId="7607"/>
    <cellStyle name="Fijo 2 2 48" xfId="7608"/>
    <cellStyle name="Fijo 2 2 49" xfId="7609"/>
    <cellStyle name="Fijo 2 2 5" xfId="7610"/>
    <cellStyle name="Fijo 2 2 5 2" xfId="7611"/>
    <cellStyle name="Fijo 2 2 5 2 2" xfId="7612"/>
    <cellStyle name="Fijo 2 2 5 3" xfId="7613"/>
    <cellStyle name="Fijo 2 2 5 3 2" xfId="7614"/>
    <cellStyle name="Fijo 2 2 5 4" xfId="7615"/>
    <cellStyle name="Fijo 2 2 5 4 2" xfId="7616"/>
    <cellStyle name="Fijo 2 2 5 4 3" xfId="7617"/>
    <cellStyle name="Fijo 2 2 5 4 3 2" xfId="7618"/>
    <cellStyle name="Fijo 2 2 5 4 3 3" xfId="7619"/>
    <cellStyle name="Fijo 2 2 5 4 4" xfId="7620"/>
    <cellStyle name="Fijo 2 2 5 5" xfId="7621"/>
    <cellStyle name="Fijo 2 2 5 5 2" xfId="7622"/>
    <cellStyle name="Fijo 2 2 5 5 3" xfId="7623"/>
    <cellStyle name="Fijo 2 2 50" xfId="7624"/>
    <cellStyle name="Fijo 2 2 51" xfId="7625"/>
    <cellStyle name="Fijo 2 2 52" xfId="7626"/>
    <cellStyle name="Fijo 2 2 53" xfId="7627"/>
    <cellStyle name="Fijo 2 2 54" xfId="7628"/>
    <cellStyle name="Fijo 2 2 55" xfId="7629"/>
    <cellStyle name="Fijo 2 2 56" xfId="7630"/>
    <cellStyle name="Fijo 2 2 57" xfId="7631"/>
    <cellStyle name="Fijo 2 2 58" xfId="7632"/>
    <cellStyle name="Fijo 2 2 59" xfId="7633"/>
    <cellStyle name="Fijo 2 2 59 2" xfId="7634"/>
    <cellStyle name="Fijo 2 2 6" xfId="7635"/>
    <cellStyle name="Fijo 2 2 6 2" xfId="7636"/>
    <cellStyle name="Fijo 2 2 6 2 2" xfId="7637"/>
    <cellStyle name="Fijo 2 2 6 2 3" xfId="7638"/>
    <cellStyle name="Fijo 2 2 6 2 3 2" xfId="7639"/>
    <cellStyle name="Fijo 2 2 6 2 3 3" xfId="7640"/>
    <cellStyle name="Fijo 2 2 6 3" xfId="7641"/>
    <cellStyle name="Fijo 2 2 6 3 2" xfId="7642"/>
    <cellStyle name="Fijo 2 2 6 4" xfId="7643"/>
    <cellStyle name="Fijo 2 2 6 4 2" xfId="7644"/>
    <cellStyle name="Fijo 2 2 6 4 3" xfId="7645"/>
    <cellStyle name="Fijo 2 2 6 5" xfId="7646"/>
    <cellStyle name="Fijo 2 2 6 5 2" xfId="7647"/>
    <cellStyle name="Fijo 2 2 6 5 3" xfId="7648"/>
    <cellStyle name="Fijo 2 2 6 6" xfId="7649"/>
    <cellStyle name="Fijo 2 2 7" xfId="7650"/>
    <cellStyle name="Fijo 2 2 7 2" xfId="7651"/>
    <cellStyle name="Fijo 2 2 7 2 2" xfId="7652"/>
    <cellStyle name="Fijo 2 2 7 2 3" xfId="7653"/>
    <cellStyle name="Fijo 2 2 7 3" xfId="7654"/>
    <cellStyle name="Fijo 2 2 7 4" xfId="7655"/>
    <cellStyle name="Fijo 2 2 7 4 2" xfId="7656"/>
    <cellStyle name="Fijo 2 2 7 4 3" xfId="7657"/>
    <cellStyle name="Fijo 2 2 7 5" xfId="7658"/>
    <cellStyle name="Fijo 2 2 8" xfId="7659"/>
    <cellStyle name="Fijo 2 2 8 2" xfId="7660"/>
    <cellStyle name="Fijo 2 2 9" xfId="7661"/>
    <cellStyle name="Fijo 2 2 9 2" xfId="7662"/>
    <cellStyle name="Fijo 2 2 9 3" xfId="7663"/>
    <cellStyle name="Fijo 2 2 9 4" xfId="7664"/>
    <cellStyle name="Fijo 2 2_CUENTAS BANCARIAS" xfId="7665"/>
    <cellStyle name="Fijo 2 20" xfId="7666"/>
    <cellStyle name="Fijo 2 21" xfId="7667"/>
    <cellStyle name="Fijo 2 22" xfId="7668"/>
    <cellStyle name="Fijo 2 23" xfId="7669"/>
    <cellStyle name="Fijo 2 24" xfId="7670"/>
    <cellStyle name="Fijo 2 25" xfId="7671"/>
    <cellStyle name="Fijo 2 26" xfId="7672"/>
    <cellStyle name="Fijo 2 27" xfId="7673"/>
    <cellStyle name="Fijo 2 28" xfId="7674"/>
    <cellStyle name="Fijo 2 29" xfId="7675"/>
    <cellStyle name="Fijo 2 3" xfId="7676"/>
    <cellStyle name="Fijo 2 3 2" xfId="7677"/>
    <cellStyle name="Fijo 2 30" xfId="7678"/>
    <cellStyle name="Fijo 2 31" xfId="7679"/>
    <cellStyle name="Fijo 2 32" xfId="7680"/>
    <cellStyle name="Fijo 2 33" xfId="7681"/>
    <cellStyle name="Fijo 2 34" xfId="7682"/>
    <cellStyle name="Fijo 2 35" xfId="7683"/>
    <cellStyle name="Fijo 2 36" xfId="7684"/>
    <cellStyle name="Fijo 2 37" xfId="7685"/>
    <cellStyle name="Fijo 2 38" xfId="7686"/>
    <cellStyle name="Fijo 2 39" xfId="7687"/>
    <cellStyle name="Fijo 2 4" xfId="7688"/>
    <cellStyle name="Fijo 2 4 2" xfId="7689"/>
    <cellStyle name="Fijo 2 40" xfId="7690"/>
    <cellStyle name="Fijo 2 41" xfId="7691"/>
    <cellStyle name="Fijo 2 42" xfId="7692"/>
    <cellStyle name="Fijo 2 43" xfId="7693"/>
    <cellStyle name="Fijo 2 44" xfId="7694"/>
    <cellStyle name="Fijo 2 45" xfId="7695"/>
    <cellStyle name="Fijo 2 46" xfId="7696"/>
    <cellStyle name="Fijo 2 47" xfId="7697"/>
    <cellStyle name="Fijo 2 48" xfId="7698"/>
    <cellStyle name="Fijo 2 49" xfId="7699"/>
    <cellStyle name="Fijo 2 5" xfId="7700"/>
    <cellStyle name="Fijo 2 50" xfId="7701"/>
    <cellStyle name="Fijo 2 51" xfId="7702"/>
    <cellStyle name="Fijo 2 52" xfId="7703"/>
    <cellStyle name="Fijo 2 53" xfId="7704"/>
    <cellStyle name="Fijo 2 54" xfId="7705"/>
    <cellStyle name="Fijo 2 55" xfId="7706"/>
    <cellStyle name="Fijo 2 56" xfId="7707"/>
    <cellStyle name="Fijo 2 57" xfId="7708"/>
    <cellStyle name="Fijo 2 58" xfId="7709"/>
    <cellStyle name="Fijo 2 59" xfId="7710"/>
    <cellStyle name="Fijo 2 6" xfId="7711"/>
    <cellStyle name="Fijo 2 60" xfId="7712"/>
    <cellStyle name="Fijo 2 61" xfId="7713"/>
    <cellStyle name="Fijo 2 62" xfId="7714"/>
    <cellStyle name="Fijo 2 63" xfId="7715"/>
    <cellStyle name="Fijo 2 64" xfId="7716"/>
    <cellStyle name="Fijo 2 64 2" xfId="7717"/>
    <cellStyle name="Fijo 2 65" xfId="7718"/>
    <cellStyle name="Fijo 2 65 2" xfId="7719"/>
    <cellStyle name="Fijo 2 66" xfId="7720"/>
    <cellStyle name="Fijo 2 66 2" xfId="7721"/>
    <cellStyle name="Fijo 2 67" xfId="7722"/>
    <cellStyle name="Fijo 2 68" xfId="7723"/>
    <cellStyle name="Fijo 2 7" xfId="7724"/>
    <cellStyle name="Fijo 2 8" xfId="7725"/>
    <cellStyle name="Fijo 2 9" xfId="7726"/>
    <cellStyle name="Fijo 2_ DOCT  2006" xfId="7727"/>
    <cellStyle name="Fijo 20" xfId="7728"/>
    <cellStyle name="Fijo 21" xfId="7729"/>
    <cellStyle name="Fijo 22" xfId="7730"/>
    <cellStyle name="Fijo 23" xfId="7731"/>
    <cellStyle name="Fijo 24" xfId="7732"/>
    <cellStyle name="Fijo 25" xfId="7733"/>
    <cellStyle name="Fijo 26" xfId="7734"/>
    <cellStyle name="Fijo 27" xfId="7735"/>
    <cellStyle name="Fijo 28" xfId="7736"/>
    <cellStyle name="Fijo 29" xfId="7737"/>
    <cellStyle name="Fijo 3" xfId="7738"/>
    <cellStyle name="Fijo 3 10" xfId="7739"/>
    <cellStyle name="Fijo 3 11" xfId="7740"/>
    <cellStyle name="Fijo 3 11 2" xfId="7741"/>
    <cellStyle name="Fijo 3 12" xfId="7742"/>
    <cellStyle name="Fijo 3 13" xfId="7743"/>
    <cellStyle name="Fijo 3 14" xfId="7744"/>
    <cellStyle name="Fijo 3 2" xfId="7745"/>
    <cellStyle name="Fijo 3 2 2" xfId="7746"/>
    <cellStyle name="Fijo 3 2 2 2" xfId="7747"/>
    <cellStyle name="Fijo 3 2 3" xfId="7748"/>
    <cellStyle name="Fijo 3 3" xfId="7749"/>
    <cellStyle name="Fijo 3 3 2" xfId="7750"/>
    <cellStyle name="Fijo 3 4" xfId="7751"/>
    <cellStyle name="Fijo 3 4 2" xfId="7752"/>
    <cellStyle name="Fijo 3 5" xfId="7753"/>
    <cellStyle name="Fijo 3 6" xfId="7754"/>
    <cellStyle name="Fijo 3 7" xfId="7755"/>
    <cellStyle name="Fijo 3 8" xfId="7756"/>
    <cellStyle name="Fijo 3 9" xfId="7757"/>
    <cellStyle name="Fijo 3 9 2" xfId="7758"/>
    <cellStyle name="Fijo 30" xfId="7759"/>
    <cellStyle name="Fijo 31" xfId="7760"/>
    <cellStyle name="Fijo 32" xfId="7761"/>
    <cellStyle name="Fijo 33" xfId="7762"/>
    <cellStyle name="Fijo 34" xfId="7763"/>
    <cellStyle name="Fijo 35" xfId="7764"/>
    <cellStyle name="Fijo 36" xfId="7765"/>
    <cellStyle name="Fijo 37" xfId="7766"/>
    <cellStyle name="Fijo 38" xfId="7767"/>
    <cellStyle name="Fijo 39" xfId="7768"/>
    <cellStyle name="Fijo 4" xfId="7769"/>
    <cellStyle name="Fijo 4 10" xfId="7770"/>
    <cellStyle name="Fijo 4 10 2" xfId="7771"/>
    <cellStyle name="Fijo 4 10 2 2" xfId="7772"/>
    <cellStyle name="Fijo 4 10 2 3" xfId="7773"/>
    <cellStyle name="Fijo 4 11" xfId="7774"/>
    <cellStyle name="Fijo 4 12" xfId="7775"/>
    <cellStyle name="Fijo 4 13" xfId="7776"/>
    <cellStyle name="Fijo 4 14" xfId="7777"/>
    <cellStyle name="Fijo 4 15" xfId="7778"/>
    <cellStyle name="Fijo 4 16" xfId="7779"/>
    <cellStyle name="Fijo 4 17" xfId="7780"/>
    <cellStyle name="Fijo 4 18" xfId="7781"/>
    <cellStyle name="Fijo 4 19" xfId="7782"/>
    <cellStyle name="Fijo 4 2" xfId="7783"/>
    <cellStyle name="Fijo 4 2 10" xfId="7784"/>
    <cellStyle name="Fijo 4 2 11" xfId="7785"/>
    <cellStyle name="Fijo 4 2 12" xfId="7786"/>
    <cellStyle name="Fijo 4 2 12 2" xfId="7787"/>
    <cellStyle name="Fijo 4 2 2" xfId="7788"/>
    <cellStyle name="Fijo 4 2 2 2" xfId="7789"/>
    <cellStyle name="Fijo 4 2 2 2 2" xfId="7790"/>
    <cellStyle name="Fijo 4 2 2 3" xfId="7791"/>
    <cellStyle name="Fijo 4 2 2 3 2" xfId="7792"/>
    <cellStyle name="Fijo 4 2 3" xfId="7793"/>
    <cellStyle name="Fijo 4 2 3 2" xfId="7794"/>
    <cellStyle name="Fijo 4 2 4" xfId="7795"/>
    <cellStyle name="Fijo 4 2 5" xfId="7796"/>
    <cellStyle name="Fijo 4 2 6" xfId="7797"/>
    <cellStyle name="Fijo 4 2 7" xfId="7798"/>
    <cellStyle name="Fijo 4 2 8" xfId="7799"/>
    <cellStyle name="Fijo 4 2 9" xfId="7800"/>
    <cellStyle name="Fijo 4 20" xfId="7801"/>
    <cellStyle name="Fijo 4 21" xfId="7802"/>
    <cellStyle name="Fijo 4 22" xfId="7803"/>
    <cellStyle name="Fijo 4 23" xfId="7804"/>
    <cellStyle name="Fijo 4 24" xfId="7805"/>
    <cellStyle name="Fijo 4 25" xfId="7806"/>
    <cellStyle name="Fijo 4 26" xfId="7807"/>
    <cellStyle name="Fijo 4 27" xfId="7808"/>
    <cellStyle name="Fijo 4 28" xfId="7809"/>
    <cellStyle name="Fijo 4 29" xfId="7810"/>
    <cellStyle name="Fijo 4 3" xfId="7811"/>
    <cellStyle name="Fijo 4 3 2" xfId="7812"/>
    <cellStyle name="Fijo 4 3 2 2" xfId="7813"/>
    <cellStyle name="Fijo 4 3 2 2 2" xfId="7814"/>
    <cellStyle name="Fijo 4 3 2 3" xfId="7815"/>
    <cellStyle name="Fijo 4 3 3" xfId="7816"/>
    <cellStyle name="Fijo 4 3 3 2" xfId="7817"/>
    <cellStyle name="Fijo 4 3 4" xfId="7818"/>
    <cellStyle name="Fijo 4 30" xfId="7819"/>
    <cellStyle name="Fijo 4 31" xfId="7820"/>
    <cellStyle name="Fijo 4 32" xfId="7821"/>
    <cellStyle name="Fijo 4 33" xfId="7822"/>
    <cellStyle name="Fijo 4 34" xfId="7823"/>
    <cellStyle name="Fijo 4 35" xfId="7824"/>
    <cellStyle name="Fijo 4 36" xfId="7825"/>
    <cellStyle name="Fijo 4 37" xfId="7826"/>
    <cellStyle name="Fijo 4 38" xfId="7827"/>
    <cellStyle name="Fijo 4 39" xfId="7828"/>
    <cellStyle name="Fijo 4 4" xfId="7829"/>
    <cellStyle name="Fijo 4 4 2" xfId="7830"/>
    <cellStyle name="Fijo 4 4 2 2" xfId="7831"/>
    <cellStyle name="Fijo 4 4 2 2 2" xfId="7832"/>
    <cellStyle name="Fijo 4 4 2 3" xfId="7833"/>
    <cellStyle name="Fijo 4 4 3" xfId="7834"/>
    <cellStyle name="Fijo 4 4 3 2" xfId="7835"/>
    <cellStyle name="Fijo 4 4 4" xfId="7836"/>
    <cellStyle name="Fijo 4 40" xfId="7837"/>
    <cellStyle name="Fijo 4 41" xfId="7838"/>
    <cellStyle name="Fijo 4 42" xfId="7839"/>
    <cellStyle name="Fijo 4 43" xfId="7840"/>
    <cellStyle name="Fijo 4 44" xfId="7841"/>
    <cellStyle name="Fijo 4 45" xfId="7842"/>
    <cellStyle name="Fijo 4 46" xfId="7843"/>
    <cellStyle name="Fijo 4 47" xfId="7844"/>
    <cellStyle name="Fijo 4 48" xfId="7845"/>
    <cellStyle name="Fijo 4 49" xfId="7846"/>
    <cellStyle name="Fijo 4 5" xfId="7847"/>
    <cellStyle name="Fijo 4 5 2" xfId="7848"/>
    <cellStyle name="Fijo 4 5 2 2" xfId="7849"/>
    <cellStyle name="Fijo 4 5 3" xfId="7850"/>
    <cellStyle name="Fijo 4 5 3 2" xfId="7851"/>
    <cellStyle name="Fijo 4 5 4" xfId="7852"/>
    <cellStyle name="Fijo 4 5 4 2" xfId="7853"/>
    <cellStyle name="Fijo 4 5 4 3" xfId="7854"/>
    <cellStyle name="Fijo 4 5 4 3 2" xfId="7855"/>
    <cellStyle name="Fijo 4 5 4 3 3" xfId="7856"/>
    <cellStyle name="Fijo 4 5 4 4" xfId="7857"/>
    <cellStyle name="Fijo 4 5 5" xfId="7858"/>
    <cellStyle name="Fijo 4 5 5 2" xfId="7859"/>
    <cellStyle name="Fijo 4 5 5 3" xfId="7860"/>
    <cellStyle name="Fijo 4 50" xfId="7861"/>
    <cellStyle name="Fijo 4 51" xfId="7862"/>
    <cellStyle name="Fijo 4 52" xfId="7863"/>
    <cellStyle name="Fijo 4 53" xfId="7864"/>
    <cellStyle name="Fijo 4 54" xfId="7865"/>
    <cellStyle name="Fijo 4 55" xfId="7866"/>
    <cellStyle name="Fijo 4 56" xfId="7867"/>
    <cellStyle name="Fijo 4 57" xfId="7868"/>
    <cellStyle name="Fijo 4 58" xfId="7869"/>
    <cellStyle name="Fijo 4 59" xfId="7870"/>
    <cellStyle name="Fijo 4 6" xfId="7871"/>
    <cellStyle name="Fijo 4 6 2" xfId="7872"/>
    <cellStyle name="Fijo 4 6 2 2" xfId="7873"/>
    <cellStyle name="Fijo 4 6 2 3" xfId="7874"/>
    <cellStyle name="Fijo 4 6 2 3 2" xfId="7875"/>
    <cellStyle name="Fijo 4 6 2 3 3" xfId="7876"/>
    <cellStyle name="Fijo 4 6 3" xfId="7877"/>
    <cellStyle name="Fijo 4 6 3 2" xfId="7878"/>
    <cellStyle name="Fijo 4 6 4" xfId="7879"/>
    <cellStyle name="Fijo 4 6 4 2" xfId="7880"/>
    <cellStyle name="Fijo 4 6 4 3" xfId="7881"/>
    <cellStyle name="Fijo 4 6 5" xfId="7882"/>
    <cellStyle name="Fijo 4 6 5 2" xfId="7883"/>
    <cellStyle name="Fijo 4 6 5 3" xfId="7884"/>
    <cellStyle name="Fijo 4 6 6" xfId="7885"/>
    <cellStyle name="Fijo 4 60" xfId="7886"/>
    <cellStyle name="Fijo 4 61" xfId="7887"/>
    <cellStyle name="Fijo 4 62" xfId="7888"/>
    <cellStyle name="Fijo 4 62 2" xfId="7889"/>
    <cellStyle name="Fijo 4 62 3" xfId="7890"/>
    <cellStyle name="Fijo 4 63" xfId="7891"/>
    <cellStyle name="Fijo 4 64" xfId="7892"/>
    <cellStyle name="Fijo 4 7" xfId="7893"/>
    <cellStyle name="Fijo 4 7 2" xfId="7894"/>
    <cellStyle name="Fijo 4 7 2 2" xfId="7895"/>
    <cellStyle name="Fijo 4 7 2 3" xfId="7896"/>
    <cellStyle name="Fijo 4 7 3" xfId="7897"/>
    <cellStyle name="Fijo 4 7 4" xfId="7898"/>
    <cellStyle name="Fijo 4 7 4 2" xfId="7899"/>
    <cellStyle name="Fijo 4 7 4 3" xfId="7900"/>
    <cellStyle name="Fijo 4 7 5" xfId="7901"/>
    <cellStyle name="Fijo 4 8" xfId="7902"/>
    <cellStyle name="Fijo 4 8 2" xfId="7903"/>
    <cellStyle name="Fijo 4 9" xfId="7904"/>
    <cellStyle name="Fijo 4 9 2" xfId="7905"/>
    <cellStyle name="Fijo 4 9 3" xfId="7906"/>
    <cellStyle name="Fijo 4 9 4" xfId="7907"/>
    <cellStyle name="Fijo 4_CUENTAS BANCARIAS" xfId="7908"/>
    <cellStyle name="Fijo 40" xfId="7909"/>
    <cellStyle name="Fijo 41" xfId="7910"/>
    <cellStyle name="Fijo 42" xfId="7911"/>
    <cellStyle name="Fijo 43" xfId="7912"/>
    <cellStyle name="Fijo 44" xfId="7913"/>
    <cellStyle name="Fijo 45" xfId="7914"/>
    <cellStyle name="Fijo 46" xfId="7915"/>
    <cellStyle name="Fijo 47" xfId="7916"/>
    <cellStyle name="Fijo 48" xfId="7917"/>
    <cellStyle name="Fijo 49" xfId="7918"/>
    <cellStyle name="Fijo 5" xfId="7919"/>
    <cellStyle name="Fijo 5 10" xfId="7920"/>
    <cellStyle name="Fijo 5 11" xfId="7921"/>
    <cellStyle name="Fijo 5 12" xfId="7922"/>
    <cellStyle name="Fijo 5 12 2" xfId="7923"/>
    <cellStyle name="Fijo 5 2" xfId="7924"/>
    <cellStyle name="Fijo 5 2 2" xfId="7925"/>
    <cellStyle name="Fijo 5 2 2 2" xfId="7926"/>
    <cellStyle name="Fijo 5 2 3" xfId="7927"/>
    <cellStyle name="Fijo 5 2 3 2" xfId="7928"/>
    <cellStyle name="Fijo 5 3" xfId="7929"/>
    <cellStyle name="Fijo 5 3 2" xfId="7930"/>
    <cellStyle name="Fijo 5 4" xfId="7931"/>
    <cellStyle name="Fijo 5 5" xfId="7932"/>
    <cellStyle name="Fijo 5 6" xfId="7933"/>
    <cellStyle name="Fijo 5 7" xfId="7934"/>
    <cellStyle name="Fijo 5 8" xfId="7935"/>
    <cellStyle name="Fijo 5 9" xfId="7936"/>
    <cellStyle name="Fijo 50" xfId="7937"/>
    <cellStyle name="Fijo 51" xfId="7938"/>
    <cellStyle name="Fijo 52" xfId="7939"/>
    <cellStyle name="Fijo 53" xfId="7940"/>
    <cellStyle name="Fijo 54" xfId="7941"/>
    <cellStyle name="Fijo 55" xfId="7942"/>
    <cellStyle name="Fijo 56" xfId="7943"/>
    <cellStyle name="Fijo 57" xfId="7944"/>
    <cellStyle name="Fijo 58" xfId="7945"/>
    <cellStyle name="Fijo 59" xfId="7946"/>
    <cellStyle name="Fijo 6" xfId="7947"/>
    <cellStyle name="Fijo 6 2" xfId="7948"/>
    <cellStyle name="Fijo 6 2 2" xfId="7949"/>
    <cellStyle name="Fijo 6 2 2 2" xfId="7950"/>
    <cellStyle name="Fijo 6 2 3" xfId="7951"/>
    <cellStyle name="Fijo 6 2 4" xfId="7952"/>
    <cellStyle name="Fijo 6 3" xfId="7953"/>
    <cellStyle name="Fijo 6 3 2" xfId="7954"/>
    <cellStyle name="Fijo 6 3 3" xfId="7955"/>
    <cellStyle name="Fijo 6 4" xfId="7956"/>
    <cellStyle name="Fijo 60" xfId="7957"/>
    <cellStyle name="Fijo 61" xfId="7958"/>
    <cellStyle name="Fijo 62" xfId="7959"/>
    <cellStyle name="Fijo 63" xfId="7960"/>
    <cellStyle name="Fijo 64" xfId="7961"/>
    <cellStyle name="Fijo 65" xfId="7962"/>
    <cellStyle name="Fijo 65 2" xfId="7963"/>
    <cellStyle name="Fijo 65 3" xfId="7964"/>
    <cellStyle name="Fijo 66" xfId="7965"/>
    <cellStyle name="Fijo 66 2" xfId="7966"/>
    <cellStyle name="Fijo 66 3" xfId="7967"/>
    <cellStyle name="Fijo 66 4" xfId="7968"/>
    <cellStyle name="Fijo 67" xfId="7969"/>
    <cellStyle name="Fijo 67 2" xfId="7970"/>
    <cellStyle name="Fijo 67 3" xfId="7971"/>
    <cellStyle name="Fijo 68" xfId="7972"/>
    <cellStyle name="Fijo 68 2" xfId="7973"/>
    <cellStyle name="Fijo 68 3" xfId="7974"/>
    <cellStyle name="Fijo 69" xfId="7975"/>
    <cellStyle name="Fijo 7" xfId="7976"/>
    <cellStyle name="Fijo 7 2" xfId="7977"/>
    <cellStyle name="Fijo 7 2 2" xfId="7978"/>
    <cellStyle name="Fijo 7 2 2 2" xfId="7979"/>
    <cellStyle name="Fijo 7 2 3" xfId="7980"/>
    <cellStyle name="Fijo 7 2 4" xfId="7981"/>
    <cellStyle name="Fijo 7 3" xfId="7982"/>
    <cellStyle name="Fijo 7 3 2" xfId="7983"/>
    <cellStyle name="Fijo 7 3 3" xfId="7984"/>
    <cellStyle name="Fijo 7 4" xfId="7985"/>
    <cellStyle name="Fijo 70" xfId="7986"/>
    <cellStyle name="Fijo 71" xfId="7987"/>
    <cellStyle name="Fijo 72" xfId="7988"/>
    <cellStyle name="Fijo 73" xfId="7989"/>
    <cellStyle name="Fijo 74" xfId="7990"/>
    <cellStyle name="Fijo 75" xfId="7991"/>
    <cellStyle name="Fijo 76" xfId="7992"/>
    <cellStyle name="Fijo 77" xfId="7993"/>
    <cellStyle name="Fijo 78" xfId="7994"/>
    <cellStyle name="Fijo 79" xfId="7995"/>
    <cellStyle name="Fijo 8" xfId="7996"/>
    <cellStyle name="Fijo 8 2" xfId="7997"/>
    <cellStyle name="Fijo 8 2 2" xfId="7998"/>
    <cellStyle name="Fijo 8 2 3" xfId="7999"/>
    <cellStyle name="Fijo 8 3" xfId="8000"/>
    <cellStyle name="Fijo 8 3 2" xfId="8001"/>
    <cellStyle name="Fijo 8 3 3" xfId="8002"/>
    <cellStyle name="Fijo 8 4" xfId="8003"/>
    <cellStyle name="Fijo 8 4 2" xfId="8004"/>
    <cellStyle name="Fijo 8 4 3" xfId="8005"/>
    <cellStyle name="Fijo 8 4 3 2" xfId="8006"/>
    <cellStyle name="Fijo 8 4 3 3" xfId="8007"/>
    <cellStyle name="Fijo 8 4 4" xfId="8008"/>
    <cellStyle name="Fijo 8 5" xfId="8009"/>
    <cellStyle name="Fijo 8 5 2" xfId="8010"/>
    <cellStyle name="Fijo 8 5 3" xfId="8011"/>
    <cellStyle name="Fijo 80" xfId="8012"/>
    <cellStyle name="Fijo 81" xfId="8013"/>
    <cellStyle name="Fijo 82" xfId="8014"/>
    <cellStyle name="Fijo 83" xfId="8015"/>
    <cellStyle name="Fijo 84" xfId="8016"/>
    <cellStyle name="Fijo 85" xfId="8017"/>
    <cellStyle name="Fijo 86" xfId="8018"/>
    <cellStyle name="Fijo 87" xfId="8019"/>
    <cellStyle name="Fijo 9" xfId="8020"/>
    <cellStyle name="Fijo 9 2" xfId="8021"/>
    <cellStyle name="Fijo 9 2 2" xfId="8022"/>
    <cellStyle name="Fijo 9 2 3" xfId="8023"/>
    <cellStyle name="Fijo 9 2 3 2" xfId="8024"/>
    <cellStyle name="Fijo 9 2 3 3" xfId="8025"/>
    <cellStyle name="Fijo 9 2 4" xfId="8026"/>
    <cellStyle name="Fijo 9 3" xfId="8027"/>
    <cellStyle name="Fijo 9 3 2" xfId="8028"/>
    <cellStyle name="Fijo 9 3 3" xfId="8029"/>
    <cellStyle name="Fijo 9 4" xfId="8030"/>
    <cellStyle name="Fijo 9 4 2" xfId="8031"/>
    <cellStyle name="Fijo 9 4 3" xfId="8032"/>
    <cellStyle name="Fijo 9 5" xfId="8033"/>
    <cellStyle name="Fijo 9 5 2" xfId="8034"/>
    <cellStyle name="Fijo 9 5 3" xfId="8035"/>
    <cellStyle name="Fijo 9 6" xfId="8036"/>
    <cellStyle name="Fijo_Analisis Todos los  Honorarios 2010 con Proyecto de Ley" xfId="8037"/>
    <cellStyle name="Good" xfId="8038"/>
    <cellStyle name="Good 2" xfId="8039"/>
    <cellStyle name="Good_atrasado 15 04 DAF" xfId="8040"/>
    <cellStyle name="Heading 1" xfId="8041"/>
    <cellStyle name="Heading 1 2" xfId="8042"/>
    <cellStyle name="Heading 1_atrasado 15 04 DAF" xfId="8043"/>
    <cellStyle name="Heading 2" xfId="8044"/>
    <cellStyle name="Heading 2 2" xfId="8045"/>
    <cellStyle name="Heading 2_atrasado 15 04 DAF" xfId="8046"/>
    <cellStyle name="Heading 3" xfId="8047"/>
    <cellStyle name="Heading 3 2" xfId="8048"/>
    <cellStyle name="Heading 3_atrasado 15 04 DAF" xfId="8049"/>
    <cellStyle name="Heading 4" xfId="8050"/>
    <cellStyle name="Heading 4 2" xfId="8051"/>
    <cellStyle name="Heading 4_atrasado 15 04 DAF" xfId="8052"/>
    <cellStyle name="Hipervínculo 10" xfId="8053"/>
    <cellStyle name="Hipervínculo 11" xfId="8054"/>
    <cellStyle name="Hipervínculo 12" xfId="8055"/>
    <cellStyle name="Hipervínculo 12 2" xfId="8056"/>
    <cellStyle name="Hipervínculo 12 3" xfId="8057"/>
    <cellStyle name="Hipervínculo 12 4" xfId="8058"/>
    <cellStyle name="Hipervínculo 13" xfId="8059"/>
    <cellStyle name="Hipervínculo 14" xfId="8060"/>
    <cellStyle name="Hipervínculo 14 10" xfId="8061"/>
    <cellStyle name="Hipervínculo 14 11" xfId="8062"/>
    <cellStyle name="Hipervínculo 14 12" xfId="8063"/>
    <cellStyle name="Hipervínculo 14 13" xfId="8064"/>
    <cellStyle name="Hipervínculo 14 14" xfId="8065"/>
    <cellStyle name="Hipervínculo 14 15" xfId="8066"/>
    <cellStyle name="Hipervínculo 14 16" xfId="8067"/>
    <cellStyle name="Hipervínculo 14 17" xfId="8068"/>
    <cellStyle name="Hipervínculo 14 18" xfId="8069"/>
    <cellStyle name="Hipervínculo 14 19" xfId="8070"/>
    <cellStyle name="Hipervínculo 14 2" xfId="8071"/>
    <cellStyle name="Hipervínculo 14 20" xfId="8072"/>
    <cellStyle name="Hipervínculo 14 21" xfId="8073"/>
    <cellStyle name="Hipervínculo 14 22" xfId="8074"/>
    <cellStyle name="Hipervínculo 14 23" xfId="8075"/>
    <cellStyle name="Hipervínculo 14 24" xfId="8076"/>
    <cellStyle name="Hipervínculo 14 25" xfId="8077"/>
    <cellStyle name="Hipervínculo 14 26" xfId="8078"/>
    <cellStyle name="Hipervínculo 14 27" xfId="8079"/>
    <cellStyle name="Hipervínculo 14 28" xfId="8080"/>
    <cellStyle name="Hipervínculo 14 29" xfId="8081"/>
    <cellStyle name="Hipervínculo 14 3" xfId="8082"/>
    <cellStyle name="Hipervínculo 14 30" xfId="8083"/>
    <cellStyle name="Hipervínculo 14 31" xfId="8084"/>
    <cellStyle name="Hipervínculo 14 32" xfId="8085"/>
    <cellStyle name="Hipervínculo 14 33" xfId="8086"/>
    <cellStyle name="Hipervínculo 14 34" xfId="8087"/>
    <cellStyle name="Hipervínculo 14 35" xfId="8088"/>
    <cellStyle name="Hipervínculo 14 36" xfId="8089"/>
    <cellStyle name="Hipervínculo 14 37" xfId="8090"/>
    <cellStyle name="Hipervínculo 14 38" xfId="8091"/>
    <cellStyle name="Hipervínculo 14 39" xfId="8092"/>
    <cellStyle name="Hipervínculo 14 4" xfId="8093"/>
    <cellStyle name="Hipervínculo 14 40" xfId="8094"/>
    <cellStyle name="Hipervínculo 14 41" xfId="8095"/>
    <cellStyle name="Hipervínculo 14 42" xfId="8096"/>
    <cellStyle name="Hipervínculo 14 43" xfId="8097"/>
    <cellStyle name="Hipervínculo 14 44" xfId="8098"/>
    <cellStyle name="Hipervínculo 14 45" xfId="8099"/>
    <cellStyle name="Hipervínculo 14 46" xfId="8100"/>
    <cellStyle name="Hipervínculo 14 47" xfId="8101"/>
    <cellStyle name="Hipervínculo 14 48" xfId="8102"/>
    <cellStyle name="Hipervínculo 14 49" xfId="8103"/>
    <cellStyle name="Hipervínculo 14 5" xfId="8104"/>
    <cellStyle name="Hipervínculo 14 50" xfId="8105"/>
    <cellStyle name="Hipervínculo 14 51" xfId="8106"/>
    <cellStyle name="Hipervínculo 14 52" xfId="8107"/>
    <cellStyle name="Hipervínculo 14 53" xfId="8108"/>
    <cellStyle name="Hipervínculo 14 54" xfId="8109"/>
    <cellStyle name="Hipervínculo 14 55" xfId="8110"/>
    <cellStyle name="Hipervínculo 14 56" xfId="8111"/>
    <cellStyle name="Hipervínculo 14 57" xfId="8112"/>
    <cellStyle name="Hipervínculo 14 6" xfId="8113"/>
    <cellStyle name="Hipervínculo 14 7" xfId="8114"/>
    <cellStyle name="Hipervínculo 14 8" xfId="8115"/>
    <cellStyle name="Hipervínculo 14 9" xfId="8116"/>
    <cellStyle name="Hipervínculo 15" xfId="8117"/>
    <cellStyle name="Hipervínculo 15 10" xfId="8118"/>
    <cellStyle name="Hipervínculo 15 11" xfId="8119"/>
    <cellStyle name="Hipervínculo 15 12" xfId="8120"/>
    <cellStyle name="Hipervínculo 15 13" xfId="8121"/>
    <cellStyle name="Hipervínculo 15 14" xfId="8122"/>
    <cellStyle name="Hipervínculo 15 15" xfId="8123"/>
    <cellStyle name="Hipervínculo 15 16" xfId="8124"/>
    <cellStyle name="Hipervínculo 15 17" xfId="8125"/>
    <cellStyle name="Hipervínculo 15 18" xfId="8126"/>
    <cellStyle name="Hipervínculo 15 19" xfId="8127"/>
    <cellStyle name="Hipervínculo 15 2" xfId="8128"/>
    <cellStyle name="Hipervínculo 15 20" xfId="8129"/>
    <cellStyle name="Hipervínculo 15 21" xfId="8130"/>
    <cellStyle name="Hipervínculo 15 22" xfId="8131"/>
    <cellStyle name="Hipervínculo 15 23" xfId="8132"/>
    <cellStyle name="Hipervínculo 15 24" xfId="8133"/>
    <cellStyle name="Hipervínculo 15 25" xfId="8134"/>
    <cellStyle name="Hipervínculo 15 26" xfId="8135"/>
    <cellStyle name="Hipervínculo 15 27" xfId="8136"/>
    <cellStyle name="Hipervínculo 15 28" xfId="8137"/>
    <cellStyle name="Hipervínculo 15 29" xfId="8138"/>
    <cellStyle name="Hipervínculo 15 3" xfId="8139"/>
    <cellStyle name="Hipervínculo 15 30" xfId="8140"/>
    <cellStyle name="Hipervínculo 15 31" xfId="8141"/>
    <cellStyle name="Hipervínculo 15 32" xfId="8142"/>
    <cellStyle name="Hipervínculo 15 33" xfId="8143"/>
    <cellStyle name="Hipervínculo 15 34" xfId="8144"/>
    <cellStyle name="Hipervínculo 15 35" xfId="8145"/>
    <cellStyle name="Hipervínculo 15 36" xfId="8146"/>
    <cellStyle name="Hipervínculo 15 37" xfId="8147"/>
    <cellStyle name="Hipervínculo 15 38" xfId="8148"/>
    <cellStyle name="Hipervínculo 15 39" xfId="8149"/>
    <cellStyle name="Hipervínculo 15 4" xfId="8150"/>
    <cellStyle name="Hipervínculo 15 40" xfId="8151"/>
    <cellStyle name="Hipervínculo 15 41" xfId="8152"/>
    <cellStyle name="Hipervínculo 15 42" xfId="8153"/>
    <cellStyle name="Hipervínculo 15 43" xfId="8154"/>
    <cellStyle name="Hipervínculo 15 44" xfId="8155"/>
    <cellStyle name="Hipervínculo 15 45" xfId="8156"/>
    <cellStyle name="Hipervínculo 15 46" xfId="8157"/>
    <cellStyle name="Hipervínculo 15 47" xfId="8158"/>
    <cellStyle name="Hipervínculo 15 48" xfId="8159"/>
    <cellStyle name="Hipervínculo 15 49" xfId="8160"/>
    <cellStyle name="Hipervínculo 15 5" xfId="8161"/>
    <cellStyle name="Hipervínculo 15 50" xfId="8162"/>
    <cellStyle name="Hipervínculo 15 51" xfId="8163"/>
    <cellStyle name="Hipervínculo 15 52" xfId="8164"/>
    <cellStyle name="Hipervínculo 15 53" xfId="8165"/>
    <cellStyle name="Hipervínculo 15 54" xfId="8166"/>
    <cellStyle name="Hipervínculo 15 55" xfId="8167"/>
    <cellStyle name="Hipervínculo 15 56" xfId="8168"/>
    <cellStyle name="Hipervínculo 15 57" xfId="8169"/>
    <cellStyle name="Hipervínculo 15 6" xfId="8170"/>
    <cellStyle name="Hipervínculo 15 7" xfId="8171"/>
    <cellStyle name="Hipervínculo 15 8" xfId="8172"/>
    <cellStyle name="Hipervínculo 15 9" xfId="8173"/>
    <cellStyle name="Hipervínculo 16" xfId="8174"/>
    <cellStyle name="Hipervínculo 16 10" xfId="8175"/>
    <cellStyle name="Hipervínculo 16 11" xfId="8176"/>
    <cellStyle name="Hipervínculo 16 12" xfId="8177"/>
    <cellStyle name="Hipervínculo 16 13" xfId="8178"/>
    <cellStyle name="Hipervínculo 16 14" xfId="8179"/>
    <cellStyle name="Hipervínculo 16 15" xfId="8180"/>
    <cellStyle name="Hipervínculo 16 16" xfId="8181"/>
    <cellStyle name="Hipervínculo 16 17" xfId="8182"/>
    <cellStyle name="Hipervínculo 16 18" xfId="8183"/>
    <cellStyle name="Hipervínculo 16 19" xfId="8184"/>
    <cellStyle name="Hipervínculo 16 2" xfId="8185"/>
    <cellStyle name="Hipervínculo 16 20" xfId="8186"/>
    <cellStyle name="Hipervínculo 16 21" xfId="8187"/>
    <cellStyle name="Hipervínculo 16 22" xfId="8188"/>
    <cellStyle name="Hipervínculo 16 23" xfId="8189"/>
    <cellStyle name="Hipervínculo 16 24" xfId="8190"/>
    <cellStyle name="Hipervínculo 16 25" xfId="8191"/>
    <cellStyle name="Hipervínculo 16 26" xfId="8192"/>
    <cellStyle name="Hipervínculo 16 27" xfId="8193"/>
    <cellStyle name="Hipervínculo 16 28" xfId="8194"/>
    <cellStyle name="Hipervínculo 16 29" xfId="8195"/>
    <cellStyle name="Hipervínculo 16 3" xfId="8196"/>
    <cellStyle name="Hipervínculo 16 30" xfId="8197"/>
    <cellStyle name="Hipervínculo 16 31" xfId="8198"/>
    <cellStyle name="Hipervínculo 16 32" xfId="8199"/>
    <cellStyle name="Hipervínculo 16 33" xfId="8200"/>
    <cellStyle name="Hipervínculo 16 34" xfId="8201"/>
    <cellStyle name="Hipervínculo 16 35" xfId="8202"/>
    <cellStyle name="Hipervínculo 16 36" xfId="8203"/>
    <cellStyle name="Hipervínculo 16 37" xfId="8204"/>
    <cellStyle name="Hipervínculo 16 38" xfId="8205"/>
    <cellStyle name="Hipervínculo 16 39" xfId="8206"/>
    <cellStyle name="Hipervínculo 16 4" xfId="8207"/>
    <cellStyle name="Hipervínculo 16 40" xfId="8208"/>
    <cellStyle name="Hipervínculo 16 41" xfId="8209"/>
    <cellStyle name="Hipervínculo 16 42" xfId="8210"/>
    <cellStyle name="Hipervínculo 16 43" xfId="8211"/>
    <cellStyle name="Hipervínculo 16 44" xfId="8212"/>
    <cellStyle name="Hipervínculo 16 45" xfId="8213"/>
    <cellStyle name="Hipervínculo 16 46" xfId="8214"/>
    <cellStyle name="Hipervínculo 16 47" xfId="8215"/>
    <cellStyle name="Hipervínculo 16 48" xfId="8216"/>
    <cellStyle name="Hipervínculo 16 49" xfId="8217"/>
    <cellStyle name="Hipervínculo 16 5" xfId="8218"/>
    <cellStyle name="Hipervínculo 16 50" xfId="8219"/>
    <cellStyle name="Hipervínculo 16 51" xfId="8220"/>
    <cellStyle name="Hipervínculo 16 52" xfId="8221"/>
    <cellStyle name="Hipervínculo 16 53" xfId="8222"/>
    <cellStyle name="Hipervínculo 16 54" xfId="8223"/>
    <cellStyle name="Hipervínculo 16 55" xfId="8224"/>
    <cellStyle name="Hipervínculo 16 56" xfId="8225"/>
    <cellStyle name="Hipervínculo 16 57" xfId="8226"/>
    <cellStyle name="Hipervínculo 16 6" xfId="8227"/>
    <cellStyle name="Hipervínculo 16 7" xfId="8228"/>
    <cellStyle name="Hipervínculo 16 8" xfId="8229"/>
    <cellStyle name="Hipervínculo 16 9" xfId="8230"/>
    <cellStyle name="Hipervínculo 17" xfId="8231"/>
    <cellStyle name="Hipervínculo 17 10" xfId="8232"/>
    <cellStyle name="Hipervínculo 17 11" xfId="8233"/>
    <cellStyle name="Hipervínculo 17 12" xfId="8234"/>
    <cellStyle name="Hipervínculo 17 13" xfId="8235"/>
    <cellStyle name="Hipervínculo 17 14" xfId="8236"/>
    <cellStyle name="Hipervínculo 17 15" xfId="8237"/>
    <cellStyle name="Hipervínculo 17 16" xfId="8238"/>
    <cellStyle name="Hipervínculo 17 17" xfId="8239"/>
    <cellStyle name="Hipervínculo 17 18" xfId="8240"/>
    <cellStyle name="Hipervínculo 17 19" xfId="8241"/>
    <cellStyle name="Hipervínculo 17 2" xfId="8242"/>
    <cellStyle name="Hipervínculo 17 20" xfId="8243"/>
    <cellStyle name="Hipervínculo 17 21" xfId="8244"/>
    <cellStyle name="Hipervínculo 17 22" xfId="8245"/>
    <cellStyle name="Hipervínculo 17 23" xfId="8246"/>
    <cellStyle name="Hipervínculo 17 24" xfId="8247"/>
    <cellStyle name="Hipervínculo 17 25" xfId="8248"/>
    <cellStyle name="Hipervínculo 17 26" xfId="8249"/>
    <cellStyle name="Hipervínculo 17 27" xfId="8250"/>
    <cellStyle name="Hipervínculo 17 28" xfId="8251"/>
    <cellStyle name="Hipervínculo 17 29" xfId="8252"/>
    <cellStyle name="Hipervínculo 17 3" xfId="8253"/>
    <cellStyle name="Hipervínculo 17 30" xfId="8254"/>
    <cellStyle name="Hipervínculo 17 31" xfId="8255"/>
    <cellStyle name="Hipervínculo 17 32" xfId="8256"/>
    <cellStyle name="Hipervínculo 17 33" xfId="8257"/>
    <cellStyle name="Hipervínculo 17 34" xfId="8258"/>
    <cellStyle name="Hipervínculo 17 35" xfId="8259"/>
    <cellStyle name="Hipervínculo 17 36" xfId="8260"/>
    <cellStyle name="Hipervínculo 17 37" xfId="8261"/>
    <cellStyle name="Hipervínculo 17 38" xfId="8262"/>
    <cellStyle name="Hipervínculo 17 39" xfId="8263"/>
    <cellStyle name="Hipervínculo 17 4" xfId="8264"/>
    <cellStyle name="Hipervínculo 17 40" xfId="8265"/>
    <cellStyle name="Hipervínculo 17 41" xfId="8266"/>
    <cellStyle name="Hipervínculo 17 42" xfId="8267"/>
    <cellStyle name="Hipervínculo 17 43" xfId="8268"/>
    <cellStyle name="Hipervínculo 17 44" xfId="8269"/>
    <cellStyle name="Hipervínculo 17 45" xfId="8270"/>
    <cellStyle name="Hipervínculo 17 46" xfId="8271"/>
    <cellStyle name="Hipervínculo 17 47" xfId="8272"/>
    <cellStyle name="Hipervínculo 17 48" xfId="8273"/>
    <cellStyle name="Hipervínculo 17 49" xfId="8274"/>
    <cellStyle name="Hipervínculo 17 5" xfId="8275"/>
    <cellStyle name="Hipervínculo 17 50" xfId="8276"/>
    <cellStyle name="Hipervínculo 17 51" xfId="8277"/>
    <cellStyle name="Hipervínculo 17 52" xfId="8278"/>
    <cellStyle name="Hipervínculo 17 53" xfId="8279"/>
    <cellStyle name="Hipervínculo 17 54" xfId="8280"/>
    <cellStyle name="Hipervínculo 17 55" xfId="8281"/>
    <cellStyle name="Hipervínculo 17 56" xfId="8282"/>
    <cellStyle name="Hipervínculo 17 57" xfId="8283"/>
    <cellStyle name="Hipervínculo 17 6" xfId="8284"/>
    <cellStyle name="Hipervínculo 17 7" xfId="8285"/>
    <cellStyle name="Hipervínculo 17 8" xfId="8286"/>
    <cellStyle name="Hipervínculo 17 9" xfId="8287"/>
    <cellStyle name="Hipervínculo 18" xfId="8288"/>
    <cellStyle name="Hipervínculo 18 10" xfId="8289"/>
    <cellStyle name="Hipervínculo 18 11" xfId="8290"/>
    <cellStyle name="Hipervínculo 18 12" xfId="8291"/>
    <cellStyle name="Hipervínculo 18 13" xfId="8292"/>
    <cellStyle name="Hipervínculo 18 14" xfId="8293"/>
    <cellStyle name="Hipervínculo 18 15" xfId="8294"/>
    <cellStyle name="Hipervínculo 18 16" xfId="8295"/>
    <cellStyle name="Hipervínculo 18 17" xfId="8296"/>
    <cellStyle name="Hipervínculo 18 18" xfId="8297"/>
    <cellStyle name="Hipervínculo 18 19" xfId="8298"/>
    <cellStyle name="Hipervínculo 18 2" xfId="8299"/>
    <cellStyle name="Hipervínculo 18 20" xfId="8300"/>
    <cellStyle name="Hipervínculo 18 21" xfId="8301"/>
    <cellStyle name="Hipervínculo 18 22" xfId="8302"/>
    <cellStyle name="Hipervínculo 18 23" xfId="8303"/>
    <cellStyle name="Hipervínculo 18 24" xfId="8304"/>
    <cellStyle name="Hipervínculo 18 25" xfId="8305"/>
    <cellStyle name="Hipervínculo 18 26" xfId="8306"/>
    <cellStyle name="Hipervínculo 18 27" xfId="8307"/>
    <cellStyle name="Hipervínculo 18 28" xfId="8308"/>
    <cellStyle name="Hipervínculo 18 29" xfId="8309"/>
    <cellStyle name="Hipervínculo 18 3" xfId="8310"/>
    <cellStyle name="Hipervínculo 18 30" xfId="8311"/>
    <cellStyle name="Hipervínculo 18 31" xfId="8312"/>
    <cellStyle name="Hipervínculo 18 32" xfId="8313"/>
    <cellStyle name="Hipervínculo 18 33" xfId="8314"/>
    <cellStyle name="Hipervínculo 18 34" xfId="8315"/>
    <cellStyle name="Hipervínculo 18 35" xfId="8316"/>
    <cellStyle name="Hipervínculo 18 36" xfId="8317"/>
    <cellStyle name="Hipervínculo 18 37" xfId="8318"/>
    <cellStyle name="Hipervínculo 18 38" xfId="8319"/>
    <cellStyle name="Hipervínculo 18 39" xfId="8320"/>
    <cellStyle name="Hipervínculo 18 4" xfId="8321"/>
    <cellStyle name="Hipervínculo 18 40" xfId="8322"/>
    <cellStyle name="Hipervínculo 18 41" xfId="8323"/>
    <cellStyle name="Hipervínculo 18 42" xfId="8324"/>
    <cellStyle name="Hipervínculo 18 43" xfId="8325"/>
    <cellStyle name="Hipervínculo 18 44" xfId="8326"/>
    <cellStyle name="Hipervínculo 18 45" xfId="8327"/>
    <cellStyle name="Hipervínculo 18 46" xfId="8328"/>
    <cellStyle name="Hipervínculo 18 47" xfId="8329"/>
    <cellStyle name="Hipervínculo 18 48" xfId="8330"/>
    <cellStyle name="Hipervínculo 18 49" xfId="8331"/>
    <cellStyle name="Hipervínculo 18 5" xfId="8332"/>
    <cellStyle name="Hipervínculo 18 50" xfId="8333"/>
    <cellStyle name="Hipervínculo 18 51" xfId="8334"/>
    <cellStyle name="Hipervínculo 18 52" xfId="8335"/>
    <cellStyle name="Hipervínculo 18 53" xfId="8336"/>
    <cellStyle name="Hipervínculo 18 54" xfId="8337"/>
    <cellStyle name="Hipervínculo 18 55" xfId="8338"/>
    <cellStyle name="Hipervínculo 18 56" xfId="8339"/>
    <cellStyle name="Hipervínculo 18 57" xfId="8340"/>
    <cellStyle name="Hipervínculo 18 6" xfId="8341"/>
    <cellStyle name="Hipervínculo 18 7" xfId="8342"/>
    <cellStyle name="Hipervínculo 18 8" xfId="8343"/>
    <cellStyle name="Hipervínculo 18 9" xfId="8344"/>
    <cellStyle name="Hipervínculo 19" xfId="8345"/>
    <cellStyle name="Hipervínculo 2" xfId="8346"/>
    <cellStyle name="Hipervínculo 2 2" xfId="8347"/>
    <cellStyle name="Hipervínculo 2 2 10" xfId="8348"/>
    <cellStyle name="Hipervínculo 2 2 2" xfId="8349"/>
    <cellStyle name="Hipervínculo 2 2 2 2" xfId="8350"/>
    <cellStyle name="Hipervínculo 2 2 2 3" xfId="8351"/>
    <cellStyle name="Hipervínculo 2 2 2 4" xfId="8352"/>
    <cellStyle name="Hipervínculo 2 2 2 5" xfId="8353"/>
    <cellStyle name="Hipervínculo 2 2 3" xfId="8354"/>
    <cellStyle name="Hipervínculo 2 2 4" xfId="8355"/>
    <cellStyle name="Hipervínculo 2 2 4 2" xfId="8356"/>
    <cellStyle name="Hipervínculo 2 2 5" xfId="8357"/>
    <cellStyle name="Hipervínculo 2 2 5 2" xfId="8358"/>
    <cellStyle name="Hipervínculo 2 2 6" xfId="8359"/>
    <cellStyle name="Hipervínculo 2 2 7" xfId="8360"/>
    <cellStyle name="Hipervínculo 2 2 8" xfId="8361"/>
    <cellStyle name="Hipervínculo 2 2 9" xfId="8362"/>
    <cellStyle name="Hipervínculo 2 3" xfId="8363"/>
    <cellStyle name="Hipervínculo 2 4" xfId="8364"/>
    <cellStyle name="Hipervínculo 2 5" xfId="8365"/>
    <cellStyle name="Hipervínculo 2 6" xfId="8366"/>
    <cellStyle name="Hipervínculo 2 7" xfId="8367"/>
    <cellStyle name="Hipervínculo 2_atrasado 15 04 DAF" xfId="8368"/>
    <cellStyle name="Hipervínculo 20" xfId="8369"/>
    <cellStyle name="Hipervínculo 21" xfId="8370"/>
    <cellStyle name="Hipervínculo 22" xfId="8371"/>
    <cellStyle name="Hipervínculo 23" xfId="8372"/>
    <cellStyle name="Hipervínculo 24" xfId="8373"/>
    <cellStyle name="Hipervínculo 25" xfId="8374"/>
    <cellStyle name="Hipervínculo 25 10" xfId="8375"/>
    <cellStyle name="Hipervínculo 25 11" xfId="8376"/>
    <cellStyle name="Hipervínculo 25 12" xfId="8377"/>
    <cellStyle name="Hipervínculo 25 13" xfId="8378"/>
    <cellStyle name="Hipervínculo 25 14" xfId="8379"/>
    <cellStyle name="Hipervínculo 25 15" xfId="8380"/>
    <cellStyle name="Hipervínculo 25 16" xfId="8381"/>
    <cellStyle name="Hipervínculo 25 17" xfId="8382"/>
    <cellStyle name="Hipervínculo 25 18" xfId="8383"/>
    <cellStyle name="Hipervínculo 25 19" xfId="8384"/>
    <cellStyle name="Hipervínculo 25 2" xfId="8385"/>
    <cellStyle name="Hipervínculo 25 20" xfId="8386"/>
    <cellStyle name="Hipervínculo 25 21" xfId="8387"/>
    <cellStyle name="Hipervínculo 25 22" xfId="8388"/>
    <cellStyle name="Hipervínculo 25 23" xfId="8389"/>
    <cellStyle name="Hipervínculo 25 24" xfId="8390"/>
    <cellStyle name="Hipervínculo 25 25" xfId="8391"/>
    <cellStyle name="Hipervínculo 25 26" xfId="8392"/>
    <cellStyle name="Hipervínculo 25 27" xfId="8393"/>
    <cellStyle name="Hipervínculo 25 28" xfId="8394"/>
    <cellStyle name="Hipervínculo 25 29" xfId="8395"/>
    <cellStyle name="Hipervínculo 25 3" xfId="8396"/>
    <cellStyle name="Hipervínculo 25 30" xfId="8397"/>
    <cellStyle name="Hipervínculo 25 31" xfId="8398"/>
    <cellStyle name="Hipervínculo 25 32" xfId="8399"/>
    <cellStyle name="Hipervínculo 25 33" xfId="8400"/>
    <cellStyle name="Hipervínculo 25 34" xfId="8401"/>
    <cellStyle name="Hipervínculo 25 35" xfId="8402"/>
    <cellStyle name="Hipervínculo 25 36" xfId="8403"/>
    <cellStyle name="Hipervínculo 25 37" xfId="8404"/>
    <cellStyle name="Hipervínculo 25 38" xfId="8405"/>
    <cellStyle name="Hipervínculo 25 39" xfId="8406"/>
    <cellStyle name="Hipervínculo 25 4" xfId="8407"/>
    <cellStyle name="Hipervínculo 25 40" xfId="8408"/>
    <cellStyle name="Hipervínculo 25 41" xfId="8409"/>
    <cellStyle name="Hipervínculo 25 42" xfId="8410"/>
    <cellStyle name="Hipervínculo 25 43" xfId="8411"/>
    <cellStyle name="Hipervínculo 25 44" xfId="8412"/>
    <cellStyle name="Hipervínculo 25 45" xfId="8413"/>
    <cellStyle name="Hipervínculo 25 46" xfId="8414"/>
    <cellStyle name="Hipervínculo 25 47" xfId="8415"/>
    <cellStyle name="Hipervínculo 25 48" xfId="8416"/>
    <cellStyle name="Hipervínculo 25 5" xfId="8417"/>
    <cellStyle name="Hipervínculo 25 6" xfId="8418"/>
    <cellStyle name="Hipervínculo 25 7" xfId="8419"/>
    <cellStyle name="Hipervínculo 25 8" xfId="8420"/>
    <cellStyle name="Hipervínculo 25 9" xfId="8421"/>
    <cellStyle name="Hipervínculo 26" xfId="8422"/>
    <cellStyle name="Hipervínculo 27" xfId="8423"/>
    <cellStyle name="Hipervínculo 28" xfId="8424"/>
    <cellStyle name="Hipervínculo 29" xfId="8425"/>
    <cellStyle name="Hipervínculo 3" xfId="8426"/>
    <cellStyle name="Hipervínculo 3 10" xfId="8427"/>
    <cellStyle name="Hipervínculo 3 11" xfId="8428"/>
    <cellStyle name="Hipervínculo 3 12" xfId="8429"/>
    <cellStyle name="Hipervínculo 3 13" xfId="8430"/>
    <cellStyle name="Hipervínculo 3 13 2" xfId="8431"/>
    <cellStyle name="Hipervínculo 3 2" xfId="8432"/>
    <cellStyle name="Hipervínculo 3 3" xfId="8433"/>
    <cellStyle name="Hipervínculo 3 4" xfId="8434"/>
    <cellStyle name="Hipervínculo 3 5" xfId="8435"/>
    <cellStyle name="Hipervínculo 3 6" xfId="8436"/>
    <cellStyle name="Hipervínculo 3 7" xfId="8437"/>
    <cellStyle name="Hipervínculo 3 8" xfId="8438"/>
    <cellStyle name="Hipervínculo 3 9" xfId="8439"/>
    <cellStyle name="Hipervínculo 30" xfId="8440"/>
    <cellStyle name="Hipervínculo 31" xfId="8441"/>
    <cellStyle name="Hipervínculo 32" xfId="8442"/>
    <cellStyle name="Hipervínculo 33" xfId="8443"/>
    <cellStyle name="Hipervínculo 34" xfId="8444"/>
    <cellStyle name="Hipervínculo 35" xfId="8445"/>
    <cellStyle name="Hipervínculo 36" xfId="8446"/>
    <cellStyle name="Hipervínculo 37" xfId="8447"/>
    <cellStyle name="Hipervínculo 38" xfId="8448"/>
    <cellStyle name="Hipervínculo 39" xfId="8449"/>
    <cellStyle name="Hipervínculo 4" xfId="8450"/>
    <cellStyle name="Hipervínculo 40" xfId="8451"/>
    <cellStyle name="Hipervínculo 41" xfId="8452"/>
    <cellStyle name="Hipervínculo 5" xfId="8453"/>
    <cellStyle name="Hipervínculo 6" xfId="8454"/>
    <cellStyle name="Hipervínculo 7" xfId="8455"/>
    <cellStyle name="Hipervínculo 8" xfId="8456"/>
    <cellStyle name="Hipervínculo 8 10" xfId="8457"/>
    <cellStyle name="Hipervínculo 8 11" xfId="8458"/>
    <cellStyle name="Hipervínculo 8 12" xfId="8459"/>
    <cellStyle name="Hipervínculo 8 13" xfId="8460"/>
    <cellStyle name="Hipervínculo 8 14" xfId="8461"/>
    <cellStyle name="Hipervínculo 8 15" xfId="8462"/>
    <cellStyle name="Hipervínculo 8 16" xfId="8463"/>
    <cellStyle name="Hipervínculo 8 17" xfId="8464"/>
    <cellStyle name="Hipervínculo 8 18" xfId="8465"/>
    <cellStyle name="Hipervínculo 8 19" xfId="8466"/>
    <cellStyle name="Hipervínculo 8 2" xfId="8467"/>
    <cellStyle name="Hipervínculo 8 20" xfId="8468"/>
    <cellStyle name="Hipervínculo 8 21" xfId="8469"/>
    <cellStyle name="Hipervínculo 8 22" xfId="8470"/>
    <cellStyle name="Hipervínculo 8 23" xfId="8471"/>
    <cellStyle name="Hipervínculo 8 24" xfId="8472"/>
    <cellStyle name="Hipervínculo 8 25" xfId="8473"/>
    <cellStyle name="Hipervínculo 8 26" xfId="8474"/>
    <cellStyle name="Hipervínculo 8 27" xfId="8475"/>
    <cellStyle name="Hipervínculo 8 28" xfId="8476"/>
    <cellStyle name="Hipervínculo 8 29" xfId="8477"/>
    <cellStyle name="Hipervínculo 8 3" xfId="8478"/>
    <cellStyle name="Hipervínculo 8 30" xfId="8479"/>
    <cellStyle name="Hipervínculo 8 31" xfId="8480"/>
    <cellStyle name="Hipervínculo 8 32" xfId="8481"/>
    <cellStyle name="Hipervínculo 8 33" xfId="8482"/>
    <cellStyle name="Hipervínculo 8 34" xfId="8483"/>
    <cellStyle name="Hipervínculo 8 35" xfId="8484"/>
    <cellStyle name="Hipervínculo 8 36" xfId="8485"/>
    <cellStyle name="Hipervínculo 8 37" xfId="8486"/>
    <cellStyle name="Hipervínculo 8 38" xfId="8487"/>
    <cellStyle name="Hipervínculo 8 39" xfId="8488"/>
    <cellStyle name="Hipervínculo 8 4" xfId="8489"/>
    <cellStyle name="Hipervínculo 8 40" xfId="8490"/>
    <cellStyle name="Hipervínculo 8 41" xfId="8491"/>
    <cellStyle name="Hipervínculo 8 42" xfId="8492"/>
    <cellStyle name="Hipervínculo 8 43" xfId="8493"/>
    <cellStyle name="Hipervínculo 8 44" xfId="8494"/>
    <cellStyle name="Hipervínculo 8 45" xfId="8495"/>
    <cellStyle name="Hipervínculo 8 46" xfId="8496"/>
    <cellStyle name="Hipervínculo 8 47" xfId="8497"/>
    <cellStyle name="Hipervínculo 8 48" xfId="8498"/>
    <cellStyle name="Hipervínculo 8 49" xfId="8499"/>
    <cellStyle name="Hipervínculo 8 5" xfId="8500"/>
    <cellStyle name="Hipervínculo 8 50" xfId="8501"/>
    <cellStyle name="Hipervínculo 8 51" xfId="8502"/>
    <cellStyle name="Hipervínculo 8 52" xfId="8503"/>
    <cellStyle name="Hipervínculo 8 53" xfId="8504"/>
    <cellStyle name="Hipervínculo 8 54" xfId="8505"/>
    <cellStyle name="Hipervínculo 8 55" xfId="8506"/>
    <cellStyle name="Hipervínculo 8 56" xfId="8507"/>
    <cellStyle name="Hipervínculo 8 57" xfId="8508"/>
    <cellStyle name="Hipervínculo 8 58" xfId="8509"/>
    <cellStyle name="Hipervínculo 8 59" xfId="8510"/>
    <cellStyle name="Hipervínculo 8 6" xfId="8511"/>
    <cellStyle name="Hipervínculo 8 60" xfId="8512"/>
    <cellStyle name="Hipervínculo 8 61" xfId="8513"/>
    <cellStyle name="Hipervínculo 8 62" xfId="8514"/>
    <cellStyle name="Hipervínculo 8 63" xfId="8515"/>
    <cellStyle name="Hipervínculo 8 64" xfId="8516"/>
    <cellStyle name="Hipervínculo 8 65" xfId="8517"/>
    <cellStyle name="Hipervínculo 8 66" xfId="8518"/>
    <cellStyle name="Hipervínculo 8 67" xfId="8519"/>
    <cellStyle name="Hipervínculo 8 68" xfId="8520"/>
    <cellStyle name="Hipervínculo 8 69" xfId="8521"/>
    <cellStyle name="Hipervínculo 8 7" xfId="8522"/>
    <cellStyle name="Hipervínculo 8 70" xfId="8523"/>
    <cellStyle name="Hipervínculo 8 71" xfId="8524"/>
    <cellStyle name="Hipervínculo 8 72" xfId="8525"/>
    <cellStyle name="Hipervínculo 8 73" xfId="8526"/>
    <cellStyle name="Hipervínculo 8 74" xfId="8527"/>
    <cellStyle name="Hipervínculo 8 75" xfId="8528"/>
    <cellStyle name="Hipervínculo 8 76" xfId="8529"/>
    <cellStyle name="Hipervínculo 8 77" xfId="8530"/>
    <cellStyle name="Hipervínculo 8 78" xfId="8531"/>
    <cellStyle name="Hipervínculo 8 79" xfId="8532"/>
    <cellStyle name="Hipervínculo 8 8" xfId="8533"/>
    <cellStyle name="Hipervínculo 8 80" xfId="8534"/>
    <cellStyle name="Hipervínculo 8 81" xfId="8535"/>
    <cellStyle name="Hipervínculo 8 9" xfId="8536"/>
    <cellStyle name="Hipervínculo 9" xfId="8537"/>
    <cellStyle name="Hipervínculo 9 2" xfId="8538"/>
    <cellStyle name="Incorrecto 10" xfId="8539"/>
    <cellStyle name="Incorrecto 10 2" xfId="8540"/>
    <cellStyle name="Incorrecto 10 2 2" xfId="8541"/>
    <cellStyle name="Incorrecto 10 2 2 2" xfId="8542"/>
    <cellStyle name="Incorrecto 10 2 3" xfId="8543"/>
    <cellStyle name="Incorrecto 10 2 4" xfId="8544"/>
    <cellStyle name="Incorrecto 10 2 5" xfId="8545"/>
    <cellStyle name="Incorrecto 10 2 6" xfId="8546"/>
    <cellStyle name="Incorrecto 10 3" xfId="8547"/>
    <cellStyle name="Incorrecto 10 3 2" xfId="8548"/>
    <cellStyle name="Incorrecto 10 4" xfId="8549"/>
    <cellStyle name="Incorrecto 10 5" xfId="8550"/>
    <cellStyle name="Incorrecto 11" xfId="8551"/>
    <cellStyle name="Incorrecto 11 2" xfId="8552"/>
    <cellStyle name="Incorrecto 11 2 2" xfId="8553"/>
    <cellStyle name="Incorrecto 11 2 3" xfId="8554"/>
    <cellStyle name="Incorrecto 11 2 4" xfId="8555"/>
    <cellStyle name="Incorrecto 11 2 5" xfId="8556"/>
    <cellStyle name="Incorrecto 11 2 6" xfId="8557"/>
    <cellStyle name="Incorrecto 11 3" xfId="8558"/>
    <cellStyle name="Incorrecto 11 4" xfId="8559"/>
    <cellStyle name="Incorrecto 11 5" xfId="8560"/>
    <cellStyle name="Incorrecto 12" xfId="8561"/>
    <cellStyle name="Incorrecto 12 2" xfId="8562"/>
    <cellStyle name="Incorrecto 12 2 2" xfId="8563"/>
    <cellStyle name="Incorrecto 12 2 3" xfId="8564"/>
    <cellStyle name="Incorrecto 12 2 4" xfId="8565"/>
    <cellStyle name="Incorrecto 12 2 5" xfId="8566"/>
    <cellStyle name="Incorrecto 12 2 6" xfId="8567"/>
    <cellStyle name="Incorrecto 12 3" xfId="8568"/>
    <cellStyle name="Incorrecto 12 4" xfId="8569"/>
    <cellStyle name="Incorrecto 12 5" xfId="8570"/>
    <cellStyle name="Incorrecto 13" xfId="8571"/>
    <cellStyle name="Incorrecto 14" xfId="8572"/>
    <cellStyle name="Incorrecto 15" xfId="8573"/>
    <cellStyle name="Incorrecto 15 2" xfId="8574"/>
    <cellStyle name="Incorrecto 16" xfId="8575"/>
    <cellStyle name="Incorrecto 17" xfId="8576"/>
    <cellStyle name="Incorrecto 18" xfId="8577"/>
    <cellStyle name="Incorrecto 2" xfId="8578"/>
    <cellStyle name="Incorrecto 2 2" xfId="8579"/>
    <cellStyle name="Incorrecto 2 2 2" xfId="8580"/>
    <cellStyle name="Incorrecto 2 2 2 2" xfId="8581"/>
    <cellStyle name="Incorrecto 2 2 2 3" xfId="8582"/>
    <cellStyle name="Incorrecto 2 2 2 3 2" xfId="8583"/>
    <cellStyle name="Incorrecto 2 2 2 4" xfId="8584"/>
    <cellStyle name="Incorrecto 2 2 2 5" xfId="8585"/>
    <cellStyle name="Incorrecto 2 2 3" xfId="8586"/>
    <cellStyle name="Incorrecto 2 2 4" xfId="8587"/>
    <cellStyle name="Incorrecto 2 2 5" xfId="8588"/>
    <cellStyle name="Incorrecto 2 2 6" xfId="8589"/>
    <cellStyle name="Incorrecto 2 3" xfId="8590"/>
    <cellStyle name="Incorrecto 2 3 2" xfId="8591"/>
    <cellStyle name="Incorrecto 2 4" xfId="8592"/>
    <cellStyle name="Incorrecto 2 4 2" xfId="8593"/>
    <cellStyle name="Incorrecto 2 5" xfId="8594"/>
    <cellStyle name="Incorrecto 2 6" xfId="8595"/>
    <cellStyle name="Incorrecto 2 7" xfId="8596"/>
    <cellStyle name="Incorrecto 2 7 2" xfId="8597"/>
    <cellStyle name="Incorrecto 3" xfId="8598"/>
    <cellStyle name="Incorrecto 3 2" xfId="8599"/>
    <cellStyle name="Incorrecto 3 3" xfId="8600"/>
    <cellStyle name="Incorrecto 4" xfId="8601"/>
    <cellStyle name="Incorrecto 4 2" xfId="8602"/>
    <cellStyle name="Incorrecto 4 3" xfId="8603"/>
    <cellStyle name="Incorrecto 4 4" xfId="8604"/>
    <cellStyle name="Incorrecto 5" xfId="8605"/>
    <cellStyle name="Incorrecto 5 2" xfId="8606"/>
    <cellStyle name="Incorrecto 5 3" xfId="8607"/>
    <cellStyle name="Incorrecto 6" xfId="8608"/>
    <cellStyle name="Incorrecto 7" xfId="8609"/>
    <cellStyle name="Incorrecto 8" xfId="8610"/>
    <cellStyle name="Incorrecto 9" xfId="8611"/>
    <cellStyle name="Incorrecto 9 2" xfId="8612"/>
    <cellStyle name="Incorrecto 9 2 2" xfId="8613"/>
    <cellStyle name="Incorrecto 9 2 2 2" xfId="8614"/>
    <cellStyle name="Incorrecto 9 2 2 3" xfId="8615"/>
    <cellStyle name="Incorrecto 9 2 2 4" xfId="8616"/>
    <cellStyle name="Incorrecto 9 2 2 5" xfId="8617"/>
    <cellStyle name="Incorrecto 9 2 2 6" xfId="8618"/>
    <cellStyle name="Incorrecto 9 2 3" xfId="8619"/>
    <cellStyle name="Incorrecto 9 2 4" xfId="8620"/>
    <cellStyle name="Incorrecto 9 2 5" xfId="8621"/>
    <cellStyle name="Incorrecto 9 3" xfId="8622"/>
    <cellStyle name="Incorrecto 9 3 2" xfId="8623"/>
    <cellStyle name="Incorrecto 9 3 3" xfId="8624"/>
    <cellStyle name="Incorrecto 9 3 4" xfId="8625"/>
    <cellStyle name="Incorrecto 9 3 5" xfId="8626"/>
    <cellStyle name="Incorrecto 9 3 6" xfId="8627"/>
    <cellStyle name="Incorrecto 9 4" xfId="8628"/>
    <cellStyle name="Incorrecto 9 5" xfId="8629"/>
    <cellStyle name="Incorrecto 9 6" xfId="8630"/>
    <cellStyle name="Incorreto" xfId="8631"/>
    <cellStyle name="Input" xfId="8632"/>
    <cellStyle name="Input 2" xfId="8633"/>
    <cellStyle name="Input 2 2" xfId="8634"/>
    <cellStyle name="Input 2 3" xfId="8635"/>
    <cellStyle name="Input 2 4" xfId="8636"/>
    <cellStyle name="Input 2 5" xfId="8637"/>
    <cellStyle name="Input 2 6" xfId="8638"/>
    <cellStyle name="Input 2 7" xfId="8639"/>
    <cellStyle name="Input 3" xfId="8640"/>
    <cellStyle name="Input 4" xfId="8641"/>
    <cellStyle name="Input 5" xfId="8642"/>
    <cellStyle name="Input 6" xfId="8643"/>
    <cellStyle name="Input 7" xfId="8644"/>
    <cellStyle name="Input 8" xfId="8645"/>
    <cellStyle name="Input_atrasado 15 04 DAF" xfId="8646"/>
    <cellStyle name="Linked Cell" xfId="8647"/>
    <cellStyle name="Linked Cell 2" xfId="8648"/>
    <cellStyle name="Linked Cell_atrasado 15 04 DAF" xfId="8649"/>
    <cellStyle name="Millares [0] 2" xfId="8650"/>
    <cellStyle name="Millares [0] 2 2" xfId="8651"/>
    <cellStyle name="Millares [0] 2 2 2" xfId="8652"/>
    <cellStyle name="Millares [0] 2 2 3" xfId="8653"/>
    <cellStyle name="Millares [0] 2 3" xfId="8654"/>
    <cellStyle name="Millares [0] 2 3 2" xfId="8655"/>
    <cellStyle name="Millares [0] 2 4" xfId="8656"/>
    <cellStyle name="Millares [0] 2 5" xfId="8657"/>
    <cellStyle name="Millares [0] 2 6" xfId="8658"/>
    <cellStyle name="Millares [0] 2 7" xfId="8659"/>
    <cellStyle name="Millares [0] 2 8" xfId="8660"/>
    <cellStyle name="Millares [0] 3" xfId="8661"/>
    <cellStyle name="Millares [0] 3 2" xfId="8662"/>
    <cellStyle name="Millares [0] 3 2 2" xfId="8663"/>
    <cellStyle name="Millares [0] 4" xfId="8664"/>
    <cellStyle name="Millares [0] 4 2" xfId="8665"/>
    <cellStyle name="Millares [0] 5" xfId="8666"/>
    <cellStyle name="Millares 10" xfId="8667"/>
    <cellStyle name="Millares 10 2" xfId="8668"/>
    <cellStyle name="Millares 10 2 2" xfId="8669"/>
    <cellStyle name="Millares 10 2 2 2" xfId="8670"/>
    <cellStyle name="Millares 10 2 2 2 2" xfId="8671"/>
    <cellStyle name="Millares 10 2 2 3" xfId="8672"/>
    <cellStyle name="Millares 10 2 2 3 2" xfId="8673"/>
    <cellStyle name="Millares 10 2 2 4" xfId="8674"/>
    <cellStyle name="Millares 10 2 2 5" xfId="8675"/>
    <cellStyle name="Millares 10 2 2 6" xfId="8676"/>
    <cellStyle name="Millares 10 2 2 7" xfId="8677"/>
    <cellStyle name="Millares 10 2 3" xfId="8678"/>
    <cellStyle name="Millares 10 2 3 2" xfId="8679"/>
    <cellStyle name="Millares 10 2 3 2 2" xfId="8680"/>
    <cellStyle name="Millares 10 2 3 3" xfId="8681"/>
    <cellStyle name="Millares 10 2 3 3 2" xfId="8682"/>
    <cellStyle name="Millares 10 2 3 4" xfId="8683"/>
    <cellStyle name="Millares 10 2 3 5" xfId="8684"/>
    <cellStyle name="Millares 10 2 3 6" xfId="8685"/>
    <cellStyle name="Millares 10 2 3 7" xfId="8686"/>
    <cellStyle name="Millares 10 2 4" xfId="8687"/>
    <cellStyle name="Millares 10 2 4 2" xfId="8688"/>
    <cellStyle name="Millares 10 2 4 3" xfId="8689"/>
    <cellStyle name="Millares 10 2 5" xfId="8690"/>
    <cellStyle name="Millares 10 2 5 2" xfId="8691"/>
    <cellStyle name="Millares 10 2 6" xfId="8692"/>
    <cellStyle name="Millares 10 2 7" xfId="8693"/>
    <cellStyle name="Millares 10 2 8" xfId="8694"/>
    <cellStyle name="Millares 10 2 9" xfId="8695"/>
    <cellStyle name="Millares 10 3" xfId="8696"/>
    <cellStyle name="Millares 10 3 2" xfId="8697"/>
    <cellStyle name="Millares 10 3 2 2" xfId="8698"/>
    <cellStyle name="Millares 10 3 3" xfId="8699"/>
    <cellStyle name="Millares 10 4" xfId="8700"/>
    <cellStyle name="Millares 10 4 2" xfId="8701"/>
    <cellStyle name="Millares 10 4 2 2" xfId="8702"/>
    <cellStyle name="Millares 10 4 2 3" xfId="8703"/>
    <cellStyle name="Millares 10 4 3" xfId="8704"/>
    <cellStyle name="Millares 10 4 3 2" xfId="8705"/>
    <cellStyle name="Millares 10 4 4" xfId="8706"/>
    <cellStyle name="Millares 10 4 5" xfId="8707"/>
    <cellStyle name="Millares 10 4 6" xfId="8708"/>
    <cellStyle name="Millares 10 4 7" xfId="8709"/>
    <cellStyle name="Millares 10 4 8" xfId="8710"/>
    <cellStyle name="Millares 10 5" xfId="8711"/>
    <cellStyle name="Millares 10 5 2" xfId="8712"/>
    <cellStyle name="Millares 10 5 3" xfId="8713"/>
    <cellStyle name="Millares 10 5 4" xfId="8714"/>
    <cellStyle name="Millares 10 6" xfId="8715"/>
    <cellStyle name="Millares 10 6 2" xfId="8716"/>
    <cellStyle name="Millares 10 6 3" xfId="8717"/>
    <cellStyle name="Millares 10 7" xfId="8718"/>
    <cellStyle name="Millares 10 7 2" xfId="8719"/>
    <cellStyle name="Millares 10 8" xfId="8720"/>
    <cellStyle name="Millares 10 9" xfId="8721"/>
    <cellStyle name="Millares 11" xfId="8722"/>
    <cellStyle name="Millares 11 2" xfId="8723"/>
    <cellStyle name="Millares 11 2 2" xfId="8724"/>
    <cellStyle name="Millares 11 3" xfId="8725"/>
    <cellStyle name="Millares 11 3 2" xfId="8726"/>
    <cellStyle name="Millares 11 3 2 2" xfId="8727"/>
    <cellStyle name="Millares 11 3 3" xfId="8728"/>
    <cellStyle name="Millares 11 4" xfId="8729"/>
    <cellStyle name="Millares 11 4 2" xfId="8730"/>
    <cellStyle name="Millares 12" xfId="8731"/>
    <cellStyle name="Millares 12 2" xfId="8732"/>
    <cellStyle name="Millares 12 2 2" xfId="8733"/>
    <cellStyle name="Millares 12 2 2 2" xfId="8734"/>
    <cellStyle name="Millares 12 2 3" xfId="8735"/>
    <cellStyle name="Millares 12 2 3 2" xfId="8736"/>
    <cellStyle name="Millares 12 2 4" xfId="8737"/>
    <cellStyle name="Millares 12 2 5" xfId="8738"/>
    <cellStyle name="Millares 12 3" xfId="8739"/>
    <cellStyle name="Millares 12 3 2" xfId="8740"/>
    <cellStyle name="Millares 12 3 3" xfId="8741"/>
    <cellStyle name="Millares 12 4" xfId="8742"/>
    <cellStyle name="Millares 12 5" xfId="8743"/>
    <cellStyle name="Millares 12 5 2" xfId="8744"/>
    <cellStyle name="Millares 12 6" xfId="8745"/>
    <cellStyle name="Millares 12 6 2" xfId="8746"/>
    <cellStyle name="Millares 13" xfId="8747"/>
    <cellStyle name="Millares 13 2" xfId="8748"/>
    <cellStyle name="Millares 13 2 2" xfId="8749"/>
    <cellStyle name="Millares 13 2 2 2" xfId="8750"/>
    <cellStyle name="Millares 13 2 3" xfId="8751"/>
    <cellStyle name="Millares 13 2 4" xfId="8752"/>
    <cellStyle name="Millares 13 2 5" xfId="8753"/>
    <cellStyle name="Millares 13 3" xfId="8754"/>
    <cellStyle name="Millares 13 3 2" xfId="8755"/>
    <cellStyle name="Millares 13 4" xfId="8756"/>
    <cellStyle name="Millares 13 5" xfId="8757"/>
    <cellStyle name="Millares 14" xfId="8758"/>
    <cellStyle name="Millares 14 2" xfId="8759"/>
    <cellStyle name="Millares 14 2 2" xfId="8760"/>
    <cellStyle name="Millares 14 2 2 2" xfId="8761"/>
    <cellStyle name="Millares 14 2 3" xfId="8762"/>
    <cellStyle name="Millares 14 2 4" xfId="8763"/>
    <cellStyle name="Millares 14 2 5" xfId="8764"/>
    <cellStyle name="Millares 14 2 6" xfId="8765"/>
    <cellStyle name="Millares 14 3" xfId="8766"/>
    <cellStyle name="Millares 14 3 2" xfId="8767"/>
    <cellStyle name="Millares 14 4" xfId="8768"/>
    <cellStyle name="Millares 14 4 2" xfId="8769"/>
    <cellStyle name="Millares 14 5" xfId="8770"/>
    <cellStyle name="Millares 15" xfId="8771"/>
    <cellStyle name="Millares 15 2" xfId="8772"/>
    <cellStyle name="Millares 15 2 2" xfId="8773"/>
    <cellStyle name="Millares 15 2 2 2" xfId="8774"/>
    <cellStyle name="Millares 15 2 3" xfId="8775"/>
    <cellStyle name="Millares 15 2 4" xfId="8776"/>
    <cellStyle name="Millares 15 2 5" xfId="8777"/>
    <cellStyle name="Millares 15 2 6" xfId="8778"/>
    <cellStyle name="Millares 15 3" xfId="8779"/>
    <cellStyle name="Millares 15 3 2" xfId="8780"/>
    <cellStyle name="Millares 15 4" xfId="8781"/>
    <cellStyle name="Millares 15 4 2" xfId="8782"/>
    <cellStyle name="Millares 15 5" xfId="8783"/>
    <cellStyle name="Millares 15 6" xfId="8784"/>
    <cellStyle name="Millares 16" xfId="8785"/>
    <cellStyle name="Millares 16 2" xfId="8786"/>
    <cellStyle name="Millares 16 2 2" xfId="8787"/>
    <cellStyle name="Millares 16 2 2 2" xfId="8788"/>
    <cellStyle name="Millares 16 2 3" xfId="8789"/>
    <cellStyle name="Millares 16 3" xfId="8790"/>
    <cellStyle name="Millares 16 3 2" xfId="8791"/>
    <cellStyle name="Millares 16 3 3" xfId="8792"/>
    <cellStyle name="Millares 16 4" xfId="8793"/>
    <cellStyle name="Millares 16 5" xfId="8794"/>
    <cellStyle name="Millares 16 6" xfId="8795"/>
    <cellStyle name="Millares 16 7" xfId="8796"/>
    <cellStyle name="Millares 16 8" xfId="8797"/>
    <cellStyle name="Millares 17" xfId="8798"/>
    <cellStyle name="Millares 17 2" xfId="8799"/>
    <cellStyle name="Millares 17 2 2" xfId="8800"/>
    <cellStyle name="Millares 17 2 3" xfId="8801"/>
    <cellStyle name="Millares 17 3" xfId="8802"/>
    <cellStyle name="Millares 17 4" xfId="8803"/>
    <cellStyle name="Millares 17 4 2" xfId="8804"/>
    <cellStyle name="Millares 17 5" xfId="8805"/>
    <cellStyle name="Millares 17 6" xfId="8806"/>
    <cellStyle name="Millares 17 7" xfId="8807"/>
    <cellStyle name="Millares 18" xfId="8808"/>
    <cellStyle name="Millares 18 2" xfId="8809"/>
    <cellStyle name="Millares 18 3" xfId="8810"/>
    <cellStyle name="Millares 18 4" xfId="8811"/>
    <cellStyle name="Millares 19" xfId="8812"/>
    <cellStyle name="Millares 19 2" xfId="8813"/>
    <cellStyle name="Millares 19 3" xfId="8814"/>
    <cellStyle name="Millares 19 4" xfId="8815"/>
    <cellStyle name="Millares 19 5" xfId="8816"/>
    <cellStyle name="Millares 2" xfId="8817"/>
    <cellStyle name="Millares 2 10" xfId="8818"/>
    <cellStyle name="Millares 2 10 2" xfId="8819"/>
    <cellStyle name="Millares 2 10 2 2" xfId="8820"/>
    <cellStyle name="Millares 2 10 2 2 2" xfId="8821"/>
    <cellStyle name="Millares 2 10 2 3" xfId="8822"/>
    <cellStyle name="Millares 2 10 2 3 2" xfId="8823"/>
    <cellStyle name="Millares 2 10 2 4" xfId="8824"/>
    <cellStyle name="Millares 2 10 3" xfId="8825"/>
    <cellStyle name="Millares 2 10 3 2" xfId="8826"/>
    <cellStyle name="Millares 2 10 3 3" xfId="8827"/>
    <cellStyle name="Millares 2 10 4" xfId="8828"/>
    <cellStyle name="Millares 2 10 4 2" xfId="8829"/>
    <cellStyle name="Millares 2 10 5" xfId="8830"/>
    <cellStyle name="Millares 2 10 5 2" xfId="8831"/>
    <cellStyle name="Millares 2 10 6" xfId="8832"/>
    <cellStyle name="Millares 2 10 7" xfId="8833"/>
    <cellStyle name="Millares 2 11" xfId="8834"/>
    <cellStyle name="Millares 2 11 2" xfId="8835"/>
    <cellStyle name="Millares 2 11 2 2" xfId="8836"/>
    <cellStyle name="Millares 2 11 2 3" xfId="8837"/>
    <cellStyle name="Millares 2 12" xfId="8838"/>
    <cellStyle name="Millares 2 12 2" xfId="8839"/>
    <cellStyle name="Millares 2 13" xfId="8840"/>
    <cellStyle name="Millares 2 13 2" xfId="8841"/>
    <cellStyle name="Millares 2 13 3" xfId="8842"/>
    <cellStyle name="Millares 2 14" xfId="8843"/>
    <cellStyle name="Millares 2 15" xfId="8844"/>
    <cellStyle name="Millares 2 16" xfId="8845"/>
    <cellStyle name="Millares 2 17" xfId="8846"/>
    <cellStyle name="Millares 2 18" xfId="8847"/>
    <cellStyle name="Millares 2 19" xfId="8848"/>
    <cellStyle name="Millares 2 2" xfId="8849"/>
    <cellStyle name="Millares 2 2 10" xfId="8850"/>
    <cellStyle name="Millares 2 2 11" xfId="8851"/>
    <cellStyle name="Millares 2 2 12" xfId="8852"/>
    <cellStyle name="Millares 2 2 13" xfId="8853"/>
    <cellStyle name="Millares 2 2 14" xfId="8854"/>
    <cellStyle name="Millares 2 2 15" xfId="8855"/>
    <cellStyle name="Millares 2 2 16" xfId="8856"/>
    <cellStyle name="Millares 2 2 16 2" xfId="8857"/>
    <cellStyle name="Millares 2 2 16 3" xfId="8858"/>
    <cellStyle name="Millares 2 2 16 4" xfId="8859"/>
    <cellStyle name="Millares 2 2 16 4 2" xfId="8860"/>
    <cellStyle name="Millares 2 2 16 5" xfId="8861"/>
    <cellStyle name="Millares 2 2 17" xfId="8862"/>
    <cellStyle name="Millares 2 2 17 2" xfId="8863"/>
    <cellStyle name="Millares 2 2 17 3" xfId="8864"/>
    <cellStyle name="Millares 2 2 18" xfId="8865"/>
    <cellStyle name="Millares 2 2 2" xfId="8866"/>
    <cellStyle name="Millares 2 2 2 10" xfId="8867"/>
    <cellStyle name="Millares 2 2 2 10 2" xfId="8868"/>
    <cellStyle name="Millares 2 2 2 11" xfId="8869"/>
    <cellStyle name="Millares 2 2 2 12" xfId="8870"/>
    <cellStyle name="Millares 2 2 2 13" xfId="8871"/>
    <cellStyle name="Millares 2 2 2 2" xfId="8872"/>
    <cellStyle name="Millares 2 2 2 2 2" xfId="8873"/>
    <cellStyle name="Millares 2 2 2 2 2 2" xfId="8874"/>
    <cellStyle name="Millares 2 2 2 2 3" xfId="8875"/>
    <cellStyle name="Millares 2 2 2 2 4" xfId="8876"/>
    <cellStyle name="Millares 2 2 2 2 5" xfId="8877"/>
    <cellStyle name="Millares 2 2 2 2 6" xfId="8878"/>
    <cellStyle name="Millares 2 2 2 3" xfId="8879"/>
    <cellStyle name="Millares 2 2 2 3 2" xfId="8880"/>
    <cellStyle name="Millares 2 2 2 3 3" xfId="8881"/>
    <cellStyle name="Millares 2 2 2 3 4" xfId="8882"/>
    <cellStyle name="Millares 2 2 2 3 5" xfId="8883"/>
    <cellStyle name="Millares 2 2 2 4" xfId="8884"/>
    <cellStyle name="Millares 2 2 2 4 2" xfId="8885"/>
    <cellStyle name="Millares 2 2 2 4 3" xfId="8886"/>
    <cellStyle name="Millares 2 2 2 5" xfId="8887"/>
    <cellStyle name="Millares 2 2 2 6" xfId="8888"/>
    <cellStyle name="Millares 2 2 2 7" xfId="8889"/>
    <cellStyle name="Millares 2 2 2 7 2" xfId="8890"/>
    <cellStyle name="Millares 2 2 2 7 2 2" xfId="8891"/>
    <cellStyle name="Millares 2 2 2 7 3" xfId="8892"/>
    <cellStyle name="Millares 2 2 2 7 4" xfId="8893"/>
    <cellStyle name="Millares 2 2 2 7 5" xfId="8894"/>
    <cellStyle name="Millares 2 2 2 7 6" xfId="8895"/>
    <cellStyle name="Millares 2 2 2 8" xfId="8896"/>
    <cellStyle name="Millares 2 2 2 8 2" xfId="8897"/>
    <cellStyle name="Millares 2 2 2 8 3" xfId="8898"/>
    <cellStyle name="Millares 2 2 2 9" xfId="8899"/>
    <cellStyle name="Millares 2 2 3" xfId="8900"/>
    <cellStyle name="Millares 2 2 3 2" xfId="8901"/>
    <cellStyle name="Millares 2 2 3 3" xfId="8902"/>
    <cellStyle name="Millares 2 2 4" xfId="8903"/>
    <cellStyle name="Millares 2 2 4 2" xfId="8904"/>
    <cellStyle name="Millares 2 2 5" xfId="8905"/>
    <cellStyle name="Millares 2 2 5 2" xfId="8906"/>
    <cellStyle name="Millares 2 2 6" xfId="8907"/>
    <cellStyle name="Millares 2 2 6 2" xfId="8908"/>
    <cellStyle name="Millares 2 2 7" xfId="8909"/>
    <cellStyle name="Millares 2 2 7 2" xfId="8910"/>
    <cellStyle name="Millares 2 2 7 3" xfId="8911"/>
    <cellStyle name="Millares 2 2 7 4" xfId="8912"/>
    <cellStyle name="Millares 2 2 8" xfId="8913"/>
    <cellStyle name="Millares 2 2 8 2" xfId="8914"/>
    <cellStyle name="Millares 2 2 8 3" xfId="8915"/>
    <cellStyle name="Millares 2 2 8 4" xfId="8916"/>
    <cellStyle name="Millares 2 2 9" xfId="8917"/>
    <cellStyle name="Millares 2 20" xfId="8918"/>
    <cellStyle name="Millares 2 21" xfId="8919"/>
    <cellStyle name="Millares 2 22" xfId="8920"/>
    <cellStyle name="Millares 2 23" xfId="8921"/>
    <cellStyle name="Millares 2 24" xfId="8922"/>
    <cellStyle name="Millares 2 25" xfId="8923"/>
    <cellStyle name="Millares 2 26" xfId="8924"/>
    <cellStyle name="Millares 2 26 2" xfId="8925"/>
    <cellStyle name="Millares 2 27" xfId="8926"/>
    <cellStyle name="Millares 2 28" xfId="8927"/>
    <cellStyle name="Millares 2 29" xfId="8928"/>
    <cellStyle name="Millares 2 3" xfId="8929"/>
    <cellStyle name="Millares 2 3 10" xfId="8930"/>
    <cellStyle name="Millares 2 3 11" xfId="8931"/>
    <cellStyle name="Millares 2 3 12" xfId="8932"/>
    <cellStyle name="Millares 2 3 13" xfId="8933"/>
    <cellStyle name="Millares 2 3 14" xfId="8934"/>
    <cellStyle name="Millares 2 3 15" xfId="8935"/>
    <cellStyle name="Millares 2 3 15 2" xfId="8936"/>
    <cellStyle name="Millares 2 3 15 2 2" xfId="8937"/>
    <cellStyle name="Millares 2 3 15 3" xfId="8938"/>
    <cellStyle name="Millares 2 3 15 4" xfId="8939"/>
    <cellStyle name="Millares 2 3 16" xfId="8940"/>
    <cellStyle name="Millares 2 3 16 2" xfId="8941"/>
    <cellStyle name="Millares 2 3 17" xfId="8942"/>
    <cellStyle name="Millares 2 3 17 2" xfId="8943"/>
    <cellStyle name="Millares 2 3 17 3" xfId="8944"/>
    <cellStyle name="Millares 2 3 18" xfId="8945"/>
    <cellStyle name="Millares 2 3 18 2" xfId="8946"/>
    <cellStyle name="Millares 2 3 19" xfId="8947"/>
    <cellStyle name="Millares 2 3 2" xfId="8948"/>
    <cellStyle name="Millares 2 3 2 2" xfId="8949"/>
    <cellStyle name="Millares 2 3 2 2 2" xfId="8950"/>
    <cellStyle name="Millares 2 3 2 2 2 2" xfId="8951"/>
    <cellStyle name="Millares 2 3 2 2 3" xfId="8952"/>
    <cellStyle name="Millares 2 3 2 2 4" xfId="8953"/>
    <cellStyle name="Millares 2 3 2 2 5" xfId="8954"/>
    <cellStyle name="Millares 2 3 2 2 6" xfId="8955"/>
    <cellStyle name="Millares 2 3 2 3" xfId="8956"/>
    <cellStyle name="Millares 2 3 2 3 2" xfId="8957"/>
    <cellStyle name="Millares 2 3 2 3 3" xfId="8958"/>
    <cellStyle name="Millares 2 3 2 4" xfId="8959"/>
    <cellStyle name="Millares 2 3 2 4 2" xfId="8960"/>
    <cellStyle name="Millares 2 3 2 5" xfId="8961"/>
    <cellStyle name="Millares 2 3 3" xfId="8962"/>
    <cellStyle name="Millares 2 3 3 2" xfId="8963"/>
    <cellStyle name="Millares 2 3 3 2 2" xfId="8964"/>
    <cellStyle name="Millares 2 3 3 2 2 2" xfId="8965"/>
    <cellStyle name="Millares 2 3 3 2 3" xfId="8966"/>
    <cellStyle name="Millares 2 3 3 2 4" xfId="8967"/>
    <cellStyle name="Millares 2 3 3 2 5" xfId="8968"/>
    <cellStyle name="Millares 2 3 3 3" xfId="8969"/>
    <cellStyle name="Millares 2 3 3 3 2" xfId="8970"/>
    <cellStyle name="Millares 2 3 3 4" xfId="8971"/>
    <cellStyle name="Millares 2 3 3 5" xfId="8972"/>
    <cellStyle name="Millares 2 3 4" xfId="8973"/>
    <cellStyle name="Millares 2 3 4 2" xfId="8974"/>
    <cellStyle name="Millares 2 3 4 2 2" xfId="8975"/>
    <cellStyle name="Millares 2 3 4 2 3" xfId="8976"/>
    <cellStyle name="Millares 2 3 4 2 4" xfId="8977"/>
    <cellStyle name="Millares 2 3 4 2 5" xfId="8978"/>
    <cellStyle name="Millares 2 3 4 2 6" xfId="8979"/>
    <cellStyle name="Millares 2 3 4 3" xfId="8980"/>
    <cellStyle name="Millares 2 3 4 4" xfId="8981"/>
    <cellStyle name="Millares 2 3 4 5" xfId="8982"/>
    <cellStyle name="Millares 2 3 5" xfId="8983"/>
    <cellStyle name="Millares 2 3 5 2" xfId="8984"/>
    <cellStyle name="Millares 2 3 5 2 2" xfId="8985"/>
    <cellStyle name="Millares 2 3 5 2 3" xfId="8986"/>
    <cellStyle name="Millares 2 3 5 2 4" xfId="8987"/>
    <cellStyle name="Millares 2 3 5 2 5" xfId="8988"/>
    <cellStyle name="Millares 2 3 5 2 6" xfId="8989"/>
    <cellStyle name="Millares 2 3 5 3" xfId="8990"/>
    <cellStyle name="Millares 2 3 5 4" xfId="8991"/>
    <cellStyle name="Millares 2 3 5 5" xfId="8992"/>
    <cellStyle name="Millares 2 3 6" xfId="8993"/>
    <cellStyle name="Millares 2 3 6 2" xfId="8994"/>
    <cellStyle name="Millares 2 3 6 2 2" xfId="8995"/>
    <cellStyle name="Millares 2 3 6 2 3" xfId="8996"/>
    <cellStyle name="Millares 2 3 6 2 4" xfId="8997"/>
    <cellStyle name="Millares 2 3 6 2 5" xfId="8998"/>
    <cellStyle name="Millares 2 3 6 2 6" xfId="8999"/>
    <cellStyle name="Millares 2 3 6 3" xfId="9000"/>
    <cellStyle name="Millares 2 3 6 4" xfId="9001"/>
    <cellStyle name="Millares 2 3 6 5" xfId="9002"/>
    <cellStyle name="Millares 2 3 7" xfId="9003"/>
    <cellStyle name="Millares 2 3 7 2" xfId="9004"/>
    <cellStyle name="Millares 2 3 8" xfId="9005"/>
    <cellStyle name="Millares 2 3 9" xfId="9006"/>
    <cellStyle name="Millares 2 30" xfId="9007"/>
    <cellStyle name="Millares 2 31" xfId="9008"/>
    <cellStyle name="Millares 2 31 2" xfId="9009"/>
    <cellStyle name="Millares 2 31 3" xfId="9010"/>
    <cellStyle name="Millares 2 32" xfId="9011"/>
    <cellStyle name="Millares 2 32 2" xfId="9012"/>
    <cellStyle name="Millares 2 33" xfId="9013"/>
    <cellStyle name="Millares 2 34" xfId="9014"/>
    <cellStyle name="Millares 2 34 2" xfId="9015"/>
    <cellStyle name="Millares 2 35" xfId="9016"/>
    <cellStyle name="Millares 2 36" xfId="9017"/>
    <cellStyle name="Millares 2 4" xfId="9018"/>
    <cellStyle name="Millares 2 4 10" xfId="9019"/>
    <cellStyle name="Millares 2 4 11" xfId="9020"/>
    <cellStyle name="Millares 2 4 12" xfId="9021"/>
    <cellStyle name="Millares 2 4 13" xfId="9022"/>
    <cellStyle name="Millares 2 4 14" xfId="9023"/>
    <cellStyle name="Millares 2 4 15" xfId="9024"/>
    <cellStyle name="Millares 2 4 15 2" xfId="9025"/>
    <cellStyle name="Millares 2 4 15 2 2" xfId="9026"/>
    <cellStyle name="Millares 2 4 15 3" xfId="9027"/>
    <cellStyle name="Millares 2 4 15 4" xfId="9028"/>
    <cellStyle name="Millares 2 4 16" xfId="9029"/>
    <cellStyle name="Millares 2 4 16 2" xfId="9030"/>
    <cellStyle name="Millares 2 4 17" xfId="9031"/>
    <cellStyle name="Millares 2 4 17 2" xfId="9032"/>
    <cellStyle name="Millares 2 4 17 3" xfId="9033"/>
    <cellStyle name="Millares 2 4 18" xfId="9034"/>
    <cellStyle name="Millares 2 4 18 2" xfId="9035"/>
    <cellStyle name="Millares 2 4 18 3" xfId="9036"/>
    <cellStyle name="Millares 2 4 19" xfId="9037"/>
    <cellStyle name="Millares 2 4 2" xfId="9038"/>
    <cellStyle name="Millares 2 4 2 2" xfId="9039"/>
    <cellStyle name="Millares 2 4 2 2 2" xfId="9040"/>
    <cellStyle name="Millares 2 4 2 2 2 2" xfId="9041"/>
    <cellStyle name="Millares 2 4 2 2 3" xfId="9042"/>
    <cellStyle name="Millares 2 4 2 2 4" xfId="9043"/>
    <cellStyle name="Millares 2 4 2 2 5" xfId="9044"/>
    <cellStyle name="Millares 2 4 2 2 6" xfId="9045"/>
    <cellStyle name="Millares 2 4 2 3" xfId="9046"/>
    <cellStyle name="Millares 2 4 2 3 2" xfId="9047"/>
    <cellStyle name="Millares 2 4 2 3 3" xfId="9048"/>
    <cellStyle name="Millares 2 4 2 4" xfId="9049"/>
    <cellStyle name="Millares 2 4 2 5" xfId="9050"/>
    <cellStyle name="Millares 2 4 3" xfId="9051"/>
    <cellStyle name="Millares 2 4 3 2" xfId="9052"/>
    <cellStyle name="Millares 2 4 3 2 2" xfId="9053"/>
    <cellStyle name="Millares 2 4 3 2 3" xfId="9054"/>
    <cellStyle name="Millares 2 4 3 2 4" xfId="9055"/>
    <cellStyle name="Millares 2 4 3 2 5" xfId="9056"/>
    <cellStyle name="Millares 2 4 3 2 6" xfId="9057"/>
    <cellStyle name="Millares 2 4 3 3" xfId="9058"/>
    <cellStyle name="Millares 2 4 3 4" xfId="9059"/>
    <cellStyle name="Millares 2 4 3 5" xfId="9060"/>
    <cellStyle name="Millares 2 4 4" xfId="9061"/>
    <cellStyle name="Millares 2 4 4 2" xfId="9062"/>
    <cellStyle name="Millares 2 4 4 2 2" xfId="9063"/>
    <cellStyle name="Millares 2 4 4 2 3" xfId="9064"/>
    <cellStyle name="Millares 2 4 4 2 4" xfId="9065"/>
    <cellStyle name="Millares 2 4 4 2 5" xfId="9066"/>
    <cellStyle name="Millares 2 4 4 2 6" xfId="9067"/>
    <cellStyle name="Millares 2 4 4 3" xfId="9068"/>
    <cellStyle name="Millares 2 4 4 4" xfId="9069"/>
    <cellStyle name="Millares 2 4 4 5" xfId="9070"/>
    <cellStyle name="Millares 2 4 5" xfId="9071"/>
    <cellStyle name="Millares 2 4 5 2" xfId="9072"/>
    <cellStyle name="Millares 2 4 5 2 2" xfId="9073"/>
    <cellStyle name="Millares 2 4 5 2 3" xfId="9074"/>
    <cellStyle name="Millares 2 4 5 2 4" xfId="9075"/>
    <cellStyle name="Millares 2 4 5 2 5" xfId="9076"/>
    <cellStyle name="Millares 2 4 5 2 6" xfId="9077"/>
    <cellStyle name="Millares 2 4 5 3" xfId="9078"/>
    <cellStyle name="Millares 2 4 5 4" xfId="9079"/>
    <cellStyle name="Millares 2 4 5 5" xfId="9080"/>
    <cellStyle name="Millares 2 4 6" xfId="9081"/>
    <cellStyle name="Millares 2 4 6 2" xfId="9082"/>
    <cellStyle name="Millares 2 4 6 2 2" xfId="9083"/>
    <cellStyle name="Millares 2 4 6 2 3" xfId="9084"/>
    <cellStyle name="Millares 2 4 6 2 4" xfId="9085"/>
    <cellStyle name="Millares 2 4 6 2 5" xfId="9086"/>
    <cellStyle name="Millares 2 4 6 2 6" xfId="9087"/>
    <cellStyle name="Millares 2 4 6 3" xfId="9088"/>
    <cellStyle name="Millares 2 4 6 4" xfId="9089"/>
    <cellStyle name="Millares 2 4 6 5" xfId="9090"/>
    <cellStyle name="Millares 2 4 7" xfId="9091"/>
    <cellStyle name="Millares 2 4 7 2" xfId="9092"/>
    <cellStyle name="Millares 2 4 7 3" xfId="9093"/>
    <cellStyle name="Millares 2 4 7 4" xfId="9094"/>
    <cellStyle name="Millares 2 4 7 5" xfId="9095"/>
    <cellStyle name="Millares 2 4 7 6" xfId="9096"/>
    <cellStyle name="Millares 2 4 8" xfId="9097"/>
    <cellStyle name="Millares 2 4 9" xfId="9098"/>
    <cellStyle name="Millares 2 5" xfId="9099"/>
    <cellStyle name="Millares 2 5 2" xfId="9100"/>
    <cellStyle name="Millares 2 5 2 2" xfId="9101"/>
    <cellStyle name="Millares 2 5 2 2 2" xfId="9102"/>
    <cellStyle name="Millares 2 5 2 2 3" xfId="9103"/>
    <cellStyle name="Millares 2 5 2 3" xfId="9104"/>
    <cellStyle name="Millares 2 5 2 3 2" xfId="9105"/>
    <cellStyle name="Millares 2 5 2 4" xfId="9106"/>
    <cellStyle name="Millares 2 5 2 4 2" xfId="9107"/>
    <cellStyle name="Millares 2 5 2 5" xfId="9108"/>
    <cellStyle name="Millares 2 5 2 6" xfId="9109"/>
    <cellStyle name="Millares 2 5 3" xfId="9110"/>
    <cellStyle name="Millares 2 5 3 2" xfId="9111"/>
    <cellStyle name="Millares 2 5 4" xfId="9112"/>
    <cellStyle name="Millares 2 5 4 2" xfId="9113"/>
    <cellStyle name="Millares 2 5 5" xfId="9114"/>
    <cellStyle name="Millares 2 5 5 2" xfId="9115"/>
    <cellStyle name="Millares 2 5 6" xfId="9116"/>
    <cellStyle name="Millares 2 6" xfId="9117"/>
    <cellStyle name="Millares 2 6 2" xfId="9118"/>
    <cellStyle name="Millares 2 6 2 2" xfId="9119"/>
    <cellStyle name="Millares 2 6 2 2 2" xfId="9120"/>
    <cellStyle name="Millares 2 6 2 2 3" xfId="9121"/>
    <cellStyle name="Millares 2 6 2 3" xfId="9122"/>
    <cellStyle name="Millares 2 6 2 3 2" xfId="9123"/>
    <cellStyle name="Millares 2 6 2 4" xfId="9124"/>
    <cellStyle name="Millares 2 6 2 4 2" xfId="9125"/>
    <cellStyle name="Millares 2 6 2 5" xfId="9126"/>
    <cellStyle name="Millares 2 6 2 6" xfId="9127"/>
    <cellStyle name="Millares 2 6 3" xfId="9128"/>
    <cellStyle name="Millares 2 6 4" xfId="9129"/>
    <cellStyle name="Millares 2 6 4 2" xfId="9130"/>
    <cellStyle name="Millares 2 6 5" xfId="9131"/>
    <cellStyle name="Millares 2 6 5 2" xfId="9132"/>
    <cellStyle name="Millares 2 6 6" xfId="9133"/>
    <cellStyle name="Millares 2 7" xfId="9134"/>
    <cellStyle name="Millares 2 7 2" xfId="9135"/>
    <cellStyle name="Millares 2 7 2 2" xfId="9136"/>
    <cellStyle name="Millares 2 7 2 2 2" xfId="9137"/>
    <cellStyle name="Millares 2 7 2 2 3" xfId="9138"/>
    <cellStyle name="Millares 2 7 2 3" xfId="9139"/>
    <cellStyle name="Millares 2 7 2 3 2" xfId="9140"/>
    <cellStyle name="Millares 2 7 2 3 3" xfId="9141"/>
    <cellStyle name="Millares 2 7 2 4" xfId="9142"/>
    <cellStyle name="Millares 2 7 2 4 2" xfId="9143"/>
    <cellStyle name="Millares 2 7 2 5" xfId="9144"/>
    <cellStyle name="Millares 2 7 2 6" xfId="9145"/>
    <cellStyle name="Millares 2 7 3" xfId="9146"/>
    <cellStyle name="Millares 2 7 3 2" xfId="9147"/>
    <cellStyle name="Millares 2 7 3 3" xfId="9148"/>
    <cellStyle name="Millares 2 7 4" xfId="9149"/>
    <cellStyle name="Millares 2 7 4 2" xfId="9150"/>
    <cellStyle name="Millares 2 7 5" xfId="9151"/>
    <cellStyle name="Millares 2 7 5 2" xfId="9152"/>
    <cellStyle name="Millares 2 7 6" xfId="9153"/>
    <cellStyle name="Millares 2 7 6 2" xfId="9154"/>
    <cellStyle name="Millares 2 8" xfId="9155"/>
    <cellStyle name="Millares 2 8 2" xfId="9156"/>
    <cellStyle name="Millares 2 8 2 2" xfId="9157"/>
    <cellStyle name="Millares 2 8 2 2 2" xfId="9158"/>
    <cellStyle name="Millares 2 8 2 2 3" xfId="9159"/>
    <cellStyle name="Millares 2 8 2 3" xfId="9160"/>
    <cellStyle name="Millares 2 8 2 3 2" xfId="9161"/>
    <cellStyle name="Millares 2 8 2 4" xfId="9162"/>
    <cellStyle name="Millares 2 8 2 4 2" xfId="9163"/>
    <cellStyle name="Millares 2 8 2 5" xfId="9164"/>
    <cellStyle name="Millares 2 8 2 6" xfId="9165"/>
    <cellStyle name="Millares 2 8 3" xfId="9166"/>
    <cellStyle name="Millares 2 8 3 2" xfId="9167"/>
    <cellStyle name="Millares 2 8 4" xfId="9168"/>
    <cellStyle name="Millares 2 8 4 2" xfId="9169"/>
    <cellStyle name="Millares 2 8 5" xfId="9170"/>
    <cellStyle name="Millares 2 8 6" xfId="9171"/>
    <cellStyle name="Millares 2 9" xfId="9172"/>
    <cellStyle name="Millares 2 9 2" xfId="9173"/>
    <cellStyle name="Millares 2 9 2 2" xfId="9174"/>
    <cellStyle name="Millares 2 9 2 2 2" xfId="9175"/>
    <cellStyle name="Millares 2 9 2 2 3" xfId="9176"/>
    <cellStyle name="Millares 2 9 2 3" xfId="9177"/>
    <cellStyle name="Millares 2 9 2 3 2" xfId="9178"/>
    <cellStyle name="Millares 2 9 2 4" xfId="9179"/>
    <cellStyle name="Millares 2 9 2 4 2" xfId="9180"/>
    <cellStyle name="Millares 2 9 2 5" xfId="9181"/>
    <cellStyle name="Millares 2 9 2 6" xfId="9182"/>
    <cellStyle name="Millares 2 9 3" xfId="9183"/>
    <cellStyle name="Millares 2 9 3 2" xfId="9184"/>
    <cellStyle name="Millares 2 9 4" xfId="9185"/>
    <cellStyle name="Millares 2 9 5" xfId="9186"/>
    <cellStyle name="Millares 2 9 6" xfId="9187"/>
    <cellStyle name="Millares 2_Justificación de gastos en personal" xfId="9188"/>
    <cellStyle name="Millares 20" xfId="9189"/>
    <cellStyle name="Millares 20 2" xfId="9190"/>
    <cellStyle name="Millares 20 2 2" xfId="9191"/>
    <cellStyle name="Millares 20 3" xfId="9192"/>
    <cellStyle name="Millares 20 3 2" xfId="9193"/>
    <cellStyle name="Millares 21" xfId="9194"/>
    <cellStyle name="Millares 21 2" xfId="9195"/>
    <cellStyle name="Millares 21 2 2" xfId="9196"/>
    <cellStyle name="Millares 21 3" xfId="9197"/>
    <cellStyle name="Millares 22" xfId="9198"/>
    <cellStyle name="Millares 22 2" xfId="9199"/>
    <cellStyle name="Millares 22 2 2" xfId="9200"/>
    <cellStyle name="Millares 22 3" xfId="9201"/>
    <cellStyle name="Millares 23" xfId="9202"/>
    <cellStyle name="Millares 23 2" xfId="9203"/>
    <cellStyle name="Millares 23 2 2" xfId="9204"/>
    <cellStyle name="Millares 23 3" xfId="9205"/>
    <cellStyle name="Millares 23 4" xfId="9206"/>
    <cellStyle name="Millares 24" xfId="9207"/>
    <cellStyle name="Millares 24 2" xfId="9208"/>
    <cellStyle name="Millares 24 2 2" xfId="9209"/>
    <cellStyle name="Millares 24 3" xfId="9210"/>
    <cellStyle name="Millares 25" xfId="9211"/>
    <cellStyle name="Millares 25 2" xfId="9212"/>
    <cellStyle name="Millares 25 2 2" xfId="9213"/>
    <cellStyle name="Millares 25 3" xfId="9214"/>
    <cellStyle name="Millares 26" xfId="9215"/>
    <cellStyle name="Millares 26 2" xfId="9216"/>
    <cellStyle name="Millares 26 3" xfId="9217"/>
    <cellStyle name="Millares 27" xfId="9218"/>
    <cellStyle name="Millares 27 2" xfId="9219"/>
    <cellStyle name="Millares 27 3" xfId="9220"/>
    <cellStyle name="Millares 28" xfId="9221"/>
    <cellStyle name="Millares 28 2" xfId="9222"/>
    <cellStyle name="Millares 28 2 2" xfId="9223"/>
    <cellStyle name="Millares 28 3" xfId="9224"/>
    <cellStyle name="Millares 29" xfId="9225"/>
    <cellStyle name="Millares 29 2" xfId="9226"/>
    <cellStyle name="Millares 29 2 2" xfId="9227"/>
    <cellStyle name="Millares 29 3" xfId="9228"/>
    <cellStyle name="Millares 3" xfId="9229"/>
    <cellStyle name="Millares 3 10" xfId="9230"/>
    <cellStyle name="Millares 3 11" xfId="9231"/>
    <cellStyle name="Millares 3 12" xfId="9232"/>
    <cellStyle name="Millares 3 13" xfId="9233"/>
    <cellStyle name="Millares 3 2" xfId="9234"/>
    <cellStyle name="Millares 3 2 2" xfId="9235"/>
    <cellStyle name="Millares 3 2 3" xfId="9236"/>
    <cellStyle name="Millares 3 2 4" xfId="9237"/>
    <cellStyle name="Millares 3 3" xfId="9238"/>
    <cellStyle name="Millares 3 3 2" xfId="9239"/>
    <cellStyle name="Millares 3 3 2 2" xfId="9240"/>
    <cellStyle name="Millares 3 3 2 2 2" xfId="9241"/>
    <cellStyle name="Millares 3 3 2 3" xfId="9242"/>
    <cellStyle name="Millares 3 3 3" xfId="9243"/>
    <cellStyle name="Millares 3 3 3 2" xfId="9244"/>
    <cellStyle name="Millares 3 3 4" xfId="9245"/>
    <cellStyle name="Millares 3 3 5" xfId="9246"/>
    <cellStyle name="Millares 3 4" xfId="9247"/>
    <cellStyle name="Millares 3 4 2" xfId="9248"/>
    <cellStyle name="Millares 3 4 2 2" xfId="9249"/>
    <cellStyle name="Millares 3 4 3" xfId="9250"/>
    <cellStyle name="Millares 3 4 3 2" xfId="9251"/>
    <cellStyle name="Millares 3 4 4" xfId="9252"/>
    <cellStyle name="Millares 3 4 5" xfId="9253"/>
    <cellStyle name="Millares 3 5" xfId="9254"/>
    <cellStyle name="Millares 3 5 2" xfId="9255"/>
    <cellStyle name="Millares 3 5 3" xfId="9256"/>
    <cellStyle name="Millares 3 6" xfId="9257"/>
    <cellStyle name="Millares 3 6 2" xfId="9258"/>
    <cellStyle name="Millares 3 7" xfId="9259"/>
    <cellStyle name="Millares 3 7 2" xfId="9260"/>
    <cellStyle name="Millares 3 7 2 2" xfId="9261"/>
    <cellStyle name="Millares 3 7 2 3" xfId="9262"/>
    <cellStyle name="Millares 3 8" xfId="9263"/>
    <cellStyle name="Millares 3 9" xfId="9264"/>
    <cellStyle name="Millares 30" xfId="9265"/>
    <cellStyle name="Millares 30 2" xfId="9266"/>
    <cellStyle name="Millares 30 2 2" xfId="9267"/>
    <cellStyle name="Millares 30 3" xfId="9268"/>
    <cellStyle name="Millares 31" xfId="9269"/>
    <cellStyle name="Millares 31 2" xfId="9270"/>
    <cellStyle name="Millares 32" xfId="9271"/>
    <cellStyle name="Millares 32 2" xfId="9272"/>
    <cellStyle name="Millares 32 3" xfId="9273"/>
    <cellStyle name="Millares 32 4" xfId="9274"/>
    <cellStyle name="Millares 33" xfId="9275"/>
    <cellStyle name="Millares 33 2" xfId="9276"/>
    <cellStyle name="Millares 33 3" xfId="9277"/>
    <cellStyle name="Millares 33 4" xfId="9278"/>
    <cellStyle name="Millares 34" xfId="9279"/>
    <cellStyle name="Millares 34 2" xfId="9280"/>
    <cellStyle name="Millares 34 3" xfId="9281"/>
    <cellStyle name="Millares 34 4" xfId="9282"/>
    <cellStyle name="Millares 35" xfId="9283"/>
    <cellStyle name="Millares 35 2" xfId="9284"/>
    <cellStyle name="Millares 35 3" xfId="9285"/>
    <cellStyle name="Millares 36" xfId="9286"/>
    <cellStyle name="Millares 36 2" xfId="9287"/>
    <cellStyle name="Millares 36 3" xfId="9288"/>
    <cellStyle name="Millares 37" xfId="9289"/>
    <cellStyle name="Millares 37 2" xfId="9290"/>
    <cellStyle name="Millares 37 3" xfId="9291"/>
    <cellStyle name="Millares 38" xfId="9292"/>
    <cellStyle name="Millares 38 2" xfId="9293"/>
    <cellStyle name="Millares 38 3" xfId="9294"/>
    <cellStyle name="Millares 39" xfId="9295"/>
    <cellStyle name="Millares 39 2" xfId="9296"/>
    <cellStyle name="Millares 39 3" xfId="9297"/>
    <cellStyle name="Millares 4" xfId="9298"/>
    <cellStyle name="Millares 4 10" xfId="9299"/>
    <cellStyle name="Millares 4 11" xfId="9300"/>
    <cellStyle name="Millares 4 2" xfId="9301"/>
    <cellStyle name="Millares 4 2 2" xfId="9302"/>
    <cellStyle name="Millares 4 2 2 2" xfId="9303"/>
    <cellStyle name="Millares 4 2 2 3" xfId="9304"/>
    <cellStyle name="Millares 4 2 3" xfId="9305"/>
    <cellStyle name="Millares 4 2 4" xfId="9306"/>
    <cellStyle name="Millares 4 3" xfId="9307"/>
    <cellStyle name="Millares 4 3 2" xfId="9308"/>
    <cellStyle name="Millares 4 3 2 2" xfId="9309"/>
    <cellStyle name="Millares 4 3 2 2 2" xfId="9310"/>
    <cellStyle name="Millares 4 3 2 2 3" xfId="9311"/>
    <cellStyle name="Millares 4 3 2 3" xfId="9312"/>
    <cellStyle name="Millares 4 3 2 3 2" xfId="9313"/>
    <cellStyle name="Millares 4 3 2 4" xfId="9314"/>
    <cellStyle name="Millares 4 3 2 5" xfId="9315"/>
    <cellStyle name="Millares 4 3 3" xfId="9316"/>
    <cellStyle name="Millares 4 3 3 2" xfId="9317"/>
    <cellStyle name="Millares 4 3 4" xfId="9318"/>
    <cellStyle name="Millares 4 3 4 2" xfId="9319"/>
    <cellStyle name="Millares 4 3 5" xfId="9320"/>
    <cellStyle name="Millares 4 3 6" xfId="9321"/>
    <cellStyle name="Millares 4 3 7" xfId="9322"/>
    <cellStyle name="Millares 4 4" xfId="9323"/>
    <cellStyle name="Millares 4 4 2" xfId="9324"/>
    <cellStyle name="Millares 4 4 2 2" xfId="9325"/>
    <cellStyle name="Millares 4 4 2 2 2" xfId="9326"/>
    <cellStyle name="Millares 4 4 2 3" xfId="9327"/>
    <cellStyle name="Millares 4 4 2 4" xfId="9328"/>
    <cellStyle name="Millares 4 4 3" xfId="9329"/>
    <cellStyle name="Millares 4 4 3 2" xfId="9330"/>
    <cellStyle name="Millares 4 4 4" xfId="9331"/>
    <cellStyle name="Millares 4 4 5" xfId="9332"/>
    <cellStyle name="Millares 4 4 6" xfId="9333"/>
    <cellStyle name="Millares 4 4 7" xfId="9334"/>
    <cellStyle name="Millares 4 5" xfId="9335"/>
    <cellStyle name="Millares 4 5 2" xfId="9336"/>
    <cellStyle name="Millares 4 5 2 2" xfId="9337"/>
    <cellStyle name="Millares 4 5 3" xfId="9338"/>
    <cellStyle name="Millares 4 5 3 2" xfId="9339"/>
    <cellStyle name="Millares 4 5 4" xfId="9340"/>
    <cellStyle name="Millares 4 5 5" xfId="9341"/>
    <cellStyle name="Millares 4 6" xfId="9342"/>
    <cellStyle name="Millares 4 6 2" xfId="9343"/>
    <cellStyle name="Millares 4 6 2 2" xfId="9344"/>
    <cellStyle name="Millares 4 6 3" xfId="9345"/>
    <cellStyle name="Millares 4 6 3 2" xfId="9346"/>
    <cellStyle name="Millares 4 6 4" xfId="9347"/>
    <cellStyle name="Millares 4 6 5" xfId="9348"/>
    <cellStyle name="Millares 4 7" xfId="9349"/>
    <cellStyle name="Millares 4 7 2" xfId="9350"/>
    <cellStyle name="Millares 4 8" xfId="9351"/>
    <cellStyle name="Millares 4 9" xfId="9352"/>
    <cellStyle name="Millares 40" xfId="9353"/>
    <cellStyle name="Millares 40 2" xfId="9354"/>
    <cellStyle name="Millares 41" xfId="9355"/>
    <cellStyle name="Millares 41 2" xfId="9356"/>
    <cellStyle name="Millares 42" xfId="9357"/>
    <cellStyle name="Millares 42 2" xfId="9358"/>
    <cellStyle name="Millares 43" xfId="9359"/>
    <cellStyle name="Millares 43 2" xfId="9360"/>
    <cellStyle name="Millares 44" xfId="9361"/>
    <cellStyle name="Millares 44 2" xfId="9362"/>
    <cellStyle name="Millares 45" xfId="9363"/>
    <cellStyle name="Millares 45 2" xfId="9364"/>
    <cellStyle name="Millares 46" xfId="9365"/>
    <cellStyle name="Millares 46 2" xfId="9366"/>
    <cellStyle name="Millares 47" xfId="9367"/>
    <cellStyle name="Millares 47 2" xfId="9368"/>
    <cellStyle name="Millares 48" xfId="9369"/>
    <cellStyle name="Millares 48 2" xfId="9370"/>
    <cellStyle name="Millares 49" xfId="9371"/>
    <cellStyle name="Millares 49 2" xfId="9372"/>
    <cellStyle name="Millares 5" xfId="9373"/>
    <cellStyle name="Millares 5 10" xfId="9374"/>
    <cellStyle name="Millares 5 11" xfId="9375"/>
    <cellStyle name="Millares 5 2" xfId="9376"/>
    <cellStyle name="Millares 5 2 2" xfId="9377"/>
    <cellStyle name="Millares 5 2 2 2" xfId="9378"/>
    <cellStyle name="Millares 5 2 2 3" xfId="9379"/>
    <cellStyle name="Millares 5 2 3" xfId="9380"/>
    <cellStyle name="Millares 5 2 4" xfId="9381"/>
    <cellStyle name="Millares 5 3" xfId="9382"/>
    <cellStyle name="Millares 5 3 2" xfId="9383"/>
    <cellStyle name="Millares 5 3 2 2" xfId="9384"/>
    <cellStyle name="Millares 5 3 2 3" xfId="9385"/>
    <cellStyle name="Millares 5 3 3" xfId="9386"/>
    <cellStyle name="Millares 5 3 4" xfId="9387"/>
    <cellStyle name="Millares 5 4" xfId="9388"/>
    <cellStyle name="Millares 5 4 2" xfId="9389"/>
    <cellStyle name="Millares 5 4 2 2" xfId="9390"/>
    <cellStyle name="Millares 5 4 3" xfId="9391"/>
    <cellStyle name="Millares 5 4 4" xfId="9392"/>
    <cellStyle name="Millares 5 5" xfId="9393"/>
    <cellStyle name="Millares 5 5 2" xfId="9394"/>
    <cellStyle name="Millares 5 5 2 2" xfId="9395"/>
    <cellStyle name="Millares 5 5 2 2 2" xfId="9396"/>
    <cellStyle name="Millares 5 5 2 3" xfId="9397"/>
    <cellStyle name="Millares 5 5 2 4" xfId="9398"/>
    <cellStyle name="Millares 5 5 3" xfId="9399"/>
    <cellStyle name="Millares 5 5 3 2" xfId="9400"/>
    <cellStyle name="Millares 5 5 3 2 2" xfId="9401"/>
    <cellStyle name="Millares 5 5 3 3" xfId="9402"/>
    <cellStyle name="Millares 5 5 4" xfId="9403"/>
    <cellStyle name="Millares 5 5 5" xfId="9404"/>
    <cellStyle name="Millares 5 5 6" xfId="9405"/>
    <cellStyle name="Millares 5 5 7" xfId="9406"/>
    <cellStyle name="Millares 5 6" xfId="9407"/>
    <cellStyle name="Millares 5 6 2" xfId="9408"/>
    <cellStyle name="Millares 5 6 3" xfId="9409"/>
    <cellStyle name="Millares 5 6 4" xfId="9410"/>
    <cellStyle name="Millares 5 6 5" xfId="9411"/>
    <cellStyle name="Millares 5 7" xfId="9412"/>
    <cellStyle name="Millares 5 7 2" xfId="9413"/>
    <cellStyle name="Millares 5 7 2 2" xfId="9414"/>
    <cellStyle name="Millares 5 7 3" xfId="9415"/>
    <cellStyle name="Millares 5 7 4" xfId="9416"/>
    <cellStyle name="Millares 5 8" xfId="9417"/>
    <cellStyle name="Millares 5 8 2" xfId="9418"/>
    <cellStyle name="Millares 5 9" xfId="9419"/>
    <cellStyle name="Millares 50" xfId="9420"/>
    <cellStyle name="Millares 50 2" xfId="9421"/>
    <cellStyle name="Millares 51" xfId="9422"/>
    <cellStyle name="Millares 51 2" xfId="9423"/>
    <cellStyle name="Millares 52" xfId="9424"/>
    <cellStyle name="Millares 52 2" xfId="9425"/>
    <cellStyle name="Millares 53" xfId="9426"/>
    <cellStyle name="Millares 53 2" xfId="9427"/>
    <cellStyle name="Millares 54" xfId="9428"/>
    <cellStyle name="Millares 54 2" xfId="9429"/>
    <cellStyle name="Millares 55" xfId="9430"/>
    <cellStyle name="Millares 55 2" xfId="9431"/>
    <cellStyle name="Millares 56" xfId="9432"/>
    <cellStyle name="Millares 56 2" xfId="9433"/>
    <cellStyle name="Millares 57" xfId="9434"/>
    <cellStyle name="Millares 58" xfId="9435"/>
    <cellStyle name="Millares 59" xfId="9436"/>
    <cellStyle name="Millares 6" xfId="9437"/>
    <cellStyle name="Millares 6 2" xfId="9438"/>
    <cellStyle name="Millares 6 2 2" xfId="9439"/>
    <cellStyle name="Millares 6 2 2 2" xfId="9440"/>
    <cellStyle name="Millares 6 2 2 3" xfId="9441"/>
    <cellStyle name="Millares 6 2 2 4" xfId="9442"/>
    <cellStyle name="Millares 6 2 2 5" xfId="9443"/>
    <cellStyle name="Millares 6 2 2 6" xfId="9444"/>
    <cellStyle name="Millares 6 2 3" xfId="9445"/>
    <cellStyle name="Millares 6 2 3 2" xfId="9446"/>
    <cellStyle name="Millares 6 2 4" xfId="9447"/>
    <cellStyle name="Millares 6 2 5" xfId="9448"/>
    <cellStyle name="Millares 6 2 6" xfId="9449"/>
    <cellStyle name="Millares 6 2 6 2" xfId="9450"/>
    <cellStyle name="Millares 6 2 7" xfId="9451"/>
    <cellStyle name="Millares 6 3" xfId="9452"/>
    <cellStyle name="Millares 6 3 10" xfId="9453"/>
    <cellStyle name="Millares 6 3 2" xfId="9454"/>
    <cellStyle name="Millares 6 3 2 2" xfId="9455"/>
    <cellStyle name="Millares 6 3 2 2 2" xfId="9456"/>
    <cellStyle name="Millares 6 3 2 3" xfId="9457"/>
    <cellStyle name="Millares 6 3 2 4" xfId="9458"/>
    <cellStyle name="Millares 6 3 2 5" xfId="9459"/>
    <cellStyle name="Millares 6 3 2 6" xfId="9460"/>
    <cellStyle name="Millares 6 3 3" xfId="9461"/>
    <cellStyle name="Millares 6 3 3 2" xfId="9462"/>
    <cellStyle name="Millares 6 3 3 3" xfId="9463"/>
    <cellStyle name="Millares 6 3 3 4" xfId="9464"/>
    <cellStyle name="Millares 6 3 3 5" xfId="9465"/>
    <cellStyle name="Millares 6 3 4" xfId="9466"/>
    <cellStyle name="Millares 6 3 4 2" xfId="9467"/>
    <cellStyle name="Millares 6 3 4 3" xfId="9468"/>
    <cellStyle name="Millares 6 3 5" xfId="9469"/>
    <cellStyle name="Millares 6 3 5 2" xfId="9470"/>
    <cellStyle name="Millares 6 3 5 3" xfId="9471"/>
    <cellStyle name="Millares 6 3 6" xfId="9472"/>
    <cellStyle name="Millares 6 3 7" xfId="9473"/>
    <cellStyle name="Millares 6 3 8" xfId="9474"/>
    <cellStyle name="Millares 6 3 9" xfId="9475"/>
    <cellStyle name="Millares 6 4" xfId="9476"/>
    <cellStyle name="Millares 6 4 10" xfId="9477"/>
    <cellStyle name="Millares 6 4 2" xfId="9478"/>
    <cellStyle name="Millares 6 4 2 2" xfId="9479"/>
    <cellStyle name="Millares 6 4 2 2 2" xfId="9480"/>
    <cellStyle name="Millares 6 4 2 3" xfId="9481"/>
    <cellStyle name="Millares 6 4 2 3 2" xfId="9482"/>
    <cellStyle name="Millares 6 4 2 4" xfId="9483"/>
    <cellStyle name="Millares 6 4 2 5" xfId="9484"/>
    <cellStyle name="Millares 6 4 2 6" xfId="9485"/>
    <cellStyle name="Millares 6 4 2 7" xfId="9486"/>
    <cellStyle name="Millares 6 4 3" xfId="9487"/>
    <cellStyle name="Millares 6 4 3 2" xfId="9488"/>
    <cellStyle name="Millares 6 4 3 3" xfId="9489"/>
    <cellStyle name="Millares 6 4 3 4" xfId="9490"/>
    <cellStyle name="Millares 6 4 4" xfId="9491"/>
    <cellStyle name="Millares 6 4 5" xfId="9492"/>
    <cellStyle name="Millares 6 4 6" xfId="9493"/>
    <cellStyle name="Millares 6 4 7" xfId="9494"/>
    <cellStyle name="Millares 6 4 8" xfId="9495"/>
    <cellStyle name="Millares 6 4 9" xfId="9496"/>
    <cellStyle name="Millares 6 5" xfId="9497"/>
    <cellStyle name="Millares 6 5 2" xfId="9498"/>
    <cellStyle name="Millares 6 5 2 2" xfId="9499"/>
    <cellStyle name="Millares 6 5 2 3" xfId="9500"/>
    <cellStyle name="Millares 6 5 3" xfId="9501"/>
    <cellStyle name="Millares 6 5 3 2" xfId="9502"/>
    <cellStyle name="Millares 6 5 4" xfId="9503"/>
    <cellStyle name="Millares 6 5 5" xfId="9504"/>
    <cellStyle name="Millares 6 5 6" xfId="9505"/>
    <cellStyle name="Millares 6 5 7" xfId="9506"/>
    <cellStyle name="Millares 6 5 8" xfId="9507"/>
    <cellStyle name="Millares 6 5 9" xfId="9508"/>
    <cellStyle name="Millares 6 6" xfId="9509"/>
    <cellStyle name="Millares 6 6 2" xfId="9510"/>
    <cellStyle name="Millares 6 7" xfId="9511"/>
    <cellStyle name="Millares 6 8" xfId="9512"/>
    <cellStyle name="Millares 60" xfId="9513"/>
    <cellStyle name="Millares 61" xfId="9514"/>
    <cellStyle name="Millares 62" xfId="9515"/>
    <cellStyle name="Millares 63" xfId="9516"/>
    <cellStyle name="Millares 64" xfId="9517"/>
    <cellStyle name="Millares 7" xfId="9518"/>
    <cellStyle name="Millares 7 2" xfId="9519"/>
    <cellStyle name="Millares 7 2 2" xfId="9520"/>
    <cellStyle name="Millares 7 2 2 2" xfId="9521"/>
    <cellStyle name="Millares 7 2 3" xfId="9522"/>
    <cellStyle name="Millares 7 3" xfId="9523"/>
    <cellStyle name="Millares 7 3 2" xfId="9524"/>
    <cellStyle name="Millares 7 3 3" xfId="9525"/>
    <cellStyle name="Millares 7 3 3 2" xfId="9526"/>
    <cellStyle name="Millares 7 3 3 3" xfId="9527"/>
    <cellStyle name="Millares 7 4" xfId="9528"/>
    <cellStyle name="Millares 7 4 2" xfId="9529"/>
    <cellStyle name="Millares 7 4 3" xfId="9530"/>
    <cellStyle name="Millares 7 4 4" xfId="9531"/>
    <cellStyle name="Millares 7 5" xfId="9532"/>
    <cellStyle name="Millares 7 5 2" xfId="9533"/>
    <cellStyle name="Millares 7 5 3" xfId="9534"/>
    <cellStyle name="Millares 7 6" xfId="9535"/>
    <cellStyle name="Millares 7 7" xfId="9536"/>
    <cellStyle name="Millares 8" xfId="9537"/>
    <cellStyle name="Millares 8 2" xfId="9538"/>
    <cellStyle name="Millares 8 2 2" xfId="9539"/>
    <cellStyle name="Millares 8 2 2 2" xfId="9540"/>
    <cellStyle name="Millares 8 2 3" xfId="9541"/>
    <cellStyle name="Millares 8 2 3 2" xfId="9542"/>
    <cellStyle name="Millares 8 2 4" xfId="9543"/>
    <cellStyle name="Millares 8 2 5" xfId="9544"/>
    <cellStyle name="Millares 8 3" xfId="9545"/>
    <cellStyle name="Millares 8 3 2" xfId="9546"/>
    <cellStyle name="Millares 8 3 3" xfId="9547"/>
    <cellStyle name="Millares 8 3 3 2" xfId="9548"/>
    <cellStyle name="Millares 8 3 4" xfId="9549"/>
    <cellStyle name="Millares 8 3 5" xfId="9550"/>
    <cellStyle name="Millares 8 3 6" xfId="9551"/>
    <cellStyle name="Millares 8 4" xfId="9552"/>
    <cellStyle name="Millares 8 4 2" xfId="9553"/>
    <cellStyle name="Millares 8 4 2 2" xfId="9554"/>
    <cellStyle name="Millares 8 4 3" xfId="9555"/>
    <cellStyle name="Millares 8 4 4" xfId="9556"/>
    <cellStyle name="Millares 8 5" xfId="9557"/>
    <cellStyle name="Millares 8 6" xfId="9558"/>
    <cellStyle name="Millares 9" xfId="9559"/>
    <cellStyle name="Millares 9 2" xfId="9560"/>
    <cellStyle name="Millares 9 2 2" xfId="9561"/>
    <cellStyle name="Millares 9 2 2 2" xfId="9562"/>
    <cellStyle name="Millares 9 3" xfId="9563"/>
    <cellStyle name="Millares 9 4" xfId="9564"/>
    <cellStyle name="Millares 9 5" xfId="9565"/>
    <cellStyle name="Millares 9 6" xfId="9566"/>
    <cellStyle name="Millares 9 7" xfId="9567"/>
    <cellStyle name="Milliers_Exploratorio 2010 21 Julio 2009 PME" xfId="9568"/>
    <cellStyle name="Moneda [0] 2" xfId="9569"/>
    <cellStyle name="Moneda [0] 2 2" xfId="9570"/>
    <cellStyle name="Moneda [0] 3" xfId="9571"/>
    <cellStyle name="Moneda [0] 4" xfId="9572"/>
    <cellStyle name="Moneda 10" xfId="9573"/>
    <cellStyle name="Moneda 100" xfId="9574"/>
    <cellStyle name="Moneda 101" xfId="9575"/>
    <cellStyle name="Moneda 102" xfId="9576"/>
    <cellStyle name="Moneda 103" xfId="9577"/>
    <cellStyle name="Moneda 104" xfId="9578"/>
    <cellStyle name="Moneda 105" xfId="9579"/>
    <cellStyle name="Moneda 106" xfId="9580"/>
    <cellStyle name="Moneda 107" xfId="9581"/>
    <cellStyle name="Moneda 108" xfId="9582"/>
    <cellStyle name="Moneda 109" xfId="9583"/>
    <cellStyle name="Moneda 11" xfId="9584"/>
    <cellStyle name="Moneda 110" xfId="9585"/>
    <cellStyle name="Moneda 111" xfId="9586"/>
    <cellStyle name="Moneda 112" xfId="9587"/>
    <cellStyle name="Moneda 113" xfId="9588"/>
    <cellStyle name="Moneda 114" xfId="9589"/>
    <cellStyle name="Moneda 115" xfId="9590"/>
    <cellStyle name="Moneda 116" xfId="9591"/>
    <cellStyle name="Moneda 117" xfId="9592"/>
    <cellStyle name="Moneda 118" xfId="9593"/>
    <cellStyle name="Moneda 119" xfId="9594"/>
    <cellStyle name="Moneda 12" xfId="9595"/>
    <cellStyle name="Moneda 120" xfId="9596"/>
    <cellStyle name="Moneda 121" xfId="9597"/>
    <cellStyle name="Moneda 122" xfId="9598"/>
    <cellStyle name="Moneda 123" xfId="9599"/>
    <cellStyle name="Moneda 124" xfId="9600"/>
    <cellStyle name="Moneda 125" xfId="9601"/>
    <cellStyle name="Moneda 126" xfId="9602"/>
    <cellStyle name="Moneda 127" xfId="9603"/>
    <cellStyle name="Moneda 128" xfId="9604"/>
    <cellStyle name="Moneda 129" xfId="9605"/>
    <cellStyle name="Moneda 13" xfId="9606"/>
    <cellStyle name="Moneda 130" xfId="9607"/>
    <cellStyle name="Moneda 131" xfId="9608"/>
    <cellStyle name="Moneda 132" xfId="9609"/>
    <cellStyle name="Moneda 133" xfId="9610"/>
    <cellStyle name="Moneda 134" xfId="9611"/>
    <cellStyle name="Moneda 135" xfId="9612"/>
    <cellStyle name="Moneda 136" xfId="9613"/>
    <cellStyle name="Moneda 137" xfId="9614"/>
    <cellStyle name="Moneda 138" xfId="9615"/>
    <cellStyle name="Moneda 139" xfId="9616"/>
    <cellStyle name="Moneda 14" xfId="9617"/>
    <cellStyle name="Moneda 140" xfId="9618"/>
    <cellStyle name="Moneda 141" xfId="9619"/>
    <cellStyle name="Moneda 142" xfId="9620"/>
    <cellStyle name="Moneda 143" xfId="9621"/>
    <cellStyle name="Moneda 144" xfId="9622"/>
    <cellStyle name="Moneda 145" xfId="9623"/>
    <cellStyle name="Moneda 146" xfId="9624"/>
    <cellStyle name="Moneda 147" xfId="9625"/>
    <cellStyle name="Moneda 148" xfId="9626"/>
    <cellStyle name="Moneda 149" xfId="9627"/>
    <cellStyle name="Moneda 15" xfId="9628"/>
    <cellStyle name="Moneda 150" xfId="9629"/>
    <cellStyle name="Moneda 151" xfId="9630"/>
    <cellStyle name="Moneda 16" xfId="9631"/>
    <cellStyle name="Moneda 17" xfId="9632"/>
    <cellStyle name="Moneda 17 2" xfId="9633"/>
    <cellStyle name="Moneda 17 2 2" xfId="9634"/>
    <cellStyle name="Moneda 17 2 3" xfId="9635"/>
    <cellStyle name="Moneda 17 3" xfId="9636"/>
    <cellStyle name="Moneda 18" xfId="9637"/>
    <cellStyle name="Moneda 18 2" xfId="9638"/>
    <cellStyle name="Moneda 18 2 2" xfId="9639"/>
    <cellStyle name="Moneda 18 2 3" xfId="9640"/>
    <cellStyle name="Moneda 18 3" xfId="9641"/>
    <cellStyle name="Moneda 19" xfId="9642"/>
    <cellStyle name="Moneda 19 2" xfId="9643"/>
    <cellStyle name="Moneda 19 2 2" xfId="9644"/>
    <cellStyle name="Moneda 19 2 3" xfId="9645"/>
    <cellStyle name="Moneda 19 3" xfId="9646"/>
    <cellStyle name="Moneda 2" xfId="9647"/>
    <cellStyle name="Moneda 2 10" xfId="9648"/>
    <cellStyle name="Moneda 2 11" xfId="9649"/>
    <cellStyle name="Moneda 2 12" xfId="9650"/>
    <cellStyle name="Moneda 2 2" xfId="9651"/>
    <cellStyle name="Moneda 2 2 2" xfId="9652"/>
    <cellStyle name="Moneda 2 2 2 2" xfId="9653"/>
    <cellStyle name="Moneda 2 2 2 2 2" xfId="9654"/>
    <cellStyle name="Moneda 2 2 2 2 3" xfId="9655"/>
    <cellStyle name="Moneda 2 2 2 2 4" xfId="9656"/>
    <cellStyle name="Moneda 2 2 2 3" xfId="9657"/>
    <cellStyle name="Moneda 2 2 2 3 2" xfId="9658"/>
    <cellStyle name="Moneda 2 2 2 4" xfId="9659"/>
    <cellStyle name="Moneda 2 2 2 5" xfId="9660"/>
    <cellStyle name="Moneda 2 2 2 6" xfId="9661"/>
    <cellStyle name="Moneda 2 2 2 7" xfId="9662"/>
    <cellStyle name="Moneda 2 2 2 8" xfId="9663"/>
    <cellStyle name="Moneda 2 2 3" xfId="9664"/>
    <cellStyle name="Moneda 2 2 4" xfId="9665"/>
    <cellStyle name="Moneda 2 2 4 2" xfId="9666"/>
    <cellStyle name="Moneda 2 2 5" xfId="9667"/>
    <cellStyle name="Moneda 2 2 6" xfId="9668"/>
    <cellStyle name="Moneda 2 3" xfId="9669"/>
    <cellStyle name="Moneda 2 3 2" xfId="9670"/>
    <cellStyle name="Moneda 2 3 2 2" xfId="9671"/>
    <cellStyle name="Moneda 2 3 2 2 2" xfId="9672"/>
    <cellStyle name="Moneda 2 3 3" xfId="9673"/>
    <cellStyle name="Moneda 2 3 3 2" xfId="9674"/>
    <cellStyle name="Moneda 2 3 3 3" xfId="9675"/>
    <cellStyle name="Moneda 2 3 4" xfId="9676"/>
    <cellStyle name="Moneda 2 3 4 2" xfId="9677"/>
    <cellStyle name="Moneda 2 3 4 3" xfId="9678"/>
    <cellStyle name="Moneda 2 3 5" xfId="9679"/>
    <cellStyle name="Moneda 2 3 5 2" xfId="9680"/>
    <cellStyle name="Moneda 2 3 6" xfId="9681"/>
    <cellStyle name="Moneda 2 3 7" xfId="9682"/>
    <cellStyle name="Moneda 2 4" xfId="9683"/>
    <cellStyle name="Moneda 2 4 2" xfId="9684"/>
    <cellStyle name="Moneda 2 4 2 2" xfId="9685"/>
    <cellStyle name="Moneda 2 4 3" xfId="9686"/>
    <cellStyle name="Moneda 2 5" xfId="9687"/>
    <cellStyle name="Moneda 2 5 2" xfId="9688"/>
    <cellStyle name="Moneda 2 5 3" xfId="9689"/>
    <cellStyle name="Moneda 2 6" xfId="9690"/>
    <cellStyle name="Moneda 2 6 2" xfId="9691"/>
    <cellStyle name="Moneda 2 6 2 2" xfId="9692"/>
    <cellStyle name="Moneda 2 6 2 3" xfId="9693"/>
    <cellStyle name="Moneda 2 6 3" xfId="9694"/>
    <cellStyle name="Moneda 2 6 4" xfId="9695"/>
    <cellStyle name="Moneda 2 7" xfId="9696"/>
    <cellStyle name="Moneda 2 7 2" xfId="9697"/>
    <cellStyle name="Moneda 2 7 3" xfId="9698"/>
    <cellStyle name="Moneda 2 7 4" xfId="9699"/>
    <cellStyle name="Moneda 2 8" xfId="9700"/>
    <cellStyle name="Moneda 2 8 2" xfId="9701"/>
    <cellStyle name="Moneda 2 9" xfId="9702"/>
    <cellStyle name="Moneda 20" xfId="9703"/>
    <cellStyle name="Moneda 20 2" xfId="9704"/>
    <cellStyle name="Moneda 20 2 2" xfId="9705"/>
    <cellStyle name="Moneda 20 2 3" xfId="9706"/>
    <cellStyle name="Moneda 20 3" xfId="9707"/>
    <cellStyle name="Moneda 21" xfId="9708"/>
    <cellStyle name="Moneda 21 2" xfId="9709"/>
    <cellStyle name="Moneda 21 2 2" xfId="9710"/>
    <cellStyle name="Moneda 21 2 3" xfId="9711"/>
    <cellStyle name="Moneda 21 3" xfId="9712"/>
    <cellStyle name="Moneda 22" xfId="9713"/>
    <cellStyle name="Moneda 22 2" xfId="9714"/>
    <cellStyle name="Moneda 22 2 2" xfId="9715"/>
    <cellStyle name="Moneda 22 2 3" xfId="9716"/>
    <cellStyle name="Moneda 22 3" xfId="9717"/>
    <cellStyle name="Moneda 23" xfId="9718"/>
    <cellStyle name="Moneda 23 2" xfId="9719"/>
    <cellStyle name="Moneda 23 2 2" xfId="9720"/>
    <cellStyle name="Moneda 23 2 3" xfId="9721"/>
    <cellStyle name="Moneda 23 3" xfId="9722"/>
    <cellStyle name="Moneda 24" xfId="9723"/>
    <cellStyle name="Moneda 24 2" xfId="9724"/>
    <cellStyle name="Moneda 24 2 2" xfId="9725"/>
    <cellStyle name="Moneda 24 2 3" xfId="9726"/>
    <cellStyle name="Moneda 24 3" xfId="9727"/>
    <cellStyle name="Moneda 25" xfId="9728"/>
    <cellStyle name="Moneda 25 2" xfId="9729"/>
    <cellStyle name="Moneda 25 2 2" xfId="9730"/>
    <cellStyle name="Moneda 25 3" xfId="9731"/>
    <cellStyle name="Moneda 25 4" xfId="9732"/>
    <cellStyle name="Moneda 26" xfId="9733"/>
    <cellStyle name="Moneda 26 2" xfId="9734"/>
    <cellStyle name="Moneda 26 2 2" xfId="9735"/>
    <cellStyle name="Moneda 26 3" xfId="9736"/>
    <cellStyle name="Moneda 26 4" xfId="9737"/>
    <cellStyle name="Moneda 27" xfId="9738"/>
    <cellStyle name="Moneda 27 2" xfId="9739"/>
    <cellStyle name="Moneda 27 3" xfId="9740"/>
    <cellStyle name="Moneda 28" xfId="9741"/>
    <cellStyle name="Moneda 28 2" xfId="9742"/>
    <cellStyle name="Moneda 28 3" xfId="9743"/>
    <cellStyle name="Moneda 29" xfId="9744"/>
    <cellStyle name="Moneda 29 2" xfId="9745"/>
    <cellStyle name="Moneda 29 3" xfId="9746"/>
    <cellStyle name="Moneda 3" xfId="9747"/>
    <cellStyle name="Moneda 3 2" xfId="9748"/>
    <cellStyle name="Moneda 3 2 2" xfId="9749"/>
    <cellStyle name="Moneda 3 2 3" xfId="9750"/>
    <cellStyle name="Moneda 3 2 4" xfId="9751"/>
    <cellStyle name="Moneda 3 2 5" xfId="9752"/>
    <cellStyle name="Moneda 3 3" xfId="9753"/>
    <cellStyle name="Moneda 3 4" xfId="9754"/>
    <cellStyle name="Moneda 3 4 2" xfId="9755"/>
    <cellStyle name="Moneda 3 4 2 2" xfId="9756"/>
    <cellStyle name="Moneda 3 4 2 3" xfId="9757"/>
    <cellStyle name="Moneda 3 4 3" xfId="9758"/>
    <cellStyle name="Moneda 3 5" xfId="9759"/>
    <cellStyle name="Moneda 3 5 2" xfId="9760"/>
    <cellStyle name="Moneda 3 5 2 2" xfId="9761"/>
    <cellStyle name="Moneda 3 5 3" xfId="9762"/>
    <cellStyle name="Moneda 3 6" xfId="9763"/>
    <cellStyle name="Moneda 3 6 2" xfId="9764"/>
    <cellStyle name="Moneda 3 6 3" xfId="9765"/>
    <cellStyle name="Moneda 3 6 4" xfId="9766"/>
    <cellStyle name="Moneda 3 7" xfId="9767"/>
    <cellStyle name="Moneda 3 7 2" xfId="9768"/>
    <cellStyle name="Moneda 3 8" xfId="9769"/>
    <cellStyle name="Moneda 3 9" xfId="9770"/>
    <cellStyle name="Moneda 30" xfId="9771"/>
    <cellStyle name="Moneda 30 2" xfId="9772"/>
    <cellStyle name="Moneda 30 3" xfId="9773"/>
    <cellStyle name="Moneda 31" xfId="9774"/>
    <cellStyle name="Moneda 31 2" xfId="9775"/>
    <cellStyle name="Moneda 31 3" xfId="9776"/>
    <cellStyle name="Moneda 32" xfId="9777"/>
    <cellStyle name="Moneda 32 2" xfId="9778"/>
    <cellStyle name="Moneda 32 3" xfId="9779"/>
    <cellStyle name="Moneda 33" xfId="9780"/>
    <cellStyle name="Moneda 34" xfId="9781"/>
    <cellStyle name="Moneda 34 2" xfId="9782"/>
    <cellStyle name="Moneda 35" xfId="9783"/>
    <cellStyle name="Moneda 35 2" xfId="9784"/>
    <cellStyle name="Moneda 36" xfId="9785"/>
    <cellStyle name="Moneda 36 2" xfId="9786"/>
    <cellStyle name="Moneda 37" xfId="9787"/>
    <cellStyle name="Moneda 37 2" xfId="9788"/>
    <cellStyle name="Moneda 38" xfId="9789"/>
    <cellStyle name="Moneda 38 2" xfId="9790"/>
    <cellStyle name="Moneda 39" xfId="9791"/>
    <cellStyle name="Moneda 39 2" xfId="9792"/>
    <cellStyle name="Moneda 4" xfId="9793"/>
    <cellStyle name="Moneda 4 2" xfId="9794"/>
    <cellStyle name="Moneda 4 2 2" xfId="9795"/>
    <cellStyle name="Moneda 4 2 2 2" xfId="9796"/>
    <cellStyle name="Moneda 4 2 3" xfId="9797"/>
    <cellStyle name="Moneda 4 2 3 2" xfId="9798"/>
    <cellStyle name="Moneda 4 2 4" xfId="9799"/>
    <cellStyle name="Moneda 4 2 5" xfId="9800"/>
    <cellStyle name="Moneda 4 2 6" xfId="9801"/>
    <cellStyle name="Moneda 4 2 7" xfId="9802"/>
    <cellStyle name="Moneda 4 3" xfId="9803"/>
    <cellStyle name="Moneda 4 3 2" xfId="9804"/>
    <cellStyle name="Moneda 4 3 3" xfId="9805"/>
    <cellStyle name="Moneda 4 3 4" xfId="9806"/>
    <cellStyle name="Moneda 4 3 5" xfId="9807"/>
    <cellStyle name="Moneda 4 3 6" xfId="9808"/>
    <cellStyle name="Moneda 4 3 7" xfId="9809"/>
    <cellStyle name="Moneda 4 4" xfId="9810"/>
    <cellStyle name="Moneda 4 4 2" xfId="9811"/>
    <cellStyle name="Moneda 4 4 2 2" xfId="9812"/>
    <cellStyle name="Moneda 4 4 3" xfId="9813"/>
    <cellStyle name="Moneda 4 4 3 2" xfId="9814"/>
    <cellStyle name="Moneda 4 4 4" xfId="9815"/>
    <cellStyle name="Moneda 4 4 5" xfId="9816"/>
    <cellStyle name="Moneda 4 4 6" xfId="9817"/>
    <cellStyle name="Moneda 4 4 7" xfId="9818"/>
    <cellStyle name="Moneda 4 5" xfId="9819"/>
    <cellStyle name="Moneda 4 5 2" xfId="9820"/>
    <cellStyle name="Moneda 4 5 3" xfId="9821"/>
    <cellStyle name="Moneda 4 5 4" xfId="9822"/>
    <cellStyle name="Moneda 4 6" xfId="9823"/>
    <cellStyle name="Moneda 4 6 2" xfId="9824"/>
    <cellStyle name="Moneda 4 6 3" xfId="9825"/>
    <cellStyle name="Moneda 4 7" xfId="9826"/>
    <cellStyle name="Moneda 4 7 2" xfId="9827"/>
    <cellStyle name="Moneda 4 7 3" xfId="9828"/>
    <cellStyle name="Moneda 4 8" xfId="9829"/>
    <cellStyle name="Moneda 4 9" xfId="9830"/>
    <cellStyle name="Moneda 40" xfId="9831"/>
    <cellStyle name="Moneda 40 2" xfId="9832"/>
    <cellStyle name="Moneda 41" xfId="9833"/>
    <cellStyle name="Moneda 41 2" xfId="9834"/>
    <cellStyle name="Moneda 42" xfId="9835"/>
    <cellStyle name="Moneda 42 2" xfId="9836"/>
    <cellStyle name="Moneda 43" xfId="9837"/>
    <cellStyle name="Moneda 43 2" xfId="9838"/>
    <cellStyle name="Moneda 44" xfId="9839"/>
    <cellStyle name="Moneda 44 2" xfId="9840"/>
    <cellStyle name="Moneda 45" xfId="9841"/>
    <cellStyle name="Moneda 45 2" xfId="9842"/>
    <cellStyle name="Moneda 46" xfId="9843"/>
    <cellStyle name="Moneda 46 2" xfId="9844"/>
    <cellStyle name="Moneda 47" xfId="9845"/>
    <cellStyle name="Moneda 47 2" xfId="9846"/>
    <cellStyle name="Moneda 48" xfId="9847"/>
    <cellStyle name="Moneda 49" xfId="9848"/>
    <cellStyle name="Moneda 5" xfId="9849"/>
    <cellStyle name="Moneda 5 2" xfId="9850"/>
    <cellStyle name="Moneda 5 2 2" xfId="9851"/>
    <cellStyle name="Moneda 5 3" xfId="9852"/>
    <cellStyle name="Moneda 5 3 2" xfId="9853"/>
    <cellStyle name="Moneda 5 4" xfId="9854"/>
    <cellStyle name="Moneda 5 5" xfId="9855"/>
    <cellStyle name="Moneda 50" xfId="9856"/>
    <cellStyle name="Moneda 51" xfId="9857"/>
    <cellStyle name="Moneda 52" xfId="9858"/>
    <cellStyle name="Moneda 53" xfId="9859"/>
    <cellStyle name="Moneda 54" xfId="9860"/>
    <cellStyle name="Moneda 55" xfId="9861"/>
    <cellStyle name="Moneda 56" xfId="9862"/>
    <cellStyle name="Moneda 57" xfId="9863"/>
    <cellStyle name="Moneda 58" xfId="9864"/>
    <cellStyle name="Moneda 59" xfId="9865"/>
    <cellStyle name="Moneda 6" xfId="9866"/>
    <cellStyle name="Moneda 6 2" xfId="9867"/>
    <cellStyle name="Moneda 6 3" xfId="9868"/>
    <cellStyle name="Moneda 6 4" xfId="9869"/>
    <cellStyle name="Moneda 6 5" xfId="9870"/>
    <cellStyle name="Moneda 6 6" xfId="9871"/>
    <cellStyle name="Moneda 60" xfId="9872"/>
    <cellStyle name="Moneda 61" xfId="9873"/>
    <cellStyle name="Moneda 62" xfId="9874"/>
    <cellStyle name="Moneda 63" xfId="9875"/>
    <cellStyle name="Moneda 64" xfId="9876"/>
    <cellStyle name="Moneda 65" xfId="9877"/>
    <cellStyle name="Moneda 66" xfId="9878"/>
    <cellStyle name="Moneda 67" xfId="9879"/>
    <cellStyle name="Moneda 68" xfId="9880"/>
    <cellStyle name="Moneda 69" xfId="9881"/>
    <cellStyle name="Moneda 7" xfId="9882"/>
    <cellStyle name="Moneda 70" xfId="9883"/>
    <cellStyle name="Moneda 70 2" xfId="9884"/>
    <cellStyle name="Moneda 71" xfId="9885"/>
    <cellStyle name="Moneda 71 2" xfId="9886"/>
    <cellStyle name="Moneda 72" xfId="9887"/>
    <cellStyle name="Moneda 72 2" xfId="9888"/>
    <cellStyle name="Moneda 73" xfId="9889"/>
    <cellStyle name="Moneda 73 2" xfId="9890"/>
    <cellStyle name="Moneda 74" xfId="9891"/>
    <cellStyle name="Moneda 74 2" xfId="9892"/>
    <cellStyle name="Moneda 75" xfId="9893"/>
    <cellStyle name="Moneda 75 2" xfId="9894"/>
    <cellStyle name="Moneda 76" xfId="9895"/>
    <cellStyle name="Moneda 76 2" xfId="9896"/>
    <cellStyle name="Moneda 77" xfId="9897"/>
    <cellStyle name="Moneda 77 2" xfId="9898"/>
    <cellStyle name="Moneda 78" xfId="9899"/>
    <cellStyle name="Moneda 78 2" xfId="9900"/>
    <cellStyle name="Moneda 79" xfId="9901"/>
    <cellStyle name="Moneda 79 2" xfId="9902"/>
    <cellStyle name="Moneda 8" xfId="9903"/>
    <cellStyle name="Moneda 8 2" xfId="9904"/>
    <cellStyle name="Moneda 8 2 2" xfId="9905"/>
    <cellStyle name="Moneda 8 3" xfId="9906"/>
    <cellStyle name="Moneda 8 4" xfId="9907"/>
    <cellStyle name="Moneda 80" xfId="9908"/>
    <cellStyle name="Moneda 80 2" xfId="9909"/>
    <cellStyle name="Moneda 81" xfId="9910"/>
    <cellStyle name="Moneda 81 2" xfId="9911"/>
    <cellStyle name="Moneda 82" xfId="9912"/>
    <cellStyle name="Moneda 82 2" xfId="9913"/>
    <cellStyle name="Moneda 83" xfId="9914"/>
    <cellStyle name="Moneda 83 2" xfId="9915"/>
    <cellStyle name="Moneda 84" xfId="9916"/>
    <cellStyle name="Moneda 84 2" xfId="9917"/>
    <cellStyle name="Moneda 85" xfId="9918"/>
    <cellStyle name="Moneda 85 2" xfId="9919"/>
    <cellStyle name="Moneda 86" xfId="9920"/>
    <cellStyle name="Moneda 86 2" xfId="9921"/>
    <cellStyle name="Moneda 87" xfId="9922"/>
    <cellStyle name="Moneda 87 2" xfId="9923"/>
    <cellStyle name="Moneda 88" xfId="9924"/>
    <cellStyle name="Moneda 88 2" xfId="9925"/>
    <cellStyle name="Moneda 89" xfId="9926"/>
    <cellStyle name="Moneda 89 2" xfId="9927"/>
    <cellStyle name="Moneda 9" xfId="9928"/>
    <cellStyle name="Moneda 9 2" xfId="9929"/>
    <cellStyle name="Moneda 9 3" xfId="9930"/>
    <cellStyle name="Moneda 9 4" xfId="9931"/>
    <cellStyle name="Moneda 90" xfId="9932"/>
    <cellStyle name="Moneda 90 2" xfId="9933"/>
    <cellStyle name="Moneda 91" xfId="9934"/>
    <cellStyle name="Moneda 92" xfId="9935"/>
    <cellStyle name="Moneda 93" xfId="9936"/>
    <cellStyle name="Moneda 94" xfId="9937"/>
    <cellStyle name="Moneda 95" xfId="9938"/>
    <cellStyle name="Moneda 96" xfId="9939"/>
    <cellStyle name="Moneda 97" xfId="9940"/>
    <cellStyle name="Moneda 98" xfId="9941"/>
    <cellStyle name="Moneda 99" xfId="9942"/>
    <cellStyle name="Moneda0" xfId="9943"/>
    <cellStyle name="Moneda0 2" xfId="9944"/>
    <cellStyle name="Moneda0 2 2" xfId="9945"/>
    <cellStyle name="Moneda0 3" xfId="9946"/>
    <cellStyle name="Moneda0 3 2" xfId="9947"/>
    <cellStyle name="Moneda0 3 2 2" xfId="9948"/>
    <cellStyle name="Moneda0 3 3" xfId="9949"/>
    <cellStyle name="Moneda0 4" xfId="9950"/>
    <cellStyle name="Moneda0 5" xfId="9951"/>
    <cellStyle name="Monetario" xfId="9952"/>
    <cellStyle name="Monetario 10" xfId="9953"/>
    <cellStyle name="Monetario 10 2" xfId="9954"/>
    <cellStyle name="Monetario 10 2 2" xfId="9955"/>
    <cellStyle name="Monetario 10 2 3" xfId="9956"/>
    <cellStyle name="Monetario 10 2 4" xfId="9957"/>
    <cellStyle name="Monetario 10 3" xfId="9958"/>
    <cellStyle name="Monetario 10 3 2" xfId="9959"/>
    <cellStyle name="Monetario 10 4" xfId="9960"/>
    <cellStyle name="Monetario 10 4 2" xfId="9961"/>
    <cellStyle name="Monetario 10 4 3" xfId="9962"/>
    <cellStyle name="Monetario 10 5" xfId="9963"/>
    <cellStyle name="Monetario 11" xfId="9964"/>
    <cellStyle name="Monetario 11 2" xfId="9965"/>
    <cellStyle name="Monetario 11 2 2" xfId="9966"/>
    <cellStyle name="Monetario 11 2 3" xfId="9967"/>
    <cellStyle name="Monetario 11 2 3 2" xfId="9968"/>
    <cellStyle name="Monetario 11 2 4" xfId="9969"/>
    <cellStyle name="Monetario 11 2 5" xfId="9970"/>
    <cellStyle name="Monetario 11 3" xfId="9971"/>
    <cellStyle name="Monetario 11 4" xfId="9972"/>
    <cellStyle name="Monetario 11 5" xfId="9973"/>
    <cellStyle name="Monetario 12" xfId="9974"/>
    <cellStyle name="Monetario 12 2" xfId="9975"/>
    <cellStyle name="Monetario 12 2 2" xfId="9976"/>
    <cellStyle name="Monetario 12 2 3" xfId="9977"/>
    <cellStyle name="Monetario 12 2 3 2" xfId="9978"/>
    <cellStyle name="Monetario 12 2 4" xfId="9979"/>
    <cellStyle name="Monetario 12 2 5" xfId="9980"/>
    <cellStyle name="Monetario 12 3" xfId="9981"/>
    <cellStyle name="Monetario 12 3 2" xfId="9982"/>
    <cellStyle name="Monetario 12 4" xfId="9983"/>
    <cellStyle name="Monetario 12 4 2" xfId="9984"/>
    <cellStyle name="Monetario 12 5" xfId="9985"/>
    <cellStyle name="Monetario 13" xfId="9986"/>
    <cellStyle name="Monetario 13 2" xfId="9987"/>
    <cellStyle name="Monetario 13 2 2" xfId="9988"/>
    <cellStyle name="Monetario 13 2 3" xfId="9989"/>
    <cellStyle name="Monetario 14" xfId="9990"/>
    <cellStyle name="Monetario 15" xfId="9991"/>
    <cellStyle name="Monetario 16" xfId="9992"/>
    <cellStyle name="Monetario 17" xfId="9993"/>
    <cellStyle name="Monetario 18" xfId="9994"/>
    <cellStyle name="Monetario 19" xfId="9995"/>
    <cellStyle name="Monetario 2" xfId="9996"/>
    <cellStyle name="Monetario 2 10" xfId="9997"/>
    <cellStyle name="Monetario 2 11" xfId="9998"/>
    <cellStyle name="Monetario 2 12" xfId="9999"/>
    <cellStyle name="Monetario 2 13" xfId="10000"/>
    <cellStyle name="Monetario 2 14" xfId="10001"/>
    <cellStyle name="Monetario 2 15" xfId="10002"/>
    <cellStyle name="Monetario 2 16" xfId="10003"/>
    <cellStyle name="Monetario 2 17" xfId="10004"/>
    <cellStyle name="Monetario 2 18" xfId="10005"/>
    <cellStyle name="Monetario 2 19" xfId="10006"/>
    <cellStyle name="Monetario 2 2" xfId="10007"/>
    <cellStyle name="Monetario 2 2 10" xfId="10008"/>
    <cellStyle name="Monetario 2 2 10 2" xfId="10009"/>
    <cellStyle name="Monetario 2 2 10 2 2" xfId="10010"/>
    <cellStyle name="Monetario 2 2 10 2 3" xfId="10011"/>
    <cellStyle name="Monetario 2 2 11" xfId="10012"/>
    <cellStyle name="Monetario 2 2 12" xfId="10013"/>
    <cellStyle name="Monetario 2 2 13" xfId="10014"/>
    <cellStyle name="Monetario 2 2 14" xfId="10015"/>
    <cellStyle name="Monetario 2 2 15" xfId="10016"/>
    <cellStyle name="Monetario 2 2 16" xfId="10017"/>
    <cellStyle name="Monetario 2 2 17" xfId="10018"/>
    <cellStyle name="Monetario 2 2 18" xfId="10019"/>
    <cellStyle name="Monetario 2 2 19" xfId="10020"/>
    <cellStyle name="Monetario 2 2 2" xfId="10021"/>
    <cellStyle name="Monetario 2 2 2 10" xfId="10022"/>
    <cellStyle name="Monetario 2 2 2 11" xfId="10023"/>
    <cellStyle name="Monetario 2 2 2 12" xfId="10024"/>
    <cellStyle name="Monetario 2 2 2 13" xfId="10025"/>
    <cellStyle name="Monetario 2 2 2 14" xfId="10026"/>
    <cellStyle name="Monetario 2 2 2 15" xfId="10027"/>
    <cellStyle name="Monetario 2 2 2 16" xfId="10028"/>
    <cellStyle name="Monetario 2 2 2 17" xfId="10029"/>
    <cellStyle name="Monetario 2 2 2 18" xfId="10030"/>
    <cellStyle name="Monetario 2 2 2 19" xfId="10031"/>
    <cellStyle name="Monetario 2 2 2 2" xfId="10032"/>
    <cellStyle name="Monetario 2 2 2 2 2" xfId="10033"/>
    <cellStyle name="Monetario 2 2 2 2 2 2" xfId="10034"/>
    <cellStyle name="Monetario 2 2 2 2 3" xfId="10035"/>
    <cellStyle name="Monetario 2 2 2 3" xfId="10036"/>
    <cellStyle name="Monetario 2 2 2 3 2" xfId="10037"/>
    <cellStyle name="Monetario 2 2 2 4" xfId="10038"/>
    <cellStyle name="Monetario 2 2 2 5" xfId="10039"/>
    <cellStyle name="Monetario 2 2 2 6" xfId="10040"/>
    <cellStyle name="Monetario 2 2 2 7" xfId="10041"/>
    <cellStyle name="Monetario 2 2 2 8" xfId="10042"/>
    <cellStyle name="Monetario 2 2 2 9" xfId="10043"/>
    <cellStyle name="Monetario 2 2 2_MARZO GENERAL BECAS 2009 TRANSF 20 03 09 DAF V2" xfId="10044"/>
    <cellStyle name="Monetario 2 2 20" xfId="10045"/>
    <cellStyle name="Monetario 2 2 21" xfId="10046"/>
    <cellStyle name="Monetario 2 2 22" xfId="10047"/>
    <cellStyle name="Monetario 2 2 23" xfId="10048"/>
    <cellStyle name="Monetario 2 2 24" xfId="10049"/>
    <cellStyle name="Monetario 2 2 25" xfId="10050"/>
    <cellStyle name="Monetario 2 2 26" xfId="10051"/>
    <cellStyle name="Monetario 2 2 27" xfId="10052"/>
    <cellStyle name="Monetario 2 2 28" xfId="10053"/>
    <cellStyle name="Monetario 2 2 29" xfId="10054"/>
    <cellStyle name="Monetario 2 2 3" xfId="10055"/>
    <cellStyle name="Monetario 2 2 3 2" xfId="10056"/>
    <cellStyle name="Monetario 2 2 3 2 2" xfId="10057"/>
    <cellStyle name="Monetario 2 2 3 2 2 2" xfId="10058"/>
    <cellStyle name="Monetario 2 2 3 2 3" xfId="10059"/>
    <cellStyle name="Monetario 2 2 3 3" xfId="10060"/>
    <cellStyle name="Monetario 2 2 3 3 2" xfId="10061"/>
    <cellStyle name="Monetario 2 2 3 4" xfId="10062"/>
    <cellStyle name="Monetario 2 2 30" xfId="10063"/>
    <cellStyle name="Monetario 2 2 31" xfId="10064"/>
    <cellStyle name="Monetario 2 2 32" xfId="10065"/>
    <cellStyle name="Monetario 2 2 33" xfId="10066"/>
    <cellStyle name="Monetario 2 2 34" xfId="10067"/>
    <cellStyle name="Monetario 2 2 35" xfId="10068"/>
    <cellStyle name="Monetario 2 2 36" xfId="10069"/>
    <cellStyle name="Monetario 2 2 37" xfId="10070"/>
    <cellStyle name="Monetario 2 2 38" xfId="10071"/>
    <cellStyle name="Monetario 2 2 39" xfId="10072"/>
    <cellStyle name="Monetario 2 2 4" xfId="10073"/>
    <cellStyle name="Monetario 2 2 4 2" xfId="10074"/>
    <cellStyle name="Monetario 2 2 4 2 2" xfId="10075"/>
    <cellStyle name="Monetario 2 2 4 2 2 2" xfId="10076"/>
    <cellStyle name="Monetario 2 2 4 2 3" xfId="10077"/>
    <cellStyle name="Monetario 2 2 4 3" xfId="10078"/>
    <cellStyle name="Monetario 2 2 4 3 2" xfId="10079"/>
    <cellStyle name="Monetario 2 2 4 4" xfId="10080"/>
    <cellStyle name="Monetario 2 2 40" xfId="10081"/>
    <cellStyle name="Monetario 2 2 41" xfId="10082"/>
    <cellStyle name="Monetario 2 2 42" xfId="10083"/>
    <cellStyle name="Monetario 2 2 43" xfId="10084"/>
    <cellStyle name="Monetario 2 2 44" xfId="10085"/>
    <cellStyle name="Monetario 2 2 45" xfId="10086"/>
    <cellStyle name="Monetario 2 2 46" xfId="10087"/>
    <cellStyle name="Monetario 2 2 47" xfId="10088"/>
    <cellStyle name="Monetario 2 2 48" xfId="10089"/>
    <cellStyle name="Monetario 2 2 49" xfId="10090"/>
    <cellStyle name="Monetario 2 2 5" xfId="10091"/>
    <cellStyle name="Monetario 2 2 5 2" xfId="10092"/>
    <cellStyle name="Monetario 2 2 5 2 2" xfId="10093"/>
    <cellStyle name="Monetario 2 2 5 3" xfId="10094"/>
    <cellStyle name="Monetario 2 2 5 3 2" xfId="10095"/>
    <cellStyle name="Monetario 2 2 5 4" xfId="10096"/>
    <cellStyle name="Monetario 2 2 5 4 2" xfId="10097"/>
    <cellStyle name="Monetario 2 2 5 4 3" xfId="10098"/>
    <cellStyle name="Monetario 2 2 5 4 3 2" xfId="10099"/>
    <cellStyle name="Monetario 2 2 5 4 3 3" xfId="10100"/>
    <cellStyle name="Monetario 2 2 5 4 4" xfId="10101"/>
    <cellStyle name="Monetario 2 2 5 5" xfId="10102"/>
    <cellStyle name="Monetario 2 2 5 5 2" xfId="10103"/>
    <cellStyle name="Monetario 2 2 5 5 3" xfId="10104"/>
    <cellStyle name="Monetario 2 2 50" xfId="10105"/>
    <cellStyle name="Monetario 2 2 51" xfId="10106"/>
    <cellStyle name="Monetario 2 2 52" xfId="10107"/>
    <cellStyle name="Monetario 2 2 53" xfId="10108"/>
    <cellStyle name="Monetario 2 2 54" xfId="10109"/>
    <cellStyle name="Monetario 2 2 55" xfId="10110"/>
    <cellStyle name="Monetario 2 2 56" xfId="10111"/>
    <cellStyle name="Monetario 2 2 57" xfId="10112"/>
    <cellStyle name="Monetario 2 2 58" xfId="10113"/>
    <cellStyle name="Monetario 2 2 59" xfId="10114"/>
    <cellStyle name="Monetario 2 2 59 2" xfId="10115"/>
    <cellStyle name="Monetario 2 2 6" xfId="10116"/>
    <cellStyle name="Monetario 2 2 6 2" xfId="10117"/>
    <cellStyle name="Monetario 2 2 6 2 2" xfId="10118"/>
    <cellStyle name="Monetario 2 2 6 2 3" xfId="10119"/>
    <cellStyle name="Monetario 2 2 6 2 3 2" xfId="10120"/>
    <cellStyle name="Monetario 2 2 6 2 3 3" xfId="10121"/>
    <cellStyle name="Monetario 2 2 6 3" xfId="10122"/>
    <cellStyle name="Monetario 2 2 6 3 2" xfId="10123"/>
    <cellStyle name="Monetario 2 2 6 4" xfId="10124"/>
    <cellStyle name="Monetario 2 2 6 4 2" xfId="10125"/>
    <cellStyle name="Monetario 2 2 6 4 3" xfId="10126"/>
    <cellStyle name="Monetario 2 2 6 5" xfId="10127"/>
    <cellStyle name="Monetario 2 2 6 5 2" xfId="10128"/>
    <cellStyle name="Monetario 2 2 6 5 3" xfId="10129"/>
    <cellStyle name="Monetario 2 2 6 6" xfId="10130"/>
    <cellStyle name="Monetario 2 2 7" xfId="10131"/>
    <cellStyle name="Monetario 2 2 7 2" xfId="10132"/>
    <cellStyle name="Monetario 2 2 7 2 2" xfId="10133"/>
    <cellStyle name="Monetario 2 2 7 2 3" xfId="10134"/>
    <cellStyle name="Monetario 2 2 7 3" xfId="10135"/>
    <cellStyle name="Monetario 2 2 7 4" xfId="10136"/>
    <cellStyle name="Monetario 2 2 7 4 2" xfId="10137"/>
    <cellStyle name="Monetario 2 2 7 4 3" xfId="10138"/>
    <cellStyle name="Monetario 2 2 7 5" xfId="10139"/>
    <cellStyle name="Monetario 2 2 8" xfId="10140"/>
    <cellStyle name="Monetario 2 2 8 2" xfId="10141"/>
    <cellStyle name="Monetario 2 2 9" xfId="10142"/>
    <cellStyle name="Monetario 2 2 9 2" xfId="10143"/>
    <cellStyle name="Monetario 2 2 9 3" xfId="10144"/>
    <cellStyle name="Monetario 2 2 9 4" xfId="10145"/>
    <cellStyle name="Monetario 2 2_CUENTAS BANCARIAS" xfId="10146"/>
    <cellStyle name="Monetario 2 20" xfId="10147"/>
    <cellStyle name="Monetario 2 21" xfId="10148"/>
    <cellStyle name="Monetario 2 22" xfId="10149"/>
    <cellStyle name="Monetario 2 23" xfId="10150"/>
    <cellStyle name="Monetario 2 24" xfId="10151"/>
    <cellStyle name="Monetario 2 25" xfId="10152"/>
    <cellStyle name="Monetario 2 26" xfId="10153"/>
    <cellStyle name="Monetario 2 27" xfId="10154"/>
    <cellStyle name="Monetario 2 28" xfId="10155"/>
    <cellStyle name="Monetario 2 29" xfId="10156"/>
    <cellStyle name="Monetario 2 3" xfId="10157"/>
    <cellStyle name="Monetario 2 3 2" xfId="10158"/>
    <cellStyle name="Monetario 2 30" xfId="10159"/>
    <cellStyle name="Monetario 2 31" xfId="10160"/>
    <cellStyle name="Monetario 2 32" xfId="10161"/>
    <cellStyle name="Monetario 2 33" xfId="10162"/>
    <cellStyle name="Monetario 2 34" xfId="10163"/>
    <cellStyle name="Monetario 2 35" xfId="10164"/>
    <cellStyle name="Monetario 2 36" xfId="10165"/>
    <cellStyle name="Monetario 2 37" xfId="10166"/>
    <cellStyle name="Monetario 2 38" xfId="10167"/>
    <cellStyle name="Monetario 2 39" xfId="10168"/>
    <cellStyle name="Monetario 2 4" xfId="10169"/>
    <cellStyle name="Monetario 2 4 2" xfId="10170"/>
    <cellStyle name="Monetario 2 40" xfId="10171"/>
    <cellStyle name="Monetario 2 41" xfId="10172"/>
    <cellStyle name="Monetario 2 42" xfId="10173"/>
    <cellStyle name="Monetario 2 43" xfId="10174"/>
    <cellStyle name="Monetario 2 44" xfId="10175"/>
    <cellStyle name="Monetario 2 45" xfId="10176"/>
    <cellStyle name="Monetario 2 46" xfId="10177"/>
    <cellStyle name="Monetario 2 47" xfId="10178"/>
    <cellStyle name="Monetario 2 48" xfId="10179"/>
    <cellStyle name="Monetario 2 49" xfId="10180"/>
    <cellStyle name="Monetario 2 5" xfId="10181"/>
    <cellStyle name="Monetario 2 50" xfId="10182"/>
    <cellStyle name="Monetario 2 51" xfId="10183"/>
    <cellStyle name="Monetario 2 52" xfId="10184"/>
    <cellStyle name="Monetario 2 53" xfId="10185"/>
    <cellStyle name="Monetario 2 54" xfId="10186"/>
    <cellStyle name="Monetario 2 55" xfId="10187"/>
    <cellStyle name="Monetario 2 56" xfId="10188"/>
    <cellStyle name="Monetario 2 57" xfId="10189"/>
    <cellStyle name="Monetario 2 58" xfId="10190"/>
    <cellStyle name="Monetario 2 59" xfId="10191"/>
    <cellStyle name="Monetario 2 6" xfId="10192"/>
    <cellStyle name="Monetario 2 60" xfId="10193"/>
    <cellStyle name="Monetario 2 61" xfId="10194"/>
    <cellStyle name="Monetario 2 62" xfId="10195"/>
    <cellStyle name="Monetario 2 63" xfId="10196"/>
    <cellStyle name="Monetario 2 64" xfId="10197"/>
    <cellStyle name="Monetario 2 64 2" xfId="10198"/>
    <cellStyle name="Monetario 2 65" xfId="10199"/>
    <cellStyle name="Monetario 2 65 2" xfId="10200"/>
    <cellStyle name="Monetario 2 66" xfId="10201"/>
    <cellStyle name="Monetario 2 66 2" xfId="10202"/>
    <cellStyle name="Monetario 2 67" xfId="10203"/>
    <cellStyle name="Monetario 2 68" xfId="10204"/>
    <cellStyle name="Monetario 2 7" xfId="10205"/>
    <cellStyle name="Monetario 2 8" xfId="10206"/>
    <cellStyle name="Monetario 2 9" xfId="10207"/>
    <cellStyle name="Monetario 2_ DOCT  2006" xfId="10208"/>
    <cellStyle name="Monetario 20" xfId="10209"/>
    <cellStyle name="Monetario 21" xfId="10210"/>
    <cellStyle name="Monetario 22" xfId="10211"/>
    <cellStyle name="Monetario 23" xfId="10212"/>
    <cellStyle name="Monetario 24" xfId="10213"/>
    <cellStyle name="Monetario 25" xfId="10214"/>
    <cellStyle name="Monetario 26" xfId="10215"/>
    <cellStyle name="Monetario 27" xfId="10216"/>
    <cellStyle name="Monetario 28" xfId="10217"/>
    <cellStyle name="Monetario 29" xfId="10218"/>
    <cellStyle name="Monetario 3" xfId="10219"/>
    <cellStyle name="Monetario 3 10" xfId="10220"/>
    <cellStyle name="Monetario 3 10 2" xfId="10221"/>
    <cellStyle name="Monetario 3 11" xfId="10222"/>
    <cellStyle name="Monetario 3 12" xfId="10223"/>
    <cellStyle name="Monetario 3 13" xfId="10224"/>
    <cellStyle name="Monetario 3 14" xfId="10225"/>
    <cellStyle name="Monetario 3 2" xfId="10226"/>
    <cellStyle name="Monetario 3 2 2" xfId="10227"/>
    <cellStyle name="Monetario 3 3" xfId="10228"/>
    <cellStyle name="Monetario 3 4" xfId="10229"/>
    <cellStyle name="Monetario 3 5" xfId="10230"/>
    <cellStyle name="Monetario 3 6" xfId="10231"/>
    <cellStyle name="Monetario 3 7" xfId="10232"/>
    <cellStyle name="Monetario 3 8" xfId="10233"/>
    <cellStyle name="Monetario 3 9" xfId="10234"/>
    <cellStyle name="Monetario 30" xfId="10235"/>
    <cellStyle name="Monetario 31" xfId="10236"/>
    <cellStyle name="Monetario 32" xfId="10237"/>
    <cellStyle name="Monetario 33" xfId="10238"/>
    <cellStyle name="Monetario 34" xfId="10239"/>
    <cellStyle name="Monetario 35" xfId="10240"/>
    <cellStyle name="Monetario 36" xfId="10241"/>
    <cellStyle name="Monetario 37" xfId="10242"/>
    <cellStyle name="Monetario 38" xfId="10243"/>
    <cellStyle name="Monetario 39" xfId="10244"/>
    <cellStyle name="Monetario 4" xfId="10245"/>
    <cellStyle name="Monetario 4 10" xfId="10246"/>
    <cellStyle name="Monetario 4 10 2" xfId="10247"/>
    <cellStyle name="Monetario 4 10 2 2" xfId="10248"/>
    <cellStyle name="Monetario 4 10 2 3" xfId="10249"/>
    <cellStyle name="Monetario 4 11" xfId="10250"/>
    <cellStyle name="Monetario 4 12" xfId="10251"/>
    <cellStyle name="Monetario 4 13" xfId="10252"/>
    <cellStyle name="Monetario 4 14" xfId="10253"/>
    <cellStyle name="Monetario 4 15" xfId="10254"/>
    <cellStyle name="Monetario 4 16" xfId="10255"/>
    <cellStyle name="Monetario 4 17" xfId="10256"/>
    <cellStyle name="Monetario 4 18" xfId="10257"/>
    <cellStyle name="Monetario 4 19" xfId="10258"/>
    <cellStyle name="Monetario 4 2" xfId="10259"/>
    <cellStyle name="Monetario 4 2 10" xfId="10260"/>
    <cellStyle name="Monetario 4 2 11" xfId="10261"/>
    <cellStyle name="Monetario 4 2 12" xfId="10262"/>
    <cellStyle name="Monetario 4 2 2" xfId="10263"/>
    <cellStyle name="Monetario 4 2 2 2" xfId="10264"/>
    <cellStyle name="Monetario 4 2 2 2 2" xfId="10265"/>
    <cellStyle name="Monetario 4 2 2 3" xfId="10266"/>
    <cellStyle name="Monetario 4 2 3" xfId="10267"/>
    <cellStyle name="Monetario 4 2 3 2" xfId="10268"/>
    <cellStyle name="Monetario 4 2 4" xfId="10269"/>
    <cellStyle name="Monetario 4 2 5" xfId="10270"/>
    <cellStyle name="Monetario 4 2 6" xfId="10271"/>
    <cellStyle name="Monetario 4 2 7" xfId="10272"/>
    <cellStyle name="Monetario 4 2 8" xfId="10273"/>
    <cellStyle name="Monetario 4 2 9" xfId="10274"/>
    <cellStyle name="Monetario 4 20" xfId="10275"/>
    <cellStyle name="Monetario 4 21" xfId="10276"/>
    <cellStyle name="Monetario 4 22" xfId="10277"/>
    <cellStyle name="Monetario 4 23" xfId="10278"/>
    <cellStyle name="Monetario 4 24" xfId="10279"/>
    <cellStyle name="Monetario 4 25" xfId="10280"/>
    <cellStyle name="Monetario 4 26" xfId="10281"/>
    <cellStyle name="Monetario 4 27" xfId="10282"/>
    <cellStyle name="Monetario 4 28" xfId="10283"/>
    <cellStyle name="Monetario 4 29" xfId="10284"/>
    <cellStyle name="Monetario 4 3" xfId="10285"/>
    <cellStyle name="Monetario 4 3 2" xfId="10286"/>
    <cellStyle name="Monetario 4 3 2 2" xfId="10287"/>
    <cellStyle name="Monetario 4 3 2 2 2" xfId="10288"/>
    <cellStyle name="Monetario 4 3 2 3" xfId="10289"/>
    <cellStyle name="Monetario 4 3 3" xfId="10290"/>
    <cellStyle name="Monetario 4 3 3 2" xfId="10291"/>
    <cellStyle name="Monetario 4 3 4" xfId="10292"/>
    <cellStyle name="Monetario 4 30" xfId="10293"/>
    <cellStyle name="Monetario 4 31" xfId="10294"/>
    <cellStyle name="Monetario 4 32" xfId="10295"/>
    <cellStyle name="Monetario 4 33" xfId="10296"/>
    <cellStyle name="Monetario 4 34" xfId="10297"/>
    <cellStyle name="Monetario 4 35" xfId="10298"/>
    <cellStyle name="Monetario 4 36" xfId="10299"/>
    <cellStyle name="Monetario 4 37" xfId="10300"/>
    <cellStyle name="Monetario 4 38" xfId="10301"/>
    <cellStyle name="Monetario 4 39" xfId="10302"/>
    <cellStyle name="Monetario 4 4" xfId="10303"/>
    <cellStyle name="Monetario 4 4 2" xfId="10304"/>
    <cellStyle name="Monetario 4 4 2 2" xfId="10305"/>
    <cellStyle name="Monetario 4 4 2 2 2" xfId="10306"/>
    <cellStyle name="Monetario 4 4 2 3" xfId="10307"/>
    <cellStyle name="Monetario 4 4 3" xfId="10308"/>
    <cellStyle name="Monetario 4 4 3 2" xfId="10309"/>
    <cellStyle name="Monetario 4 4 4" xfId="10310"/>
    <cellStyle name="Monetario 4 40" xfId="10311"/>
    <cellStyle name="Monetario 4 41" xfId="10312"/>
    <cellStyle name="Monetario 4 42" xfId="10313"/>
    <cellStyle name="Monetario 4 43" xfId="10314"/>
    <cellStyle name="Monetario 4 44" xfId="10315"/>
    <cellStyle name="Monetario 4 45" xfId="10316"/>
    <cellStyle name="Monetario 4 46" xfId="10317"/>
    <cellStyle name="Monetario 4 47" xfId="10318"/>
    <cellStyle name="Monetario 4 48" xfId="10319"/>
    <cellStyle name="Monetario 4 49" xfId="10320"/>
    <cellStyle name="Monetario 4 5" xfId="10321"/>
    <cellStyle name="Monetario 4 5 2" xfId="10322"/>
    <cellStyle name="Monetario 4 5 2 2" xfId="10323"/>
    <cellStyle name="Monetario 4 5 3" xfId="10324"/>
    <cellStyle name="Monetario 4 5 3 2" xfId="10325"/>
    <cellStyle name="Monetario 4 5 4" xfId="10326"/>
    <cellStyle name="Monetario 4 5 4 2" xfId="10327"/>
    <cellStyle name="Monetario 4 5 4 3" xfId="10328"/>
    <cellStyle name="Monetario 4 5 4 3 2" xfId="10329"/>
    <cellStyle name="Monetario 4 5 4 3 3" xfId="10330"/>
    <cellStyle name="Monetario 4 5 4 4" xfId="10331"/>
    <cellStyle name="Monetario 4 5 5" xfId="10332"/>
    <cellStyle name="Monetario 4 5 5 2" xfId="10333"/>
    <cellStyle name="Monetario 4 5 5 3" xfId="10334"/>
    <cellStyle name="Monetario 4 50" xfId="10335"/>
    <cellStyle name="Monetario 4 51" xfId="10336"/>
    <cellStyle name="Monetario 4 52" xfId="10337"/>
    <cellStyle name="Monetario 4 53" xfId="10338"/>
    <cellStyle name="Monetario 4 54" xfId="10339"/>
    <cellStyle name="Monetario 4 55" xfId="10340"/>
    <cellStyle name="Monetario 4 56" xfId="10341"/>
    <cellStyle name="Monetario 4 57" xfId="10342"/>
    <cellStyle name="Monetario 4 58" xfId="10343"/>
    <cellStyle name="Monetario 4 59" xfId="10344"/>
    <cellStyle name="Monetario 4 6" xfId="10345"/>
    <cellStyle name="Monetario 4 6 2" xfId="10346"/>
    <cellStyle name="Monetario 4 6 2 2" xfId="10347"/>
    <cellStyle name="Monetario 4 6 2 3" xfId="10348"/>
    <cellStyle name="Monetario 4 6 2 3 2" xfId="10349"/>
    <cellStyle name="Monetario 4 6 2 3 3" xfId="10350"/>
    <cellStyle name="Monetario 4 6 3" xfId="10351"/>
    <cellStyle name="Monetario 4 6 3 2" xfId="10352"/>
    <cellStyle name="Monetario 4 6 4" xfId="10353"/>
    <cellStyle name="Monetario 4 6 4 2" xfId="10354"/>
    <cellStyle name="Monetario 4 6 4 3" xfId="10355"/>
    <cellStyle name="Monetario 4 6 5" xfId="10356"/>
    <cellStyle name="Monetario 4 6 5 2" xfId="10357"/>
    <cellStyle name="Monetario 4 6 5 3" xfId="10358"/>
    <cellStyle name="Monetario 4 6 6" xfId="10359"/>
    <cellStyle name="Monetario 4 60" xfId="10360"/>
    <cellStyle name="Monetario 4 61" xfId="10361"/>
    <cellStyle name="Monetario 4 62" xfId="10362"/>
    <cellStyle name="Monetario 4 62 2" xfId="10363"/>
    <cellStyle name="Monetario 4 7" xfId="10364"/>
    <cellStyle name="Monetario 4 7 2" xfId="10365"/>
    <cellStyle name="Monetario 4 7 2 2" xfId="10366"/>
    <cellStyle name="Monetario 4 7 2 3" xfId="10367"/>
    <cellStyle name="Monetario 4 7 3" xfId="10368"/>
    <cellStyle name="Monetario 4 7 4" xfId="10369"/>
    <cellStyle name="Monetario 4 7 4 2" xfId="10370"/>
    <cellStyle name="Monetario 4 7 4 3" xfId="10371"/>
    <cellStyle name="Monetario 4 7 5" xfId="10372"/>
    <cellStyle name="Monetario 4 8" xfId="10373"/>
    <cellStyle name="Monetario 4 8 2" xfId="10374"/>
    <cellStyle name="Monetario 4 9" xfId="10375"/>
    <cellStyle name="Monetario 4 9 2" xfId="10376"/>
    <cellStyle name="Monetario 4 9 3" xfId="10377"/>
    <cellStyle name="Monetario 4 9 4" xfId="10378"/>
    <cellStyle name="Monetario 4_CUENTAS BANCARIAS" xfId="10379"/>
    <cellStyle name="Monetario 40" xfId="10380"/>
    <cellStyle name="Monetario 41" xfId="10381"/>
    <cellStyle name="Monetario 42" xfId="10382"/>
    <cellStyle name="Monetario 43" xfId="10383"/>
    <cellStyle name="Monetario 44" xfId="10384"/>
    <cellStyle name="Monetario 45" xfId="10385"/>
    <cellStyle name="Monetario 46" xfId="10386"/>
    <cellStyle name="Monetario 47" xfId="10387"/>
    <cellStyle name="Monetario 48" xfId="10388"/>
    <cellStyle name="Monetario 49" xfId="10389"/>
    <cellStyle name="Monetario 5" xfId="10390"/>
    <cellStyle name="Monetario 5 10" xfId="10391"/>
    <cellStyle name="Monetario 5 11" xfId="10392"/>
    <cellStyle name="Monetario 5 12" xfId="10393"/>
    <cellStyle name="Monetario 5 12 2" xfId="10394"/>
    <cellStyle name="Monetario 5 2" xfId="10395"/>
    <cellStyle name="Monetario 5 2 2" xfId="10396"/>
    <cellStyle name="Monetario 5 2 2 2" xfId="10397"/>
    <cellStyle name="Monetario 5 2 3" xfId="10398"/>
    <cellStyle name="Monetario 5 2 3 2" xfId="10399"/>
    <cellStyle name="Monetario 5 3" xfId="10400"/>
    <cellStyle name="Monetario 5 3 2" xfId="10401"/>
    <cellStyle name="Monetario 5 4" xfId="10402"/>
    <cellStyle name="Monetario 5 5" xfId="10403"/>
    <cellStyle name="Monetario 5 6" xfId="10404"/>
    <cellStyle name="Monetario 5 7" xfId="10405"/>
    <cellStyle name="Monetario 5 8" xfId="10406"/>
    <cellStyle name="Monetario 5 9" xfId="10407"/>
    <cellStyle name="Monetario 50" xfId="10408"/>
    <cellStyle name="Monetario 51" xfId="10409"/>
    <cellStyle name="Monetario 52" xfId="10410"/>
    <cellStyle name="Monetario 53" xfId="10411"/>
    <cellStyle name="Monetario 54" xfId="10412"/>
    <cellStyle name="Monetario 55" xfId="10413"/>
    <cellStyle name="Monetario 56" xfId="10414"/>
    <cellStyle name="Monetario 57" xfId="10415"/>
    <cellStyle name="Monetario 58" xfId="10416"/>
    <cellStyle name="Monetario 59" xfId="10417"/>
    <cellStyle name="Monetario 6" xfId="10418"/>
    <cellStyle name="Monetario 6 2" xfId="10419"/>
    <cellStyle name="Monetario 6 2 2" xfId="10420"/>
    <cellStyle name="Monetario 6 2 2 2" xfId="10421"/>
    <cellStyle name="Monetario 6 2 3" xfId="10422"/>
    <cellStyle name="Monetario 6 2 4" xfId="10423"/>
    <cellStyle name="Monetario 6 3" xfId="10424"/>
    <cellStyle name="Monetario 6 3 2" xfId="10425"/>
    <cellStyle name="Monetario 6 3 3" xfId="10426"/>
    <cellStyle name="Monetario 6 4" xfId="10427"/>
    <cellStyle name="Monetario 60" xfId="10428"/>
    <cellStyle name="Monetario 61" xfId="10429"/>
    <cellStyle name="Monetario 62" xfId="10430"/>
    <cellStyle name="Monetario 63" xfId="10431"/>
    <cellStyle name="Monetario 64" xfId="10432"/>
    <cellStyle name="Monetario 65" xfId="10433"/>
    <cellStyle name="Monetario 65 2" xfId="10434"/>
    <cellStyle name="Monetario 65 2 2" xfId="10435"/>
    <cellStyle name="Monetario 65 3" xfId="10436"/>
    <cellStyle name="Monetario 66" xfId="10437"/>
    <cellStyle name="Monetario 67" xfId="10438"/>
    <cellStyle name="Monetario 68" xfId="10439"/>
    <cellStyle name="Monetario 68 2" xfId="10440"/>
    <cellStyle name="Monetario 69" xfId="10441"/>
    <cellStyle name="Monetario 69 2" xfId="10442"/>
    <cellStyle name="Monetario 7" xfId="10443"/>
    <cellStyle name="Monetario 7 2" xfId="10444"/>
    <cellStyle name="Monetario 7 2 2" xfId="10445"/>
    <cellStyle name="Monetario 7 2 2 2" xfId="10446"/>
    <cellStyle name="Monetario 7 2 3" xfId="10447"/>
    <cellStyle name="Monetario 7 2 4" xfId="10448"/>
    <cellStyle name="Monetario 7 3" xfId="10449"/>
    <cellStyle name="Monetario 7 3 2" xfId="10450"/>
    <cellStyle name="Monetario 7 3 3" xfId="10451"/>
    <cellStyle name="Monetario 7 4" xfId="10452"/>
    <cellStyle name="Monetario 70" xfId="10453"/>
    <cellStyle name="Monetario 70 2" xfId="10454"/>
    <cellStyle name="Monetario 8" xfId="10455"/>
    <cellStyle name="Monetario 8 2" xfId="10456"/>
    <cellStyle name="Monetario 8 2 2" xfId="10457"/>
    <cellStyle name="Monetario 8 2 3" xfId="10458"/>
    <cellStyle name="Monetario 8 3" xfId="10459"/>
    <cellStyle name="Monetario 8 3 2" xfId="10460"/>
    <cellStyle name="Monetario 8 3 3" xfId="10461"/>
    <cellStyle name="Monetario 8 4" xfId="10462"/>
    <cellStyle name="Monetario 8 4 2" xfId="10463"/>
    <cellStyle name="Monetario 8 4 3" xfId="10464"/>
    <cellStyle name="Monetario 8 4 3 2" xfId="10465"/>
    <cellStyle name="Monetario 8 4 3 3" xfId="10466"/>
    <cellStyle name="Monetario 8 4 4" xfId="10467"/>
    <cellStyle name="Monetario 8 5" xfId="10468"/>
    <cellStyle name="Monetario 8 5 2" xfId="10469"/>
    <cellStyle name="Monetario 8 5 3" xfId="10470"/>
    <cellStyle name="Monetario 9" xfId="10471"/>
    <cellStyle name="Monetario 9 2" xfId="10472"/>
    <cellStyle name="Monetario 9 2 2" xfId="10473"/>
    <cellStyle name="Monetario 9 2 3" xfId="10474"/>
    <cellStyle name="Monetario 9 2 3 2" xfId="10475"/>
    <cellStyle name="Monetario 9 2 3 3" xfId="10476"/>
    <cellStyle name="Monetario 9 2 4" xfId="10477"/>
    <cellStyle name="Monetario 9 3" xfId="10478"/>
    <cellStyle name="Monetario 9 3 2" xfId="10479"/>
    <cellStyle name="Monetario 9 3 3" xfId="10480"/>
    <cellStyle name="Monetario 9 4" xfId="10481"/>
    <cellStyle name="Monetario 9 4 2" xfId="10482"/>
    <cellStyle name="Monetario 9 4 3" xfId="10483"/>
    <cellStyle name="Monetario 9 5" xfId="10484"/>
    <cellStyle name="Monetario 9 5 2" xfId="10485"/>
    <cellStyle name="Monetario 9 5 3" xfId="10486"/>
    <cellStyle name="Monetario 9 6" xfId="10487"/>
    <cellStyle name="Monetario_ANEXO 3  FORTALECIMIENTO DAF  06 10 09" xfId="10488"/>
    <cellStyle name="Monetario0" xfId="10489"/>
    <cellStyle name="Monetario0 10" xfId="10490"/>
    <cellStyle name="Monetario0 10 2" xfId="10491"/>
    <cellStyle name="Monetario0 10 2 2" xfId="10492"/>
    <cellStyle name="Monetario0 10 2 3" xfId="10493"/>
    <cellStyle name="Monetario0 10 2 4" xfId="10494"/>
    <cellStyle name="Monetario0 10 3" xfId="10495"/>
    <cellStyle name="Monetario0 10 3 2" xfId="10496"/>
    <cellStyle name="Monetario0 10 4" xfId="10497"/>
    <cellStyle name="Monetario0 10 4 2" xfId="10498"/>
    <cellStyle name="Monetario0 10 4 3" xfId="10499"/>
    <cellStyle name="Monetario0 10 5" xfId="10500"/>
    <cellStyle name="Monetario0 11" xfId="10501"/>
    <cellStyle name="Monetario0 11 2" xfId="10502"/>
    <cellStyle name="Monetario0 11 2 2" xfId="10503"/>
    <cellStyle name="Monetario0 11 2 3" xfId="10504"/>
    <cellStyle name="Monetario0 11 2 3 2" xfId="10505"/>
    <cellStyle name="Monetario0 11 2 4" xfId="10506"/>
    <cellStyle name="Monetario0 11 2 5" xfId="10507"/>
    <cellStyle name="Monetario0 11 3" xfId="10508"/>
    <cellStyle name="Monetario0 11 4" xfId="10509"/>
    <cellStyle name="Monetario0 11 5" xfId="10510"/>
    <cellStyle name="Monetario0 12" xfId="10511"/>
    <cellStyle name="Monetario0 12 2" xfId="10512"/>
    <cellStyle name="Monetario0 12 2 2" xfId="10513"/>
    <cellStyle name="Monetario0 12 2 3" xfId="10514"/>
    <cellStyle name="Monetario0 12 2 3 2" xfId="10515"/>
    <cellStyle name="Monetario0 12 2 4" xfId="10516"/>
    <cellStyle name="Monetario0 12 2 5" xfId="10517"/>
    <cellStyle name="Monetario0 12 3" xfId="10518"/>
    <cellStyle name="Monetario0 12 3 2" xfId="10519"/>
    <cellStyle name="Monetario0 12 4" xfId="10520"/>
    <cellStyle name="Monetario0 12 4 2" xfId="10521"/>
    <cellStyle name="Monetario0 12 5" xfId="10522"/>
    <cellStyle name="Monetario0 13" xfId="10523"/>
    <cellStyle name="Monetario0 13 2" xfId="10524"/>
    <cellStyle name="Monetario0 13 2 2" xfId="10525"/>
    <cellStyle name="Monetario0 13 2 3" xfId="10526"/>
    <cellStyle name="Monetario0 14" xfId="10527"/>
    <cellStyle name="Monetario0 15" xfId="10528"/>
    <cellStyle name="Monetario0 16" xfId="10529"/>
    <cellStyle name="Monetario0 17" xfId="10530"/>
    <cellStyle name="Monetario0 18" xfId="10531"/>
    <cellStyle name="Monetario0 19" xfId="10532"/>
    <cellStyle name="Monetario0 2" xfId="10533"/>
    <cellStyle name="Monetario0 2 10" xfId="10534"/>
    <cellStyle name="Monetario0 2 11" xfId="10535"/>
    <cellStyle name="Monetario0 2 12" xfId="10536"/>
    <cellStyle name="Monetario0 2 13" xfId="10537"/>
    <cellStyle name="Monetario0 2 14" xfId="10538"/>
    <cellStyle name="Monetario0 2 15" xfId="10539"/>
    <cellStyle name="Monetario0 2 16" xfId="10540"/>
    <cellStyle name="Monetario0 2 17" xfId="10541"/>
    <cellStyle name="Monetario0 2 18" xfId="10542"/>
    <cellStyle name="Monetario0 2 19" xfId="10543"/>
    <cellStyle name="Monetario0 2 2" xfId="10544"/>
    <cellStyle name="Monetario0 2 2 10" xfId="10545"/>
    <cellStyle name="Monetario0 2 2 10 2" xfId="10546"/>
    <cellStyle name="Monetario0 2 2 10 2 2" xfId="10547"/>
    <cellStyle name="Monetario0 2 2 10 2 3" xfId="10548"/>
    <cellStyle name="Monetario0 2 2 11" xfId="10549"/>
    <cellStyle name="Monetario0 2 2 12" xfId="10550"/>
    <cellStyle name="Monetario0 2 2 13" xfId="10551"/>
    <cellStyle name="Monetario0 2 2 14" xfId="10552"/>
    <cellStyle name="Monetario0 2 2 15" xfId="10553"/>
    <cellStyle name="Monetario0 2 2 16" xfId="10554"/>
    <cellStyle name="Monetario0 2 2 17" xfId="10555"/>
    <cellStyle name="Monetario0 2 2 18" xfId="10556"/>
    <cellStyle name="Monetario0 2 2 19" xfId="10557"/>
    <cellStyle name="Monetario0 2 2 2" xfId="10558"/>
    <cellStyle name="Monetario0 2 2 2 10" xfId="10559"/>
    <cellStyle name="Monetario0 2 2 2 11" xfId="10560"/>
    <cellStyle name="Monetario0 2 2 2 12" xfId="10561"/>
    <cellStyle name="Monetario0 2 2 2 13" xfId="10562"/>
    <cellStyle name="Monetario0 2 2 2 14" xfId="10563"/>
    <cellStyle name="Monetario0 2 2 2 15" xfId="10564"/>
    <cellStyle name="Monetario0 2 2 2 16" xfId="10565"/>
    <cellStyle name="Monetario0 2 2 2 17" xfId="10566"/>
    <cellStyle name="Monetario0 2 2 2 18" xfId="10567"/>
    <cellStyle name="Monetario0 2 2 2 19" xfId="10568"/>
    <cellStyle name="Monetario0 2 2 2 2" xfId="10569"/>
    <cellStyle name="Monetario0 2 2 2 2 2" xfId="10570"/>
    <cellStyle name="Monetario0 2 2 2 2 2 2" xfId="10571"/>
    <cellStyle name="Monetario0 2 2 2 2 3" xfId="10572"/>
    <cellStyle name="Monetario0 2 2 2 3" xfId="10573"/>
    <cellStyle name="Monetario0 2 2 2 3 2" xfId="10574"/>
    <cellStyle name="Monetario0 2 2 2 4" xfId="10575"/>
    <cellStyle name="Monetario0 2 2 2 5" xfId="10576"/>
    <cellStyle name="Monetario0 2 2 2 6" xfId="10577"/>
    <cellStyle name="Monetario0 2 2 2 7" xfId="10578"/>
    <cellStyle name="Monetario0 2 2 2 8" xfId="10579"/>
    <cellStyle name="Monetario0 2 2 2 9" xfId="10580"/>
    <cellStyle name="Monetario0 2 2 2_MARZO GENERAL BECAS 2009 TRANSF 20 03 09 DAF V2" xfId="10581"/>
    <cellStyle name="Monetario0 2 2 20" xfId="10582"/>
    <cellStyle name="Monetario0 2 2 21" xfId="10583"/>
    <cellStyle name="Monetario0 2 2 22" xfId="10584"/>
    <cellStyle name="Monetario0 2 2 23" xfId="10585"/>
    <cellStyle name="Monetario0 2 2 24" xfId="10586"/>
    <cellStyle name="Monetario0 2 2 25" xfId="10587"/>
    <cellStyle name="Monetario0 2 2 26" xfId="10588"/>
    <cellStyle name="Monetario0 2 2 27" xfId="10589"/>
    <cellStyle name="Monetario0 2 2 28" xfId="10590"/>
    <cellStyle name="Monetario0 2 2 29" xfId="10591"/>
    <cellStyle name="Monetario0 2 2 3" xfId="10592"/>
    <cellStyle name="Monetario0 2 2 3 2" xfId="10593"/>
    <cellStyle name="Monetario0 2 2 3 2 2" xfId="10594"/>
    <cellStyle name="Monetario0 2 2 3 2 2 2" xfId="10595"/>
    <cellStyle name="Monetario0 2 2 3 2 3" xfId="10596"/>
    <cellStyle name="Monetario0 2 2 3 3" xfId="10597"/>
    <cellStyle name="Monetario0 2 2 3 3 2" xfId="10598"/>
    <cellStyle name="Monetario0 2 2 3 4" xfId="10599"/>
    <cellStyle name="Monetario0 2 2 30" xfId="10600"/>
    <cellStyle name="Monetario0 2 2 31" xfId="10601"/>
    <cellStyle name="Monetario0 2 2 32" xfId="10602"/>
    <cellStyle name="Monetario0 2 2 33" xfId="10603"/>
    <cellStyle name="Monetario0 2 2 34" xfId="10604"/>
    <cellStyle name="Monetario0 2 2 35" xfId="10605"/>
    <cellStyle name="Monetario0 2 2 36" xfId="10606"/>
    <cellStyle name="Monetario0 2 2 37" xfId="10607"/>
    <cellStyle name="Monetario0 2 2 38" xfId="10608"/>
    <cellStyle name="Monetario0 2 2 39" xfId="10609"/>
    <cellStyle name="Monetario0 2 2 4" xfId="10610"/>
    <cellStyle name="Monetario0 2 2 4 2" xfId="10611"/>
    <cellStyle name="Monetario0 2 2 4 2 2" xfId="10612"/>
    <cellStyle name="Monetario0 2 2 4 2 2 2" xfId="10613"/>
    <cellStyle name="Monetario0 2 2 4 2 3" xfId="10614"/>
    <cellStyle name="Monetario0 2 2 4 3" xfId="10615"/>
    <cellStyle name="Monetario0 2 2 4 3 2" xfId="10616"/>
    <cellStyle name="Monetario0 2 2 4 4" xfId="10617"/>
    <cellStyle name="Monetario0 2 2 40" xfId="10618"/>
    <cellStyle name="Monetario0 2 2 41" xfId="10619"/>
    <cellStyle name="Monetario0 2 2 42" xfId="10620"/>
    <cellStyle name="Monetario0 2 2 43" xfId="10621"/>
    <cellStyle name="Monetario0 2 2 44" xfId="10622"/>
    <cellStyle name="Monetario0 2 2 45" xfId="10623"/>
    <cellStyle name="Monetario0 2 2 46" xfId="10624"/>
    <cellStyle name="Monetario0 2 2 47" xfId="10625"/>
    <cellStyle name="Monetario0 2 2 48" xfId="10626"/>
    <cellStyle name="Monetario0 2 2 49" xfId="10627"/>
    <cellStyle name="Monetario0 2 2 5" xfId="10628"/>
    <cellStyle name="Monetario0 2 2 5 2" xfId="10629"/>
    <cellStyle name="Monetario0 2 2 5 2 2" xfId="10630"/>
    <cellStyle name="Monetario0 2 2 5 3" xfId="10631"/>
    <cellStyle name="Monetario0 2 2 5 3 2" xfId="10632"/>
    <cellStyle name="Monetario0 2 2 5 4" xfId="10633"/>
    <cellStyle name="Monetario0 2 2 5 4 2" xfId="10634"/>
    <cellStyle name="Monetario0 2 2 5 4 3" xfId="10635"/>
    <cellStyle name="Monetario0 2 2 5 4 3 2" xfId="10636"/>
    <cellStyle name="Monetario0 2 2 5 4 3 3" xfId="10637"/>
    <cellStyle name="Monetario0 2 2 5 4 4" xfId="10638"/>
    <cellStyle name="Monetario0 2 2 5 5" xfId="10639"/>
    <cellStyle name="Monetario0 2 2 5 5 2" xfId="10640"/>
    <cellStyle name="Monetario0 2 2 5 5 3" xfId="10641"/>
    <cellStyle name="Monetario0 2 2 50" xfId="10642"/>
    <cellStyle name="Monetario0 2 2 51" xfId="10643"/>
    <cellStyle name="Monetario0 2 2 52" xfId="10644"/>
    <cellStyle name="Monetario0 2 2 53" xfId="10645"/>
    <cellStyle name="Monetario0 2 2 54" xfId="10646"/>
    <cellStyle name="Monetario0 2 2 55" xfId="10647"/>
    <cellStyle name="Monetario0 2 2 56" xfId="10648"/>
    <cellStyle name="Monetario0 2 2 57" xfId="10649"/>
    <cellStyle name="Monetario0 2 2 58" xfId="10650"/>
    <cellStyle name="Monetario0 2 2 59" xfId="10651"/>
    <cellStyle name="Monetario0 2 2 59 2" xfId="10652"/>
    <cellStyle name="Monetario0 2 2 6" xfId="10653"/>
    <cellStyle name="Monetario0 2 2 6 2" xfId="10654"/>
    <cellStyle name="Monetario0 2 2 6 2 2" xfId="10655"/>
    <cellStyle name="Monetario0 2 2 6 2 3" xfId="10656"/>
    <cellStyle name="Monetario0 2 2 6 2 3 2" xfId="10657"/>
    <cellStyle name="Monetario0 2 2 6 2 3 3" xfId="10658"/>
    <cellStyle name="Monetario0 2 2 6 3" xfId="10659"/>
    <cellStyle name="Monetario0 2 2 6 3 2" xfId="10660"/>
    <cellStyle name="Monetario0 2 2 6 4" xfId="10661"/>
    <cellStyle name="Monetario0 2 2 6 4 2" xfId="10662"/>
    <cellStyle name="Monetario0 2 2 6 4 3" xfId="10663"/>
    <cellStyle name="Monetario0 2 2 6 5" xfId="10664"/>
    <cellStyle name="Monetario0 2 2 6 5 2" xfId="10665"/>
    <cellStyle name="Monetario0 2 2 6 5 3" xfId="10666"/>
    <cellStyle name="Monetario0 2 2 6 6" xfId="10667"/>
    <cellStyle name="Monetario0 2 2 7" xfId="10668"/>
    <cellStyle name="Monetario0 2 2 7 2" xfId="10669"/>
    <cellStyle name="Monetario0 2 2 7 2 2" xfId="10670"/>
    <cellStyle name="Monetario0 2 2 7 2 3" xfId="10671"/>
    <cellStyle name="Monetario0 2 2 7 3" xfId="10672"/>
    <cellStyle name="Monetario0 2 2 7 4" xfId="10673"/>
    <cellStyle name="Monetario0 2 2 7 4 2" xfId="10674"/>
    <cellStyle name="Monetario0 2 2 7 4 3" xfId="10675"/>
    <cellStyle name="Monetario0 2 2 7 5" xfId="10676"/>
    <cellStyle name="Monetario0 2 2 8" xfId="10677"/>
    <cellStyle name="Monetario0 2 2 8 2" xfId="10678"/>
    <cellStyle name="Monetario0 2 2 9" xfId="10679"/>
    <cellStyle name="Monetario0 2 2 9 2" xfId="10680"/>
    <cellStyle name="Monetario0 2 2 9 3" xfId="10681"/>
    <cellStyle name="Monetario0 2 2 9 4" xfId="10682"/>
    <cellStyle name="Monetario0 2 2_CUENTAS BANCARIAS" xfId="10683"/>
    <cellStyle name="Monetario0 2 20" xfId="10684"/>
    <cellStyle name="Monetario0 2 21" xfId="10685"/>
    <cellStyle name="Monetario0 2 22" xfId="10686"/>
    <cellStyle name="Monetario0 2 23" xfId="10687"/>
    <cellStyle name="Monetario0 2 24" xfId="10688"/>
    <cellStyle name="Monetario0 2 25" xfId="10689"/>
    <cellStyle name="Monetario0 2 26" xfId="10690"/>
    <cellStyle name="Monetario0 2 27" xfId="10691"/>
    <cellStyle name="Monetario0 2 28" xfId="10692"/>
    <cellStyle name="Monetario0 2 29" xfId="10693"/>
    <cellStyle name="Monetario0 2 3" xfId="10694"/>
    <cellStyle name="Monetario0 2 3 2" xfId="10695"/>
    <cellStyle name="Monetario0 2 30" xfId="10696"/>
    <cellStyle name="Monetario0 2 31" xfId="10697"/>
    <cellStyle name="Monetario0 2 32" xfId="10698"/>
    <cellStyle name="Monetario0 2 33" xfId="10699"/>
    <cellStyle name="Monetario0 2 34" xfId="10700"/>
    <cellStyle name="Monetario0 2 35" xfId="10701"/>
    <cellStyle name="Monetario0 2 36" xfId="10702"/>
    <cellStyle name="Monetario0 2 37" xfId="10703"/>
    <cellStyle name="Monetario0 2 38" xfId="10704"/>
    <cellStyle name="Monetario0 2 39" xfId="10705"/>
    <cellStyle name="Monetario0 2 4" xfId="10706"/>
    <cellStyle name="Monetario0 2 4 2" xfId="10707"/>
    <cellStyle name="Monetario0 2 40" xfId="10708"/>
    <cellStyle name="Monetario0 2 41" xfId="10709"/>
    <cellStyle name="Monetario0 2 42" xfId="10710"/>
    <cellStyle name="Monetario0 2 43" xfId="10711"/>
    <cellStyle name="Monetario0 2 44" xfId="10712"/>
    <cellStyle name="Monetario0 2 45" xfId="10713"/>
    <cellStyle name="Monetario0 2 46" xfId="10714"/>
    <cellStyle name="Monetario0 2 47" xfId="10715"/>
    <cellStyle name="Monetario0 2 48" xfId="10716"/>
    <cellStyle name="Monetario0 2 49" xfId="10717"/>
    <cellStyle name="Monetario0 2 5" xfId="10718"/>
    <cellStyle name="Monetario0 2 50" xfId="10719"/>
    <cellStyle name="Monetario0 2 51" xfId="10720"/>
    <cellStyle name="Monetario0 2 52" xfId="10721"/>
    <cellStyle name="Monetario0 2 53" xfId="10722"/>
    <cellStyle name="Monetario0 2 54" xfId="10723"/>
    <cellStyle name="Monetario0 2 55" xfId="10724"/>
    <cellStyle name="Monetario0 2 56" xfId="10725"/>
    <cellStyle name="Monetario0 2 57" xfId="10726"/>
    <cellStyle name="Monetario0 2 58" xfId="10727"/>
    <cellStyle name="Monetario0 2 59" xfId="10728"/>
    <cellStyle name="Monetario0 2 6" xfId="10729"/>
    <cellStyle name="Monetario0 2 60" xfId="10730"/>
    <cellStyle name="Monetario0 2 61" xfId="10731"/>
    <cellStyle name="Monetario0 2 62" xfId="10732"/>
    <cellStyle name="Monetario0 2 63" xfId="10733"/>
    <cellStyle name="Monetario0 2 64" xfId="10734"/>
    <cellStyle name="Monetario0 2 64 2" xfId="10735"/>
    <cellStyle name="Monetario0 2 65" xfId="10736"/>
    <cellStyle name="Monetario0 2 65 2" xfId="10737"/>
    <cellStyle name="Monetario0 2 66" xfId="10738"/>
    <cellStyle name="Monetario0 2 66 2" xfId="10739"/>
    <cellStyle name="Monetario0 2 67" xfId="10740"/>
    <cellStyle name="Monetario0 2 68" xfId="10741"/>
    <cellStyle name="Monetario0 2 7" xfId="10742"/>
    <cellStyle name="Monetario0 2 8" xfId="10743"/>
    <cellStyle name="Monetario0 2 9" xfId="10744"/>
    <cellStyle name="Monetario0 2_ DOCT  2006" xfId="10745"/>
    <cellStyle name="Monetario0 20" xfId="10746"/>
    <cellStyle name="Monetario0 21" xfId="10747"/>
    <cellStyle name="Monetario0 22" xfId="10748"/>
    <cellStyle name="Monetario0 23" xfId="10749"/>
    <cellStyle name="Monetario0 24" xfId="10750"/>
    <cellStyle name="Monetario0 25" xfId="10751"/>
    <cellStyle name="Monetario0 26" xfId="10752"/>
    <cellStyle name="Monetario0 27" xfId="10753"/>
    <cellStyle name="Monetario0 28" xfId="10754"/>
    <cellStyle name="Monetario0 29" xfId="10755"/>
    <cellStyle name="Monetario0 3" xfId="10756"/>
    <cellStyle name="Monetario0 3 10" xfId="10757"/>
    <cellStyle name="Monetario0 3 10 2" xfId="10758"/>
    <cellStyle name="Monetario0 3 11" xfId="10759"/>
    <cellStyle name="Monetario0 3 12" xfId="10760"/>
    <cellStyle name="Monetario0 3 13" xfId="10761"/>
    <cellStyle name="Monetario0 3 14" xfId="10762"/>
    <cellStyle name="Monetario0 3 2" xfId="10763"/>
    <cellStyle name="Monetario0 3 2 2" xfId="10764"/>
    <cellStyle name="Monetario0 3 3" xfId="10765"/>
    <cellStyle name="Monetario0 3 4" xfId="10766"/>
    <cellStyle name="Monetario0 3 5" xfId="10767"/>
    <cellStyle name="Monetario0 3 6" xfId="10768"/>
    <cellStyle name="Monetario0 3 7" xfId="10769"/>
    <cellStyle name="Monetario0 3 8" xfId="10770"/>
    <cellStyle name="Monetario0 3 9" xfId="10771"/>
    <cellStyle name="Monetario0 30" xfId="10772"/>
    <cellStyle name="Monetario0 31" xfId="10773"/>
    <cellStyle name="Monetario0 32" xfId="10774"/>
    <cellStyle name="Monetario0 33" xfId="10775"/>
    <cellStyle name="Monetario0 34" xfId="10776"/>
    <cellStyle name="Monetario0 35" xfId="10777"/>
    <cellStyle name="Monetario0 36" xfId="10778"/>
    <cellStyle name="Monetario0 37" xfId="10779"/>
    <cellStyle name="Monetario0 38" xfId="10780"/>
    <cellStyle name="Monetario0 39" xfId="10781"/>
    <cellStyle name="Monetario0 4" xfId="10782"/>
    <cellStyle name="Monetario0 4 10" xfId="10783"/>
    <cellStyle name="Monetario0 4 10 2" xfId="10784"/>
    <cellStyle name="Monetario0 4 10 2 2" xfId="10785"/>
    <cellStyle name="Monetario0 4 10 2 3" xfId="10786"/>
    <cellStyle name="Monetario0 4 11" xfId="10787"/>
    <cellStyle name="Monetario0 4 12" xfId="10788"/>
    <cellStyle name="Monetario0 4 13" xfId="10789"/>
    <cellStyle name="Monetario0 4 14" xfId="10790"/>
    <cellStyle name="Monetario0 4 15" xfId="10791"/>
    <cellStyle name="Monetario0 4 16" xfId="10792"/>
    <cellStyle name="Monetario0 4 17" xfId="10793"/>
    <cellStyle name="Monetario0 4 18" xfId="10794"/>
    <cellStyle name="Monetario0 4 19" xfId="10795"/>
    <cellStyle name="Monetario0 4 2" xfId="10796"/>
    <cellStyle name="Monetario0 4 2 10" xfId="10797"/>
    <cellStyle name="Monetario0 4 2 11" xfId="10798"/>
    <cellStyle name="Monetario0 4 2 12" xfId="10799"/>
    <cellStyle name="Monetario0 4 2 2" xfId="10800"/>
    <cellStyle name="Monetario0 4 2 2 2" xfId="10801"/>
    <cellStyle name="Monetario0 4 2 2 2 2" xfId="10802"/>
    <cellStyle name="Monetario0 4 2 2 3" xfId="10803"/>
    <cellStyle name="Monetario0 4 2 3" xfId="10804"/>
    <cellStyle name="Monetario0 4 2 3 2" xfId="10805"/>
    <cellStyle name="Monetario0 4 2 4" xfId="10806"/>
    <cellStyle name="Monetario0 4 2 5" xfId="10807"/>
    <cellStyle name="Monetario0 4 2 6" xfId="10808"/>
    <cellStyle name="Monetario0 4 2 7" xfId="10809"/>
    <cellStyle name="Monetario0 4 2 8" xfId="10810"/>
    <cellStyle name="Monetario0 4 2 9" xfId="10811"/>
    <cellStyle name="Monetario0 4 20" xfId="10812"/>
    <cellStyle name="Monetario0 4 21" xfId="10813"/>
    <cellStyle name="Monetario0 4 22" xfId="10814"/>
    <cellStyle name="Monetario0 4 23" xfId="10815"/>
    <cellStyle name="Monetario0 4 24" xfId="10816"/>
    <cellStyle name="Monetario0 4 25" xfId="10817"/>
    <cellStyle name="Monetario0 4 26" xfId="10818"/>
    <cellStyle name="Monetario0 4 27" xfId="10819"/>
    <cellStyle name="Monetario0 4 28" xfId="10820"/>
    <cellStyle name="Monetario0 4 29" xfId="10821"/>
    <cellStyle name="Monetario0 4 3" xfId="10822"/>
    <cellStyle name="Monetario0 4 3 2" xfId="10823"/>
    <cellStyle name="Monetario0 4 3 2 2" xfId="10824"/>
    <cellStyle name="Monetario0 4 3 2 2 2" xfId="10825"/>
    <cellStyle name="Monetario0 4 3 2 3" xfId="10826"/>
    <cellStyle name="Monetario0 4 3 3" xfId="10827"/>
    <cellStyle name="Monetario0 4 3 3 2" xfId="10828"/>
    <cellStyle name="Monetario0 4 3 4" xfId="10829"/>
    <cellStyle name="Monetario0 4 30" xfId="10830"/>
    <cellStyle name="Monetario0 4 31" xfId="10831"/>
    <cellStyle name="Monetario0 4 32" xfId="10832"/>
    <cellStyle name="Monetario0 4 33" xfId="10833"/>
    <cellStyle name="Monetario0 4 34" xfId="10834"/>
    <cellStyle name="Monetario0 4 35" xfId="10835"/>
    <cellStyle name="Monetario0 4 36" xfId="10836"/>
    <cellStyle name="Monetario0 4 37" xfId="10837"/>
    <cellStyle name="Monetario0 4 38" xfId="10838"/>
    <cellStyle name="Monetario0 4 39" xfId="10839"/>
    <cellStyle name="Monetario0 4 4" xfId="10840"/>
    <cellStyle name="Monetario0 4 4 2" xfId="10841"/>
    <cellStyle name="Monetario0 4 4 2 2" xfId="10842"/>
    <cellStyle name="Monetario0 4 4 2 2 2" xfId="10843"/>
    <cellStyle name="Monetario0 4 4 2 3" xfId="10844"/>
    <cellStyle name="Monetario0 4 4 3" xfId="10845"/>
    <cellStyle name="Monetario0 4 4 3 2" xfId="10846"/>
    <cellStyle name="Monetario0 4 4 4" xfId="10847"/>
    <cellStyle name="Monetario0 4 40" xfId="10848"/>
    <cellStyle name="Monetario0 4 41" xfId="10849"/>
    <cellStyle name="Monetario0 4 42" xfId="10850"/>
    <cellStyle name="Monetario0 4 43" xfId="10851"/>
    <cellStyle name="Monetario0 4 44" xfId="10852"/>
    <cellStyle name="Monetario0 4 45" xfId="10853"/>
    <cellStyle name="Monetario0 4 46" xfId="10854"/>
    <cellStyle name="Monetario0 4 47" xfId="10855"/>
    <cellStyle name="Monetario0 4 48" xfId="10856"/>
    <cellStyle name="Monetario0 4 49" xfId="10857"/>
    <cellStyle name="Monetario0 4 5" xfId="10858"/>
    <cellStyle name="Monetario0 4 5 2" xfId="10859"/>
    <cellStyle name="Monetario0 4 5 2 2" xfId="10860"/>
    <cellStyle name="Monetario0 4 5 3" xfId="10861"/>
    <cellStyle name="Monetario0 4 5 3 2" xfId="10862"/>
    <cellStyle name="Monetario0 4 5 4" xfId="10863"/>
    <cellStyle name="Monetario0 4 5 4 2" xfId="10864"/>
    <cellStyle name="Monetario0 4 5 4 3" xfId="10865"/>
    <cellStyle name="Monetario0 4 5 4 3 2" xfId="10866"/>
    <cellStyle name="Monetario0 4 5 4 3 3" xfId="10867"/>
    <cellStyle name="Monetario0 4 5 4 4" xfId="10868"/>
    <cellStyle name="Monetario0 4 5 5" xfId="10869"/>
    <cellStyle name="Monetario0 4 5 5 2" xfId="10870"/>
    <cellStyle name="Monetario0 4 5 5 3" xfId="10871"/>
    <cellStyle name="Monetario0 4 50" xfId="10872"/>
    <cellStyle name="Monetario0 4 51" xfId="10873"/>
    <cellStyle name="Monetario0 4 52" xfId="10874"/>
    <cellStyle name="Monetario0 4 53" xfId="10875"/>
    <cellStyle name="Monetario0 4 54" xfId="10876"/>
    <cellStyle name="Monetario0 4 55" xfId="10877"/>
    <cellStyle name="Monetario0 4 56" xfId="10878"/>
    <cellStyle name="Monetario0 4 57" xfId="10879"/>
    <cellStyle name="Monetario0 4 58" xfId="10880"/>
    <cellStyle name="Monetario0 4 59" xfId="10881"/>
    <cellStyle name="Monetario0 4 6" xfId="10882"/>
    <cellStyle name="Monetario0 4 6 2" xfId="10883"/>
    <cellStyle name="Monetario0 4 6 2 2" xfId="10884"/>
    <cellStyle name="Monetario0 4 6 2 3" xfId="10885"/>
    <cellStyle name="Monetario0 4 6 2 3 2" xfId="10886"/>
    <cellStyle name="Monetario0 4 6 2 3 3" xfId="10887"/>
    <cellStyle name="Monetario0 4 6 3" xfId="10888"/>
    <cellStyle name="Monetario0 4 6 3 2" xfId="10889"/>
    <cellStyle name="Monetario0 4 6 4" xfId="10890"/>
    <cellStyle name="Monetario0 4 6 4 2" xfId="10891"/>
    <cellStyle name="Monetario0 4 6 4 3" xfId="10892"/>
    <cellStyle name="Monetario0 4 6 5" xfId="10893"/>
    <cellStyle name="Monetario0 4 6 5 2" xfId="10894"/>
    <cellStyle name="Monetario0 4 6 5 3" xfId="10895"/>
    <cellStyle name="Monetario0 4 6 6" xfId="10896"/>
    <cellStyle name="Monetario0 4 60" xfId="10897"/>
    <cellStyle name="Monetario0 4 61" xfId="10898"/>
    <cellStyle name="Monetario0 4 62" xfId="10899"/>
    <cellStyle name="Monetario0 4 62 2" xfId="10900"/>
    <cellStyle name="Monetario0 4 7" xfId="10901"/>
    <cellStyle name="Monetario0 4 7 2" xfId="10902"/>
    <cellStyle name="Monetario0 4 7 2 2" xfId="10903"/>
    <cellStyle name="Monetario0 4 7 2 3" xfId="10904"/>
    <cellStyle name="Monetario0 4 7 3" xfId="10905"/>
    <cellStyle name="Monetario0 4 7 4" xfId="10906"/>
    <cellStyle name="Monetario0 4 7 4 2" xfId="10907"/>
    <cellStyle name="Monetario0 4 7 4 3" xfId="10908"/>
    <cellStyle name="Monetario0 4 7 5" xfId="10909"/>
    <cellStyle name="Monetario0 4 8" xfId="10910"/>
    <cellStyle name="Monetario0 4 8 2" xfId="10911"/>
    <cellStyle name="Monetario0 4 9" xfId="10912"/>
    <cellStyle name="Monetario0 4 9 2" xfId="10913"/>
    <cellStyle name="Monetario0 4 9 3" xfId="10914"/>
    <cellStyle name="Monetario0 4 9 4" xfId="10915"/>
    <cellStyle name="Monetario0 4_CUENTAS BANCARIAS" xfId="10916"/>
    <cellStyle name="Monetario0 40" xfId="10917"/>
    <cellStyle name="Monetario0 41" xfId="10918"/>
    <cellStyle name="Monetario0 42" xfId="10919"/>
    <cellStyle name="Monetario0 43" xfId="10920"/>
    <cellStyle name="Monetario0 44" xfId="10921"/>
    <cellStyle name="Monetario0 45" xfId="10922"/>
    <cellStyle name="Monetario0 46" xfId="10923"/>
    <cellStyle name="Monetario0 47" xfId="10924"/>
    <cellStyle name="Monetario0 48" xfId="10925"/>
    <cellStyle name="Monetario0 49" xfId="10926"/>
    <cellStyle name="Monetario0 5" xfId="10927"/>
    <cellStyle name="Monetario0 5 10" xfId="10928"/>
    <cellStyle name="Monetario0 5 11" xfId="10929"/>
    <cellStyle name="Monetario0 5 12" xfId="10930"/>
    <cellStyle name="Monetario0 5 12 2" xfId="10931"/>
    <cellStyle name="Monetario0 5 2" xfId="10932"/>
    <cellStyle name="Monetario0 5 2 2" xfId="10933"/>
    <cellStyle name="Monetario0 5 2 2 2" xfId="10934"/>
    <cellStyle name="Monetario0 5 2 3" xfId="10935"/>
    <cellStyle name="Monetario0 5 2 3 2" xfId="10936"/>
    <cellStyle name="Monetario0 5 3" xfId="10937"/>
    <cellStyle name="Monetario0 5 3 2" xfId="10938"/>
    <cellStyle name="Monetario0 5 4" xfId="10939"/>
    <cellStyle name="Monetario0 5 5" xfId="10940"/>
    <cellStyle name="Monetario0 5 6" xfId="10941"/>
    <cellStyle name="Monetario0 5 7" xfId="10942"/>
    <cellStyle name="Monetario0 5 8" xfId="10943"/>
    <cellStyle name="Monetario0 5 9" xfId="10944"/>
    <cellStyle name="Monetario0 50" xfId="10945"/>
    <cellStyle name="Monetario0 51" xfId="10946"/>
    <cellStyle name="Monetario0 52" xfId="10947"/>
    <cellStyle name="Monetario0 53" xfId="10948"/>
    <cellStyle name="Monetario0 54" xfId="10949"/>
    <cellStyle name="Monetario0 55" xfId="10950"/>
    <cellStyle name="Monetario0 56" xfId="10951"/>
    <cellStyle name="Monetario0 57" xfId="10952"/>
    <cellStyle name="Monetario0 58" xfId="10953"/>
    <cellStyle name="Monetario0 59" xfId="10954"/>
    <cellStyle name="Monetario0 6" xfId="10955"/>
    <cellStyle name="Monetario0 6 2" xfId="10956"/>
    <cellStyle name="Monetario0 6 2 2" xfId="10957"/>
    <cellStyle name="Monetario0 6 2 2 2" xfId="10958"/>
    <cellStyle name="Monetario0 6 2 3" xfId="10959"/>
    <cellStyle name="Monetario0 6 2 4" xfId="10960"/>
    <cellStyle name="Monetario0 6 3" xfId="10961"/>
    <cellStyle name="Monetario0 6 3 2" xfId="10962"/>
    <cellStyle name="Monetario0 6 3 3" xfId="10963"/>
    <cellStyle name="Monetario0 6 4" xfId="10964"/>
    <cellStyle name="Monetario0 60" xfId="10965"/>
    <cellStyle name="Monetario0 61" xfId="10966"/>
    <cellStyle name="Monetario0 62" xfId="10967"/>
    <cellStyle name="Monetario0 63" xfId="10968"/>
    <cellStyle name="Monetario0 64" xfId="10969"/>
    <cellStyle name="Monetario0 65" xfId="10970"/>
    <cellStyle name="Monetario0 65 2" xfId="10971"/>
    <cellStyle name="Monetario0 65 2 2" xfId="10972"/>
    <cellStyle name="Monetario0 65 3" xfId="10973"/>
    <cellStyle name="Monetario0 66" xfId="10974"/>
    <cellStyle name="Monetario0 67" xfId="10975"/>
    <cellStyle name="Monetario0 68" xfId="10976"/>
    <cellStyle name="Monetario0 68 2" xfId="10977"/>
    <cellStyle name="Monetario0 69" xfId="10978"/>
    <cellStyle name="Monetario0 69 2" xfId="10979"/>
    <cellStyle name="Monetario0 7" xfId="10980"/>
    <cellStyle name="Monetario0 7 2" xfId="10981"/>
    <cellStyle name="Monetario0 7 2 2" xfId="10982"/>
    <cellStyle name="Monetario0 7 2 2 2" xfId="10983"/>
    <cellStyle name="Monetario0 7 2 3" xfId="10984"/>
    <cellStyle name="Monetario0 7 2 4" xfId="10985"/>
    <cellStyle name="Monetario0 7 3" xfId="10986"/>
    <cellStyle name="Monetario0 7 3 2" xfId="10987"/>
    <cellStyle name="Monetario0 7 3 3" xfId="10988"/>
    <cellStyle name="Monetario0 7 4" xfId="10989"/>
    <cellStyle name="Monetario0 70" xfId="10990"/>
    <cellStyle name="Monetario0 70 2" xfId="10991"/>
    <cellStyle name="Monetario0 8" xfId="10992"/>
    <cellStyle name="Monetario0 8 2" xfId="10993"/>
    <cellStyle name="Monetario0 8 2 2" xfId="10994"/>
    <cellStyle name="Monetario0 8 2 3" xfId="10995"/>
    <cellStyle name="Monetario0 8 3" xfId="10996"/>
    <cellStyle name="Monetario0 8 3 2" xfId="10997"/>
    <cellStyle name="Monetario0 8 3 3" xfId="10998"/>
    <cellStyle name="Monetario0 8 4" xfId="10999"/>
    <cellStyle name="Monetario0 8 4 2" xfId="11000"/>
    <cellStyle name="Monetario0 8 4 3" xfId="11001"/>
    <cellStyle name="Monetario0 8 4 3 2" xfId="11002"/>
    <cellStyle name="Monetario0 8 4 3 3" xfId="11003"/>
    <cellStyle name="Monetario0 8 4 4" xfId="11004"/>
    <cellStyle name="Monetario0 8 5" xfId="11005"/>
    <cellStyle name="Monetario0 8 5 2" xfId="11006"/>
    <cellStyle name="Monetario0 8 5 3" xfId="11007"/>
    <cellStyle name="Monetario0 9" xfId="11008"/>
    <cellStyle name="Monetario0 9 2" xfId="11009"/>
    <cellStyle name="Monetario0 9 2 2" xfId="11010"/>
    <cellStyle name="Monetario0 9 2 3" xfId="11011"/>
    <cellStyle name="Monetario0 9 2 3 2" xfId="11012"/>
    <cellStyle name="Monetario0 9 2 3 3" xfId="11013"/>
    <cellStyle name="Monetario0 9 2 4" xfId="11014"/>
    <cellStyle name="Monetario0 9 3" xfId="11015"/>
    <cellStyle name="Monetario0 9 3 2" xfId="11016"/>
    <cellStyle name="Monetario0 9 3 3" xfId="11017"/>
    <cellStyle name="Monetario0 9 4" xfId="11018"/>
    <cellStyle name="Monetario0 9 4 2" xfId="11019"/>
    <cellStyle name="Monetario0 9 4 3" xfId="11020"/>
    <cellStyle name="Monetario0 9 5" xfId="11021"/>
    <cellStyle name="Monetario0 9 5 2" xfId="11022"/>
    <cellStyle name="Monetario0 9 5 3" xfId="11023"/>
    <cellStyle name="Monetario0 9 6" xfId="11024"/>
    <cellStyle name="Monetario0_ANEXO 3  FORTALECIMIENTO DAF  06 10 09" xfId="11025"/>
    <cellStyle name="Neutra" xfId="11026"/>
    <cellStyle name="Neutral 10" xfId="11027"/>
    <cellStyle name="Neutral 10 2" xfId="11028"/>
    <cellStyle name="Neutral 10 2 2" xfId="11029"/>
    <cellStyle name="Neutral 10 2 2 2" xfId="11030"/>
    <cellStyle name="Neutral 10 2 3" xfId="11031"/>
    <cellStyle name="Neutral 10 2 4" xfId="11032"/>
    <cellStyle name="Neutral 10 2 5" xfId="11033"/>
    <cellStyle name="Neutral 10 2 6" xfId="11034"/>
    <cellStyle name="Neutral 10 3" xfId="11035"/>
    <cellStyle name="Neutral 10 3 2" xfId="11036"/>
    <cellStyle name="Neutral 10 4" xfId="11037"/>
    <cellStyle name="Neutral 10 5" xfId="11038"/>
    <cellStyle name="Neutral 11" xfId="11039"/>
    <cellStyle name="Neutral 11 2" xfId="11040"/>
    <cellStyle name="Neutral 11 2 2" xfId="11041"/>
    <cellStyle name="Neutral 11 2 3" xfId="11042"/>
    <cellStyle name="Neutral 11 2 4" xfId="11043"/>
    <cellStyle name="Neutral 11 2 5" xfId="11044"/>
    <cellStyle name="Neutral 11 2 6" xfId="11045"/>
    <cellStyle name="Neutral 11 3" xfId="11046"/>
    <cellStyle name="Neutral 11 4" xfId="11047"/>
    <cellStyle name="Neutral 11 5" xfId="11048"/>
    <cellStyle name="Neutral 12" xfId="11049"/>
    <cellStyle name="Neutral 12 2" xfId="11050"/>
    <cellStyle name="Neutral 12 2 2" xfId="11051"/>
    <cellStyle name="Neutral 12 2 3" xfId="11052"/>
    <cellStyle name="Neutral 12 2 4" xfId="11053"/>
    <cellStyle name="Neutral 12 2 5" xfId="11054"/>
    <cellStyle name="Neutral 12 2 6" xfId="11055"/>
    <cellStyle name="Neutral 12 3" xfId="11056"/>
    <cellStyle name="Neutral 12 4" xfId="11057"/>
    <cellStyle name="Neutral 12 5" xfId="11058"/>
    <cellStyle name="Neutral 13" xfId="11059"/>
    <cellStyle name="Neutral 14" xfId="11060"/>
    <cellStyle name="Neutral 15" xfId="11061"/>
    <cellStyle name="Neutral 15 2" xfId="11062"/>
    <cellStyle name="Neutral 16" xfId="11063"/>
    <cellStyle name="Neutral 17" xfId="11064"/>
    <cellStyle name="Neutral 18" xfId="11065"/>
    <cellStyle name="Neutral 2" xfId="11066"/>
    <cellStyle name="Neutral 2 2" xfId="11067"/>
    <cellStyle name="Neutral 2 2 2" xfId="11068"/>
    <cellStyle name="Neutral 2 2 2 2" xfId="11069"/>
    <cellStyle name="Neutral 2 2 2 3" xfId="11070"/>
    <cellStyle name="Neutral 2 2 2 3 2" xfId="11071"/>
    <cellStyle name="Neutral 2 2 2 4" xfId="11072"/>
    <cellStyle name="Neutral 2 2 2 5" xfId="11073"/>
    <cellStyle name="Neutral 2 2 3" xfId="11074"/>
    <cellStyle name="Neutral 2 2 4" xfId="11075"/>
    <cellStyle name="Neutral 2 2 5" xfId="11076"/>
    <cellStyle name="Neutral 2 2 6" xfId="11077"/>
    <cellStyle name="Neutral 2 3" xfId="11078"/>
    <cellStyle name="Neutral 2 3 2" xfId="11079"/>
    <cellStyle name="Neutral 2 4" xfId="11080"/>
    <cellStyle name="Neutral 2 4 2" xfId="11081"/>
    <cellStyle name="Neutral 2 5" xfId="11082"/>
    <cellStyle name="Neutral 2 6" xfId="11083"/>
    <cellStyle name="Neutral 2 7" xfId="11084"/>
    <cellStyle name="Neutral 2 7 2" xfId="11085"/>
    <cellStyle name="Neutral 3" xfId="11086"/>
    <cellStyle name="Neutral 3 2" xfId="11087"/>
    <cellStyle name="Neutral 3 3" xfId="11088"/>
    <cellStyle name="Neutral 4" xfId="11089"/>
    <cellStyle name="Neutral 4 2" xfId="11090"/>
    <cellStyle name="Neutral 4 3" xfId="11091"/>
    <cellStyle name="Neutral 4 4" xfId="11092"/>
    <cellStyle name="Neutral 5" xfId="11093"/>
    <cellStyle name="Neutral 5 2" xfId="11094"/>
    <cellStyle name="Neutral 5 3" xfId="11095"/>
    <cellStyle name="Neutral 6" xfId="11096"/>
    <cellStyle name="Neutral 7" xfId="11097"/>
    <cellStyle name="Neutral 8" xfId="11098"/>
    <cellStyle name="Neutral 9" xfId="11099"/>
    <cellStyle name="Neutral 9 2" xfId="11100"/>
    <cellStyle name="Neutral 9 2 2" xfId="11101"/>
    <cellStyle name="Neutral 9 2 2 2" xfId="11102"/>
    <cellStyle name="Neutral 9 2 2 3" xfId="11103"/>
    <cellStyle name="Neutral 9 2 2 4" xfId="11104"/>
    <cellStyle name="Neutral 9 2 2 5" xfId="11105"/>
    <cellStyle name="Neutral 9 2 2 6" xfId="11106"/>
    <cellStyle name="Neutral 9 2 3" xfId="11107"/>
    <cellStyle name="Neutral 9 2 4" xfId="11108"/>
    <cellStyle name="Neutral 9 2 5" xfId="11109"/>
    <cellStyle name="Neutral 9 3" xfId="11110"/>
    <cellStyle name="Neutral 9 3 2" xfId="11111"/>
    <cellStyle name="Neutral 9 3 3" xfId="11112"/>
    <cellStyle name="Neutral 9 3 4" xfId="11113"/>
    <cellStyle name="Neutral 9 3 5" xfId="11114"/>
    <cellStyle name="Neutral 9 3 6" xfId="11115"/>
    <cellStyle name="Neutral 9 4" xfId="11116"/>
    <cellStyle name="Neutral 9 5" xfId="11117"/>
    <cellStyle name="Neutral 9 6" xfId="11118"/>
    <cellStyle name="Normal" xfId="0" builtinId="0"/>
    <cellStyle name="Normal 10" xfId="11119"/>
    <cellStyle name="Normal 10 10" xfId="11120"/>
    <cellStyle name="Normal 10 11" xfId="11121"/>
    <cellStyle name="Normal 10 12" xfId="11122"/>
    <cellStyle name="Normal 10 2" xfId="11123"/>
    <cellStyle name="Normal 10 2 10" xfId="11124"/>
    <cellStyle name="Normal 10 2 11" xfId="11125"/>
    <cellStyle name="Normal 10 2 11 2" xfId="11126"/>
    <cellStyle name="Normal 10 2 11 3" xfId="11127"/>
    <cellStyle name="Normal 10 2 11 3 2" xfId="11128"/>
    <cellStyle name="Normal 10 2 11 4" xfId="11129"/>
    <cellStyle name="Normal 10 2 11 5" xfId="11130"/>
    <cellStyle name="Normal 10 2 11 6" xfId="11131"/>
    <cellStyle name="Normal 10 2 12" xfId="11132"/>
    <cellStyle name="Normal 10 2 13" xfId="11133"/>
    <cellStyle name="Normal 10 2 14" xfId="11134"/>
    <cellStyle name="Normal 10 2 2" xfId="11135"/>
    <cellStyle name="Normal 10 2 2 2" xfId="11136"/>
    <cellStyle name="Normal 10 2 2 3" xfId="11137"/>
    <cellStyle name="Normal 10 2 2 4" xfId="11138"/>
    <cellStyle name="Normal 10 2 3" xfId="11139"/>
    <cellStyle name="Normal 10 2 3 2" xfId="11140"/>
    <cellStyle name="Normal 10 2 4" xfId="11141"/>
    <cellStyle name="Normal 10 2 4 2" xfId="11142"/>
    <cellStyle name="Normal 10 2 5" xfId="11143"/>
    <cellStyle name="Normal 10 2 5 2" xfId="11144"/>
    <cellStyle name="Normal 10 2 6" xfId="11145"/>
    <cellStyle name="Normal 10 2 7" xfId="11146"/>
    <cellStyle name="Normal 10 2 8" xfId="11147"/>
    <cellStyle name="Normal 10 2 9" xfId="11148"/>
    <cellStyle name="Normal 10 3" xfId="11149"/>
    <cellStyle name="Normal 10 3 10" xfId="11150"/>
    <cellStyle name="Normal 10 3 11" xfId="11151"/>
    <cellStyle name="Normal 10 3 2" xfId="11152"/>
    <cellStyle name="Normal 10 3 2 2" xfId="11153"/>
    <cellStyle name="Normal 10 3 3" xfId="11154"/>
    <cellStyle name="Normal 10 3 3 2" xfId="11155"/>
    <cellStyle name="Normal 10 3 4" xfId="11156"/>
    <cellStyle name="Normal 10 3 5" xfId="11157"/>
    <cellStyle name="Normal 10 3 6" xfId="11158"/>
    <cellStyle name="Normal 10 3 7" xfId="11159"/>
    <cellStyle name="Normal 10 3 8" xfId="11160"/>
    <cellStyle name="Normal 10 3 9" xfId="11161"/>
    <cellStyle name="Normal 10 4" xfId="11162"/>
    <cellStyle name="Normal 10 4 10" xfId="11163"/>
    <cellStyle name="Normal 10 4 11" xfId="11164"/>
    <cellStyle name="Normal 10 4 2" xfId="11165"/>
    <cellStyle name="Normal 10 4 2 2" xfId="11166"/>
    <cellStyle name="Normal 10 4 3" xfId="11167"/>
    <cellStyle name="Normal 10 4 3 2" xfId="11168"/>
    <cellStyle name="Normal 10 4 4" xfId="11169"/>
    <cellStyle name="Normal 10 4 5" xfId="11170"/>
    <cellStyle name="Normal 10 4 6" xfId="11171"/>
    <cellStyle name="Normal 10 4 7" xfId="11172"/>
    <cellStyle name="Normal 10 4 8" xfId="11173"/>
    <cellStyle name="Normal 10 4 9" xfId="11174"/>
    <cellStyle name="Normal 10 5" xfId="11175"/>
    <cellStyle name="Normal 10 5 2" xfId="11176"/>
    <cellStyle name="Normal 10 5 3" xfId="11177"/>
    <cellStyle name="Normal 10 6" xfId="11178"/>
    <cellStyle name="Normal 10 6 2" xfId="11179"/>
    <cellStyle name="Normal 10 6 3" xfId="11180"/>
    <cellStyle name="Normal 10 7" xfId="11181"/>
    <cellStyle name="Normal 10 7 2" xfId="11182"/>
    <cellStyle name="Normal 10 7 2 2" xfId="11183"/>
    <cellStyle name="Normal 10 7 3" xfId="11184"/>
    <cellStyle name="Normal 10 7 4" xfId="11185"/>
    <cellStyle name="Normal 10 7 5" xfId="11186"/>
    <cellStyle name="Normal 10 7 6" xfId="11187"/>
    <cellStyle name="Normal 10 8" xfId="11188"/>
    <cellStyle name="Normal 10 9" xfId="11189"/>
    <cellStyle name="Normal 10 9 2" xfId="11190"/>
    <cellStyle name="Normal 100" xfId="11191"/>
    <cellStyle name="Normal 100 2" xfId="11192"/>
    <cellStyle name="Normal 100 3" xfId="11193"/>
    <cellStyle name="Normal 100 4" xfId="11194"/>
    <cellStyle name="Normal 101" xfId="11195"/>
    <cellStyle name="Normal 101 2" xfId="11196"/>
    <cellStyle name="Normal 102" xfId="11197"/>
    <cellStyle name="Normal 103" xfId="11198"/>
    <cellStyle name="Normal 104" xfId="11199"/>
    <cellStyle name="Normal 105" xfId="11200"/>
    <cellStyle name="Normal 106" xfId="11201"/>
    <cellStyle name="Normal 107" xfId="11202"/>
    <cellStyle name="Normal 108" xfId="11203"/>
    <cellStyle name="Normal 109" xfId="11204"/>
    <cellStyle name="Normal 11" xfId="11205"/>
    <cellStyle name="Normal 11 10" xfId="11206"/>
    <cellStyle name="Normal 11 11" xfId="11207"/>
    <cellStyle name="Normal 11 11 2" xfId="11208"/>
    <cellStyle name="Normal 11 12" xfId="11209"/>
    <cellStyle name="Normal 11 13" xfId="11210"/>
    <cellStyle name="Normal 11 2" xfId="11211"/>
    <cellStyle name="Normal 11 2 10" xfId="11212"/>
    <cellStyle name="Normal 11 2 11" xfId="11213"/>
    <cellStyle name="Normal 11 2 12" xfId="11214"/>
    <cellStyle name="Normal 11 2 13" xfId="11215"/>
    <cellStyle name="Normal 11 2 14" xfId="11216"/>
    <cellStyle name="Normal 11 2 2" xfId="11217"/>
    <cellStyle name="Normal 11 2 2 2" xfId="11218"/>
    <cellStyle name="Normal 11 2 2 2 2" xfId="11219"/>
    <cellStyle name="Normal 11 2 2 2 3" xfId="11220"/>
    <cellStyle name="Normal 11 2 2 3" xfId="11221"/>
    <cellStyle name="Normal 11 2 2 4" xfId="11222"/>
    <cellStyle name="Normal 11 2 2 5" xfId="11223"/>
    <cellStyle name="Normal 11 2 3" xfId="11224"/>
    <cellStyle name="Normal 11 2 3 2" xfId="11225"/>
    <cellStyle name="Normal 11 2 3 3" xfId="11226"/>
    <cellStyle name="Normal 11 2 3 4" xfId="11227"/>
    <cellStyle name="Normal 11 2 4" xfId="11228"/>
    <cellStyle name="Normal 11 2 4 2" xfId="11229"/>
    <cellStyle name="Normal 11 2 5" xfId="11230"/>
    <cellStyle name="Normal 11 2 5 2" xfId="11231"/>
    <cellStyle name="Normal 11 2 6" xfId="11232"/>
    <cellStyle name="Normal 11 2 7" xfId="11233"/>
    <cellStyle name="Normal 11 2 8" xfId="11234"/>
    <cellStyle name="Normal 11 2 9" xfId="11235"/>
    <cellStyle name="Normal 11 3" xfId="11236"/>
    <cellStyle name="Normal 11 3 10" xfId="11237"/>
    <cellStyle name="Normal 11 3 11" xfId="11238"/>
    <cellStyle name="Normal 11 3 2" xfId="11239"/>
    <cellStyle name="Normal 11 3 2 2" xfId="11240"/>
    <cellStyle name="Normal 11 3 2 3" xfId="11241"/>
    <cellStyle name="Normal 11 3 2 4" xfId="11242"/>
    <cellStyle name="Normal 11 3 3" xfId="11243"/>
    <cellStyle name="Normal 11 3 3 2" xfId="11244"/>
    <cellStyle name="Normal 11 3 4" xfId="11245"/>
    <cellStyle name="Normal 11 3 4 2" xfId="11246"/>
    <cellStyle name="Normal 11 3 5" xfId="11247"/>
    <cellStyle name="Normal 11 3 6" xfId="11248"/>
    <cellStyle name="Normal 11 3 7" xfId="11249"/>
    <cellStyle name="Normal 11 3 8" xfId="11250"/>
    <cellStyle name="Normal 11 3 9" xfId="11251"/>
    <cellStyle name="Normal 11 4" xfId="11252"/>
    <cellStyle name="Normal 11 4 10" xfId="11253"/>
    <cellStyle name="Normal 11 4 2" xfId="11254"/>
    <cellStyle name="Normal 11 4 3" xfId="11255"/>
    <cellStyle name="Normal 11 4 4" xfId="11256"/>
    <cellStyle name="Normal 11 4 5" xfId="11257"/>
    <cellStyle name="Normal 11 4 6" xfId="11258"/>
    <cellStyle name="Normal 11 4 7" xfId="11259"/>
    <cellStyle name="Normal 11 4 8" xfId="11260"/>
    <cellStyle name="Normal 11 4 9" xfId="11261"/>
    <cellStyle name="Normal 11 5" xfId="11262"/>
    <cellStyle name="Normal 11 5 2" xfId="11263"/>
    <cellStyle name="Normal 11 5 2 2" xfId="11264"/>
    <cellStyle name="Normal 11 5 2 2 2" xfId="11265"/>
    <cellStyle name="Normal 11 5 2 3" xfId="11266"/>
    <cellStyle name="Normal 11 5 2 4" xfId="11267"/>
    <cellStyle name="Normal 11 5 2 5" xfId="11268"/>
    <cellStyle name="Normal 11 5 2 6" xfId="11269"/>
    <cellStyle name="Normal 11 5 3" xfId="11270"/>
    <cellStyle name="Normal 11 5 3 2" xfId="11271"/>
    <cellStyle name="Normal 11 5 4" xfId="11272"/>
    <cellStyle name="Normal 11 5 4 2" xfId="11273"/>
    <cellStyle name="Normal 11 5 5" xfId="11274"/>
    <cellStyle name="Normal 11 5 5 2" xfId="11275"/>
    <cellStyle name="Normal 11 6" xfId="11276"/>
    <cellStyle name="Normal 11 6 2" xfId="11277"/>
    <cellStyle name="Normal 11 6 2 2" xfId="11278"/>
    <cellStyle name="Normal 11 6 3" xfId="11279"/>
    <cellStyle name="Normal 11 6 3 2" xfId="11280"/>
    <cellStyle name="Normal 11 6 4" xfId="11281"/>
    <cellStyle name="Normal 11 6 5" xfId="11282"/>
    <cellStyle name="Normal 11 6 6" xfId="11283"/>
    <cellStyle name="Normal 11 7" xfId="11284"/>
    <cellStyle name="Normal 11 7 2" xfId="11285"/>
    <cellStyle name="Normal 11 7 2 2" xfId="11286"/>
    <cellStyle name="Normal 11 7 3" xfId="11287"/>
    <cellStyle name="Normal 11 7 3 2" xfId="11288"/>
    <cellStyle name="Normal 11 7 4" xfId="11289"/>
    <cellStyle name="Normal 11 7 5" xfId="11290"/>
    <cellStyle name="Normal 11 7 6" xfId="11291"/>
    <cellStyle name="Normal 11 8" xfId="11292"/>
    <cellStyle name="Normal 11 8 2" xfId="11293"/>
    <cellStyle name="Normal 11 9" xfId="11294"/>
    <cellStyle name="Normal 11 9 2" xfId="11295"/>
    <cellStyle name="Normal 110" xfId="11296"/>
    <cellStyle name="Normal 111" xfId="11297"/>
    <cellStyle name="Normal 112" xfId="11298"/>
    <cellStyle name="Normal 12" xfId="11299"/>
    <cellStyle name="Normal 12 10" xfId="11300"/>
    <cellStyle name="Normal 12 10 2" xfId="11301"/>
    <cellStyle name="Normal 12 11" xfId="11302"/>
    <cellStyle name="Normal 12 2" xfId="11303"/>
    <cellStyle name="Normal 12 2 2" xfId="11304"/>
    <cellStyle name="Normal 12 2 2 2" xfId="11305"/>
    <cellStyle name="Normal 12 2 2 2 2" xfId="11306"/>
    <cellStyle name="Normal 12 2 2 2 3" xfId="11307"/>
    <cellStyle name="Normal 12 2 2 2 4" xfId="11308"/>
    <cellStyle name="Normal 12 2 2 3" xfId="11309"/>
    <cellStyle name="Normal 12 2 2 3 2" xfId="11310"/>
    <cellStyle name="Normal 12 2 2 4" xfId="11311"/>
    <cellStyle name="Normal 12 2 2 4 2" xfId="11312"/>
    <cellStyle name="Normal 12 2 2 5" xfId="11313"/>
    <cellStyle name="Normal 12 2 2 5 2" xfId="11314"/>
    <cellStyle name="Normal 12 2 3" xfId="11315"/>
    <cellStyle name="Normal 12 2 3 2" xfId="11316"/>
    <cellStyle name="Normal 12 2 3 3" xfId="11317"/>
    <cellStyle name="Normal 12 2 4" xfId="11318"/>
    <cellStyle name="Normal 12 2 5" xfId="11319"/>
    <cellStyle name="Normal 12 2 6" xfId="11320"/>
    <cellStyle name="Normal 12 3" xfId="11321"/>
    <cellStyle name="Normal 12 3 2" xfId="11322"/>
    <cellStyle name="Normal 12 3 2 2" xfId="11323"/>
    <cellStyle name="Normal 12 3 2 2 2" xfId="11324"/>
    <cellStyle name="Normal 12 3 2 2 3" xfId="11325"/>
    <cellStyle name="Normal 12 3 2 3" xfId="11326"/>
    <cellStyle name="Normal 12 3 2 4" xfId="11327"/>
    <cellStyle name="Normal 12 3 3" xfId="11328"/>
    <cellStyle name="Normal 12 3 3 2" xfId="11329"/>
    <cellStyle name="Normal 12 3 3 3" xfId="11330"/>
    <cellStyle name="Normal 12 3 4" xfId="11331"/>
    <cellStyle name="Normal 12 3 5" xfId="11332"/>
    <cellStyle name="Normal 12 3 6" xfId="11333"/>
    <cellStyle name="Normal 12 4" xfId="11334"/>
    <cellStyle name="Normal 12 4 2" xfId="11335"/>
    <cellStyle name="Normal 12 4 2 2" xfId="11336"/>
    <cellStyle name="Normal 12 4 2 2 2" xfId="11337"/>
    <cellStyle name="Normal 12 4 2 2 3" xfId="11338"/>
    <cellStyle name="Normal 12 4 2 3" xfId="11339"/>
    <cellStyle name="Normal 12 4 2 4" xfId="11340"/>
    <cellStyle name="Normal 12 4 3" xfId="11341"/>
    <cellStyle name="Normal 12 4 3 2" xfId="11342"/>
    <cellStyle name="Normal 12 4 3 3" xfId="11343"/>
    <cellStyle name="Normal 12 4 4" xfId="11344"/>
    <cellStyle name="Normal 12 4 5" xfId="11345"/>
    <cellStyle name="Normal 12 4 6" xfId="11346"/>
    <cellStyle name="Normal 12 5" xfId="11347"/>
    <cellStyle name="Normal 12 5 10" xfId="11348"/>
    <cellStyle name="Normal 12 5 11" xfId="11349"/>
    <cellStyle name="Normal 12 5 2" xfId="11350"/>
    <cellStyle name="Normal 12 5 2 2" xfId="11351"/>
    <cellStyle name="Normal 12 5 2 2 2" xfId="11352"/>
    <cellStyle name="Normal 12 5 2 2 3" xfId="11353"/>
    <cellStyle name="Normal 12 5 2 3" xfId="11354"/>
    <cellStyle name="Normal 12 5 2 4" xfId="11355"/>
    <cellStyle name="Normal 12 5 2 5" xfId="11356"/>
    <cellStyle name="Normal 12 5 3" xfId="11357"/>
    <cellStyle name="Normal 12 5 3 2" xfId="11358"/>
    <cellStyle name="Normal 12 5 3 3" xfId="11359"/>
    <cellStyle name="Normal 12 5 3 4" xfId="11360"/>
    <cellStyle name="Normal 12 5 4" xfId="11361"/>
    <cellStyle name="Normal 12 5 4 2" xfId="11362"/>
    <cellStyle name="Normal 12 5 5" xfId="11363"/>
    <cellStyle name="Normal 12 5 5 2" xfId="11364"/>
    <cellStyle name="Normal 12 5 6" xfId="11365"/>
    <cellStyle name="Normal 12 5 7" xfId="11366"/>
    <cellStyle name="Normal 12 5 8" xfId="11367"/>
    <cellStyle name="Normal 12 5 9" xfId="11368"/>
    <cellStyle name="Normal 12 6" xfId="11369"/>
    <cellStyle name="Normal 12 6 10" xfId="11370"/>
    <cellStyle name="Normal 12 6 2" xfId="11371"/>
    <cellStyle name="Normal 12 6 3" xfId="11372"/>
    <cellStyle name="Normal 12 6 4" xfId="11373"/>
    <cellStyle name="Normal 12 6 5" xfId="11374"/>
    <cellStyle name="Normal 12 6 6" xfId="11375"/>
    <cellStyle name="Normal 12 6 7" xfId="11376"/>
    <cellStyle name="Normal 12 6 8" xfId="11377"/>
    <cellStyle name="Normal 12 6 9" xfId="11378"/>
    <cellStyle name="Normal 12 7" xfId="11379"/>
    <cellStyle name="Normal 12 7 10" xfId="11380"/>
    <cellStyle name="Normal 12 7 11" xfId="11381"/>
    <cellStyle name="Normal 12 7 2" xfId="11382"/>
    <cellStyle name="Normal 12 7 2 2" xfId="11383"/>
    <cellStyle name="Normal 12 7 2 3" xfId="11384"/>
    <cellStyle name="Normal 12 7 2 4" xfId="11385"/>
    <cellStyle name="Normal 12 7 3" xfId="11386"/>
    <cellStyle name="Normal 12 7 3 2" xfId="11387"/>
    <cellStyle name="Normal 12 7 4" xfId="11388"/>
    <cellStyle name="Normal 12 7 4 2" xfId="11389"/>
    <cellStyle name="Normal 12 7 5" xfId="11390"/>
    <cellStyle name="Normal 12 7 6" xfId="11391"/>
    <cellStyle name="Normal 12 7 7" xfId="11392"/>
    <cellStyle name="Normal 12 7 8" xfId="11393"/>
    <cellStyle name="Normal 12 7 9" xfId="11394"/>
    <cellStyle name="Normal 12 8" xfId="11395"/>
    <cellStyle name="Normal 12 8 2" xfId="11396"/>
    <cellStyle name="Normal 12 8 3" xfId="11397"/>
    <cellStyle name="Normal 12 8 4" xfId="11398"/>
    <cellStyle name="Normal 12 8 5" xfId="11399"/>
    <cellStyle name="Normal 12 9" xfId="11400"/>
    <cellStyle name="Normal 12 9 2" xfId="11401"/>
    <cellStyle name="Normal 12 9 3" xfId="11402"/>
    <cellStyle name="Normal 12 9 4" xfId="11403"/>
    <cellStyle name="Normal 13" xfId="11404"/>
    <cellStyle name="Normal 13 2" xfId="11405"/>
    <cellStyle name="Normal 13 2 2" xfId="11406"/>
    <cellStyle name="Normal 13 2 2 2" xfId="11407"/>
    <cellStyle name="Normal 13 2 2 2 2" xfId="11408"/>
    <cellStyle name="Normal 13 2 2 2 3" xfId="11409"/>
    <cellStyle name="Normal 13 2 2 3" xfId="11410"/>
    <cellStyle name="Normal 13 2 2 4" xfId="11411"/>
    <cellStyle name="Normal 13 2 3" xfId="11412"/>
    <cellStyle name="Normal 13 2 3 2" xfId="11413"/>
    <cellStyle name="Normal 13 2 3 3" xfId="11414"/>
    <cellStyle name="Normal 13 2 4" xfId="11415"/>
    <cellStyle name="Normal 13 2 5" xfId="11416"/>
    <cellStyle name="Normal 13 2 6" xfId="11417"/>
    <cellStyle name="Normal 13 3" xfId="11418"/>
    <cellStyle name="Normal 13 3 2" xfId="11419"/>
    <cellStyle name="Normal 13 3 2 2" xfId="11420"/>
    <cellStyle name="Normal 13 3 2 3" xfId="11421"/>
    <cellStyle name="Normal 13 3 3" xfId="11422"/>
    <cellStyle name="Normal 13 3 4" xfId="11423"/>
    <cellStyle name="Normal 13 3 5" xfId="11424"/>
    <cellStyle name="Normal 13 3 5 2" xfId="11425"/>
    <cellStyle name="Normal 13 4" xfId="11426"/>
    <cellStyle name="Normal 13 4 2" xfId="11427"/>
    <cellStyle name="Normal 13 5" xfId="11428"/>
    <cellStyle name="Normal 13 5 2" xfId="11429"/>
    <cellStyle name="Normal 13 5 3" xfId="11430"/>
    <cellStyle name="Normal 13 5 4" xfId="11431"/>
    <cellStyle name="Normal 13 6" xfId="11432"/>
    <cellStyle name="Normal 13 6 2" xfId="11433"/>
    <cellStyle name="Normal 13 7" xfId="11434"/>
    <cellStyle name="Normal 13 7 2" xfId="11435"/>
    <cellStyle name="Normal 13 8" xfId="11436"/>
    <cellStyle name="Normal 13 8 2" xfId="11437"/>
    <cellStyle name="Normal 14" xfId="11438"/>
    <cellStyle name="Normal 14 2" xfId="11439"/>
    <cellStyle name="Normal 14 2 2" xfId="11440"/>
    <cellStyle name="Normal 14 2 2 2" xfId="11441"/>
    <cellStyle name="Normal 14 2 2 3" xfId="11442"/>
    <cellStyle name="Normal 14 2 2 4" xfId="11443"/>
    <cellStyle name="Normal 14 2 3" xfId="11444"/>
    <cellStyle name="Normal 14 2 4" xfId="11445"/>
    <cellStyle name="Normal 14 2 5" xfId="11446"/>
    <cellStyle name="Normal 14 3" xfId="11447"/>
    <cellStyle name="Normal 14 3 2" xfId="11448"/>
    <cellStyle name="Normal 14 3 2 2" xfId="11449"/>
    <cellStyle name="Normal 14 3 3" xfId="11450"/>
    <cellStyle name="Normal 14 3 4" xfId="11451"/>
    <cellStyle name="Normal 14 4" xfId="11452"/>
    <cellStyle name="Normal 14 4 2" xfId="11453"/>
    <cellStyle name="Normal 14 5" xfId="11454"/>
    <cellStyle name="Normal 14 6" xfId="11455"/>
    <cellStyle name="Normal 14 7" xfId="11456"/>
    <cellStyle name="Normal 15" xfId="11457"/>
    <cellStyle name="Normal 15 2" xfId="11458"/>
    <cellStyle name="Normal 15 2 2" xfId="11459"/>
    <cellStyle name="Normal 15 3" xfId="11460"/>
    <cellStyle name="Normal 15 3 2" xfId="11461"/>
    <cellStyle name="Normal 15 3 2 2" xfId="11462"/>
    <cellStyle name="Normal 15 3 2 3" xfId="11463"/>
    <cellStyle name="Normal 15 3 3" xfId="11464"/>
    <cellStyle name="Normal 15 3 4" xfId="11465"/>
    <cellStyle name="Normal 15 3 5" xfId="11466"/>
    <cellStyle name="Normal 15 4" xfId="11467"/>
    <cellStyle name="Normal 15 4 2" xfId="11468"/>
    <cellStyle name="Normal 15 4 3" xfId="11469"/>
    <cellStyle name="Normal 15 4 4" xfId="11470"/>
    <cellStyle name="Normal 15 5" xfId="11471"/>
    <cellStyle name="Normal 15 5 2" xfId="11472"/>
    <cellStyle name="Normal 15 6" xfId="11473"/>
    <cellStyle name="Normal 15 6 2" xfId="11474"/>
    <cellStyle name="Normal 15 7" xfId="11475"/>
    <cellStyle name="Normal 15 7 2" xfId="11476"/>
    <cellStyle name="Normal 15 8" xfId="11477"/>
    <cellStyle name="Normal 16" xfId="11478"/>
    <cellStyle name="Normal 16 10" xfId="11479"/>
    <cellStyle name="Normal 16 10 2" xfId="11480"/>
    <cellStyle name="Normal 16 10 2 2" xfId="11481"/>
    <cellStyle name="Normal 16 10 2 3" xfId="11482"/>
    <cellStyle name="Normal 16 10 2 4" xfId="11483"/>
    <cellStyle name="Normal 16 10 2 5" xfId="11484"/>
    <cellStyle name="Normal 16 10 3" xfId="11485"/>
    <cellStyle name="Normal 16 10 4" xfId="11486"/>
    <cellStyle name="Normal 16 10 5" xfId="11487"/>
    <cellStyle name="Normal 16 10 6" xfId="11488"/>
    <cellStyle name="Normal 16 11" xfId="11489"/>
    <cellStyle name="Normal 16 11 2" xfId="11490"/>
    <cellStyle name="Normal 16 11 2 2" xfId="11491"/>
    <cellStyle name="Normal 16 11 2 3" xfId="11492"/>
    <cellStyle name="Normal 16 11 2 4" xfId="11493"/>
    <cellStyle name="Normal 16 11 2 5" xfId="11494"/>
    <cellStyle name="Normal 16 11 3" xfId="11495"/>
    <cellStyle name="Normal 16 11 4" xfId="11496"/>
    <cellStyle name="Normal 16 11 5" xfId="11497"/>
    <cellStyle name="Normal 16 11 6" xfId="11498"/>
    <cellStyle name="Normal 16 12" xfId="11499"/>
    <cellStyle name="Normal 16 12 2" xfId="11500"/>
    <cellStyle name="Normal 16 12 2 2" xfId="11501"/>
    <cellStyle name="Normal 16 12 2 3" xfId="11502"/>
    <cellStyle name="Normal 16 12 2 4" xfId="11503"/>
    <cellStyle name="Normal 16 12 2 5" xfId="11504"/>
    <cellStyle name="Normal 16 12 3" xfId="11505"/>
    <cellStyle name="Normal 16 12 4" xfId="11506"/>
    <cellStyle name="Normal 16 12 5" xfId="11507"/>
    <cellStyle name="Normal 16 12 6" xfId="11508"/>
    <cellStyle name="Normal 16 13" xfId="11509"/>
    <cellStyle name="Normal 16 13 2" xfId="11510"/>
    <cellStyle name="Normal 16 13 3" xfId="11511"/>
    <cellStyle name="Normal 16 13 4" xfId="11512"/>
    <cellStyle name="Normal 16 13 5" xfId="11513"/>
    <cellStyle name="Normal 16 14" xfId="11514"/>
    <cellStyle name="Normal 16 15" xfId="11515"/>
    <cellStyle name="Normal 16 16" xfId="11516"/>
    <cellStyle name="Normal 16 17" xfId="11517"/>
    <cellStyle name="Normal 16 18" xfId="11518"/>
    <cellStyle name="Normal 16 19" xfId="11519"/>
    <cellStyle name="Normal 16 2" xfId="11520"/>
    <cellStyle name="Normal 16 2 2" xfId="11521"/>
    <cellStyle name="Normal 16 2 2 2" xfId="11522"/>
    <cellStyle name="Normal 16 2 2 3" xfId="11523"/>
    <cellStyle name="Normal 16 2 2 4" xfId="11524"/>
    <cellStyle name="Normal 16 2 2 5" xfId="11525"/>
    <cellStyle name="Normal 16 2 3" xfId="11526"/>
    <cellStyle name="Normal 16 2 3 2" xfId="11527"/>
    <cellStyle name="Normal 16 2 4" xfId="11528"/>
    <cellStyle name="Normal 16 2 5" xfId="11529"/>
    <cellStyle name="Normal 16 2 6" xfId="11530"/>
    <cellStyle name="Normal 16 2 7" xfId="11531"/>
    <cellStyle name="Normal 16 2 8" xfId="11532"/>
    <cellStyle name="Normal 16 2 9" xfId="11533"/>
    <cellStyle name="Normal 16 20" xfId="11534"/>
    <cellStyle name="Normal 16 21" xfId="11535"/>
    <cellStyle name="Normal 16 22" xfId="11536"/>
    <cellStyle name="Normal 16 23" xfId="11537"/>
    <cellStyle name="Normal 16 3" xfId="11538"/>
    <cellStyle name="Normal 16 3 2" xfId="11539"/>
    <cellStyle name="Normal 16 3 2 2" xfId="11540"/>
    <cellStyle name="Normal 16 3 2 2 2" xfId="11541"/>
    <cellStyle name="Normal 16 3 2 2 3" xfId="11542"/>
    <cellStyle name="Normal 16 3 2 2 4" xfId="11543"/>
    <cellStyle name="Normal 16 3 2 2 5" xfId="11544"/>
    <cellStyle name="Normal 16 3 2 3" xfId="11545"/>
    <cellStyle name="Normal 16 3 2 3 2" xfId="11546"/>
    <cellStyle name="Normal 16 3 2 4" xfId="11547"/>
    <cellStyle name="Normal 16 3 2 5" xfId="11548"/>
    <cellStyle name="Normal 16 3 2 6" xfId="11549"/>
    <cellStyle name="Normal 16 3 3" xfId="11550"/>
    <cellStyle name="Normal 16 3 3 2" xfId="11551"/>
    <cellStyle name="Normal 16 3 3 3" xfId="11552"/>
    <cellStyle name="Normal 16 3 3 4" xfId="11553"/>
    <cellStyle name="Normal 16 3 3 5" xfId="11554"/>
    <cellStyle name="Normal 16 3 4" xfId="11555"/>
    <cellStyle name="Normal 16 3 4 2" xfId="11556"/>
    <cellStyle name="Normal 16 3 5" xfId="11557"/>
    <cellStyle name="Normal 16 3 6" xfId="11558"/>
    <cellStyle name="Normal 16 3 7" xfId="11559"/>
    <cellStyle name="Normal 16 4" xfId="11560"/>
    <cellStyle name="Normal 16 4 10" xfId="11561"/>
    <cellStyle name="Normal 16 4 11" xfId="11562"/>
    <cellStyle name="Normal 16 4 12" xfId="11563"/>
    <cellStyle name="Normal 16 4 2" xfId="11564"/>
    <cellStyle name="Normal 16 4 2 2" xfId="11565"/>
    <cellStyle name="Normal 16 4 2 2 2" xfId="11566"/>
    <cellStyle name="Normal 16 4 2 2 3" xfId="11567"/>
    <cellStyle name="Normal 16 4 2 2 4" xfId="11568"/>
    <cellStyle name="Normal 16 4 2 2 5" xfId="11569"/>
    <cellStyle name="Normal 16 4 2 3" xfId="11570"/>
    <cellStyle name="Normal 16 4 2 3 2" xfId="11571"/>
    <cellStyle name="Normal 16 4 2 4" xfId="11572"/>
    <cellStyle name="Normal 16 4 2 5" xfId="11573"/>
    <cellStyle name="Normal 16 4 2 6" xfId="11574"/>
    <cellStyle name="Normal 16 4 3" xfId="11575"/>
    <cellStyle name="Normal 16 4 3 2" xfId="11576"/>
    <cellStyle name="Normal 16 4 3 2 2" xfId="11577"/>
    <cellStyle name="Normal 16 4 3 2 3" xfId="11578"/>
    <cellStyle name="Normal 16 4 3 2 4" xfId="11579"/>
    <cellStyle name="Normal 16 4 3 2 5" xfId="11580"/>
    <cellStyle name="Normal 16 4 3 3" xfId="11581"/>
    <cellStyle name="Normal 16 4 3 3 2" xfId="11582"/>
    <cellStyle name="Normal 16 4 3 4" xfId="11583"/>
    <cellStyle name="Normal 16 4 3 5" xfId="11584"/>
    <cellStyle name="Normal 16 4 3 6" xfId="11585"/>
    <cellStyle name="Normal 16 4 4" xfId="11586"/>
    <cellStyle name="Normal 16 4 4 2" xfId="11587"/>
    <cellStyle name="Normal 16 4 4 2 2" xfId="11588"/>
    <cellStyle name="Normal 16 4 4 2 3" xfId="11589"/>
    <cellStyle name="Normal 16 4 4 2 4" xfId="11590"/>
    <cellStyle name="Normal 16 4 4 2 5" xfId="11591"/>
    <cellStyle name="Normal 16 4 4 3" xfId="11592"/>
    <cellStyle name="Normal 16 4 4 3 2" xfId="11593"/>
    <cellStyle name="Normal 16 4 4 4" xfId="11594"/>
    <cellStyle name="Normal 16 4 4 5" xfId="11595"/>
    <cellStyle name="Normal 16 4 4 6" xfId="11596"/>
    <cellStyle name="Normal 16 4 5" xfId="11597"/>
    <cellStyle name="Normal 16 4 5 2" xfId="11598"/>
    <cellStyle name="Normal 16 4 5 2 2" xfId="11599"/>
    <cellStyle name="Normal 16 4 5 2 3" xfId="11600"/>
    <cellStyle name="Normal 16 4 5 2 4" xfId="11601"/>
    <cellStyle name="Normal 16 4 5 2 5" xfId="11602"/>
    <cellStyle name="Normal 16 4 5 3" xfId="11603"/>
    <cellStyle name="Normal 16 4 5 3 2" xfId="11604"/>
    <cellStyle name="Normal 16 4 5 4" xfId="11605"/>
    <cellStyle name="Normal 16 4 5 5" xfId="11606"/>
    <cellStyle name="Normal 16 4 5 6" xfId="11607"/>
    <cellStyle name="Normal 16 4 6" xfId="11608"/>
    <cellStyle name="Normal 16 4 6 2" xfId="11609"/>
    <cellStyle name="Normal 16 4 6 2 2" xfId="11610"/>
    <cellStyle name="Normal 16 4 6 2 3" xfId="11611"/>
    <cellStyle name="Normal 16 4 6 2 4" xfId="11612"/>
    <cellStyle name="Normal 16 4 6 2 5" xfId="11613"/>
    <cellStyle name="Normal 16 4 6 3" xfId="11614"/>
    <cellStyle name="Normal 16 4 6 3 2" xfId="11615"/>
    <cellStyle name="Normal 16 4 6 4" xfId="11616"/>
    <cellStyle name="Normal 16 4 6 5" xfId="11617"/>
    <cellStyle name="Normal 16 4 6 6" xfId="11618"/>
    <cellStyle name="Normal 16 4 7" xfId="11619"/>
    <cellStyle name="Normal 16 4 7 2" xfId="11620"/>
    <cellStyle name="Normal 16 4 7 2 2" xfId="11621"/>
    <cellStyle name="Normal 16 4 7 2 3" xfId="11622"/>
    <cellStyle name="Normal 16 4 7 2 4" xfId="11623"/>
    <cellStyle name="Normal 16 4 7 2 5" xfId="11624"/>
    <cellStyle name="Normal 16 4 7 3" xfId="11625"/>
    <cellStyle name="Normal 16 4 7 3 2" xfId="11626"/>
    <cellStyle name="Normal 16 4 7 4" xfId="11627"/>
    <cellStyle name="Normal 16 4 7 5" xfId="11628"/>
    <cellStyle name="Normal 16 4 7 6" xfId="11629"/>
    <cellStyle name="Normal 16 4 8" xfId="11630"/>
    <cellStyle name="Normal 16 4 8 2" xfId="11631"/>
    <cellStyle name="Normal 16 4 8 3" xfId="11632"/>
    <cellStyle name="Normal 16 4 8 4" xfId="11633"/>
    <cellStyle name="Normal 16 4 8 5" xfId="11634"/>
    <cellStyle name="Normal 16 4 9" xfId="11635"/>
    <cellStyle name="Normal 16 4 9 2" xfId="11636"/>
    <cellStyle name="Normal 16 5" xfId="11637"/>
    <cellStyle name="Normal 16 5 2" xfId="11638"/>
    <cellStyle name="Normal 16 5 2 2" xfId="11639"/>
    <cellStyle name="Normal 16 5 2 2 2" xfId="11640"/>
    <cellStyle name="Normal 16 5 2 2 3" xfId="11641"/>
    <cellStyle name="Normal 16 5 2 2 4" xfId="11642"/>
    <cellStyle name="Normal 16 5 2 2 5" xfId="11643"/>
    <cellStyle name="Normal 16 5 2 3" xfId="11644"/>
    <cellStyle name="Normal 16 5 2 4" xfId="11645"/>
    <cellStyle name="Normal 16 5 2 5" xfId="11646"/>
    <cellStyle name="Normal 16 5 2 6" xfId="11647"/>
    <cellStyle name="Normal 16 5 3" xfId="11648"/>
    <cellStyle name="Normal 16 5 3 2" xfId="11649"/>
    <cellStyle name="Normal 16 5 3 3" xfId="11650"/>
    <cellStyle name="Normal 16 5 3 4" xfId="11651"/>
    <cellStyle name="Normal 16 5 3 5" xfId="11652"/>
    <cellStyle name="Normal 16 5 4" xfId="11653"/>
    <cellStyle name="Normal 16 5 5" xfId="11654"/>
    <cellStyle name="Normal 16 5 6" xfId="11655"/>
    <cellStyle name="Normal 16 5 7" xfId="11656"/>
    <cellStyle name="Normal 16 6" xfId="11657"/>
    <cellStyle name="Normal 16 6 2" xfId="11658"/>
    <cellStyle name="Normal 16 6 2 2" xfId="11659"/>
    <cellStyle name="Normal 16 6 2 3" xfId="11660"/>
    <cellStyle name="Normal 16 6 2 4" xfId="11661"/>
    <cellStyle name="Normal 16 6 2 5" xfId="11662"/>
    <cellStyle name="Normal 16 6 3" xfId="11663"/>
    <cellStyle name="Normal 16 6 3 2" xfId="11664"/>
    <cellStyle name="Normal 16 6 4" xfId="11665"/>
    <cellStyle name="Normal 16 6 5" xfId="11666"/>
    <cellStyle name="Normal 16 6 6" xfId="11667"/>
    <cellStyle name="Normal 16 7" xfId="11668"/>
    <cellStyle name="Normal 16 7 2" xfId="11669"/>
    <cellStyle name="Normal 16 7 2 2" xfId="11670"/>
    <cellStyle name="Normal 16 7 2 2 2" xfId="11671"/>
    <cellStyle name="Normal 16 7 2 2 3" xfId="11672"/>
    <cellStyle name="Normal 16 7 2 2 4" xfId="11673"/>
    <cellStyle name="Normal 16 7 2 2 5" xfId="11674"/>
    <cellStyle name="Normal 16 7 2 3" xfId="11675"/>
    <cellStyle name="Normal 16 7 2 3 2" xfId="11676"/>
    <cellStyle name="Normal 16 7 2 4" xfId="11677"/>
    <cellStyle name="Normal 16 7 2 5" xfId="11678"/>
    <cellStyle name="Normal 16 7 2 6" xfId="11679"/>
    <cellStyle name="Normal 16 7 3" xfId="11680"/>
    <cellStyle name="Normal 16 7 3 2" xfId="11681"/>
    <cellStyle name="Normal 16 7 3 3" xfId="11682"/>
    <cellStyle name="Normal 16 7 3 4" xfId="11683"/>
    <cellStyle name="Normal 16 7 3 5" xfId="11684"/>
    <cellStyle name="Normal 16 7 4" xfId="11685"/>
    <cellStyle name="Normal 16 7 4 2" xfId="11686"/>
    <cellStyle name="Normal 16 7 5" xfId="11687"/>
    <cellStyle name="Normal 16 7 6" xfId="11688"/>
    <cellStyle name="Normal 16 7 7" xfId="11689"/>
    <cellStyle name="Normal 16 8" xfId="11690"/>
    <cellStyle name="Normal 16 8 2" xfId="11691"/>
    <cellStyle name="Normal 16 8 2 2" xfId="11692"/>
    <cellStyle name="Normal 16 8 2 3" xfId="11693"/>
    <cellStyle name="Normal 16 8 2 4" xfId="11694"/>
    <cellStyle name="Normal 16 8 2 5" xfId="11695"/>
    <cellStyle name="Normal 16 8 3" xfId="11696"/>
    <cellStyle name="Normal 16 8 3 2" xfId="11697"/>
    <cellStyle name="Normal 16 8 4" xfId="11698"/>
    <cellStyle name="Normal 16 8 5" xfId="11699"/>
    <cellStyle name="Normal 16 8 6" xfId="11700"/>
    <cellStyle name="Normal 16 9" xfId="11701"/>
    <cellStyle name="Normal 16 9 2" xfId="11702"/>
    <cellStyle name="Normal 16 9 2 2" xfId="11703"/>
    <cellStyle name="Normal 16 9 2 3" xfId="11704"/>
    <cellStyle name="Normal 16 9 2 4" xfId="11705"/>
    <cellStyle name="Normal 16 9 2 5" xfId="11706"/>
    <cellStyle name="Normal 16 9 3" xfId="11707"/>
    <cellStyle name="Normal 16 9 3 2" xfId="11708"/>
    <cellStyle name="Normal 16 9 4" xfId="11709"/>
    <cellStyle name="Normal 16 9 5" xfId="11710"/>
    <cellStyle name="Normal 16 9 6" xfId="11711"/>
    <cellStyle name="Normal 17" xfId="11712"/>
    <cellStyle name="Normal 17 2" xfId="11713"/>
    <cellStyle name="Normal 17 2 2" xfId="11714"/>
    <cellStyle name="Normal 17 2 2 2" xfId="11715"/>
    <cellStyle name="Normal 17 2 2 3" xfId="11716"/>
    <cellStyle name="Normal 17 2 3" xfId="11717"/>
    <cellStyle name="Normal 17 2 4" xfId="11718"/>
    <cellStyle name="Normal 17 2 5" xfId="11719"/>
    <cellStyle name="Normal 17 3" xfId="11720"/>
    <cellStyle name="Normal 17 3 2" xfId="11721"/>
    <cellStyle name="Normal 17 3 2 2" xfId="11722"/>
    <cellStyle name="Normal 17 3 2 3" xfId="11723"/>
    <cellStyle name="Normal 17 3 3" xfId="11724"/>
    <cellStyle name="Normal 17 3 3 2" xfId="11725"/>
    <cellStyle name="Normal 17 3 4" xfId="11726"/>
    <cellStyle name="Normal 17 3 4 2" xfId="11727"/>
    <cellStyle name="Normal 17 3 5" xfId="11728"/>
    <cellStyle name="Normal 17 4" xfId="11729"/>
    <cellStyle name="Normal 17 5" xfId="11730"/>
    <cellStyle name="Normal 17 5 2" xfId="11731"/>
    <cellStyle name="Normal 17 6" xfId="11732"/>
    <cellStyle name="Normal 17 6 2" xfId="11733"/>
    <cellStyle name="Normal 17 7" xfId="11734"/>
    <cellStyle name="Normal 18" xfId="11735"/>
    <cellStyle name="Normal 18 2" xfId="11736"/>
    <cellStyle name="Normal 18 2 2" xfId="11737"/>
    <cellStyle name="Normal 18 2 2 2" xfId="11738"/>
    <cellStyle name="Normal 18 2 2 3" xfId="11739"/>
    <cellStyle name="Normal 18 2 3" xfId="11740"/>
    <cellStyle name="Normal 18 2 4" xfId="11741"/>
    <cellStyle name="Normal 18 2 5" xfId="11742"/>
    <cellStyle name="Normal 18 3" xfId="11743"/>
    <cellStyle name="Normal 18 3 2" xfId="11744"/>
    <cellStyle name="Normal 18 3 3" xfId="11745"/>
    <cellStyle name="Normal 18 4" xfId="11746"/>
    <cellStyle name="Normal 18 5" xfId="11747"/>
    <cellStyle name="Normal 18 6" xfId="11748"/>
    <cellStyle name="Normal 19" xfId="11749"/>
    <cellStyle name="Normal 19 10" xfId="11750"/>
    <cellStyle name="Normal 19 10 2" xfId="11751"/>
    <cellStyle name="Normal 19 10 2 2" xfId="11752"/>
    <cellStyle name="Normal 19 10 2 3" xfId="11753"/>
    <cellStyle name="Normal 19 10 2 4" xfId="11754"/>
    <cellStyle name="Normal 19 10 2 5" xfId="11755"/>
    <cellStyle name="Normal 19 10 3" xfId="11756"/>
    <cellStyle name="Normal 19 10 3 2" xfId="11757"/>
    <cellStyle name="Normal 19 10 4" xfId="11758"/>
    <cellStyle name="Normal 19 10 5" xfId="11759"/>
    <cellStyle name="Normal 19 10 6" xfId="11760"/>
    <cellStyle name="Normal 19 11" xfId="11761"/>
    <cellStyle name="Normal 19 11 2" xfId="11762"/>
    <cellStyle name="Normal 19 11 2 2" xfId="11763"/>
    <cellStyle name="Normal 19 11 2 3" xfId="11764"/>
    <cellStyle name="Normal 19 11 2 4" xfId="11765"/>
    <cellStyle name="Normal 19 11 2 5" xfId="11766"/>
    <cellStyle name="Normal 19 11 3" xfId="11767"/>
    <cellStyle name="Normal 19 11 3 2" xfId="11768"/>
    <cellStyle name="Normal 19 11 4" xfId="11769"/>
    <cellStyle name="Normal 19 11 5" xfId="11770"/>
    <cellStyle name="Normal 19 11 6" xfId="11771"/>
    <cellStyle name="Normal 19 12" xfId="11772"/>
    <cellStyle name="Normal 19 12 2" xfId="11773"/>
    <cellStyle name="Normal 19 12 2 2" xfId="11774"/>
    <cellStyle name="Normal 19 12 2 3" xfId="11775"/>
    <cellStyle name="Normal 19 12 2 4" xfId="11776"/>
    <cellStyle name="Normal 19 12 2 5" xfId="11777"/>
    <cellStyle name="Normal 19 12 3" xfId="11778"/>
    <cellStyle name="Normal 19 12 3 2" xfId="11779"/>
    <cellStyle name="Normal 19 12 4" xfId="11780"/>
    <cellStyle name="Normal 19 12 5" xfId="11781"/>
    <cellStyle name="Normal 19 12 6" xfId="11782"/>
    <cellStyle name="Normal 19 13" xfId="11783"/>
    <cellStyle name="Normal 19 13 2" xfId="11784"/>
    <cellStyle name="Normal 19 13 2 2" xfId="11785"/>
    <cellStyle name="Normal 19 13 2 3" xfId="11786"/>
    <cellStyle name="Normal 19 13 2 4" xfId="11787"/>
    <cellStyle name="Normal 19 13 2 5" xfId="11788"/>
    <cellStyle name="Normal 19 13 3" xfId="11789"/>
    <cellStyle name="Normal 19 13 4" xfId="11790"/>
    <cellStyle name="Normal 19 13 5" xfId="11791"/>
    <cellStyle name="Normal 19 13 6" xfId="11792"/>
    <cellStyle name="Normal 19 14" xfId="11793"/>
    <cellStyle name="Normal 19 14 2" xfId="11794"/>
    <cellStyle name="Normal 19 14 2 2" xfId="11795"/>
    <cellStyle name="Normal 19 14 2 3" xfId="11796"/>
    <cellStyle name="Normal 19 14 2 4" xfId="11797"/>
    <cellStyle name="Normal 19 14 2 5" xfId="11798"/>
    <cellStyle name="Normal 19 14 3" xfId="11799"/>
    <cellStyle name="Normal 19 14 4" xfId="11800"/>
    <cellStyle name="Normal 19 14 5" xfId="11801"/>
    <cellStyle name="Normal 19 14 6" xfId="11802"/>
    <cellStyle name="Normal 19 15" xfId="11803"/>
    <cellStyle name="Normal 19 15 2" xfId="11804"/>
    <cellStyle name="Normal 19 15 2 2" xfId="11805"/>
    <cellStyle name="Normal 19 15 2 3" xfId="11806"/>
    <cellStyle name="Normal 19 15 2 4" xfId="11807"/>
    <cellStyle name="Normal 19 15 2 5" xfId="11808"/>
    <cellStyle name="Normal 19 15 3" xfId="11809"/>
    <cellStyle name="Normal 19 15 4" xfId="11810"/>
    <cellStyle name="Normal 19 15 5" xfId="11811"/>
    <cellStyle name="Normal 19 15 6" xfId="11812"/>
    <cellStyle name="Normal 19 16" xfId="11813"/>
    <cellStyle name="Normal 19 16 2" xfId="11814"/>
    <cellStyle name="Normal 19 16 2 2" xfId="11815"/>
    <cellStyle name="Normal 19 16 2 3" xfId="11816"/>
    <cellStyle name="Normal 19 16 2 4" xfId="11817"/>
    <cellStyle name="Normal 19 16 2 5" xfId="11818"/>
    <cellStyle name="Normal 19 16 3" xfId="11819"/>
    <cellStyle name="Normal 19 16 4" xfId="11820"/>
    <cellStyle name="Normal 19 16 5" xfId="11821"/>
    <cellStyle name="Normal 19 16 6" xfId="11822"/>
    <cellStyle name="Normal 19 17" xfId="11823"/>
    <cellStyle name="Normal 19 18" xfId="11824"/>
    <cellStyle name="Normal 19 2" xfId="11825"/>
    <cellStyle name="Normal 19 2 2" xfId="11826"/>
    <cellStyle name="Normal 19 2 2 2" xfId="11827"/>
    <cellStyle name="Normal 19 2 2 3" xfId="11828"/>
    <cellStyle name="Normal 19 2 2 4" xfId="11829"/>
    <cellStyle name="Normal 19 2 2 5" xfId="11830"/>
    <cellStyle name="Normal 19 2 3" xfId="11831"/>
    <cellStyle name="Normal 19 2 3 2" xfId="11832"/>
    <cellStyle name="Normal 19 2 4" xfId="11833"/>
    <cellStyle name="Normal 19 2 5" xfId="11834"/>
    <cellStyle name="Normal 19 2 6" xfId="11835"/>
    <cellStyle name="Normal 19 2 7" xfId="11836"/>
    <cellStyle name="Normal 19 3" xfId="11837"/>
    <cellStyle name="Normal 19 3 2" xfId="11838"/>
    <cellStyle name="Normal 19 3 2 2" xfId="11839"/>
    <cellStyle name="Normal 19 3 2 3" xfId="11840"/>
    <cellStyle name="Normal 19 3 2 4" xfId="11841"/>
    <cellStyle name="Normal 19 3 2 5" xfId="11842"/>
    <cellStyle name="Normal 19 3 3" xfId="11843"/>
    <cellStyle name="Normal 19 3 3 2" xfId="11844"/>
    <cellStyle name="Normal 19 3 4" xfId="11845"/>
    <cellStyle name="Normal 19 3 5" xfId="11846"/>
    <cellStyle name="Normal 19 3 6" xfId="11847"/>
    <cellStyle name="Normal 19 4" xfId="11848"/>
    <cellStyle name="Normal 19 4 2" xfId="11849"/>
    <cellStyle name="Normal 19 4 2 2" xfId="11850"/>
    <cellStyle name="Normal 19 4 2 3" xfId="11851"/>
    <cellStyle name="Normal 19 4 2 4" xfId="11852"/>
    <cellStyle name="Normal 19 4 2 5" xfId="11853"/>
    <cellStyle name="Normal 19 4 3" xfId="11854"/>
    <cellStyle name="Normal 19 4 3 2" xfId="11855"/>
    <cellStyle name="Normal 19 4 4" xfId="11856"/>
    <cellStyle name="Normal 19 4 5" xfId="11857"/>
    <cellStyle name="Normal 19 4 6" xfId="11858"/>
    <cellStyle name="Normal 19 5" xfId="11859"/>
    <cellStyle name="Normal 19 5 2" xfId="11860"/>
    <cellStyle name="Normal 19 5 2 2" xfId="11861"/>
    <cellStyle name="Normal 19 5 2 3" xfId="11862"/>
    <cellStyle name="Normal 19 5 2 4" xfId="11863"/>
    <cellStyle name="Normal 19 5 2 5" xfId="11864"/>
    <cellStyle name="Normal 19 5 3" xfId="11865"/>
    <cellStyle name="Normal 19 5 3 2" xfId="11866"/>
    <cellStyle name="Normal 19 5 4" xfId="11867"/>
    <cellStyle name="Normal 19 5 5" xfId="11868"/>
    <cellStyle name="Normal 19 5 6" xfId="11869"/>
    <cellStyle name="Normal 19 6" xfId="11870"/>
    <cellStyle name="Normal 19 6 2" xfId="11871"/>
    <cellStyle name="Normal 19 6 2 2" xfId="11872"/>
    <cellStyle name="Normal 19 6 2 3" xfId="11873"/>
    <cellStyle name="Normal 19 6 2 4" xfId="11874"/>
    <cellStyle name="Normal 19 6 2 5" xfId="11875"/>
    <cellStyle name="Normal 19 6 3" xfId="11876"/>
    <cellStyle name="Normal 19 6 3 2" xfId="11877"/>
    <cellStyle name="Normal 19 6 4" xfId="11878"/>
    <cellStyle name="Normal 19 6 5" xfId="11879"/>
    <cellStyle name="Normal 19 6 6" xfId="11880"/>
    <cellStyle name="Normal 19 7" xfId="11881"/>
    <cellStyle name="Normal 19 7 2" xfId="11882"/>
    <cellStyle name="Normal 19 7 2 2" xfId="11883"/>
    <cellStyle name="Normal 19 7 2 3" xfId="11884"/>
    <cellStyle name="Normal 19 7 2 4" xfId="11885"/>
    <cellStyle name="Normal 19 7 2 5" xfId="11886"/>
    <cellStyle name="Normal 19 7 3" xfId="11887"/>
    <cellStyle name="Normal 19 7 3 2" xfId="11888"/>
    <cellStyle name="Normal 19 7 4" xfId="11889"/>
    <cellStyle name="Normal 19 7 5" xfId="11890"/>
    <cellStyle name="Normal 19 7 6" xfId="11891"/>
    <cellStyle name="Normal 19 8" xfId="11892"/>
    <cellStyle name="Normal 19 8 2" xfId="11893"/>
    <cellStyle name="Normal 19 8 2 2" xfId="11894"/>
    <cellStyle name="Normal 19 8 2 3" xfId="11895"/>
    <cellStyle name="Normal 19 8 2 4" xfId="11896"/>
    <cellStyle name="Normal 19 8 2 5" xfId="11897"/>
    <cellStyle name="Normal 19 8 3" xfId="11898"/>
    <cellStyle name="Normal 19 8 3 2" xfId="11899"/>
    <cellStyle name="Normal 19 8 4" xfId="11900"/>
    <cellStyle name="Normal 19 8 5" xfId="11901"/>
    <cellStyle name="Normal 19 8 6" xfId="11902"/>
    <cellStyle name="Normal 19 9" xfId="11903"/>
    <cellStyle name="Normal 19 9 2" xfId="11904"/>
    <cellStyle name="Normal 19 9 2 2" xfId="11905"/>
    <cellStyle name="Normal 19 9 2 3" xfId="11906"/>
    <cellStyle name="Normal 19 9 2 4" xfId="11907"/>
    <cellStyle name="Normal 19 9 2 5" xfId="11908"/>
    <cellStyle name="Normal 19 9 3" xfId="11909"/>
    <cellStyle name="Normal 19 9 3 2" xfId="11910"/>
    <cellStyle name="Normal 19 9 4" xfId="11911"/>
    <cellStyle name="Normal 19 9 5" xfId="11912"/>
    <cellStyle name="Normal 19 9 6" xfId="11913"/>
    <cellStyle name="Normal 2" xfId="11914"/>
    <cellStyle name="Normal 2 10" xfId="11915"/>
    <cellStyle name="Normal 2 10 2" xfId="11916"/>
    <cellStyle name="Normal 2 10 2 2" xfId="11917"/>
    <cellStyle name="Normal 2 10 3" xfId="11918"/>
    <cellStyle name="Normal 2 11" xfId="11919"/>
    <cellStyle name="Normal 2 12" xfId="11920"/>
    <cellStyle name="Normal 2 12 2" xfId="11921"/>
    <cellStyle name="Normal 2 13" xfId="11922"/>
    <cellStyle name="Normal 2 14" xfId="11923"/>
    <cellStyle name="Normal 2 15" xfId="11924"/>
    <cellStyle name="Normal 2 15 2" xfId="11925"/>
    <cellStyle name="Normal 2 16" xfId="11926"/>
    <cellStyle name="Normal 2 17" xfId="11927"/>
    <cellStyle name="Normal 2 17 2" xfId="11928"/>
    <cellStyle name="Normal 2 17 3" xfId="11929"/>
    <cellStyle name="Normal 2 17 4" xfId="11930"/>
    <cellStyle name="Normal 2 17 5" xfId="11931"/>
    <cellStyle name="Normal 2 18" xfId="11932"/>
    <cellStyle name="Normal 2 18 2" xfId="11933"/>
    <cellStyle name="Normal 2 18 3" xfId="11934"/>
    <cellStyle name="Normal 2 18 4" xfId="11935"/>
    <cellStyle name="Normal 2 18 5" xfId="11936"/>
    <cellStyle name="Normal 2 19" xfId="11937"/>
    <cellStyle name="Normal 2 19 2" xfId="11938"/>
    <cellStyle name="Normal 2 19 3" xfId="11939"/>
    <cellStyle name="Normal 2 19 4" xfId="11940"/>
    <cellStyle name="Normal 2 19 5" xfId="11941"/>
    <cellStyle name="Normal 2 2" xfId="11942"/>
    <cellStyle name="Normal 2 2 10" xfId="11943"/>
    <cellStyle name="Normal 2 2 10 2" xfId="11944"/>
    <cellStyle name="Normal 2 2 10 2 2" xfId="11945"/>
    <cellStyle name="Normal 2 2 10 3" xfId="11946"/>
    <cellStyle name="Normal 2 2 11" xfId="11947"/>
    <cellStyle name="Normal 2 2 12" xfId="11948"/>
    <cellStyle name="Normal 2 2 13" xfId="11949"/>
    <cellStyle name="Normal 2 2 13 2" xfId="11950"/>
    <cellStyle name="Normal 2 2 14" xfId="11951"/>
    <cellStyle name="Normal 2 2 15" xfId="11952"/>
    <cellStyle name="Normal 2 2 16" xfId="11953"/>
    <cellStyle name="Normal 2 2 16 2" xfId="11954"/>
    <cellStyle name="Normal 2 2 16 2 2" xfId="11955"/>
    <cellStyle name="Normal 2 2 16 2 3" xfId="11956"/>
    <cellStyle name="Normal 2 2 16 2 4" xfId="11957"/>
    <cellStyle name="Normal 2 2 16 2 5" xfId="11958"/>
    <cellStyle name="Normal 2 2 16 3" xfId="11959"/>
    <cellStyle name="Normal 2 2 16 3 2" xfId="11960"/>
    <cellStyle name="Normal 2 2 16 4" xfId="11961"/>
    <cellStyle name="Normal 2 2 16 5" xfId="11962"/>
    <cellStyle name="Normal 2 2 16 6" xfId="11963"/>
    <cellStyle name="Normal 2 2 17" xfId="11964"/>
    <cellStyle name="Normal 2 2 17 2" xfId="11965"/>
    <cellStyle name="Normal 2 2 17 2 2" xfId="11966"/>
    <cellStyle name="Normal 2 2 17 2 3" xfId="11967"/>
    <cellStyle name="Normal 2 2 17 2 4" xfId="11968"/>
    <cellStyle name="Normal 2 2 17 2 5" xfId="11969"/>
    <cellStyle name="Normal 2 2 17 3" xfId="11970"/>
    <cellStyle name="Normal 2 2 17 3 2" xfId="11971"/>
    <cellStyle name="Normal 2 2 17 4" xfId="11972"/>
    <cellStyle name="Normal 2 2 17 5" xfId="11973"/>
    <cellStyle name="Normal 2 2 17 6" xfId="11974"/>
    <cellStyle name="Normal 2 2 18" xfId="11975"/>
    <cellStyle name="Normal 2 2 18 2" xfId="11976"/>
    <cellStyle name="Normal 2 2 18 2 2" xfId="11977"/>
    <cellStyle name="Normal 2 2 18 2 3" xfId="11978"/>
    <cellStyle name="Normal 2 2 18 2 4" xfId="11979"/>
    <cellStyle name="Normal 2 2 18 2 5" xfId="11980"/>
    <cellStyle name="Normal 2 2 18 3" xfId="11981"/>
    <cellStyle name="Normal 2 2 18 3 2" xfId="11982"/>
    <cellStyle name="Normal 2 2 18 4" xfId="11983"/>
    <cellStyle name="Normal 2 2 18 5" xfId="11984"/>
    <cellStyle name="Normal 2 2 18 6" xfId="11985"/>
    <cellStyle name="Normal 2 2 19" xfId="11986"/>
    <cellStyle name="Normal 2 2 19 2" xfId="11987"/>
    <cellStyle name="Normal 2 2 19 2 2" xfId="11988"/>
    <cellStyle name="Normal 2 2 19 2 3" xfId="11989"/>
    <cellStyle name="Normal 2 2 19 2 4" xfId="11990"/>
    <cellStyle name="Normal 2 2 19 2 5" xfId="11991"/>
    <cellStyle name="Normal 2 2 19 3" xfId="11992"/>
    <cellStyle name="Normal 2 2 19 3 2" xfId="11993"/>
    <cellStyle name="Normal 2 2 19 4" xfId="11994"/>
    <cellStyle name="Normal 2 2 19 5" xfId="11995"/>
    <cellStyle name="Normal 2 2 19 6" xfId="11996"/>
    <cellStyle name="Normal 2 2 2" xfId="11997"/>
    <cellStyle name="Normal 2 2 2 2" xfId="11998"/>
    <cellStyle name="Normal 2 2 2 2 2" xfId="11999"/>
    <cellStyle name="Normal 2 2 2 3" xfId="12000"/>
    <cellStyle name="Normal 2 2 2 3 2" xfId="12001"/>
    <cellStyle name="Normal 2 2 2 3 2 2" xfId="12002"/>
    <cellStyle name="Normal 2 2 2 3 3" xfId="12003"/>
    <cellStyle name="Normal 2 2 2 3 4" xfId="12004"/>
    <cellStyle name="Normal 2 2 20" xfId="12005"/>
    <cellStyle name="Normal 2 2 20 2" xfId="12006"/>
    <cellStyle name="Normal 2 2 20 2 2" xfId="12007"/>
    <cellStyle name="Normal 2 2 20 2 3" xfId="12008"/>
    <cellStyle name="Normal 2 2 20 2 4" xfId="12009"/>
    <cellStyle name="Normal 2 2 20 2 5" xfId="12010"/>
    <cellStyle name="Normal 2 2 20 3" xfId="12011"/>
    <cellStyle name="Normal 2 2 20 3 2" xfId="12012"/>
    <cellStyle name="Normal 2 2 20 4" xfId="12013"/>
    <cellStyle name="Normal 2 2 20 5" xfId="12014"/>
    <cellStyle name="Normal 2 2 20 6" xfId="12015"/>
    <cellStyle name="Normal 2 2 21" xfId="12016"/>
    <cellStyle name="Normal 2 2 21 2" xfId="12017"/>
    <cellStyle name="Normal 2 2 21 2 2" xfId="12018"/>
    <cellStyle name="Normal 2 2 21 2 3" xfId="12019"/>
    <cellStyle name="Normal 2 2 21 2 4" xfId="12020"/>
    <cellStyle name="Normal 2 2 21 2 5" xfId="12021"/>
    <cellStyle name="Normal 2 2 21 3" xfId="12022"/>
    <cellStyle name="Normal 2 2 21 3 2" xfId="12023"/>
    <cellStyle name="Normal 2 2 21 4" xfId="12024"/>
    <cellStyle name="Normal 2 2 21 5" xfId="12025"/>
    <cellStyle name="Normal 2 2 21 6" xfId="12026"/>
    <cellStyle name="Normal 2 2 22" xfId="12027"/>
    <cellStyle name="Normal 2 2 22 2" xfId="12028"/>
    <cellStyle name="Normal 2 2 22 2 2" xfId="12029"/>
    <cellStyle name="Normal 2 2 22 2 3" xfId="12030"/>
    <cellStyle name="Normal 2 2 22 2 4" xfId="12031"/>
    <cellStyle name="Normal 2 2 22 2 5" xfId="12032"/>
    <cellStyle name="Normal 2 2 22 3" xfId="12033"/>
    <cellStyle name="Normal 2 2 22 3 2" xfId="12034"/>
    <cellStyle name="Normal 2 2 22 4" xfId="12035"/>
    <cellStyle name="Normal 2 2 22 5" xfId="12036"/>
    <cellStyle name="Normal 2 2 22 6" xfId="12037"/>
    <cellStyle name="Normal 2 2 23" xfId="12038"/>
    <cellStyle name="Normal 2 2 23 2" xfId="12039"/>
    <cellStyle name="Normal 2 2 23 2 2" xfId="12040"/>
    <cellStyle name="Normal 2 2 23 2 3" xfId="12041"/>
    <cellStyle name="Normal 2 2 23 2 4" xfId="12042"/>
    <cellStyle name="Normal 2 2 23 2 5" xfId="12043"/>
    <cellStyle name="Normal 2 2 23 3" xfId="12044"/>
    <cellStyle name="Normal 2 2 23 3 2" xfId="12045"/>
    <cellStyle name="Normal 2 2 23 4" xfId="12046"/>
    <cellStyle name="Normal 2 2 23 5" xfId="12047"/>
    <cellStyle name="Normal 2 2 23 6" xfId="12048"/>
    <cellStyle name="Normal 2 2 24" xfId="12049"/>
    <cellStyle name="Normal 2 2 25" xfId="12050"/>
    <cellStyle name="Normal 2 2 26" xfId="12051"/>
    <cellStyle name="Normal 2 2 3" xfId="12052"/>
    <cellStyle name="Normal 2 2 4" xfId="12053"/>
    <cellStyle name="Normal 2 2 4 2" xfId="12054"/>
    <cellStyle name="Normal 2 2 4 2 2" xfId="12055"/>
    <cellStyle name="Normal 2 2 4 3" xfId="12056"/>
    <cellStyle name="Normal 2 2 4 4" xfId="12057"/>
    <cellStyle name="Normal 2 2 5" xfId="12058"/>
    <cellStyle name="Normal 2 2 6" xfId="12059"/>
    <cellStyle name="Normal 2 2 7" xfId="12060"/>
    <cellStyle name="Normal 2 2 8" xfId="12061"/>
    <cellStyle name="Normal 2 2 9" xfId="12062"/>
    <cellStyle name="Normal 2 20" xfId="12063"/>
    <cellStyle name="Normal 2 20 2" xfId="12064"/>
    <cellStyle name="Normal 2 20 3" xfId="12065"/>
    <cellStyle name="Normal 2 20 4" xfId="12066"/>
    <cellStyle name="Normal 2 20 5" xfId="12067"/>
    <cellStyle name="Normal 2 21" xfId="12068"/>
    <cellStyle name="Normal 2 21 2" xfId="12069"/>
    <cellStyle name="Normal 2 21 3" xfId="12070"/>
    <cellStyle name="Normal 2 21 4" xfId="12071"/>
    <cellStyle name="Normal 2 21 5" xfId="12072"/>
    <cellStyle name="Normal 2 22" xfId="12073"/>
    <cellStyle name="Normal 2 22 2" xfId="12074"/>
    <cellStyle name="Normal 2 23" xfId="12075"/>
    <cellStyle name="Normal 2 23 2" xfId="12076"/>
    <cellStyle name="Normal 2 24" xfId="12077"/>
    <cellStyle name="Normal 2 24 2" xfId="12078"/>
    <cellStyle name="Normal 2 25" xfId="12079"/>
    <cellStyle name="Normal 2 26" xfId="12080"/>
    <cellStyle name="Normal 2 26 2" xfId="12081"/>
    <cellStyle name="Normal 2 26 2 2" xfId="12082"/>
    <cellStyle name="Normal 2 26 2 3" xfId="12083"/>
    <cellStyle name="Normal 2 26 2 4" xfId="12084"/>
    <cellStyle name="Normal 2 26 2 5" xfId="12085"/>
    <cellStyle name="Normal 2 26 2 6" xfId="12086"/>
    <cellStyle name="Normal 2 26 3" xfId="12087"/>
    <cellStyle name="Normal 2 26 4" xfId="12088"/>
    <cellStyle name="Normal 2 26 5" xfId="12089"/>
    <cellStyle name="Normal 2 27" xfId="12090"/>
    <cellStyle name="Normal 2 28" xfId="12091"/>
    <cellStyle name="Normal 2 28 2" xfId="12092"/>
    <cellStyle name="Normal 2 29" xfId="12093"/>
    <cellStyle name="Normal 2 3" xfId="12094"/>
    <cellStyle name="Normal 2 3 10" xfId="12095"/>
    <cellStyle name="Normal 2 3 11" xfId="12096"/>
    <cellStyle name="Normal 2 3 12" xfId="12097"/>
    <cellStyle name="Normal 2 3 13" xfId="12098"/>
    <cellStyle name="Normal 2 3 14" xfId="12099"/>
    <cellStyle name="Normal 2 3 15" xfId="12100"/>
    <cellStyle name="Normal 2 3 16" xfId="12101"/>
    <cellStyle name="Normal 2 3 17" xfId="12102"/>
    <cellStyle name="Normal 2 3 2" xfId="12103"/>
    <cellStyle name="Normal 2 3 2 2" xfId="12104"/>
    <cellStyle name="Normal 2 3 2 2 2" xfId="12105"/>
    <cellStyle name="Normal 2 3 2 2 2 2" xfId="12106"/>
    <cellStyle name="Normal 2 3 2 2 2 3" xfId="12107"/>
    <cellStyle name="Normal 2 3 2 2 3" xfId="12108"/>
    <cellStyle name="Normal 2 3 2 2 4" xfId="12109"/>
    <cellStyle name="Normal 2 3 2 2 4 2" xfId="12110"/>
    <cellStyle name="Normal 2 3 2 2 5" xfId="12111"/>
    <cellStyle name="Normal 2 3 2 2 6" xfId="12112"/>
    <cellStyle name="Normal 2 3 2 3" xfId="12113"/>
    <cellStyle name="Normal 2 3 2 4" xfId="12114"/>
    <cellStyle name="Normal 2 3 3" xfId="12115"/>
    <cellStyle name="Normal 2 3 3 2" xfId="12116"/>
    <cellStyle name="Normal 2 3 4" xfId="12117"/>
    <cellStyle name="Normal 2 3 4 2" xfId="12118"/>
    <cellStyle name="Normal 2 3 4 2 2" xfId="12119"/>
    <cellStyle name="Normal 2 3 4 3" xfId="12120"/>
    <cellStyle name="Normal 2 3 4 4" xfId="12121"/>
    <cellStyle name="Normal 2 3 5" xfId="12122"/>
    <cellStyle name="Normal 2 3 6" xfId="12123"/>
    <cellStyle name="Normal 2 3 7" xfId="12124"/>
    <cellStyle name="Normal 2 3 8" xfId="12125"/>
    <cellStyle name="Normal 2 3 9" xfId="12126"/>
    <cellStyle name="Normal 2 30" xfId="12127"/>
    <cellStyle name="Normal 2 31" xfId="12128"/>
    <cellStyle name="Normal 2 31 2" xfId="12129"/>
    <cellStyle name="Normal 2 32" xfId="12130"/>
    <cellStyle name="Normal 2 33" xfId="12131"/>
    <cellStyle name="Normal 2 34" xfId="12132"/>
    <cellStyle name="Normal 2 34 10" xfId="12133"/>
    <cellStyle name="Normal 2 34 11" xfId="12134"/>
    <cellStyle name="Normal 2 34 12" xfId="12135"/>
    <cellStyle name="Normal 2 34 13" xfId="12136"/>
    <cellStyle name="Normal 2 34 14" xfId="12137"/>
    <cellStyle name="Normal 2 34 15" xfId="12138"/>
    <cellStyle name="Normal 2 34 16" xfId="12139"/>
    <cellStyle name="Normal 2 34 17" xfId="12140"/>
    <cellStyle name="Normal 2 34 18" xfId="12141"/>
    <cellStyle name="Normal 2 34 18 2" xfId="12142"/>
    <cellStyle name="Normal 2 34 18 2 2" xfId="12143"/>
    <cellStyle name="Normal 2 34 18 2 2 2" xfId="12144"/>
    <cellStyle name="Normal 2 34 18 2 3" xfId="12145"/>
    <cellStyle name="Normal 2 34 18 2 4" xfId="12146"/>
    <cellStyle name="Normal 2 34 18 2 5" xfId="12147"/>
    <cellStyle name="Normal 2 34 18 3" xfId="12148"/>
    <cellStyle name="Normal 2 34 18 3 2" xfId="12149"/>
    <cellStyle name="Normal 2 34 18 3 3" xfId="12150"/>
    <cellStyle name="Normal 2 34 18 4" xfId="12151"/>
    <cellStyle name="Normal 2 34 18 5" xfId="12152"/>
    <cellStyle name="Normal 2 34 18 6" xfId="12153"/>
    <cellStyle name="Normal 2 34 19" xfId="12154"/>
    <cellStyle name="Normal 2 34 19 2" xfId="12155"/>
    <cellStyle name="Normal 2 34 19 2 2" xfId="12156"/>
    <cellStyle name="Normal 2 34 19 2 2 2" xfId="12157"/>
    <cellStyle name="Normal 2 34 19 2 3" xfId="12158"/>
    <cellStyle name="Normal 2 34 19 2 4" xfId="12159"/>
    <cellStyle name="Normal 2 34 19 2 5" xfId="12160"/>
    <cellStyle name="Normal 2 34 19 3" xfId="12161"/>
    <cellStyle name="Normal 2 34 19 3 2" xfId="12162"/>
    <cellStyle name="Normal 2 34 19 3 3" xfId="12163"/>
    <cellStyle name="Normal 2 34 19 4" xfId="12164"/>
    <cellStyle name="Normal 2 34 19 5" xfId="12165"/>
    <cellStyle name="Normal 2 34 19 6" xfId="12166"/>
    <cellStyle name="Normal 2 34 2" xfId="12167"/>
    <cellStyle name="Normal 2 34 2 10" xfId="12168"/>
    <cellStyle name="Normal 2 34 2 10 2" xfId="12169"/>
    <cellStyle name="Normal 2 34 2 10 2 2" xfId="12170"/>
    <cellStyle name="Normal 2 34 2 10 2 2 2" xfId="12171"/>
    <cellStyle name="Normal 2 34 2 10 2 3" xfId="12172"/>
    <cellStyle name="Normal 2 34 2 10 2 4" xfId="12173"/>
    <cellStyle name="Normal 2 34 2 10 2 5" xfId="12174"/>
    <cellStyle name="Normal 2 34 2 10 3" xfId="12175"/>
    <cellStyle name="Normal 2 34 2 10 3 2" xfId="12176"/>
    <cellStyle name="Normal 2 34 2 10 3 3" xfId="12177"/>
    <cellStyle name="Normal 2 34 2 10 4" xfId="12178"/>
    <cellStyle name="Normal 2 34 2 10 5" xfId="12179"/>
    <cellStyle name="Normal 2 34 2 10 6" xfId="12180"/>
    <cellStyle name="Normal 2 34 2 10 7" xfId="12181"/>
    <cellStyle name="Normal 2 34 2 10 8" xfId="12182"/>
    <cellStyle name="Normal 2 34 2 2" xfId="12183"/>
    <cellStyle name="Normal 2 34 2 2 10" xfId="12184"/>
    <cellStyle name="Normal 2 34 2 2 11" xfId="12185"/>
    <cellStyle name="Normal 2 34 2 2 11 2" xfId="12186"/>
    <cellStyle name="Normal 2 34 2 2 11 2 2" xfId="12187"/>
    <cellStyle name="Normal 2 34 2 2 11 3" xfId="12188"/>
    <cellStyle name="Normal 2 34 2 2 11 4" xfId="12189"/>
    <cellStyle name="Normal 2 34 2 2 11 5" xfId="12190"/>
    <cellStyle name="Normal 2 34 2 2 12" xfId="12191"/>
    <cellStyle name="Normal 2 34 2 2 12 2" xfId="12192"/>
    <cellStyle name="Normal 2 34 2 2 13" xfId="12193"/>
    <cellStyle name="Normal 2 34 2 2 14" xfId="12194"/>
    <cellStyle name="Normal 2 34 2 2 15" xfId="12195"/>
    <cellStyle name="Normal 2 34 2 2 16" xfId="12196"/>
    <cellStyle name="Normal 2 34 2 2 17" xfId="12197"/>
    <cellStyle name="Normal 2 34 2 2 2" xfId="12198"/>
    <cellStyle name="Normal 2 34 2 2 3" xfId="12199"/>
    <cellStyle name="Normal 2 34 2 2 4" xfId="12200"/>
    <cellStyle name="Normal 2 34 2 2 5" xfId="12201"/>
    <cellStyle name="Normal 2 34 2 2 6" xfId="12202"/>
    <cellStyle name="Normal 2 34 2 2 7" xfId="12203"/>
    <cellStyle name="Normal 2 34 2 2 8" xfId="12204"/>
    <cellStyle name="Normal 2 34 2 2 9" xfId="12205"/>
    <cellStyle name="Normal 2 34 2 3" xfId="12206"/>
    <cellStyle name="Normal 2 34 2 3 2" xfId="12207"/>
    <cellStyle name="Normal 2 34 2 3 2 2" xfId="12208"/>
    <cellStyle name="Normal 2 34 2 3 2 2 2" xfId="12209"/>
    <cellStyle name="Normal 2 34 2 3 2 3" xfId="12210"/>
    <cellStyle name="Normal 2 34 2 3 2 4" xfId="12211"/>
    <cellStyle name="Normal 2 34 2 3 2 5" xfId="12212"/>
    <cellStyle name="Normal 2 34 2 3 3" xfId="12213"/>
    <cellStyle name="Normal 2 34 2 3 3 2" xfId="12214"/>
    <cellStyle name="Normal 2 34 2 3 3 3" xfId="12215"/>
    <cellStyle name="Normal 2 34 2 3 4" xfId="12216"/>
    <cellStyle name="Normal 2 34 2 3 5" xfId="12217"/>
    <cellStyle name="Normal 2 34 2 3 6" xfId="12218"/>
    <cellStyle name="Normal 2 34 2 3 7" xfId="12219"/>
    <cellStyle name="Normal 2 34 2 3 8" xfId="12220"/>
    <cellStyle name="Normal 2 34 2 4" xfId="12221"/>
    <cellStyle name="Normal 2 34 2 4 2" xfId="12222"/>
    <cellStyle name="Normal 2 34 2 4 2 2" xfId="12223"/>
    <cellStyle name="Normal 2 34 2 4 2 2 2" xfId="12224"/>
    <cellStyle name="Normal 2 34 2 4 2 3" xfId="12225"/>
    <cellStyle name="Normal 2 34 2 4 2 4" xfId="12226"/>
    <cellStyle name="Normal 2 34 2 4 2 5" xfId="12227"/>
    <cellStyle name="Normal 2 34 2 4 3" xfId="12228"/>
    <cellStyle name="Normal 2 34 2 4 3 2" xfId="12229"/>
    <cellStyle name="Normal 2 34 2 4 3 3" xfId="12230"/>
    <cellStyle name="Normal 2 34 2 4 4" xfId="12231"/>
    <cellStyle name="Normal 2 34 2 4 5" xfId="12232"/>
    <cellStyle name="Normal 2 34 2 4 6" xfId="12233"/>
    <cellStyle name="Normal 2 34 2 4 7" xfId="12234"/>
    <cellStyle name="Normal 2 34 2 4 8" xfId="12235"/>
    <cellStyle name="Normal 2 34 2 5" xfId="12236"/>
    <cellStyle name="Normal 2 34 2 5 2" xfId="12237"/>
    <cellStyle name="Normal 2 34 2 5 2 2" xfId="12238"/>
    <cellStyle name="Normal 2 34 2 5 2 2 2" xfId="12239"/>
    <cellStyle name="Normal 2 34 2 5 2 3" xfId="12240"/>
    <cellStyle name="Normal 2 34 2 5 2 4" xfId="12241"/>
    <cellStyle name="Normal 2 34 2 5 2 5" xfId="12242"/>
    <cellStyle name="Normal 2 34 2 5 3" xfId="12243"/>
    <cellStyle name="Normal 2 34 2 5 3 2" xfId="12244"/>
    <cellStyle name="Normal 2 34 2 5 3 3" xfId="12245"/>
    <cellStyle name="Normal 2 34 2 5 4" xfId="12246"/>
    <cellStyle name="Normal 2 34 2 5 5" xfId="12247"/>
    <cellStyle name="Normal 2 34 2 5 6" xfId="12248"/>
    <cellStyle name="Normal 2 34 2 5 7" xfId="12249"/>
    <cellStyle name="Normal 2 34 2 5 8" xfId="12250"/>
    <cellStyle name="Normal 2 34 2 6" xfId="12251"/>
    <cellStyle name="Normal 2 34 2 6 2" xfId="12252"/>
    <cellStyle name="Normal 2 34 2 6 2 2" xfId="12253"/>
    <cellStyle name="Normal 2 34 2 6 2 2 2" xfId="12254"/>
    <cellStyle name="Normal 2 34 2 6 2 3" xfId="12255"/>
    <cellStyle name="Normal 2 34 2 6 2 4" xfId="12256"/>
    <cellStyle name="Normal 2 34 2 6 2 5" xfId="12257"/>
    <cellStyle name="Normal 2 34 2 6 3" xfId="12258"/>
    <cellStyle name="Normal 2 34 2 6 3 2" xfId="12259"/>
    <cellStyle name="Normal 2 34 2 6 3 3" xfId="12260"/>
    <cellStyle name="Normal 2 34 2 6 4" xfId="12261"/>
    <cellStyle name="Normal 2 34 2 6 5" xfId="12262"/>
    <cellStyle name="Normal 2 34 2 6 6" xfId="12263"/>
    <cellStyle name="Normal 2 34 2 6 7" xfId="12264"/>
    <cellStyle name="Normal 2 34 2 6 8" xfId="12265"/>
    <cellStyle name="Normal 2 34 2 7" xfId="12266"/>
    <cellStyle name="Normal 2 34 2 7 2" xfId="12267"/>
    <cellStyle name="Normal 2 34 2 7 2 2" xfId="12268"/>
    <cellStyle name="Normal 2 34 2 7 2 2 2" xfId="12269"/>
    <cellStyle name="Normal 2 34 2 7 2 3" xfId="12270"/>
    <cellStyle name="Normal 2 34 2 7 2 4" xfId="12271"/>
    <cellStyle name="Normal 2 34 2 7 2 5" xfId="12272"/>
    <cellStyle name="Normal 2 34 2 7 3" xfId="12273"/>
    <cellStyle name="Normal 2 34 2 7 3 2" xfId="12274"/>
    <cellStyle name="Normal 2 34 2 7 3 3" xfId="12275"/>
    <cellStyle name="Normal 2 34 2 7 4" xfId="12276"/>
    <cellStyle name="Normal 2 34 2 7 5" xfId="12277"/>
    <cellStyle name="Normal 2 34 2 7 6" xfId="12278"/>
    <cellStyle name="Normal 2 34 2 7 7" xfId="12279"/>
    <cellStyle name="Normal 2 34 2 7 8" xfId="12280"/>
    <cellStyle name="Normal 2 34 2 8" xfId="12281"/>
    <cellStyle name="Normal 2 34 2 8 2" xfId="12282"/>
    <cellStyle name="Normal 2 34 2 8 2 2" xfId="12283"/>
    <cellStyle name="Normal 2 34 2 8 2 2 2" xfId="12284"/>
    <cellStyle name="Normal 2 34 2 8 2 3" xfId="12285"/>
    <cellStyle name="Normal 2 34 2 8 2 4" xfId="12286"/>
    <cellStyle name="Normal 2 34 2 8 2 5" xfId="12287"/>
    <cellStyle name="Normal 2 34 2 8 3" xfId="12288"/>
    <cellStyle name="Normal 2 34 2 8 3 2" xfId="12289"/>
    <cellStyle name="Normal 2 34 2 8 3 3" xfId="12290"/>
    <cellStyle name="Normal 2 34 2 8 4" xfId="12291"/>
    <cellStyle name="Normal 2 34 2 8 5" xfId="12292"/>
    <cellStyle name="Normal 2 34 2 8 6" xfId="12293"/>
    <cellStyle name="Normal 2 34 2 8 7" xfId="12294"/>
    <cellStyle name="Normal 2 34 2 8 8" xfId="12295"/>
    <cellStyle name="Normal 2 34 2 9" xfId="12296"/>
    <cellStyle name="Normal 2 34 2 9 2" xfId="12297"/>
    <cellStyle name="Normal 2 34 2 9 2 2" xfId="12298"/>
    <cellStyle name="Normal 2 34 2 9 2 2 2" xfId="12299"/>
    <cellStyle name="Normal 2 34 2 9 2 3" xfId="12300"/>
    <cellStyle name="Normal 2 34 2 9 2 4" xfId="12301"/>
    <cellStyle name="Normal 2 34 2 9 2 5" xfId="12302"/>
    <cellStyle name="Normal 2 34 2 9 3" xfId="12303"/>
    <cellStyle name="Normal 2 34 2 9 3 2" xfId="12304"/>
    <cellStyle name="Normal 2 34 2 9 3 3" xfId="12305"/>
    <cellStyle name="Normal 2 34 2 9 4" xfId="12306"/>
    <cellStyle name="Normal 2 34 2 9 5" xfId="12307"/>
    <cellStyle name="Normal 2 34 2 9 6" xfId="12308"/>
    <cellStyle name="Normal 2 34 2 9 7" xfId="12309"/>
    <cellStyle name="Normal 2 34 2 9 8" xfId="12310"/>
    <cellStyle name="Normal 2 34 20" xfId="12311"/>
    <cellStyle name="Normal 2 34 21" xfId="12312"/>
    <cellStyle name="Normal 2 34 3" xfId="12313"/>
    <cellStyle name="Normal 2 34 4" xfId="12314"/>
    <cellStyle name="Normal 2 34 5" xfId="12315"/>
    <cellStyle name="Normal 2 34 5 2" xfId="12316"/>
    <cellStyle name="Normal 2 34 5 2 2" xfId="12317"/>
    <cellStyle name="Normal 2 34 5 2 2 2" xfId="12318"/>
    <cellStyle name="Normal 2 34 5 2 3" xfId="12319"/>
    <cellStyle name="Normal 2 34 5 2 4" xfId="12320"/>
    <cellStyle name="Normal 2 34 5 2 5" xfId="12321"/>
    <cellStyle name="Normal 2 34 5 3" xfId="12322"/>
    <cellStyle name="Normal 2 34 5 3 2" xfId="12323"/>
    <cellStyle name="Normal 2 34 5 3 3" xfId="12324"/>
    <cellStyle name="Normal 2 34 5 4" xfId="12325"/>
    <cellStyle name="Normal 2 34 5 5" xfId="12326"/>
    <cellStyle name="Normal 2 34 5 6" xfId="12327"/>
    <cellStyle name="Normal 2 34 5 7" xfId="12328"/>
    <cellStyle name="Normal 2 34 6" xfId="12329"/>
    <cellStyle name="Normal 2 34 6 2" xfId="12330"/>
    <cellStyle name="Normal 2 34 6 2 2" xfId="12331"/>
    <cellStyle name="Normal 2 34 6 2 2 2" xfId="12332"/>
    <cellStyle name="Normal 2 34 6 2 3" xfId="12333"/>
    <cellStyle name="Normal 2 34 6 2 4" xfId="12334"/>
    <cellStyle name="Normal 2 34 6 2 5" xfId="12335"/>
    <cellStyle name="Normal 2 34 6 3" xfId="12336"/>
    <cellStyle name="Normal 2 34 6 3 2" xfId="12337"/>
    <cellStyle name="Normal 2 34 6 3 3" xfId="12338"/>
    <cellStyle name="Normal 2 34 6 4" xfId="12339"/>
    <cellStyle name="Normal 2 34 6 5" xfId="12340"/>
    <cellStyle name="Normal 2 34 6 6" xfId="12341"/>
    <cellStyle name="Normal 2 34 6 7" xfId="12342"/>
    <cellStyle name="Normal 2 34 7" xfId="12343"/>
    <cellStyle name="Normal 2 34 8" xfId="12344"/>
    <cellStyle name="Normal 2 34 9" xfId="12345"/>
    <cellStyle name="Normal 2 34 9 2" xfId="12346"/>
    <cellStyle name="Normal 2 34 9 2 2" xfId="12347"/>
    <cellStyle name="Normal 2 34 9 2 2 2" xfId="12348"/>
    <cellStyle name="Normal 2 34 9 2 3" xfId="12349"/>
    <cellStyle name="Normal 2 34 9 2 4" xfId="12350"/>
    <cellStyle name="Normal 2 34 9 2 5" xfId="12351"/>
    <cellStyle name="Normal 2 34 9 3" xfId="12352"/>
    <cellStyle name="Normal 2 34 9 3 2" xfId="12353"/>
    <cellStyle name="Normal 2 34 9 3 3" xfId="12354"/>
    <cellStyle name="Normal 2 34 9 4" xfId="12355"/>
    <cellStyle name="Normal 2 34 9 5" xfId="12356"/>
    <cellStyle name="Normal 2 34 9 6" xfId="12357"/>
    <cellStyle name="Normal 2 34 9 7" xfId="12358"/>
    <cellStyle name="Normal 2 35" xfId="12359"/>
    <cellStyle name="Normal 2 35 10" xfId="12360"/>
    <cellStyle name="Normal 2 35 11" xfId="12361"/>
    <cellStyle name="Normal 2 35 12" xfId="12362"/>
    <cellStyle name="Normal 2 35 13" xfId="12363"/>
    <cellStyle name="Normal 2 35 14" xfId="12364"/>
    <cellStyle name="Normal 2 35 15" xfId="12365"/>
    <cellStyle name="Normal 2 35 16" xfId="12366"/>
    <cellStyle name="Normal 2 35 17" xfId="12367"/>
    <cellStyle name="Normal 2 35 18" xfId="12368"/>
    <cellStyle name="Normal 2 35 18 2" xfId="12369"/>
    <cellStyle name="Normal 2 35 18 2 2" xfId="12370"/>
    <cellStyle name="Normal 2 35 18 2 2 2" xfId="12371"/>
    <cellStyle name="Normal 2 35 18 2 3" xfId="12372"/>
    <cellStyle name="Normal 2 35 18 2 4" xfId="12373"/>
    <cellStyle name="Normal 2 35 18 2 5" xfId="12374"/>
    <cellStyle name="Normal 2 35 18 3" xfId="12375"/>
    <cellStyle name="Normal 2 35 18 3 2" xfId="12376"/>
    <cellStyle name="Normal 2 35 18 3 3" xfId="12377"/>
    <cellStyle name="Normal 2 35 18 4" xfId="12378"/>
    <cellStyle name="Normal 2 35 18 5" xfId="12379"/>
    <cellStyle name="Normal 2 35 18 6" xfId="12380"/>
    <cellStyle name="Normal 2 35 19" xfId="12381"/>
    <cellStyle name="Normal 2 35 19 2" xfId="12382"/>
    <cellStyle name="Normal 2 35 19 2 2" xfId="12383"/>
    <cellStyle name="Normal 2 35 19 2 2 2" xfId="12384"/>
    <cellStyle name="Normal 2 35 19 2 3" xfId="12385"/>
    <cellStyle name="Normal 2 35 19 2 4" xfId="12386"/>
    <cellStyle name="Normal 2 35 19 2 5" xfId="12387"/>
    <cellStyle name="Normal 2 35 19 3" xfId="12388"/>
    <cellStyle name="Normal 2 35 19 3 2" xfId="12389"/>
    <cellStyle name="Normal 2 35 19 3 3" xfId="12390"/>
    <cellStyle name="Normal 2 35 19 4" xfId="12391"/>
    <cellStyle name="Normal 2 35 19 5" xfId="12392"/>
    <cellStyle name="Normal 2 35 19 6" xfId="12393"/>
    <cellStyle name="Normal 2 35 2" xfId="12394"/>
    <cellStyle name="Normal 2 35 2 10" xfId="12395"/>
    <cellStyle name="Normal 2 35 2 10 2" xfId="12396"/>
    <cellStyle name="Normal 2 35 2 10 2 2" xfId="12397"/>
    <cellStyle name="Normal 2 35 2 10 2 2 2" xfId="12398"/>
    <cellStyle name="Normal 2 35 2 10 2 3" xfId="12399"/>
    <cellStyle name="Normal 2 35 2 10 2 4" xfId="12400"/>
    <cellStyle name="Normal 2 35 2 10 2 5" xfId="12401"/>
    <cellStyle name="Normal 2 35 2 10 3" xfId="12402"/>
    <cellStyle name="Normal 2 35 2 10 3 2" xfId="12403"/>
    <cellStyle name="Normal 2 35 2 10 3 3" xfId="12404"/>
    <cellStyle name="Normal 2 35 2 10 4" xfId="12405"/>
    <cellStyle name="Normal 2 35 2 10 5" xfId="12406"/>
    <cellStyle name="Normal 2 35 2 10 6" xfId="12407"/>
    <cellStyle name="Normal 2 35 2 10 7" xfId="12408"/>
    <cellStyle name="Normal 2 35 2 10 8" xfId="12409"/>
    <cellStyle name="Normal 2 35 2 2" xfId="12410"/>
    <cellStyle name="Normal 2 35 2 2 10" xfId="12411"/>
    <cellStyle name="Normal 2 35 2 2 11" xfId="12412"/>
    <cellStyle name="Normal 2 35 2 2 11 2" xfId="12413"/>
    <cellStyle name="Normal 2 35 2 2 11 2 2" xfId="12414"/>
    <cellStyle name="Normal 2 35 2 2 11 3" xfId="12415"/>
    <cellStyle name="Normal 2 35 2 2 11 4" xfId="12416"/>
    <cellStyle name="Normal 2 35 2 2 11 5" xfId="12417"/>
    <cellStyle name="Normal 2 35 2 2 12" xfId="12418"/>
    <cellStyle name="Normal 2 35 2 2 12 2" xfId="12419"/>
    <cellStyle name="Normal 2 35 2 2 13" xfId="12420"/>
    <cellStyle name="Normal 2 35 2 2 14" xfId="12421"/>
    <cellStyle name="Normal 2 35 2 2 15" xfId="12422"/>
    <cellStyle name="Normal 2 35 2 2 16" xfId="12423"/>
    <cellStyle name="Normal 2 35 2 2 17" xfId="12424"/>
    <cellStyle name="Normal 2 35 2 2 2" xfId="12425"/>
    <cellStyle name="Normal 2 35 2 2 3" xfId="12426"/>
    <cellStyle name="Normal 2 35 2 2 4" xfId="12427"/>
    <cellStyle name="Normal 2 35 2 2 5" xfId="12428"/>
    <cellStyle name="Normal 2 35 2 2 6" xfId="12429"/>
    <cellStyle name="Normal 2 35 2 2 7" xfId="12430"/>
    <cellStyle name="Normal 2 35 2 2 8" xfId="12431"/>
    <cellStyle name="Normal 2 35 2 2 9" xfId="12432"/>
    <cellStyle name="Normal 2 35 2 3" xfId="12433"/>
    <cellStyle name="Normal 2 35 2 3 2" xfId="12434"/>
    <cellStyle name="Normal 2 35 2 3 2 2" xfId="12435"/>
    <cellStyle name="Normal 2 35 2 3 2 2 2" xfId="12436"/>
    <cellStyle name="Normal 2 35 2 3 2 3" xfId="12437"/>
    <cellStyle name="Normal 2 35 2 3 2 4" xfId="12438"/>
    <cellStyle name="Normal 2 35 2 3 2 5" xfId="12439"/>
    <cellStyle name="Normal 2 35 2 3 3" xfId="12440"/>
    <cellStyle name="Normal 2 35 2 3 3 2" xfId="12441"/>
    <cellStyle name="Normal 2 35 2 3 3 3" xfId="12442"/>
    <cellStyle name="Normal 2 35 2 3 4" xfId="12443"/>
    <cellStyle name="Normal 2 35 2 3 5" xfId="12444"/>
    <cellStyle name="Normal 2 35 2 3 6" xfId="12445"/>
    <cellStyle name="Normal 2 35 2 3 7" xfId="12446"/>
    <cellStyle name="Normal 2 35 2 3 8" xfId="12447"/>
    <cellStyle name="Normal 2 35 2 4" xfId="12448"/>
    <cellStyle name="Normal 2 35 2 4 2" xfId="12449"/>
    <cellStyle name="Normal 2 35 2 4 2 2" xfId="12450"/>
    <cellStyle name="Normal 2 35 2 4 2 2 2" xfId="12451"/>
    <cellStyle name="Normal 2 35 2 4 2 3" xfId="12452"/>
    <cellStyle name="Normal 2 35 2 4 2 4" xfId="12453"/>
    <cellStyle name="Normal 2 35 2 4 2 5" xfId="12454"/>
    <cellStyle name="Normal 2 35 2 4 3" xfId="12455"/>
    <cellStyle name="Normal 2 35 2 4 3 2" xfId="12456"/>
    <cellStyle name="Normal 2 35 2 4 3 3" xfId="12457"/>
    <cellStyle name="Normal 2 35 2 4 4" xfId="12458"/>
    <cellStyle name="Normal 2 35 2 4 5" xfId="12459"/>
    <cellStyle name="Normal 2 35 2 4 6" xfId="12460"/>
    <cellStyle name="Normal 2 35 2 4 7" xfId="12461"/>
    <cellStyle name="Normal 2 35 2 4 8" xfId="12462"/>
    <cellStyle name="Normal 2 35 2 5" xfId="12463"/>
    <cellStyle name="Normal 2 35 2 5 2" xfId="12464"/>
    <cellStyle name="Normal 2 35 2 5 2 2" xfId="12465"/>
    <cellStyle name="Normal 2 35 2 5 2 2 2" xfId="12466"/>
    <cellStyle name="Normal 2 35 2 5 2 3" xfId="12467"/>
    <cellStyle name="Normal 2 35 2 5 2 4" xfId="12468"/>
    <cellStyle name="Normal 2 35 2 5 2 5" xfId="12469"/>
    <cellStyle name="Normal 2 35 2 5 3" xfId="12470"/>
    <cellStyle name="Normal 2 35 2 5 3 2" xfId="12471"/>
    <cellStyle name="Normal 2 35 2 5 3 3" xfId="12472"/>
    <cellStyle name="Normal 2 35 2 5 4" xfId="12473"/>
    <cellStyle name="Normal 2 35 2 5 5" xfId="12474"/>
    <cellStyle name="Normal 2 35 2 5 6" xfId="12475"/>
    <cellStyle name="Normal 2 35 2 5 7" xfId="12476"/>
    <cellStyle name="Normal 2 35 2 5 8" xfId="12477"/>
    <cellStyle name="Normal 2 35 2 6" xfId="12478"/>
    <cellStyle name="Normal 2 35 2 6 2" xfId="12479"/>
    <cellStyle name="Normal 2 35 2 6 2 2" xfId="12480"/>
    <cellStyle name="Normal 2 35 2 6 2 2 2" xfId="12481"/>
    <cellStyle name="Normal 2 35 2 6 2 3" xfId="12482"/>
    <cellStyle name="Normal 2 35 2 6 2 4" xfId="12483"/>
    <cellStyle name="Normal 2 35 2 6 2 5" xfId="12484"/>
    <cellStyle name="Normal 2 35 2 6 3" xfId="12485"/>
    <cellStyle name="Normal 2 35 2 6 3 2" xfId="12486"/>
    <cellStyle name="Normal 2 35 2 6 3 3" xfId="12487"/>
    <cellStyle name="Normal 2 35 2 6 4" xfId="12488"/>
    <cellStyle name="Normal 2 35 2 6 5" xfId="12489"/>
    <cellStyle name="Normal 2 35 2 6 6" xfId="12490"/>
    <cellStyle name="Normal 2 35 2 6 7" xfId="12491"/>
    <cellStyle name="Normal 2 35 2 6 8" xfId="12492"/>
    <cellStyle name="Normal 2 35 2 7" xfId="12493"/>
    <cellStyle name="Normal 2 35 2 7 2" xfId="12494"/>
    <cellStyle name="Normal 2 35 2 7 2 2" xfId="12495"/>
    <cellStyle name="Normal 2 35 2 7 2 2 2" xfId="12496"/>
    <cellStyle name="Normal 2 35 2 7 2 3" xfId="12497"/>
    <cellStyle name="Normal 2 35 2 7 2 4" xfId="12498"/>
    <cellStyle name="Normal 2 35 2 7 2 5" xfId="12499"/>
    <cellStyle name="Normal 2 35 2 7 3" xfId="12500"/>
    <cellStyle name="Normal 2 35 2 7 3 2" xfId="12501"/>
    <cellStyle name="Normal 2 35 2 7 3 3" xfId="12502"/>
    <cellStyle name="Normal 2 35 2 7 4" xfId="12503"/>
    <cellStyle name="Normal 2 35 2 7 5" xfId="12504"/>
    <cellStyle name="Normal 2 35 2 7 6" xfId="12505"/>
    <cellStyle name="Normal 2 35 2 7 7" xfId="12506"/>
    <cellStyle name="Normal 2 35 2 7 8" xfId="12507"/>
    <cellStyle name="Normal 2 35 2 8" xfId="12508"/>
    <cellStyle name="Normal 2 35 2 8 2" xfId="12509"/>
    <cellStyle name="Normal 2 35 2 8 2 2" xfId="12510"/>
    <cellStyle name="Normal 2 35 2 8 2 2 2" xfId="12511"/>
    <cellStyle name="Normal 2 35 2 8 2 3" xfId="12512"/>
    <cellStyle name="Normal 2 35 2 8 2 4" xfId="12513"/>
    <cellStyle name="Normal 2 35 2 8 2 5" xfId="12514"/>
    <cellStyle name="Normal 2 35 2 8 3" xfId="12515"/>
    <cellStyle name="Normal 2 35 2 8 3 2" xfId="12516"/>
    <cellStyle name="Normal 2 35 2 8 3 3" xfId="12517"/>
    <cellStyle name="Normal 2 35 2 8 4" xfId="12518"/>
    <cellStyle name="Normal 2 35 2 8 5" xfId="12519"/>
    <cellStyle name="Normal 2 35 2 8 6" xfId="12520"/>
    <cellStyle name="Normal 2 35 2 8 7" xfId="12521"/>
    <cellStyle name="Normal 2 35 2 8 8" xfId="12522"/>
    <cellStyle name="Normal 2 35 2 9" xfId="12523"/>
    <cellStyle name="Normal 2 35 2 9 2" xfId="12524"/>
    <cellStyle name="Normal 2 35 2 9 2 2" xfId="12525"/>
    <cellStyle name="Normal 2 35 2 9 2 2 2" xfId="12526"/>
    <cellStyle name="Normal 2 35 2 9 2 3" xfId="12527"/>
    <cellStyle name="Normal 2 35 2 9 2 4" xfId="12528"/>
    <cellStyle name="Normal 2 35 2 9 2 5" xfId="12529"/>
    <cellStyle name="Normal 2 35 2 9 3" xfId="12530"/>
    <cellStyle name="Normal 2 35 2 9 3 2" xfId="12531"/>
    <cellStyle name="Normal 2 35 2 9 3 3" xfId="12532"/>
    <cellStyle name="Normal 2 35 2 9 4" xfId="12533"/>
    <cellStyle name="Normal 2 35 2 9 5" xfId="12534"/>
    <cellStyle name="Normal 2 35 2 9 6" xfId="12535"/>
    <cellStyle name="Normal 2 35 2 9 7" xfId="12536"/>
    <cellStyle name="Normal 2 35 2 9 8" xfId="12537"/>
    <cellStyle name="Normal 2 35 20" xfId="12538"/>
    <cellStyle name="Normal 2 35 20 2" xfId="12539"/>
    <cellStyle name="Normal 2 35 20 2 2" xfId="12540"/>
    <cellStyle name="Normal 2 35 20 2 2 2" xfId="12541"/>
    <cellStyle name="Normal 2 35 20 2 3" xfId="12542"/>
    <cellStyle name="Normal 2 35 20 2 4" xfId="12543"/>
    <cellStyle name="Normal 2 35 20 2 5" xfId="12544"/>
    <cellStyle name="Normal 2 35 20 3" xfId="12545"/>
    <cellStyle name="Normal 2 35 20 3 2" xfId="12546"/>
    <cellStyle name="Normal 2 35 20 3 3" xfId="12547"/>
    <cellStyle name="Normal 2 35 20 4" xfId="12548"/>
    <cellStyle name="Normal 2 35 20 5" xfId="12549"/>
    <cellStyle name="Normal 2 35 20 6" xfId="12550"/>
    <cellStyle name="Normal 2 35 21" xfId="12551"/>
    <cellStyle name="Normal 2 35 21 2" xfId="12552"/>
    <cellStyle name="Normal 2 35 21 2 2" xfId="12553"/>
    <cellStyle name="Normal 2 35 21 2 2 2" xfId="12554"/>
    <cellStyle name="Normal 2 35 21 2 3" xfId="12555"/>
    <cellStyle name="Normal 2 35 21 2 4" xfId="12556"/>
    <cellStyle name="Normal 2 35 21 2 5" xfId="12557"/>
    <cellStyle name="Normal 2 35 21 3" xfId="12558"/>
    <cellStyle name="Normal 2 35 21 3 2" xfId="12559"/>
    <cellStyle name="Normal 2 35 21 3 3" xfId="12560"/>
    <cellStyle name="Normal 2 35 21 4" xfId="12561"/>
    <cellStyle name="Normal 2 35 21 5" xfId="12562"/>
    <cellStyle name="Normal 2 35 21 6" xfId="12563"/>
    <cellStyle name="Normal 2 35 22" xfId="12564"/>
    <cellStyle name="Normal 2 35 23" xfId="12565"/>
    <cellStyle name="Normal 2 35 3" xfId="12566"/>
    <cellStyle name="Normal 2 35 4" xfId="12567"/>
    <cellStyle name="Normal 2 35 5" xfId="12568"/>
    <cellStyle name="Normal 2 35 5 2" xfId="12569"/>
    <cellStyle name="Normal 2 35 5 2 2" xfId="12570"/>
    <cellStyle name="Normal 2 35 5 2 2 2" xfId="12571"/>
    <cellStyle name="Normal 2 35 5 2 3" xfId="12572"/>
    <cellStyle name="Normal 2 35 5 2 4" xfId="12573"/>
    <cellStyle name="Normal 2 35 5 2 5" xfId="12574"/>
    <cellStyle name="Normal 2 35 5 3" xfId="12575"/>
    <cellStyle name="Normal 2 35 5 3 2" xfId="12576"/>
    <cellStyle name="Normal 2 35 5 3 3" xfId="12577"/>
    <cellStyle name="Normal 2 35 5 4" xfId="12578"/>
    <cellStyle name="Normal 2 35 5 5" xfId="12579"/>
    <cellStyle name="Normal 2 35 5 6" xfId="12580"/>
    <cellStyle name="Normal 2 35 5 7" xfId="12581"/>
    <cellStyle name="Normal 2 35 6" xfId="12582"/>
    <cellStyle name="Normal 2 35 6 2" xfId="12583"/>
    <cellStyle name="Normal 2 35 6 2 2" xfId="12584"/>
    <cellStyle name="Normal 2 35 6 2 2 2" xfId="12585"/>
    <cellStyle name="Normal 2 35 6 2 3" xfId="12586"/>
    <cellStyle name="Normal 2 35 6 2 4" xfId="12587"/>
    <cellStyle name="Normal 2 35 6 2 5" xfId="12588"/>
    <cellStyle name="Normal 2 35 6 3" xfId="12589"/>
    <cellStyle name="Normal 2 35 6 3 2" xfId="12590"/>
    <cellStyle name="Normal 2 35 6 3 3" xfId="12591"/>
    <cellStyle name="Normal 2 35 6 4" xfId="12592"/>
    <cellStyle name="Normal 2 35 6 5" xfId="12593"/>
    <cellStyle name="Normal 2 35 6 6" xfId="12594"/>
    <cellStyle name="Normal 2 35 6 7" xfId="12595"/>
    <cellStyle name="Normal 2 35 7" xfId="12596"/>
    <cellStyle name="Normal 2 35 8" xfId="12597"/>
    <cellStyle name="Normal 2 35 9" xfId="12598"/>
    <cellStyle name="Normal 2 35 9 2" xfId="12599"/>
    <cellStyle name="Normal 2 35 9 2 2" xfId="12600"/>
    <cellStyle name="Normal 2 35 9 2 2 2" xfId="12601"/>
    <cellStyle name="Normal 2 35 9 2 3" xfId="12602"/>
    <cellStyle name="Normal 2 35 9 2 4" xfId="12603"/>
    <cellStyle name="Normal 2 35 9 2 5" xfId="12604"/>
    <cellStyle name="Normal 2 35 9 3" xfId="12605"/>
    <cellStyle name="Normal 2 35 9 3 2" xfId="12606"/>
    <cellStyle name="Normal 2 35 9 3 3" xfId="12607"/>
    <cellStyle name="Normal 2 35 9 4" xfId="12608"/>
    <cellStyle name="Normal 2 35 9 5" xfId="12609"/>
    <cellStyle name="Normal 2 35 9 6" xfId="12610"/>
    <cellStyle name="Normal 2 35 9 7" xfId="12611"/>
    <cellStyle name="Normal 2 36" xfId="12612"/>
    <cellStyle name="Normal 2 36 10" xfId="12613"/>
    <cellStyle name="Normal 2 36 11" xfId="12614"/>
    <cellStyle name="Normal 2 36 12" xfId="12615"/>
    <cellStyle name="Normal 2 36 13" xfId="12616"/>
    <cellStyle name="Normal 2 36 14" xfId="12617"/>
    <cellStyle name="Normal 2 36 15" xfId="12618"/>
    <cellStyle name="Normal 2 36 16" xfId="12619"/>
    <cellStyle name="Normal 2 36 17" xfId="12620"/>
    <cellStyle name="Normal 2 36 18" xfId="12621"/>
    <cellStyle name="Normal 2 36 19" xfId="12622"/>
    <cellStyle name="Normal 2 36 2" xfId="12623"/>
    <cellStyle name="Normal 2 36 2 10" xfId="12624"/>
    <cellStyle name="Normal 2 36 2 10 2" xfId="12625"/>
    <cellStyle name="Normal 2 36 2 10 2 2" xfId="12626"/>
    <cellStyle name="Normal 2 36 2 10 2 2 2" xfId="12627"/>
    <cellStyle name="Normal 2 36 2 10 2 3" xfId="12628"/>
    <cellStyle name="Normal 2 36 2 10 2 4" xfId="12629"/>
    <cellStyle name="Normal 2 36 2 10 2 5" xfId="12630"/>
    <cellStyle name="Normal 2 36 2 10 3" xfId="12631"/>
    <cellStyle name="Normal 2 36 2 10 3 2" xfId="12632"/>
    <cellStyle name="Normal 2 36 2 10 3 3" xfId="12633"/>
    <cellStyle name="Normal 2 36 2 10 4" xfId="12634"/>
    <cellStyle name="Normal 2 36 2 10 5" xfId="12635"/>
    <cellStyle name="Normal 2 36 2 10 6" xfId="12636"/>
    <cellStyle name="Normal 2 36 2 10 7" xfId="12637"/>
    <cellStyle name="Normal 2 36 2 10 8" xfId="12638"/>
    <cellStyle name="Normal 2 36 2 2" xfId="12639"/>
    <cellStyle name="Normal 2 36 2 2 10" xfId="12640"/>
    <cellStyle name="Normal 2 36 2 2 11" xfId="12641"/>
    <cellStyle name="Normal 2 36 2 2 11 2" xfId="12642"/>
    <cellStyle name="Normal 2 36 2 2 11 2 2" xfId="12643"/>
    <cellStyle name="Normal 2 36 2 2 11 3" xfId="12644"/>
    <cellStyle name="Normal 2 36 2 2 11 4" xfId="12645"/>
    <cellStyle name="Normal 2 36 2 2 11 5" xfId="12646"/>
    <cellStyle name="Normal 2 36 2 2 12" xfId="12647"/>
    <cellStyle name="Normal 2 36 2 2 12 2" xfId="12648"/>
    <cellStyle name="Normal 2 36 2 2 13" xfId="12649"/>
    <cellStyle name="Normal 2 36 2 2 14" xfId="12650"/>
    <cellStyle name="Normal 2 36 2 2 15" xfId="12651"/>
    <cellStyle name="Normal 2 36 2 2 16" xfId="12652"/>
    <cellStyle name="Normal 2 36 2 2 17" xfId="12653"/>
    <cellStyle name="Normal 2 36 2 2 2" xfId="12654"/>
    <cellStyle name="Normal 2 36 2 2 3" xfId="12655"/>
    <cellStyle name="Normal 2 36 2 2 4" xfId="12656"/>
    <cellStyle name="Normal 2 36 2 2 5" xfId="12657"/>
    <cellStyle name="Normal 2 36 2 2 6" xfId="12658"/>
    <cellStyle name="Normal 2 36 2 2 7" xfId="12659"/>
    <cellStyle name="Normal 2 36 2 2 8" xfId="12660"/>
    <cellStyle name="Normal 2 36 2 2 9" xfId="12661"/>
    <cellStyle name="Normal 2 36 2 3" xfId="12662"/>
    <cellStyle name="Normal 2 36 2 3 2" xfId="12663"/>
    <cellStyle name="Normal 2 36 2 3 2 2" xfId="12664"/>
    <cellStyle name="Normal 2 36 2 3 2 2 2" xfId="12665"/>
    <cellStyle name="Normal 2 36 2 3 2 3" xfId="12666"/>
    <cellStyle name="Normal 2 36 2 3 2 4" xfId="12667"/>
    <cellStyle name="Normal 2 36 2 3 2 5" xfId="12668"/>
    <cellStyle name="Normal 2 36 2 3 3" xfId="12669"/>
    <cellStyle name="Normal 2 36 2 3 3 2" xfId="12670"/>
    <cellStyle name="Normal 2 36 2 3 3 3" xfId="12671"/>
    <cellStyle name="Normal 2 36 2 3 4" xfId="12672"/>
    <cellStyle name="Normal 2 36 2 3 5" xfId="12673"/>
    <cellStyle name="Normal 2 36 2 3 6" xfId="12674"/>
    <cellStyle name="Normal 2 36 2 3 7" xfId="12675"/>
    <cellStyle name="Normal 2 36 2 3 8" xfId="12676"/>
    <cellStyle name="Normal 2 36 2 4" xfId="12677"/>
    <cellStyle name="Normal 2 36 2 4 2" xfId="12678"/>
    <cellStyle name="Normal 2 36 2 4 2 2" xfId="12679"/>
    <cellStyle name="Normal 2 36 2 4 2 2 2" xfId="12680"/>
    <cellStyle name="Normal 2 36 2 4 2 3" xfId="12681"/>
    <cellStyle name="Normal 2 36 2 4 2 4" xfId="12682"/>
    <cellStyle name="Normal 2 36 2 4 2 5" xfId="12683"/>
    <cellStyle name="Normal 2 36 2 4 3" xfId="12684"/>
    <cellStyle name="Normal 2 36 2 4 3 2" xfId="12685"/>
    <cellStyle name="Normal 2 36 2 4 3 3" xfId="12686"/>
    <cellStyle name="Normal 2 36 2 4 4" xfId="12687"/>
    <cellStyle name="Normal 2 36 2 4 5" xfId="12688"/>
    <cellStyle name="Normal 2 36 2 4 6" xfId="12689"/>
    <cellStyle name="Normal 2 36 2 4 7" xfId="12690"/>
    <cellStyle name="Normal 2 36 2 4 8" xfId="12691"/>
    <cellStyle name="Normal 2 36 2 5" xfId="12692"/>
    <cellStyle name="Normal 2 36 2 5 2" xfId="12693"/>
    <cellStyle name="Normal 2 36 2 5 2 2" xfId="12694"/>
    <cellStyle name="Normal 2 36 2 5 2 2 2" xfId="12695"/>
    <cellStyle name="Normal 2 36 2 5 2 3" xfId="12696"/>
    <cellStyle name="Normal 2 36 2 5 2 4" xfId="12697"/>
    <cellStyle name="Normal 2 36 2 5 2 5" xfId="12698"/>
    <cellStyle name="Normal 2 36 2 5 3" xfId="12699"/>
    <cellStyle name="Normal 2 36 2 5 3 2" xfId="12700"/>
    <cellStyle name="Normal 2 36 2 5 3 3" xfId="12701"/>
    <cellStyle name="Normal 2 36 2 5 4" xfId="12702"/>
    <cellStyle name="Normal 2 36 2 5 5" xfId="12703"/>
    <cellStyle name="Normal 2 36 2 5 6" xfId="12704"/>
    <cellStyle name="Normal 2 36 2 5 7" xfId="12705"/>
    <cellStyle name="Normal 2 36 2 5 8" xfId="12706"/>
    <cellStyle name="Normal 2 36 2 6" xfId="12707"/>
    <cellStyle name="Normal 2 36 2 6 2" xfId="12708"/>
    <cellStyle name="Normal 2 36 2 6 2 2" xfId="12709"/>
    <cellStyle name="Normal 2 36 2 6 2 2 2" xfId="12710"/>
    <cellStyle name="Normal 2 36 2 6 2 3" xfId="12711"/>
    <cellStyle name="Normal 2 36 2 6 2 4" xfId="12712"/>
    <cellStyle name="Normal 2 36 2 6 2 5" xfId="12713"/>
    <cellStyle name="Normal 2 36 2 6 3" xfId="12714"/>
    <cellStyle name="Normal 2 36 2 6 3 2" xfId="12715"/>
    <cellStyle name="Normal 2 36 2 6 3 3" xfId="12716"/>
    <cellStyle name="Normal 2 36 2 6 4" xfId="12717"/>
    <cellStyle name="Normal 2 36 2 6 5" xfId="12718"/>
    <cellStyle name="Normal 2 36 2 6 6" xfId="12719"/>
    <cellStyle name="Normal 2 36 2 6 7" xfId="12720"/>
    <cellStyle name="Normal 2 36 2 6 8" xfId="12721"/>
    <cellStyle name="Normal 2 36 2 7" xfId="12722"/>
    <cellStyle name="Normal 2 36 2 7 2" xfId="12723"/>
    <cellStyle name="Normal 2 36 2 7 2 2" xfId="12724"/>
    <cellStyle name="Normal 2 36 2 7 2 2 2" xfId="12725"/>
    <cellStyle name="Normal 2 36 2 7 2 3" xfId="12726"/>
    <cellStyle name="Normal 2 36 2 7 2 4" xfId="12727"/>
    <cellStyle name="Normal 2 36 2 7 2 5" xfId="12728"/>
    <cellStyle name="Normal 2 36 2 7 3" xfId="12729"/>
    <cellStyle name="Normal 2 36 2 7 3 2" xfId="12730"/>
    <cellStyle name="Normal 2 36 2 7 3 3" xfId="12731"/>
    <cellStyle name="Normal 2 36 2 7 4" xfId="12732"/>
    <cellStyle name="Normal 2 36 2 7 5" xfId="12733"/>
    <cellStyle name="Normal 2 36 2 7 6" xfId="12734"/>
    <cellStyle name="Normal 2 36 2 7 7" xfId="12735"/>
    <cellStyle name="Normal 2 36 2 7 8" xfId="12736"/>
    <cellStyle name="Normal 2 36 2 8" xfId="12737"/>
    <cellStyle name="Normal 2 36 2 8 2" xfId="12738"/>
    <cellStyle name="Normal 2 36 2 8 2 2" xfId="12739"/>
    <cellStyle name="Normal 2 36 2 8 2 2 2" xfId="12740"/>
    <cellStyle name="Normal 2 36 2 8 2 3" xfId="12741"/>
    <cellStyle name="Normal 2 36 2 8 2 4" xfId="12742"/>
    <cellStyle name="Normal 2 36 2 8 2 5" xfId="12743"/>
    <cellStyle name="Normal 2 36 2 8 3" xfId="12744"/>
    <cellStyle name="Normal 2 36 2 8 3 2" xfId="12745"/>
    <cellStyle name="Normal 2 36 2 8 3 3" xfId="12746"/>
    <cellStyle name="Normal 2 36 2 8 4" xfId="12747"/>
    <cellStyle name="Normal 2 36 2 8 5" xfId="12748"/>
    <cellStyle name="Normal 2 36 2 8 6" xfId="12749"/>
    <cellStyle name="Normal 2 36 2 8 7" xfId="12750"/>
    <cellStyle name="Normal 2 36 2 8 8" xfId="12751"/>
    <cellStyle name="Normal 2 36 2 9" xfId="12752"/>
    <cellStyle name="Normal 2 36 2 9 2" xfId="12753"/>
    <cellStyle name="Normal 2 36 2 9 2 2" xfId="12754"/>
    <cellStyle name="Normal 2 36 2 9 2 2 2" xfId="12755"/>
    <cellStyle name="Normal 2 36 2 9 2 3" xfId="12756"/>
    <cellStyle name="Normal 2 36 2 9 2 4" xfId="12757"/>
    <cellStyle name="Normal 2 36 2 9 2 5" xfId="12758"/>
    <cellStyle name="Normal 2 36 2 9 3" xfId="12759"/>
    <cellStyle name="Normal 2 36 2 9 3 2" xfId="12760"/>
    <cellStyle name="Normal 2 36 2 9 3 3" xfId="12761"/>
    <cellStyle name="Normal 2 36 2 9 4" xfId="12762"/>
    <cellStyle name="Normal 2 36 2 9 5" xfId="12763"/>
    <cellStyle name="Normal 2 36 2 9 6" xfId="12764"/>
    <cellStyle name="Normal 2 36 2 9 7" xfId="12765"/>
    <cellStyle name="Normal 2 36 2 9 8" xfId="12766"/>
    <cellStyle name="Normal 2 36 3" xfId="12767"/>
    <cellStyle name="Normal 2 36 4" xfId="12768"/>
    <cellStyle name="Normal 2 36 5" xfId="12769"/>
    <cellStyle name="Normal 2 36 6" xfId="12770"/>
    <cellStyle name="Normal 2 36 7" xfId="12771"/>
    <cellStyle name="Normal 2 36 8" xfId="12772"/>
    <cellStyle name="Normal 2 36 9" xfId="12773"/>
    <cellStyle name="Normal 2 37" xfId="12774"/>
    <cellStyle name="Normal 2 37 2" xfId="12775"/>
    <cellStyle name="Normal 2 38" xfId="12776"/>
    <cellStyle name="Normal 2 39" xfId="12777"/>
    <cellStyle name="Normal 2 4" xfId="12778"/>
    <cellStyle name="Normal 2 4 10" xfId="12779"/>
    <cellStyle name="Normal 2 4 11" xfId="12780"/>
    <cellStyle name="Normal 2 4 12" xfId="12781"/>
    <cellStyle name="Normal 2 4 13" xfId="12782"/>
    <cellStyle name="Normal 2 4 14" xfId="12783"/>
    <cellStyle name="Normal 2 4 15" xfId="12784"/>
    <cellStyle name="Normal 2 4 16" xfId="12785"/>
    <cellStyle name="Normal 2 4 17" xfId="12786"/>
    <cellStyle name="Normal 2 4 18" xfId="12787"/>
    <cellStyle name="Normal 2 4 19" xfId="12788"/>
    <cellStyle name="Normal 2 4 2" xfId="12789"/>
    <cellStyle name="Normal 2 4 2 2" xfId="12790"/>
    <cellStyle name="Normal 2 4 2 2 2" xfId="12791"/>
    <cellStyle name="Normal 2 4 2 2 2 2" xfId="12792"/>
    <cellStyle name="Normal 2 4 2 2 2 3" xfId="12793"/>
    <cellStyle name="Normal 2 4 2 2 3" xfId="12794"/>
    <cellStyle name="Normal 2 4 2 2 4" xfId="12795"/>
    <cellStyle name="Normal 2 4 2 2 4 2" xfId="12796"/>
    <cellStyle name="Normal 2 4 2 2 5" xfId="12797"/>
    <cellStyle name="Normal 2 4 2 2 6" xfId="12798"/>
    <cellStyle name="Normal 2 4 2 3" xfId="12799"/>
    <cellStyle name="Normal 2 4 2 3 2" xfId="12800"/>
    <cellStyle name="Normal 2 4 2 3 2 2" xfId="12801"/>
    <cellStyle name="Normal 2 4 2 3 3" xfId="12802"/>
    <cellStyle name="Normal 2 4 2 3 4" xfId="12803"/>
    <cellStyle name="Normal 2 4 2 4" xfId="12804"/>
    <cellStyle name="Normal 2 4 3" xfId="12805"/>
    <cellStyle name="Normal 2 4 3 2" xfId="12806"/>
    <cellStyle name="Normal 2 4 3 2 2" xfId="12807"/>
    <cellStyle name="Normal 2 4 3 3" xfId="12808"/>
    <cellStyle name="Normal 2 4 3 3 2" xfId="12809"/>
    <cellStyle name="Normal 2 4 3 4" xfId="12810"/>
    <cellStyle name="Normal 2 4 4" xfId="12811"/>
    <cellStyle name="Normal 2 4 5" xfId="12812"/>
    <cellStyle name="Normal 2 4 5 2" xfId="12813"/>
    <cellStyle name="Normal 2 4 6" xfId="12814"/>
    <cellStyle name="Normal 2 4 6 2" xfId="12815"/>
    <cellStyle name="Normal 2 4 7" xfId="12816"/>
    <cellStyle name="Normal 2 4 8" xfId="12817"/>
    <cellStyle name="Normal 2 4 9" xfId="12818"/>
    <cellStyle name="Normal 2 40" xfId="12819"/>
    <cellStyle name="Normal 2 40 2" xfId="12820"/>
    <cellStyle name="Normal 2 41" xfId="12821"/>
    <cellStyle name="Normal 2 42" xfId="12822"/>
    <cellStyle name="Normal 2 43" xfId="12823"/>
    <cellStyle name="Normal 2 44" xfId="12824"/>
    <cellStyle name="Normal 2 45" xfId="12825"/>
    <cellStyle name="Normal 2 46" xfId="12826"/>
    <cellStyle name="Normal 2 46 2" xfId="12827"/>
    <cellStyle name="Normal 2 47" xfId="12828"/>
    <cellStyle name="Normal 2 48" xfId="12829"/>
    <cellStyle name="Normal 2 49" xfId="12830"/>
    <cellStyle name="Normal 2 5" xfId="12831"/>
    <cellStyle name="Normal 2 5 10" xfId="12832"/>
    <cellStyle name="Normal 2 5 11" xfId="12833"/>
    <cellStyle name="Normal 2 5 12" xfId="12834"/>
    <cellStyle name="Normal 2 5 13" xfId="12835"/>
    <cellStyle name="Normal 2 5 14" xfId="12836"/>
    <cellStyle name="Normal 2 5 15" xfId="12837"/>
    <cellStyle name="Normal 2 5 16" xfId="12838"/>
    <cellStyle name="Normal 2 5 17" xfId="12839"/>
    <cellStyle name="Normal 2 5 18" xfId="12840"/>
    <cellStyle name="Normal 2 5 18 2" xfId="12841"/>
    <cellStyle name="Normal 2 5 19" xfId="12842"/>
    <cellStyle name="Normal 2 5 2" xfId="12843"/>
    <cellStyle name="Normal 2 5 2 2" xfId="12844"/>
    <cellStyle name="Normal 2 5 2 2 2" xfId="12845"/>
    <cellStyle name="Normal 2 5 2 2 2 2" xfId="12846"/>
    <cellStyle name="Normal 2 5 2 2 2 3" xfId="12847"/>
    <cellStyle name="Normal 2 5 2 2 3" xfId="12848"/>
    <cellStyle name="Normal 2 5 2 2 4" xfId="12849"/>
    <cellStyle name="Normal 2 5 2 2 4 2" xfId="12850"/>
    <cellStyle name="Normal 2 5 2 2 5" xfId="12851"/>
    <cellStyle name="Normal 2 5 2 2 6" xfId="12852"/>
    <cellStyle name="Normal 2 5 2 3" xfId="12853"/>
    <cellStyle name="Normal 2 5 2 3 2" xfId="12854"/>
    <cellStyle name="Normal 2 5 2 3 2 2" xfId="12855"/>
    <cellStyle name="Normal 2 5 2 3 3" xfId="12856"/>
    <cellStyle name="Normal 2 5 2 3 4" xfId="12857"/>
    <cellStyle name="Normal 2 5 2 4" xfId="12858"/>
    <cellStyle name="Normal 2 5 2 4 2" xfId="12859"/>
    <cellStyle name="Normal 2 5 2 4 3" xfId="12860"/>
    <cellStyle name="Normal 2 5 2 4 4" xfId="12861"/>
    <cellStyle name="Normal 2 5 20" xfId="12862"/>
    <cellStyle name="Normal 2 5 21" xfId="12863"/>
    <cellStyle name="Normal 2 5 22" xfId="12864"/>
    <cellStyle name="Normal 2 5 23" xfId="12865"/>
    <cellStyle name="Normal 2 5 24" xfId="12866"/>
    <cellStyle name="Normal 2 5 24 2" xfId="12867"/>
    <cellStyle name="Normal 2 5 3" xfId="12868"/>
    <cellStyle name="Normal 2 5 3 2" xfId="12869"/>
    <cellStyle name="Normal 2 5 3 2 2" xfId="12870"/>
    <cellStyle name="Normal 2 5 3 2 3" xfId="12871"/>
    <cellStyle name="Normal 2 5 3 3" xfId="12872"/>
    <cellStyle name="Normal 2 5 3 4" xfId="12873"/>
    <cellStyle name="Normal 2 5 3 4 2" xfId="12874"/>
    <cellStyle name="Normal 2 5 3 5" xfId="12875"/>
    <cellStyle name="Normal 2 5 3 6" xfId="12876"/>
    <cellStyle name="Normal 2 5 4" xfId="12877"/>
    <cellStyle name="Normal 2 5 4 2" xfId="12878"/>
    <cellStyle name="Normal 2 5 4 2 2" xfId="12879"/>
    <cellStyle name="Normal 2 5 4 3" xfId="12880"/>
    <cellStyle name="Normal 2 5 4 4" xfId="12881"/>
    <cellStyle name="Normal 2 5 5" xfId="12882"/>
    <cellStyle name="Normal 2 5 6" xfId="12883"/>
    <cellStyle name="Normal 2 5 7" xfId="12884"/>
    <cellStyle name="Normal 2 5 8" xfId="12885"/>
    <cellStyle name="Normal 2 5 9" xfId="12886"/>
    <cellStyle name="Normal 2 50" xfId="12887"/>
    <cellStyle name="Normal 2 51" xfId="12888"/>
    <cellStyle name="Normal 2 52" xfId="12889"/>
    <cellStyle name="Normal 2 53" xfId="12890"/>
    <cellStyle name="Normal 2 54" xfId="12891"/>
    <cellStyle name="Normal 2 55" xfId="12892"/>
    <cellStyle name="Normal 2 56" xfId="12893"/>
    <cellStyle name="Normal 2 57" xfId="12894"/>
    <cellStyle name="Normal 2 58" xfId="12895"/>
    <cellStyle name="Normal 2 59" xfId="12896"/>
    <cellStyle name="Normal 2 6" xfId="12897"/>
    <cellStyle name="Normal 2 6 10" xfId="12898"/>
    <cellStyle name="Normal 2 6 11" xfId="12899"/>
    <cellStyle name="Normal 2 6 12" xfId="12900"/>
    <cellStyle name="Normal 2 6 13" xfId="12901"/>
    <cellStyle name="Normal 2 6 14" xfId="12902"/>
    <cellStyle name="Normal 2 6 15" xfId="12903"/>
    <cellStyle name="Normal 2 6 16" xfId="12904"/>
    <cellStyle name="Normal 2 6 17" xfId="12905"/>
    <cellStyle name="Normal 2 6 18" xfId="12906"/>
    <cellStyle name="Normal 2 6 2" xfId="12907"/>
    <cellStyle name="Normal 2 6 3" xfId="12908"/>
    <cellStyle name="Normal 2 6 3 2" xfId="12909"/>
    <cellStyle name="Normal 2 6 4" xfId="12910"/>
    <cellStyle name="Normal 2 6 4 2" xfId="12911"/>
    <cellStyle name="Normal 2 6 5" xfId="12912"/>
    <cellStyle name="Normal 2 6 6" xfId="12913"/>
    <cellStyle name="Normal 2 6 7" xfId="12914"/>
    <cellStyle name="Normal 2 6 8" xfId="12915"/>
    <cellStyle name="Normal 2 6 9" xfId="12916"/>
    <cellStyle name="Normal 2 60" xfId="12917"/>
    <cellStyle name="Normal 2 61" xfId="12918"/>
    <cellStyle name="Normal 2 62" xfId="12919"/>
    <cellStyle name="Normal 2 63" xfId="12920"/>
    <cellStyle name="Normal 2 64" xfId="12921"/>
    <cellStyle name="Normal 2 65" xfId="12922"/>
    <cellStyle name="Normal 2 66" xfId="12923"/>
    <cellStyle name="Normal 2 67" xfId="12924"/>
    <cellStyle name="Normal 2 68" xfId="12925"/>
    <cellStyle name="Normal 2 69" xfId="12926"/>
    <cellStyle name="Normal 2 7" xfId="12927"/>
    <cellStyle name="Normal 2 7 2" xfId="12928"/>
    <cellStyle name="Normal 2 7 2 2" xfId="12929"/>
    <cellStyle name="Normal 2 7 3" xfId="12930"/>
    <cellStyle name="Normal 2 7 3 2" xfId="12931"/>
    <cellStyle name="Normal 2 7 4" xfId="12932"/>
    <cellStyle name="Normal 2 70" xfId="12933"/>
    <cellStyle name="Normal 2 71" xfId="12934"/>
    <cellStyle name="Normal 2 72" xfId="12935"/>
    <cellStyle name="Normal 2 73" xfId="12936"/>
    <cellStyle name="Normal 2 74" xfId="12937"/>
    <cellStyle name="Normal 2 75" xfId="12938"/>
    <cellStyle name="Normal 2 76" xfId="12939"/>
    <cellStyle name="Normal 2 77" xfId="12940"/>
    <cellStyle name="Normal 2 78" xfId="12941"/>
    <cellStyle name="Normal 2 79" xfId="12942"/>
    <cellStyle name="Normal 2 8" xfId="12943"/>
    <cellStyle name="Normal 2 8 2" xfId="12944"/>
    <cellStyle name="Normal 2 8 3" xfId="12945"/>
    <cellStyle name="Normal 2 80" xfId="12946"/>
    <cellStyle name="Normal 2 81" xfId="12947"/>
    <cellStyle name="Normal 2 82" xfId="12948"/>
    <cellStyle name="Normal 2 83" xfId="12949"/>
    <cellStyle name="Normal 2 84" xfId="12950"/>
    <cellStyle name="Normal 2 85" xfId="12951"/>
    <cellStyle name="Normal 2 86" xfId="12952"/>
    <cellStyle name="Normal 2 87" xfId="12953"/>
    <cellStyle name="Normal 2 88" xfId="12954"/>
    <cellStyle name="Normal 2 89" xfId="12955"/>
    <cellStyle name="Normal 2 9" xfId="12956"/>
    <cellStyle name="Normal 2 9 2" xfId="12957"/>
    <cellStyle name="Normal 2 90" xfId="12958"/>
    <cellStyle name="Normal 2 91" xfId="12959"/>
    <cellStyle name="Normal 2 92" xfId="12960"/>
    <cellStyle name="Normal 2 93" xfId="12961"/>
    <cellStyle name="Normal 2 93 2" xfId="12962"/>
    <cellStyle name="Normal 2 93 2 2" xfId="12963"/>
    <cellStyle name="Normal 2 93 3" xfId="12964"/>
    <cellStyle name="Normal 2 93 4" xfId="12965"/>
    <cellStyle name="Normal 2 93 5" xfId="12966"/>
    <cellStyle name="Normal 2 94" xfId="12967"/>
    <cellStyle name="Normal 2 95" xfId="12968"/>
    <cellStyle name="Normal 2 96" xfId="12969"/>
    <cellStyle name="Normal 2 97" xfId="12970"/>
    <cellStyle name="Normal 2 98" xfId="12971"/>
    <cellStyle name="Normal 2 99" xfId="12972"/>
    <cellStyle name="Normal 2_anexo 3 becas AL EXTRANJERO  cod 230 v 16 12 08" xfId="12973"/>
    <cellStyle name="Normal 20" xfId="12974"/>
    <cellStyle name="Normal 20 2" xfId="12975"/>
    <cellStyle name="Normal 20 2 2" xfId="12976"/>
    <cellStyle name="Normal 20 2 2 2" xfId="12977"/>
    <cellStyle name="Normal 20 2 2 2 2" xfId="12978"/>
    <cellStyle name="Normal 20 2 2 3" xfId="12979"/>
    <cellStyle name="Normal 20 2 2 4" xfId="12980"/>
    <cellStyle name="Normal 20 2 2 5" xfId="12981"/>
    <cellStyle name="Normal 20 2 3" xfId="12982"/>
    <cellStyle name="Normal 20 2 4" xfId="12983"/>
    <cellStyle name="Normal 20 2 5" xfId="12984"/>
    <cellStyle name="Normal 20 3" xfId="12985"/>
    <cellStyle name="Normal 20 3 2" xfId="12986"/>
    <cellStyle name="Normal 20 3 3" xfId="12987"/>
    <cellStyle name="Normal 20 3 4" xfId="12988"/>
    <cellStyle name="Normal 20 4" xfId="12989"/>
    <cellStyle name="Normal 20 4 2" xfId="12990"/>
    <cellStyle name="Normal 20 5" xfId="12991"/>
    <cellStyle name="Normal 20 6" xfId="12992"/>
    <cellStyle name="Normal 21" xfId="12993"/>
    <cellStyle name="Normal 21 10" xfId="12994"/>
    <cellStyle name="Normal 21 11" xfId="12995"/>
    <cellStyle name="Normal 21 12" xfId="12996"/>
    <cellStyle name="Normal 21 13" xfId="12997"/>
    <cellStyle name="Normal 21 14" xfId="12998"/>
    <cellStyle name="Normal 21 15" xfId="12999"/>
    <cellStyle name="Normal 21 15 2" xfId="13000"/>
    <cellStyle name="Normal 21 2" xfId="13001"/>
    <cellStyle name="Normal 21 2 2" xfId="13002"/>
    <cellStyle name="Normal 21 2 2 2" xfId="13003"/>
    <cellStyle name="Normal 21 2 2 3" xfId="13004"/>
    <cellStyle name="Normal 21 2 3" xfId="13005"/>
    <cellStyle name="Normal 21 2 4" xfId="13006"/>
    <cellStyle name="Normal 21 2 5" xfId="13007"/>
    <cellStyle name="Normal 21 3" xfId="13008"/>
    <cellStyle name="Normal 21 3 2" xfId="13009"/>
    <cellStyle name="Normal 21 3 3" xfId="13010"/>
    <cellStyle name="Normal 21 3 4" xfId="13011"/>
    <cellStyle name="Normal 21 4" xfId="13012"/>
    <cellStyle name="Normal 21 4 2" xfId="13013"/>
    <cellStyle name="Normal 21 5" xfId="13014"/>
    <cellStyle name="Normal 21 5 2" xfId="13015"/>
    <cellStyle name="Normal 21 6" xfId="13016"/>
    <cellStyle name="Normal 21 7" xfId="13017"/>
    <cellStyle name="Normal 21 8" xfId="13018"/>
    <cellStyle name="Normal 21 9" xfId="13019"/>
    <cellStyle name="Normal 22" xfId="13020"/>
    <cellStyle name="Normal 22 2" xfId="13021"/>
    <cellStyle name="Normal 23" xfId="13022"/>
    <cellStyle name="Normal 23 2" xfId="13023"/>
    <cellStyle name="Normal 24" xfId="13024"/>
    <cellStyle name="Normal 24 2" xfId="13025"/>
    <cellStyle name="Normal 25" xfId="13026"/>
    <cellStyle name="Normal 25 2" xfId="13027"/>
    <cellStyle name="Normal 25 3" xfId="13028"/>
    <cellStyle name="Normal 26" xfId="13029"/>
    <cellStyle name="Normal 26 2" xfId="13030"/>
    <cellStyle name="Normal 27" xfId="13031"/>
    <cellStyle name="Normal 27 2" xfId="13032"/>
    <cellStyle name="Normal 28" xfId="13033"/>
    <cellStyle name="Normal 28 2" xfId="13034"/>
    <cellStyle name="Normal 29" xfId="13035"/>
    <cellStyle name="Normal 29 2" xfId="13036"/>
    <cellStyle name="Normal 3" xfId="13037"/>
    <cellStyle name="Normal 3 10" xfId="13038"/>
    <cellStyle name="Normal 3 10 2" xfId="13039"/>
    <cellStyle name="Normal 3 10 3" xfId="13040"/>
    <cellStyle name="Normal 3 10 4" xfId="13041"/>
    <cellStyle name="Normal 3 11" xfId="13042"/>
    <cellStyle name="Normal 3 11 2" xfId="13043"/>
    <cellStyle name="Normal 3 11 3" xfId="13044"/>
    <cellStyle name="Normal 3 11 4" xfId="13045"/>
    <cellStyle name="Normal 3 12" xfId="13046"/>
    <cellStyle name="Normal 3 12 2" xfId="13047"/>
    <cellStyle name="Normal 3 12 3" xfId="13048"/>
    <cellStyle name="Normal 3 12 4" xfId="13049"/>
    <cellStyle name="Normal 3 13" xfId="13050"/>
    <cellStyle name="Normal 3 13 2" xfId="13051"/>
    <cellStyle name="Normal 3 13 3" xfId="13052"/>
    <cellStyle name="Normal 3 14" xfId="13053"/>
    <cellStyle name="Normal 3 14 2" xfId="13054"/>
    <cellStyle name="Normal 3 15" xfId="13055"/>
    <cellStyle name="Normal 3 15 2" xfId="13056"/>
    <cellStyle name="Normal 3 16" xfId="13057"/>
    <cellStyle name="Normal 3 17" xfId="13058"/>
    <cellStyle name="Normal 3 18" xfId="13059"/>
    <cellStyle name="Normal 3 19" xfId="13060"/>
    <cellStyle name="Normal 3 2" xfId="13061"/>
    <cellStyle name="Normal 3 2 2" xfId="13062"/>
    <cellStyle name="Normal 3 2 2 2" xfId="13063"/>
    <cellStyle name="Normal 3 2 2 2 2" xfId="13064"/>
    <cellStyle name="Normal 3 2 2 3" xfId="13065"/>
    <cellStyle name="Normal 3 2 2 3 2" xfId="13066"/>
    <cellStyle name="Normal 3 2 2 4" xfId="13067"/>
    <cellStyle name="Normal 3 2 2 4 2" xfId="13068"/>
    <cellStyle name="Normal 3 2 2 5" xfId="13069"/>
    <cellStyle name="Normal 3 2 2 5 2" xfId="13070"/>
    <cellStyle name="Normal 3 2 2 6" xfId="13071"/>
    <cellStyle name="Normal 3 2 2 6 2" xfId="13072"/>
    <cellStyle name="Normal 3 2 2 7" xfId="13073"/>
    <cellStyle name="Normal 3 2 2 7 2" xfId="13074"/>
    <cellStyle name="Normal 3 2 2 8" xfId="13075"/>
    <cellStyle name="Normal 3 2 3" xfId="13076"/>
    <cellStyle name="Normal 3 2 3 2" xfId="13077"/>
    <cellStyle name="Normal 3 2 3 2 2" xfId="13078"/>
    <cellStyle name="Normal 3 2 3 3" xfId="13079"/>
    <cellStyle name="Normal 3 2 3 3 2" xfId="13080"/>
    <cellStyle name="Normal 3 2 3 4" xfId="13081"/>
    <cellStyle name="Normal 3 2 4" xfId="13082"/>
    <cellStyle name="Normal 3 2 4 2" xfId="13083"/>
    <cellStyle name="Normal 3 2 4 3" xfId="13084"/>
    <cellStyle name="Normal 3 2 5" xfId="13085"/>
    <cellStyle name="Normal 3 2 5 2" xfId="13086"/>
    <cellStyle name="Normal 3 2 6" xfId="13087"/>
    <cellStyle name="Normal 3 20" xfId="13088"/>
    <cellStyle name="Normal 3 21" xfId="13089"/>
    <cellStyle name="Normal 3 22" xfId="13090"/>
    <cellStyle name="Normal 3 23" xfId="13091"/>
    <cellStyle name="Normal 3 23 10" xfId="13092"/>
    <cellStyle name="Normal 3 23 11" xfId="13093"/>
    <cellStyle name="Normal 3 23 12" xfId="13094"/>
    <cellStyle name="Normal 3 23 13" xfId="13095"/>
    <cellStyle name="Normal 3 23 14" xfId="13096"/>
    <cellStyle name="Normal 3 23 2" xfId="13097"/>
    <cellStyle name="Normal 3 23 3" xfId="13098"/>
    <cellStyle name="Normal 3 23 4" xfId="13099"/>
    <cellStyle name="Normal 3 23 5" xfId="13100"/>
    <cellStyle name="Normal 3 23 6" xfId="13101"/>
    <cellStyle name="Normal 3 23 7" xfId="13102"/>
    <cellStyle name="Normal 3 23 8" xfId="13103"/>
    <cellStyle name="Normal 3 23 9" xfId="13104"/>
    <cellStyle name="Normal 3 24" xfId="13105"/>
    <cellStyle name="Normal 3 24 10" xfId="13106"/>
    <cellStyle name="Normal 3 24 11" xfId="13107"/>
    <cellStyle name="Normal 3 24 12" xfId="13108"/>
    <cellStyle name="Normal 3 24 13" xfId="13109"/>
    <cellStyle name="Normal 3 24 14" xfId="13110"/>
    <cellStyle name="Normal 3 24 2" xfId="13111"/>
    <cellStyle name="Normal 3 24 3" xfId="13112"/>
    <cellStyle name="Normal 3 24 4" xfId="13113"/>
    <cellStyle name="Normal 3 24 5" xfId="13114"/>
    <cellStyle name="Normal 3 24 6" xfId="13115"/>
    <cellStyle name="Normal 3 24 7" xfId="13116"/>
    <cellStyle name="Normal 3 24 8" xfId="13117"/>
    <cellStyle name="Normal 3 24 9" xfId="13118"/>
    <cellStyle name="Normal 3 25" xfId="13119"/>
    <cellStyle name="Normal 3 25 10" xfId="13120"/>
    <cellStyle name="Normal 3 25 11" xfId="13121"/>
    <cellStyle name="Normal 3 25 12" xfId="13122"/>
    <cellStyle name="Normal 3 25 13" xfId="13123"/>
    <cellStyle name="Normal 3 25 14" xfId="13124"/>
    <cellStyle name="Normal 3 25 2" xfId="13125"/>
    <cellStyle name="Normal 3 25 2 2" xfId="13126"/>
    <cellStyle name="Normal 3 25 2 3" xfId="13127"/>
    <cellStyle name="Normal 3 25 3" xfId="13128"/>
    <cellStyle name="Normal 3 25 3 2" xfId="13129"/>
    <cellStyle name="Normal 3 25 3 3" xfId="13130"/>
    <cellStyle name="Normal 3 25 4" xfId="13131"/>
    <cellStyle name="Normal 3 25 4 2" xfId="13132"/>
    <cellStyle name="Normal 3 25 4 3" xfId="13133"/>
    <cellStyle name="Normal 3 25 5" xfId="13134"/>
    <cellStyle name="Normal 3 25 5 2" xfId="13135"/>
    <cellStyle name="Normal 3 25 5 3" xfId="13136"/>
    <cellStyle name="Normal 3 25 6" xfId="13137"/>
    <cellStyle name="Normal 3 25 6 2" xfId="13138"/>
    <cellStyle name="Normal 3 25 6 3" xfId="13139"/>
    <cellStyle name="Normal 3 25 7" xfId="13140"/>
    <cellStyle name="Normal 3 25 7 2" xfId="13141"/>
    <cellStyle name="Normal 3 25 7 3" xfId="13142"/>
    <cellStyle name="Normal 3 25 8" xfId="13143"/>
    <cellStyle name="Normal 3 25 8 2" xfId="13144"/>
    <cellStyle name="Normal 3 25 8 3" xfId="13145"/>
    <cellStyle name="Normal 3 25 9" xfId="13146"/>
    <cellStyle name="Normal 3 25 9 2" xfId="13147"/>
    <cellStyle name="Normal 3 25 9 3" xfId="13148"/>
    <cellStyle name="Normal 3 26" xfId="13149"/>
    <cellStyle name="Normal 3 26 2" xfId="13150"/>
    <cellStyle name="Normal 3 26 3" xfId="13151"/>
    <cellStyle name="Normal 3 27" xfId="13152"/>
    <cellStyle name="Normal 3 27 2" xfId="13153"/>
    <cellStyle name="Normal 3 27 3" xfId="13154"/>
    <cellStyle name="Normal 3 28" xfId="13155"/>
    <cellStyle name="Normal 3 28 2" xfId="13156"/>
    <cellStyle name="Normal 3 28 3" xfId="13157"/>
    <cellStyle name="Normal 3 29" xfId="13158"/>
    <cellStyle name="Normal 3 29 2" xfId="13159"/>
    <cellStyle name="Normal 3 29 3" xfId="13160"/>
    <cellStyle name="Normal 3 3" xfId="13161"/>
    <cellStyle name="Normal 3 3 10" xfId="13162"/>
    <cellStyle name="Normal 3 3 11" xfId="13163"/>
    <cellStyle name="Normal 3 3 12" xfId="13164"/>
    <cellStyle name="Normal 3 3 2" xfId="13165"/>
    <cellStyle name="Normal 3 3 2 2" xfId="13166"/>
    <cellStyle name="Normal 3 3 2 3" xfId="13167"/>
    <cellStyle name="Normal 3 3 2 4" xfId="13168"/>
    <cellStyle name="Normal 3 3 2 5" xfId="13169"/>
    <cellStyle name="Normal 3 3 3" xfId="13170"/>
    <cellStyle name="Normal 3 3 3 2" xfId="13171"/>
    <cellStyle name="Normal 3 3 3 3" xfId="13172"/>
    <cellStyle name="Normal 3 3 3 4" xfId="13173"/>
    <cellStyle name="Normal 3 3 3 5" xfId="13174"/>
    <cellStyle name="Normal 3 3 3 6" xfId="13175"/>
    <cellStyle name="Normal 3 3 4" xfId="13176"/>
    <cellStyle name="Normal 3 3 4 2" xfId="13177"/>
    <cellStyle name="Normal 3 3 4 3" xfId="13178"/>
    <cellStyle name="Normal 3 3 4 4" xfId="13179"/>
    <cellStyle name="Normal 3 3 5" xfId="13180"/>
    <cellStyle name="Normal 3 3 5 2" xfId="13181"/>
    <cellStyle name="Normal 3 3 5 2 2" xfId="13182"/>
    <cellStyle name="Normal 3 3 5 3" xfId="13183"/>
    <cellStyle name="Normal 3 3 6" xfId="13184"/>
    <cellStyle name="Normal 3 3 6 2" xfId="13185"/>
    <cellStyle name="Normal 3 3 6 2 2" xfId="13186"/>
    <cellStyle name="Normal 3 3 6 3" xfId="13187"/>
    <cellStyle name="Normal 3 3 7" xfId="13188"/>
    <cellStyle name="Normal 3 3 7 2" xfId="13189"/>
    <cellStyle name="Normal 3 3 7 2 2" xfId="13190"/>
    <cellStyle name="Normal 3 3 7 3" xfId="13191"/>
    <cellStyle name="Normal 3 3 8" xfId="13192"/>
    <cellStyle name="Normal 3 3 8 2" xfId="13193"/>
    <cellStyle name="Normal 3 3 9" xfId="13194"/>
    <cellStyle name="Normal 3 30" xfId="13195"/>
    <cellStyle name="Normal 3 30 2" xfId="13196"/>
    <cellStyle name="Normal 3 30 3" xfId="13197"/>
    <cellStyle name="Normal 3 31" xfId="13198"/>
    <cellStyle name="Normal 3 31 2" xfId="13199"/>
    <cellStyle name="Normal 3 31 3" xfId="13200"/>
    <cellStyle name="Normal 3 32" xfId="13201"/>
    <cellStyle name="Normal 3 32 2" xfId="13202"/>
    <cellStyle name="Normal 3 32 3" xfId="13203"/>
    <cellStyle name="Normal 3 33" xfId="13204"/>
    <cellStyle name="Normal 3 33 2" xfId="13205"/>
    <cellStyle name="Normal 3 33 3" xfId="13206"/>
    <cellStyle name="Normal 3 34" xfId="13207"/>
    <cellStyle name="Normal 3 34 2" xfId="13208"/>
    <cellStyle name="Normal 3 34 3" xfId="13209"/>
    <cellStyle name="Normal 3 35" xfId="13210"/>
    <cellStyle name="Normal 3 35 2" xfId="13211"/>
    <cellStyle name="Normal 3 35 3" xfId="13212"/>
    <cellStyle name="Normal 3 36" xfId="13213"/>
    <cellStyle name="Normal 3 36 2" xfId="13214"/>
    <cellStyle name="Normal 3 36 3" xfId="13215"/>
    <cellStyle name="Normal 3 37" xfId="13216"/>
    <cellStyle name="Normal 3 37 2" xfId="13217"/>
    <cellStyle name="Normal 3 37 3" xfId="13218"/>
    <cellStyle name="Normal 3 38" xfId="13219"/>
    <cellStyle name="Normal 3 38 2" xfId="13220"/>
    <cellStyle name="Normal 3 38 3" xfId="13221"/>
    <cellStyle name="Normal 3 39" xfId="13222"/>
    <cellStyle name="Normal 3 39 2" xfId="13223"/>
    <cellStyle name="Normal 3 39 3" xfId="13224"/>
    <cellStyle name="Normal 3 4" xfId="13225"/>
    <cellStyle name="Normal 3 4 2" xfId="13226"/>
    <cellStyle name="Normal 3 4 2 2" xfId="13227"/>
    <cellStyle name="Normal 3 4 2 2 2" xfId="13228"/>
    <cellStyle name="Normal 3 4 2 3" xfId="13229"/>
    <cellStyle name="Normal 3 4 3" xfId="13230"/>
    <cellStyle name="Normal 3 4 3 2" xfId="13231"/>
    <cellStyle name="Normal 3 4 3 3" xfId="13232"/>
    <cellStyle name="Normal 3 4 4" xfId="13233"/>
    <cellStyle name="Normal 3 4 4 2" xfId="13234"/>
    <cellStyle name="Normal 3 4 5" xfId="13235"/>
    <cellStyle name="Normal 3 40" xfId="13236"/>
    <cellStyle name="Normal 3 40 2" xfId="13237"/>
    <cellStyle name="Normal 3 40 3" xfId="13238"/>
    <cellStyle name="Normal 3 41" xfId="13239"/>
    <cellStyle name="Normal 3 41 2" xfId="13240"/>
    <cellStyle name="Normal 3 41 3" xfId="13241"/>
    <cellStyle name="Normal 3 42" xfId="13242"/>
    <cellStyle name="Normal 3 42 2" xfId="13243"/>
    <cellStyle name="Normal 3 42 3" xfId="13244"/>
    <cellStyle name="Normal 3 43" xfId="13245"/>
    <cellStyle name="Normal 3 43 2" xfId="13246"/>
    <cellStyle name="Normal 3 43 3" xfId="13247"/>
    <cellStyle name="Normal 3 44" xfId="13248"/>
    <cellStyle name="Normal 3 44 2" xfId="13249"/>
    <cellStyle name="Normal 3 44 3" xfId="13250"/>
    <cellStyle name="Normal 3 45" xfId="13251"/>
    <cellStyle name="Normal 3 45 2" xfId="13252"/>
    <cellStyle name="Normal 3 45 3" xfId="13253"/>
    <cellStyle name="Normal 3 46" xfId="13254"/>
    <cellStyle name="Normal 3 46 2" xfId="13255"/>
    <cellStyle name="Normal 3 46 3" xfId="13256"/>
    <cellStyle name="Normal 3 47" xfId="13257"/>
    <cellStyle name="Normal 3 47 2" xfId="13258"/>
    <cellStyle name="Normal 3 47 3" xfId="13259"/>
    <cellStyle name="Normal 3 48" xfId="13260"/>
    <cellStyle name="Normal 3 48 2" xfId="13261"/>
    <cellStyle name="Normal 3 48 3" xfId="13262"/>
    <cellStyle name="Normal 3 49" xfId="13263"/>
    <cellStyle name="Normal 3 49 2" xfId="13264"/>
    <cellStyle name="Normal 3 49 3" xfId="13265"/>
    <cellStyle name="Normal 3 5" xfId="13266"/>
    <cellStyle name="Normal 3 5 2" xfId="13267"/>
    <cellStyle name="Normal 3 5 2 2" xfId="13268"/>
    <cellStyle name="Normal 3 5 2 3" xfId="13269"/>
    <cellStyle name="Normal 3 5 2 4" xfId="13270"/>
    <cellStyle name="Normal 3 5 3" xfId="13271"/>
    <cellStyle name="Normal 3 5 3 2" xfId="13272"/>
    <cellStyle name="Normal 3 5 3 3" xfId="13273"/>
    <cellStyle name="Normal 3 5 4" xfId="13274"/>
    <cellStyle name="Normal 3 5 4 2" xfId="13275"/>
    <cellStyle name="Normal 3 5 5" xfId="13276"/>
    <cellStyle name="Normal 3 5 6" xfId="13277"/>
    <cellStyle name="Normal 3 50" xfId="13278"/>
    <cellStyle name="Normal 3 50 2" xfId="13279"/>
    <cellStyle name="Normal 3 50 3" xfId="13280"/>
    <cellStyle name="Normal 3 51" xfId="13281"/>
    <cellStyle name="Normal 3 51 2" xfId="13282"/>
    <cellStyle name="Normal 3 51 3" xfId="13283"/>
    <cellStyle name="Normal 3 52" xfId="13284"/>
    <cellStyle name="Normal 3 52 2" xfId="13285"/>
    <cellStyle name="Normal 3 52 3" xfId="13286"/>
    <cellStyle name="Normal 3 53" xfId="13287"/>
    <cellStyle name="Normal 3 53 2" xfId="13288"/>
    <cellStyle name="Normal 3 53 3" xfId="13289"/>
    <cellStyle name="Normal 3 54" xfId="13290"/>
    <cellStyle name="Normal 3 54 2" xfId="13291"/>
    <cellStyle name="Normal 3 54 3" xfId="13292"/>
    <cellStyle name="Normal 3 55" xfId="13293"/>
    <cellStyle name="Normal 3 55 2" xfId="13294"/>
    <cellStyle name="Normal 3 55 3" xfId="13295"/>
    <cellStyle name="Normal 3 56" xfId="13296"/>
    <cellStyle name="Normal 3 56 2" xfId="13297"/>
    <cellStyle name="Normal 3 56 3" xfId="13298"/>
    <cellStyle name="Normal 3 57" xfId="13299"/>
    <cellStyle name="Normal 3 57 2" xfId="13300"/>
    <cellStyle name="Normal 3 57 3" xfId="13301"/>
    <cellStyle name="Normal 3 58" xfId="13302"/>
    <cellStyle name="Normal 3 58 2" xfId="13303"/>
    <cellStyle name="Normal 3 58 3" xfId="13304"/>
    <cellStyle name="Normal 3 59" xfId="13305"/>
    <cellStyle name="Normal 3 59 2" xfId="13306"/>
    <cellStyle name="Normal 3 59 3" xfId="13307"/>
    <cellStyle name="Normal 3 6" xfId="13308"/>
    <cellStyle name="Normal 3 6 2" xfId="13309"/>
    <cellStyle name="Normal 3 6 2 2" xfId="13310"/>
    <cellStyle name="Normal 3 6 2 2 2" xfId="13311"/>
    <cellStyle name="Normal 3 6 2 3" xfId="13312"/>
    <cellStyle name="Normal 3 6 2 4" xfId="13313"/>
    <cellStyle name="Normal 3 6 2 5" xfId="13314"/>
    <cellStyle name="Normal 3 6 2 6" xfId="13315"/>
    <cellStyle name="Normal 3 6 3" xfId="13316"/>
    <cellStyle name="Normal 3 6 3 2" xfId="13317"/>
    <cellStyle name="Normal 3 6 4" xfId="13318"/>
    <cellStyle name="Normal 3 6 5" xfId="13319"/>
    <cellStyle name="Normal 3 6 5 2" xfId="13320"/>
    <cellStyle name="Normal 3 6 6" xfId="13321"/>
    <cellStyle name="Normal 3 60" xfId="13322"/>
    <cellStyle name="Normal 3 60 2" xfId="13323"/>
    <cellStyle name="Normal 3 60 3" xfId="13324"/>
    <cellStyle name="Normal 3 61" xfId="13325"/>
    <cellStyle name="Normal 3 61 2" xfId="13326"/>
    <cellStyle name="Normal 3 61 3" xfId="13327"/>
    <cellStyle name="Normal 3 62" xfId="13328"/>
    <cellStyle name="Normal 3 62 2" xfId="13329"/>
    <cellStyle name="Normal 3 62 3" xfId="13330"/>
    <cellStyle name="Normal 3 63" xfId="13331"/>
    <cellStyle name="Normal 3 63 2" xfId="13332"/>
    <cellStyle name="Normal 3 63 2 2" xfId="13333"/>
    <cellStyle name="Normal 3 64" xfId="13334"/>
    <cellStyle name="Normal 3 64 2" xfId="13335"/>
    <cellStyle name="Normal 3 64 3" xfId="13336"/>
    <cellStyle name="Normal 3 65" xfId="13337"/>
    <cellStyle name="Normal 3 66" xfId="13338"/>
    <cellStyle name="Normal 3 67" xfId="13339"/>
    <cellStyle name="Normal 3 68" xfId="13340"/>
    <cellStyle name="Normal 3 69" xfId="13341"/>
    <cellStyle name="Normal 3 7" xfId="13342"/>
    <cellStyle name="Normal 3 7 2" xfId="13343"/>
    <cellStyle name="Normal 3 7 2 2" xfId="13344"/>
    <cellStyle name="Normal 3 7 2 2 2" xfId="13345"/>
    <cellStyle name="Normal 3 7 2 3" xfId="13346"/>
    <cellStyle name="Normal 3 7 2 3 2" xfId="13347"/>
    <cellStyle name="Normal 3 7 2 4" xfId="13348"/>
    <cellStyle name="Normal 3 7 2 4 2" xfId="13349"/>
    <cellStyle name="Normal 3 7 2 5" xfId="13350"/>
    <cellStyle name="Normal 3 7 3" xfId="13351"/>
    <cellStyle name="Normal 3 7 4" xfId="13352"/>
    <cellStyle name="Normal 3 7 5" xfId="13353"/>
    <cellStyle name="Normal 3 7 5 2" xfId="13354"/>
    <cellStyle name="Normal 3 8" xfId="13355"/>
    <cellStyle name="Normal 3 8 2" xfId="13356"/>
    <cellStyle name="Normal 3 8 3" xfId="13357"/>
    <cellStyle name="Normal 3 8 4" xfId="13358"/>
    <cellStyle name="Normal 3 9" xfId="13359"/>
    <cellStyle name="Normal 3 9 2" xfId="13360"/>
    <cellStyle name="Normal 3 9 2 2" xfId="13361"/>
    <cellStyle name="Normal 3 9 2 3" xfId="13362"/>
    <cellStyle name="Normal 3 9 2 4" xfId="13363"/>
    <cellStyle name="Normal 3 9 3" xfId="13364"/>
    <cellStyle name="Normal 3 9 4" xfId="13365"/>
    <cellStyle name="Normal 3 9 5" xfId="13366"/>
    <cellStyle name="Normal 3 9 6" xfId="13367"/>
    <cellStyle name="Normal 30" xfId="13368"/>
    <cellStyle name="Normal 30 2" xfId="13369"/>
    <cellStyle name="Normal 30 2 2" xfId="13370"/>
    <cellStyle name="Normal 30 2 3" xfId="13371"/>
    <cellStyle name="Normal 30 3" xfId="13372"/>
    <cellStyle name="Normal 30 4" xfId="13373"/>
    <cellStyle name="Normal 31" xfId="13374"/>
    <cellStyle name="Normal 31 2" xfId="13375"/>
    <cellStyle name="Normal 31 2 2" xfId="13376"/>
    <cellStyle name="Normal 31 2 3" xfId="13377"/>
    <cellStyle name="Normal 31 3" xfId="13378"/>
    <cellStyle name="Normal 31 4" xfId="13379"/>
    <cellStyle name="Normal 32" xfId="13380"/>
    <cellStyle name="Normal 32 2" xfId="13381"/>
    <cellStyle name="Normal 32 2 2" xfId="13382"/>
    <cellStyle name="Normal 32 2 3" xfId="13383"/>
    <cellStyle name="Normal 32 3" xfId="13384"/>
    <cellStyle name="Normal 32 4" xfId="13385"/>
    <cellStyle name="Normal 33" xfId="13386"/>
    <cellStyle name="Normal 33 2" xfId="13387"/>
    <cellStyle name="Normal 33 2 2" xfId="13388"/>
    <cellStyle name="Normal 33 2 3" xfId="13389"/>
    <cellStyle name="Normal 33 3" xfId="13390"/>
    <cellStyle name="Normal 33 4" xfId="13391"/>
    <cellStyle name="Normal 34" xfId="13392"/>
    <cellStyle name="Normal 34 2" xfId="13393"/>
    <cellStyle name="Normal 34 2 2" xfId="13394"/>
    <cellStyle name="Normal 34 2 3" xfId="13395"/>
    <cellStyle name="Normal 34 3" xfId="13396"/>
    <cellStyle name="Normal 34 4" xfId="13397"/>
    <cellStyle name="Normal 35" xfId="13398"/>
    <cellStyle name="Normal 35 2" xfId="13399"/>
    <cellStyle name="Normal 35 2 2" xfId="13400"/>
    <cellStyle name="Normal 35 2 2 2" xfId="13401"/>
    <cellStyle name="Normal 35 2 2 3" xfId="13402"/>
    <cellStyle name="Normal 35 2 3" xfId="13403"/>
    <cellStyle name="Normal 35 2 4" xfId="13404"/>
    <cellStyle name="Normal 35 2 5" xfId="13405"/>
    <cellStyle name="Normal 35 2 6" xfId="13406"/>
    <cellStyle name="Normal 35 3" xfId="13407"/>
    <cellStyle name="Normal 35 3 2" xfId="13408"/>
    <cellStyle name="Normal 35 3 3" xfId="13409"/>
    <cellStyle name="Normal 35 4" xfId="13410"/>
    <cellStyle name="Normal 35 5" xfId="13411"/>
    <cellStyle name="Normal 35 6" xfId="13412"/>
    <cellStyle name="Normal 35 7" xfId="13413"/>
    <cellStyle name="Normal 36" xfId="13414"/>
    <cellStyle name="Normal 36 2" xfId="13415"/>
    <cellStyle name="Normal 36 2 2" xfId="13416"/>
    <cellStyle name="Normal 36 2 3" xfId="13417"/>
    <cellStyle name="Normal 36 2 4" xfId="13418"/>
    <cellStyle name="Normal 36 3" xfId="13419"/>
    <cellStyle name="Normal 36 4" xfId="13420"/>
    <cellStyle name="Normal 36 5" xfId="13421"/>
    <cellStyle name="Normal 37" xfId="13422"/>
    <cellStyle name="Normal 37 2" xfId="13423"/>
    <cellStyle name="Normal 37 2 2" xfId="13424"/>
    <cellStyle name="Normal 37 2 3" xfId="13425"/>
    <cellStyle name="Normal 37 2 4" xfId="13426"/>
    <cellStyle name="Normal 37 2 5" xfId="13427"/>
    <cellStyle name="Normal 37 3" xfId="13428"/>
    <cellStyle name="Normal 37 4" xfId="13429"/>
    <cellStyle name="Normal 37 5" xfId="13430"/>
    <cellStyle name="Normal 37 6" xfId="13431"/>
    <cellStyle name="Normal 38" xfId="13432"/>
    <cellStyle name="Normal 38 2" xfId="13433"/>
    <cellStyle name="Normal 38 2 2" xfId="13434"/>
    <cellStyle name="Normal 38 2 2 2" xfId="13435"/>
    <cellStyle name="Normal 38 2 3" xfId="13436"/>
    <cellStyle name="Normal 38 2 4" xfId="13437"/>
    <cellStyle name="Normal 38 2 5" xfId="13438"/>
    <cellStyle name="Normal 38 3" xfId="13439"/>
    <cellStyle name="Normal 38 3 2" xfId="13440"/>
    <cellStyle name="Normal 38 3 2 2" xfId="13441"/>
    <cellStyle name="Normal 38 3 3" xfId="13442"/>
    <cellStyle name="Normal 38 3 4" xfId="13443"/>
    <cellStyle name="Normal 38 3 5" xfId="13444"/>
    <cellStyle name="Normal 38 4" xfId="13445"/>
    <cellStyle name="Normal 38 4 2" xfId="13446"/>
    <cellStyle name="Normal 38 5" xfId="13447"/>
    <cellStyle name="Normal 38 6" xfId="13448"/>
    <cellStyle name="Normal 38 7" xfId="13449"/>
    <cellStyle name="Normal 39" xfId="13450"/>
    <cellStyle name="Normal 39 2" xfId="13451"/>
    <cellStyle name="Normal 39 2 2" xfId="13452"/>
    <cellStyle name="Normal 39 2 3" xfId="13453"/>
    <cellStyle name="Normal 39 3" xfId="13454"/>
    <cellStyle name="Normal 39 3 2" xfId="13455"/>
    <cellStyle name="Normal 39 3 2 2" xfId="13456"/>
    <cellStyle name="Normal 39 3 3" xfId="13457"/>
    <cellStyle name="Normal 39 3 4" xfId="13458"/>
    <cellStyle name="Normal 39 3 5" xfId="13459"/>
    <cellStyle name="Normal 39 4" xfId="13460"/>
    <cellStyle name="Normal 39 4 2" xfId="13461"/>
    <cellStyle name="Normal 39 5" xfId="13462"/>
    <cellStyle name="Normal 39 6" xfId="13463"/>
    <cellStyle name="Normal 39 7" xfId="13464"/>
    <cellStyle name="Normal 39 8" xfId="13465"/>
    <cellStyle name="Normal 4" xfId="13466"/>
    <cellStyle name="Normal 4 10" xfId="13467"/>
    <cellStyle name="Normal 4 10 2" xfId="13468"/>
    <cellStyle name="Normal 4 10 3" xfId="13469"/>
    <cellStyle name="Normal 4 11" xfId="13470"/>
    <cellStyle name="Normal 4 11 2" xfId="13471"/>
    <cellStyle name="Normal 4 11 3" xfId="13472"/>
    <cellStyle name="Normal 4 12" xfId="13473"/>
    <cellStyle name="Normal 4 12 2" xfId="13474"/>
    <cellStyle name="Normal 4 12 3" xfId="13475"/>
    <cellStyle name="Normal 4 13" xfId="13476"/>
    <cellStyle name="Normal 4 13 2" xfId="13477"/>
    <cellStyle name="Normal 4 13 3" xfId="13478"/>
    <cellStyle name="Normal 4 14" xfId="13479"/>
    <cellStyle name="Normal 4 14 2" xfId="13480"/>
    <cellStyle name="Normal 4 14 3" xfId="13481"/>
    <cellStyle name="Normal 4 14 4" xfId="13482"/>
    <cellStyle name="Normal 4 15" xfId="13483"/>
    <cellStyle name="Normal 4 15 2" xfId="13484"/>
    <cellStyle name="Normal 4 15 3" xfId="13485"/>
    <cellStyle name="Normal 4 16" xfId="13486"/>
    <cellStyle name="Normal 4 16 2" xfId="13487"/>
    <cellStyle name="Normal 4 16 3" xfId="13488"/>
    <cellStyle name="Normal 4 17" xfId="13489"/>
    <cellStyle name="Normal 4 17 2" xfId="13490"/>
    <cellStyle name="Normal 4 17 3" xfId="13491"/>
    <cellStyle name="Normal 4 18" xfId="13492"/>
    <cellStyle name="Normal 4 18 2" xfId="13493"/>
    <cellStyle name="Normal 4 18 3" xfId="13494"/>
    <cellStyle name="Normal 4 19" xfId="13495"/>
    <cellStyle name="Normal 4 19 2" xfId="13496"/>
    <cellStyle name="Normal 4 19 2 2" xfId="13497"/>
    <cellStyle name="Normal 4 19 2 2 2" xfId="13498"/>
    <cellStyle name="Normal 4 19 2 3" xfId="13499"/>
    <cellStyle name="Normal 4 19 2 4" xfId="13500"/>
    <cellStyle name="Normal 4 19 2 5" xfId="13501"/>
    <cellStyle name="Normal 4 19 3" xfId="13502"/>
    <cellStyle name="Normal 4 19 3 2" xfId="13503"/>
    <cellStyle name="Normal 4 19 3 3" xfId="13504"/>
    <cellStyle name="Normal 4 19 4" xfId="13505"/>
    <cellStyle name="Normal 4 19 5" xfId="13506"/>
    <cellStyle name="Normal 4 19 6" xfId="13507"/>
    <cellStyle name="Normal 4 19 7" xfId="13508"/>
    <cellStyle name="Normal 4 19 8" xfId="13509"/>
    <cellStyle name="Normal 4 19 9" xfId="13510"/>
    <cellStyle name="Normal 4 2" xfId="13511"/>
    <cellStyle name="Normal 4 2 10" xfId="13512"/>
    <cellStyle name="Normal 4 2 10 2" xfId="13513"/>
    <cellStyle name="Normal 4 2 11" xfId="13514"/>
    <cellStyle name="Normal 4 2 11 2" xfId="13515"/>
    <cellStyle name="Normal 4 2 12" xfId="13516"/>
    <cellStyle name="Normal 4 2 12 2" xfId="13517"/>
    <cellStyle name="Normal 4 2 13" xfId="13518"/>
    <cellStyle name="Normal 4 2 13 2" xfId="13519"/>
    <cellStyle name="Normal 4 2 14" xfId="13520"/>
    <cellStyle name="Normal 4 2 15" xfId="13521"/>
    <cellStyle name="Normal 4 2 15 2" xfId="13522"/>
    <cellStyle name="Normal 4 2 2" xfId="13523"/>
    <cellStyle name="Normal 4 2 2 2" xfId="13524"/>
    <cellStyle name="Normal 4 2 2 2 2" xfId="13525"/>
    <cellStyle name="Normal 4 2 2 2 2 2" xfId="13526"/>
    <cellStyle name="Normal 4 2 2 2 3" xfId="13527"/>
    <cellStyle name="Normal 4 2 2 2 4" xfId="13528"/>
    <cellStyle name="Normal 4 2 2 2 5" xfId="13529"/>
    <cellStyle name="Normal 4 2 2 2 6" xfId="13530"/>
    <cellStyle name="Normal 4 2 2 3" xfId="13531"/>
    <cellStyle name="Normal 4 2 2 3 2" xfId="13532"/>
    <cellStyle name="Normal 4 2 2 4" xfId="13533"/>
    <cellStyle name="Normal 4 2 2 5" xfId="13534"/>
    <cellStyle name="Normal 4 2 2 6" xfId="13535"/>
    <cellStyle name="Normal 4 2 3" xfId="13536"/>
    <cellStyle name="Normal 4 2 3 2" xfId="13537"/>
    <cellStyle name="Normal 4 2 3 2 2" xfId="13538"/>
    <cellStyle name="Normal 4 2 3 2 3" xfId="13539"/>
    <cellStyle name="Normal 4 2 3 2 4" xfId="13540"/>
    <cellStyle name="Normal 4 2 3 3" xfId="13541"/>
    <cellStyle name="Normal 4 2 3 3 2" xfId="13542"/>
    <cellStyle name="Normal 4 2 3 4" xfId="13543"/>
    <cellStyle name="Normal 4 2 3 5" xfId="13544"/>
    <cellStyle name="Normal 4 2 3 6" xfId="13545"/>
    <cellStyle name="Normal 4 2 3 7" xfId="13546"/>
    <cellStyle name="Normal 4 2 3 8" xfId="13547"/>
    <cellStyle name="Normal 4 2 4" xfId="13548"/>
    <cellStyle name="Normal 4 2 4 2" xfId="13549"/>
    <cellStyle name="Normal 4 2 4 3" xfId="13550"/>
    <cellStyle name="Normal 4 2 4 4" xfId="13551"/>
    <cellStyle name="Normal 4 2 4 5" xfId="13552"/>
    <cellStyle name="Normal 4 2 5" xfId="13553"/>
    <cellStyle name="Normal 4 2 5 2" xfId="13554"/>
    <cellStyle name="Normal 4 2 5 2 2" xfId="13555"/>
    <cellStyle name="Normal 4 2 5 3" xfId="13556"/>
    <cellStyle name="Normal 4 2 5 3 2" xfId="13557"/>
    <cellStyle name="Normal 4 2 5 4" xfId="13558"/>
    <cellStyle name="Normal 4 2 5 5" xfId="13559"/>
    <cellStyle name="Normal 4 2 5 6" xfId="13560"/>
    <cellStyle name="Normal 4 2 5 7" xfId="13561"/>
    <cellStyle name="Normal 4 2 6" xfId="13562"/>
    <cellStyle name="Normal 4 2 6 2" xfId="13563"/>
    <cellStyle name="Normal 4 2 6 3" xfId="13564"/>
    <cellStyle name="Normal 4 2 7" xfId="13565"/>
    <cellStyle name="Normal 4 2 7 2" xfId="13566"/>
    <cellStyle name="Normal 4 2 8" xfId="13567"/>
    <cellStyle name="Normal 4 2 8 2" xfId="13568"/>
    <cellStyle name="Normal 4 2 9" xfId="13569"/>
    <cellStyle name="Normal 4 2 9 2" xfId="13570"/>
    <cellStyle name="Normal 4 20" xfId="13571"/>
    <cellStyle name="Normal 4 20 2" xfId="13572"/>
    <cellStyle name="Normal 4 20 2 2" xfId="13573"/>
    <cellStyle name="Normal 4 20 2 2 2" xfId="13574"/>
    <cellStyle name="Normal 4 20 2 3" xfId="13575"/>
    <cellStyle name="Normal 4 20 2 4" xfId="13576"/>
    <cellStyle name="Normal 4 20 2 5" xfId="13577"/>
    <cellStyle name="Normal 4 20 3" xfId="13578"/>
    <cellStyle name="Normal 4 20 3 2" xfId="13579"/>
    <cellStyle name="Normal 4 20 3 3" xfId="13580"/>
    <cellStyle name="Normal 4 20 4" xfId="13581"/>
    <cellStyle name="Normal 4 20 5" xfId="13582"/>
    <cellStyle name="Normal 4 20 6" xfId="13583"/>
    <cellStyle name="Normal 4 20 7" xfId="13584"/>
    <cellStyle name="Normal 4 20 8" xfId="13585"/>
    <cellStyle name="Normal 4 20 9" xfId="13586"/>
    <cellStyle name="Normal 4 21" xfId="13587"/>
    <cellStyle name="Normal 4 21 2" xfId="13588"/>
    <cellStyle name="Normal 4 21 3" xfId="13589"/>
    <cellStyle name="Normal 4 22" xfId="13590"/>
    <cellStyle name="Normal 4 22 2" xfId="13591"/>
    <cellStyle name="Normal 4 22 3" xfId="13592"/>
    <cellStyle name="Normal 4 23" xfId="13593"/>
    <cellStyle name="Normal 4 23 2" xfId="13594"/>
    <cellStyle name="Normal 4 23 3" xfId="13595"/>
    <cellStyle name="Normal 4 24" xfId="13596"/>
    <cellStyle name="Normal 4 24 2" xfId="13597"/>
    <cellStyle name="Normal 4 24 3" xfId="13598"/>
    <cellStyle name="Normal 4 25" xfId="13599"/>
    <cellStyle name="Normal 4 25 2" xfId="13600"/>
    <cellStyle name="Normal 4 25 3" xfId="13601"/>
    <cellStyle name="Normal 4 26" xfId="13602"/>
    <cellStyle name="Normal 4 26 2" xfId="13603"/>
    <cellStyle name="Normal 4 26 3" xfId="13604"/>
    <cellStyle name="Normal 4 27" xfId="13605"/>
    <cellStyle name="Normal 4 27 2" xfId="13606"/>
    <cellStyle name="Normal 4 27 3" xfId="13607"/>
    <cellStyle name="Normal 4 28" xfId="13608"/>
    <cellStyle name="Normal 4 28 2" xfId="13609"/>
    <cellStyle name="Normal 4 28 3" xfId="13610"/>
    <cellStyle name="Normal 4 29" xfId="13611"/>
    <cellStyle name="Normal 4 29 2" xfId="13612"/>
    <cellStyle name="Normal 4 29 3" xfId="13613"/>
    <cellStyle name="Normal 4 3" xfId="13614"/>
    <cellStyle name="Normal 4 3 2" xfId="13615"/>
    <cellStyle name="Normal 4 3 2 2" xfId="13616"/>
    <cellStyle name="Normal 4 3 2 3" xfId="13617"/>
    <cellStyle name="Normal 4 3 3" xfId="13618"/>
    <cellStyle name="Normal 4 3 3 2" xfId="13619"/>
    <cellStyle name="Normal 4 3 4" xfId="13620"/>
    <cellStyle name="Normal 4 3 5" xfId="13621"/>
    <cellStyle name="Normal 4 30" xfId="13622"/>
    <cellStyle name="Normal 4 30 2" xfId="13623"/>
    <cellStyle name="Normal 4 30 2 2" xfId="13624"/>
    <cellStyle name="Normal 4 30 2 2 2" xfId="13625"/>
    <cellStyle name="Normal 4 30 2 3" xfId="13626"/>
    <cellStyle name="Normal 4 30 2 4" xfId="13627"/>
    <cellStyle name="Normal 4 30 2 5" xfId="13628"/>
    <cellStyle name="Normal 4 30 3" xfId="13629"/>
    <cellStyle name="Normal 4 30 3 2" xfId="13630"/>
    <cellStyle name="Normal 4 30 3 3" xfId="13631"/>
    <cellStyle name="Normal 4 30 4" xfId="13632"/>
    <cellStyle name="Normal 4 30 5" xfId="13633"/>
    <cellStyle name="Normal 4 30 6" xfId="13634"/>
    <cellStyle name="Normal 4 30 7" xfId="13635"/>
    <cellStyle name="Normal 4 31" xfId="13636"/>
    <cellStyle name="Normal 4 31 2" xfId="13637"/>
    <cellStyle name="Normal 4 31 2 2" xfId="13638"/>
    <cellStyle name="Normal 4 31 2 2 2" xfId="13639"/>
    <cellStyle name="Normal 4 31 2 3" xfId="13640"/>
    <cellStyle name="Normal 4 31 2 4" xfId="13641"/>
    <cellStyle name="Normal 4 31 2 5" xfId="13642"/>
    <cellStyle name="Normal 4 31 3" xfId="13643"/>
    <cellStyle name="Normal 4 31 3 2" xfId="13644"/>
    <cellStyle name="Normal 4 31 3 3" xfId="13645"/>
    <cellStyle name="Normal 4 31 4" xfId="13646"/>
    <cellStyle name="Normal 4 31 5" xfId="13647"/>
    <cellStyle name="Normal 4 31 6" xfId="13648"/>
    <cellStyle name="Normal 4 31 7" xfId="13649"/>
    <cellStyle name="Normal 4 32" xfId="13650"/>
    <cellStyle name="Normal 4 32 2" xfId="13651"/>
    <cellStyle name="Normal 4 32 3" xfId="13652"/>
    <cellStyle name="Normal 4 33" xfId="13653"/>
    <cellStyle name="Normal 4 33 2" xfId="13654"/>
    <cellStyle name="Normal 4 33 3" xfId="13655"/>
    <cellStyle name="Normal 4 34" xfId="13656"/>
    <cellStyle name="Normal 4 34 2" xfId="13657"/>
    <cellStyle name="Normal 4 34 3" xfId="13658"/>
    <cellStyle name="Normal 4 35" xfId="13659"/>
    <cellStyle name="Normal 4 35 2" xfId="13660"/>
    <cellStyle name="Normal 4 35 3" xfId="13661"/>
    <cellStyle name="Normal 4 36" xfId="13662"/>
    <cellStyle name="Normal 4 36 2" xfId="13663"/>
    <cellStyle name="Normal 4 36 3" xfId="13664"/>
    <cellStyle name="Normal 4 37" xfId="13665"/>
    <cellStyle name="Normal 4 37 2" xfId="13666"/>
    <cellStyle name="Normal 4 37 3" xfId="13667"/>
    <cellStyle name="Normal 4 38" xfId="13668"/>
    <cellStyle name="Normal 4 38 2" xfId="13669"/>
    <cellStyle name="Normal 4 38 3" xfId="13670"/>
    <cellStyle name="Normal 4 39" xfId="13671"/>
    <cellStyle name="Normal 4 39 2" xfId="13672"/>
    <cellStyle name="Normal 4 39 3" xfId="13673"/>
    <cellStyle name="Normal 4 4" xfId="13674"/>
    <cellStyle name="Normal 4 4 2" xfId="13675"/>
    <cellStyle name="Normal 4 4 2 2" xfId="13676"/>
    <cellStyle name="Normal 4 4 2 2 2" xfId="13677"/>
    <cellStyle name="Normal 4 4 2 3" xfId="13678"/>
    <cellStyle name="Normal 4 4 2 4" xfId="13679"/>
    <cellStyle name="Normal 4 4 3" xfId="13680"/>
    <cellStyle name="Normal 4 4 3 2" xfId="13681"/>
    <cellStyle name="Normal 4 4 4" xfId="13682"/>
    <cellStyle name="Normal 4 4 5" xfId="13683"/>
    <cellStyle name="Normal 4 4 6" xfId="13684"/>
    <cellStyle name="Normal 4 40" xfId="13685"/>
    <cellStyle name="Normal 4 40 2" xfId="13686"/>
    <cellStyle name="Normal 4 40 3" xfId="13687"/>
    <cellStyle name="Normal 4 41" xfId="13688"/>
    <cellStyle name="Normal 4 41 2" xfId="13689"/>
    <cellStyle name="Normal 4 41 2 2" xfId="13690"/>
    <cellStyle name="Normal 4 41 2 2 2" xfId="13691"/>
    <cellStyle name="Normal 4 41 2 3" xfId="13692"/>
    <cellStyle name="Normal 4 41 2 4" xfId="13693"/>
    <cellStyle name="Normal 4 41 2 5" xfId="13694"/>
    <cellStyle name="Normal 4 41 3" xfId="13695"/>
    <cellStyle name="Normal 4 41 3 2" xfId="13696"/>
    <cellStyle name="Normal 4 41 3 3" xfId="13697"/>
    <cellStyle name="Normal 4 41 4" xfId="13698"/>
    <cellStyle name="Normal 4 41 5" xfId="13699"/>
    <cellStyle name="Normal 4 41 6" xfId="13700"/>
    <cellStyle name="Normal 4 41 7" xfId="13701"/>
    <cellStyle name="Normal 4 42" xfId="13702"/>
    <cellStyle name="Normal 4 42 2" xfId="13703"/>
    <cellStyle name="Normal 4 42 3" xfId="13704"/>
    <cellStyle name="Normal 4 43" xfId="13705"/>
    <cellStyle name="Normal 4 43 2" xfId="13706"/>
    <cellStyle name="Normal 4 43 3" xfId="13707"/>
    <cellStyle name="Normal 4 44" xfId="13708"/>
    <cellStyle name="Normal 4 44 2" xfId="13709"/>
    <cellStyle name="Normal 4 44 3" xfId="13710"/>
    <cellStyle name="Normal 4 45" xfId="13711"/>
    <cellStyle name="Normal 4 45 2" xfId="13712"/>
    <cellStyle name="Normal 4 45 3" xfId="13713"/>
    <cellStyle name="Normal 4 46" xfId="13714"/>
    <cellStyle name="Normal 4 46 2" xfId="13715"/>
    <cellStyle name="Normal 4 46 3" xfId="13716"/>
    <cellStyle name="Normal 4 47" xfId="13717"/>
    <cellStyle name="Normal 4 47 2" xfId="13718"/>
    <cellStyle name="Normal 4 47 3" xfId="13719"/>
    <cellStyle name="Normal 4 48" xfId="13720"/>
    <cellStyle name="Normal 4 48 2" xfId="13721"/>
    <cellStyle name="Normal 4 48 3" xfId="13722"/>
    <cellStyle name="Normal 4 49" xfId="13723"/>
    <cellStyle name="Normal 4 49 2" xfId="13724"/>
    <cellStyle name="Normal 4 49 3" xfId="13725"/>
    <cellStyle name="Normal 4 5" xfId="13726"/>
    <cellStyle name="Normal 4 5 2" xfId="13727"/>
    <cellStyle name="Normal 4 5 2 2" xfId="13728"/>
    <cellStyle name="Normal 4 5 2 2 2" xfId="13729"/>
    <cellStyle name="Normal 4 5 2 3" xfId="13730"/>
    <cellStyle name="Normal 4 5 2 4" xfId="13731"/>
    <cellStyle name="Normal 4 5 2 5" xfId="13732"/>
    <cellStyle name="Normal 4 5 2 6" xfId="13733"/>
    <cellStyle name="Normal 4 5 3" xfId="13734"/>
    <cellStyle name="Normal 4 5 3 2" xfId="13735"/>
    <cellStyle name="Normal 4 5 4" xfId="13736"/>
    <cellStyle name="Normal 4 5 4 2" xfId="13737"/>
    <cellStyle name="Normal 4 5 5" xfId="13738"/>
    <cellStyle name="Normal 4 5 5 2" xfId="13739"/>
    <cellStyle name="Normal 4 5 6" xfId="13740"/>
    <cellStyle name="Normal 4 5 7" xfId="13741"/>
    <cellStyle name="Normal 4 50" xfId="13742"/>
    <cellStyle name="Normal 4 50 2" xfId="13743"/>
    <cellStyle name="Normal 4 50 3" xfId="13744"/>
    <cellStyle name="Normal 4 51" xfId="13745"/>
    <cellStyle name="Normal 4 51 2" xfId="13746"/>
    <cellStyle name="Normal 4 51 3" xfId="13747"/>
    <cellStyle name="Normal 4 52" xfId="13748"/>
    <cellStyle name="Normal 4 52 2" xfId="13749"/>
    <cellStyle name="Normal 4 52 3" xfId="13750"/>
    <cellStyle name="Normal 4 53" xfId="13751"/>
    <cellStyle name="Normal 4 53 2" xfId="13752"/>
    <cellStyle name="Normal 4 53 3" xfId="13753"/>
    <cellStyle name="Normal 4 54" xfId="13754"/>
    <cellStyle name="Normal 4 54 2" xfId="13755"/>
    <cellStyle name="Normal 4 54 3" xfId="13756"/>
    <cellStyle name="Normal 4 55" xfId="13757"/>
    <cellStyle name="Normal 4 55 2" xfId="13758"/>
    <cellStyle name="Normal 4 55 3" xfId="13759"/>
    <cellStyle name="Normal 4 56" xfId="13760"/>
    <cellStyle name="Normal 4 56 2" xfId="13761"/>
    <cellStyle name="Normal 4 56 3" xfId="13762"/>
    <cellStyle name="Normal 4 57" xfId="13763"/>
    <cellStyle name="Normal 4 57 2" xfId="13764"/>
    <cellStyle name="Normal 4 57 3" xfId="13765"/>
    <cellStyle name="Normal 4 58" xfId="13766"/>
    <cellStyle name="Normal 4 58 2" xfId="13767"/>
    <cellStyle name="Normal 4 58 2 2" xfId="13768"/>
    <cellStyle name="Normal 4 58 2 3" xfId="13769"/>
    <cellStyle name="Normal 4 58 2 4" xfId="13770"/>
    <cellStyle name="Normal 4 58 2 5" xfId="13771"/>
    <cellStyle name="Normal 4 58 2 6" xfId="13772"/>
    <cellStyle name="Normal 4 58 3" xfId="13773"/>
    <cellStyle name="Normal 4 58 3 2" xfId="13774"/>
    <cellStyle name="Normal 4 58 4" xfId="13775"/>
    <cellStyle name="Normal 4 58 5" xfId="13776"/>
    <cellStyle name="Normal 4 59" xfId="13777"/>
    <cellStyle name="Normal 4 59 2" xfId="13778"/>
    <cellStyle name="Normal 4 59 2 2" xfId="13779"/>
    <cellStyle name="Normal 4 59 2 3" xfId="13780"/>
    <cellStyle name="Normal 4 59 2 4" xfId="13781"/>
    <cellStyle name="Normal 4 59 2 5" xfId="13782"/>
    <cellStyle name="Normal 4 59 2 6" xfId="13783"/>
    <cellStyle name="Normal 4 59 3" xfId="13784"/>
    <cellStyle name="Normal 4 59 3 2" xfId="13785"/>
    <cellStyle name="Normal 4 59 4" xfId="13786"/>
    <cellStyle name="Normal 4 59 5" xfId="13787"/>
    <cellStyle name="Normal 4 6" xfId="13788"/>
    <cellStyle name="Normal 4 6 2" xfId="13789"/>
    <cellStyle name="Normal 4 6 2 2" xfId="13790"/>
    <cellStyle name="Normal 4 6 2 2 2" xfId="13791"/>
    <cellStyle name="Normal 4 6 2 3" xfId="13792"/>
    <cellStyle name="Normal 4 6 2 4" xfId="13793"/>
    <cellStyle name="Normal 4 6 2 5" xfId="13794"/>
    <cellStyle name="Normal 4 6 2 6" xfId="13795"/>
    <cellStyle name="Normal 4 6 2 7" xfId="13796"/>
    <cellStyle name="Normal 4 6 3" xfId="13797"/>
    <cellStyle name="Normal 4 6 3 2" xfId="13798"/>
    <cellStyle name="Normal 4 6 3 3" xfId="13799"/>
    <cellStyle name="Normal 4 6 4" xfId="13800"/>
    <cellStyle name="Normal 4 6 4 2" xfId="13801"/>
    <cellStyle name="Normal 4 6 5" xfId="13802"/>
    <cellStyle name="Normal 4 6 5 2" xfId="13803"/>
    <cellStyle name="Normal 4 6 6" xfId="13804"/>
    <cellStyle name="Normal 4 6 7" xfId="13805"/>
    <cellStyle name="Normal 4 60" xfId="13806"/>
    <cellStyle name="Normal 4 60 2" xfId="13807"/>
    <cellStyle name="Normal 4 60 2 2" xfId="13808"/>
    <cellStyle name="Normal 4 60 2 2 2" xfId="13809"/>
    <cellStyle name="Normal 4 60 2 3" xfId="13810"/>
    <cellStyle name="Normal 4 60 2 4" xfId="13811"/>
    <cellStyle name="Normal 4 60 2 5" xfId="13812"/>
    <cellStyle name="Normal 4 60 3" xfId="13813"/>
    <cellStyle name="Normal 4 60 3 2" xfId="13814"/>
    <cellStyle name="Normal 4 60 3 2 2" xfId="13815"/>
    <cellStyle name="Normal 4 60 3 3" xfId="13816"/>
    <cellStyle name="Normal 4 60 3 4" xfId="13817"/>
    <cellStyle name="Normal 4 60 3 5" xfId="13818"/>
    <cellStyle name="Normal 4 60 3 6" xfId="13819"/>
    <cellStyle name="Normal 4 60 4" xfId="13820"/>
    <cellStyle name="Normal 4 60 4 2" xfId="13821"/>
    <cellStyle name="Normal 4 60 4 3" xfId="13822"/>
    <cellStyle name="Normal 4 60 5" xfId="13823"/>
    <cellStyle name="Normal 4 60 5 2" xfId="13824"/>
    <cellStyle name="Normal 4 60 6" xfId="13825"/>
    <cellStyle name="Normal 4 60 6 2" xfId="13826"/>
    <cellStyle name="Normal 4 60 7" xfId="13827"/>
    <cellStyle name="Normal 4 61" xfId="13828"/>
    <cellStyle name="Normal 4 61 2" xfId="13829"/>
    <cellStyle name="Normal 4 61 2 2" xfId="13830"/>
    <cellStyle name="Normal 4 61 2 2 2" xfId="13831"/>
    <cellStyle name="Normal 4 61 2 3" xfId="13832"/>
    <cellStyle name="Normal 4 61 2 4" xfId="13833"/>
    <cellStyle name="Normal 4 61 2 5" xfId="13834"/>
    <cellStyle name="Normal 4 61 3" xfId="13835"/>
    <cellStyle name="Normal 4 61 3 2" xfId="13836"/>
    <cellStyle name="Normal 4 61 3 2 2" xfId="13837"/>
    <cellStyle name="Normal 4 61 3 3" xfId="13838"/>
    <cellStyle name="Normal 4 61 3 4" xfId="13839"/>
    <cellStyle name="Normal 4 61 3 5" xfId="13840"/>
    <cellStyle name="Normal 4 61 3 6" xfId="13841"/>
    <cellStyle name="Normal 4 61 4" xfId="13842"/>
    <cellStyle name="Normal 4 61 4 2" xfId="13843"/>
    <cellStyle name="Normal 4 61 4 3" xfId="13844"/>
    <cellStyle name="Normal 4 61 5" xfId="13845"/>
    <cellStyle name="Normal 4 61 5 2" xfId="13846"/>
    <cellStyle name="Normal 4 61 6" xfId="13847"/>
    <cellStyle name="Normal 4 61 6 2" xfId="13848"/>
    <cellStyle name="Normal 4 61 7" xfId="13849"/>
    <cellStyle name="Normal 4 62" xfId="13850"/>
    <cellStyle name="Normal 4 62 2" xfId="13851"/>
    <cellStyle name="Normal 4 62 2 2" xfId="13852"/>
    <cellStyle name="Normal 4 62 2 2 2" xfId="13853"/>
    <cellStyle name="Normal 4 62 2 3" xfId="13854"/>
    <cellStyle name="Normal 4 62 2 4" xfId="13855"/>
    <cellStyle name="Normal 4 62 2 5" xfId="13856"/>
    <cellStyle name="Normal 4 62 3" xfId="13857"/>
    <cellStyle name="Normal 4 62 3 2" xfId="13858"/>
    <cellStyle name="Normal 4 62 3 2 2" xfId="13859"/>
    <cellStyle name="Normal 4 62 3 3" xfId="13860"/>
    <cellStyle name="Normal 4 62 3 4" xfId="13861"/>
    <cellStyle name="Normal 4 62 3 5" xfId="13862"/>
    <cellStyle name="Normal 4 62 3 6" xfId="13863"/>
    <cellStyle name="Normal 4 62 4" xfId="13864"/>
    <cellStyle name="Normal 4 62 4 2" xfId="13865"/>
    <cellStyle name="Normal 4 62 4 3" xfId="13866"/>
    <cellStyle name="Normal 4 62 5" xfId="13867"/>
    <cellStyle name="Normal 4 62 5 2" xfId="13868"/>
    <cellStyle name="Normal 4 62 6" xfId="13869"/>
    <cellStyle name="Normal 4 62 6 2" xfId="13870"/>
    <cellStyle name="Normal 4 62 7" xfId="13871"/>
    <cellStyle name="Normal 4 63" xfId="13872"/>
    <cellStyle name="Normal 4 63 2" xfId="13873"/>
    <cellStyle name="Normal 4 63 2 2" xfId="13874"/>
    <cellStyle name="Normal 4 63 2 2 2" xfId="13875"/>
    <cellStyle name="Normal 4 63 2 3" xfId="13876"/>
    <cellStyle name="Normal 4 63 2 4" xfId="13877"/>
    <cellStyle name="Normal 4 63 2 5" xfId="13878"/>
    <cellStyle name="Normal 4 63 3" xfId="13879"/>
    <cellStyle name="Normal 4 63 3 2" xfId="13880"/>
    <cellStyle name="Normal 4 63 3 2 2" xfId="13881"/>
    <cellStyle name="Normal 4 63 3 3" xfId="13882"/>
    <cellStyle name="Normal 4 63 3 4" xfId="13883"/>
    <cellStyle name="Normal 4 63 3 5" xfId="13884"/>
    <cellStyle name="Normal 4 63 3 6" xfId="13885"/>
    <cellStyle name="Normal 4 63 4" xfId="13886"/>
    <cellStyle name="Normal 4 63 4 2" xfId="13887"/>
    <cellStyle name="Normal 4 63 4 3" xfId="13888"/>
    <cellStyle name="Normal 4 63 5" xfId="13889"/>
    <cellStyle name="Normal 4 63 5 2" xfId="13890"/>
    <cellStyle name="Normal 4 63 6" xfId="13891"/>
    <cellStyle name="Normal 4 63 6 2" xfId="13892"/>
    <cellStyle name="Normal 4 64" xfId="13893"/>
    <cellStyle name="Normal 4 64 2" xfId="13894"/>
    <cellStyle name="Normal 4 64 2 2" xfId="13895"/>
    <cellStyle name="Normal 4 64 2 2 2" xfId="13896"/>
    <cellStyle name="Normal 4 64 2 3" xfId="13897"/>
    <cellStyle name="Normal 4 64 2 4" xfId="13898"/>
    <cellStyle name="Normal 4 64 2 5" xfId="13899"/>
    <cellStyle name="Normal 4 64 3" xfId="13900"/>
    <cellStyle name="Normal 4 64 3 2" xfId="13901"/>
    <cellStyle name="Normal 4 64 3 2 2" xfId="13902"/>
    <cellStyle name="Normal 4 64 3 3" xfId="13903"/>
    <cellStyle name="Normal 4 64 3 4" xfId="13904"/>
    <cellStyle name="Normal 4 64 3 5" xfId="13905"/>
    <cellStyle name="Normal 4 64 3 6" xfId="13906"/>
    <cellStyle name="Normal 4 64 4" xfId="13907"/>
    <cellStyle name="Normal 4 64 4 2" xfId="13908"/>
    <cellStyle name="Normal 4 64 4 3" xfId="13909"/>
    <cellStyle name="Normal 4 64 5" xfId="13910"/>
    <cellStyle name="Normal 4 64 5 2" xfId="13911"/>
    <cellStyle name="Normal 4 64 6" xfId="13912"/>
    <cellStyle name="Normal 4 64 6 2" xfId="13913"/>
    <cellStyle name="Normal 4 65" xfId="13914"/>
    <cellStyle name="Normal 4 65 2" xfId="13915"/>
    <cellStyle name="Normal 4 65 2 2" xfId="13916"/>
    <cellStyle name="Normal 4 65 2 2 2" xfId="13917"/>
    <cellStyle name="Normal 4 65 2 3" xfId="13918"/>
    <cellStyle name="Normal 4 65 2 4" xfId="13919"/>
    <cellStyle name="Normal 4 65 2 5" xfId="13920"/>
    <cellStyle name="Normal 4 65 3" xfId="13921"/>
    <cellStyle name="Normal 4 65 3 2" xfId="13922"/>
    <cellStyle name="Normal 4 65 3 2 2" xfId="13923"/>
    <cellStyle name="Normal 4 65 3 3" xfId="13924"/>
    <cellStyle name="Normal 4 65 3 4" xfId="13925"/>
    <cellStyle name="Normal 4 65 3 5" xfId="13926"/>
    <cellStyle name="Normal 4 65 3 6" xfId="13927"/>
    <cellStyle name="Normal 4 65 4" xfId="13928"/>
    <cellStyle name="Normal 4 65 4 2" xfId="13929"/>
    <cellStyle name="Normal 4 65 4 3" xfId="13930"/>
    <cellStyle name="Normal 4 65 5" xfId="13931"/>
    <cellStyle name="Normal 4 65 5 2" xfId="13932"/>
    <cellStyle name="Normal 4 65 6" xfId="13933"/>
    <cellStyle name="Normal 4 65 6 2" xfId="13934"/>
    <cellStyle name="Normal 4 66" xfId="13935"/>
    <cellStyle name="Normal 4 66 2" xfId="13936"/>
    <cellStyle name="Normal 4 66 2 2" xfId="13937"/>
    <cellStyle name="Normal 4 66 2 2 2" xfId="13938"/>
    <cellStyle name="Normal 4 66 2 3" xfId="13939"/>
    <cellStyle name="Normal 4 66 2 4" xfId="13940"/>
    <cellStyle name="Normal 4 66 2 5" xfId="13941"/>
    <cellStyle name="Normal 4 66 3" xfId="13942"/>
    <cellStyle name="Normal 4 66 3 2" xfId="13943"/>
    <cellStyle name="Normal 4 66 3 3" xfId="13944"/>
    <cellStyle name="Normal 4 66 4" xfId="13945"/>
    <cellStyle name="Normal 4 66 5" xfId="13946"/>
    <cellStyle name="Normal 4 66 6" xfId="13947"/>
    <cellStyle name="Normal 4 67" xfId="13948"/>
    <cellStyle name="Normal 4 67 2" xfId="13949"/>
    <cellStyle name="Normal 4 67 2 2" xfId="13950"/>
    <cellStyle name="Normal 4 67 2 2 2" xfId="13951"/>
    <cellStyle name="Normal 4 67 2 3" xfId="13952"/>
    <cellStyle name="Normal 4 67 2 4" xfId="13953"/>
    <cellStyle name="Normal 4 67 2 5" xfId="13954"/>
    <cellStyle name="Normal 4 67 3" xfId="13955"/>
    <cellStyle name="Normal 4 67 3 2" xfId="13956"/>
    <cellStyle name="Normal 4 67 3 3" xfId="13957"/>
    <cellStyle name="Normal 4 67 4" xfId="13958"/>
    <cellStyle name="Normal 4 67 5" xfId="13959"/>
    <cellStyle name="Normal 4 67 6" xfId="13960"/>
    <cellStyle name="Normal 4 68" xfId="13961"/>
    <cellStyle name="Normal 4 68 2" xfId="13962"/>
    <cellStyle name="Normal 4 68 2 2" xfId="13963"/>
    <cellStyle name="Normal 4 68 2 2 2" xfId="13964"/>
    <cellStyle name="Normal 4 68 2 3" xfId="13965"/>
    <cellStyle name="Normal 4 68 2 4" xfId="13966"/>
    <cellStyle name="Normal 4 68 2 5" xfId="13967"/>
    <cellStyle name="Normal 4 68 3" xfId="13968"/>
    <cellStyle name="Normal 4 68 3 2" xfId="13969"/>
    <cellStyle name="Normal 4 68 3 3" xfId="13970"/>
    <cellStyle name="Normal 4 68 4" xfId="13971"/>
    <cellStyle name="Normal 4 68 5" xfId="13972"/>
    <cellStyle name="Normal 4 68 6" xfId="13973"/>
    <cellStyle name="Normal 4 68 7" xfId="13974"/>
    <cellStyle name="Normal 4 68 8" xfId="13975"/>
    <cellStyle name="Normal 4 69" xfId="13976"/>
    <cellStyle name="Normal 4 69 2" xfId="13977"/>
    <cellStyle name="Normal 4 69 2 2" xfId="13978"/>
    <cellStyle name="Normal 4 69 2 2 2" xfId="13979"/>
    <cellStyle name="Normal 4 69 2 3" xfId="13980"/>
    <cellStyle name="Normal 4 69 2 4" xfId="13981"/>
    <cellStyle name="Normal 4 69 2 5" xfId="13982"/>
    <cellStyle name="Normal 4 69 3" xfId="13983"/>
    <cellStyle name="Normal 4 69 3 2" xfId="13984"/>
    <cellStyle name="Normal 4 69 3 3" xfId="13985"/>
    <cellStyle name="Normal 4 69 4" xfId="13986"/>
    <cellStyle name="Normal 4 69 5" xfId="13987"/>
    <cellStyle name="Normal 4 69 6" xfId="13988"/>
    <cellStyle name="Normal 4 7" xfId="13989"/>
    <cellStyle name="Normal 4 7 2" xfId="13990"/>
    <cellStyle name="Normal 4 7 2 2" xfId="13991"/>
    <cellStyle name="Normal 4 7 2 2 2" xfId="13992"/>
    <cellStyle name="Normal 4 7 2 3" xfId="13993"/>
    <cellStyle name="Normal 4 7 2 4" xfId="13994"/>
    <cellStyle name="Normal 4 7 2 5" xfId="13995"/>
    <cellStyle name="Normal 4 7 2 6" xfId="13996"/>
    <cellStyle name="Normal 4 7 3" xfId="13997"/>
    <cellStyle name="Normal 4 7 3 2" xfId="13998"/>
    <cellStyle name="Normal 4 7 4" xfId="13999"/>
    <cellStyle name="Normal 4 7 4 2" xfId="14000"/>
    <cellStyle name="Normal 4 7 5" xfId="14001"/>
    <cellStyle name="Normal 4 70" xfId="14002"/>
    <cellStyle name="Normal 4 70 2" xfId="14003"/>
    <cellStyle name="Normal 4 70 2 2" xfId="14004"/>
    <cellStyle name="Normal 4 70 2 2 2" xfId="14005"/>
    <cellStyle name="Normal 4 70 2 3" xfId="14006"/>
    <cellStyle name="Normal 4 70 2 4" xfId="14007"/>
    <cellStyle name="Normal 4 70 2 5" xfId="14008"/>
    <cellStyle name="Normal 4 70 3" xfId="14009"/>
    <cellStyle name="Normal 4 70 3 2" xfId="14010"/>
    <cellStyle name="Normal 4 70 3 3" xfId="14011"/>
    <cellStyle name="Normal 4 70 4" xfId="14012"/>
    <cellStyle name="Normal 4 70 5" xfId="14013"/>
    <cellStyle name="Normal 4 70 6" xfId="14014"/>
    <cellStyle name="Normal 4 71" xfId="14015"/>
    <cellStyle name="Normal 4 71 2" xfId="14016"/>
    <cellStyle name="Normal 4 71 2 2" xfId="14017"/>
    <cellStyle name="Normal 4 71 2 2 2" xfId="14018"/>
    <cellStyle name="Normal 4 71 2 3" xfId="14019"/>
    <cellStyle name="Normal 4 71 2 4" xfId="14020"/>
    <cellStyle name="Normal 4 71 2 5" xfId="14021"/>
    <cellStyle name="Normal 4 71 3" xfId="14022"/>
    <cellStyle name="Normal 4 71 3 2" xfId="14023"/>
    <cellStyle name="Normal 4 71 3 3" xfId="14024"/>
    <cellStyle name="Normal 4 71 4" xfId="14025"/>
    <cellStyle name="Normal 4 71 5" xfId="14026"/>
    <cellStyle name="Normal 4 71 6" xfId="14027"/>
    <cellStyle name="Normal 4 72" xfId="14028"/>
    <cellStyle name="Normal 4 72 2" xfId="14029"/>
    <cellStyle name="Normal 4 72 2 2" xfId="14030"/>
    <cellStyle name="Normal 4 72 2 2 2" xfId="14031"/>
    <cellStyle name="Normal 4 72 2 3" xfId="14032"/>
    <cellStyle name="Normal 4 72 2 4" xfId="14033"/>
    <cellStyle name="Normal 4 72 2 5" xfId="14034"/>
    <cellStyle name="Normal 4 72 3" xfId="14035"/>
    <cellStyle name="Normal 4 72 3 2" xfId="14036"/>
    <cellStyle name="Normal 4 72 3 3" xfId="14037"/>
    <cellStyle name="Normal 4 72 4" xfId="14038"/>
    <cellStyle name="Normal 4 72 5" xfId="14039"/>
    <cellStyle name="Normal 4 72 6" xfId="14040"/>
    <cellStyle name="Normal 4 73" xfId="14041"/>
    <cellStyle name="Normal 4 73 2" xfId="14042"/>
    <cellStyle name="Normal 4 73 2 2" xfId="14043"/>
    <cellStyle name="Normal 4 73 3" xfId="14044"/>
    <cellStyle name="Normal 4 73 3 2" xfId="14045"/>
    <cellStyle name="Normal 4 73 4" xfId="14046"/>
    <cellStyle name="Normal 4 73 5" xfId="14047"/>
    <cellStyle name="Normal 4 74" xfId="14048"/>
    <cellStyle name="Normal 4 74 2" xfId="14049"/>
    <cellStyle name="Normal 4 74 2 2" xfId="14050"/>
    <cellStyle name="Normal 4 74 3" xfId="14051"/>
    <cellStyle name="Normal 4 74 3 2" xfId="14052"/>
    <cellStyle name="Normal 4 74 4" xfId="14053"/>
    <cellStyle name="Normal 4 74 5" xfId="14054"/>
    <cellStyle name="Normal 4 74 6" xfId="14055"/>
    <cellStyle name="Normal 4 74 7" xfId="14056"/>
    <cellStyle name="Normal 4 75" xfId="14057"/>
    <cellStyle name="Normal 4 76" xfId="14058"/>
    <cellStyle name="Normal 4 77" xfId="14059"/>
    <cellStyle name="Normal 4 78" xfId="14060"/>
    <cellStyle name="Normal 4 79" xfId="14061"/>
    <cellStyle name="Normal 4 8" xfId="14062"/>
    <cellStyle name="Normal 4 8 2" xfId="14063"/>
    <cellStyle name="Normal 4 8 2 2" xfId="14064"/>
    <cellStyle name="Normal 4 8 2 3" xfId="14065"/>
    <cellStyle name="Normal 4 8 2 4" xfId="14066"/>
    <cellStyle name="Normal 4 8 2 5" xfId="14067"/>
    <cellStyle name="Normal 4 8 2 6" xfId="14068"/>
    <cellStyle name="Normal 4 8 3" xfId="14069"/>
    <cellStyle name="Normal 4 8 3 2" xfId="14070"/>
    <cellStyle name="Normal 4 8 4" xfId="14071"/>
    <cellStyle name="Normal 4 8 5" xfId="14072"/>
    <cellStyle name="Normal 4 80" xfId="14073"/>
    <cellStyle name="Normal 4 81" xfId="14074"/>
    <cellStyle name="Normal 4 82" xfId="14075"/>
    <cellStyle name="Normal 4 9" xfId="14076"/>
    <cellStyle name="Normal 4 9 2" xfId="14077"/>
    <cellStyle name="Normal 4 9 2 2" xfId="14078"/>
    <cellStyle name="Normal 4 9 2 3" xfId="14079"/>
    <cellStyle name="Normal 4 9 2 4" xfId="14080"/>
    <cellStyle name="Normal 4 9 2 5" xfId="14081"/>
    <cellStyle name="Normal 4 9 2 6" xfId="14082"/>
    <cellStyle name="Normal 4 9 3" xfId="14083"/>
    <cellStyle name="Normal 4 9 3 2" xfId="14084"/>
    <cellStyle name="Normal 4 9 4" xfId="14085"/>
    <cellStyle name="Normal 4 9 5" xfId="14086"/>
    <cellStyle name="Normal 40" xfId="14087"/>
    <cellStyle name="Normal 40 2" xfId="14088"/>
    <cellStyle name="Normal 40 2 2" xfId="14089"/>
    <cellStyle name="Normal 40 2 2 2" xfId="14090"/>
    <cellStyle name="Normal 40 2 3" xfId="14091"/>
    <cellStyle name="Normal 40 2 4" xfId="14092"/>
    <cellStyle name="Normal 40 2 5" xfId="14093"/>
    <cellStyle name="Normal 40 3" xfId="14094"/>
    <cellStyle name="Normal 40 3 2" xfId="14095"/>
    <cellStyle name="Normal 40 3 2 2" xfId="14096"/>
    <cellStyle name="Normal 40 3 3" xfId="14097"/>
    <cellStyle name="Normal 40 3 4" xfId="14098"/>
    <cellStyle name="Normal 40 3 5" xfId="14099"/>
    <cellStyle name="Normal 40 3 6" xfId="14100"/>
    <cellStyle name="Normal 40 4" xfId="14101"/>
    <cellStyle name="Normal 40 4 2" xfId="14102"/>
    <cellStyle name="Normal 40 4 3" xfId="14103"/>
    <cellStyle name="Normal 40 5" xfId="14104"/>
    <cellStyle name="Normal 40 5 2" xfId="14105"/>
    <cellStyle name="Normal 40 6" xfId="14106"/>
    <cellStyle name="Normal 40 6 2" xfId="14107"/>
    <cellStyle name="Normal 41" xfId="14108"/>
    <cellStyle name="Normal 41 10" xfId="14109"/>
    <cellStyle name="Normal 41 10 2" xfId="14110"/>
    <cellStyle name="Normal 41 11" xfId="14111"/>
    <cellStyle name="Normal 41 2" xfId="14112"/>
    <cellStyle name="Normal 41 2 2" xfId="14113"/>
    <cellStyle name="Normal 41 2 2 2" xfId="14114"/>
    <cellStyle name="Normal 41 2 2 2 2" xfId="14115"/>
    <cellStyle name="Normal 41 2 2 3" xfId="14116"/>
    <cellStyle name="Normal 41 2 2 4" xfId="14117"/>
    <cellStyle name="Normal 41 2 2 5" xfId="14118"/>
    <cellStyle name="Normal 41 2 3" xfId="14119"/>
    <cellStyle name="Normal 41 2 3 2" xfId="14120"/>
    <cellStyle name="Normal 41 2 3 2 2" xfId="14121"/>
    <cellStyle name="Normal 41 2 3 3" xfId="14122"/>
    <cellStyle name="Normal 41 2 3 4" xfId="14123"/>
    <cellStyle name="Normal 41 2 3 5" xfId="14124"/>
    <cellStyle name="Normal 41 2 3 6" xfId="14125"/>
    <cellStyle name="Normal 41 2 4" xfId="14126"/>
    <cellStyle name="Normal 41 2 4 2" xfId="14127"/>
    <cellStyle name="Normal 41 2 4 3" xfId="14128"/>
    <cellStyle name="Normal 41 2 5" xfId="14129"/>
    <cellStyle name="Normal 41 2 5 2" xfId="14130"/>
    <cellStyle name="Normal 41 2 6" xfId="14131"/>
    <cellStyle name="Normal 41 2 6 2" xfId="14132"/>
    <cellStyle name="Normal 41 3" xfId="14133"/>
    <cellStyle name="Normal 41 3 2" xfId="14134"/>
    <cellStyle name="Normal 41 3 2 2" xfId="14135"/>
    <cellStyle name="Normal 41 3 2 2 2" xfId="14136"/>
    <cellStyle name="Normal 41 3 2 3" xfId="14137"/>
    <cellStyle name="Normal 41 3 2 4" xfId="14138"/>
    <cellStyle name="Normal 41 3 2 5" xfId="14139"/>
    <cellStyle name="Normal 41 3 3" xfId="14140"/>
    <cellStyle name="Normal 41 3 3 2" xfId="14141"/>
    <cellStyle name="Normal 41 3 3 3" xfId="14142"/>
    <cellStyle name="Normal 41 3 4" xfId="14143"/>
    <cellStyle name="Normal 41 3 5" xfId="14144"/>
    <cellStyle name="Normal 41 3 6" xfId="14145"/>
    <cellStyle name="Normal 41 4" xfId="14146"/>
    <cellStyle name="Normal 41 4 2" xfId="14147"/>
    <cellStyle name="Normal 41 4 2 2" xfId="14148"/>
    <cellStyle name="Normal 41 4 2 2 2" xfId="14149"/>
    <cellStyle name="Normal 41 4 2 3" xfId="14150"/>
    <cellStyle name="Normal 41 4 2 4" xfId="14151"/>
    <cellStyle name="Normal 41 4 2 5" xfId="14152"/>
    <cellStyle name="Normal 41 4 3" xfId="14153"/>
    <cellStyle name="Normal 41 4 3 2" xfId="14154"/>
    <cellStyle name="Normal 41 4 3 3" xfId="14155"/>
    <cellStyle name="Normal 41 4 4" xfId="14156"/>
    <cellStyle name="Normal 41 4 5" xfId="14157"/>
    <cellStyle name="Normal 41 4 6" xfId="14158"/>
    <cellStyle name="Normal 41 5" xfId="14159"/>
    <cellStyle name="Normal 41 5 2" xfId="14160"/>
    <cellStyle name="Normal 41 5 2 2" xfId="14161"/>
    <cellStyle name="Normal 41 5 2 2 2" xfId="14162"/>
    <cellStyle name="Normal 41 5 2 3" xfId="14163"/>
    <cellStyle name="Normal 41 5 2 4" xfId="14164"/>
    <cellStyle name="Normal 41 5 2 5" xfId="14165"/>
    <cellStyle name="Normal 41 5 3" xfId="14166"/>
    <cellStyle name="Normal 41 5 3 2" xfId="14167"/>
    <cellStyle name="Normal 41 5 3 3" xfId="14168"/>
    <cellStyle name="Normal 41 5 4" xfId="14169"/>
    <cellStyle name="Normal 41 5 5" xfId="14170"/>
    <cellStyle name="Normal 41 5 6" xfId="14171"/>
    <cellStyle name="Normal 41 6" xfId="14172"/>
    <cellStyle name="Normal 41 6 2" xfId="14173"/>
    <cellStyle name="Normal 41 6 2 2" xfId="14174"/>
    <cellStyle name="Normal 41 6 3" xfId="14175"/>
    <cellStyle name="Normal 41 6 4" xfId="14176"/>
    <cellStyle name="Normal 41 6 5" xfId="14177"/>
    <cellStyle name="Normal 41 7" xfId="14178"/>
    <cellStyle name="Normal 41 7 2" xfId="14179"/>
    <cellStyle name="Normal 41 7 2 2" xfId="14180"/>
    <cellStyle name="Normal 41 7 3" xfId="14181"/>
    <cellStyle name="Normal 41 7 4" xfId="14182"/>
    <cellStyle name="Normal 41 7 5" xfId="14183"/>
    <cellStyle name="Normal 41 7 6" xfId="14184"/>
    <cellStyle name="Normal 41 8" xfId="14185"/>
    <cellStyle name="Normal 41 8 2" xfId="14186"/>
    <cellStyle name="Normal 41 8 3" xfId="14187"/>
    <cellStyle name="Normal 41 9" xfId="14188"/>
    <cellStyle name="Normal 41 9 2" xfId="14189"/>
    <cellStyle name="Normal 42" xfId="14190"/>
    <cellStyle name="Normal 42 2" xfId="14191"/>
    <cellStyle name="Normal 42 2 2" xfId="14192"/>
    <cellStyle name="Normal 42 2 2 2" xfId="14193"/>
    <cellStyle name="Normal 42 2 3" xfId="14194"/>
    <cellStyle name="Normal 42 2 4" xfId="14195"/>
    <cellStyle name="Normal 42 2 5" xfId="14196"/>
    <cellStyle name="Normal 42 3" xfId="14197"/>
    <cellStyle name="Normal 42 3 2" xfId="14198"/>
    <cellStyle name="Normal 42 3 2 2" xfId="14199"/>
    <cellStyle name="Normal 42 3 3" xfId="14200"/>
    <cellStyle name="Normal 42 3 4" xfId="14201"/>
    <cellStyle name="Normal 42 3 5" xfId="14202"/>
    <cellStyle name="Normal 42 3 6" xfId="14203"/>
    <cellStyle name="Normal 42 4" xfId="14204"/>
    <cellStyle name="Normal 42 4 2" xfId="14205"/>
    <cellStyle name="Normal 42 4 3" xfId="14206"/>
    <cellStyle name="Normal 42 5" xfId="14207"/>
    <cellStyle name="Normal 42 5 2" xfId="14208"/>
    <cellStyle name="Normal 42 6" xfId="14209"/>
    <cellStyle name="Normal 42 6 2" xfId="14210"/>
    <cellStyle name="Normal 43" xfId="14211"/>
    <cellStyle name="Normal 43 2" xfId="14212"/>
    <cellStyle name="Normal 43 2 2" xfId="14213"/>
    <cellStyle name="Normal 43 2 2 2" xfId="14214"/>
    <cellStyle name="Normal 43 2 2 3" xfId="14215"/>
    <cellStyle name="Normal 43 2 2 4" xfId="14216"/>
    <cellStyle name="Normal 43 2 2 5" xfId="14217"/>
    <cellStyle name="Normal 43 2 2 6" xfId="14218"/>
    <cellStyle name="Normal 43 2 3" xfId="14219"/>
    <cellStyle name="Normal 43 2 3 2" xfId="14220"/>
    <cellStyle name="Normal 43 2 4" xfId="14221"/>
    <cellStyle name="Normal 43 2 5" xfId="14222"/>
    <cellStyle name="Normal 43 3" xfId="14223"/>
    <cellStyle name="Normal 43 3 2" xfId="14224"/>
    <cellStyle name="Normal 43 3 2 2" xfId="14225"/>
    <cellStyle name="Normal 43 3 3" xfId="14226"/>
    <cellStyle name="Normal 43 3 4" xfId="14227"/>
    <cellStyle name="Normal 43 3 5" xfId="14228"/>
    <cellStyle name="Normal 43 3 6" xfId="14229"/>
    <cellStyle name="Normal 43 4" xfId="14230"/>
    <cellStyle name="Normal 43 4 2" xfId="14231"/>
    <cellStyle name="Normal 43 5" xfId="14232"/>
    <cellStyle name="Normal 43 5 2" xfId="14233"/>
    <cellStyle name="Normal 43 6" xfId="14234"/>
    <cellStyle name="Normal 44" xfId="14235"/>
    <cellStyle name="Normal 44 2" xfId="14236"/>
    <cellStyle name="Normal 44 2 2" xfId="14237"/>
    <cellStyle name="Normal 44 2 2 2" xfId="14238"/>
    <cellStyle name="Normal 44 2 2 3" xfId="14239"/>
    <cellStyle name="Normal 44 2 2 4" xfId="14240"/>
    <cellStyle name="Normal 44 2 2 5" xfId="14241"/>
    <cellStyle name="Normal 44 2 2 6" xfId="14242"/>
    <cellStyle name="Normal 44 2 3" xfId="14243"/>
    <cellStyle name="Normal 44 2 3 2" xfId="14244"/>
    <cellStyle name="Normal 44 2 4" xfId="14245"/>
    <cellStyle name="Normal 44 2 5" xfId="14246"/>
    <cellStyle name="Normal 44 3" xfId="14247"/>
    <cellStyle name="Normal 44 3 2" xfId="14248"/>
    <cellStyle name="Normal 44 3 3" xfId="14249"/>
    <cellStyle name="Normal 44 3 4" xfId="14250"/>
    <cellStyle name="Normal 44 3 5" xfId="14251"/>
    <cellStyle name="Normal 44 3 6" xfId="14252"/>
    <cellStyle name="Normal 44 4" xfId="14253"/>
    <cellStyle name="Normal 44 4 2" xfId="14254"/>
    <cellStyle name="Normal 44 5" xfId="14255"/>
    <cellStyle name="Normal 44 6" xfId="14256"/>
    <cellStyle name="Normal 45" xfId="14257"/>
    <cellStyle name="Normal 45 2" xfId="14258"/>
    <cellStyle name="Normal 45 2 2" xfId="14259"/>
    <cellStyle name="Normal 45 2 2 2" xfId="14260"/>
    <cellStyle name="Normal 45 2 2 3" xfId="14261"/>
    <cellStyle name="Normal 45 2 2 4" xfId="14262"/>
    <cellStyle name="Normal 45 2 2 5" xfId="14263"/>
    <cellStyle name="Normal 45 2 2 6" xfId="14264"/>
    <cellStyle name="Normal 45 2 3" xfId="14265"/>
    <cellStyle name="Normal 45 2 3 2" xfId="14266"/>
    <cellStyle name="Normal 45 2 4" xfId="14267"/>
    <cellStyle name="Normal 45 2 5" xfId="14268"/>
    <cellStyle name="Normal 45 3" xfId="14269"/>
    <cellStyle name="Normal 45 3 2" xfId="14270"/>
    <cellStyle name="Normal 45 3 3" xfId="14271"/>
    <cellStyle name="Normal 45 3 4" xfId="14272"/>
    <cellStyle name="Normal 45 3 5" xfId="14273"/>
    <cellStyle name="Normal 45 3 6" xfId="14274"/>
    <cellStyle name="Normal 45 4" xfId="14275"/>
    <cellStyle name="Normal 45 4 2" xfId="14276"/>
    <cellStyle name="Normal 45 5" xfId="14277"/>
    <cellStyle name="Normal 45 6" xfId="14278"/>
    <cellStyle name="Normal 46" xfId="14279"/>
    <cellStyle name="Normal 46 2" xfId="14280"/>
    <cellStyle name="Normal 46 2 2" xfId="14281"/>
    <cellStyle name="Normal 46 2 2 2" xfId="14282"/>
    <cellStyle name="Normal 46 2 2 3" xfId="14283"/>
    <cellStyle name="Normal 46 2 2 4" xfId="14284"/>
    <cellStyle name="Normal 46 2 2 5" xfId="14285"/>
    <cellStyle name="Normal 46 2 2 6" xfId="14286"/>
    <cellStyle name="Normal 46 2 3" xfId="14287"/>
    <cellStyle name="Normal 46 2 3 2" xfId="14288"/>
    <cellStyle name="Normal 46 2 4" xfId="14289"/>
    <cellStyle name="Normal 46 2 5" xfId="14290"/>
    <cellStyle name="Normal 46 3" xfId="14291"/>
    <cellStyle name="Normal 46 3 2" xfId="14292"/>
    <cellStyle name="Normal 46 3 3" xfId="14293"/>
    <cellStyle name="Normal 46 3 4" xfId="14294"/>
    <cellStyle name="Normal 46 3 5" xfId="14295"/>
    <cellStyle name="Normal 46 3 6" xfId="14296"/>
    <cellStyle name="Normal 46 4" xfId="14297"/>
    <cellStyle name="Normal 46 4 2" xfId="14298"/>
    <cellStyle name="Normal 46 5" xfId="14299"/>
    <cellStyle name="Normal 46 6" xfId="14300"/>
    <cellStyle name="Normal 47" xfId="14301"/>
    <cellStyle name="Normal 47 2" xfId="14302"/>
    <cellStyle name="Normal 47 2 2" xfId="14303"/>
    <cellStyle name="Normal 47 2 2 2" xfId="14304"/>
    <cellStyle name="Normal 47 2 3" xfId="14305"/>
    <cellStyle name="Normal 47 2 4" xfId="14306"/>
    <cellStyle name="Normal 47 2 5" xfId="14307"/>
    <cellStyle name="Normal 47 3" xfId="14308"/>
    <cellStyle name="Normal 47 3 2" xfId="14309"/>
    <cellStyle name="Normal 47 3 2 2" xfId="14310"/>
    <cellStyle name="Normal 47 3 3" xfId="14311"/>
    <cellStyle name="Normal 47 3 4" xfId="14312"/>
    <cellStyle name="Normal 47 3 5" xfId="14313"/>
    <cellStyle name="Normal 47 3 6" xfId="14314"/>
    <cellStyle name="Normal 47 4" xfId="14315"/>
    <cellStyle name="Normal 47 4 2" xfId="14316"/>
    <cellStyle name="Normal 47 4 3" xfId="14317"/>
    <cellStyle name="Normal 47 5" xfId="14318"/>
    <cellStyle name="Normal 47 5 2" xfId="14319"/>
    <cellStyle name="Normal 47 6" xfId="14320"/>
    <cellStyle name="Normal 47 6 2" xfId="14321"/>
    <cellStyle name="Normal 48" xfId="14322"/>
    <cellStyle name="Normal 48 2" xfId="14323"/>
    <cellStyle name="Normal 48 2 2" xfId="14324"/>
    <cellStyle name="Normal 48 2 2 2" xfId="14325"/>
    <cellStyle name="Normal 48 2 3" xfId="14326"/>
    <cellStyle name="Normal 48 2 4" xfId="14327"/>
    <cellStyle name="Normal 48 2 5" xfId="14328"/>
    <cellStyle name="Normal 48 3" xfId="14329"/>
    <cellStyle name="Normal 48 3 2" xfId="14330"/>
    <cellStyle name="Normal 48 3 3" xfId="14331"/>
    <cellStyle name="Normal 48 4" xfId="14332"/>
    <cellStyle name="Normal 48 5" xfId="14333"/>
    <cellStyle name="Normal 48 6" xfId="14334"/>
    <cellStyle name="Normal 49" xfId="14335"/>
    <cellStyle name="Normal 49 2" xfId="14336"/>
    <cellStyle name="Normal 49 2 2" xfId="14337"/>
    <cellStyle name="Normal 49 2 2 2" xfId="14338"/>
    <cellStyle name="Normal 49 2 3" xfId="14339"/>
    <cellStyle name="Normal 49 2 4" xfId="14340"/>
    <cellStyle name="Normal 49 2 5" xfId="14341"/>
    <cellStyle name="Normal 49 3" xfId="14342"/>
    <cellStyle name="Normal 49 3 2" xfId="14343"/>
    <cellStyle name="Normal 49 4" xfId="14344"/>
    <cellStyle name="Normal 49 5" xfId="14345"/>
    <cellStyle name="Normal 49 6" xfId="14346"/>
    <cellStyle name="Normal 5" xfId="14347"/>
    <cellStyle name="Normal 5 10" xfId="14348"/>
    <cellStyle name="Normal 5 10 2" xfId="14349"/>
    <cellStyle name="Normal 5 10 3" xfId="14350"/>
    <cellStyle name="Normal 5 11" xfId="14351"/>
    <cellStyle name="Normal 5 11 2" xfId="14352"/>
    <cellStyle name="Normal 5 11 3" xfId="14353"/>
    <cellStyle name="Normal 5 12" xfId="14354"/>
    <cellStyle name="Normal 5 12 2" xfId="14355"/>
    <cellStyle name="Normal 5 12 3" xfId="14356"/>
    <cellStyle name="Normal 5 13" xfId="14357"/>
    <cellStyle name="Normal 5 13 2" xfId="14358"/>
    <cellStyle name="Normal 5 14" xfId="14359"/>
    <cellStyle name="Normal 5 14 2" xfId="14360"/>
    <cellStyle name="Normal 5 15" xfId="14361"/>
    <cellStyle name="Normal 5 15 2" xfId="14362"/>
    <cellStyle name="Normal 5 16" xfId="14363"/>
    <cellStyle name="Normal 5 17" xfId="14364"/>
    <cellStyle name="Normal 5 18" xfId="14365"/>
    <cellStyle name="Normal 5 19" xfId="14366"/>
    <cellStyle name="Normal 5 2" xfId="14367"/>
    <cellStyle name="Normal 5 2 2" xfId="14368"/>
    <cellStyle name="Normal 5 2 2 2" xfId="14369"/>
    <cellStyle name="Normal 5 2 2 2 2" xfId="14370"/>
    <cellStyle name="Normal 5 2 2 2 3" xfId="14371"/>
    <cellStyle name="Normal 5 2 2 3" xfId="14372"/>
    <cellStyle name="Normal 5 2 2 3 2" xfId="14373"/>
    <cellStyle name="Normal 5 2 2 3 3" xfId="14374"/>
    <cellStyle name="Normal 5 2 2 4" xfId="14375"/>
    <cellStyle name="Normal 5 2 2 5" xfId="14376"/>
    <cellStyle name="Normal 5 2 2 6" xfId="14377"/>
    <cellStyle name="Normal 5 2 2 7" xfId="14378"/>
    <cellStyle name="Normal 5 2 3" xfId="14379"/>
    <cellStyle name="Normal 5 2 3 2" xfId="14380"/>
    <cellStyle name="Normal 5 2 4" xfId="14381"/>
    <cellStyle name="Normal 5 2 4 2" xfId="14382"/>
    <cellStyle name="Normal 5 2 5" xfId="14383"/>
    <cellStyle name="Normal 5 2 5 2" xfId="14384"/>
    <cellStyle name="Normal 5 2 6" xfId="14385"/>
    <cellStyle name="Normal 5 2 7" xfId="14386"/>
    <cellStyle name="Normal 5 20" xfId="14387"/>
    <cellStyle name="Normal 5 3" xfId="14388"/>
    <cellStyle name="Normal 5 3 2" xfId="14389"/>
    <cellStyle name="Normal 5 3 2 2" xfId="14390"/>
    <cellStyle name="Normal 5 3 2 2 2" xfId="14391"/>
    <cellStyle name="Normal 5 3 2 3" xfId="14392"/>
    <cellStyle name="Normal 5 3 2 3 2" xfId="14393"/>
    <cellStyle name="Normal 5 3 2 4" xfId="14394"/>
    <cellStyle name="Normal 5 3 2 4 2" xfId="14395"/>
    <cellStyle name="Normal 5 3 2 5" xfId="14396"/>
    <cellStyle name="Normal 5 3 2 6" xfId="14397"/>
    <cellStyle name="Normal 5 3 2 7" xfId="14398"/>
    <cellStyle name="Normal 5 3 3" xfId="14399"/>
    <cellStyle name="Normal 5 3 3 2" xfId="14400"/>
    <cellStyle name="Normal 5 3 3 3" xfId="14401"/>
    <cellStyle name="Normal 5 3 3 4" xfId="14402"/>
    <cellStyle name="Normal 5 3 4" xfId="14403"/>
    <cellStyle name="Normal 5 3 4 2" xfId="14404"/>
    <cellStyle name="Normal 5 3 4 2 2" xfId="14405"/>
    <cellStyle name="Normal 5 3 4 3" xfId="14406"/>
    <cellStyle name="Normal 5 3 4 4" xfId="14407"/>
    <cellStyle name="Normal 5 3 4 5" xfId="14408"/>
    <cellStyle name="Normal 5 3 5" xfId="14409"/>
    <cellStyle name="Normal 5 3 5 2" xfId="14410"/>
    <cellStyle name="Normal 5 3 5 2 2" xfId="14411"/>
    <cellStyle name="Normal 5 3 5 3" xfId="14412"/>
    <cellStyle name="Normal 5 3 6" xfId="14413"/>
    <cellStyle name="Normal 5 3 6 2" xfId="14414"/>
    <cellStyle name="Normal 5 3 7" xfId="14415"/>
    <cellStyle name="Normal 5 3 7 2" xfId="14416"/>
    <cellStyle name="Normal 5 3 8" xfId="14417"/>
    <cellStyle name="Normal 5 4" xfId="14418"/>
    <cellStyle name="Normal 5 4 2" xfId="14419"/>
    <cellStyle name="Normal 5 4 2 2" xfId="14420"/>
    <cellStyle name="Normal 5 4 2 2 2" xfId="14421"/>
    <cellStyle name="Normal 5 4 2 3" xfId="14422"/>
    <cellStyle name="Normal 5 4 2 3 2" xfId="14423"/>
    <cellStyle name="Normal 5 4 2 4" xfId="14424"/>
    <cellStyle name="Normal 5 4 2 4 2" xfId="14425"/>
    <cellStyle name="Normal 5 4 2 5" xfId="14426"/>
    <cellStyle name="Normal 5 4 2 6" xfId="14427"/>
    <cellStyle name="Normal 5 4 3" xfId="14428"/>
    <cellStyle name="Normal 5 4 3 2" xfId="14429"/>
    <cellStyle name="Normal 5 4 4" xfId="14430"/>
    <cellStyle name="Normal 5 4 4 2" xfId="14431"/>
    <cellStyle name="Normal 5 4 5" xfId="14432"/>
    <cellStyle name="Normal 5 4 5 2" xfId="14433"/>
    <cellStyle name="Normal 5 4 6" xfId="14434"/>
    <cellStyle name="Normal 5 5" xfId="14435"/>
    <cellStyle name="Normal 5 5 2" xfId="14436"/>
    <cellStyle name="Normal 5 5 2 2" xfId="14437"/>
    <cellStyle name="Normal 5 5 2 2 2" xfId="14438"/>
    <cellStyle name="Normal 5 5 2 3" xfId="14439"/>
    <cellStyle name="Normal 5 5 2 4" xfId="14440"/>
    <cellStyle name="Normal 5 5 2 5" xfId="14441"/>
    <cellStyle name="Normal 5 5 2 6" xfId="14442"/>
    <cellStyle name="Normal 5 5 3" xfId="14443"/>
    <cellStyle name="Normal 5 5 3 2" xfId="14444"/>
    <cellStyle name="Normal 5 5 4" xfId="14445"/>
    <cellStyle name="Normal 5 5 4 2" xfId="14446"/>
    <cellStyle name="Normal 5 5 5" xfId="14447"/>
    <cellStyle name="Normal 5 5 5 2" xfId="14448"/>
    <cellStyle name="Normal 5 6" xfId="14449"/>
    <cellStyle name="Normal 5 6 2" xfId="14450"/>
    <cellStyle name="Normal 5 6 2 2" xfId="14451"/>
    <cellStyle name="Normal 5 6 2 2 2" xfId="14452"/>
    <cellStyle name="Normal 5 6 2 3" xfId="14453"/>
    <cellStyle name="Normal 5 6 2 4" xfId="14454"/>
    <cellStyle name="Normal 5 6 2 5" xfId="14455"/>
    <cellStyle name="Normal 5 6 2 6" xfId="14456"/>
    <cellStyle name="Normal 5 6 3" xfId="14457"/>
    <cellStyle name="Normal 5 6 3 2" xfId="14458"/>
    <cellStyle name="Normal 5 6 4" xfId="14459"/>
    <cellStyle name="Normal 5 6 4 2" xfId="14460"/>
    <cellStyle name="Normal 5 6 5" xfId="14461"/>
    <cellStyle name="Normal 5 6 5 2" xfId="14462"/>
    <cellStyle name="Normal 5 7" xfId="14463"/>
    <cellStyle name="Normal 5 7 2" xfId="14464"/>
    <cellStyle name="Normal 5 7 2 2" xfId="14465"/>
    <cellStyle name="Normal 5 7 2 2 2" xfId="14466"/>
    <cellStyle name="Normal 5 7 2 3" xfId="14467"/>
    <cellStyle name="Normal 5 7 2 4" xfId="14468"/>
    <cellStyle name="Normal 5 7 2 5" xfId="14469"/>
    <cellStyle name="Normal 5 7 2 6" xfId="14470"/>
    <cellStyle name="Normal 5 7 3" xfId="14471"/>
    <cellStyle name="Normal 5 7 3 2" xfId="14472"/>
    <cellStyle name="Normal 5 7 4" xfId="14473"/>
    <cellStyle name="Normal 5 7 4 2" xfId="14474"/>
    <cellStyle name="Normal 5 7 5" xfId="14475"/>
    <cellStyle name="Normal 5 8" xfId="14476"/>
    <cellStyle name="Normal 5 8 2" xfId="14477"/>
    <cellStyle name="Normal 5 8 2 2" xfId="14478"/>
    <cellStyle name="Normal 5 8 2 3" xfId="14479"/>
    <cellStyle name="Normal 5 8 2 4" xfId="14480"/>
    <cellStyle name="Normal 5 8 2 5" xfId="14481"/>
    <cellStyle name="Normal 5 8 2 6" xfId="14482"/>
    <cellStyle name="Normal 5 8 3" xfId="14483"/>
    <cellStyle name="Normal 5 8 3 2" xfId="14484"/>
    <cellStyle name="Normal 5 8 4" xfId="14485"/>
    <cellStyle name="Normal 5 8 5" xfId="14486"/>
    <cellStyle name="Normal 5 9" xfId="14487"/>
    <cellStyle name="Normal 5 9 2" xfId="14488"/>
    <cellStyle name="Normal 5 9 2 2" xfId="14489"/>
    <cellStyle name="Normal 5 9 3" xfId="14490"/>
    <cellStyle name="Normal 5 9 3 2" xfId="14491"/>
    <cellStyle name="Normal 5 9 4" xfId="14492"/>
    <cellStyle name="Normal 5 9 5" xfId="14493"/>
    <cellStyle name="Normal 50" xfId="14494"/>
    <cellStyle name="Normal 50 2" xfId="14495"/>
    <cellStyle name="Normal 50 2 2" xfId="14496"/>
    <cellStyle name="Normal 50 2 2 2" xfId="14497"/>
    <cellStyle name="Normal 50 2 3" xfId="14498"/>
    <cellStyle name="Normal 50 2 3 2" xfId="14499"/>
    <cellStyle name="Normal 50 2 4" xfId="14500"/>
    <cellStyle name="Normal 50 2 5" xfId="14501"/>
    <cellStyle name="Normal 50 3" xfId="14502"/>
    <cellStyle name="Normal 50 3 2" xfId="14503"/>
    <cellStyle name="Normal 50 3 2 2" xfId="14504"/>
    <cellStyle name="Normal 50 3 3" xfId="14505"/>
    <cellStyle name="Normal 50 3 4" xfId="14506"/>
    <cellStyle name="Normal 50 3 5" xfId="14507"/>
    <cellStyle name="Normal 50 4" xfId="14508"/>
    <cellStyle name="Normal 50 5" xfId="14509"/>
    <cellStyle name="Normal 50 6" xfId="14510"/>
    <cellStyle name="Normal 51" xfId="14511"/>
    <cellStyle name="Normal 51 2" xfId="14512"/>
    <cellStyle name="Normal 51 2 2" xfId="14513"/>
    <cellStyle name="Normal 51 2 2 2" xfId="14514"/>
    <cellStyle name="Normal 51 2 3" xfId="14515"/>
    <cellStyle name="Normal 51 2 4" xfId="14516"/>
    <cellStyle name="Normal 51 2 5" xfId="14517"/>
    <cellStyle name="Normal 51 3" xfId="14518"/>
    <cellStyle name="Normal 51 3 2" xfId="14519"/>
    <cellStyle name="Normal 51 3 2 2" xfId="14520"/>
    <cellStyle name="Normal 51 3 3" xfId="14521"/>
    <cellStyle name="Normal 51 3 4" xfId="14522"/>
    <cellStyle name="Normal 51 3 5" xfId="14523"/>
    <cellStyle name="Normal 51 4" xfId="14524"/>
    <cellStyle name="Normal 51 5" xfId="14525"/>
    <cellStyle name="Normal 51 5 2" xfId="14526"/>
    <cellStyle name="Normal 51 6" xfId="14527"/>
    <cellStyle name="Normal 52" xfId="14528"/>
    <cellStyle name="Normal 52 10" xfId="14529"/>
    <cellStyle name="Normal 52 10 2" xfId="14530"/>
    <cellStyle name="Normal 52 10 2 2" xfId="14531"/>
    <cellStyle name="Normal 52 10 2 3" xfId="14532"/>
    <cellStyle name="Normal 52 10 2 4" xfId="14533"/>
    <cellStyle name="Normal 52 10 2 5" xfId="14534"/>
    <cellStyle name="Normal 52 10 2 6" xfId="14535"/>
    <cellStyle name="Normal 52 10 3" xfId="14536"/>
    <cellStyle name="Normal 52 10 3 2" xfId="14537"/>
    <cellStyle name="Normal 52 10 4" xfId="14538"/>
    <cellStyle name="Normal 52 10 5" xfId="14539"/>
    <cellStyle name="Normal 52 11" xfId="14540"/>
    <cellStyle name="Normal 52 11 2" xfId="14541"/>
    <cellStyle name="Normal 52 11 3" xfId="14542"/>
    <cellStyle name="Normal 52 11 4" xfId="14543"/>
    <cellStyle name="Normal 52 11 5" xfId="14544"/>
    <cellStyle name="Normal 52 11 6" xfId="14545"/>
    <cellStyle name="Normal 52 12" xfId="14546"/>
    <cellStyle name="Normal 52 12 2" xfId="14547"/>
    <cellStyle name="Normal 52 13" xfId="14548"/>
    <cellStyle name="Normal 52 14" xfId="14549"/>
    <cellStyle name="Normal 52 2" xfId="14550"/>
    <cellStyle name="Normal 52 2 2" xfId="14551"/>
    <cellStyle name="Normal 52 2 2 2" xfId="14552"/>
    <cellStyle name="Normal 52 2 2 3" xfId="14553"/>
    <cellStyle name="Normal 52 2 2 4" xfId="14554"/>
    <cellStyle name="Normal 52 2 2 5" xfId="14555"/>
    <cellStyle name="Normal 52 2 2 6" xfId="14556"/>
    <cellStyle name="Normal 52 2 3" xfId="14557"/>
    <cellStyle name="Normal 52 2 3 2" xfId="14558"/>
    <cellStyle name="Normal 52 2 4" xfId="14559"/>
    <cellStyle name="Normal 52 2 5" xfId="14560"/>
    <cellStyle name="Normal 52 3" xfId="14561"/>
    <cellStyle name="Normal 52 3 2" xfId="14562"/>
    <cellStyle name="Normal 52 3 2 2" xfId="14563"/>
    <cellStyle name="Normal 52 3 2 3" xfId="14564"/>
    <cellStyle name="Normal 52 3 2 4" xfId="14565"/>
    <cellStyle name="Normal 52 3 2 5" xfId="14566"/>
    <cellStyle name="Normal 52 3 2 6" xfId="14567"/>
    <cellStyle name="Normal 52 3 3" xfId="14568"/>
    <cellStyle name="Normal 52 3 3 2" xfId="14569"/>
    <cellStyle name="Normal 52 3 4" xfId="14570"/>
    <cellStyle name="Normal 52 3 5" xfId="14571"/>
    <cellStyle name="Normal 52 4" xfId="14572"/>
    <cellStyle name="Normal 52 4 2" xfId="14573"/>
    <cellStyle name="Normal 52 4 2 2" xfId="14574"/>
    <cellStyle name="Normal 52 4 2 3" xfId="14575"/>
    <cellStyle name="Normal 52 4 2 4" xfId="14576"/>
    <cellStyle name="Normal 52 4 2 5" xfId="14577"/>
    <cellStyle name="Normal 52 4 2 6" xfId="14578"/>
    <cellStyle name="Normal 52 4 3" xfId="14579"/>
    <cellStyle name="Normal 52 4 3 2" xfId="14580"/>
    <cellStyle name="Normal 52 4 4" xfId="14581"/>
    <cellStyle name="Normal 52 4 5" xfId="14582"/>
    <cellStyle name="Normal 52 5" xfId="14583"/>
    <cellStyle name="Normal 52 5 2" xfId="14584"/>
    <cellStyle name="Normal 52 5 2 2" xfId="14585"/>
    <cellStyle name="Normal 52 5 2 3" xfId="14586"/>
    <cellStyle name="Normal 52 5 2 4" xfId="14587"/>
    <cellStyle name="Normal 52 5 2 5" xfId="14588"/>
    <cellStyle name="Normal 52 5 2 6" xfId="14589"/>
    <cellStyle name="Normal 52 5 3" xfId="14590"/>
    <cellStyle name="Normal 52 5 3 2" xfId="14591"/>
    <cellStyle name="Normal 52 5 4" xfId="14592"/>
    <cellStyle name="Normal 52 5 5" xfId="14593"/>
    <cellStyle name="Normal 52 6" xfId="14594"/>
    <cellStyle name="Normal 52 6 2" xfId="14595"/>
    <cellStyle name="Normal 52 6 2 2" xfId="14596"/>
    <cellStyle name="Normal 52 6 2 3" xfId="14597"/>
    <cellStyle name="Normal 52 6 2 4" xfId="14598"/>
    <cellStyle name="Normal 52 6 2 5" xfId="14599"/>
    <cellStyle name="Normal 52 6 2 6" xfId="14600"/>
    <cellStyle name="Normal 52 6 3" xfId="14601"/>
    <cellStyle name="Normal 52 6 3 2" xfId="14602"/>
    <cellStyle name="Normal 52 6 4" xfId="14603"/>
    <cellStyle name="Normal 52 6 5" xfId="14604"/>
    <cellStyle name="Normal 52 7" xfId="14605"/>
    <cellStyle name="Normal 52 7 2" xfId="14606"/>
    <cellStyle name="Normal 52 7 2 2" xfId="14607"/>
    <cellStyle name="Normal 52 7 2 3" xfId="14608"/>
    <cellStyle name="Normal 52 7 2 4" xfId="14609"/>
    <cellStyle name="Normal 52 7 2 5" xfId="14610"/>
    <cellStyle name="Normal 52 7 2 6" xfId="14611"/>
    <cellStyle name="Normal 52 7 3" xfId="14612"/>
    <cellStyle name="Normal 52 7 3 2" xfId="14613"/>
    <cellStyle name="Normal 52 7 4" xfId="14614"/>
    <cellStyle name="Normal 52 7 5" xfId="14615"/>
    <cellStyle name="Normal 52 8" xfId="14616"/>
    <cellStyle name="Normal 52 8 2" xfId="14617"/>
    <cellStyle name="Normal 52 8 2 2" xfId="14618"/>
    <cellStyle name="Normal 52 8 2 3" xfId="14619"/>
    <cellStyle name="Normal 52 8 2 4" xfId="14620"/>
    <cellStyle name="Normal 52 8 2 5" xfId="14621"/>
    <cellStyle name="Normal 52 8 2 6" xfId="14622"/>
    <cellStyle name="Normal 52 8 3" xfId="14623"/>
    <cellStyle name="Normal 52 8 3 2" xfId="14624"/>
    <cellStyle name="Normal 52 8 4" xfId="14625"/>
    <cellStyle name="Normal 52 8 5" xfId="14626"/>
    <cellStyle name="Normal 52 9" xfId="14627"/>
    <cellStyle name="Normal 52 9 2" xfId="14628"/>
    <cellStyle name="Normal 52 9 2 2" xfId="14629"/>
    <cellStyle name="Normal 52 9 2 3" xfId="14630"/>
    <cellStyle name="Normal 52 9 2 4" xfId="14631"/>
    <cellStyle name="Normal 52 9 2 5" xfId="14632"/>
    <cellStyle name="Normal 52 9 2 6" xfId="14633"/>
    <cellStyle name="Normal 52 9 3" xfId="14634"/>
    <cellStyle name="Normal 52 9 3 2" xfId="14635"/>
    <cellStyle name="Normal 52 9 4" xfId="14636"/>
    <cellStyle name="Normal 52 9 5" xfId="14637"/>
    <cellStyle name="Normal 53" xfId="14638"/>
    <cellStyle name="Normal 53 10" xfId="14639"/>
    <cellStyle name="Normal 53 10 2" xfId="14640"/>
    <cellStyle name="Normal 53 10 2 2" xfId="14641"/>
    <cellStyle name="Normal 53 10 2 3" xfId="14642"/>
    <cellStyle name="Normal 53 10 2 4" xfId="14643"/>
    <cellStyle name="Normal 53 10 2 5" xfId="14644"/>
    <cellStyle name="Normal 53 10 2 6" xfId="14645"/>
    <cellStyle name="Normal 53 10 3" xfId="14646"/>
    <cellStyle name="Normal 53 10 3 2" xfId="14647"/>
    <cellStyle name="Normal 53 10 4" xfId="14648"/>
    <cellStyle name="Normal 53 10 5" xfId="14649"/>
    <cellStyle name="Normal 53 11" xfId="14650"/>
    <cellStyle name="Normal 53 11 2" xfId="14651"/>
    <cellStyle name="Normal 53 11 3" xfId="14652"/>
    <cellStyle name="Normal 53 11 4" xfId="14653"/>
    <cellStyle name="Normal 53 11 5" xfId="14654"/>
    <cellStyle name="Normal 53 11 6" xfId="14655"/>
    <cellStyle name="Normal 53 12" xfId="14656"/>
    <cellStyle name="Normal 53 12 2" xfId="14657"/>
    <cellStyle name="Normal 53 13" xfId="14658"/>
    <cellStyle name="Normal 53 14" xfId="14659"/>
    <cellStyle name="Normal 53 2" xfId="14660"/>
    <cellStyle name="Normal 53 2 2" xfId="14661"/>
    <cellStyle name="Normal 53 2 2 2" xfId="14662"/>
    <cellStyle name="Normal 53 2 2 3" xfId="14663"/>
    <cellStyle name="Normal 53 2 2 4" xfId="14664"/>
    <cellStyle name="Normal 53 2 2 5" xfId="14665"/>
    <cellStyle name="Normal 53 2 2 6" xfId="14666"/>
    <cellStyle name="Normal 53 2 3" xfId="14667"/>
    <cellStyle name="Normal 53 2 3 2" xfId="14668"/>
    <cellStyle name="Normal 53 2 4" xfId="14669"/>
    <cellStyle name="Normal 53 2 5" xfId="14670"/>
    <cellStyle name="Normal 53 3" xfId="14671"/>
    <cellStyle name="Normal 53 3 2" xfId="14672"/>
    <cellStyle name="Normal 53 3 2 2" xfId="14673"/>
    <cellStyle name="Normal 53 3 2 3" xfId="14674"/>
    <cellStyle name="Normal 53 3 2 4" xfId="14675"/>
    <cellStyle name="Normal 53 3 2 5" xfId="14676"/>
    <cellStyle name="Normal 53 3 2 6" xfId="14677"/>
    <cellStyle name="Normal 53 3 3" xfId="14678"/>
    <cellStyle name="Normal 53 3 3 2" xfId="14679"/>
    <cellStyle name="Normal 53 3 4" xfId="14680"/>
    <cellStyle name="Normal 53 3 5" xfId="14681"/>
    <cellStyle name="Normal 53 4" xfId="14682"/>
    <cellStyle name="Normal 53 4 2" xfId="14683"/>
    <cellStyle name="Normal 53 4 2 2" xfId="14684"/>
    <cellStyle name="Normal 53 4 2 3" xfId="14685"/>
    <cellStyle name="Normal 53 4 2 4" xfId="14686"/>
    <cellStyle name="Normal 53 4 2 5" xfId="14687"/>
    <cellStyle name="Normal 53 4 2 6" xfId="14688"/>
    <cellStyle name="Normal 53 4 3" xfId="14689"/>
    <cellStyle name="Normal 53 4 3 2" xfId="14690"/>
    <cellStyle name="Normal 53 4 4" xfId="14691"/>
    <cellStyle name="Normal 53 4 5" xfId="14692"/>
    <cellStyle name="Normal 53 5" xfId="14693"/>
    <cellStyle name="Normal 53 5 2" xfId="14694"/>
    <cellStyle name="Normal 53 5 2 2" xfId="14695"/>
    <cellStyle name="Normal 53 5 2 3" xfId="14696"/>
    <cellStyle name="Normal 53 5 2 4" xfId="14697"/>
    <cellStyle name="Normal 53 5 2 5" xfId="14698"/>
    <cellStyle name="Normal 53 5 2 6" xfId="14699"/>
    <cellStyle name="Normal 53 5 3" xfId="14700"/>
    <cellStyle name="Normal 53 5 3 2" xfId="14701"/>
    <cellStyle name="Normal 53 5 4" xfId="14702"/>
    <cellStyle name="Normal 53 5 5" xfId="14703"/>
    <cellStyle name="Normal 53 6" xfId="14704"/>
    <cellStyle name="Normal 53 6 2" xfId="14705"/>
    <cellStyle name="Normal 53 6 2 2" xfId="14706"/>
    <cellStyle name="Normal 53 6 2 3" xfId="14707"/>
    <cellStyle name="Normal 53 6 2 4" xfId="14708"/>
    <cellStyle name="Normal 53 6 2 5" xfId="14709"/>
    <cellStyle name="Normal 53 6 2 6" xfId="14710"/>
    <cellStyle name="Normal 53 6 3" xfId="14711"/>
    <cellStyle name="Normal 53 6 3 2" xfId="14712"/>
    <cellStyle name="Normal 53 6 4" xfId="14713"/>
    <cellStyle name="Normal 53 6 5" xfId="14714"/>
    <cellStyle name="Normal 53 7" xfId="14715"/>
    <cellStyle name="Normal 53 7 2" xfId="14716"/>
    <cellStyle name="Normal 53 7 2 2" xfId="14717"/>
    <cellStyle name="Normal 53 7 2 3" xfId="14718"/>
    <cellStyle name="Normal 53 7 2 4" xfId="14719"/>
    <cellStyle name="Normal 53 7 2 5" xfId="14720"/>
    <cellStyle name="Normal 53 7 2 6" xfId="14721"/>
    <cellStyle name="Normal 53 7 3" xfId="14722"/>
    <cellStyle name="Normal 53 7 3 2" xfId="14723"/>
    <cellStyle name="Normal 53 7 4" xfId="14724"/>
    <cellStyle name="Normal 53 7 5" xfId="14725"/>
    <cellStyle name="Normal 53 8" xfId="14726"/>
    <cellStyle name="Normal 53 8 2" xfId="14727"/>
    <cellStyle name="Normal 53 8 2 2" xfId="14728"/>
    <cellStyle name="Normal 53 8 2 3" xfId="14729"/>
    <cellStyle name="Normal 53 8 2 4" xfId="14730"/>
    <cellStyle name="Normal 53 8 2 5" xfId="14731"/>
    <cellStyle name="Normal 53 8 2 6" xfId="14732"/>
    <cellStyle name="Normal 53 8 3" xfId="14733"/>
    <cellStyle name="Normal 53 8 3 2" xfId="14734"/>
    <cellStyle name="Normal 53 8 4" xfId="14735"/>
    <cellStyle name="Normal 53 8 5" xfId="14736"/>
    <cellStyle name="Normal 53 9" xfId="14737"/>
    <cellStyle name="Normal 53 9 2" xfId="14738"/>
    <cellStyle name="Normal 53 9 2 2" xfId="14739"/>
    <cellStyle name="Normal 53 9 2 3" xfId="14740"/>
    <cellStyle name="Normal 53 9 2 4" xfId="14741"/>
    <cellStyle name="Normal 53 9 2 5" xfId="14742"/>
    <cellStyle name="Normal 53 9 2 6" xfId="14743"/>
    <cellStyle name="Normal 53 9 3" xfId="14744"/>
    <cellStyle name="Normal 53 9 3 2" xfId="14745"/>
    <cellStyle name="Normal 53 9 4" xfId="14746"/>
    <cellStyle name="Normal 53 9 5" xfId="14747"/>
    <cellStyle name="Normal 54" xfId="14748"/>
    <cellStyle name="Normal 54 10" xfId="14749"/>
    <cellStyle name="Normal 54 10 2" xfId="14750"/>
    <cellStyle name="Normal 54 10 2 2" xfId="14751"/>
    <cellStyle name="Normal 54 10 2 3" xfId="14752"/>
    <cellStyle name="Normal 54 10 2 4" xfId="14753"/>
    <cellStyle name="Normal 54 10 2 5" xfId="14754"/>
    <cellStyle name="Normal 54 10 2 6" xfId="14755"/>
    <cellStyle name="Normal 54 10 3" xfId="14756"/>
    <cellStyle name="Normal 54 10 3 2" xfId="14757"/>
    <cellStyle name="Normal 54 10 4" xfId="14758"/>
    <cellStyle name="Normal 54 10 5" xfId="14759"/>
    <cellStyle name="Normal 54 11" xfId="14760"/>
    <cellStyle name="Normal 54 11 2" xfId="14761"/>
    <cellStyle name="Normal 54 11 3" xfId="14762"/>
    <cellStyle name="Normal 54 11 4" xfId="14763"/>
    <cellStyle name="Normal 54 11 5" xfId="14764"/>
    <cellStyle name="Normal 54 11 6" xfId="14765"/>
    <cellStyle name="Normal 54 12" xfId="14766"/>
    <cellStyle name="Normal 54 12 2" xfId="14767"/>
    <cellStyle name="Normal 54 13" xfId="14768"/>
    <cellStyle name="Normal 54 14" xfId="14769"/>
    <cellStyle name="Normal 54 2" xfId="14770"/>
    <cellStyle name="Normal 54 2 2" xfId="14771"/>
    <cellStyle name="Normal 54 2 2 2" xfId="14772"/>
    <cellStyle name="Normal 54 2 2 3" xfId="14773"/>
    <cellStyle name="Normal 54 2 2 4" xfId="14774"/>
    <cellStyle name="Normal 54 2 2 5" xfId="14775"/>
    <cellStyle name="Normal 54 2 2 6" xfId="14776"/>
    <cellStyle name="Normal 54 2 3" xfId="14777"/>
    <cellStyle name="Normal 54 2 3 2" xfId="14778"/>
    <cellStyle name="Normal 54 2 4" xfId="14779"/>
    <cellStyle name="Normal 54 2 5" xfId="14780"/>
    <cellStyle name="Normal 54 3" xfId="14781"/>
    <cellStyle name="Normal 54 3 2" xfId="14782"/>
    <cellStyle name="Normal 54 3 2 2" xfId="14783"/>
    <cellStyle name="Normal 54 3 2 3" xfId="14784"/>
    <cellStyle name="Normal 54 3 2 4" xfId="14785"/>
    <cellStyle name="Normal 54 3 2 5" xfId="14786"/>
    <cellStyle name="Normal 54 3 2 6" xfId="14787"/>
    <cellStyle name="Normal 54 3 3" xfId="14788"/>
    <cellStyle name="Normal 54 3 3 2" xfId="14789"/>
    <cellStyle name="Normal 54 3 4" xfId="14790"/>
    <cellStyle name="Normal 54 3 5" xfId="14791"/>
    <cellStyle name="Normal 54 4" xfId="14792"/>
    <cellStyle name="Normal 54 4 2" xfId="14793"/>
    <cellStyle name="Normal 54 4 2 2" xfId="14794"/>
    <cellStyle name="Normal 54 4 2 3" xfId="14795"/>
    <cellStyle name="Normal 54 4 2 4" xfId="14796"/>
    <cellStyle name="Normal 54 4 2 5" xfId="14797"/>
    <cellStyle name="Normal 54 4 2 6" xfId="14798"/>
    <cellStyle name="Normal 54 4 3" xfId="14799"/>
    <cellStyle name="Normal 54 4 3 2" xfId="14800"/>
    <cellStyle name="Normal 54 4 4" xfId="14801"/>
    <cellStyle name="Normal 54 4 5" xfId="14802"/>
    <cellStyle name="Normal 54 5" xfId="14803"/>
    <cellStyle name="Normal 54 5 2" xfId="14804"/>
    <cellStyle name="Normal 54 5 2 2" xfId="14805"/>
    <cellStyle name="Normal 54 5 2 3" xfId="14806"/>
    <cellStyle name="Normal 54 5 2 4" xfId="14807"/>
    <cellStyle name="Normal 54 5 2 5" xfId="14808"/>
    <cellStyle name="Normal 54 5 2 6" xfId="14809"/>
    <cellStyle name="Normal 54 5 3" xfId="14810"/>
    <cellStyle name="Normal 54 5 3 2" xfId="14811"/>
    <cellStyle name="Normal 54 5 4" xfId="14812"/>
    <cellStyle name="Normal 54 5 5" xfId="14813"/>
    <cellStyle name="Normal 54 6" xfId="14814"/>
    <cellStyle name="Normal 54 6 2" xfId="14815"/>
    <cellStyle name="Normal 54 6 2 2" xfId="14816"/>
    <cellStyle name="Normal 54 6 2 3" xfId="14817"/>
    <cellStyle name="Normal 54 6 2 4" xfId="14818"/>
    <cellStyle name="Normal 54 6 2 5" xfId="14819"/>
    <cellStyle name="Normal 54 6 2 6" xfId="14820"/>
    <cellStyle name="Normal 54 6 3" xfId="14821"/>
    <cellStyle name="Normal 54 6 3 2" xfId="14822"/>
    <cellStyle name="Normal 54 6 4" xfId="14823"/>
    <cellStyle name="Normal 54 6 5" xfId="14824"/>
    <cellStyle name="Normal 54 7" xfId="14825"/>
    <cellStyle name="Normal 54 7 2" xfId="14826"/>
    <cellStyle name="Normal 54 7 2 2" xfId="14827"/>
    <cellStyle name="Normal 54 7 2 3" xfId="14828"/>
    <cellStyle name="Normal 54 7 2 4" xfId="14829"/>
    <cellStyle name="Normal 54 7 2 5" xfId="14830"/>
    <cellStyle name="Normal 54 7 2 6" xfId="14831"/>
    <cellStyle name="Normal 54 7 3" xfId="14832"/>
    <cellStyle name="Normal 54 7 3 2" xfId="14833"/>
    <cellStyle name="Normal 54 7 4" xfId="14834"/>
    <cellStyle name="Normal 54 7 5" xfId="14835"/>
    <cellStyle name="Normal 54 8" xfId="14836"/>
    <cellStyle name="Normal 54 8 2" xfId="14837"/>
    <cellStyle name="Normal 54 8 2 2" xfId="14838"/>
    <cellStyle name="Normal 54 8 2 3" xfId="14839"/>
    <cellStyle name="Normal 54 8 2 4" xfId="14840"/>
    <cellStyle name="Normal 54 8 2 5" xfId="14841"/>
    <cellStyle name="Normal 54 8 2 6" xfId="14842"/>
    <cellStyle name="Normal 54 8 3" xfId="14843"/>
    <cellStyle name="Normal 54 8 3 2" xfId="14844"/>
    <cellStyle name="Normal 54 8 4" xfId="14845"/>
    <cellStyle name="Normal 54 8 5" xfId="14846"/>
    <cellStyle name="Normal 54 9" xfId="14847"/>
    <cellStyle name="Normal 54 9 2" xfId="14848"/>
    <cellStyle name="Normal 54 9 2 2" xfId="14849"/>
    <cellStyle name="Normal 54 9 2 3" xfId="14850"/>
    <cellStyle name="Normal 54 9 2 4" xfId="14851"/>
    <cellStyle name="Normal 54 9 2 5" xfId="14852"/>
    <cellStyle name="Normal 54 9 2 6" xfId="14853"/>
    <cellStyle name="Normal 54 9 3" xfId="14854"/>
    <cellStyle name="Normal 54 9 3 2" xfId="14855"/>
    <cellStyle name="Normal 54 9 4" xfId="14856"/>
    <cellStyle name="Normal 54 9 5" xfId="14857"/>
    <cellStyle name="Normal 55" xfId="14858"/>
    <cellStyle name="Normal 55 10" xfId="14859"/>
    <cellStyle name="Normal 55 10 2" xfId="14860"/>
    <cellStyle name="Normal 55 10 2 2" xfId="14861"/>
    <cellStyle name="Normal 55 10 2 3" xfId="14862"/>
    <cellStyle name="Normal 55 10 2 4" xfId="14863"/>
    <cellStyle name="Normal 55 10 2 5" xfId="14864"/>
    <cellStyle name="Normal 55 10 2 6" xfId="14865"/>
    <cellStyle name="Normal 55 10 3" xfId="14866"/>
    <cellStyle name="Normal 55 10 3 2" xfId="14867"/>
    <cellStyle name="Normal 55 10 4" xfId="14868"/>
    <cellStyle name="Normal 55 10 5" xfId="14869"/>
    <cellStyle name="Normal 55 11" xfId="14870"/>
    <cellStyle name="Normal 55 11 2" xfId="14871"/>
    <cellStyle name="Normal 55 11 3" xfId="14872"/>
    <cellStyle name="Normal 55 11 4" xfId="14873"/>
    <cellStyle name="Normal 55 11 5" xfId="14874"/>
    <cellStyle name="Normal 55 11 6" xfId="14875"/>
    <cellStyle name="Normal 55 12" xfId="14876"/>
    <cellStyle name="Normal 55 12 2" xfId="14877"/>
    <cellStyle name="Normal 55 13" xfId="14878"/>
    <cellStyle name="Normal 55 14" xfId="14879"/>
    <cellStyle name="Normal 55 2" xfId="14880"/>
    <cellStyle name="Normal 55 2 2" xfId="14881"/>
    <cellStyle name="Normal 55 2 2 2" xfId="14882"/>
    <cellStyle name="Normal 55 2 2 3" xfId="14883"/>
    <cellStyle name="Normal 55 2 2 4" xfId="14884"/>
    <cellStyle name="Normal 55 2 2 5" xfId="14885"/>
    <cellStyle name="Normal 55 2 2 6" xfId="14886"/>
    <cellStyle name="Normal 55 2 3" xfId="14887"/>
    <cellStyle name="Normal 55 2 3 2" xfId="14888"/>
    <cellStyle name="Normal 55 2 4" xfId="14889"/>
    <cellStyle name="Normal 55 2 5" xfId="14890"/>
    <cellStyle name="Normal 55 3" xfId="14891"/>
    <cellStyle name="Normal 55 3 2" xfId="14892"/>
    <cellStyle name="Normal 55 3 2 2" xfId="14893"/>
    <cellStyle name="Normal 55 3 2 3" xfId="14894"/>
    <cellStyle name="Normal 55 3 2 4" xfId="14895"/>
    <cellStyle name="Normal 55 3 2 5" xfId="14896"/>
    <cellStyle name="Normal 55 3 2 6" xfId="14897"/>
    <cellStyle name="Normal 55 3 3" xfId="14898"/>
    <cellStyle name="Normal 55 3 3 2" xfId="14899"/>
    <cellStyle name="Normal 55 3 4" xfId="14900"/>
    <cellStyle name="Normal 55 3 5" xfId="14901"/>
    <cellStyle name="Normal 55 4" xfId="14902"/>
    <cellStyle name="Normal 55 4 2" xfId="14903"/>
    <cellStyle name="Normal 55 4 2 2" xfId="14904"/>
    <cellStyle name="Normal 55 4 2 3" xfId="14905"/>
    <cellStyle name="Normal 55 4 2 4" xfId="14906"/>
    <cellStyle name="Normal 55 4 2 5" xfId="14907"/>
    <cellStyle name="Normal 55 4 2 6" xfId="14908"/>
    <cellStyle name="Normal 55 4 3" xfId="14909"/>
    <cellStyle name="Normal 55 4 3 2" xfId="14910"/>
    <cellStyle name="Normal 55 4 4" xfId="14911"/>
    <cellStyle name="Normal 55 4 5" xfId="14912"/>
    <cellStyle name="Normal 55 5" xfId="14913"/>
    <cellStyle name="Normal 55 5 2" xfId="14914"/>
    <cellStyle name="Normal 55 5 2 2" xfId="14915"/>
    <cellStyle name="Normal 55 5 2 3" xfId="14916"/>
    <cellStyle name="Normal 55 5 2 4" xfId="14917"/>
    <cellStyle name="Normal 55 5 2 5" xfId="14918"/>
    <cellStyle name="Normal 55 5 2 6" xfId="14919"/>
    <cellStyle name="Normal 55 5 3" xfId="14920"/>
    <cellStyle name="Normal 55 5 3 2" xfId="14921"/>
    <cellStyle name="Normal 55 5 4" xfId="14922"/>
    <cellStyle name="Normal 55 5 5" xfId="14923"/>
    <cellStyle name="Normal 55 6" xfId="14924"/>
    <cellStyle name="Normal 55 6 2" xfId="14925"/>
    <cellStyle name="Normal 55 6 2 2" xfId="14926"/>
    <cellStyle name="Normal 55 6 2 3" xfId="14927"/>
    <cellStyle name="Normal 55 6 2 4" xfId="14928"/>
    <cellStyle name="Normal 55 6 2 5" xfId="14929"/>
    <cellStyle name="Normal 55 6 2 6" xfId="14930"/>
    <cellStyle name="Normal 55 6 3" xfId="14931"/>
    <cellStyle name="Normal 55 6 3 2" xfId="14932"/>
    <cellStyle name="Normal 55 6 4" xfId="14933"/>
    <cellStyle name="Normal 55 6 5" xfId="14934"/>
    <cellStyle name="Normal 55 7" xfId="14935"/>
    <cellStyle name="Normal 55 7 2" xfId="14936"/>
    <cellStyle name="Normal 55 7 2 2" xfId="14937"/>
    <cellStyle name="Normal 55 7 2 3" xfId="14938"/>
    <cellStyle name="Normal 55 7 2 4" xfId="14939"/>
    <cellStyle name="Normal 55 7 2 5" xfId="14940"/>
    <cellStyle name="Normal 55 7 2 6" xfId="14941"/>
    <cellStyle name="Normal 55 7 3" xfId="14942"/>
    <cellStyle name="Normal 55 7 3 2" xfId="14943"/>
    <cellStyle name="Normal 55 7 4" xfId="14944"/>
    <cellStyle name="Normal 55 7 5" xfId="14945"/>
    <cellStyle name="Normal 55 8" xfId="14946"/>
    <cellStyle name="Normal 55 8 2" xfId="14947"/>
    <cellStyle name="Normal 55 8 2 2" xfId="14948"/>
    <cellStyle name="Normal 55 8 2 3" xfId="14949"/>
    <cellStyle name="Normal 55 8 2 4" xfId="14950"/>
    <cellStyle name="Normal 55 8 2 5" xfId="14951"/>
    <cellStyle name="Normal 55 8 2 6" xfId="14952"/>
    <cellStyle name="Normal 55 8 3" xfId="14953"/>
    <cellStyle name="Normal 55 8 3 2" xfId="14954"/>
    <cellStyle name="Normal 55 8 4" xfId="14955"/>
    <cellStyle name="Normal 55 8 5" xfId="14956"/>
    <cellStyle name="Normal 55 9" xfId="14957"/>
    <cellStyle name="Normal 55 9 2" xfId="14958"/>
    <cellStyle name="Normal 55 9 2 2" xfId="14959"/>
    <cellStyle name="Normal 55 9 2 3" xfId="14960"/>
    <cellStyle name="Normal 55 9 2 4" xfId="14961"/>
    <cellStyle name="Normal 55 9 2 5" xfId="14962"/>
    <cellStyle name="Normal 55 9 2 6" xfId="14963"/>
    <cellStyle name="Normal 55 9 3" xfId="14964"/>
    <cellStyle name="Normal 55 9 3 2" xfId="14965"/>
    <cellStyle name="Normal 55 9 4" xfId="14966"/>
    <cellStyle name="Normal 55 9 5" xfId="14967"/>
    <cellStyle name="Normal 56" xfId="14968"/>
    <cellStyle name="Normal 56 10" xfId="14969"/>
    <cellStyle name="Normal 56 10 2" xfId="14970"/>
    <cellStyle name="Normal 56 10 2 2" xfId="14971"/>
    <cellStyle name="Normal 56 10 2 3" xfId="14972"/>
    <cellStyle name="Normal 56 10 2 4" xfId="14973"/>
    <cellStyle name="Normal 56 10 2 5" xfId="14974"/>
    <cellStyle name="Normal 56 10 2 6" xfId="14975"/>
    <cellStyle name="Normal 56 10 3" xfId="14976"/>
    <cellStyle name="Normal 56 10 3 2" xfId="14977"/>
    <cellStyle name="Normal 56 10 4" xfId="14978"/>
    <cellStyle name="Normal 56 10 5" xfId="14979"/>
    <cellStyle name="Normal 56 11" xfId="14980"/>
    <cellStyle name="Normal 56 11 2" xfId="14981"/>
    <cellStyle name="Normal 56 11 3" xfId="14982"/>
    <cellStyle name="Normal 56 11 4" xfId="14983"/>
    <cellStyle name="Normal 56 11 5" xfId="14984"/>
    <cellStyle name="Normal 56 11 6" xfId="14985"/>
    <cellStyle name="Normal 56 12" xfId="14986"/>
    <cellStyle name="Normal 56 12 2" xfId="14987"/>
    <cellStyle name="Normal 56 13" xfId="14988"/>
    <cellStyle name="Normal 56 14" xfId="14989"/>
    <cellStyle name="Normal 56 2" xfId="14990"/>
    <cellStyle name="Normal 56 2 2" xfId="14991"/>
    <cellStyle name="Normal 56 2 2 2" xfId="14992"/>
    <cellStyle name="Normal 56 2 2 3" xfId="14993"/>
    <cellStyle name="Normal 56 2 2 4" xfId="14994"/>
    <cellStyle name="Normal 56 2 2 5" xfId="14995"/>
    <cellStyle name="Normal 56 2 2 6" xfId="14996"/>
    <cellStyle name="Normal 56 2 3" xfId="14997"/>
    <cellStyle name="Normal 56 2 3 2" xfId="14998"/>
    <cellStyle name="Normal 56 2 4" xfId="14999"/>
    <cellStyle name="Normal 56 2 5" xfId="15000"/>
    <cellStyle name="Normal 56 3" xfId="15001"/>
    <cellStyle name="Normal 56 3 2" xfId="15002"/>
    <cellStyle name="Normal 56 3 2 2" xfId="15003"/>
    <cellStyle name="Normal 56 3 2 3" xfId="15004"/>
    <cellStyle name="Normal 56 3 2 4" xfId="15005"/>
    <cellStyle name="Normal 56 3 2 5" xfId="15006"/>
    <cellStyle name="Normal 56 3 2 6" xfId="15007"/>
    <cellStyle name="Normal 56 3 3" xfId="15008"/>
    <cellStyle name="Normal 56 3 3 2" xfId="15009"/>
    <cellStyle name="Normal 56 3 4" xfId="15010"/>
    <cellStyle name="Normal 56 3 5" xfId="15011"/>
    <cellStyle name="Normal 56 4" xfId="15012"/>
    <cellStyle name="Normal 56 4 2" xfId="15013"/>
    <cellStyle name="Normal 56 4 2 2" xfId="15014"/>
    <cellStyle name="Normal 56 4 2 3" xfId="15015"/>
    <cellStyle name="Normal 56 4 2 4" xfId="15016"/>
    <cellStyle name="Normal 56 4 2 5" xfId="15017"/>
    <cellStyle name="Normal 56 4 2 6" xfId="15018"/>
    <cellStyle name="Normal 56 4 3" xfId="15019"/>
    <cellStyle name="Normal 56 4 3 2" xfId="15020"/>
    <cellStyle name="Normal 56 4 4" xfId="15021"/>
    <cellStyle name="Normal 56 4 5" xfId="15022"/>
    <cellStyle name="Normal 56 5" xfId="15023"/>
    <cellStyle name="Normal 56 5 2" xfId="15024"/>
    <cellStyle name="Normal 56 5 2 2" xfId="15025"/>
    <cellStyle name="Normal 56 5 2 3" xfId="15026"/>
    <cellStyle name="Normal 56 5 2 4" xfId="15027"/>
    <cellStyle name="Normal 56 5 2 5" xfId="15028"/>
    <cellStyle name="Normal 56 5 2 6" xfId="15029"/>
    <cellStyle name="Normal 56 5 3" xfId="15030"/>
    <cellStyle name="Normal 56 5 3 2" xfId="15031"/>
    <cellStyle name="Normal 56 5 4" xfId="15032"/>
    <cellStyle name="Normal 56 5 5" xfId="15033"/>
    <cellStyle name="Normal 56 6" xfId="15034"/>
    <cellStyle name="Normal 56 6 2" xfId="15035"/>
    <cellStyle name="Normal 56 6 2 2" xfId="15036"/>
    <cellStyle name="Normal 56 6 2 3" xfId="15037"/>
    <cellStyle name="Normal 56 6 2 4" xfId="15038"/>
    <cellStyle name="Normal 56 6 2 5" xfId="15039"/>
    <cellStyle name="Normal 56 6 2 6" xfId="15040"/>
    <cellStyle name="Normal 56 6 3" xfId="15041"/>
    <cellStyle name="Normal 56 6 3 2" xfId="15042"/>
    <cellStyle name="Normal 56 6 4" xfId="15043"/>
    <cellStyle name="Normal 56 6 5" xfId="15044"/>
    <cellStyle name="Normal 56 7" xfId="15045"/>
    <cellStyle name="Normal 56 7 2" xfId="15046"/>
    <cellStyle name="Normal 56 7 2 2" xfId="15047"/>
    <cellStyle name="Normal 56 7 2 3" xfId="15048"/>
    <cellStyle name="Normal 56 7 2 4" xfId="15049"/>
    <cellStyle name="Normal 56 7 2 5" xfId="15050"/>
    <cellStyle name="Normal 56 7 2 6" xfId="15051"/>
    <cellStyle name="Normal 56 7 3" xfId="15052"/>
    <cellStyle name="Normal 56 7 3 2" xfId="15053"/>
    <cellStyle name="Normal 56 7 4" xfId="15054"/>
    <cellStyle name="Normal 56 7 5" xfId="15055"/>
    <cellStyle name="Normal 56 8" xfId="15056"/>
    <cellStyle name="Normal 56 8 2" xfId="15057"/>
    <cellStyle name="Normal 56 8 2 2" xfId="15058"/>
    <cellStyle name="Normal 56 8 2 3" xfId="15059"/>
    <cellStyle name="Normal 56 8 2 4" xfId="15060"/>
    <cellStyle name="Normal 56 8 2 5" xfId="15061"/>
    <cellStyle name="Normal 56 8 2 6" xfId="15062"/>
    <cellStyle name="Normal 56 8 3" xfId="15063"/>
    <cellStyle name="Normal 56 8 3 2" xfId="15064"/>
    <cellStyle name="Normal 56 8 4" xfId="15065"/>
    <cellStyle name="Normal 56 8 5" xfId="15066"/>
    <cellStyle name="Normal 56 9" xfId="15067"/>
    <cellStyle name="Normal 56 9 2" xfId="15068"/>
    <cellStyle name="Normal 56 9 2 2" xfId="15069"/>
    <cellStyle name="Normal 56 9 2 3" xfId="15070"/>
    <cellStyle name="Normal 56 9 2 4" xfId="15071"/>
    <cellStyle name="Normal 56 9 2 5" xfId="15072"/>
    <cellStyle name="Normal 56 9 2 6" xfId="15073"/>
    <cellStyle name="Normal 56 9 3" xfId="15074"/>
    <cellStyle name="Normal 56 9 3 2" xfId="15075"/>
    <cellStyle name="Normal 56 9 4" xfId="15076"/>
    <cellStyle name="Normal 56 9 5" xfId="15077"/>
    <cellStyle name="Normal 57" xfId="15078"/>
    <cellStyle name="Normal 57 10" xfId="15079"/>
    <cellStyle name="Normal 57 10 2" xfId="15080"/>
    <cellStyle name="Normal 57 10 2 2" xfId="15081"/>
    <cellStyle name="Normal 57 10 2 3" xfId="15082"/>
    <cellStyle name="Normal 57 10 2 4" xfId="15083"/>
    <cellStyle name="Normal 57 10 2 5" xfId="15084"/>
    <cellStyle name="Normal 57 10 2 6" xfId="15085"/>
    <cellStyle name="Normal 57 10 3" xfId="15086"/>
    <cellStyle name="Normal 57 10 3 2" xfId="15087"/>
    <cellStyle name="Normal 57 10 4" xfId="15088"/>
    <cellStyle name="Normal 57 10 5" xfId="15089"/>
    <cellStyle name="Normal 57 11" xfId="15090"/>
    <cellStyle name="Normal 57 11 2" xfId="15091"/>
    <cellStyle name="Normal 57 11 3" xfId="15092"/>
    <cellStyle name="Normal 57 11 4" xfId="15093"/>
    <cellStyle name="Normal 57 11 5" xfId="15094"/>
    <cellStyle name="Normal 57 11 6" xfId="15095"/>
    <cellStyle name="Normal 57 12" xfId="15096"/>
    <cellStyle name="Normal 57 12 2" xfId="15097"/>
    <cellStyle name="Normal 57 13" xfId="15098"/>
    <cellStyle name="Normal 57 14" xfId="15099"/>
    <cellStyle name="Normal 57 2" xfId="15100"/>
    <cellStyle name="Normal 57 2 2" xfId="15101"/>
    <cellStyle name="Normal 57 2 2 2" xfId="15102"/>
    <cellStyle name="Normal 57 2 2 3" xfId="15103"/>
    <cellStyle name="Normal 57 2 2 4" xfId="15104"/>
    <cellStyle name="Normal 57 2 2 5" xfId="15105"/>
    <cellStyle name="Normal 57 2 2 6" xfId="15106"/>
    <cellStyle name="Normal 57 2 3" xfId="15107"/>
    <cellStyle name="Normal 57 2 3 2" xfId="15108"/>
    <cellStyle name="Normal 57 2 4" xfId="15109"/>
    <cellStyle name="Normal 57 2 5" xfId="15110"/>
    <cellStyle name="Normal 57 3" xfId="15111"/>
    <cellStyle name="Normal 57 3 2" xfId="15112"/>
    <cellStyle name="Normal 57 3 2 2" xfId="15113"/>
    <cellStyle name="Normal 57 3 2 3" xfId="15114"/>
    <cellStyle name="Normal 57 3 2 4" xfId="15115"/>
    <cellStyle name="Normal 57 3 2 5" xfId="15116"/>
    <cellStyle name="Normal 57 3 2 6" xfId="15117"/>
    <cellStyle name="Normal 57 3 3" xfId="15118"/>
    <cellStyle name="Normal 57 3 3 2" xfId="15119"/>
    <cellStyle name="Normal 57 3 4" xfId="15120"/>
    <cellStyle name="Normal 57 3 5" xfId="15121"/>
    <cellStyle name="Normal 57 4" xfId="15122"/>
    <cellStyle name="Normal 57 4 2" xfId="15123"/>
    <cellStyle name="Normal 57 4 2 2" xfId="15124"/>
    <cellStyle name="Normal 57 4 2 3" xfId="15125"/>
    <cellStyle name="Normal 57 4 2 4" xfId="15126"/>
    <cellStyle name="Normal 57 4 2 5" xfId="15127"/>
    <cellStyle name="Normal 57 4 2 6" xfId="15128"/>
    <cellStyle name="Normal 57 4 3" xfId="15129"/>
    <cellStyle name="Normal 57 4 3 2" xfId="15130"/>
    <cellStyle name="Normal 57 4 4" xfId="15131"/>
    <cellStyle name="Normal 57 4 5" xfId="15132"/>
    <cellStyle name="Normal 57 5" xfId="15133"/>
    <cellStyle name="Normal 57 5 2" xfId="15134"/>
    <cellStyle name="Normal 57 5 2 2" xfId="15135"/>
    <cellStyle name="Normal 57 5 2 3" xfId="15136"/>
    <cellStyle name="Normal 57 5 2 4" xfId="15137"/>
    <cellStyle name="Normal 57 5 2 5" xfId="15138"/>
    <cellStyle name="Normal 57 5 2 6" xfId="15139"/>
    <cellStyle name="Normal 57 5 3" xfId="15140"/>
    <cellStyle name="Normal 57 5 3 2" xfId="15141"/>
    <cellStyle name="Normal 57 5 4" xfId="15142"/>
    <cellStyle name="Normal 57 5 5" xfId="15143"/>
    <cellStyle name="Normal 57 6" xfId="15144"/>
    <cellStyle name="Normal 57 6 2" xfId="15145"/>
    <cellStyle name="Normal 57 6 2 2" xfId="15146"/>
    <cellStyle name="Normal 57 6 2 3" xfId="15147"/>
    <cellStyle name="Normal 57 6 2 4" xfId="15148"/>
    <cellStyle name="Normal 57 6 2 5" xfId="15149"/>
    <cellStyle name="Normal 57 6 2 6" xfId="15150"/>
    <cellStyle name="Normal 57 6 3" xfId="15151"/>
    <cellStyle name="Normal 57 6 3 2" xfId="15152"/>
    <cellStyle name="Normal 57 6 4" xfId="15153"/>
    <cellStyle name="Normal 57 6 5" xfId="15154"/>
    <cellStyle name="Normal 57 7" xfId="15155"/>
    <cellStyle name="Normal 57 7 2" xfId="15156"/>
    <cellStyle name="Normal 57 7 2 2" xfId="15157"/>
    <cellStyle name="Normal 57 7 2 3" xfId="15158"/>
    <cellStyle name="Normal 57 7 2 4" xfId="15159"/>
    <cellStyle name="Normal 57 7 2 5" xfId="15160"/>
    <cellStyle name="Normal 57 7 2 6" xfId="15161"/>
    <cellStyle name="Normal 57 7 3" xfId="15162"/>
    <cellStyle name="Normal 57 7 3 2" xfId="15163"/>
    <cellStyle name="Normal 57 7 4" xfId="15164"/>
    <cellStyle name="Normal 57 7 5" xfId="15165"/>
    <cellStyle name="Normal 57 8" xfId="15166"/>
    <cellStyle name="Normal 57 8 2" xfId="15167"/>
    <cellStyle name="Normal 57 8 2 2" xfId="15168"/>
    <cellStyle name="Normal 57 8 2 3" xfId="15169"/>
    <cellStyle name="Normal 57 8 2 4" xfId="15170"/>
    <cellStyle name="Normal 57 8 2 5" xfId="15171"/>
    <cellStyle name="Normal 57 8 2 6" xfId="15172"/>
    <cellStyle name="Normal 57 8 3" xfId="15173"/>
    <cellStyle name="Normal 57 8 3 2" xfId="15174"/>
    <cellStyle name="Normal 57 8 4" xfId="15175"/>
    <cellStyle name="Normal 57 8 5" xfId="15176"/>
    <cellStyle name="Normal 57 9" xfId="15177"/>
    <cellStyle name="Normal 57 9 2" xfId="15178"/>
    <cellStyle name="Normal 57 9 2 2" xfId="15179"/>
    <cellStyle name="Normal 57 9 2 3" xfId="15180"/>
    <cellStyle name="Normal 57 9 2 4" xfId="15181"/>
    <cellStyle name="Normal 57 9 2 5" xfId="15182"/>
    <cellStyle name="Normal 57 9 2 6" xfId="15183"/>
    <cellStyle name="Normal 57 9 3" xfId="15184"/>
    <cellStyle name="Normal 57 9 3 2" xfId="15185"/>
    <cellStyle name="Normal 57 9 4" xfId="15186"/>
    <cellStyle name="Normal 57 9 5" xfId="15187"/>
    <cellStyle name="Normal 58" xfId="15188"/>
    <cellStyle name="Normal 58 10" xfId="15189"/>
    <cellStyle name="Normal 58 10 2" xfId="15190"/>
    <cellStyle name="Normal 58 10 2 2" xfId="15191"/>
    <cellStyle name="Normal 58 10 2 3" xfId="15192"/>
    <cellStyle name="Normal 58 10 2 4" xfId="15193"/>
    <cellStyle name="Normal 58 10 2 5" xfId="15194"/>
    <cellStyle name="Normal 58 10 2 6" xfId="15195"/>
    <cellStyle name="Normal 58 10 3" xfId="15196"/>
    <cellStyle name="Normal 58 10 3 2" xfId="15197"/>
    <cellStyle name="Normal 58 10 4" xfId="15198"/>
    <cellStyle name="Normal 58 10 5" xfId="15199"/>
    <cellStyle name="Normal 58 11" xfId="15200"/>
    <cellStyle name="Normal 58 11 2" xfId="15201"/>
    <cellStyle name="Normal 58 11 3" xfId="15202"/>
    <cellStyle name="Normal 58 11 4" xfId="15203"/>
    <cellStyle name="Normal 58 11 5" xfId="15204"/>
    <cellStyle name="Normal 58 11 6" xfId="15205"/>
    <cellStyle name="Normal 58 12" xfId="15206"/>
    <cellStyle name="Normal 58 12 2" xfId="15207"/>
    <cellStyle name="Normal 58 13" xfId="15208"/>
    <cellStyle name="Normal 58 14" xfId="15209"/>
    <cellStyle name="Normal 58 2" xfId="15210"/>
    <cellStyle name="Normal 58 2 2" xfId="15211"/>
    <cellStyle name="Normal 58 2 2 2" xfId="15212"/>
    <cellStyle name="Normal 58 2 2 3" xfId="15213"/>
    <cellStyle name="Normal 58 2 2 4" xfId="15214"/>
    <cellStyle name="Normal 58 2 2 5" xfId="15215"/>
    <cellStyle name="Normal 58 2 2 6" xfId="15216"/>
    <cellStyle name="Normal 58 2 3" xfId="15217"/>
    <cellStyle name="Normal 58 2 3 2" xfId="15218"/>
    <cellStyle name="Normal 58 2 4" xfId="15219"/>
    <cellStyle name="Normal 58 2 5" xfId="15220"/>
    <cellStyle name="Normal 58 3" xfId="15221"/>
    <cellStyle name="Normal 58 3 2" xfId="15222"/>
    <cellStyle name="Normal 58 3 2 2" xfId="15223"/>
    <cellStyle name="Normal 58 3 2 3" xfId="15224"/>
    <cellStyle name="Normal 58 3 2 4" xfId="15225"/>
    <cellStyle name="Normal 58 3 2 5" xfId="15226"/>
    <cellStyle name="Normal 58 3 2 6" xfId="15227"/>
    <cellStyle name="Normal 58 3 3" xfId="15228"/>
    <cellStyle name="Normal 58 3 3 2" xfId="15229"/>
    <cellStyle name="Normal 58 3 4" xfId="15230"/>
    <cellStyle name="Normal 58 3 5" xfId="15231"/>
    <cellStyle name="Normal 58 4" xfId="15232"/>
    <cellStyle name="Normal 58 4 2" xfId="15233"/>
    <cellStyle name="Normal 58 4 2 2" xfId="15234"/>
    <cellStyle name="Normal 58 4 2 3" xfId="15235"/>
    <cellStyle name="Normal 58 4 2 4" xfId="15236"/>
    <cellStyle name="Normal 58 4 2 5" xfId="15237"/>
    <cellStyle name="Normal 58 4 2 6" xfId="15238"/>
    <cellStyle name="Normal 58 4 3" xfId="15239"/>
    <cellStyle name="Normal 58 4 3 2" xfId="15240"/>
    <cellStyle name="Normal 58 4 4" xfId="15241"/>
    <cellStyle name="Normal 58 4 5" xfId="15242"/>
    <cellStyle name="Normal 58 5" xfId="15243"/>
    <cellStyle name="Normal 58 5 2" xfId="15244"/>
    <cellStyle name="Normal 58 5 2 2" xfId="15245"/>
    <cellStyle name="Normal 58 5 2 3" xfId="15246"/>
    <cellStyle name="Normal 58 5 2 4" xfId="15247"/>
    <cellStyle name="Normal 58 5 2 5" xfId="15248"/>
    <cellStyle name="Normal 58 5 2 6" xfId="15249"/>
    <cellStyle name="Normal 58 5 3" xfId="15250"/>
    <cellStyle name="Normal 58 5 3 2" xfId="15251"/>
    <cellStyle name="Normal 58 5 4" xfId="15252"/>
    <cellStyle name="Normal 58 5 5" xfId="15253"/>
    <cellStyle name="Normal 58 6" xfId="15254"/>
    <cellStyle name="Normal 58 6 2" xfId="15255"/>
    <cellStyle name="Normal 58 6 2 2" xfId="15256"/>
    <cellStyle name="Normal 58 6 2 3" xfId="15257"/>
    <cellStyle name="Normal 58 6 2 4" xfId="15258"/>
    <cellStyle name="Normal 58 6 2 5" xfId="15259"/>
    <cellStyle name="Normal 58 6 2 6" xfId="15260"/>
    <cellStyle name="Normal 58 6 3" xfId="15261"/>
    <cellStyle name="Normal 58 6 3 2" xfId="15262"/>
    <cellStyle name="Normal 58 6 4" xfId="15263"/>
    <cellStyle name="Normal 58 6 5" xfId="15264"/>
    <cellStyle name="Normal 58 7" xfId="15265"/>
    <cellStyle name="Normal 58 7 2" xfId="15266"/>
    <cellStyle name="Normal 58 7 2 2" xfId="15267"/>
    <cellStyle name="Normal 58 7 2 3" xfId="15268"/>
    <cellStyle name="Normal 58 7 2 4" xfId="15269"/>
    <cellStyle name="Normal 58 7 2 5" xfId="15270"/>
    <cellStyle name="Normal 58 7 2 6" xfId="15271"/>
    <cellStyle name="Normal 58 7 3" xfId="15272"/>
    <cellStyle name="Normal 58 7 3 2" xfId="15273"/>
    <cellStyle name="Normal 58 7 4" xfId="15274"/>
    <cellStyle name="Normal 58 7 5" xfId="15275"/>
    <cellStyle name="Normal 58 8" xfId="15276"/>
    <cellStyle name="Normal 58 8 2" xfId="15277"/>
    <cellStyle name="Normal 58 8 2 2" xfId="15278"/>
    <cellStyle name="Normal 58 8 2 3" xfId="15279"/>
    <cellStyle name="Normal 58 8 2 4" xfId="15280"/>
    <cellStyle name="Normal 58 8 2 5" xfId="15281"/>
    <cellStyle name="Normal 58 8 2 6" xfId="15282"/>
    <cellStyle name="Normal 58 8 3" xfId="15283"/>
    <cellStyle name="Normal 58 8 3 2" xfId="15284"/>
    <cellStyle name="Normal 58 8 4" xfId="15285"/>
    <cellStyle name="Normal 58 8 5" xfId="15286"/>
    <cellStyle name="Normal 58 9" xfId="15287"/>
    <cellStyle name="Normal 58 9 2" xfId="15288"/>
    <cellStyle name="Normal 58 9 2 2" xfId="15289"/>
    <cellStyle name="Normal 58 9 2 3" xfId="15290"/>
    <cellStyle name="Normal 58 9 2 4" xfId="15291"/>
    <cellStyle name="Normal 58 9 2 5" xfId="15292"/>
    <cellStyle name="Normal 58 9 2 6" xfId="15293"/>
    <cellStyle name="Normal 58 9 3" xfId="15294"/>
    <cellStyle name="Normal 58 9 3 2" xfId="15295"/>
    <cellStyle name="Normal 58 9 4" xfId="15296"/>
    <cellStyle name="Normal 58 9 5" xfId="15297"/>
    <cellStyle name="Normal 59" xfId="15298"/>
    <cellStyle name="Normal 59 10" xfId="15299"/>
    <cellStyle name="Normal 59 10 2" xfId="15300"/>
    <cellStyle name="Normal 59 10 2 2" xfId="15301"/>
    <cellStyle name="Normal 59 10 2 3" xfId="15302"/>
    <cellStyle name="Normal 59 10 2 4" xfId="15303"/>
    <cellStyle name="Normal 59 10 2 5" xfId="15304"/>
    <cellStyle name="Normal 59 10 2 6" xfId="15305"/>
    <cellStyle name="Normal 59 10 3" xfId="15306"/>
    <cellStyle name="Normal 59 10 3 2" xfId="15307"/>
    <cellStyle name="Normal 59 10 4" xfId="15308"/>
    <cellStyle name="Normal 59 10 5" xfId="15309"/>
    <cellStyle name="Normal 59 11" xfId="15310"/>
    <cellStyle name="Normal 59 11 2" xfId="15311"/>
    <cellStyle name="Normal 59 11 3" xfId="15312"/>
    <cellStyle name="Normal 59 11 4" xfId="15313"/>
    <cellStyle name="Normal 59 11 5" xfId="15314"/>
    <cellStyle name="Normal 59 11 6" xfId="15315"/>
    <cellStyle name="Normal 59 12" xfId="15316"/>
    <cellStyle name="Normal 59 12 2" xfId="15317"/>
    <cellStyle name="Normal 59 13" xfId="15318"/>
    <cellStyle name="Normal 59 14" xfId="15319"/>
    <cellStyle name="Normal 59 2" xfId="15320"/>
    <cellStyle name="Normal 59 2 2" xfId="15321"/>
    <cellStyle name="Normal 59 2 2 2" xfId="15322"/>
    <cellStyle name="Normal 59 2 2 3" xfId="15323"/>
    <cellStyle name="Normal 59 2 2 4" xfId="15324"/>
    <cellStyle name="Normal 59 2 2 5" xfId="15325"/>
    <cellStyle name="Normal 59 2 2 6" xfId="15326"/>
    <cellStyle name="Normal 59 2 3" xfId="15327"/>
    <cellStyle name="Normal 59 2 3 2" xfId="15328"/>
    <cellStyle name="Normal 59 2 4" xfId="15329"/>
    <cellStyle name="Normal 59 2 5" xfId="15330"/>
    <cellStyle name="Normal 59 3" xfId="15331"/>
    <cellStyle name="Normal 59 3 2" xfId="15332"/>
    <cellStyle name="Normal 59 3 2 2" xfId="15333"/>
    <cellStyle name="Normal 59 3 2 3" xfId="15334"/>
    <cellStyle name="Normal 59 3 2 4" xfId="15335"/>
    <cellStyle name="Normal 59 3 2 5" xfId="15336"/>
    <cellStyle name="Normal 59 3 2 6" xfId="15337"/>
    <cellStyle name="Normal 59 3 3" xfId="15338"/>
    <cellStyle name="Normal 59 3 3 2" xfId="15339"/>
    <cellStyle name="Normal 59 3 4" xfId="15340"/>
    <cellStyle name="Normal 59 3 5" xfId="15341"/>
    <cellStyle name="Normal 59 4" xfId="15342"/>
    <cellStyle name="Normal 59 4 2" xfId="15343"/>
    <cellStyle name="Normal 59 4 2 2" xfId="15344"/>
    <cellStyle name="Normal 59 4 2 3" xfId="15345"/>
    <cellStyle name="Normal 59 4 2 4" xfId="15346"/>
    <cellStyle name="Normal 59 4 2 5" xfId="15347"/>
    <cellStyle name="Normal 59 4 2 6" xfId="15348"/>
    <cellStyle name="Normal 59 4 3" xfId="15349"/>
    <cellStyle name="Normal 59 4 3 2" xfId="15350"/>
    <cellStyle name="Normal 59 4 4" xfId="15351"/>
    <cellStyle name="Normal 59 4 5" xfId="15352"/>
    <cellStyle name="Normal 59 5" xfId="15353"/>
    <cellStyle name="Normal 59 5 2" xfId="15354"/>
    <cellStyle name="Normal 59 5 2 2" xfId="15355"/>
    <cellStyle name="Normal 59 5 2 3" xfId="15356"/>
    <cellStyle name="Normal 59 5 2 4" xfId="15357"/>
    <cellStyle name="Normal 59 5 2 5" xfId="15358"/>
    <cellStyle name="Normal 59 5 2 6" xfId="15359"/>
    <cellStyle name="Normal 59 5 3" xfId="15360"/>
    <cellStyle name="Normal 59 5 3 2" xfId="15361"/>
    <cellStyle name="Normal 59 5 4" xfId="15362"/>
    <cellStyle name="Normal 59 5 5" xfId="15363"/>
    <cellStyle name="Normal 59 6" xfId="15364"/>
    <cellStyle name="Normal 59 6 2" xfId="15365"/>
    <cellStyle name="Normal 59 6 2 2" xfId="15366"/>
    <cellStyle name="Normal 59 6 2 3" xfId="15367"/>
    <cellStyle name="Normal 59 6 2 4" xfId="15368"/>
    <cellStyle name="Normal 59 6 2 5" xfId="15369"/>
    <cellStyle name="Normal 59 6 2 6" xfId="15370"/>
    <cellStyle name="Normal 59 6 3" xfId="15371"/>
    <cellStyle name="Normal 59 6 3 2" xfId="15372"/>
    <cellStyle name="Normal 59 6 4" xfId="15373"/>
    <cellStyle name="Normal 59 6 5" xfId="15374"/>
    <cellStyle name="Normal 59 7" xfId="15375"/>
    <cellStyle name="Normal 59 7 2" xfId="15376"/>
    <cellStyle name="Normal 59 7 2 2" xfId="15377"/>
    <cellStyle name="Normal 59 7 2 3" xfId="15378"/>
    <cellStyle name="Normal 59 7 2 4" xfId="15379"/>
    <cellStyle name="Normal 59 7 2 5" xfId="15380"/>
    <cellStyle name="Normal 59 7 2 6" xfId="15381"/>
    <cellStyle name="Normal 59 7 3" xfId="15382"/>
    <cellStyle name="Normal 59 7 3 2" xfId="15383"/>
    <cellStyle name="Normal 59 7 4" xfId="15384"/>
    <cellStyle name="Normal 59 7 5" xfId="15385"/>
    <cellStyle name="Normal 59 8" xfId="15386"/>
    <cellStyle name="Normal 59 8 2" xfId="15387"/>
    <cellStyle name="Normal 59 8 2 2" xfId="15388"/>
    <cellStyle name="Normal 59 8 2 3" xfId="15389"/>
    <cellStyle name="Normal 59 8 2 4" xfId="15390"/>
    <cellStyle name="Normal 59 8 2 5" xfId="15391"/>
    <cellStyle name="Normal 59 8 2 6" xfId="15392"/>
    <cellStyle name="Normal 59 8 3" xfId="15393"/>
    <cellStyle name="Normal 59 8 3 2" xfId="15394"/>
    <cellStyle name="Normal 59 8 4" xfId="15395"/>
    <cellStyle name="Normal 59 8 5" xfId="15396"/>
    <cellStyle name="Normal 59 9" xfId="15397"/>
    <cellStyle name="Normal 59 9 2" xfId="15398"/>
    <cellStyle name="Normal 59 9 2 2" xfId="15399"/>
    <cellStyle name="Normal 59 9 2 3" xfId="15400"/>
    <cellStyle name="Normal 59 9 2 4" xfId="15401"/>
    <cellStyle name="Normal 59 9 2 5" xfId="15402"/>
    <cellStyle name="Normal 59 9 2 6" xfId="15403"/>
    <cellStyle name="Normal 59 9 3" xfId="15404"/>
    <cellStyle name="Normal 59 9 3 2" xfId="15405"/>
    <cellStyle name="Normal 59 9 4" xfId="15406"/>
    <cellStyle name="Normal 59 9 5" xfId="15407"/>
    <cellStyle name="Normal 6" xfId="15408"/>
    <cellStyle name="Normal 6 10" xfId="15409"/>
    <cellStyle name="Normal 6 10 2" xfId="15410"/>
    <cellStyle name="Normal 6 10 2 2" xfId="15411"/>
    <cellStyle name="Normal 6 10 2 2 2" xfId="15412"/>
    <cellStyle name="Normal 6 10 2 2 3" xfId="15413"/>
    <cellStyle name="Normal 6 10 2 2 4" xfId="15414"/>
    <cellStyle name="Normal 6 10 2 3" xfId="15415"/>
    <cellStyle name="Normal 6 10 2 4" xfId="15416"/>
    <cellStyle name="Normal 6 10 3" xfId="15417"/>
    <cellStyle name="Normal 6 10 3 2" xfId="15418"/>
    <cellStyle name="Normal 6 10 3 3" xfId="15419"/>
    <cellStyle name="Normal 6 10 3 4" xfId="15420"/>
    <cellStyle name="Normal 6 10 4" xfId="15421"/>
    <cellStyle name="Normal 6 10 5" xfId="15422"/>
    <cellStyle name="Normal 6 11" xfId="15423"/>
    <cellStyle name="Normal 6 11 2" xfId="15424"/>
    <cellStyle name="Normal 6 11 2 2" xfId="15425"/>
    <cellStyle name="Normal 6 11 2 2 2" xfId="15426"/>
    <cellStyle name="Normal 6 11 2 2 3" xfId="15427"/>
    <cellStyle name="Normal 6 11 2 2 4" xfId="15428"/>
    <cellStyle name="Normal 6 11 2 3" xfId="15429"/>
    <cellStyle name="Normal 6 11 2 4" xfId="15430"/>
    <cellStyle name="Normal 6 11 3" xfId="15431"/>
    <cellStyle name="Normal 6 11 3 2" xfId="15432"/>
    <cellStyle name="Normal 6 11 3 3" xfId="15433"/>
    <cellStyle name="Normal 6 11 3 4" xfId="15434"/>
    <cellStyle name="Normal 6 11 4" xfId="15435"/>
    <cellStyle name="Normal 6 11 5" xfId="15436"/>
    <cellStyle name="Normal 6 12" xfId="15437"/>
    <cellStyle name="Normal 6 12 2" xfId="15438"/>
    <cellStyle name="Normal 6 12 3" xfId="15439"/>
    <cellStyle name="Normal 6 12 4" xfId="15440"/>
    <cellStyle name="Normal 6 13" xfId="15441"/>
    <cellStyle name="Normal 6 13 2" xfId="15442"/>
    <cellStyle name="Normal 6 13 2 2" xfId="15443"/>
    <cellStyle name="Normal 6 13 2 3" xfId="15444"/>
    <cellStyle name="Normal 6 13 2 4" xfId="15445"/>
    <cellStyle name="Normal 6 13 3" xfId="15446"/>
    <cellStyle name="Normal 6 13 4" xfId="15447"/>
    <cellStyle name="Normal 6 13 5" xfId="15448"/>
    <cellStyle name="Normal 6 14" xfId="15449"/>
    <cellStyle name="Normal 6 14 2" xfId="15450"/>
    <cellStyle name="Normal 6 14 2 2" xfId="15451"/>
    <cellStyle name="Normal 6 14 3" xfId="15452"/>
    <cellStyle name="Normal 6 14 4" xfId="15453"/>
    <cellStyle name="Normal 6 15" xfId="15454"/>
    <cellStyle name="Normal 6 15 2" xfId="15455"/>
    <cellStyle name="Normal 6 15 2 2" xfId="15456"/>
    <cellStyle name="Normal 6 15 3" xfId="15457"/>
    <cellStyle name="Normal 6 16" xfId="15458"/>
    <cellStyle name="Normal 6 16 2" xfId="15459"/>
    <cellStyle name="Normal 6 16 3" xfId="15460"/>
    <cellStyle name="Normal 6 17" xfId="15461"/>
    <cellStyle name="Normal 6 17 2" xfId="15462"/>
    <cellStyle name="Normal 6 17 3" xfId="15463"/>
    <cellStyle name="Normal 6 18" xfId="15464"/>
    <cellStyle name="Normal 6 18 2" xfId="15465"/>
    <cellStyle name="Normal 6 19" xfId="15466"/>
    <cellStyle name="Normal 6 2" xfId="15467"/>
    <cellStyle name="Normal 6 2 2" xfId="15468"/>
    <cellStyle name="Normal 6 2 2 2" xfId="15469"/>
    <cellStyle name="Normal 6 2 2 2 2" xfId="15470"/>
    <cellStyle name="Normal 6 2 2 2 3" xfId="15471"/>
    <cellStyle name="Normal 6 2 2 2 4" xfId="15472"/>
    <cellStyle name="Normal 6 2 2 3" xfId="15473"/>
    <cellStyle name="Normal 6 2 2 3 2" xfId="15474"/>
    <cellStyle name="Normal 6 2 2 4" xfId="15475"/>
    <cellStyle name="Normal 6 2 2 5" xfId="15476"/>
    <cellStyle name="Normal 6 2 2 6" xfId="15477"/>
    <cellStyle name="Normal 6 2 2 7" xfId="15478"/>
    <cellStyle name="Normal 6 2 3" xfId="15479"/>
    <cellStyle name="Normal 6 2 3 2" xfId="15480"/>
    <cellStyle name="Normal 6 2 3 3" xfId="15481"/>
    <cellStyle name="Normal 6 2 3 4" xfId="15482"/>
    <cellStyle name="Normal 6 2 3 5" xfId="15483"/>
    <cellStyle name="Normal 6 2 4" xfId="15484"/>
    <cellStyle name="Normal 6 2 5" xfId="15485"/>
    <cellStyle name="Normal 6 2 6" xfId="15486"/>
    <cellStyle name="Normal 6 2 7" xfId="15487"/>
    <cellStyle name="Normal 6 2 8" xfId="15488"/>
    <cellStyle name="Normal 6 3" xfId="15489"/>
    <cellStyle name="Normal 6 3 2" xfId="15490"/>
    <cellStyle name="Normal 6 3 2 2" xfId="15491"/>
    <cellStyle name="Normal 6 3 2 2 2" xfId="15492"/>
    <cellStyle name="Normal 6 3 2 2 3" xfId="15493"/>
    <cellStyle name="Normal 6 3 2 2 4" xfId="15494"/>
    <cellStyle name="Normal 6 3 2 3" xfId="15495"/>
    <cellStyle name="Normal 6 3 2 3 2" xfId="15496"/>
    <cellStyle name="Normal 6 3 2 4" xfId="15497"/>
    <cellStyle name="Normal 6 3 2 5" xfId="15498"/>
    <cellStyle name="Normal 6 3 2 6" xfId="15499"/>
    <cellStyle name="Normal 6 3 2 7" xfId="15500"/>
    <cellStyle name="Normal 6 3 3" xfId="15501"/>
    <cellStyle name="Normal 6 3 3 2" xfId="15502"/>
    <cellStyle name="Normal 6 3 3 3" xfId="15503"/>
    <cellStyle name="Normal 6 3 4" xfId="15504"/>
    <cellStyle name="Normal 6 3 4 2" xfId="15505"/>
    <cellStyle name="Normal 6 3 4 3" xfId="15506"/>
    <cellStyle name="Normal 6 3 5" xfId="15507"/>
    <cellStyle name="Normal 6 3 6" xfId="15508"/>
    <cellStyle name="Normal 6 3 7" xfId="15509"/>
    <cellStyle name="Normal 6 3 8" xfId="15510"/>
    <cellStyle name="Normal 6 4" xfId="15511"/>
    <cellStyle name="Normal 6 4 2" xfId="15512"/>
    <cellStyle name="Normal 6 4 2 2" xfId="15513"/>
    <cellStyle name="Normal 6 4 2 2 2" xfId="15514"/>
    <cellStyle name="Normal 6 4 2 2 3" xfId="15515"/>
    <cellStyle name="Normal 6 4 2 2 4" xfId="15516"/>
    <cellStyle name="Normal 6 4 2 3" xfId="15517"/>
    <cellStyle name="Normal 6 4 2 4" xfId="15518"/>
    <cellStyle name="Normal 6 4 3" xfId="15519"/>
    <cellStyle name="Normal 6 4 3 2" xfId="15520"/>
    <cellStyle name="Normal 6 4 3 3" xfId="15521"/>
    <cellStyle name="Normal 6 4 3 4" xfId="15522"/>
    <cellStyle name="Normal 6 4 4" xfId="15523"/>
    <cellStyle name="Normal 6 4 5" xfId="15524"/>
    <cellStyle name="Normal 6 4 6" xfId="15525"/>
    <cellStyle name="Normal 6 5" xfId="15526"/>
    <cellStyle name="Normal 6 5 2" xfId="15527"/>
    <cellStyle name="Normal 6 5 2 2" xfId="15528"/>
    <cellStyle name="Normal 6 5 2 2 2" xfId="15529"/>
    <cellStyle name="Normal 6 5 2 2 3" xfId="15530"/>
    <cellStyle name="Normal 6 5 2 2 4" xfId="15531"/>
    <cellStyle name="Normal 6 5 2 3" xfId="15532"/>
    <cellStyle name="Normal 6 5 2 4" xfId="15533"/>
    <cellStyle name="Normal 6 5 3" xfId="15534"/>
    <cellStyle name="Normal 6 5 3 2" xfId="15535"/>
    <cellStyle name="Normal 6 5 3 3" xfId="15536"/>
    <cellStyle name="Normal 6 5 3 4" xfId="15537"/>
    <cellStyle name="Normal 6 5 4" xfId="15538"/>
    <cellStyle name="Normal 6 5 5" xfId="15539"/>
    <cellStyle name="Normal 6 5 6" xfId="15540"/>
    <cellStyle name="Normal 6 6" xfId="15541"/>
    <cellStyle name="Normal 6 6 2" xfId="15542"/>
    <cellStyle name="Normal 6 6 2 2" xfId="15543"/>
    <cellStyle name="Normal 6 6 2 2 2" xfId="15544"/>
    <cellStyle name="Normal 6 6 2 2 3" xfId="15545"/>
    <cellStyle name="Normal 6 6 2 2 4" xfId="15546"/>
    <cellStyle name="Normal 6 6 2 3" xfId="15547"/>
    <cellStyle name="Normal 6 6 2 4" xfId="15548"/>
    <cellStyle name="Normal 6 6 3" xfId="15549"/>
    <cellStyle name="Normal 6 6 3 2" xfId="15550"/>
    <cellStyle name="Normal 6 6 3 3" xfId="15551"/>
    <cellStyle name="Normal 6 6 3 4" xfId="15552"/>
    <cellStyle name="Normal 6 6 4" xfId="15553"/>
    <cellStyle name="Normal 6 6 5" xfId="15554"/>
    <cellStyle name="Normal 6 7" xfId="15555"/>
    <cellStyle name="Normal 6 7 2" xfId="15556"/>
    <cellStyle name="Normal 6 7 2 2" xfId="15557"/>
    <cellStyle name="Normal 6 7 2 2 2" xfId="15558"/>
    <cellStyle name="Normal 6 7 2 2 3" xfId="15559"/>
    <cellStyle name="Normal 6 7 2 2 4" xfId="15560"/>
    <cellStyle name="Normal 6 7 2 3" xfId="15561"/>
    <cellStyle name="Normal 6 7 2 4" xfId="15562"/>
    <cellStyle name="Normal 6 7 3" xfId="15563"/>
    <cellStyle name="Normal 6 7 3 2" xfId="15564"/>
    <cellStyle name="Normal 6 7 3 3" xfId="15565"/>
    <cellStyle name="Normal 6 7 3 4" xfId="15566"/>
    <cellStyle name="Normal 6 7 4" xfId="15567"/>
    <cellStyle name="Normal 6 7 5" xfId="15568"/>
    <cellStyle name="Normal 6 8" xfId="15569"/>
    <cellStyle name="Normal 6 8 2" xfId="15570"/>
    <cellStyle name="Normal 6 8 2 2" xfId="15571"/>
    <cellStyle name="Normal 6 8 2 2 2" xfId="15572"/>
    <cellStyle name="Normal 6 8 2 2 3" xfId="15573"/>
    <cellStyle name="Normal 6 8 2 2 4" xfId="15574"/>
    <cellStyle name="Normal 6 8 2 3" xfId="15575"/>
    <cellStyle name="Normal 6 8 2 4" xfId="15576"/>
    <cellStyle name="Normal 6 8 3" xfId="15577"/>
    <cellStyle name="Normal 6 8 3 2" xfId="15578"/>
    <cellStyle name="Normal 6 8 3 3" xfId="15579"/>
    <cellStyle name="Normal 6 8 3 4" xfId="15580"/>
    <cellStyle name="Normal 6 8 4" xfId="15581"/>
    <cellStyle name="Normal 6 8 5" xfId="15582"/>
    <cellStyle name="Normal 6 9" xfId="15583"/>
    <cellStyle name="Normal 6 9 2" xfId="15584"/>
    <cellStyle name="Normal 6 9 2 2" xfId="15585"/>
    <cellStyle name="Normal 6 9 2 2 2" xfId="15586"/>
    <cellStyle name="Normal 6 9 2 2 3" xfId="15587"/>
    <cellStyle name="Normal 6 9 2 2 4" xfId="15588"/>
    <cellStyle name="Normal 6 9 2 3" xfId="15589"/>
    <cellStyle name="Normal 6 9 2 4" xfId="15590"/>
    <cellStyle name="Normal 6 9 3" xfId="15591"/>
    <cellStyle name="Normal 6 9 3 2" xfId="15592"/>
    <cellStyle name="Normal 6 9 3 3" xfId="15593"/>
    <cellStyle name="Normal 6 9 3 4" xfId="15594"/>
    <cellStyle name="Normal 6 9 4" xfId="15595"/>
    <cellStyle name="Normal 6 9 5" xfId="15596"/>
    <cellStyle name="Normal 60" xfId="15597"/>
    <cellStyle name="Normal 60 10" xfId="15598"/>
    <cellStyle name="Normal 60 10 2" xfId="15599"/>
    <cellStyle name="Normal 60 10 2 2" xfId="15600"/>
    <cellStyle name="Normal 60 10 2 3" xfId="15601"/>
    <cellStyle name="Normal 60 10 2 4" xfId="15602"/>
    <cellStyle name="Normal 60 10 2 5" xfId="15603"/>
    <cellStyle name="Normal 60 10 2 6" xfId="15604"/>
    <cellStyle name="Normal 60 10 3" xfId="15605"/>
    <cellStyle name="Normal 60 10 3 2" xfId="15606"/>
    <cellStyle name="Normal 60 10 4" xfId="15607"/>
    <cellStyle name="Normal 60 10 5" xfId="15608"/>
    <cellStyle name="Normal 60 11" xfId="15609"/>
    <cellStyle name="Normal 60 11 2" xfId="15610"/>
    <cellStyle name="Normal 60 11 3" xfId="15611"/>
    <cellStyle name="Normal 60 11 4" xfId="15612"/>
    <cellStyle name="Normal 60 11 5" xfId="15613"/>
    <cellStyle name="Normal 60 11 6" xfId="15614"/>
    <cellStyle name="Normal 60 12" xfId="15615"/>
    <cellStyle name="Normal 60 12 2" xfId="15616"/>
    <cellStyle name="Normal 60 13" xfId="15617"/>
    <cellStyle name="Normal 60 14" xfId="15618"/>
    <cellStyle name="Normal 60 2" xfId="15619"/>
    <cellStyle name="Normal 60 2 2" xfId="15620"/>
    <cellStyle name="Normal 60 2 2 2" xfId="15621"/>
    <cellStyle name="Normal 60 2 2 3" xfId="15622"/>
    <cellStyle name="Normal 60 2 2 4" xfId="15623"/>
    <cellStyle name="Normal 60 2 2 5" xfId="15624"/>
    <cellStyle name="Normal 60 2 2 6" xfId="15625"/>
    <cellStyle name="Normal 60 2 3" xfId="15626"/>
    <cellStyle name="Normal 60 2 3 2" xfId="15627"/>
    <cellStyle name="Normal 60 2 4" xfId="15628"/>
    <cellStyle name="Normal 60 2 5" xfId="15629"/>
    <cellStyle name="Normal 60 3" xfId="15630"/>
    <cellStyle name="Normal 60 3 2" xfId="15631"/>
    <cellStyle name="Normal 60 3 2 2" xfId="15632"/>
    <cellStyle name="Normal 60 3 2 3" xfId="15633"/>
    <cellStyle name="Normal 60 3 2 4" xfId="15634"/>
    <cellStyle name="Normal 60 3 2 5" xfId="15635"/>
    <cellStyle name="Normal 60 3 2 6" xfId="15636"/>
    <cellStyle name="Normal 60 3 3" xfId="15637"/>
    <cellStyle name="Normal 60 3 3 2" xfId="15638"/>
    <cellStyle name="Normal 60 3 4" xfId="15639"/>
    <cellStyle name="Normal 60 3 5" xfId="15640"/>
    <cellStyle name="Normal 60 4" xfId="15641"/>
    <cellStyle name="Normal 60 4 2" xfId="15642"/>
    <cellStyle name="Normal 60 4 2 2" xfId="15643"/>
    <cellStyle name="Normal 60 4 2 3" xfId="15644"/>
    <cellStyle name="Normal 60 4 2 4" xfId="15645"/>
    <cellStyle name="Normal 60 4 2 5" xfId="15646"/>
    <cellStyle name="Normal 60 4 2 6" xfId="15647"/>
    <cellStyle name="Normal 60 4 3" xfId="15648"/>
    <cellStyle name="Normal 60 4 3 2" xfId="15649"/>
    <cellStyle name="Normal 60 4 4" xfId="15650"/>
    <cellStyle name="Normal 60 4 5" xfId="15651"/>
    <cellStyle name="Normal 60 5" xfId="15652"/>
    <cellStyle name="Normal 60 5 2" xfId="15653"/>
    <cellStyle name="Normal 60 5 2 2" xfId="15654"/>
    <cellStyle name="Normal 60 5 2 3" xfId="15655"/>
    <cellStyle name="Normal 60 5 2 4" xfId="15656"/>
    <cellStyle name="Normal 60 5 2 5" xfId="15657"/>
    <cellStyle name="Normal 60 5 2 6" xfId="15658"/>
    <cellStyle name="Normal 60 5 3" xfId="15659"/>
    <cellStyle name="Normal 60 5 3 2" xfId="15660"/>
    <cellStyle name="Normal 60 5 4" xfId="15661"/>
    <cellStyle name="Normal 60 5 5" xfId="15662"/>
    <cellStyle name="Normal 60 6" xfId="15663"/>
    <cellStyle name="Normal 60 6 2" xfId="15664"/>
    <cellStyle name="Normal 60 6 2 2" xfId="15665"/>
    <cellStyle name="Normal 60 6 2 3" xfId="15666"/>
    <cellStyle name="Normal 60 6 2 4" xfId="15667"/>
    <cellStyle name="Normal 60 6 2 5" xfId="15668"/>
    <cellStyle name="Normal 60 6 2 6" xfId="15669"/>
    <cellStyle name="Normal 60 6 3" xfId="15670"/>
    <cellStyle name="Normal 60 6 3 2" xfId="15671"/>
    <cellStyle name="Normal 60 6 4" xfId="15672"/>
    <cellStyle name="Normal 60 6 5" xfId="15673"/>
    <cellStyle name="Normal 60 7" xfId="15674"/>
    <cellStyle name="Normal 60 7 2" xfId="15675"/>
    <cellStyle name="Normal 60 7 2 2" xfId="15676"/>
    <cellStyle name="Normal 60 7 2 3" xfId="15677"/>
    <cellStyle name="Normal 60 7 2 4" xfId="15678"/>
    <cellStyle name="Normal 60 7 2 5" xfId="15679"/>
    <cellStyle name="Normal 60 7 2 6" xfId="15680"/>
    <cellStyle name="Normal 60 7 3" xfId="15681"/>
    <cellStyle name="Normal 60 7 3 2" xfId="15682"/>
    <cellStyle name="Normal 60 7 4" xfId="15683"/>
    <cellStyle name="Normal 60 7 5" xfId="15684"/>
    <cellStyle name="Normal 60 8" xfId="15685"/>
    <cellStyle name="Normal 60 8 2" xfId="15686"/>
    <cellStyle name="Normal 60 8 2 2" xfId="15687"/>
    <cellStyle name="Normal 60 8 2 3" xfId="15688"/>
    <cellStyle name="Normal 60 8 2 4" xfId="15689"/>
    <cellStyle name="Normal 60 8 2 5" xfId="15690"/>
    <cellStyle name="Normal 60 8 2 6" xfId="15691"/>
    <cellStyle name="Normal 60 8 3" xfId="15692"/>
    <cellStyle name="Normal 60 8 3 2" xfId="15693"/>
    <cellStyle name="Normal 60 8 4" xfId="15694"/>
    <cellStyle name="Normal 60 8 5" xfId="15695"/>
    <cellStyle name="Normal 60 9" xfId="15696"/>
    <cellStyle name="Normal 60 9 2" xfId="15697"/>
    <cellStyle name="Normal 60 9 2 2" xfId="15698"/>
    <cellStyle name="Normal 60 9 2 3" xfId="15699"/>
    <cellStyle name="Normal 60 9 2 4" xfId="15700"/>
    <cellStyle name="Normal 60 9 2 5" xfId="15701"/>
    <cellStyle name="Normal 60 9 2 6" xfId="15702"/>
    <cellStyle name="Normal 60 9 3" xfId="15703"/>
    <cellStyle name="Normal 60 9 3 2" xfId="15704"/>
    <cellStyle name="Normal 60 9 4" xfId="15705"/>
    <cellStyle name="Normal 60 9 5" xfId="15706"/>
    <cellStyle name="Normal 61" xfId="15707"/>
    <cellStyle name="Normal 61 10" xfId="15708"/>
    <cellStyle name="Normal 61 10 2" xfId="15709"/>
    <cellStyle name="Normal 61 10 2 2" xfId="15710"/>
    <cellStyle name="Normal 61 10 2 3" xfId="15711"/>
    <cellStyle name="Normal 61 10 2 4" xfId="15712"/>
    <cellStyle name="Normal 61 10 2 5" xfId="15713"/>
    <cellStyle name="Normal 61 10 2 6" xfId="15714"/>
    <cellStyle name="Normal 61 10 3" xfId="15715"/>
    <cellStyle name="Normal 61 10 3 2" xfId="15716"/>
    <cellStyle name="Normal 61 10 4" xfId="15717"/>
    <cellStyle name="Normal 61 10 5" xfId="15718"/>
    <cellStyle name="Normal 61 11" xfId="15719"/>
    <cellStyle name="Normal 61 11 2" xfId="15720"/>
    <cellStyle name="Normal 61 11 3" xfId="15721"/>
    <cellStyle name="Normal 61 11 4" xfId="15722"/>
    <cellStyle name="Normal 61 11 5" xfId="15723"/>
    <cellStyle name="Normal 61 11 6" xfId="15724"/>
    <cellStyle name="Normal 61 12" xfId="15725"/>
    <cellStyle name="Normal 61 12 2" xfId="15726"/>
    <cellStyle name="Normal 61 13" xfId="15727"/>
    <cellStyle name="Normal 61 14" xfId="15728"/>
    <cellStyle name="Normal 61 2" xfId="15729"/>
    <cellStyle name="Normal 61 2 2" xfId="15730"/>
    <cellStyle name="Normal 61 2 2 2" xfId="15731"/>
    <cellStyle name="Normal 61 2 2 3" xfId="15732"/>
    <cellStyle name="Normal 61 2 2 4" xfId="15733"/>
    <cellStyle name="Normal 61 2 2 5" xfId="15734"/>
    <cellStyle name="Normal 61 2 2 6" xfId="15735"/>
    <cellStyle name="Normal 61 2 3" xfId="15736"/>
    <cellStyle name="Normal 61 2 3 2" xfId="15737"/>
    <cellStyle name="Normal 61 2 4" xfId="15738"/>
    <cellStyle name="Normal 61 2 5" xfId="15739"/>
    <cellStyle name="Normal 61 3" xfId="15740"/>
    <cellStyle name="Normal 61 3 2" xfId="15741"/>
    <cellStyle name="Normal 61 3 2 2" xfId="15742"/>
    <cellStyle name="Normal 61 3 2 3" xfId="15743"/>
    <cellStyle name="Normal 61 3 2 4" xfId="15744"/>
    <cellStyle name="Normal 61 3 2 5" xfId="15745"/>
    <cellStyle name="Normal 61 3 2 6" xfId="15746"/>
    <cellStyle name="Normal 61 3 3" xfId="15747"/>
    <cellStyle name="Normal 61 3 3 2" xfId="15748"/>
    <cellStyle name="Normal 61 3 4" xfId="15749"/>
    <cellStyle name="Normal 61 3 5" xfId="15750"/>
    <cellStyle name="Normal 61 4" xfId="15751"/>
    <cellStyle name="Normal 61 4 2" xfId="15752"/>
    <cellStyle name="Normal 61 4 2 2" xfId="15753"/>
    <cellStyle name="Normal 61 4 2 3" xfId="15754"/>
    <cellStyle name="Normal 61 4 2 4" xfId="15755"/>
    <cellStyle name="Normal 61 4 2 5" xfId="15756"/>
    <cellStyle name="Normal 61 4 2 6" xfId="15757"/>
    <cellStyle name="Normal 61 4 3" xfId="15758"/>
    <cellStyle name="Normal 61 4 3 2" xfId="15759"/>
    <cellStyle name="Normal 61 4 4" xfId="15760"/>
    <cellStyle name="Normal 61 4 5" xfId="15761"/>
    <cellStyle name="Normal 61 5" xfId="15762"/>
    <cellStyle name="Normal 61 5 2" xfId="15763"/>
    <cellStyle name="Normal 61 5 2 2" xfId="15764"/>
    <cellStyle name="Normal 61 5 2 3" xfId="15765"/>
    <cellStyle name="Normal 61 5 2 4" xfId="15766"/>
    <cellStyle name="Normal 61 5 2 5" xfId="15767"/>
    <cellStyle name="Normal 61 5 2 6" xfId="15768"/>
    <cellStyle name="Normal 61 5 3" xfId="15769"/>
    <cellStyle name="Normal 61 5 3 2" xfId="15770"/>
    <cellStyle name="Normal 61 5 4" xfId="15771"/>
    <cellStyle name="Normal 61 5 5" xfId="15772"/>
    <cellStyle name="Normal 61 6" xfId="15773"/>
    <cellStyle name="Normal 61 6 2" xfId="15774"/>
    <cellStyle name="Normal 61 6 2 2" xfId="15775"/>
    <cellStyle name="Normal 61 6 2 3" xfId="15776"/>
    <cellStyle name="Normal 61 6 2 4" xfId="15777"/>
    <cellStyle name="Normal 61 6 2 5" xfId="15778"/>
    <cellStyle name="Normal 61 6 2 6" xfId="15779"/>
    <cellStyle name="Normal 61 6 3" xfId="15780"/>
    <cellStyle name="Normal 61 6 3 2" xfId="15781"/>
    <cellStyle name="Normal 61 6 4" xfId="15782"/>
    <cellStyle name="Normal 61 6 5" xfId="15783"/>
    <cellStyle name="Normal 61 7" xfId="15784"/>
    <cellStyle name="Normal 61 7 2" xfId="15785"/>
    <cellStyle name="Normal 61 7 2 2" xfId="15786"/>
    <cellStyle name="Normal 61 7 2 3" xfId="15787"/>
    <cellStyle name="Normal 61 7 2 4" xfId="15788"/>
    <cellStyle name="Normal 61 7 2 5" xfId="15789"/>
    <cellStyle name="Normal 61 7 2 6" xfId="15790"/>
    <cellStyle name="Normal 61 7 3" xfId="15791"/>
    <cellStyle name="Normal 61 7 3 2" xfId="15792"/>
    <cellStyle name="Normal 61 7 4" xfId="15793"/>
    <cellStyle name="Normal 61 7 5" xfId="15794"/>
    <cellStyle name="Normal 61 8" xfId="15795"/>
    <cellStyle name="Normal 61 8 2" xfId="15796"/>
    <cellStyle name="Normal 61 8 2 2" xfId="15797"/>
    <cellStyle name="Normal 61 8 2 3" xfId="15798"/>
    <cellStyle name="Normal 61 8 2 4" xfId="15799"/>
    <cellStyle name="Normal 61 8 2 5" xfId="15800"/>
    <cellStyle name="Normal 61 8 2 6" xfId="15801"/>
    <cellStyle name="Normal 61 8 3" xfId="15802"/>
    <cellStyle name="Normal 61 8 3 2" xfId="15803"/>
    <cellStyle name="Normal 61 8 4" xfId="15804"/>
    <cellStyle name="Normal 61 8 5" xfId="15805"/>
    <cellStyle name="Normal 61 9" xfId="15806"/>
    <cellStyle name="Normal 61 9 2" xfId="15807"/>
    <cellStyle name="Normal 61 9 2 2" xfId="15808"/>
    <cellStyle name="Normal 61 9 2 3" xfId="15809"/>
    <cellStyle name="Normal 61 9 2 4" xfId="15810"/>
    <cellStyle name="Normal 61 9 2 5" xfId="15811"/>
    <cellStyle name="Normal 61 9 2 6" xfId="15812"/>
    <cellStyle name="Normal 61 9 3" xfId="15813"/>
    <cellStyle name="Normal 61 9 3 2" xfId="15814"/>
    <cellStyle name="Normal 61 9 4" xfId="15815"/>
    <cellStyle name="Normal 61 9 5" xfId="15816"/>
    <cellStyle name="Normal 62" xfId="15817"/>
    <cellStyle name="Normal 62 10" xfId="15818"/>
    <cellStyle name="Normal 62 10 2" xfId="15819"/>
    <cellStyle name="Normal 62 10 2 2" xfId="15820"/>
    <cellStyle name="Normal 62 10 2 3" xfId="15821"/>
    <cellStyle name="Normal 62 10 2 4" xfId="15822"/>
    <cellStyle name="Normal 62 10 2 5" xfId="15823"/>
    <cellStyle name="Normal 62 10 2 6" xfId="15824"/>
    <cellStyle name="Normal 62 10 3" xfId="15825"/>
    <cellStyle name="Normal 62 10 3 2" xfId="15826"/>
    <cellStyle name="Normal 62 10 4" xfId="15827"/>
    <cellStyle name="Normal 62 10 5" xfId="15828"/>
    <cellStyle name="Normal 62 11" xfId="15829"/>
    <cellStyle name="Normal 62 11 2" xfId="15830"/>
    <cellStyle name="Normal 62 11 3" xfId="15831"/>
    <cellStyle name="Normal 62 11 4" xfId="15832"/>
    <cellStyle name="Normal 62 11 5" xfId="15833"/>
    <cellStyle name="Normal 62 11 6" xfId="15834"/>
    <cellStyle name="Normal 62 12" xfId="15835"/>
    <cellStyle name="Normal 62 12 2" xfId="15836"/>
    <cellStyle name="Normal 62 13" xfId="15837"/>
    <cellStyle name="Normal 62 14" xfId="15838"/>
    <cellStyle name="Normal 62 2" xfId="15839"/>
    <cellStyle name="Normal 62 2 2" xfId="15840"/>
    <cellStyle name="Normal 62 2 2 2" xfId="15841"/>
    <cellStyle name="Normal 62 2 2 3" xfId="15842"/>
    <cellStyle name="Normal 62 2 2 4" xfId="15843"/>
    <cellStyle name="Normal 62 2 2 5" xfId="15844"/>
    <cellStyle name="Normal 62 2 2 6" xfId="15845"/>
    <cellStyle name="Normal 62 2 3" xfId="15846"/>
    <cellStyle name="Normal 62 2 3 2" xfId="15847"/>
    <cellStyle name="Normal 62 2 4" xfId="15848"/>
    <cellStyle name="Normal 62 2 5" xfId="15849"/>
    <cellStyle name="Normal 62 3" xfId="15850"/>
    <cellStyle name="Normal 62 3 2" xfId="15851"/>
    <cellStyle name="Normal 62 3 2 2" xfId="15852"/>
    <cellStyle name="Normal 62 3 2 3" xfId="15853"/>
    <cellStyle name="Normal 62 3 2 4" xfId="15854"/>
    <cellStyle name="Normal 62 3 2 5" xfId="15855"/>
    <cellStyle name="Normal 62 3 2 6" xfId="15856"/>
    <cellStyle name="Normal 62 3 3" xfId="15857"/>
    <cellStyle name="Normal 62 3 3 2" xfId="15858"/>
    <cellStyle name="Normal 62 3 4" xfId="15859"/>
    <cellStyle name="Normal 62 3 5" xfId="15860"/>
    <cellStyle name="Normal 62 4" xfId="15861"/>
    <cellStyle name="Normal 62 4 2" xfId="15862"/>
    <cellStyle name="Normal 62 4 2 2" xfId="15863"/>
    <cellStyle name="Normal 62 4 2 3" xfId="15864"/>
    <cellStyle name="Normal 62 4 2 4" xfId="15865"/>
    <cellStyle name="Normal 62 4 2 5" xfId="15866"/>
    <cellStyle name="Normal 62 4 2 6" xfId="15867"/>
    <cellStyle name="Normal 62 4 3" xfId="15868"/>
    <cellStyle name="Normal 62 4 3 2" xfId="15869"/>
    <cellStyle name="Normal 62 4 4" xfId="15870"/>
    <cellStyle name="Normal 62 4 5" xfId="15871"/>
    <cellStyle name="Normal 62 5" xfId="15872"/>
    <cellStyle name="Normal 62 5 2" xfId="15873"/>
    <cellStyle name="Normal 62 5 2 2" xfId="15874"/>
    <cellStyle name="Normal 62 5 2 3" xfId="15875"/>
    <cellStyle name="Normal 62 5 2 4" xfId="15876"/>
    <cellStyle name="Normal 62 5 2 5" xfId="15877"/>
    <cellStyle name="Normal 62 5 2 6" xfId="15878"/>
    <cellStyle name="Normal 62 5 3" xfId="15879"/>
    <cellStyle name="Normal 62 5 3 2" xfId="15880"/>
    <cellStyle name="Normal 62 5 4" xfId="15881"/>
    <cellStyle name="Normal 62 5 5" xfId="15882"/>
    <cellStyle name="Normal 62 6" xfId="15883"/>
    <cellStyle name="Normal 62 6 2" xfId="15884"/>
    <cellStyle name="Normal 62 6 2 2" xfId="15885"/>
    <cellStyle name="Normal 62 6 2 3" xfId="15886"/>
    <cellStyle name="Normal 62 6 2 4" xfId="15887"/>
    <cellStyle name="Normal 62 6 2 5" xfId="15888"/>
    <cellStyle name="Normal 62 6 2 6" xfId="15889"/>
    <cellStyle name="Normal 62 6 3" xfId="15890"/>
    <cellStyle name="Normal 62 6 3 2" xfId="15891"/>
    <cellStyle name="Normal 62 6 4" xfId="15892"/>
    <cellStyle name="Normal 62 6 5" xfId="15893"/>
    <cellStyle name="Normal 62 7" xfId="15894"/>
    <cellStyle name="Normal 62 7 2" xfId="15895"/>
    <cellStyle name="Normal 62 7 2 2" xfId="15896"/>
    <cellStyle name="Normal 62 7 2 3" xfId="15897"/>
    <cellStyle name="Normal 62 7 2 4" xfId="15898"/>
    <cellStyle name="Normal 62 7 2 5" xfId="15899"/>
    <cellStyle name="Normal 62 7 2 6" xfId="15900"/>
    <cellStyle name="Normal 62 7 3" xfId="15901"/>
    <cellStyle name="Normal 62 7 3 2" xfId="15902"/>
    <cellStyle name="Normal 62 7 4" xfId="15903"/>
    <cellStyle name="Normal 62 7 5" xfId="15904"/>
    <cellStyle name="Normal 62 8" xfId="15905"/>
    <cellStyle name="Normal 62 8 2" xfId="15906"/>
    <cellStyle name="Normal 62 8 2 2" xfId="15907"/>
    <cellStyle name="Normal 62 8 2 3" xfId="15908"/>
    <cellStyle name="Normal 62 8 2 4" xfId="15909"/>
    <cellStyle name="Normal 62 8 2 5" xfId="15910"/>
    <cellStyle name="Normal 62 8 2 6" xfId="15911"/>
    <cellStyle name="Normal 62 8 3" xfId="15912"/>
    <cellStyle name="Normal 62 8 3 2" xfId="15913"/>
    <cellStyle name="Normal 62 8 4" xfId="15914"/>
    <cellStyle name="Normal 62 8 5" xfId="15915"/>
    <cellStyle name="Normal 62 9" xfId="15916"/>
    <cellStyle name="Normal 62 9 2" xfId="15917"/>
    <cellStyle name="Normal 62 9 2 2" xfId="15918"/>
    <cellStyle name="Normal 62 9 2 3" xfId="15919"/>
    <cellStyle name="Normal 62 9 2 4" xfId="15920"/>
    <cellStyle name="Normal 62 9 2 5" xfId="15921"/>
    <cellStyle name="Normal 62 9 2 6" xfId="15922"/>
    <cellStyle name="Normal 62 9 3" xfId="15923"/>
    <cellStyle name="Normal 62 9 3 2" xfId="15924"/>
    <cellStyle name="Normal 62 9 4" xfId="15925"/>
    <cellStyle name="Normal 62 9 5" xfId="15926"/>
    <cellStyle name="Normal 63" xfId="15927"/>
    <cellStyle name="Normal 63 10" xfId="15928"/>
    <cellStyle name="Normal 63 10 2" xfId="15929"/>
    <cellStyle name="Normal 63 10 2 2" xfId="15930"/>
    <cellStyle name="Normal 63 10 2 3" xfId="15931"/>
    <cellStyle name="Normal 63 10 2 4" xfId="15932"/>
    <cellStyle name="Normal 63 10 2 5" xfId="15933"/>
    <cellStyle name="Normal 63 10 2 6" xfId="15934"/>
    <cellStyle name="Normal 63 10 3" xfId="15935"/>
    <cellStyle name="Normal 63 10 3 2" xfId="15936"/>
    <cellStyle name="Normal 63 10 4" xfId="15937"/>
    <cellStyle name="Normal 63 10 5" xfId="15938"/>
    <cellStyle name="Normal 63 11" xfId="15939"/>
    <cellStyle name="Normal 63 11 2" xfId="15940"/>
    <cellStyle name="Normal 63 11 3" xfId="15941"/>
    <cellStyle name="Normal 63 11 4" xfId="15942"/>
    <cellStyle name="Normal 63 11 5" xfId="15943"/>
    <cellStyle name="Normal 63 11 6" xfId="15944"/>
    <cellStyle name="Normal 63 12" xfId="15945"/>
    <cellStyle name="Normal 63 12 2" xfId="15946"/>
    <cellStyle name="Normal 63 13" xfId="15947"/>
    <cellStyle name="Normal 63 14" xfId="15948"/>
    <cellStyle name="Normal 63 2" xfId="15949"/>
    <cellStyle name="Normal 63 2 2" xfId="15950"/>
    <cellStyle name="Normal 63 2 2 2" xfId="15951"/>
    <cellStyle name="Normal 63 2 2 3" xfId="15952"/>
    <cellStyle name="Normal 63 2 2 4" xfId="15953"/>
    <cellStyle name="Normal 63 2 2 5" xfId="15954"/>
    <cellStyle name="Normal 63 2 2 6" xfId="15955"/>
    <cellStyle name="Normal 63 2 3" xfId="15956"/>
    <cellStyle name="Normal 63 2 3 2" xfId="15957"/>
    <cellStyle name="Normal 63 2 4" xfId="15958"/>
    <cellStyle name="Normal 63 2 5" xfId="15959"/>
    <cellStyle name="Normal 63 3" xfId="15960"/>
    <cellStyle name="Normal 63 3 2" xfId="15961"/>
    <cellStyle name="Normal 63 3 2 2" xfId="15962"/>
    <cellStyle name="Normal 63 3 2 3" xfId="15963"/>
    <cellStyle name="Normal 63 3 2 4" xfId="15964"/>
    <cellStyle name="Normal 63 3 2 5" xfId="15965"/>
    <cellStyle name="Normal 63 3 2 6" xfId="15966"/>
    <cellStyle name="Normal 63 3 3" xfId="15967"/>
    <cellStyle name="Normal 63 3 3 2" xfId="15968"/>
    <cellStyle name="Normal 63 3 4" xfId="15969"/>
    <cellStyle name="Normal 63 3 5" xfId="15970"/>
    <cellStyle name="Normal 63 4" xfId="15971"/>
    <cellStyle name="Normal 63 4 2" xfId="15972"/>
    <cellStyle name="Normal 63 4 2 2" xfId="15973"/>
    <cellStyle name="Normal 63 4 2 3" xfId="15974"/>
    <cellStyle name="Normal 63 4 2 4" xfId="15975"/>
    <cellStyle name="Normal 63 4 2 5" xfId="15976"/>
    <cellStyle name="Normal 63 4 2 6" xfId="15977"/>
    <cellStyle name="Normal 63 4 3" xfId="15978"/>
    <cellStyle name="Normal 63 4 3 2" xfId="15979"/>
    <cellStyle name="Normal 63 4 4" xfId="15980"/>
    <cellStyle name="Normal 63 4 5" xfId="15981"/>
    <cellStyle name="Normal 63 5" xfId="15982"/>
    <cellStyle name="Normal 63 5 2" xfId="15983"/>
    <cellStyle name="Normal 63 5 2 2" xfId="15984"/>
    <cellStyle name="Normal 63 5 2 3" xfId="15985"/>
    <cellStyle name="Normal 63 5 2 4" xfId="15986"/>
    <cellStyle name="Normal 63 5 2 5" xfId="15987"/>
    <cellStyle name="Normal 63 5 2 6" xfId="15988"/>
    <cellStyle name="Normal 63 5 3" xfId="15989"/>
    <cellStyle name="Normal 63 5 3 2" xfId="15990"/>
    <cellStyle name="Normal 63 5 4" xfId="15991"/>
    <cellStyle name="Normal 63 5 5" xfId="15992"/>
    <cellStyle name="Normal 63 6" xfId="15993"/>
    <cellStyle name="Normal 63 6 2" xfId="15994"/>
    <cellStyle name="Normal 63 6 2 2" xfId="15995"/>
    <cellStyle name="Normal 63 6 2 3" xfId="15996"/>
    <cellStyle name="Normal 63 6 2 4" xfId="15997"/>
    <cellStyle name="Normal 63 6 2 5" xfId="15998"/>
    <cellStyle name="Normal 63 6 2 6" xfId="15999"/>
    <cellStyle name="Normal 63 6 3" xfId="16000"/>
    <cellStyle name="Normal 63 6 3 2" xfId="16001"/>
    <cellStyle name="Normal 63 6 4" xfId="16002"/>
    <cellStyle name="Normal 63 6 5" xfId="16003"/>
    <cellStyle name="Normal 63 7" xfId="16004"/>
    <cellStyle name="Normal 63 7 2" xfId="16005"/>
    <cellStyle name="Normal 63 7 2 2" xfId="16006"/>
    <cellStyle name="Normal 63 7 2 3" xfId="16007"/>
    <cellStyle name="Normal 63 7 2 4" xfId="16008"/>
    <cellStyle name="Normal 63 7 2 5" xfId="16009"/>
    <cellStyle name="Normal 63 7 2 6" xfId="16010"/>
    <cellStyle name="Normal 63 7 3" xfId="16011"/>
    <cellStyle name="Normal 63 7 3 2" xfId="16012"/>
    <cellStyle name="Normal 63 7 4" xfId="16013"/>
    <cellStyle name="Normal 63 7 5" xfId="16014"/>
    <cellStyle name="Normal 63 8" xfId="16015"/>
    <cellStyle name="Normal 63 8 2" xfId="16016"/>
    <cellStyle name="Normal 63 8 2 2" xfId="16017"/>
    <cellStyle name="Normal 63 8 2 3" xfId="16018"/>
    <cellStyle name="Normal 63 8 2 4" xfId="16019"/>
    <cellStyle name="Normal 63 8 2 5" xfId="16020"/>
    <cellStyle name="Normal 63 8 2 6" xfId="16021"/>
    <cellStyle name="Normal 63 8 3" xfId="16022"/>
    <cellStyle name="Normal 63 8 3 2" xfId="16023"/>
    <cellStyle name="Normal 63 8 4" xfId="16024"/>
    <cellStyle name="Normal 63 8 5" xfId="16025"/>
    <cellStyle name="Normal 63 9" xfId="16026"/>
    <cellStyle name="Normal 63 9 2" xfId="16027"/>
    <cellStyle name="Normal 63 9 2 2" xfId="16028"/>
    <cellStyle name="Normal 63 9 2 3" xfId="16029"/>
    <cellStyle name="Normal 63 9 2 4" xfId="16030"/>
    <cellStyle name="Normal 63 9 2 5" xfId="16031"/>
    <cellStyle name="Normal 63 9 2 6" xfId="16032"/>
    <cellStyle name="Normal 63 9 3" xfId="16033"/>
    <cellStyle name="Normal 63 9 3 2" xfId="16034"/>
    <cellStyle name="Normal 63 9 4" xfId="16035"/>
    <cellStyle name="Normal 63 9 5" xfId="16036"/>
    <cellStyle name="Normal 64" xfId="16037"/>
    <cellStyle name="Normal 64 10" xfId="16038"/>
    <cellStyle name="Normal 64 10 2" xfId="16039"/>
    <cellStyle name="Normal 64 10 2 2" xfId="16040"/>
    <cellStyle name="Normal 64 10 2 3" xfId="16041"/>
    <cellStyle name="Normal 64 10 2 4" xfId="16042"/>
    <cellStyle name="Normal 64 10 2 5" xfId="16043"/>
    <cellStyle name="Normal 64 10 2 6" xfId="16044"/>
    <cellStyle name="Normal 64 10 3" xfId="16045"/>
    <cellStyle name="Normal 64 10 3 2" xfId="16046"/>
    <cellStyle name="Normal 64 10 4" xfId="16047"/>
    <cellStyle name="Normal 64 10 5" xfId="16048"/>
    <cellStyle name="Normal 64 11" xfId="16049"/>
    <cellStyle name="Normal 64 11 2" xfId="16050"/>
    <cellStyle name="Normal 64 11 3" xfId="16051"/>
    <cellStyle name="Normal 64 11 4" xfId="16052"/>
    <cellStyle name="Normal 64 11 5" xfId="16053"/>
    <cellStyle name="Normal 64 11 6" xfId="16054"/>
    <cellStyle name="Normal 64 12" xfId="16055"/>
    <cellStyle name="Normal 64 12 2" xfId="16056"/>
    <cellStyle name="Normal 64 13" xfId="16057"/>
    <cellStyle name="Normal 64 14" xfId="16058"/>
    <cellStyle name="Normal 64 2" xfId="16059"/>
    <cellStyle name="Normal 64 2 2" xfId="16060"/>
    <cellStyle name="Normal 64 2 2 2" xfId="16061"/>
    <cellStyle name="Normal 64 2 2 3" xfId="16062"/>
    <cellStyle name="Normal 64 2 2 4" xfId="16063"/>
    <cellStyle name="Normal 64 2 2 5" xfId="16064"/>
    <cellStyle name="Normal 64 2 2 6" xfId="16065"/>
    <cellStyle name="Normal 64 2 3" xfId="16066"/>
    <cellStyle name="Normal 64 2 3 2" xfId="16067"/>
    <cellStyle name="Normal 64 2 4" xfId="16068"/>
    <cellStyle name="Normal 64 2 5" xfId="16069"/>
    <cellStyle name="Normal 64 3" xfId="16070"/>
    <cellStyle name="Normal 64 3 2" xfId="16071"/>
    <cellStyle name="Normal 64 3 2 2" xfId="16072"/>
    <cellStyle name="Normal 64 3 2 3" xfId="16073"/>
    <cellStyle name="Normal 64 3 2 4" xfId="16074"/>
    <cellStyle name="Normal 64 3 2 5" xfId="16075"/>
    <cellStyle name="Normal 64 3 2 6" xfId="16076"/>
    <cellStyle name="Normal 64 3 3" xfId="16077"/>
    <cellStyle name="Normal 64 3 3 2" xfId="16078"/>
    <cellStyle name="Normal 64 3 4" xfId="16079"/>
    <cellStyle name="Normal 64 3 5" xfId="16080"/>
    <cellStyle name="Normal 64 4" xfId="16081"/>
    <cellStyle name="Normal 64 4 2" xfId="16082"/>
    <cellStyle name="Normal 64 4 2 2" xfId="16083"/>
    <cellStyle name="Normal 64 4 2 3" xfId="16084"/>
    <cellStyle name="Normal 64 4 2 4" xfId="16085"/>
    <cellStyle name="Normal 64 4 2 5" xfId="16086"/>
    <cellStyle name="Normal 64 4 2 6" xfId="16087"/>
    <cellStyle name="Normal 64 4 3" xfId="16088"/>
    <cellStyle name="Normal 64 4 3 2" xfId="16089"/>
    <cellStyle name="Normal 64 4 4" xfId="16090"/>
    <cellStyle name="Normal 64 4 5" xfId="16091"/>
    <cellStyle name="Normal 64 5" xfId="16092"/>
    <cellStyle name="Normal 64 5 2" xfId="16093"/>
    <cellStyle name="Normal 64 5 2 2" xfId="16094"/>
    <cellStyle name="Normal 64 5 2 3" xfId="16095"/>
    <cellStyle name="Normal 64 5 2 4" xfId="16096"/>
    <cellStyle name="Normal 64 5 2 5" xfId="16097"/>
    <cellStyle name="Normal 64 5 2 6" xfId="16098"/>
    <cellStyle name="Normal 64 5 3" xfId="16099"/>
    <cellStyle name="Normal 64 5 3 2" xfId="16100"/>
    <cellStyle name="Normal 64 5 4" xfId="16101"/>
    <cellStyle name="Normal 64 5 5" xfId="16102"/>
    <cellStyle name="Normal 64 6" xfId="16103"/>
    <cellStyle name="Normal 64 6 2" xfId="16104"/>
    <cellStyle name="Normal 64 6 2 2" xfId="16105"/>
    <cellStyle name="Normal 64 6 2 3" xfId="16106"/>
    <cellStyle name="Normal 64 6 2 4" xfId="16107"/>
    <cellStyle name="Normal 64 6 2 5" xfId="16108"/>
    <cellStyle name="Normal 64 6 2 6" xfId="16109"/>
    <cellStyle name="Normal 64 6 3" xfId="16110"/>
    <cellStyle name="Normal 64 6 3 2" xfId="16111"/>
    <cellStyle name="Normal 64 6 4" xfId="16112"/>
    <cellStyle name="Normal 64 6 5" xfId="16113"/>
    <cellStyle name="Normal 64 7" xfId="16114"/>
    <cellStyle name="Normal 64 7 2" xfId="16115"/>
    <cellStyle name="Normal 64 7 2 2" xfId="16116"/>
    <cellStyle name="Normal 64 7 2 3" xfId="16117"/>
    <cellStyle name="Normal 64 7 2 4" xfId="16118"/>
    <cellStyle name="Normal 64 7 2 5" xfId="16119"/>
    <cellStyle name="Normal 64 7 2 6" xfId="16120"/>
    <cellStyle name="Normal 64 7 3" xfId="16121"/>
    <cellStyle name="Normal 64 7 3 2" xfId="16122"/>
    <cellStyle name="Normal 64 7 4" xfId="16123"/>
    <cellStyle name="Normal 64 7 5" xfId="16124"/>
    <cellStyle name="Normal 64 8" xfId="16125"/>
    <cellStyle name="Normal 64 8 2" xfId="16126"/>
    <cellStyle name="Normal 64 8 2 2" xfId="16127"/>
    <cellStyle name="Normal 64 8 2 3" xfId="16128"/>
    <cellStyle name="Normal 64 8 2 4" xfId="16129"/>
    <cellStyle name="Normal 64 8 2 5" xfId="16130"/>
    <cellStyle name="Normal 64 8 2 6" xfId="16131"/>
    <cellStyle name="Normal 64 8 3" xfId="16132"/>
    <cellStyle name="Normal 64 8 3 2" xfId="16133"/>
    <cellStyle name="Normal 64 8 4" xfId="16134"/>
    <cellStyle name="Normal 64 8 5" xfId="16135"/>
    <cellStyle name="Normal 64 9" xfId="16136"/>
    <cellStyle name="Normal 64 9 2" xfId="16137"/>
    <cellStyle name="Normal 64 9 2 2" xfId="16138"/>
    <cellStyle name="Normal 64 9 2 3" xfId="16139"/>
    <cellStyle name="Normal 64 9 2 4" xfId="16140"/>
    <cellStyle name="Normal 64 9 2 5" xfId="16141"/>
    <cellStyle name="Normal 64 9 2 6" xfId="16142"/>
    <cellStyle name="Normal 64 9 3" xfId="16143"/>
    <cellStyle name="Normal 64 9 3 2" xfId="16144"/>
    <cellStyle name="Normal 64 9 4" xfId="16145"/>
    <cellStyle name="Normal 64 9 5" xfId="16146"/>
    <cellStyle name="Normal 65" xfId="16147"/>
    <cellStyle name="Normal 65 10" xfId="16148"/>
    <cellStyle name="Normal 65 10 2" xfId="16149"/>
    <cellStyle name="Normal 65 10 2 2" xfId="16150"/>
    <cellStyle name="Normal 65 10 2 3" xfId="16151"/>
    <cellStyle name="Normal 65 10 2 4" xfId="16152"/>
    <cellStyle name="Normal 65 10 2 5" xfId="16153"/>
    <cellStyle name="Normal 65 10 2 6" xfId="16154"/>
    <cellStyle name="Normal 65 10 3" xfId="16155"/>
    <cellStyle name="Normal 65 10 3 2" xfId="16156"/>
    <cellStyle name="Normal 65 10 4" xfId="16157"/>
    <cellStyle name="Normal 65 10 5" xfId="16158"/>
    <cellStyle name="Normal 65 11" xfId="16159"/>
    <cellStyle name="Normal 65 11 2" xfId="16160"/>
    <cellStyle name="Normal 65 11 3" xfId="16161"/>
    <cellStyle name="Normal 65 11 4" xfId="16162"/>
    <cellStyle name="Normal 65 11 5" xfId="16163"/>
    <cellStyle name="Normal 65 11 6" xfId="16164"/>
    <cellStyle name="Normal 65 12" xfId="16165"/>
    <cellStyle name="Normal 65 12 2" xfId="16166"/>
    <cellStyle name="Normal 65 13" xfId="16167"/>
    <cellStyle name="Normal 65 14" xfId="16168"/>
    <cellStyle name="Normal 65 2" xfId="16169"/>
    <cellStyle name="Normal 65 2 2" xfId="16170"/>
    <cellStyle name="Normal 65 2 2 2" xfId="16171"/>
    <cellStyle name="Normal 65 2 2 3" xfId="16172"/>
    <cellStyle name="Normal 65 2 2 4" xfId="16173"/>
    <cellStyle name="Normal 65 2 2 5" xfId="16174"/>
    <cellStyle name="Normal 65 2 2 6" xfId="16175"/>
    <cellStyle name="Normal 65 2 3" xfId="16176"/>
    <cellStyle name="Normal 65 2 3 2" xfId="16177"/>
    <cellStyle name="Normal 65 2 4" xfId="16178"/>
    <cellStyle name="Normal 65 2 5" xfId="16179"/>
    <cellStyle name="Normal 65 3" xfId="16180"/>
    <cellStyle name="Normal 65 3 2" xfId="16181"/>
    <cellStyle name="Normal 65 3 2 2" xfId="16182"/>
    <cellStyle name="Normal 65 3 2 3" xfId="16183"/>
    <cellStyle name="Normal 65 3 2 4" xfId="16184"/>
    <cellStyle name="Normal 65 3 2 5" xfId="16185"/>
    <cellStyle name="Normal 65 3 2 6" xfId="16186"/>
    <cellStyle name="Normal 65 3 3" xfId="16187"/>
    <cellStyle name="Normal 65 3 3 2" xfId="16188"/>
    <cellStyle name="Normal 65 3 4" xfId="16189"/>
    <cellStyle name="Normal 65 3 5" xfId="16190"/>
    <cellStyle name="Normal 65 4" xfId="16191"/>
    <cellStyle name="Normal 65 4 2" xfId="16192"/>
    <cellStyle name="Normal 65 4 2 2" xfId="16193"/>
    <cellStyle name="Normal 65 4 2 3" xfId="16194"/>
    <cellStyle name="Normal 65 4 2 4" xfId="16195"/>
    <cellStyle name="Normal 65 4 2 5" xfId="16196"/>
    <cellStyle name="Normal 65 4 2 6" xfId="16197"/>
    <cellStyle name="Normal 65 4 3" xfId="16198"/>
    <cellStyle name="Normal 65 4 3 2" xfId="16199"/>
    <cellStyle name="Normal 65 4 4" xfId="16200"/>
    <cellStyle name="Normal 65 4 5" xfId="16201"/>
    <cellStyle name="Normal 65 5" xfId="16202"/>
    <cellStyle name="Normal 65 5 2" xfId="16203"/>
    <cellStyle name="Normal 65 5 2 2" xfId="16204"/>
    <cellStyle name="Normal 65 5 2 3" xfId="16205"/>
    <cellStyle name="Normal 65 5 2 4" xfId="16206"/>
    <cellStyle name="Normal 65 5 2 5" xfId="16207"/>
    <cellStyle name="Normal 65 5 2 6" xfId="16208"/>
    <cellStyle name="Normal 65 5 3" xfId="16209"/>
    <cellStyle name="Normal 65 5 3 2" xfId="16210"/>
    <cellStyle name="Normal 65 5 4" xfId="16211"/>
    <cellStyle name="Normal 65 5 5" xfId="16212"/>
    <cellStyle name="Normal 65 6" xfId="16213"/>
    <cellStyle name="Normal 65 6 2" xfId="16214"/>
    <cellStyle name="Normal 65 6 2 2" xfId="16215"/>
    <cellStyle name="Normal 65 6 2 3" xfId="16216"/>
    <cellStyle name="Normal 65 6 2 4" xfId="16217"/>
    <cellStyle name="Normal 65 6 2 5" xfId="16218"/>
    <cellStyle name="Normal 65 6 2 6" xfId="16219"/>
    <cellStyle name="Normal 65 6 3" xfId="16220"/>
    <cellStyle name="Normal 65 6 3 2" xfId="16221"/>
    <cellStyle name="Normal 65 6 4" xfId="16222"/>
    <cellStyle name="Normal 65 6 5" xfId="16223"/>
    <cellStyle name="Normal 65 7" xfId="16224"/>
    <cellStyle name="Normal 65 7 2" xfId="16225"/>
    <cellStyle name="Normal 65 7 2 2" xfId="16226"/>
    <cellStyle name="Normal 65 7 2 3" xfId="16227"/>
    <cellStyle name="Normal 65 7 2 4" xfId="16228"/>
    <cellStyle name="Normal 65 7 2 5" xfId="16229"/>
    <cellStyle name="Normal 65 7 2 6" xfId="16230"/>
    <cellStyle name="Normal 65 7 3" xfId="16231"/>
    <cellStyle name="Normal 65 7 3 2" xfId="16232"/>
    <cellStyle name="Normal 65 7 4" xfId="16233"/>
    <cellStyle name="Normal 65 7 5" xfId="16234"/>
    <cellStyle name="Normal 65 8" xfId="16235"/>
    <cellStyle name="Normal 65 8 2" xfId="16236"/>
    <cellStyle name="Normal 65 8 2 2" xfId="16237"/>
    <cellStyle name="Normal 65 8 2 3" xfId="16238"/>
    <cellStyle name="Normal 65 8 2 4" xfId="16239"/>
    <cellStyle name="Normal 65 8 2 5" xfId="16240"/>
    <cellStyle name="Normal 65 8 2 6" xfId="16241"/>
    <cellStyle name="Normal 65 8 3" xfId="16242"/>
    <cellStyle name="Normal 65 8 3 2" xfId="16243"/>
    <cellStyle name="Normal 65 8 4" xfId="16244"/>
    <cellStyle name="Normal 65 8 5" xfId="16245"/>
    <cellStyle name="Normal 65 9" xfId="16246"/>
    <cellStyle name="Normal 65 9 2" xfId="16247"/>
    <cellStyle name="Normal 65 9 2 2" xfId="16248"/>
    <cellStyle name="Normal 65 9 2 3" xfId="16249"/>
    <cellStyle name="Normal 65 9 2 4" xfId="16250"/>
    <cellStyle name="Normal 65 9 2 5" xfId="16251"/>
    <cellStyle name="Normal 65 9 2 6" xfId="16252"/>
    <cellStyle name="Normal 65 9 3" xfId="16253"/>
    <cellStyle name="Normal 65 9 3 2" xfId="16254"/>
    <cellStyle name="Normal 65 9 4" xfId="16255"/>
    <cellStyle name="Normal 65 9 5" xfId="16256"/>
    <cellStyle name="Normal 66" xfId="16257"/>
    <cellStyle name="Normal 66 10" xfId="16258"/>
    <cellStyle name="Normal 66 10 2" xfId="16259"/>
    <cellStyle name="Normal 66 10 2 2" xfId="16260"/>
    <cellStyle name="Normal 66 10 2 3" xfId="16261"/>
    <cellStyle name="Normal 66 10 2 4" xfId="16262"/>
    <cellStyle name="Normal 66 10 2 5" xfId="16263"/>
    <cellStyle name="Normal 66 10 2 6" xfId="16264"/>
    <cellStyle name="Normal 66 10 3" xfId="16265"/>
    <cellStyle name="Normal 66 10 3 2" xfId="16266"/>
    <cellStyle name="Normal 66 10 4" xfId="16267"/>
    <cellStyle name="Normal 66 10 5" xfId="16268"/>
    <cellStyle name="Normal 66 11" xfId="16269"/>
    <cellStyle name="Normal 66 11 2" xfId="16270"/>
    <cellStyle name="Normal 66 11 3" xfId="16271"/>
    <cellStyle name="Normal 66 11 4" xfId="16272"/>
    <cellStyle name="Normal 66 11 5" xfId="16273"/>
    <cellStyle name="Normal 66 11 6" xfId="16274"/>
    <cellStyle name="Normal 66 12" xfId="16275"/>
    <cellStyle name="Normal 66 12 2" xfId="16276"/>
    <cellStyle name="Normal 66 13" xfId="16277"/>
    <cellStyle name="Normal 66 14" xfId="16278"/>
    <cellStyle name="Normal 66 2" xfId="16279"/>
    <cellStyle name="Normal 66 2 2" xfId="16280"/>
    <cellStyle name="Normal 66 2 2 2" xfId="16281"/>
    <cellStyle name="Normal 66 2 2 3" xfId="16282"/>
    <cellStyle name="Normal 66 2 2 4" xfId="16283"/>
    <cellStyle name="Normal 66 2 2 5" xfId="16284"/>
    <cellStyle name="Normal 66 2 2 6" xfId="16285"/>
    <cellStyle name="Normal 66 2 3" xfId="16286"/>
    <cellStyle name="Normal 66 2 3 2" xfId="16287"/>
    <cellStyle name="Normal 66 2 4" xfId="16288"/>
    <cellStyle name="Normal 66 2 5" xfId="16289"/>
    <cellStyle name="Normal 66 3" xfId="16290"/>
    <cellStyle name="Normal 66 3 2" xfId="16291"/>
    <cellStyle name="Normal 66 3 2 2" xfId="16292"/>
    <cellStyle name="Normal 66 3 2 3" xfId="16293"/>
    <cellStyle name="Normal 66 3 2 4" xfId="16294"/>
    <cellStyle name="Normal 66 3 2 5" xfId="16295"/>
    <cellStyle name="Normal 66 3 2 6" xfId="16296"/>
    <cellStyle name="Normal 66 3 3" xfId="16297"/>
    <cellStyle name="Normal 66 3 3 2" xfId="16298"/>
    <cellStyle name="Normal 66 3 4" xfId="16299"/>
    <cellStyle name="Normal 66 3 5" xfId="16300"/>
    <cellStyle name="Normal 66 4" xfId="16301"/>
    <cellStyle name="Normal 66 4 2" xfId="16302"/>
    <cellStyle name="Normal 66 4 2 2" xfId="16303"/>
    <cellStyle name="Normal 66 4 2 3" xfId="16304"/>
    <cellStyle name="Normal 66 4 2 4" xfId="16305"/>
    <cellStyle name="Normal 66 4 2 5" xfId="16306"/>
    <cellStyle name="Normal 66 4 2 6" xfId="16307"/>
    <cellStyle name="Normal 66 4 3" xfId="16308"/>
    <cellStyle name="Normal 66 4 3 2" xfId="16309"/>
    <cellStyle name="Normal 66 4 4" xfId="16310"/>
    <cellStyle name="Normal 66 4 5" xfId="16311"/>
    <cellStyle name="Normal 66 5" xfId="16312"/>
    <cellStyle name="Normal 66 5 2" xfId="16313"/>
    <cellStyle name="Normal 66 5 2 2" xfId="16314"/>
    <cellStyle name="Normal 66 5 2 3" xfId="16315"/>
    <cellStyle name="Normal 66 5 2 4" xfId="16316"/>
    <cellStyle name="Normal 66 5 2 5" xfId="16317"/>
    <cellStyle name="Normal 66 5 2 6" xfId="16318"/>
    <cellStyle name="Normal 66 5 3" xfId="16319"/>
    <cellStyle name="Normal 66 5 3 2" xfId="16320"/>
    <cellStyle name="Normal 66 5 4" xfId="16321"/>
    <cellStyle name="Normal 66 5 5" xfId="16322"/>
    <cellStyle name="Normal 66 6" xfId="16323"/>
    <cellStyle name="Normal 66 6 2" xfId="16324"/>
    <cellStyle name="Normal 66 6 2 2" xfId="16325"/>
    <cellStyle name="Normal 66 6 2 3" xfId="16326"/>
    <cellStyle name="Normal 66 6 2 4" xfId="16327"/>
    <cellStyle name="Normal 66 6 2 5" xfId="16328"/>
    <cellStyle name="Normal 66 6 2 6" xfId="16329"/>
    <cellStyle name="Normal 66 6 3" xfId="16330"/>
    <cellStyle name="Normal 66 6 3 2" xfId="16331"/>
    <cellStyle name="Normal 66 6 4" xfId="16332"/>
    <cellStyle name="Normal 66 6 5" xfId="16333"/>
    <cellStyle name="Normal 66 7" xfId="16334"/>
    <cellStyle name="Normal 66 7 2" xfId="16335"/>
    <cellStyle name="Normal 66 7 2 2" xfId="16336"/>
    <cellStyle name="Normal 66 7 2 3" xfId="16337"/>
    <cellStyle name="Normal 66 7 2 4" xfId="16338"/>
    <cellStyle name="Normal 66 7 2 5" xfId="16339"/>
    <cellStyle name="Normal 66 7 2 6" xfId="16340"/>
    <cellStyle name="Normal 66 7 3" xfId="16341"/>
    <cellStyle name="Normal 66 7 3 2" xfId="16342"/>
    <cellStyle name="Normal 66 7 4" xfId="16343"/>
    <cellStyle name="Normal 66 7 5" xfId="16344"/>
    <cellStyle name="Normal 66 8" xfId="16345"/>
    <cellStyle name="Normal 66 8 2" xfId="16346"/>
    <cellStyle name="Normal 66 8 2 2" xfId="16347"/>
    <cellStyle name="Normal 66 8 2 3" xfId="16348"/>
    <cellStyle name="Normal 66 8 2 4" xfId="16349"/>
    <cellStyle name="Normal 66 8 2 5" xfId="16350"/>
    <cellStyle name="Normal 66 8 2 6" xfId="16351"/>
    <cellStyle name="Normal 66 8 3" xfId="16352"/>
    <cellStyle name="Normal 66 8 3 2" xfId="16353"/>
    <cellStyle name="Normal 66 8 4" xfId="16354"/>
    <cellStyle name="Normal 66 8 5" xfId="16355"/>
    <cellStyle name="Normal 66 9" xfId="16356"/>
    <cellStyle name="Normal 66 9 2" xfId="16357"/>
    <cellStyle name="Normal 66 9 2 2" xfId="16358"/>
    <cellStyle name="Normal 66 9 2 3" xfId="16359"/>
    <cellStyle name="Normal 66 9 2 4" xfId="16360"/>
    <cellStyle name="Normal 66 9 2 5" xfId="16361"/>
    <cellStyle name="Normal 66 9 2 6" xfId="16362"/>
    <cellStyle name="Normal 66 9 3" xfId="16363"/>
    <cellStyle name="Normal 66 9 3 2" xfId="16364"/>
    <cellStyle name="Normal 66 9 4" xfId="16365"/>
    <cellStyle name="Normal 66 9 5" xfId="16366"/>
    <cellStyle name="Normal 67" xfId="16367"/>
    <cellStyle name="Normal 67 10" xfId="16368"/>
    <cellStyle name="Normal 67 10 2" xfId="16369"/>
    <cellStyle name="Normal 67 10 2 2" xfId="16370"/>
    <cellStyle name="Normal 67 10 2 3" xfId="16371"/>
    <cellStyle name="Normal 67 10 2 4" xfId="16372"/>
    <cellStyle name="Normal 67 10 2 5" xfId="16373"/>
    <cellStyle name="Normal 67 10 2 6" xfId="16374"/>
    <cellStyle name="Normal 67 10 3" xfId="16375"/>
    <cellStyle name="Normal 67 10 3 2" xfId="16376"/>
    <cellStyle name="Normal 67 10 4" xfId="16377"/>
    <cellStyle name="Normal 67 10 5" xfId="16378"/>
    <cellStyle name="Normal 67 11" xfId="16379"/>
    <cellStyle name="Normal 67 11 2" xfId="16380"/>
    <cellStyle name="Normal 67 11 3" xfId="16381"/>
    <cellStyle name="Normal 67 11 4" xfId="16382"/>
    <cellStyle name="Normal 67 11 5" xfId="16383"/>
    <cellStyle name="Normal 67 11 6" xfId="16384"/>
    <cellStyle name="Normal 67 12" xfId="16385"/>
    <cellStyle name="Normal 67 12 2" xfId="16386"/>
    <cellStyle name="Normal 67 13" xfId="16387"/>
    <cellStyle name="Normal 67 14" xfId="16388"/>
    <cellStyle name="Normal 67 2" xfId="16389"/>
    <cellStyle name="Normal 67 2 2" xfId="16390"/>
    <cellStyle name="Normal 67 2 2 2" xfId="16391"/>
    <cellStyle name="Normal 67 2 2 3" xfId="16392"/>
    <cellStyle name="Normal 67 2 2 4" xfId="16393"/>
    <cellStyle name="Normal 67 2 2 5" xfId="16394"/>
    <cellStyle name="Normal 67 2 2 6" xfId="16395"/>
    <cellStyle name="Normal 67 2 3" xfId="16396"/>
    <cellStyle name="Normal 67 2 3 2" xfId="16397"/>
    <cellStyle name="Normal 67 2 4" xfId="16398"/>
    <cellStyle name="Normal 67 2 5" xfId="16399"/>
    <cellStyle name="Normal 67 3" xfId="16400"/>
    <cellStyle name="Normal 67 3 2" xfId="16401"/>
    <cellStyle name="Normal 67 3 2 2" xfId="16402"/>
    <cellStyle name="Normal 67 3 2 3" xfId="16403"/>
    <cellStyle name="Normal 67 3 2 4" xfId="16404"/>
    <cellStyle name="Normal 67 3 2 5" xfId="16405"/>
    <cellStyle name="Normal 67 3 2 6" xfId="16406"/>
    <cellStyle name="Normal 67 3 3" xfId="16407"/>
    <cellStyle name="Normal 67 3 3 2" xfId="16408"/>
    <cellStyle name="Normal 67 3 4" xfId="16409"/>
    <cellStyle name="Normal 67 3 5" xfId="16410"/>
    <cellStyle name="Normal 67 4" xfId="16411"/>
    <cellStyle name="Normal 67 4 2" xfId="16412"/>
    <cellStyle name="Normal 67 4 2 2" xfId="16413"/>
    <cellStyle name="Normal 67 4 2 3" xfId="16414"/>
    <cellStyle name="Normal 67 4 2 4" xfId="16415"/>
    <cellStyle name="Normal 67 4 2 5" xfId="16416"/>
    <cellStyle name="Normal 67 4 2 6" xfId="16417"/>
    <cellStyle name="Normal 67 4 3" xfId="16418"/>
    <cellStyle name="Normal 67 4 3 2" xfId="16419"/>
    <cellStyle name="Normal 67 4 4" xfId="16420"/>
    <cellStyle name="Normal 67 4 5" xfId="16421"/>
    <cellStyle name="Normal 67 5" xfId="16422"/>
    <cellStyle name="Normal 67 5 2" xfId="16423"/>
    <cellStyle name="Normal 67 5 2 2" xfId="16424"/>
    <cellStyle name="Normal 67 5 2 3" xfId="16425"/>
    <cellStyle name="Normal 67 5 2 4" xfId="16426"/>
    <cellStyle name="Normal 67 5 2 5" xfId="16427"/>
    <cellStyle name="Normal 67 5 2 6" xfId="16428"/>
    <cellStyle name="Normal 67 5 3" xfId="16429"/>
    <cellStyle name="Normal 67 5 3 2" xfId="16430"/>
    <cellStyle name="Normal 67 5 4" xfId="16431"/>
    <cellStyle name="Normal 67 5 5" xfId="16432"/>
    <cellStyle name="Normal 67 6" xfId="16433"/>
    <cellStyle name="Normal 67 6 2" xfId="16434"/>
    <cellStyle name="Normal 67 6 2 2" xfId="16435"/>
    <cellStyle name="Normal 67 6 2 3" xfId="16436"/>
    <cellStyle name="Normal 67 6 2 4" xfId="16437"/>
    <cellStyle name="Normal 67 6 2 5" xfId="16438"/>
    <cellStyle name="Normal 67 6 2 6" xfId="16439"/>
    <cellStyle name="Normal 67 6 3" xfId="16440"/>
    <cellStyle name="Normal 67 6 3 2" xfId="16441"/>
    <cellStyle name="Normal 67 6 4" xfId="16442"/>
    <cellStyle name="Normal 67 6 5" xfId="16443"/>
    <cellStyle name="Normal 67 7" xfId="16444"/>
    <cellStyle name="Normal 67 7 2" xfId="16445"/>
    <cellStyle name="Normal 67 7 2 2" xfId="16446"/>
    <cellStyle name="Normal 67 7 2 3" xfId="16447"/>
    <cellStyle name="Normal 67 7 2 4" xfId="16448"/>
    <cellStyle name="Normal 67 7 2 5" xfId="16449"/>
    <cellStyle name="Normal 67 7 2 6" xfId="16450"/>
    <cellStyle name="Normal 67 7 3" xfId="16451"/>
    <cellStyle name="Normal 67 7 3 2" xfId="16452"/>
    <cellStyle name="Normal 67 7 4" xfId="16453"/>
    <cellStyle name="Normal 67 7 5" xfId="16454"/>
    <cellStyle name="Normal 67 8" xfId="16455"/>
    <cellStyle name="Normal 67 8 2" xfId="16456"/>
    <cellStyle name="Normal 67 8 2 2" xfId="16457"/>
    <cellStyle name="Normal 67 8 2 3" xfId="16458"/>
    <cellStyle name="Normal 67 8 2 4" xfId="16459"/>
    <cellStyle name="Normal 67 8 2 5" xfId="16460"/>
    <cellStyle name="Normal 67 8 2 6" xfId="16461"/>
    <cellStyle name="Normal 67 8 3" xfId="16462"/>
    <cellStyle name="Normal 67 8 3 2" xfId="16463"/>
    <cellStyle name="Normal 67 8 4" xfId="16464"/>
    <cellStyle name="Normal 67 8 5" xfId="16465"/>
    <cellStyle name="Normal 67 9" xfId="16466"/>
    <cellStyle name="Normal 67 9 2" xfId="16467"/>
    <cellStyle name="Normal 67 9 2 2" xfId="16468"/>
    <cellStyle name="Normal 67 9 2 3" xfId="16469"/>
    <cellStyle name="Normal 67 9 2 4" xfId="16470"/>
    <cellStyle name="Normal 67 9 2 5" xfId="16471"/>
    <cellStyle name="Normal 67 9 2 6" xfId="16472"/>
    <cellStyle name="Normal 67 9 3" xfId="16473"/>
    <cellStyle name="Normal 67 9 3 2" xfId="16474"/>
    <cellStyle name="Normal 67 9 4" xfId="16475"/>
    <cellStyle name="Normal 67 9 5" xfId="16476"/>
    <cellStyle name="Normal 68" xfId="16477"/>
    <cellStyle name="Normal 68 10" xfId="16478"/>
    <cellStyle name="Normal 68 10 2" xfId="16479"/>
    <cellStyle name="Normal 68 10 2 2" xfId="16480"/>
    <cellStyle name="Normal 68 10 2 3" xfId="16481"/>
    <cellStyle name="Normal 68 10 2 4" xfId="16482"/>
    <cellStyle name="Normal 68 10 2 5" xfId="16483"/>
    <cellStyle name="Normal 68 10 2 6" xfId="16484"/>
    <cellStyle name="Normal 68 10 3" xfId="16485"/>
    <cellStyle name="Normal 68 10 3 2" xfId="16486"/>
    <cellStyle name="Normal 68 10 4" xfId="16487"/>
    <cellStyle name="Normal 68 10 5" xfId="16488"/>
    <cellStyle name="Normal 68 11" xfId="16489"/>
    <cellStyle name="Normal 68 11 2" xfId="16490"/>
    <cellStyle name="Normal 68 11 3" xfId="16491"/>
    <cellStyle name="Normal 68 11 4" xfId="16492"/>
    <cellStyle name="Normal 68 11 5" xfId="16493"/>
    <cellStyle name="Normal 68 11 6" xfId="16494"/>
    <cellStyle name="Normal 68 12" xfId="16495"/>
    <cellStyle name="Normal 68 12 2" xfId="16496"/>
    <cellStyle name="Normal 68 13" xfId="16497"/>
    <cellStyle name="Normal 68 14" xfId="16498"/>
    <cellStyle name="Normal 68 2" xfId="16499"/>
    <cellStyle name="Normal 68 2 2" xfId="16500"/>
    <cellStyle name="Normal 68 2 2 2" xfId="16501"/>
    <cellStyle name="Normal 68 2 2 3" xfId="16502"/>
    <cellStyle name="Normal 68 2 2 4" xfId="16503"/>
    <cellStyle name="Normal 68 2 2 5" xfId="16504"/>
    <cellStyle name="Normal 68 2 2 6" xfId="16505"/>
    <cellStyle name="Normal 68 2 3" xfId="16506"/>
    <cellStyle name="Normal 68 2 3 2" xfId="16507"/>
    <cellStyle name="Normal 68 2 4" xfId="16508"/>
    <cellStyle name="Normal 68 2 5" xfId="16509"/>
    <cellStyle name="Normal 68 3" xfId="16510"/>
    <cellStyle name="Normal 68 3 2" xfId="16511"/>
    <cellStyle name="Normal 68 3 2 2" xfId="16512"/>
    <cellStyle name="Normal 68 3 2 3" xfId="16513"/>
    <cellStyle name="Normal 68 3 2 4" xfId="16514"/>
    <cellStyle name="Normal 68 3 2 5" xfId="16515"/>
    <cellStyle name="Normal 68 3 2 6" xfId="16516"/>
    <cellStyle name="Normal 68 3 3" xfId="16517"/>
    <cellStyle name="Normal 68 3 3 2" xfId="16518"/>
    <cellStyle name="Normal 68 3 4" xfId="16519"/>
    <cellStyle name="Normal 68 3 5" xfId="16520"/>
    <cellStyle name="Normal 68 4" xfId="16521"/>
    <cellStyle name="Normal 68 4 2" xfId="16522"/>
    <cellStyle name="Normal 68 4 2 2" xfId="16523"/>
    <cellStyle name="Normal 68 4 2 3" xfId="16524"/>
    <cellStyle name="Normal 68 4 2 4" xfId="16525"/>
    <cellStyle name="Normal 68 4 2 5" xfId="16526"/>
    <cellStyle name="Normal 68 4 2 6" xfId="16527"/>
    <cellStyle name="Normal 68 4 3" xfId="16528"/>
    <cellStyle name="Normal 68 4 3 2" xfId="16529"/>
    <cellStyle name="Normal 68 4 4" xfId="16530"/>
    <cellStyle name="Normal 68 4 5" xfId="16531"/>
    <cellStyle name="Normal 68 5" xfId="16532"/>
    <cellStyle name="Normal 68 5 2" xfId="16533"/>
    <cellStyle name="Normal 68 5 2 2" xfId="16534"/>
    <cellStyle name="Normal 68 5 2 3" xfId="16535"/>
    <cellStyle name="Normal 68 5 2 4" xfId="16536"/>
    <cellStyle name="Normal 68 5 2 5" xfId="16537"/>
    <cellStyle name="Normal 68 5 2 6" xfId="16538"/>
    <cellStyle name="Normal 68 5 3" xfId="16539"/>
    <cellStyle name="Normal 68 5 3 2" xfId="16540"/>
    <cellStyle name="Normal 68 5 4" xfId="16541"/>
    <cellStyle name="Normal 68 5 5" xfId="16542"/>
    <cellStyle name="Normal 68 6" xfId="16543"/>
    <cellStyle name="Normal 68 6 2" xfId="16544"/>
    <cellStyle name="Normal 68 6 2 2" xfId="16545"/>
    <cellStyle name="Normal 68 6 2 3" xfId="16546"/>
    <cellStyle name="Normal 68 6 2 4" xfId="16547"/>
    <cellStyle name="Normal 68 6 2 5" xfId="16548"/>
    <cellStyle name="Normal 68 6 2 6" xfId="16549"/>
    <cellStyle name="Normal 68 6 3" xfId="16550"/>
    <cellStyle name="Normal 68 6 3 2" xfId="16551"/>
    <cellStyle name="Normal 68 6 4" xfId="16552"/>
    <cellStyle name="Normal 68 6 5" xfId="16553"/>
    <cellStyle name="Normal 68 7" xfId="16554"/>
    <cellStyle name="Normal 68 7 2" xfId="16555"/>
    <cellStyle name="Normal 68 7 2 2" xfId="16556"/>
    <cellStyle name="Normal 68 7 2 3" xfId="16557"/>
    <cellStyle name="Normal 68 7 2 4" xfId="16558"/>
    <cellStyle name="Normal 68 7 2 5" xfId="16559"/>
    <cellStyle name="Normal 68 7 2 6" xfId="16560"/>
    <cellStyle name="Normal 68 7 3" xfId="16561"/>
    <cellStyle name="Normal 68 7 3 2" xfId="16562"/>
    <cellStyle name="Normal 68 7 4" xfId="16563"/>
    <cellStyle name="Normal 68 7 5" xfId="16564"/>
    <cellStyle name="Normal 68 8" xfId="16565"/>
    <cellStyle name="Normal 68 8 2" xfId="16566"/>
    <cellStyle name="Normal 68 8 2 2" xfId="16567"/>
    <cellStyle name="Normal 68 8 2 3" xfId="16568"/>
    <cellStyle name="Normal 68 8 2 4" xfId="16569"/>
    <cellStyle name="Normal 68 8 2 5" xfId="16570"/>
    <cellStyle name="Normal 68 8 2 6" xfId="16571"/>
    <cellStyle name="Normal 68 8 3" xfId="16572"/>
    <cellStyle name="Normal 68 8 3 2" xfId="16573"/>
    <cellStyle name="Normal 68 8 4" xfId="16574"/>
    <cellStyle name="Normal 68 8 5" xfId="16575"/>
    <cellStyle name="Normal 68 9" xfId="16576"/>
    <cellStyle name="Normal 68 9 2" xfId="16577"/>
    <cellStyle name="Normal 68 9 2 2" xfId="16578"/>
    <cellStyle name="Normal 68 9 2 3" xfId="16579"/>
    <cellStyle name="Normal 68 9 2 4" xfId="16580"/>
    <cellStyle name="Normal 68 9 2 5" xfId="16581"/>
    <cellStyle name="Normal 68 9 2 6" xfId="16582"/>
    <cellStyle name="Normal 68 9 3" xfId="16583"/>
    <cellStyle name="Normal 68 9 3 2" xfId="16584"/>
    <cellStyle name="Normal 68 9 4" xfId="16585"/>
    <cellStyle name="Normal 68 9 5" xfId="16586"/>
    <cellStyle name="Normal 69" xfId="16587"/>
    <cellStyle name="Normal 69 10" xfId="16588"/>
    <cellStyle name="Normal 69 10 2" xfId="16589"/>
    <cellStyle name="Normal 69 10 2 2" xfId="16590"/>
    <cellStyle name="Normal 69 10 2 3" xfId="16591"/>
    <cellStyle name="Normal 69 10 2 4" xfId="16592"/>
    <cellStyle name="Normal 69 10 2 5" xfId="16593"/>
    <cellStyle name="Normal 69 10 2 6" xfId="16594"/>
    <cellStyle name="Normal 69 10 3" xfId="16595"/>
    <cellStyle name="Normal 69 10 3 2" xfId="16596"/>
    <cellStyle name="Normal 69 10 4" xfId="16597"/>
    <cellStyle name="Normal 69 10 5" xfId="16598"/>
    <cellStyle name="Normal 69 11" xfId="16599"/>
    <cellStyle name="Normal 69 11 2" xfId="16600"/>
    <cellStyle name="Normal 69 11 3" xfId="16601"/>
    <cellStyle name="Normal 69 11 4" xfId="16602"/>
    <cellStyle name="Normal 69 11 5" xfId="16603"/>
    <cellStyle name="Normal 69 11 6" xfId="16604"/>
    <cellStyle name="Normal 69 12" xfId="16605"/>
    <cellStyle name="Normal 69 12 2" xfId="16606"/>
    <cellStyle name="Normal 69 13" xfId="16607"/>
    <cellStyle name="Normal 69 14" xfId="16608"/>
    <cellStyle name="Normal 69 2" xfId="16609"/>
    <cellStyle name="Normal 69 2 2" xfId="16610"/>
    <cellStyle name="Normal 69 2 2 2" xfId="16611"/>
    <cellStyle name="Normal 69 2 2 3" xfId="16612"/>
    <cellStyle name="Normal 69 2 2 4" xfId="16613"/>
    <cellStyle name="Normal 69 2 2 5" xfId="16614"/>
    <cellStyle name="Normal 69 2 2 6" xfId="16615"/>
    <cellStyle name="Normal 69 2 3" xfId="16616"/>
    <cellStyle name="Normal 69 2 3 2" xfId="16617"/>
    <cellStyle name="Normal 69 2 4" xfId="16618"/>
    <cellStyle name="Normal 69 2 5" xfId="16619"/>
    <cellStyle name="Normal 69 3" xfId="16620"/>
    <cellStyle name="Normal 69 3 2" xfId="16621"/>
    <cellStyle name="Normal 69 3 2 2" xfId="16622"/>
    <cellStyle name="Normal 69 3 2 3" xfId="16623"/>
    <cellStyle name="Normal 69 3 2 4" xfId="16624"/>
    <cellStyle name="Normal 69 3 2 5" xfId="16625"/>
    <cellStyle name="Normal 69 3 2 6" xfId="16626"/>
    <cellStyle name="Normal 69 3 3" xfId="16627"/>
    <cellStyle name="Normal 69 3 3 2" xfId="16628"/>
    <cellStyle name="Normal 69 3 4" xfId="16629"/>
    <cellStyle name="Normal 69 3 5" xfId="16630"/>
    <cellStyle name="Normal 69 4" xfId="16631"/>
    <cellStyle name="Normal 69 4 2" xfId="16632"/>
    <cellStyle name="Normal 69 4 2 2" xfId="16633"/>
    <cellStyle name="Normal 69 4 2 3" xfId="16634"/>
    <cellStyle name="Normal 69 4 2 4" xfId="16635"/>
    <cellStyle name="Normal 69 4 2 5" xfId="16636"/>
    <cellStyle name="Normal 69 4 2 6" xfId="16637"/>
    <cellStyle name="Normal 69 4 3" xfId="16638"/>
    <cellStyle name="Normal 69 4 3 2" xfId="16639"/>
    <cellStyle name="Normal 69 4 4" xfId="16640"/>
    <cellStyle name="Normal 69 4 5" xfId="16641"/>
    <cellStyle name="Normal 69 5" xfId="16642"/>
    <cellStyle name="Normal 69 5 2" xfId="16643"/>
    <cellStyle name="Normal 69 5 2 2" xfId="16644"/>
    <cellStyle name="Normal 69 5 2 3" xfId="16645"/>
    <cellStyle name="Normal 69 5 2 4" xfId="16646"/>
    <cellStyle name="Normal 69 5 2 5" xfId="16647"/>
    <cellStyle name="Normal 69 5 2 6" xfId="16648"/>
    <cellStyle name="Normal 69 5 3" xfId="16649"/>
    <cellStyle name="Normal 69 5 3 2" xfId="16650"/>
    <cellStyle name="Normal 69 5 4" xfId="16651"/>
    <cellStyle name="Normal 69 5 5" xfId="16652"/>
    <cellStyle name="Normal 69 6" xfId="16653"/>
    <cellStyle name="Normal 69 6 2" xfId="16654"/>
    <cellStyle name="Normal 69 6 2 2" xfId="16655"/>
    <cellStyle name="Normal 69 6 2 3" xfId="16656"/>
    <cellStyle name="Normal 69 6 2 4" xfId="16657"/>
    <cellStyle name="Normal 69 6 2 5" xfId="16658"/>
    <cellStyle name="Normal 69 6 2 6" xfId="16659"/>
    <cellStyle name="Normal 69 6 3" xfId="16660"/>
    <cellStyle name="Normal 69 6 3 2" xfId="16661"/>
    <cellStyle name="Normal 69 6 4" xfId="16662"/>
    <cellStyle name="Normal 69 6 5" xfId="16663"/>
    <cellStyle name="Normal 69 7" xfId="16664"/>
    <cellStyle name="Normal 69 7 2" xfId="16665"/>
    <cellStyle name="Normal 69 7 2 2" xfId="16666"/>
    <cellStyle name="Normal 69 7 2 3" xfId="16667"/>
    <cellStyle name="Normal 69 7 2 4" xfId="16668"/>
    <cellStyle name="Normal 69 7 2 5" xfId="16669"/>
    <cellStyle name="Normal 69 7 2 6" xfId="16670"/>
    <cellStyle name="Normal 69 7 3" xfId="16671"/>
    <cellStyle name="Normal 69 7 3 2" xfId="16672"/>
    <cellStyle name="Normal 69 7 4" xfId="16673"/>
    <cellStyle name="Normal 69 7 5" xfId="16674"/>
    <cellStyle name="Normal 69 8" xfId="16675"/>
    <cellStyle name="Normal 69 8 2" xfId="16676"/>
    <cellStyle name="Normal 69 8 2 2" xfId="16677"/>
    <cellStyle name="Normal 69 8 2 3" xfId="16678"/>
    <cellStyle name="Normal 69 8 2 4" xfId="16679"/>
    <cellStyle name="Normal 69 8 2 5" xfId="16680"/>
    <cellStyle name="Normal 69 8 2 6" xfId="16681"/>
    <cellStyle name="Normal 69 8 3" xfId="16682"/>
    <cellStyle name="Normal 69 8 3 2" xfId="16683"/>
    <cellStyle name="Normal 69 8 4" xfId="16684"/>
    <cellStyle name="Normal 69 8 5" xfId="16685"/>
    <cellStyle name="Normal 69 9" xfId="16686"/>
    <cellStyle name="Normal 69 9 2" xfId="16687"/>
    <cellStyle name="Normal 69 9 2 2" xfId="16688"/>
    <cellStyle name="Normal 69 9 2 3" xfId="16689"/>
    <cellStyle name="Normal 69 9 2 4" xfId="16690"/>
    <cellStyle name="Normal 69 9 2 5" xfId="16691"/>
    <cellStyle name="Normal 69 9 2 6" xfId="16692"/>
    <cellStyle name="Normal 69 9 3" xfId="16693"/>
    <cellStyle name="Normal 69 9 3 2" xfId="16694"/>
    <cellStyle name="Normal 69 9 4" xfId="16695"/>
    <cellStyle name="Normal 69 9 5" xfId="16696"/>
    <cellStyle name="Normal 7" xfId="16697"/>
    <cellStyle name="Normal 7 10" xfId="16698"/>
    <cellStyle name="Normal 7 10 2" xfId="16699"/>
    <cellStyle name="Normal 7 10 3" xfId="16700"/>
    <cellStyle name="Normal 7 11" xfId="16701"/>
    <cellStyle name="Normal 7 11 2" xfId="16702"/>
    <cellStyle name="Normal 7 11 3" xfId="16703"/>
    <cellStyle name="Normal 7 12" xfId="16704"/>
    <cellStyle name="Normal 7 12 2" xfId="16705"/>
    <cellStyle name="Normal 7 12 3" xfId="16706"/>
    <cellStyle name="Normal 7 13" xfId="16707"/>
    <cellStyle name="Normal 7 13 2" xfId="16708"/>
    <cellStyle name="Normal 7 13 3" xfId="16709"/>
    <cellStyle name="Normal 7 14" xfId="16710"/>
    <cellStyle name="Normal 7 14 2" xfId="16711"/>
    <cellStyle name="Normal 7 14 3" xfId="16712"/>
    <cellStyle name="Normal 7 15" xfId="16713"/>
    <cellStyle name="Normal 7 15 2" xfId="16714"/>
    <cellStyle name="Normal 7 15 3" xfId="16715"/>
    <cellStyle name="Normal 7 16" xfId="16716"/>
    <cellStyle name="Normal 7 17" xfId="16717"/>
    <cellStyle name="Normal 7 18" xfId="16718"/>
    <cellStyle name="Normal 7 19" xfId="16719"/>
    <cellStyle name="Normal 7 2" xfId="16720"/>
    <cellStyle name="Normal 7 2 2" xfId="16721"/>
    <cellStyle name="Normal 7 2 2 2" xfId="16722"/>
    <cellStyle name="Normal 7 2 2 2 2" xfId="16723"/>
    <cellStyle name="Normal 7 2 2 2 3" xfId="16724"/>
    <cellStyle name="Normal 7 2 2 3" xfId="16725"/>
    <cellStyle name="Normal 7 2 2 3 2" xfId="16726"/>
    <cellStyle name="Normal 7 2 2 3 3" xfId="16727"/>
    <cellStyle name="Normal 7 2 2 4" xfId="16728"/>
    <cellStyle name="Normal 7 2 2 5" xfId="16729"/>
    <cellStyle name="Normal 7 2 2 6" xfId="16730"/>
    <cellStyle name="Normal 7 2 2 7" xfId="16731"/>
    <cellStyle name="Normal 7 2 3" xfId="16732"/>
    <cellStyle name="Normal 7 2 3 2" xfId="16733"/>
    <cellStyle name="Normal 7 2 4" xfId="16734"/>
    <cellStyle name="Normal 7 2 5" xfId="16735"/>
    <cellStyle name="Normal 7 2 6" xfId="16736"/>
    <cellStyle name="Normal 7 2 7" xfId="16737"/>
    <cellStyle name="Normal 7 20" xfId="16738"/>
    <cellStyle name="Normal 7 21" xfId="16739"/>
    <cellStyle name="Normal 7 3" xfId="16740"/>
    <cellStyle name="Normal 7 3 2" xfId="16741"/>
    <cellStyle name="Normal 7 3 2 2" xfId="16742"/>
    <cellStyle name="Normal 7 3 2 2 2" xfId="16743"/>
    <cellStyle name="Normal 7 3 2 3" xfId="16744"/>
    <cellStyle name="Normal 7 3 2 4" xfId="16745"/>
    <cellStyle name="Normal 7 3 2 5" xfId="16746"/>
    <cellStyle name="Normal 7 3 2 6" xfId="16747"/>
    <cellStyle name="Normal 7 3 3" xfId="16748"/>
    <cellStyle name="Normal 7 3 3 2" xfId="16749"/>
    <cellStyle name="Normal 7 3 3 3" xfId="16750"/>
    <cellStyle name="Normal 7 3 3 4" xfId="16751"/>
    <cellStyle name="Normal 7 3 4" xfId="16752"/>
    <cellStyle name="Normal 7 3 4 2" xfId="16753"/>
    <cellStyle name="Normal 7 3 4 3" xfId="16754"/>
    <cellStyle name="Normal 7 3 5" xfId="16755"/>
    <cellStyle name="Normal 7 3 5 2" xfId="16756"/>
    <cellStyle name="Normal 7 3 6" xfId="16757"/>
    <cellStyle name="Normal 7 3 7" xfId="16758"/>
    <cellStyle name="Normal 7 3 8" xfId="16759"/>
    <cellStyle name="Normal 7 3 9" xfId="16760"/>
    <cellStyle name="Normal 7 4" xfId="16761"/>
    <cellStyle name="Normal 7 4 2" xfId="16762"/>
    <cellStyle name="Normal 7 4 2 2" xfId="16763"/>
    <cellStyle name="Normal 7 4 2 3" xfId="16764"/>
    <cellStyle name="Normal 7 4 3" xfId="16765"/>
    <cellStyle name="Normal 7 4 3 2" xfId="16766"/>
    <cellStyle name="Normal 7 4 4" xfId="16767"/>
    <cellStyle name="Normal 7 4 5" xfId="16768"/>
    <cellStyle name="Normal 7 5" xfId="16769"/>
    <cellStyle name="Normal 7 5 2" xfId="16770"/>
    <cellStyle name="Normal 7 5 3" xfId="16771"/>
    <cellStyle name="Normal 7 5 4" xfId="16772"/>
    <cellStyle name="Normal 7 6" xfId="16773"/>
    <cellStyle name="Normal 7 6 2" xfId="16774"/>
    <cellStyle name="Normal 7 6 3" xfId="16775"/>
    <cellStyle name="Normal 7 7" xfId="16776"/>
    <cellStyle name="Normal 7 7 2" xfId="16777"/>
    <cellStyle name="Normal 7 7 3" xfId="16778"/>
    <cellStyle name="Normal 7 8" xfId="16779"/>
    <cellStyle name="Normal 7 8 2" xfId="16780"/>
    <cellStyle name="Normal 7 8 3" xfId="16781"/>
    <cellStyle name="Normal 7 9" xfId="16782"/>
    <cellStyle name="Normal 7 9 2" xfId="16783"/>
    <cellStyle name="Normal 7 9 3" xfId="16784"/>
    <cellStyle name="Normal 70" xfId="16785"/>
    <cellStyle name="Normal 70 10" xfId="16786"/>
    <cellStyle name="Normal 70 10 2" xfId="16787"/>
    <cellStyle name="Normal 70 10 2 2" xfId="16788"/>
    <cellStyle name="Normal 70 10 2 3" xfId="16789"/>
    <cellStyle name="Normal 70 10 2 4" xfId="16790"/>
    <cellStyle name="Normal 70 10 2 5" xfId="16791"/>
    <cellStyle name="Normal 70 10 2 6" xfId="16792"/>
    <cellStyle name="Normal 70 10 3" xfId="16793"/>
    <cellStyle name="Normal 70 10 3 2" xfId="16794"/>
    <cellStyle name="Normal 70 10 4" xfId="16795"/>
    <cellStyle name="Normal 70 10 5" xfId="16796"/>
    <cellStyle name="Normal 70 11" xfId="16797"/>
    <cellStyle name="Normal 70 11 2" xfId="16798"/>
    <cellStyle name="Normal 70 11 3" xfId="16799"/>
    <cellStyle name="Normal 70 11 4" xfId="16800"/>
    <cellStyle name="Normal 70 11 5" xfId="16801"/>
    <cellStyle name="Normal 70 11 6" xfId="16802"/>
    <cellStyle name="Normal 70 12" xfId="16803"/>
    <cellStyle name="Normal 70 12 2" xfId="16804"/>
    <cellStyle name="Normal 70 13" xfId="16805"/>
    <cellStyle name="Normal 70 14" xfId="16806"/>
    <cellStyle name="Normal 70 2" xfId="16807"/>
    <cellStyle name="Normal 70 2 2" xfId="16808"/>
    <cellStyle name="Normal 70 2 2 2" xfId="16809"/>
    <cellStyle name="Normal 70 2 2 3" xfId="16810"/>
    <cellStyle name="Normal 70 2 2 4" xfId="16811"/>
    <cellStyle name="Normal 70 2 2 5" xfId="16812"/>
    <cellStyle name="Normal 70 2 2 6" xfId="16813"/>
    <cellStyle name="Normal 70 2 3" xfId="16814"/>
    <cellStyle name="Normal 70 2 3 2" xfId="16815"/>
    <cellStyle name="Normal 70 2 4" xfId="16816"/>
    <cellStyle name="Normal 70 2 5" xfId="16817"/>
    <cellStyle name="Normal 70 3" xfId="16818"/>
    <cellStyle name="Normal 70 3 2" xfId="16819"/>
    <cellStyle name="Normal 70 3 2 2" xfId="16820"/>
    <cellStyle name="Normal 70 3 2 3" xfId="16821"/>
    <cellStyle name="Normal 70 3 2 4" xfId="16822"/>
    <cellStyle name="Normal 70 3 2 5" xfId="16823"/>
    <cellStyle name="Normal 70 3 2 6" xfId="16824"/>
    <cellStyle name="Normal 70 3 3" xfId="16825"/>
    <cellStyle name="Normal 70 3 3 2" xfId="16826"/>
    <cellStyle name="Normal 70 3 4" xfId="16827"/>
    <cellStyle name="Normal 70 3 5" xfId="16828"/>
    <cellStyle name="Normal 70 4" xfId="16829"/>
    <cellStyle name="Normal 70 4 2" xfId="16830"/>
    <cellStyle name="Normal 70 4 2 2" xfId="16831"/>
    <cellStyle name="Normal 70 4 2 3" xfId="16832"/>
    <cellStyle name="Normal 70 4 2 4" xfId="16833"/>
    <cellStyle name="Normal 70 4 2 5" xfId="16834"/>
    <cellStyle name="Normal 70 4 2 6" xfId="16835"/>
    <cellStyle name="Normal 70 4 3" xfId="16836"/>
    <cellStyle name="Normal 70 4 3 2" xfId="16837"/>
    <cellStyle name="Normal 70 4 4" xfId="16838"/>
    <cellStyle name="Normal 70 4 5" xfId="16839"/>
    <cellStyle name="Normal 70 5" xfId="16840"/>
    <cellStyle name="Normal 70 5 2" xfId="16841"/>
    <cellStyle name="Normal 70 5 2 2" xfId="16842"/>
    <cellStyle name="Normal 70 5 2 3" xfId="16843"/>
    <cellStyle name="Normal 70 5 2 4" xfId="16844"/>
    <cellStyle name="Normal 70 5 2 5" xfId="16845"/>
    <cellStyle name="Normal 70 5 2 6" xfId="16846"/>
    <cellStyle name="Normal 70 5 3" xfId="16847"/>
    <cellStyle name="Normal 70 5 3 2" xfId="16848"/>
    <cellStyle name="Normal 70 5 4" xfId="16849"/>
    <cellStyle name="Normal 70 5 5" xfId="16850"/>
    <cellStyle name="Normal 70 6" xfId="16851"/>
    <cellStyle name="Normal 70 6 2" xfId="16852"/>
    <cellStyle name="Normal 70 6 2 2" xfId="16853"/>
    <cellStyle name="Normal 70 6 2 3" xfId="16854"/>
    <cellStyle name="Normal 70 6 2 4" xfId="16855"/>
    <cellStyle name="Normal 70 6 2 5" xfId="16856"/>
    <cellStyle name="Normal 70 6 2 6" xfId="16857"/>
    <cellStyle name="Normal 70 6 3" xfId="16858"/>
    <cellStyle name="Normal 70 6 3 2" xfId="16859"/>
    <cellStyle name="Normal 70 6 4" xfId="16860"/>
    <cellStyle name="Normal 70 6 5" xfId="16861"/>
    <cellStyle name="Normal 70 7" xfId="16862"/>
    <cellStyle name="Normal 70 7 2" xfId="16863"/>
    <cellStyle name="Normal 70 7 2 2" xfId="16864"/>
    <cellStyle name="Normal 70 7 2 3" xfId="16865"/>
    <cellStyle name="Normal 70 7 2 4" xfId="16866"/>
    <cellStyle name="Normal 70 7 2 5" xfId="16867"/>
    <cellStyle name="Normal 70 7 2 6" xfId="16868"/>
    <cellStyle name="Normal 70 7 3" xfId="16869"/>
    <cellStyle name="Normal 70 7 3 2" xfId="16870"/>
    <cellStyle name="Normal 70 7 4" xfId="16871"/>
    <cellStyle name="Normal 70 7 5" xfId="16872"/>
    <cellStyle name="Normal 70 8" xfId="16873"/>
    <cellStyle name="Normal 70 8 2" xfId="16874"/>
    <cellStyle name="Normal 70 8 2 2" xfId="16875"/>
    <cellStyle name="Normal 70 8 2 3" xfId="16876"/>
    <cellStyle name="Normal 70 8 2 4" xfId="16877"/>
    <cellStyle name="Normal 70 8 2 5" xfId="16878"/>
    <cellStyle name="Normal 70 8 2 6" xfId="16879"/>
    <cellStyle name="Normal 70 8 3" xfId="16880"/>
    <cellStyle name="Normal 70 8 3 2" xfId="16881"/>
    <cellStyle name="Normal 70 8 4" xfId="16882"/>
    <cellStyle name="Normal 70 8 5" xfId="16883"/>
    <cellStyle name="Normal 70 9" xfId="16884"/>
    <cellStyle name="Normal 70 9 2" xfId="16885"/>
    <cellStyle name="Normal 70 9 2 2" xfId="16886"/>
    <cellStyle name="Normal 70 9 2 3" xfId="16887"/>
    <cellStyle name="Normal 70 9 2 4" xfId="16888"/>
    <cellStyle name="Normal 70 9 2 5" xfId="16889"/>
    <cellStyle name="Normal 70 9 2 6" xfId="16890"/>
    <cellStyle name="Normal 70 9 3" xfId="16891"/>
    <cellStyle name="Normal 70 9 3 2" xfId="16892"/>
    <cellStyle name="Normal 70 9 4" xfId="16893"/>
    <cellStyle name="Normal 70 9 5" xfId="16894"/>
    <cellStyle name="Normal 71" xfId="16895"/>
    <cellStyle name="Normal 71 10" xfId="16896"/>
    <cellStyle name="Normal 71 10 2" xfId="16897"/>
    <cellStyle name="Normal 71 10 2 2" xfId="16898"/>
    <cellStyle name="Normal 71 10 2 3" xfId="16899"/>
    <cellStyle name="Normal 71 10 2 4" xfId="16900"/>
    <cellStyle name="Normal 71 10 2 5" xfId="16901"/>
    <cellStyle name="Normal 71 10 2 6" xfId="16902"/>
    <cellStyle name="Normal 71 10 3" xfId="16903"/>
    <cellStyle name="Normal 71 10 3 2" xfId="16904"/>
    <cellStyle name="Normal 71 10 4" xfId="16905"/>
    <cellStyle name="Normal 71 10 5" xfId="16906"/>
    <cellStyle name="Normal 71 11" xfId="16907"/>
    <cellStyle name="Normal 71 11 2" xfId="16908"/>
    <cellStyle name="Normal 71 11 3" xfId="16909"/>
    <cellStyle name="Normal 71 11 4" xfId="16910"/>
    <cellStyle name="Normal 71 11 5" xfId="16911"/>
    <cellStyle name="Normal 71 11 6" xfId="16912"/>
    <cellStyle name="Normal 71 12" xfId="16913"/>
    <cellStyle name="Normal 71 12 2" xfId="16914"/>
    <cellStyle name="Normal 71 13" xfId="16915"/>
    <cellStyle name="Normal 71 14" xfId="16916"/>
    <cellStyle name="Normal 71 2" xfId="16917"/>
    <cellStyle name="Normal 71 2 2" xfId="16918"/>
    <cellStyle name="Normal 71 2 2 2" xfId="16919"/>
    <cellStyle name="Normal 71 2 2 3" xfId="16920"/>
    <cellStyle name="Normal 71 2 2 4" xfId="16921"/>
    <cellStyle name="Normal 71 2 2 5" xfId="16922"/>
    <cellStyle name="Normal 71 2 2 6" xfId="16923"/>
    <cellStyle name="Normal 71 2 3" xfId="16924"/>
    <cellStyle name="Normal 71 2 3 2" xfId="16925"/>
    <cellStyle name="Normal 71 2 4" xfId="16926"/>
    <cellStyle name="Normal 71 2 5" xfId="16927"/>
    <cellStyle name="Normal 71 3" xfId="16928"/>
    <cellStyle name="Normal 71 3 2" xfId="16929"/>
    <cellStyle name="Normal 71 3 2 2" xfId="16930"/>
    <cellStyle name="Normal 71 3 2 3" xfId="16931"/>
    <cellStyle name="Normal 71 3 2 4" xfId="16932"/>
    <cellStyle name="Normal 71 3 2 5" xfId="16933"/>
    <cellStyle name="Normal 71 3 2 6" xfId="16934"/>
    <cellStyle name="Normal 71 3 3" xfId="16935"/>
    <cellStyle name="Normal 71 3 3 2" xfId="16936"/>
    <cellStyle name="Normal 71 3 4" xfId="16937"/>
    <cellStyle name="Normal 71 3 5" xfId="16938"/>
    <cellStyle name="Normal 71 4" xfId="16939"/>
    <cellStyle name="Normal 71 4 2" xfId="16940"/>
    <cellStyle name="Normal 71 4 2 2" xfId="16941"/>
    <cellStyle name="Normal 71 4 2 3" xfId="16942"/>
    <cellStyle name="Normal 71 4 2 4" xfId="16943"/>
    <cellStyle name="Normal 71 4 2 5" xfId="16944"/>
    <cellStyle name="Normal 71 4 2 6" xfId="16945"/>
    <cellStyle name="Normal 71 4 3" xfId="16946"/>
    <cellStyle name="Normal 71 4 3 2" xfId="16947"/>
    <cellStyle name="Normal 71 4 4" xfId="16948"/>
    <cellStyle name="Normal 71 4 5" xfId="16949"/>
    <cellStyle name="Normal 71 5" xfId="16950"/>
    <cellStyle name="Normal 71 5 2" xfId="16951"/>
    <cellStyle name="Normal 71 5 2 2" xfId="16952"/>
    <cellStyle name="Normal 71 5 2 3" xfId="16953"/>
    <cellStyle name="Normal 71 5 2 4" xfId="16954"/>
    <cellStyle name="Normal 71 5 2 5" xfId="16955"/>
    <cellStyle name="Normal 71 5 2 6" xfId="16956"/>
    <cellStyle name="Normal 71 5 3" xfId="16957"/>
    <cellStyle name="Normal 71 5 3 2" xfId="16958"/>
    <cellStyle name="Normal 71 5 4" xfId="16959"/>
    <cellStyle name="Normal 71 5 5" xfId="16960"/>
    <cellStyle name="Normal 71 6" xfId="16961"/>
    <cellStyle name="Normal 71 6 2" xfId="16962"/>
    <cellStyle name="Normal 71 6 2 2" xfId="16963"/>
    <cellStyle name="Normal 71 6 2 3" xfId="16964"/>
    <cellStyle name="Normal 71 6 2 4" xfId="16965"/>
    <cellStyle name="Normal 71 6 2 5" xfId="16966"/>
    <cellStyle name="Normal 71 6 2 6" xfId="16967"/>
    <cellStyle name="Normal 71 6 3" xfId="16968"/>
    <cellStyle name="Normal 71 6 3 2" xfId="16969"/>
    <cellStyle name="Normal 71 6 4" xfId="16970"/>
    <cellStyle name="Normal 71 6 5" xfId="16971"/>
    <cellStyle name="Normal 71 7" xfId="16972"/>
    <cellStyle name="Normal 71 7 2" xfId="16973"/>
    <cellStyle name="Normal 71 7 2 2" xfId="16974"/>
    <cellStyle name="Normal 71 7 2 3" xfId="16975"/>
    <cellStyle name="Normal 71 7 2 4" xfId="16976"/>
    <cellStyle name="Normal 71 7 2 5" xfId="16977"/>
    <cellStyle name="Normal 71 7 2 6" xfId="16978"/>
    <cellStyle name="Normal 71 7 3" xfId="16979"/>
    <cellStyle name="Normal 71 7 3 2" xfId="16980"/>
    <cellStyle name="Normal 71 7 4" xfId="16981"/>
    <cellStyle name="Normal 71 7 5" xfId="16982"/>
    <cellStyle name="Normal 71 8" xfId="16983"/>
    <cellStyle name="Normal 71 8 2" xfId="16984"/>
    <cellStyle name="Normal 71 8 2 2" xfId="16985"/>
    <cellStyle name="Normal 71 8 2 3" xfId="16986"/>
    <cellStyle name="Normal 71 8 2 4" xfId="16987"/>
    <cellStyle name="Normal 71 8 2 5" xfId="16988"/>
    <cellStyle name="Normal 71 8 2 6" xfId="16989"/>
    <cellStyle name="Normal 71 8 3" xfId="16990"/>
    <cellStyle name="Normal 71 8 3 2" xfId="16991"/>
    <cellStyle name="Normal 71 8 4" xfId="16992"/>
    <cellStyle name="Normal 71 8 5" xfId="16993"/>
    <cellStyle name="Normal 71 9" xfId="16994"/>
    <cellStyle name="Normal 71 9 2" xfId="16995"/>
    <cellStyle name="Normal 71 9 2 2" xfId="16996"/>
    <cellStyle name="Normal 71 9 2 3" xfId="16997"/>
    <cellStyle name="Normal 71 9 2 4" xfId="16998"/>
    <cellStyle name="Normal 71 9 2 5" xfId="16999"/>
    <cellStyle name="Normal 71 9 2 6" xfId="17000"/>
    <cellStyle name="Normal 71 9 3" xfId="17001"/>
    <cellStyle name="Normal 71 9 3 2" xfId="17002"/>
    <cellStyle name="Normal 71 9 4" xfId="17003"/>
    <cellStyle name="Normal 71 9 5" xfId="17004"/>
    <cellStyle name="Normal 72" xfId="17005"/>
    <cellStyle name="Normal 72 10" xfId="17006"/>
    <cellStyle name="Normal 72 10 2" xfId="17007"/>
    <cellStyle name="Normal 72 10 2 2" xfId="17008"/>
    <cellStyle name="Normal 72 10 2 3" xfId="17009"/>
    <cellStyle name="Normal 72 10 2 4" xfId="17010"/>
    <cellStyle name="Normal 72 10 2 5" xfId="17011"/>
    <cellStyle name="Normal 72 10 2 6" xfId="17012"/>
    <cellStyle name="Normal 72 10 3" xfId="17013"/>
    <cellStyle name="Normal 72 10 3 2" xfId="17014"/>
    <cellStyle name="Normal 72 10 4" xfId="17015"/>
    <cellStyle name="Normal 72 10 5" xfId="17016"/>
    <cellStyle name="Normal 72 11" xfId="17017"/>
    <cellStyle name="Normal 72 11 2" xfId="17018"/>
    <cellStyle name="Normal 72 11 3" xfId="17019"/>
    <cellStyle name="Normal 72 11 4" xfId="17020"/>
    <cellStyle name="Normal 72 11 5" xfId="17021"/>
    <cellStyle name="Normal 72 11 6" xfId="17022"/>
    <cellStyle name="Normal 72 12" xfId="17023"/>
    <cellStyle name="Normal 72 12 2" xfId="17024"/>
    <cellStyle name="Normal 72 13" xfId="17025"/>
    <cellStyle name="Normal 72 14" xfId="17026"/>
    <cellStyle name="Normal 72 2" xfId="17027"/>
    <cellStyle name="Normal 72 2 2" xfId="17028"/>
    <cellStyle name="Normal 72 2 2 2" xfId="17029"/>
    <cellStyle name="Normal 72 2 2 3" xfId="17030"/>
    <cellStyle name="Normal 72 2 2 4" xfId="17031"/>
    <cellStyle name="Normal 72 2 2 5" xfId="17032"/>
    <cellStyle name="Normal 72 2 2 6" xfId="17033"/>
    <cellStyle name="Normal 72 2 3" xfId="17034"/>
    <cellStyle name="Normal 72 2 3 2" xfId="17035"/>
    <cellStyle name="Normal 72 2 4" xfId="17036"/>
    <cellStyle name="Normal 72 2 5" xfId="17037"/>
    <cellStyle name="Normal 72 3" xfId="17038"/>
    <cellStyle name="Normal 72 3 2" xfId="17039"/>
    <cellStyle name="Normal 72 3 2 2" xfId="17040"/>
    <cellStyle name="Normal 72 3 2 3" xfId="17041"/>
    <cellStyle name="Normal 72 3 2 4" xfId="17042"/>
    <cellStyle name="Normal 72 3 2 5" xfId="17043"/>
    <cellStyle name="Normal 72 3 2 6" xfId="17044"/>
    <cellStyle name="Normal 72 3 3" xfId="17045"/>
    <cellStyle name="Normal 72 3 3 2" xfId="17046"/>
    <cellStyle name="Normal 72 3 4" xfId="17047"/>
    <cellStyle name="Normal 72 3 5" xfId="17048"/>
    <cellStyle name="Normal 72 4" xfId="17049"/>
    <cellStyle name="Normal 72 4 2" xfId="17050"/>
    <cellStyle name="Normal 72 4 2 2" xfId="17051"/>
    <cellStyle name="Normal 72 4 2 3" xfId="17052"/>
    <cellStyle name="Normal 72 4 2 4" xfId="17053"/>
    <cellStyle name="Normal 72 4 2 5" xfId="17054"/>
    <cellStyle name="Normal 72 4 2 6" xfId="17055"/>
    <cellStyle name="Normal 72 4 3" xfId="17056"/>
    <cellStyle name="Normal 72 4 3 2" xfId="17057"/>
    <cellStyle name="Normal 72 4 4" xfId="17058"/>
    <cellStyle name="Normal 72 4 5" xfId="17059"/>
    <cellStyle name="Normal 72 5" xfId="17060"/>
    <cellStyle name="Normal 72 5 2" xfId="17061"/>
    <cellStyle name="Normal 72 5 2 2" xfId="17062"/>
    <cellStyle name="Normal 72 5 2 3" xfId="17063"/>
    <cellStyle name="Normal 72 5 2 4" xfId="17064"/>
    <cellStyle name="Normal 72 5 2 5" xfId="17065"/>
    <cellStyle name="Normal 72 5 2 6" xfId="17066"/>
    <cellStyle name="Normal 72 5 3" xfId="17067"/>
    <cellStyle name="Normal 72 5 3 2" xfId="17068"/>
    <cellStyle name="Normal 72 5 4" xfId="17069"/>
    <cellStyle name="Normal 72 5 5" xfId="17070"/>
    <cellStyle name="Normal 72 6" xfId="17071"/>
    <cellStyle name="Normal 72 6 2" xfId="17072"/>
    <cellStyle name="Normal 72 6 2 2" xfId="17073"/>
    <cellStyle name="Normal 72 6 2 3" xfId="17074"/>
    <cellStyle name="Normal 72 6 2 4" xfId="17075"/>
    <cellStyle name="Normal 72 6 2 5" xfId="17076"/>
    <cellStyle name="Normal 72 6 2 6" xfId="17077"/>
    <cellStyle name="Normal 72 6 3" xfId="17078"/>
    <cellStyle name="Normal 72 6 3 2" xfId="17079"/>
    <cellStyle name="Normal 72 6 4" xfId="17080"/>
    <cellStyle name="Normal 72 6 5" xfId="17081"/>
    <cellStyle name="Normal 72 7" xfId="17082"/>
    <cellStyle name="Normal 72 7 2" xfId="17083"/>
    <cellStyle name="Normal 72 7 2 2" xfId="17084"/>
    <cellStyle name="Normal 72 7 2 3" xfId="17085"/>
    <cellStyle name="Normal 72 7 2 4" xfId="17086"/>
    <cellStyle name="Normal 72 7 2 5" xfId="17087"/>
    <cellStyle name="Normal 72 7 2 6" xfId="17088"/>
    <cellStyle name="Normal 72 7 3" xfId="17089"/>
    <cellStyle name="Normal 72 7 3 2" xfId="17090"/>
    <cellStyle name="Normal 72 7 4" xfId="17091"/>
    <cellStyle name="Normal 72 7 5" xfId="17092"/>
    <cellStyle name="Normal 72 8" xfId="17093"/>
    <cellStyle name="Normal 72 8 2" xfId="17094"/>
    <cellStyle name="Normal 72 8 2 2" xfId="17095"/>
    <cellStyle name="Normal 72 8 2 3" xfId="17096"/>
    <cellStyle name="Normal 72 8 2 4" xfId="17097"/>
    <cellStyle name="Normal 72 8 2 5" xfId="17098"/>
    <cellStyle name="Normal 72 8 2 6" xfId="17099"/>
    <cellStyle name="Normal 72 8 3" xfId="17100"/>
    <cellStyle name="Normal 72 8 3 2" xfId="17101"/>
    <cellStyle name="Normal 72 8 4" xfId="17102"/>
    <cellStyle name="Normal 72 8 5" xfId="17103"/>
    <cellStyle name="Normal 72 9" xfId="17104"/>
    <cellStyle name="Normal 72 9 2" xfId="17105"/>
    <cellStyle name="Normal 72 9 2 2" xfId="17106"/>
    <cellStyle name="Normal 72 9 2 3" xfId="17107"/>
    <cellStyle name="Normal 72 9 2 4" xfId="17108"/>
    <cellStyle name="Normal 72 9 2 5" xfId="17109"/>
    <cellStyle name="Normal 72 9 2 6" xfId="17110"/>
    <cellStyle name="Normal 72 9 3" xfId="17111"/>
    <cellStyle name="Normal 72 9 3 2" xfId="17112"/>
    <cellStyle name="Normal 72 9 4" xfId="17113"/>
    <cellStyle name="Normal 72 9 5" xfId="17114"/>
    <cellStyle name="Normal 73" xfId="17115"/>
    <cellStyle name="Normal 73 10" xfId="17116"/>
    <cellStyle name="Normal 73 10 2" xfId="17117"/>
    <cellStyle name="Normal 73 10 2 2" xfId="17118"/>
    <cellStyle name="Normal 73 10 2 3" xfId="17119"/>
    <cellStyle name="Normal 73 10 2 4" xfId="17120"/>
    <cellStyle name="Normal 73 10 2 5" xfId="17121"/>
    <cellStyle name="Normal 73 10 2 6" xfId="17122"/>
    <cellStyle name="Normal 73 10 3" xfId="17123"/>
    <cellStyle name="Normal 73 10 3 2" xfId="17124"/>
    <cellStyle name="Normal 73 10 4" xfId="17125"/>
    <cellStyle name="Normal 73 10 5" xfId="17126"/>
    <cellStyle name="Normal 73 11" xfId="17127"/>
    <cellStyle name="Normal 73 11 2" xfId="17128"/>
    <cellStyle name="Normal 73 11 3" xfId="17129"/>
    <cellStyle name="Normal 73 11 4" xfId="17130"/>
    <cellStyle name="Normal 73 11 5" xfId="17131"/>
    <cellStyle name="Normal 73 11 6" xfId="17132"/>
    <cellStyle name="Normal 73 12" xfId="17133"/>
    <cellStyle name="Normal 73 12 2" xfId="17134"/>
    <cellStyle name="Normal 73 13" xfId="17135"/>
    <cellStyle name="Normal 73 14" xfId="17136"/>
    <cellStyle name="Normal 73 2" xfId="17137"/>
    <cellStyle name="Normal 73 2 2" xfId="17138"/>
    <cellStyle name="Normal 73 2 2 2" xfId="17139"/>
    <cellStyle name="Normal 73 2 2 3" xfId="17140"/>
    <cellStyle name="Normal 73 2 2 4" xfId="17141"/>
    <cellStyle name="Normal 73 2 2 5" xfId="17142"/>
    <cellStyle name="Normal 73 2 2 6" xfId="17143"/>
    <cellStyle name="Normal 73 2 3" xfId="17144"/>
    <cellStyle name="Normal 73 2 3 2" xfId="17145"/>
    <cellStyle name="Normal 73 2 4" xfId="17146"/>
    <cellStyle name="Normal 73 2 5" xfId="17147"/>
    <cellStyle name="Normal 73 3" xfId="17148"/>
    <cellStyle name="Normal 73 3 2" xfId="17149"/>
    <cellStyle name="Normal 73 3 2 2" xfId="17150"/>
    <cellStyle name="Normal 73 3 2 3" xfId="17151"/>
    <cellStyle name="Normal 73 3 2 4" xfId="17152"/>
    <cellStyle name="Normal 73 3 2 5" xfId="17153"/>
    <cellStyle name="Normal 73 3 2 6" xfId="17154"/>
    <cellStyle name="Normal 73 3 3" xfId="17155"/>
    <cellStyle name="Normal 73 3 3 2" xfId="17156"/>
    <cellStyle name="Normal 73 3 4" xfId="17157"/>
    <cellStyle name="Normal 73 3 5" xfId="17158"/>
    <cellStyle name="Normal 73 4" xfId="17159"/>
    <cellStyle name="Normal 73 4 2" xfId="17160"/>
    <cellStyle name="Normal 73 4 2 2" xfId="17161"/>
    <cellStyle name="Normal 73 4 2 3" xfId="17162"/>
    <cellStyle name="Normal 73 4 2 4" xfId="17163"/>
    <cellStyle name="Normal 73 4 2 5" xfId="17164"/>
    <cellStyle name="Normal 73 4 2 6" xfId="17165"/>
    <cellStyle name="Normal 73 4 3" xfId="17166"/>
    <cellStyle name="Normal 73 4 3 2" xfId="17167"/>
    <cellStyle name="Normal 73 4 4" xfId="17168"/>
    <cellStyle name="Normal 73 4 5" xfId="17169"/>
    <cellStyle name="Normal 73 5" xfId="17170"/>
    <cellStyle name="Normal 73 5 2" xfId="17171"/>
    <cellStyle name="Normal 73 5 2 2" xfId="17172"/>
    <cellStyle name="Normal 73 5 2 3" xfId="17173"/>
    <cellStyle name="Normal 73 5 2 4" xfId="17174"/>
    <cellStyle name="Normal 73 5 2 5" xfId="17175"/>
    <cellStyle name="Normal 73 5 2 6" xfId="17176"/>
    <cellStyle name="Normal 73 5 3" xfId="17177"/>
    <cellStyle name="Normal 73 5 3 2" xfId="17178"/>
    <cellStyle name="Normal 73 5 4" xfId="17179"/>
    <cellStyle name="Normal 73 5 5" xfId="17180"/>
    <cellStyle name="Normal 73 6" xfId="17181"/>
    <cellStyle name="Normal 73 6 2" xfId="17182"/>
    <cellStyle name="Normal 73 6 2 2" xfId="17183"/>
    <cellStyle name="Normal 73 6 2 3" xfId="17184"/>
    <cellStyle name="Normal 73 6 2 4" xfId="17185"/>
    <cellStyle name="Normal 73 6 2 5" xfId="17186"/>
    <cellStyle name="Normal 73 6 2 6" xfId="17187"/>
    <cellStyle name="Normal 73 6 3" xfId="17188"/>
    <cellStyle name="Normal 73 6 3 2" xfId="17189"/>
    <cellStyle name="Normal 73 6 4" xfId="17190"/>
    <cellStyle name="Normal 73 6 5" xfId="17191"/>
    <cellStyle name="Normal 73 7" xfId="17192"/>
    <cellStyle name="Normal 73 7 2" xfId="17193"/>
    <cellStyle name="Normal 73 7 2 2" xfId="17194"/>
    <cellStyle name="Normal 73 7 2 3" xfId="17195"/>
    <cellStyle name="Normal 73 7 2 4" xfId="17196"/>
    <cellStyle name="Normal 73 7 2 5" xfId="17197"/>
    <cellStyle name="Normal 73 7 2 6" xfId="17198"/>
    <cellStyle name="Normal 73 7 3" xfId="17199"/>
    <cellStyle name="Normal 73 7 3 2" xfId="17200"/>
    <cellStyle name="Normal 73 7 4" xfId="17201"/>
    <cellStyle name="Normal 73 7 5" xfId="17202"/>
    <cellStyle name="Normal 73 8" xfId="17203"/>
    <cellStyle name="Normal 73 8 2" xfId="17204"/>
    <cellStyle name="Normal 73 8 2 2" xfId="17205"/>
    <cellStyle name="Normal 73 8 2 3" xfId="17206"/>
    <cellStyle name="Normal 73 8 2 4" xfId="17207"/>
    <cellStyle name="Normal 73 8 2 5" xfId="17208"/>
    <cellStyle name="Normal 73 8 2 6" xfId="17209"/>
    <cellStyle name="Normal 73 8 3" xfId="17210"/>
    <cellStyle name="Normal 73 8 3 2" xfId="17211"/>
    <cellStyle name="Normal 73 8 4" xfId="17212"/>
    <cellStyle name="Normal 73 8 5" xfId="17213"/>
    <cellStyle name="Normal 73 9" xfId="17214"/>
    <cellStyle name="Normal 73 9 2" xfId="17215"/>
    <cellStyle name="Normal 73 9 2 2" xfId="17216"/>
    <cellStyle name="Normal 73 9 2 3" xfId="17217"/>
    <cellStyle name="Normal 73 9 2 4" xfId="17218"/>
    <cellStyle name="Normal 73 9 2 5" xfId="17219"/>
    <cellStyle name="Normal 73 9 2 6" xfId="17220"/>
    <cellStyle name="Normal 73 9 3" xfId="17221"/>
    <cellStyle name="Normal 73 9 3 2" xfId="17222"/>
    <cellStyle name="Normal 73 9 4" xfId="17223"/>
    <cellStyle name="Normal 73 9 5" xfId="17224"/>
    <cellStyle name="Normal 74" xfId="17225"/>
    <cellStyle name="Normal 74 10" xfId="17226"/>
    <cellStyle name="Normal 74 10 2" xfId="17227"/>
    <cellStyle name="Normal 74 10 2 2" xfId="17228"/>
    <cellStyle name="Normal 74 10 2 3" xfId="17229"/>
    <cellStyle name="Normal 74 10 2 4" xfId="17230"/>
    <cellStyle name="Normal 74 10 2 5" xfId="17231"/>
    <cellStyle name="Normal 74 10 2 6" xfId="17232"/>
    <cellStyle name="Normal 74 10 3" xfId="17233"/>
    <cellStyle name="Normal 74 10 3 2" xfId="17234"/>
    <cellStyle name="Normal 74 10 4" xfId="17235"/>
    <cellStyle name="Normal 74 10 5" xfId="17236"/>
    <cellStyle name="Normal 74 11" xfId="17237"/>
    <cellStyle name="Normal 74 11 2" xfId="17238"/>
    <cellStyle name="Normal 74 11 3" xfId="17239"/>
    <cellStyle name="Normal 74 11 4" xfId="17240"/>
    <cellStyle name="Normal 74 11 5" xfId="17241"/>
    <cellStyle name="Normal 74 11 6" xfId="17242"/>
    <cellStyle name="Normal 74 12" xfId="17243"/>
    <cellStyle name="Normal 74 12 2" xfId="17244"/>
    <cellStyle name="Normal 74 13" xfId="17245"/>
    <cellStyle name="Normal 74 14" xfId="17246"/>
    <cellStyle name="Normal 74 2" xfId="17247"/>
    <cellStyle name="Normal 74 2 2" xfId="17248"/>
    <cellStyle name="Normal 74 2 2 2" xfId="17249"/>
    <cellStyle name="Normal 74 2 2 3" xfId="17250"/>
    <cellStyle name="Normal 74 2 2 4" xfId="17251"/>
    <cellStyle name="Normal 74 2 2 5" xfId="17252"/>
    <cellStyle name="Normal 74 2 2 6" xfId="17253"/>
    <cellStyle name="Normal 74 2 3" xfId="17254"/>
    <cellStyle name="Normal 74 2 3 2" xfId="17255"/>
    <cellStyle name="Normal 74 2 4" xfId="17256"/>
    <cellStyle name="Normal 74 2 5" xfId="17257"/>
    <cellStyle name="Normal 74 3" xfId="17258"/>
    <cellStyle name="Normal 74 3 2" xfId="17259"/>
    <cellStyle name="Normal 74 3 2 2" xfId="17260"/>
    <cellStyle name="Normal 74 3 2 3" xfId="17261"/>
    <cellStyle name="Normal 74 3 2 4" xfId="17262"/>
    <cellStyle name="Normal 74 3 2 5" xfId="17263"/>
    <cellStyle name="Normal 74 3 2 6" xfId="17264"/>
    <cellStyle name="Normal 74 3 3" xfId="17265"/>
    <cellStyle name="Normal 74 3 3 2" xfId="17266"/>
    <cellStyle name="Normal 74 3 4" xfId="17267"/>
    <cellStyle name="Normal 74 3 5" xfId="17268"/>
    <cellStyle name="Normal 74 4" xfId="17269"/>
    <cellStyle name="Normal 74 4 2" xfId="17270"/>
    <cellStyle name="Normal 74 4 2 2" xfId="17271"/>
    <cellStyle name="Normal 74 4 2 3" xfId="17272"/>
    <cellStyle name="Normal 74 4 2 4" xfId="17273"/>
    <cellStyle name="Normal 74 4 2 5" xfId="17274"/>
    <cellStyle name="Normal 74 4 2 6" xfId="17275"/>
    <cellStyle name="Normal 74 4 3" xfId="17276"/>
    <cellStyle name="Normal 74 4 3 2" xfId="17277"/>
    <cellStyle name="Normal 74 4 4" xfId="17278"/>
    <cellStyle name="Normal 74 4 5" xfId="17279"/>
    <cellStyle name="Normal 74 5" xfId="17280"/>
    <cellStyle name="Normal 74 5 2" xfId="17281"/>
    <cellStyle name="Normal 74 5 2 2" xfId="17282"/>
    <cellStyle name="Normal 74 5 2 3" xfId="17283"/>
    <cellStyle name="Normal 74 5 2 4" xfId="17284"/>
    <cellStyle name="Normal 74 5 2 5" xfId="17285"/>
    <cellStyle name="Normal 74 5 2 6" xfId="17286"/>
    <cellStyle name="Normal 74 5 3" xfId="17287"/>
    <cellStyle name="Normal 74 5 3 2" xfId="17288"/>
    <cellStyle name="Normal 74 5 4" xfId="17289"/>
    <cellStyle name="Normal 74 5 5" xfId="17290"/>
    <cellStyle name="Normal 74 6" xfId="17291"/>
    <cellStyle name="Normal 74 6 2" xfId="17292"/>
    <cellStyle name="Normal 74 6 2 2" xfId="17293"/>
    <cellStyle name="Normal 74 6 2 3" xfId="17294"/>
    <cellStyle name="Normal 74 6 2 4" xfId="17295"/>
    <cellStyle name="Normal 74 6 2 5" xfId="17296"/>
    <cellStyle name="Normal 74 6 2 6" xfId="17297"/>
    <cellStyle name="Normal 74 6 3" xfId="17298"/>
    <cellStyle name="Normal 74 6 3 2" xfId="17299"/>
    <cellStyle name="Normal 74 6 4" xfId="17300"/>
    <cellStyle name="Normal 74 6 5" xfId="17301"/>
    <cellStyle name="Normal 74 7" xfId="17302"/>
    <cellStyle name="Normal 74 7 2" xfId="17303"/>
    <cellStyle name="Normal 74 7 2 2" xfId="17304"/>
    <cellStyle name="Normal 74 7 2 3" xfId="17305"/>
    <cellStyle name="Normal 74 7 2 4" xfId="17306"/>
    <cellStyle name="Normal 74 7 2 5" xfId="17307"/>
    <cellStyle name="Normal 74 7 2 6" xfId="17308"/>
    <cellStyle name="Normal 74 7 3" xfId="17309"/>
    <cellStyle name="Normal 74 7 3 2" xfId="17310"/>
    <cellStyle name="Normal 74 7 4" xfId="17311"/>
    <cellStyle name="Normal 74 7 5" xfId="17312"/>
    <cellStyle name="Normal 74 8" xfId="17313"/>
    <cellStyle name="Normal 74 8 2" xfId="17314"/>
    <cellStyle name="Normal 74 8 2 2" xfId="17315"/>
    <cellStyle name="Normal 74 8 2 3" xfId="17316"/>
    <cellStyle name="Normal 74 8 2 4" xfId="17317"/>
    <cellStyle name="Normal 74 8 2 5" xfId="17318"/>
    <cellStyle name="Normal 74 8 2 6" xfId="17319"/>
    <cellStyle name="Normal 74 8 3" xfId="17320"/>
    <cellStyle name="Normal 74 8 3 2" xfId="17321"/>
    <cellStyle name="Normal 74 8 4" xfId="17322"/>
    <cellStyle name="Normal 74 8 5" xfId="17323"/>
    <cellStyle name="Normal 74 9" xfId="17324"/>
    <cellStyle name="Normal 74 9 2" xfId="17325"/>
    <cellStyle name="Normal 74 9 2 2" xfId="17326"/>
    <cellStyle name="Normal 74 9 2 3" xfId="17327"/>
    <cellStyle name="Normal 74 9 2 4" xfId="17328"/>
    <cellStyle name="Normal 74 9 2 5" xfId="17329"/>
    <cellStyle name="Normal 74 9 2 6" xfId="17330"/>
    <cellStyle name="Normal 74 9 3" xfId="17331"/>
    <cellStyle name="Normal 74 9 3 2" xfId="17332"/>
    <cellStyle name="Normal 74 9 4" xfId="17333"/>
    <cellStyle name="Normal 74 9 5" xfId="17334"/>
    <cellStyle name="Normal 75" xfId="17335"/>
    <cellStyle name="Normal 75 10" xfId="17336"/>
    <cellStyle name="Normal 75 10 2" xfId="17337"/>
    <cellStyle name="Normal 75 10 2 2" xfId="17338"/>
    <cellStyle name="Normal 75 10 2 3" xfId="17339"/>
    <cellStyle name="Normal 75 10 2 4" xfId="17340"/>
    <cellStyle name="Normal 75 10 2 5" xfId="17341"/>
    <cellStyle name="Normal 75 10 2 6" xfId="17342"/>
    <cellStyle name="Normal 75 10 3" xfId="17343"/>
    <cellStyle name="Normal 75 10 3 2" xfId="17344"/>
    <cellStyle name="Normal 75 10 4" xfId="17345"/>
    <cellStyle name="Normal 75 10 5" xfId="17346"/>
    <cellStyle name="Normal 75 11" xfId="17347"/>
    <cellStyle name="Normal 75 11 2" xfId="17348"/>
    <cellStyle name="Normal 75 11 3" xfId="17349"/>
    <cellStyle name="Normal 75 11 4" xfId="17350"/>
    <cellStyle name="Normal 75 11 5" xfId="17351"/>
    <cellStyle name="Normal 75 11 6" xfId="17352"/>
    <cellStyle name="Normal 75 12" xfId="17353"/>
    <cellStyle name="Normal 75 12 2" xfId="17354"/>
    <cellStyle name="Normal 75 13" xfId="17355"/>
    <cellStyle name="Normal 75 14" xfId="17356"/>
    <cellStyle name="Normal 75 2" xfId="17357"/>
    <cellStyle name="Normal 75 2 2" xfId="17358"/>
    <cellStyle name="Normal 75 2 2 2" xfId="17359"/>
    <cellStyle name="Normal 75 2 2 3" xfId="17360"/>
    <cellStyle name="Normal 75 2 2 4" xfId="17361"/>
    <cellStyle name="Normal 75 2 2 5" xfId="17362"/>
    <cellStyle name="Normal 75 2 2 6" xfId="17363"/>
    <cellStyle name="Normal 75 2 3" xfId="17364"/>
    <cellStyle name="Normal 75 2 3 2" xfId="17365"/>
    <cellStyle name="Normal 75 2 4" xfId="17366"/>
    <cellStyle name="Normal 75 2 5" xfId="17367"/>
    <cellStyle name="Normal 75 3" xfId="17368"/>
    <cellStyle name="Normal 75 3 2" xfId="17369"/>
    <cellStyle name="Normal 75 3 2 2" xfId="17370"/>
    <cellStyle name="Normal 75 3 2 3" xfId="17371"/>
    <cellStyle name="Normal 75 3 2 4" xfId="17372"/>
    <cellStyle name="Normal 75 3 2 5" xfId="17373"/>
    <cellStyle name="Normal 75 3 2 6" xfId="17374"/>
    <cellStyle name="Normal 75 3 3" xfId="17375"/>
    <cellStyle name="Normal 75 3 3 2" xfId="17376"/>
    <cellStyle name="Normal 75 3 4" xfId="17377"/>
    <cellStyle name="Normal 75 3 5" xfId="17378"/>
    <cellStyle name="Normal 75 4" xfId="17379"/>
    <cellStyle name="Normal 75 4 2" xfId="17380"/>
    <cellStyle name="Normal 75 4 2 2" xfId="17381"/>
    <cellStyle name="Normal 75 4 2 3" xfId="17382"/>
    <cellStyle name="Normal 75 4 2 4" xfId="17383"/>
    <cellStyle name="Normal 75 4 2 5" xfId="17384"/>
    <cellStyle name="Normal 75 4 2 6" xfId="17385"/>
    <cellStyle name="Normal 75 4 3" xfId="17386"/>
    <cellStyle name="Normal 75 4 3 2" xfId="17387"/>
    <cellStyle name="Normal 75 4 4" xfId="17388"/>
    <cellStyle name="Normal 75 4 5" xfId="17389"/>
    <cellStyle name="Normal 75 5" xfId="17390"/>
    <cellStyle name="Normal 75 5 2" xfId="17391"/>
    <cellStyle name="Normal 75 5 2 2" xfId="17392"/>
    <cellStyle name="Normal 75 5 2 3" xfId="17393"/>
    <cellStyle name="Normal 75 5 2 4" xfId="17394"/>
    <cellStyle name="Normal 75 5 2 5" xfId="17395"/>
    <cellStyle name="Normal 75 5 2 6" xfId="17396"/>
    <cellStyle name="Normal 75 5 3" xfId="17397"/>
    <cellStyle name="Normal 75 5 3 2" xfId="17398"/>
    <cellStyle name="Normal 75 5 4" xfId="17399"/>
    <cellStyle name="Normal 75 5 5" xfId="17400"/>
    <cellStyle name="Normal 75 6" xfId="17401"/>
    <cellStyle name="Normal 75 6 2" xfId="17402"/>
    <cellStyle name="Normal 75 6 2 2" xfId="17403"/>
    <cellStyle name="Normal 75 6 2 3" xfId="17404"/>
    <cellStyle name="Normal 75 6 2 4" xfId="17405"/>
    <cellStyle name="Normal 75 6 2 5" xfId="17406"/>
    <cellStyle name="Normal 75 6 2 6" xfId="17407"/>
    <cellStyle name="Normal 75 6 3" xfId="17408"/>
    <cellStyle name="Normal 75 6 3 2" xfId="17409"/>
    <cellStyle name="Normal 75 6 4" xfId="17410"/>
    <cellStyle name="Normal 75 6 5" xfId="17411"/>
    <cellStyle name="Normal 75 7" xfId="17412"/>
    <cellStyle name="Normal 75 7 2" xfId="17413"/>
    <cellStyle name="Normal 75 7 2 2" xfId="17414"/>
    <cellStyle name="Normal 75 7 2 3" xfId="17415"/>
    <cellStyle name="Normal 75 7 2 4" xfId="17416"/>
    <cellStyle name="Normal 75 7 2 5" xfId="17417"/>
    <cellStyle name="Normal 75 7 2 6" xfId="17418"/>
    <cellStyle name="Normal 75 7 3" xfId="17419"/>
    <cellStyle name="Normal 75 7 3 2" xfId="17420"/>
    <cellStyle name="Normal 75 7 4" xfId="17421"/>
    <cellStyle name="Normal 75 7 5" xfId="17422"/>
    <cellStyle name="Normal 75 8" xfId="17423"/>
    <cellStyle name="Normal 75 8 2" xfId="17424"/>
    <cellStyle name="Normal 75 8 2 2" xfId="17425"/>
    <cellStyle name="Normal 75 8 2 3" xfId="17426"/>
    <cellStyle name="Normal 75 8 2 4" xfId="17427"/>
    <cellStyle name="Normal 75 8 2 5" xfId="17428"/>
    <cellStyle name="Normal 75 8 2 6" xfId="17429"/>
    <cellStyle name="Normal 75 8 3" xfId="17430"/>
    <cellStyle name="Normal 75 8 3 2" xfId="17431"/>
    <cellStyle name="Normal 75 8 4" xfId="17432"/>
    <cellStyle name="Normal 75 8 5" xfId="17433"/>
    <cellStyle name="Normal 75 9" xfId="17434"/>
    <cellStyle name="Normal 75 9 2" xfId="17435"/>
    <cellStyle name="Normal 75 9 2 2" xfId="17436"/>
    <cellStyle name="Normal 75 9 2 3" xfId="17437"/>
    <cellStyle name="Normal 75 9 2 4" xfId="17438"/>
    <cellStyle name="Normal 75 9 2 5" xfId="17439"/>
    <cellStyle name="Normal 75 9 2 6" xfId="17440"/>
    <cellStyle name="Normal 75 9 3" xfId="17441"/>
    <cellStyle name="Normal 75 9 3 2" xfId="17442"/>
    <cellStyle name="Normal 75 9 4" xfId="17443"/>
    <cellStyle name="Normal 75 9 5" xfId="17444"/>
    <cellStyle name="Normal 76" xfId="17445"/>
    <cellStyle name="Normal 76 2" xfId="17446"/>
    <cellStyle name="Normal 76 2 2" xfId="17447"/>
    <cellStyle name="Normal 76 2 2 2" xfId="17448"/>
    <cellStyle name="Normal 76 2 3" xfId="17449"/>
    <cellStyle name="Normal 76 2 4" xfId="17450"/>
    <cellStyle name="Normal 76 2 5" xfId="17451"/>
    <cellStyle name="Normal 76 3" xfId="17452"/>
    <cellStyle name="Normal 76 3 2" xfId="17453"/>
    <cellStyle name="Normal 76 3 2 2" xfId="17454"/>
    <cellStyle name="Normal 76 3 3" xfId="17455"/>
    <cellStyle name="Normal 76 3 4" xfId="17456"/>
    <cellStyle name="Normal 76 3 5" xfId="17457"/>
    <cellStyle name="Normal 76 4" xfId="17458"/>
    <cellStyle name="Normal 76 4 2" xfId="17459"/>
    <cellStyle name="Normal 76 5" xfId="17460"/>
    <cellStyle name="Normal 76 5 2" xfId="17461"/>
    <cellStyle name="Normal 76 6" xfId="17462"/>
    <cellStyle name="Normal 76 6 2" xfId="17463"/>
    <cellStyle name="Normal 77" xfId="17464"/>
    <cellStyle name="Normal 77 2" xfId="17465"/>
    <cellStyle name="Normal 78" xfId="17466"/>
    <cellStyle name="Normal 79" xfId="17467"/>
    <cellStyle name="Normal 79 2" xfId="17468"/>
    <cellStyle name="Normal 79 2 2" xfId="17469"/>
    <cellStyle name="Normal 79 2 2 2" xfId="17470"/>
    <cellStyle name="Normal 79 2 3" xfId="17471"/>
    <cellStyle name="Normal 79 2 4" xfId="17472"/>
    <cellStyle name="Normal 79 2 5" xfId="17473"/>
    <cellStyle name="Normal 79 3" xfId="17474"/>
    <cellStyle name="Normal 79 3 2" xfId="17475"/>
    <cellStyle name="Normal 79 4" xfId="17476"/>
    <cellStyle name="Normal 79 4 2" xfId="17477"/>
    <cellStyle name="Normal 79 5" xfId="17478"/>
    <cellStyle name="Normal 79 6" xfId="17479"/>
    <cellStyle name="Normal 8" xfId="17480"/>
    <cellStyle name="Normal 8 10" xfId="17481"/>
    <cellStyle name="Normal 8 10 2" xfId="17482"/>
    <cellStyle name="Normal 8 10 2 2" xfId="17483"/>
    <cellStyle name="Normal 8 10 2 3" xfId="17484"/>
    <cellStyle name="Normal 8 10 2 4" xfId="17485"/>
    <cellStyle name="Normal 8 10 2 5" xfId="17486"/>
    <cellStyle name="Normal 8 10 2 6" xfId="17487"/>
    <cellStyle name="Normal 8 10 3" xfId="17488"/>
    <cellStyle name="Normal 8 10 3 2" xfId="17489"/>
    <cellStyle name="Normal 8 10 4" xfId="17490"/>
    <cellStyle name="Normal 8 10 5" xfId="17491"/>
    <cellStyle name="Normal 8 11" xfId="17492"/>
    <cellStyle name="Normal 8 11 2" xfId="17493"/>
    <cellStyle name="Normal 8 11 2 2" xfId="17494"/>
    <cellStyle name="Normal 8 11 2 3" xfId="17495"/>
    <cellStyle name="Normal 8 11 2 4" xfId="17496"/>
    <cellStyle name="Normal 8 11 2 5" xfId="17497"/>
    <cellStyle name="Normal 8 11 2 6" xfId="17498"/>
    <cellStyle name="Normal 8 11 3" xfId="17499"/>
    <cellStyle name="Normal 8 11 3 2" xfId="17500"/>
    <cellStyle name="Normal 8 11 4" xfId="17501"/>
    <cellStyle name="Normal 8 11 5" xfId="17502"/>
    <cellStyle name="Normal 8 12" xfId="17503"/>
    <cellStyle name="Normal 8 12 2" xfId="17504"/>
    <cellStyle name="Normal 8 12 2 2" xfId="17505"/>
    <cellStyle name="Normal 8 12 2 3" xfId="17506"/>
    <cellStyle name="Normal 8 12 2 4" xfId="17507"/>
    <cellStyle name="Normal 8 12 2 5" xfId="17508"/>
    <cellStyle name="Normal 8 12 2 6" xfId="17509"/>
    <cellStyle name="Normal 8 12 3" xfId="17510"/>
    <cellStyle name="Normal 8 12 3 2" xfId="17511"/>
    <cellStyle name="Normal 8 12 4" xfId="17512"/>
    <cellStyle name="Normal 8 12 5" xfId="17513"/>
    <cellStyle name="Normal 8 13" xfId="17514"/>
    <cellStyle name="Normal 8 13 2" xfId="17515"/>
    <cellStyle name="Normal 8 13 2 2" xfId="17516"/>
    <cellStyle name="Normal 8 13 2 3" xfId="17517"/>
    <cellStyle name="Normal 8 13 2 4" xfId="17518"/>
    <cellStyle name="Normal 8 13 2 5" xfId="17519"/>
    <cellStyle name="Normal 8 13 2 6" xfId="17520"/>
    <cellStyle name="Normal 8 13 3" xfId="17521"/>
    <cellStyle name="Normal 8 13 3 2" xfId="17522"/>
    <cellStyle name="Normal 8 13 4" xfId="17523"/>
    <cellStyle name="Normal 8 13 5" xfId="17524"/>
    <cellStyle name="Normal 8 14" xfId="17525"/>
    <cellStyle name="Normal 8 14 2" xfId="17526"/>
    <cellStyle name="Normal 8 14 2 2" xfId="17527"/>
    <cellStyle name="Normal 8 14 2 3" xfId="17528"/>
    <cellStyle name="Normal 8 14 2 4" xfId="17529"/>
    <cellStyle name="Normal 8 14 2 5" xfId="17530"/>
    <cellStyle name="Normal 8 14 2 6" xfId="17531"/>
    <cellStyle name="Normal 8 14 3" xfId="17532"/>
    <cellStyle name="Normal 8 14 3 2" xfId="17533"/>
    <cellStyle name="Normal 8 14 4" xfId="17534"/>
    <cellStyle name="Normal 8 14 5" xfId="17535"/>
    <cellStyle name="Normal 8 15" xfId="17536"/>
    <cellStyle name="Normal 8 15 2" xfId="17537"/>
    <cellStyle name="Normal 8 15 2 2" xfId="17538"/>
    <cellStyle name="Normal 8 15 2 3" xfId="17539"/>
    <cellStyle name="Normal 8 15 2 4" xfId="17540"/>
    <cellStyle name="Normal 8 15 2 5" xfId="17541"/>
    <cellStyle name="Normal 8 15 2 6" xfId="17542"/>
    <cellStyle name="Normal 8 15 3" xfId="17543"/>
    <cellStyle name="Normal 8 15 3 2" xfId="17544"/>
    <cellStyle name="Normal 8 15 4" xfId="17545"/>
    <cellStyle name="Normal 8 15 5" xfId="17546"/>
    <cellStyle name="Normal 8 16" xfId="17547"/>
    <cellStyle name="Normal 8 16 2" xfId="17548"/>
    <cellStyle name="Normal 8 16 2 2" xfId="17549"/>
    <cellStyle name="Normal 8 16 2 3" xfId="17550"/>
    <cellStyle name="Normal 8 16 2 4" xfId="17551"/>
    <cellStyle name="Normal 8 16 2 5" xfId="17552"/>
    <cellStyle name="Normal 8 16 2 6" xfId="17553"/>
    <cellStyle name="Normal 8 16 3" xfId="17554"/>
    <cellStyle name="Normal 8 16 3 2" xfId="17555"/>
    <cellStyle name="Normal 8 16 4" xfId="17556"/>
    <cellStyle name="Normal 8 16 5" xfId="17557"/>
    <cellStyle name="Normal 8 17" xfId="17558"/>
    <cellStyle name="Normal 8 17 2" xfId="17559"/>
    <cellStyle name="Normal 8 17 2 2" xfId="17560"/>
    <cellStyle name="Normal 8 17 2 3" xfId="17561"/>
    <cellStyle name="Normal 8 17 2 4" xfId="17562"/>
    <cellStyle name="Normal 8 17 2 5" xfId="17563"/>
    <cellStyle name="Normal 8 17 2 6" xfId="17564"/>
    <cellStyle name="Normal 8 17 3" xfId="17565"/>
    <cellStyle name="Normal 8 17 3 2" xfId="17566"/>
    <cellStyle name="Normal 8 17 4" xfId="17567"/>
    <cellStyle name="Normal 8 17 5" xfId="17568"/>
    <cellStyle name="Normal 8 18" xfId="17569"/>
    <cellStyle name="Normal 8 18 2" xfId="17570"/>
    <cellStyle name="Normal 8 18 2 2" xfId="17571"/>
    <cellStyle name="Normal 8 18 2 3" xfId="17572"/>
    <cellStyle name="Normal 8 18 2 4" xfId="17573"/>
    <cellStyle name="Normal 8 18 2 5" xfId="17574"/>
    <cellStyle name="Normal 8 18 2 6" xfId="17575"/>
    <cellStyle name="Normal 8 18 3" xfId="17576"/>
    <cellStyle name="Normal 8 18 3 2" xfId="17577"/>
    <cellStyle name="Normal 8 18 4" xfId="17578"/>
    <cellStyle name="Normal 8 18 5" xfId="17579"/>
    <cellStyle name="Normal 8 19" xfId="17580"/>
    <cellStyle name="Normal 8 19 2" xfId="17581"/>
    <cellStyle name="Normal 8 19 2 2" xfId="17582"/>
    <cellStyle name="Normal 8 19 2 3" xfId="17583"/>
    <cellStyle name="Normal 8 19 2 4" xfId="17584"/>
    <cellStyle name="Normal 8 19 2 5" xfId="17585"/>
    <cellStyle name="Normal 8 19 2 6" xfId="17586"/>
    <cellStyle name="Normal 8 19 3" xfId="17587"/>
    <cellStyle name="Normal 8 19 3 2" xfId="17588"/>
    <cellStyle name="Normal 8 19 4" xfId="17589"/>
    <cellStyle name="Normal 8 19 5" xfId="17590"/>
    <cellStyle name="Normal 8 2" xfId="17591"/>
    <cellStyle name="Normal 8 2 2" xfId="17592"/>
    <cellStyle name="Normal 8 2 2 2" xfId="17593"/>
    <cellStyle name="Normal 8 2 2 2 2" xfId="17594"/>
    <cellStyle name="Normal 8 2 2 2 3" xfId="17595"/>
    <cellStyle name="Normal 8 2 2 2 4" xfId="17596"/>
    <cellStyle name="Normal 8 2 2 3" xfId="17597"/>
    <cellStyle name="Normal 8 2 2 3 2" xfId="17598"/>
    <cellStyle name="Normal 8 2 2 3 3" xfId="17599"/>
    <cellStyle name="Normal 8 2 2 3 4" xfId="17600"/>
    <cellStyle name="Normal 8 2 2 4" xfId="17601"/>
    <cellStyle name="Normal 8 2 2 4 2" xfId="17602"/>
    <cellStyle name="Normal 8 2 2 5" xfId="17603"/>
    <cellStyle name="Normal 8 2 2 5 2" xfId="17604"/>
    <cellStyle name="Normal 8 2 2 6" xfId="17605"/>
    <cellStyle name="Normal 8 2 2 7" xfId="17606"/>
    <cellStyle name="Normal 8 2 2 8" xfId="17607"/>
    <cellStyle name="Normal 8 2 3" xfId="17608"/>
    <cellStyle name="Normal 8 2 3 2" xfId="17609"/>
    <cellStyle name="Normal 8 2 3 3" xfId="17610"/>
    <cellStyle name="Normal 8 2 3 4" xfId="17611"/>
    <cellStyle name="Normal 8 2 3 5" xfId="17612"/>
    <cellStyle name="Normal 8 2 4" xfId="17613"/>
    <cellStyle name="Normal 8 2 4 2" xfId="17614"/>
    <cellStyle name="Normal 8 2 5" xfId="17615"/>
    <cellStyle name="Normal 8 2 6" xfId="17616"/>
    <cellStyle name="Normal 8 2 7" xfId="17617"/>
    <cellStyle name="Normal 8 20" xfId="17618"/>
    <cellStyle name="Normal 8 20 2" xfId="17619"/>
    <cellStyle name="Normal 8 20 2 2" xfId="17620"/>
    <cellStyle name="Normal 8 20 2 3" xfId="17621"/>
    <cellStyle name="Normal 8 20 2 4" xfId="17622"/>
    <cellStyle name="Normal 8 20 2 5" xfId="17623"/>
    <cellStyle name="Normal 8 20 2 6" xfId="17624"/>
    <cellStyle name="Normal 8 20 3" xfId="17625"/>
    <cellStyle name="Normal 8 20 3 2" xfId="17626"/>
    <cellStyle name="Normal 8 20 4" xfId="17627"/>
    <cellStyle name="Normal 8 20 5" xfId="17628"/>
    <cellStyle name="Normal 8 21" xfId="17629"/>
    <cellStyle name="Normal 8 21 2" xfId="17630"/>
    <cellStyle name="Normal 8 21 2 2" xfId="17631"/>
    <cellStyle name="Normal 8 21 2 3" xfId="17632"/>
    <cellStyle name="Normal 8 21 2 4" xfId="17633"/>
    <cellStyle name="Normal 8 21 2 5" xfId="17634"/>
    <cellStyle name="Normal 8 21 2 6" xfId="17635"/>
    <cellStyle name="Normal 8 21 3" xfId="17636"/>
    <cellStyle name="Normal 8 21 3 2" xfId="17637"/>
    <cellStyle name="Normal 8 21 4" xfId="17638"/>
    <cellStyle name="Normal 8 21 5" xfId="17639"/>
    <cellStyle name="Normal 8 22" xfId="17640"/>
    <cellStyle name="Normal 8 22 2" xfId="17641"/>
    <cellStyle name="Normal 8 22 2 2" xfId="17642"/>
    <cellStyle name="Normal 8 22 2 3" xfId="17643"/>
    <cellStyle name="Normal 8 22 2 4" xfId="17644"/>
    <cellStyle name="Normal 8 22 2 5" xfId="17645"/>
    <cellStyle name="Normal 8 22 2 6" xfId="17646"/>
    <cellStyle name="Normal 8 22 3" xfId="17647"/>
    <cellStyle name="Normal 8 22 3 2" xfId="17648"/>
    <cellStyle name="Normal 8 22 4" xfId="17649"/>
    <cellStyle name="Normal 8 22 5" xfId="17650"/>
    <cellStyle name="Normal 8 23" xfId="17651"/>
    <cellStyle name="Normal 8 23 2" xfId="17652"/>
    <cellStyle name="Normal 8 23 2 2" xfId="17653"/>
    <cellStyle name="Normal 8 23 2 3" xfId="17654"/>
    <cellStyle name="Normal 8 23 2 4" xfId="17655"/>
    <cellStyle name="Normal 8 23 2 5" xfId="17656"/>
    <cellStyle name="Normal 8 23 2 6" xfId="17657"/>
    <cellStyle name="Normal 8 23 3" xfId="17658"/>
    <cellStyle name="Normal 8 23 3 2" xfId="17659"/>
    <cellStyle name="Normal 8 23 4" xfId="17660"/>
    <cellStyle name="Normal 8 23 5" xfId="17661"/>
    <cellStyle name="Normal 8 24" xfId="17662"/>
    <cellStyle name="Normal 8 24 2" xfId="17663"/>
    <cellStyle name="Normal 8 24 2 2" xfId="17664"/>
    <cellStyle name="Normal 8 24 2 3" xfId="17665"/>
    <cellStyle name="Normal 8 24 2 4" xfId="17666"/>
    <cellStyle name="Normal 8 24 2 5" xfId="17667"/>
    <cellStyle name="Normal 8 24 2 6" xfId="17668"/>
    <cellStyle name="Normal 8 24 3" xfId="17669"/>
    <cellStyle name="Normal 8 24 3 2" xfId="17670"/>
    <cellStyle name="Normal 8 24 4" xfId="17671"/>
    <cellStyle name="Normal 8 24 5" xfId="17672"/>
    <cellStyle name="Normal 8 25" xfId="17673"/>
    <cellStyle name="Normal 8 25 2" xfId="17674"/>
    <cellStyle name="Normal 8 25 2 2" xfId="17675"/>
    <cellStyle name="Normal 8 25 2 3" xfId="17676"/>
    <cellStyle name="Normal 8 25 2 4" xfId="17677"/>
    <cellStyle name="Normal 8 25 2 5" xfId="17678"/>
    <cellStyle name="Normal 8 25 2 6" xfId="17679"/>
    <cellStyle name="Normal 8 25 3" xfId="17680"/>
    <cellStyle name="Normal 8 25 3 2" xfId="17681"/>
    <cellStyle name="Normal 8 25 4" xfId="17682"/>
    <cellStyle name="Normal 8 25 5" xfId="17683"/>
    <cellStyle name="Normal 8 26" xfId="17684"/>
    <cellStyle name="Normal 8 26 2" xfId="17685"/>
    <cellStyle name="Normal 8 26 2 2" xfId="17686"/>
    <cellStyle name="Normal 8 26 2 3" xfId="17687"/>
    <cellStyle name="Normal 8 26 2 4" xfId="17688"/>
    <cellStyle name="Normal 8 26 2 5" xfId="17689"/>
    <cellStyle name="Normal 8 26 2 6" xfId="17690"/>
    <cellStyle name="Normal 8 26 3" xfId="17691"/>
    <cellStyle name="Normal 8 26 3 2" xfId="17692"/>
    <cellStyle name="Normal 8 26 4" xfId="17693"/>
    <cellStyle name="Normal 8 26 5" xfId="17694"/>
    <cellStyle name="Normal 8 27" xfId="17695"/>
    <cellStyle name="Normal 8 27 2" xfId="17696"/>
    <cellStyle name="Normal 8 27 2 2" xfId="17697"/>
    <cellStyle name="Normal 8 27 2 3" xfId="17698"/>
    <cellStyle name="Normal 8 27 2 4" xfId="17699"/>
    <cellStyle name="Normal 8 27 2 5" xfId="17700"/>
    <cellStyle name="Normal 8 27 2 6" xfId="17701"/>
    <cellStyle name="Normal 8 27 3" xfId="17702"/>
    <cellStyle name="Normal 8 27 3 2" xfId="17703"/>
    <cellStyle name="Normal 8 27 4" xfId="17704"/>
    <cellStyle name="Normal 8 27 5" xfId="17705"/>
    <cellStyle name="Normal 8 28" xfId="17706"/>
    <cellStyle name="Normal 8 28 2" xfId="17707"/>
    <cellStyle name="Normal 8 28 2 2" xfId="17708"/>
    <cellStyle name="Normal 8 28 2 3" xfId="17709"/>
    <cellStyle name="Normal 8 28 2 4" xfId="17710"/>
    <cellStyle name="Normal 8 28 2 5" xfId="17711"/>
    <cellStyle name="Normal 8 28 2 6" xfId="17712"/>
    <cellStyle name="Normal 8 28 3" xfId="17713"/>
    <cellStyle name="Normal 8 28 3 2" xfId="17714"/>
    <cellStyle name="Normal 8 28 4" xfId="17715"/>
    <cellStyle name="Normal 8 28 5" xfId="17716"/>
    <cellStyle name="Normal 8 29" xfId="17717"/>
    <cellStyle name="Normal 8 29 2" xfId="17718"/>
    <cellStyle name="Normal 8 29 2 2" xfId="17719"/>
    <cellStyle name="Normal 8 29 2 3" xfId="17720"/>
    <cellStyle name="Normal 8 29 2 4" xfId="17721"/>
    <cellStyle name="Normal 8 29 2 5" xfId="17722"/>
    <cellStyle name="Normal 8 29 2 6" xfId="17723"/>
    <cellStyle name="Normal 8 29 3" xfId="17724"/>
    <cellStyle name="Normal 8 29 3 2" xfId="17725"/>
    <cellStyle name="Normal 8 29 4" xfId="17726"/>
    <cellStyle name="Normal 8 29 5" xfId="17727"/>
    <cellStyle name="Normal 8 3" xfId="17728"/>
    <cellStyle name="Normal 8 3 2" xfId="17729"/>
    <cellStyle name="Normal 8 3 2 2" xfId="17730"/>
    <cellStyle name="Normal 8 3 2 2 2" xfId="17731"/>
    <cellStyle name="Normal 8 3 2 3" xfId="17732"/>
    <cellStyle name="Normal 8 3 2 3 2" xfId="17733"/>
    <cellStyle name="Normal 8 3 2 4" xfId="17734"/>
    <cellStyle name="Normal 8 3 2 4 2" xfId="17735"/>
    <cellStyle name="Normal 8 3 2 5" xfId="17736"/>
    <cellStyle name="Normal 8 3 2 6" xfId="17737"/>
    <cellStyle name="Normal 8 3 3" xfId="17738"/>
    <cellStyle name="Normal 8 3 3 2" xfId="17739"/>
    <cellStyle name="Normal 8 3 4" xfId="17740"/>
    <cellStyle name="Normal 8 3 4 2" xfId="17741"/>
    <cellStyle name="Normal 8 3 5" xfId="17742"/>
    <cellStyle name="Normal 8 3 5 2" xfId="17743"/>
    <cellStyle name="Normal 8 3 6" xfId="17744"/>
    <cellStyle name="Normal 8 30" xfId="17745"/>
    <cellStyle name="Normal 8 30 2" xfId="17746"/>
    <cellStyle name="Normal 8 30 2 2" xfId="17747"/>
    <cellStyle name="Normal 8 30 2 3" xfId="17748"/>
    <cellStyle name="Normal 8 30 2 4" xfId="17749"/>
    <cellStyle name="Normal 8 30 2 5" xfId="17750"/>
    <cellStyle name="Normal 8 30 2 6" xfId="17751"/>
    <cellStyle name="Normal 8 30 3" xfId="17752"/>
    <cellStyle name="Normal 8 30 3 2" xfId="17753"/>
    <cellStyle name="Normal 8 30 4" xfId="17754"/>
    <cellStyle name="Normal 8 30 5" xfId="17755"/>
    <cellStyle name="Normal 8 31" xfId="17756"/>
    <cellStyle name="Normal 8 31 2" xfId="17757"/>
    <cellStyle name="Normal 8 31 2 2" xfId="17758"/>
    <cellStyle name="Normal 8 31 2 3" xfId="17759"/>
    <cellStyle name="Normal 8 31 2 4" xfId="17760"/>
    <cellStyle name="Normal 8 31 2 5" xfId="17761"/>
    <cellStyle name="Normal 8 31 2 6" xfId="17762"/>
    <cellStyle name="Normal 8 31 3" xfId="17763"/>
    <cellStyle name="Normal 8 31 3 2" xfId="17764"/>
    <cellStyle name="Normal 8 31 4" xfId="17765"/>
    <cellStyle name="Normal 8 31 5" xfId="17766"/>
    <cellStyle name="Normal 8 32" xfId="17767"/>
    <cellStyle name="Normal 8 32 2" xfId="17768"/>
    <cellStyle name="Normal 8 32 2 2" xfId="17769"/>
    <cellStyle name="Normal 8 32 2 3" xfId="17770"/>
    <cellStyle name="Normal 8 32 2 4" xfId="17771"/>
    <cellStyle name="Normal 8 32 2 5" xfId="17772"/>
    <cellStyle name="Normal 8 32 2 6" xfId="17773"/>
    <cellStyle name="Normal 8 32 3" xfId="17774"/>
    <cellStyle name="Normal 8 32 3 2" xfId="17775"/>
    <cellStyle name="Normal 8 32 4" xfId="17776"/>
    <cellStyle name="Normal 8 32 5" xfId="17777"/>
    <cellStyle name="Normal 8 33" xfId="17778"/>
    <cellStyle name="Normal 8 33 2" xfId="17779"/>
    <cellStyle name="Normal 8 33 2 2" xfId="17780"/>
    <cellStyle name="Normal 8 33 2 3" xfId="17781"/>
    <cellStyle name="Normal 8 33 2 4" xfId="17782"/>
    <cellStyle name="Normal 8 33 2 5" xfId="17783"/>
    <cellStyle name="Normal 8 33 2 6" xfId="17784"/>
    <cellStyle name="Normal 8 33 3" xfId="17785"/>
    <cellStyle name="Normal 8 33 3 2" xfId="17786"/>
    <cellStyle name="Normal 8 33 4" xfId="17787"/>
    <cellStyle name="Normal 8 33 5" xfId="17788"/>
    <cellStyle name="Normal 8 34" xfId="17789"/>
    <cellStyle name="Normal 8 34 2" xfId="17790"/>
    <cellStyle name="Normal 8 34 2 2" xfId="17791"/>
    <cellStyle name="Normal 8 34 2 3" xfId="17792"/>
    <cellStyle name="Normal 8 34 2 4" xfId="17793"/>
    <cellStyle name="Normal 8 34 2 5" xfId="17794"/>
    <cellStyle name="Normal 8 34 2 6" xfId="17795"/>
    <cellStyle name="Normal 8 34 3" xfId="17796"/>
    <cellStyle name="Normal 8 34 3 2" xfId="17797"/>
    <cellStyle name="Normal 8 34 4" xfId="17798"/>
    <cellStyle name="Normal 8 34 5" xfId="17799"/>
    <cellStyle name="Normal 8 35" xfId="17800"/>
    <cellStyle name="Normal 8 35 2" xfId="17801"/>
    <cellStyle name="Normal 8 35 2 2" xfId="17802"/>
    <cellStyle name="Normal 8 35 2 3" xfId="17803"/>
    <cellStyle name="Normal 8 35 2 4" xfId="17804"/>
    <cellStyle name="Normal 8 35 2 5" xfId="17805"/>
    <cellStyle name="Normal 8 35 2 6" xfId="17806"/>
    <cellStyle name="Normal 8 35 3" xfId="17807"/>
    <cellStyle name="Normal 8 35 3 2" xfId="17808"/>
    <cellStyle name="Normal 8 35 4" xfId="17809"/>
    <cellStyle name="Normal 8 35 5" xfId="17810"/>
    <cellStyle name="Normal 8 36" xfId="17811"/>
    <cellStyle name="Normal 8 36 2" xfId="17812"/>
    <cellStyle name="Normal 8 36 2 2" xfId="17813"/>
    <cellStyle name="Normal 8 36 2 3" xfId="17814"/>
    <cellStyle name="Normal 8 36 2 4" xfId="17815"/>
    <cellStyle name="Normal 8 36 2 5" xfId="17816"/>
    <cellStyle name="Normal 8 36 2 6" xfId="17817"/>
    <cellStyle name="Normal 8 36 3" xfId="17818"/>
    <cellStyle name="Normal 8 36 3 2" xfId="17819"/>
    <cellStyle name="Normal 8 36 4" xfId="17820"/>
    <cellStyle name="Normal 8 36 5" xfId="17821"/>
    <cellStyle name="Normal 8 37" xfId="17822"/>
    <cellStyle name="Normal 8 37 2" xfId="17823"/>
    <cellStyle name="Normal 8 37 2 2" xfId="17824"/>
    <cellStyle name="Normal 8 37 2 3" xfId="17825"/>
    <cellStyle name="Normal 8 37 2 4" xfId="17826"/>
    <cellStyle name="Normal 8 37 2 5" xfId="17827"/>
    <cellStyle name="Normal 8 37 2 6" xfId="17828"/>
    <cellStyle name="Normal 8 37 3" xfId="17829"/>
    <cellStyle name="Normal 8 37 3 2" xfId="17830"/>
    <cellStyle name="Normal 8 37 4" xfId="17831"/>
    <cellStyle name="Normal 8 37 5" xfId="17832"/>
    <cellStyle name="Normal 8 38" xfId="17833"/>
    <cellStyle name="Normal 8 38 2" xfId="17834"/>
    <cellStyle name="Normal 8 38 2 2" xfId="17835"/>
    <cellStyle name="Normal 8 38 2 3" xfId="17836"/>
    <cellStyle name="Normal 8 38 2 4" xfId="17837"/>
    <cellStyle name="Normal 8 38 2 5" xfId="17838"/>
    <cellStyle name="Normal 8 38 2 6" xfId="17839"/>
    <cellStyle name="Normal 8 38 3" xfId="17840"/>
    <cellStyle name="Normal 8 38 3 2" xfId="17841"/>
    <cellStyle name="Normal 8 38 4" xfId="17842"/>
    <cellStyle name="Normal 8 38 5" xfId="17843"/>
    <cellStyle name="Normal 8 39" xfId="17844"/>
    <cellStyle name="Normal 8 39 2" xfId="17845"/>
    <cellStyle name="Normal 8 39 2 2" xfId="17846"/>
    <cellStyle name="Normal 8 39 2 3" xfId="17847"/>
    <cellStyle name="Normal 8 39 2 4" xfId="17848"/>
    <cellStyle name="Normal 8 39 2 5" xfId="17849"/>
    <cellStyle name="Normal 8 39 2 6" xfId="17850"/>
    <cellStyle name="Normal 8 39 3" xfId="17851"/>
    <cellStyle name="Normal 8 39 3 2" xfId="17852"/>
    <cellStyle name="Normal 8 39 4" xfId="17853"/>
    <cellStyle name="Normal 8 39 5" xfId="17854"/>
    <cellStyle name="Normal 8 4" xfId="17855"/>
    <cellStyle name="Normal 8 4 2" xfId="17856"/>
    <cellStyle name="Normal 8 4 2 2" xfId="17857"/>
    <cellStyle name="Normal 8 4 2 2 2" xfId="17858"/>
    <cellStyle name="Normal 8 4 2 3" xfId="17859"/>
    <cellStyle name="Normal 8 4 2 3 2" xfId="17860"/>
    <cellStyle name="Normal 8 4 2 4" xfId="17861"/>
    <cellStyle name="Normal 8 4 2 4 2" xfId="17862"/>
    <cellStyle name="Normal 8 4 2 5" xfId="17863"/>
    <cellStyle name="Normal 8 4 2 6" xfId="17864"/>
    <cellStyle name="Normal 8 4 3" xfId="17865"/>
    <cellStyle name="Normal 8 4 3 2" xfId="17866"/>
    <cellStyle name="Normal 8 4 4" xfId="17867"/>
    <cellStyle name="Normal 8 4 4 2" xfId="17868"/>
    <cellStyle name="Normal 8 4 5" xfId="17869"/>
    <cellStyle name="Normal 8 4 5 2" xfId="17870"/>
    <cellStyle name="Normal 8 4 6" xfId="17871"/>
    <cellStyle name="Normal 8 40" xfId="17872"/>
    <cellStyle name="Normal 8 40 2" xfId="17873"/>
    <cellStyle name="Normal 8 40 2 2" xfId="17874"/>
    <cellStyle name="Normal 8 40 2 3" xfId="17875"/>
    <cellStyle name="Normal 8 40 2 4" xfId="17876"/>
    <cellStyle name="Normal 8 40 2 5" xfId="17877"/>
    <cellStyle name="Normal 8 40 2 6" xfId="17878"/>
    <cellStyle name="Normal 8 40 3" xfId="17879"/>
    <cellStyle name="Normal 8 40 3 2" xfId="17880"/>
    <cellStyle name="Normal 8 40 4" xfId="17881"/>
    <cellStyle name="Normal 8 40 5" xfId="17882"/>
    <cellStyle name="Normal 8 41" xfId="17883"/>
    <cellStyle name="Normal 8 41 2" xfId="17884"/>
    <cellStyle name="Normal 8 41 2 2" xfId="17885"/>
    <cellStyle name="Normal 8 41 2 3" xfId="17886"/>
    <cellStyle name="Normal 8 41 2 4" xfId="17887"/>
    <cellStyle name="Normal 8 41 2 5" xfId="17888"/>
    <cellStyle name="Normal 8 41 2 6" xfId="17889"/>
    <cellStyle name="Normal 8 41 3" xfId="17890"/>
    <cellStyle name="Normal 8 41 3 2" xfId="17891"/>
    <cellStyle name="Normal 8 41 4" xfId="17892"/>
    <cellStyle name="Normal 8 41 5" xfId="17893"/>
    <cellStyle name="Normal 8 42" xfId="17894"/>
    <cellStyle name="Normal 8 42 2" xfId="17895"/>
    <cellStyle name="Normal 8 42 2 2" xfId="17896"/>
    <cellStyle name="Normal 8 42 2 3" xfId="17897"/>
    <cellStyle name="Normal 8 42 2 4" xfId="17898"/>
    <cellStyle name="Normal 8 42 2 5" xfId="17899"/>
    <cellStyle name="Normal 8 42 2 6" xfId="17900"/>
    <cellStyle name="Normal 8 42 3" xfId="17901"/>
    <cellStyle name="Normal 8 42 3 2" xfId="17902"/>
    <cellStyle name="Normal 8 42 4" xfId="17903"/>
    <cellStyle name="Normal 8 42 5" xfId="17904"/>
    <cellStyle name="Normal 8 43" xfId="17905"/>
    <cellStyle name="Normal 8 43 2" xfId="17906"/>
    <cellStyle name="Normal 8 43 2 2" xfId="17907"/>
    <cellStyle name="Normal 8 43 2 3" xfId="17908"/>
    <cellStyle name="Normal 8 43 2 4" xfId="17909"/>
    <cellStyle name="Normal 8 43 2 5" xfId="17910"/>
    <cellStyle name="Normal 8 43 2 6" xfId="17911"/>
    <cellStyle name="Normal 8 43 3" xfId="17912"/>
    <cellStyle name="Normal 8 43 3 2" xfId="17913"/>
    <cellStyle name="Normal 8 43 4" xfId="17914"/>
    <cellStyle name="Normal 8 43 5" xfId="17915"/>
    <cellStyle name="Normal 8 44" xfId="17916"/>
    <cellStyle name="Normal 8 44 2" xfId="17917"/>
    <cellStyle name="Normal 8 44 2 2" xfId="17918"/>
    <cellStyle name="Normal 8 44 2 3" xfId="17919"/>
    <cellStyle name="Normal 8 44 2 4" xfId="17920"/>
    <cellStyle name="Normal 8 44 2 5" xfId="17921"/>
    <cellStyle name="Normal 8 44 2 6" xfId="17922"/>
    <cellStyle name="Normal 8 44 3" xfId="17923"/>
    <cellStyle name="Normal 8 44 3 2" xfId="17924"/>
    <cellStyle name="Normal 8 44 4" xfId="17925"/>
    <cellStyle name="Normal 8 44 5" xfId="17926"/>
    <cellStyle name="Normal 8 45" xfId="17927"/>
    <cellStyle name="Normal 8 45 2" xfId="17928"/>
    <cellStyle name="Normal 8 45 2 2" xfId="17929"/>
    <cellStyle name="Normal 8 45 2 3" xfId="17930"/>
    <cellStyle name="Normal 8 45 2 4" xfId="17931"/>
    <cellStyle name="Normal 8 45 2 5" xfId="17932"/>
    <cellStyle name="Normal 8 45 2 6" xfId="17933"/>
    <cellStyle name="Normal 8 45 3" xfId="17934"/>
    <cellStyle name="Normal 8 45 3 2" xfId="17935"/>
    <cellStyle name="Normal 8 45 4" xfId="17936"/>
    <cellStyle name="Normal 8 45 5" xfId="17937"/>
    <cellStyle name="Normal 8 46" xfId="17938"/>
    <cellStyle name="Normal 8 46 2" xfId="17939"/>
    <cellStyle name="Normal 8 46 2 2" xfId="17940"/>
    <cellStyle name="Normal 8 46 2 3" xfId="17941"/>
    <cellStyle name="Normal 8 46 2 4" xfId="17942"/>
    <cellStyle name="Normal 8 46 2 5" xfId="17943"/>
    <cellStyle name="Normal 8 46 2 6" xfId="17944"/>
    <cellStyle name="Normal 8 46 3" xfId="17945"/>
    <cellStyle name="Normal 8 46 3 2" xfId="17946"/>
    <cellStyle name="Normal 8 46 4" xfId="17947"/>
    <cellStyle name="Normal 8 46 5" xfId="17948"/>
    <cellStyle name="Normal 8 47" xfId="17949"/>
    <cellStyle name="Normal 8 47 2" xfId="17950"/>
    <cellStyle name="Normal 8 47 2 2" xfId="17951"/>
    <cellStyle name="Normal 8 47 2 3" xfId="17952"/>
    <cellStyle name="Normal 8 47 2 4" xfId="17953"/>
    <cellStyle name="Normal 8 47 2 5" xfId="17954"/>
    <cellStyle name="Normal 8 47 2 6" xfId="17955"/>
    <cellStyle name="Normal 8 47 3" xfId="17956"/>
    <cellStyle name="Normal 8 47 3 2" xfId="17957"/>
    <cellStyle name="Normal 8 47 4" xfId="17958"/>
    <cellStyle name="Normal 8 47 5" xfId="17959"/>
    <cellStyle name="Normal 8 48" xfId="17960"/>
    <cellStyle name="Normal 8 48 2" xfId="17961"/>
    <cellStyle name="Normal 8 48 3" xfId="17962"/>
    <cellStyle name="Normal 8 49" xfId="17963"/>
    <cellStyle name="Normal 8 49 2" xfId="17964"/>
    <cellStyle name="Normal 8 5" xfId="17965"/>
    <cellStyle name="Normal 8 5 2" xfId="17966"/>
    <cellStyle name="Normal 8 5 2 2" xfId="17967"/>
    <cellStyle name="Normal 8 5 2 2 2" xfId="17968"/>
    <cellStyle name="Normal 8 5 2 3" xfId="17969"/>
    <cellStyle name="Normal 8 5 2 4" xfId="17970"/>
    <cellStyle name="Normal 8 5 2 5" xfId="17971"/>
    <cellStyle name="Normal 8 5 2 6" xfId="17972"/>
    <cellStyle name="Normal 8 5 3" xfId="17973"/>
    <cellStyle name="Normal 8 5 3 2" xfId="17974"/>
    <cellStyle name="Normal 8 5 4" xfId="17975"/>
    <cellStyle name="Normal 8 5 4 2" xfId="17976"/>
    <cellStyle name="Normal 8 5 5" xfId="17977"/>
    <cellStyle name="Normal 8 5 5 2" xfId="17978"/>
    <cellStyle name="Normal 8 50" xfId="17979"/>
    <cellStyle name="Normal 8 50 2" xfId="17980"/>
    <cellStyle name="Normal 8 51" xfId="17981"/>
    <cellStyle name="Normal 8 6" xfId="17982"/>
    <cellStyle name="Normal 8 6 2" xfId="17983"/>
    <cellStyle name="Normal 8 6 2 2" xfId="17984"/>
    <cellStyle name="Normal 8 6 2 3" xfId="17985"/>
    <cellStyle name="Normal 8 6 2 4" xfId="17986"/>
    <cellStyle name="Normal 8 6 2 5" xfId="17987"/>
    <cellStyle name="Normal 8 6 2 6" xfId="17988"/>
    <cellStyle name="Normal 8 6 3" xfId="17989"/>
    <cellStyle name="Normal 8 6 3 2" xfId="17990"/>
    <cellStyle name="Normal 8 6 4" xfId="17991"/>
    <cellStyle name="Normal 8 6 4 2" xfId="17992"/>
    <cellStyle name="Normal 8 6 5" xfId="17993"/>
    <cellStyle name="Normal 8 7" xfId="17994"/>
    <cellStyle name="Normal 8 7 2" xfId="17995"/>
    <cellStyle name="Normal 8 7 2 2" xfId="17996"/>
    <cellStyle name="Normal 8 7 2 2 2" xfId="17997"/>
    <cellStyle name="Normal 8 7 2 3" xfId="17998"/>
    <cellStyle name="Normal 8 7 2 4" xfId="17999"/>
    <cellStyle name="Normal 8 7 2 5" xfId="18000"/>
    <cellStyle name="Normal 8 7 2 6" xfId="18001"/>
    <cellStyle name="Normal 8 7 3" xfId="18002"/>
    <cellStyle name="Normal 8 7 3 2" xfId="18003"/>
    <cellStyle name="Normal 8 7 4" xfId="18004"/>
    <cellStyle name="Normal 8 7 4 2" xfId="18005"/>
    <cellStyle name="Normal 8 7 5" xfId="18006"/>
    <cellStyle name="Normal 8 7 5 2" xfId="18007"/>
    <cellStyle name="Normal 8 8" xfId="18008"/>
    <cellStyle name="Normal 8 8 2" xfId="18009"/>
    <cellStyle name="Normal 8 8 2 2" xfId="18010"/>
    <cellStyle name="Normal 8 8 2 2 2" xfId="18011"/>
    <cellStyle name="Normal 8 8 2 3" xfId="18012"/>
    <cellStyle name="Normal 8 8 2 4" xfId="18013"/>
    <cellStyle name="Normal 8 8 2 5" xfId="18014"/>
    <cellStyle name="Normal 8 8 2 6" xfId="18015"/>
    <cellStyle name="Normal 8 8 3" xfId="18016"/>
    <cellStyle name="Normal 8 8 3 2" xfId="18017"/>
    <cellStyle name="Normal 8 8 4" xfId="18018"/>
    <cellStyle name="Normal 8 8 4 2" xfId="18019"/>
    <cellStyle name="Normal 8 8 5" xfId="18020"/>
    <cellStyle name="Normal 8 9" xfId="18021"/>
    <cellStyle name="Normal 8 9 2" xfId="18022"/>
    <cellStyle name="Normal 8 9 2 2" xfId="18023"/>
    <cellStyle name="Normal 8 9 2 3" xfId="18024"/>
    <cellStyle name="Normal 8 9 2 4" xfId="18025"/>
    <cellStyle name="Normal 8 9 2 5" xfId="18026"/>
    <cellStyle name="Normal 8 9 2 6" xfId="18027"/>
    <cellStyle name="Normal 8 9 3" xfId="18028"/>
    <cellStyle name="Normal 8 9 3 2" xfId="18029"/>
    <cellStyle name="Normal 8 9 4" xfId="18030"/>
    <cellStyle name="Normal 8 9 5" xfId="18031"/>
    <cellStyle name="Normal 80" xfId="18032"/>
    <cellStyle name="Normal 80 2" xfId="18033"/>
    <cellStyle name="Normal 80 2 2" xfId="18034"/>
    <cellStyle name="Normal 80 2 2 2" xfId="18035"/>
    <cellStyle name="Normal 80 2 3" xfId="18036"/>
    <cellStyle name="Normal 80 2 4" xfId="18037"/>
    <cellStyle name="Normal 80 2 5" xfId="18038"/>
    <cellStyle name="Normal 80 3" xfId="18039"/>
    <cellStyle name="Normal 80 3 2" xfId="18040"/>
    <cellStyle name="Normal 80 4" xfId="18041"/>
    <cellStyle name="Normal 80 5" xfId="18042"/>
    <cellStyle name="Normal 80 6" xfId="18043"/>
    <cellStyle name="Normal 81" xfId="18044"/>
    <cellStyle name="Normal 81 2" xfId="18045"/>
    <cellStyle name="Normal 81 2 2" xfId="18046"/>
    <cellStyle name="Normal 81 2 2 2" xfId="18047"/>
    <cellStyle name="Normal 81 2 3" xfId="18048"/>
    <cellStyle name="Normal 81 2 4" xfId="18049"/>
    <cellStyle name="Normal 81 2 5" xfId="18050"/>
    <cellStyle name="Normal 81 3" xfId="18051"/>
    <cellStyle name="Normal 81 3 2" xfId="18052"/>
    <cellStyle name="Normal 81 4" xfId="18053"/>
    <cellStyle name="Normal 81 5" xfId="18054"/>
    <cellStyle name="Normal 81 6" xfId="18055"/>
    <cellStyle name="Normal 82" xfId="18056"/>
    <cellStyle name="Normal 82 2" xfId="18057"/>
    <cellStyle name="Normal 82 2 2" xfId="18058"/>
    <cellStyle name="Normal 82 2 2 2" xfId="18059"/>
    <cellStyle name="Normal 82 2 3" xfId="18060"/>
    <cellStyle name="Normal 82 2 4" xfId="18061"/>
    <cellStyle name="Normal 82 2 5" xfId="18062"/>
    <cellStyle name="Normal 82 3" xfId="18063"/>
    <cellStyle name="Normal 82 3 2" xfId="18064"/>
    <cellStyle name="Normal 82 4" xfId="18065"/>
    <cellStyle name="Normal 82 5" xfId="18066"/>
    <cellStyle name="Normal 82 6" xfId="18067"/>
    <cellStyle name="Normal 83" xfId="18068"/>
    <cellStyle name="Normal 83 2" xfId="18069"/>
    <cellStyle name="Normal 83 2 2" xfId="18070"/>
    <cellStyle name="Normal 83 2 2 2" xfId="18071"/>
    <cellStyle name="Normal 83 2 3" xfId="18072"/>
    <cellStyle name="Normal 83 2 4" xfId="18073"/>
    <cellStyle name="Normal 83 2 5" xfId="18074"/>
    <cellStyle name="Normal 83 3" xfId="18075"/>
    <cellStyle name="Normal 83 3 2" xfId="18076"/>
    <cellStyle name="Normal 83 4" xfId="18077"/>
    <cellStyle name="Normal 83 5" xfId="18078"/>
    <cellStyle name="Normal 83 6" xfId="18079"/>
    <cellStyle name="Normal 84" xfId="18080"/>
    <cellStyle name="Normal 84 2" xfId="18081"/>
    <cellStyle name="Normal 84 2 2" xfId="18082"/>
    <cellStyle name="Normal 84 2 2 2" xfId="18083"/>
    <cellStyle name="Normal 84 2 3" xfId="18084"/>
    <cellStyle name="Normal 84 2 4" xfId="18085"/>
    <cellStyle name="Normal 84 2 5" xfId="18086"/>
    <cellStyle name="Normal 84 3" xfId="18087"/>
    <cellStyle name="Normal 84 3 2" xfId="18088"/>
    <cellStyle name="Normal 84 4" xfId="18089"/>
    <cellStyle name="Normal 84 5" xfId="18090"/>
    <cellStyle name="Normal 84 6" xfId="18091"/>
    <cellStyle name="Normal 85" xfId="18092"/>
    <cellStyle name="Normal 85 2" xfId="18093"/>
    <cellStyle name="Normal 85 2 2" xfId="18094"/>
    <cellStyle name="Normal 85 2 2 2" xfId="18095"/>
    <cellStyle name="Normal 85 2 3" xfId="18096"/>
    <cellStyle name="Normal 85 2 4" xfId="18097"/>
    <cellStyle name="Normal 85 2 5" xfId="18098"/>
    <cellStyle name="Normal 85 3" xfId="18099"/>
    <cellStyle name="Normal 85 3 2" xfId="18100"/>
    <cellStyle name="Normal 85 4" xfId="18101"/>
    <cellStyle name="Normal 85 5" xfId="18102"/>
    <cellStyle name="Normal 85 6" xfId="18103"/>
    <cellStyle name="Normal 86" xfId="18104"/>
    <cellStyle name="Normal 86 2" xfId="18105"/>
    <cellStyle name="Normal 87" xfId="18106"/>
    <cellStyle name="Normal 87 2" xfId="18107"/>
    <cellStyle name="Normal 87 2 2" xfId="18108"/>
    <cellStyle name="Normal 87 2 2 2" xfId="18109"/>
    <cellStyle name="Normal 87 2 3" xfId="18110"/>
    <cellStyle name="Normal 87 2 4" xfId="18111"/>
    <cellStyle name="Normal 87 2 5" xfId="18112"/>
    <cellStyle name="Normal 87 3" xfId="18113"/>
    <cellStyle name="Normal 87 3 2" xfId="18114"/>
    <cellStyle name="Normal 87 4" xfId="18115"/>
    <cellStyle name="Normal 87 5" xfId="18116"/>
    <cellStyle name="Normal 87 6" xfId="18117"/>
    <cellStyle name="Normal 88" xfId="18118"/>
    <cellStyle name="Normal 88 2" xfId="18119"/>
    <cellStyle name="Normal 88 2 2" xfId="18120"/>
    <cellStyle name="Normal 88 2 2 2" xfId="18121"/>
    <cellStyle name="Normal 88 2 3" xfId="18122"/>
    <cellStyle name="Normal 88 2 4" xfId="18123"/>
    <cellStyle name="Normal 88 2 5" xfId="18124"/>
    <cellStyle name="Normal 88 3" xfId="18125"/>
    <cellStyle name="Normal 88 3 2" xfId="18126"/>
    <cellStyle name="Normal 88 4" xfId="18127"/>
    <cellStyle name="Normal 88 5" xfId="18128"/>
    <cellStyle name="Normal 88 6" xfId="18129"/>
    <cellStyle name="Normal 89" xfId="18130"/>
    <cellStyle name="Normal 89 2" xfId="18131"/>
    <cellStyle name="Normal 89 2 2" xfId="18132"/>
    <cellStyle name="Normal 89 3" xfId="18133"/>
    <cellStyle name="Normal 89 4" xfId="18134"/>
    <cellStyle name="Normal 89 5" xfId="18135"/>
    <cellStyle name="Normal 9" xfId="18136"/>
    <cellStyle name="Normal 9 10" xfId="18137"/>
    <cellStyle name="Normal 9 10 2" xfId="18138"/>
    <cellStyle name="Normal 9 10 2 2" xfId="18139"/>
    <cellStyle name="Normal 9 10 2 3" xfId="18140"/>
    <cellStyle name="Normal 9 10 2 4" xfId="18141"/>
    <cellStyle name="Normal 9 10 2 5" xfId="18142"/>
    <cellStyle name="Normal 9 10 2 6" xfId="18143"/>
    <cellStyle name="Normal 9 10 3" xfId="18144"/>
    <cellStyle name="Normal 9 10 3 2" xfId="18145"/>
    <cellStyle name="Normal 9 10 4" xfId="18146"/>
    <cellStyle name="Normal 9 10 4 2" xfId="18147"/>
    <cellStyle name="Normal 9 10 5" xfId="18148"/>
    <cellStyle name="Normal 9 11" xfId="18149"/>
    <cellStyle name="Normal 9 11 2" xfId="18150"/>
    <cellStyle name="Normal 9 11 2 2" xfId="18151"/>
    <cellStyle name="Normal 9 11 2 3" xfId="18152"/>
    <cellStyle name="Normal 9 11 2 4" xfId="18153"/>
    <cellStyle name="Normal 9 11 2 5" xfId="18154"/>
    <cellStyle name="Normal 9 11 2 6" xfId="18155"/>
    <cellStyle name="Normal 9 11 3" xfId="18156"/>
    <cellStyle name="Normal 9 11 3 2" xfId="18157"/>
    <cellStyle name="Normal 9 11 4" xfId="18158"/>
    <cellStyle name="Normal 9 11 5" xfId="18159"/>
    <cellStyle name="Normal 9 12" xfId="18160"/>
    <cellStyle name="Normal 9 12 2" xfId="18161"/>
    <cellStyle name="Normal 9 12 2 2" xfId="18162"/>
    <cellStyle name="Normal 9 12 2 3" xfId="18163"/>
    <cellStyle name="Normal 9 12 2 4" xfId="18164"/>
    <cellStyle name="Normal 9 12 2 5" xfId="18165"/>
    <cellStyle name="Normal 9 12 2 6" xfId="18166"/>
    <cellStyle name="Normal 9 12 3" xfId="18167"/>
    <cellStyle name="Normal 9 12 3 2" xfId="18168"/>
    <cellStyle name="Normal 9 12 4" xfId="18169"/>
    <cellStyle name="Normal 9 12 5" xfId="18170"/>
    <cellStyle name="Normal 9 13" xfId="18171"/>
    <cellStyle name="Normal 9 13 2" xfId="18172"/>
    <cellStyle name="Normal 9 13 2 2" xfId="18173"/>
    <cellStyle name="Normal 9 13 2 3" xfId="18174"/>
    <cellStyle name="Normal 9 13 2 4" xfId="18175"/>
    <cellStyle name="Normal 9 13 2 5" xfId="18176"/>
    <cellStyle name="Normal 9 13 2 6" xfId="18177"/>
    <cellStyle name="Normal 9 13 3" xfId="18178"/>
    <cellStyle name="Normal 9 13 3 2" xfId="18179"/>
    <cellStyle name="Normal 9 13 4" xfId="18180"/>
    <cellStyle name="Normal 9 13 5" xfId="18181"/>
    <cellStyle name="Normal 9 14" xfId="18182"/>
    <cellStyle name="Normal 9 14 2" xfId="18183"/>
    <cellStyle name="Normal 9 14 2 2" xfId="18184"/>
    <cellStyle name="Normal 9 14 2 3" xfId="18185"/>
    <cellStyle name="Normal 9 14 2 4" xfId="18186"/>
    <cellStyle name="Normal 9 14 2 5" xfId="18187"/>
    <cellStyle name="Normal 9 14 2 6" xfId="18188"/>
    <cellStyle name="Normal 9 14 3" xfId="18189"/>
    <cellStyle name="Normal 9 14 3 2" xfId="18190"/>
    <cellStyle name="Normal 9 14 4" xfId="18191"/>
    <cellStyle name="Normal 9 14 5" xfId="18192"/>
    <cellStyle name="Normal 9 15" xfId="18193"/>
    <cellStyle name="Normal 9 15 2" xfId="18194"/>
    <cellStyle name="Normal 9 15 2 2" xfId="18195"/>
    <cellStyle name="Normal 9 15 2 3" xfId="18196"/>
    <cellStyle name="Normal 9 15 2 4" xfId="18197"/>
    <cellStyle name="Normal 9 15 2 5" xfId="18198"/>
    <cellStyle name="Normal 9 15 2 6" xfId="18199"/>
    <cellStyle name="Normal 9 15 3" xfId="18200"/>
    <cellStyle name="Normal 9 15 3 2" xfId="18201"/>
    <cellStyle name="Normal 9 15 4" xfId="18202"/>
    <cellStyle name="Normal 9 15 5" xfId="18203"/>
    <cellStyle name="Normal 9 16" xfId="18204"/>
    <cellStyle name="Normal 9 16 2" xfId="18205"/>
    <cellStyle name="Normal 9 16 2 2" xfId="18206"/>
    <cellStyle name="Normal 9 16 2 3" xfId="18207"/>
    <cellStyle name="Normal 9 16 2 4" xfId="18208"/>
    <cellStyle name="Normal 9 16 2 5" xfId="18209"/>
    <cellStyle name="Normal 9 16 2 6" xfId="18210"/>
    <cellStyle name="Normal 9 16 3" xfId="18211"/>
    <cellStyle name="Normal 9 16 3 2" xfId="18212"/>
    <cellStyle name="Normal 9 16 4" xfId="18213"/>
    <cellStyle name="Normal 9 16 5" xfId="18214"/>
    <cellStyle name="Normal 9 17" xfId="18215"/>
    <cellStyle name="Normal 9 17 2" xfId="18216"/>
    <cellStyle name="Normal 9 17 2 2" xfId="18217"/>
    <cellStyle name="Normal 9 17 2 3" xfId="18218"/>
    <cellStyle name="Normal 9 17 2 4" xfId="18219"/>
    <cellStyle name="Normal 9 17 2 5" xfId="18220"/>
    <cellStyle name="Normal 9 17 2 6" xfId="18221"/>
    <cellStyle name="Normal 9 17 3" xfId="18222"/>
    <cellStyle name="Normal 9 17 3 2" xfId="18223"/>
    <cellStyle name="Normal 9 17 4" xfId="18224"/>
    <cellStyle name="Normal 9 17 5" xfId="18225"/>
    <cellStyle name="Normal 9 18" xfId="18226"/>
    <cellStyle name="Normal 9 18 2" xfId="18227"/>
    <cellStyle name="Normal 9 18 2 2" xfId="18228"/>
    <cellStyle name="Normal 9 18 2 3" xfId="18229"/>
    <cellStyle name="Normal 9 18 2 4" xfId="18230"/>
    <cellStyle name="Normal 9 18 2 5" xfId="18231"/>
    <cellStyle name="Normal 9 18 2 6" xfId="18232"/>
    <cellStyle name="Normal 9 18 3" xfId="18233"/>
    <cellStyle name="Normal 9 18 3 2" xfId="18234"/>
    <cellStyle name="Normal 9 18 4" xfId="18235"/>
    <cellStyle name="Normal 9 18 5" xfId="18236"/>
    <cellStyle name="Normal 9 19" xfId="18237"/>
    <cellStyle name="Normal 9 19 2" xfId="18238"/>
    <cellStyle name="Normal 9 19 2 2" xfId="18239"/>
    <cellStyle name="Normal 9 19 2 3" xfId="18240"/>
    <cellStyle name="Normal 9 19 2 4" xfId="18241"/>
    <cellStyle name="Normal 9 19 2 5" xfId="18242"/>
    <cellStyle name="Normal 9 19 2 6" xfId="18243"/>
    <cellStyle name="Normal 9 19 3" xfId="18244"/>
    <cellStyle name="Normal 9 19 3 2" xfId="18245"/>
    <cellStyle name="Normal 9 19 4" xfId="18246"/>
    <cellStyle name="Normal 9 19 5" xfId="18247"/>
    <cellStyle name="Normal 9 2" xfId="18248"/>
    <cellStyle name="Normal 9 2 10" xfId="18249"/>
    <cellStyle name="Normal 9 2 2" xfId="18250"/>
    <cellStyle name="Normal 9 2 2 2" xfId="18251"/>
    <cellStyle name="Normal 9 2 2 2 2" xfId="18252"/>
    <cellStyle name="Normal 9 2 2 2 3" xfId="18253"/>
    <cellStyle name="Normal 9 2 2 3" xfId="18254"/>
    <cellStyle name="Normal 9 2 2 3 2" xfId="18255"/>
    <cellStyle name="Normal 9 2 2 4" xfId="18256"/>
    <cellStyle name="Normal 9 2 2 4 2" xfId="18257"/>
    <cellStyle name="Normal 9 2 2 5" xfId="18258"/>
    <cellStyle name="Normal 9 2 2 5 2" xfId="18259"/>
    <cellStyle name="Normal 9 2 2 6" xfId="18260"/>
    <cellStyle name="Normal 9 2 3" xfId="18261"/>
    <cellStyle name="Normal 9 2 3 2" xfId="18262"/>
    <cellStyle name="Normal 9 2 3 2 2" xfId="18263"/>
    <cellStyle name="Normal 9 2 3 3" xfId="18264"/>
    <cellStyle name="Normal 9 2 3 3 2" xfId="18265"/>
    <cellStyle name="Normal 9 2 3 4" xfId="18266"/>
    <cellStyle name="Normal 9 2 3 5" xfId="18267"/>
    <cellStyle name="Normal 9 2 3 6" xfId="18268"/>
    <cellStyle name="Normal 9 2 3 7" xfId="18269"/>
    <cellStyle name="Normal 9 2 4" xfId="18270"/>
    <cellStyle name="Normal 9 2 4 2" xfId="18271"/>
    <cellStyle name="Normal 9 2 5" xfId="18272"/>
    <cellStyle name="Normal 9 2 5 2" xfId="18273"/>
    <cellStyle name="Normal 9 2 6" xfId="18274"/>
    <cellStyle name="Normal 9 2 7" xfId="18275"/>
    <cellStyle name="Normal 9 2 8" xfId="18276"/>
    <cellStyle name="Normal 9 2 9" xfId="18277"/>
    <cellStyle name="Normal 9 20" xfId="18278"/>
    <cellStyle name="Normal 9 20 2" xfId="18279"/>
    <cellStyle name="Normal 9 20 2 2" xfId="18280"/>
    <cellStyle name="Normal 9 20 2 3" xfId="18281"/>
    <cellStyle name="Normal 9 20 2 4" xfId="18282"/>
    <cellStyle name="Normal 9 20 2 5" xfId="18283"/>
    <cellStyle name="Normal 9 20 2 6" xfId="18284"/>
    <cellStyle name="Normal 9 20 3" xfId="18285"/>
    <cellStyle name="Normal 9 20 3 2" xfId="18286"/>
    <cellStyle name="Normal 9 20 4" xfId="18287"/>
    <cellStyle name="Normal 9 20 5" xfId="18288"/>
    <cellStyle name="Normal 9 21" xfId="18289"/>
    <cellStyle name="Normal 9 21 2" xfId="18290"/>
    <cellStyle name="Normal 9 21 2 2" xfId="18291"/>
    <cellStyle name="Normal 9 21 2 3" xfId="18292"/>
    <cellStyle name="Normal 9 21 2 4" xfId="18293"/>
    <cellStyle name="Normal 9 21 2 5" xfId="18294"/>
    <cellStyle name="Normal 9 21 2 6" xfId="18295"/>
    <cellStyle name="Normal 9 21 3" xfId="18296"/>
    <cellStyle name="Normal 9 21 3 2" xfId="18297"/>
    <cellStyle name="Normal 9 21 4" xfId="18298"/>
    <cellStyle name="Normal 9 21 5" xfId="18299"/>
    <cellStyle name="Normal 9 22" xfId="18300"/>
    <cellStyle name="Normal 9 22 2" xfId="18301"/>
    <cellStyle name="Normal 9 22 2 2" xfId="18302"/>
    <cellStyle name="Normal 9 22 2 3" xfId="18303"/>
    <cellStyle name="Normal 9 22 2 4" xfId="18304"/>
    <cellStyle name="Normal 9 22 2 5" xfId="18305"/>
    <cellStyle name="Normal 9 22 2 6" xfId="18306"/>
    <cellStyle name="Normal 9 22 3" xfId="18307"/>
    <cellStyle name="Normal 9 22 3 2" xfId="18308"/>
    <cellStyle name="Normal 9 22 4" xfId="18309"/>
    <cellStyle name="Normal 9 22 5" xfId="18310"/>
    <cellStyle name="Normal 9 23" xfId="18311"/>
    <cellStyle name="Normal 9 23 2" xfId="18312"/>
    <cellStyle name="Normal 9 23 2 2" xfId="18313"/>
    <cellStyle name="Normal 9 23 2 3" xfId="18314"/>
    <cellStyle name="Normal 9 23 2 4" xfId="18315"/>
    <cellStyle name="Normal 9 23 2 5" xfId="18316"/>
    <cellStyle name="Normal 9 23 2 6" xfId="18317"/>
    <cellStyle name="Normal 9 23 3" xfId="18318"/>
    <cellStyle name="Normal 9 23 3 2" xfId="18319"/>
    <cellStyle name="Normal 9 23 4" xfId="18320"/>
    <cellStyle name="Normal 9 23 5" xfId="18321"/>
    <cellStyle name="Normal 9 24" xfId="18322"/>
    <cellStyle name="Normal 9 24 2" xfId="18323"/>
    <cellStyle name="Normal 9 24 2 2" xfId="18324"/>
    <cellStyle name="Normal 9 24 2 3" xfId="18325"/>
    <cellStyle name="Normal 9 24 2 4" xfId="18326"/>
    <cellStyle name="Normal 9 24 2 5" xfId="18327"/>
    <cellStyle name="Normal 9 24 2 6" xfId="18328"/>
    <cellStyle name="Normal 9 24 3" xfId="18329"/>
    <cellStyle name="Normal 9 24 3 2" xfId="18330"/>
    <cellStyle name="Normal 9 24 4" xfId="18331"/>
    <cellStyle name="Normal 9 24 5" xfId="18332"/>
    <cellStyle name="Normal 9 25" xfId="18333"/>
    <cellStyle name="Normal 9 25 2" xfId="18334"/>
    <cellStyle name="Normal 9 25 2 2" xfId="18335"/>
    <cellStyle name="Normal 9 25 2 3" xfId="18336"/>
    <cellStyle name="Normal 9 25 2 4" xfId="18337"/>
    <cellStyle name="Normal 9 25 2 5" xfId="18338"/>
    <cellStyle name="Normal 9 25 2 6" xfId="18339"/>
    <cellStyle name="Normal 9 25 3" xfId="18340"/>
    <cellStyle name="Normal 9 25 3 2" xfId="18341"/>
    <cellStyle name="Normal 9 25 4" xfId="18342"/>
    <cellStyle name="Normal 9 25 5" xfId="18343"/>
    <cellStyle name="Normal 9 26" xfId="18344"/>
    <cellStyle name="Normal 9 26 2" xfId="18345"/>
    <cellStyle name="Normal 9 26 2 2" xfId="18346"/>
    <cellStyle name="Normal 9 26 2 3" xfId="18347"/>
    <cellStyle name="Normal 9 26 2 4" xfId="18348"/>
    <cellStyle name="Normal 9 26 2 5" xfId="18349"/>
    <cellStyle name="Normal 9 26 2 6" xfId="18350"/>
    <cellStyle name="Normal 9 26 3" xfId="18351"/>
    <cellStyle name="Normal 9 26 3 2" xfId="18352"/>
    <cellStyle name="Normal 9 26 4" xfId="18353"/>
    <cellStyle name="Normal 9 26 5" xfId="18354"/>
    <cellStyle name="Normal 9 27" xfId="18355"/>
    <cellStyle name="Normal 9 27 2" xfId="18356"/>
    <cellStyle name="Normal 9 27 2 2" xfId="18357"/>
    <cellStyle name="Normal 9 27 2 3" xfId="18358"/>
    <cellStyle name="Normal 9 27 2 4" xfId="18359"/>
    <cellStyle name="Normal 9 27 2 5" xfId="18360"/>
    <cellStyle name="Normal 9 27 2 6" xfId="18361"/>
    <cellStyle name="Normal 9 27 3" xfId="18362"/>
    <cellStyle name="Normal 9 27 3 2" xfId="18363"/>
    <cellStyle name="Normal 9 27 4" xfId="18364"/>
    <cellStyle name="Normal 9 27 5" xfId="18365"/>
    <cellStyle name="Normal 9 28" xfId="18366"/>
    <cellStyle name="Normal 9 28 2" xfId="18367"/>
    <cellStyle name="Normal 9 28 2 2" xfId="18368"/>
    <cellStyle name="Normal 9 28 2 3" xfId="18369"/>
    <cellStyle name="Normal 9 28 2 4" xfId="18370"/>
    <cellStyle name="Normal 9 28 2 5" xfId="18371"/>
    <cellStyle name="Normal 9 28 2 6" xfId="18372"/>
    <cellStyle name="Normal 9 28 3" xfId="18373"/>
    <cellStyle name="Normal 9 28 3 2" xfId="18374"/>
    <cellStyle name="Normal 9 28 4" xfId="18375"/>
    <cellStyle name="Normal 9 28 5" xfId="18376"/>
    <cellStyle name="Normal 9 29" xfId="18377"/>
    <cellStyle name="Normal 9 29 2" xfId="18378"/>
    <cellStyle name="Normal 9 29 2 2" xfId="18379"/>
    <cellStyle name="Normal 9 29 2 3" xfId="18380"/>
    <cellStyle name="Normal 9 29 2 4" xfId="18381"/>
    <cellStyle name="Normal 9 29 2 5" xfId="18382"/>
    <cellStyle name="Normal 9 29 2 6" xfId="18383"/>
    <cellStyle name="Normal 9 29 3" xfId="18384"/>
    <cellStyle name="Normal 9 29 3 2" xfId="18385"/>
    <cellStyle name="Normal 9 29 4" xfId="18386"/>
    <cellStyle name="Normal 9 29 5" xfId="18387"/>
    <cellStyle name="Normal 9 3" xfId="18388"/>
    <cellStyle name="Normal 9 3 2" xfId="18389"/>
    <cellStyle name="Normal 9 3 2 2" xfId="18390"/>
    <cellStyle name="Normal 9 3 2 2 2" xfId="18391"/>
    <cellStyle name="Normal 9 3 2 2 3" xfId="18392"/>
    <cellStyle name="Normal 9 3 2 3" xfId="18393"/>
    <cellStyle name="Normal 9 3 2 3 2" xfId="18394"/>
    <cellStyle name="Normal 9 3 2 4" xfId="18395"/>
    <cellStyle name="Normal 9 3 2 4 2" xfId="18396"/>
    <cellStyle name="Normal 9 3 2 5" xfId="18397"/>
    <cellStyle name="Normal 9 3 2 5 2" xfId="18398"/>
    <cellStyle name="Normal 9 3 3" xfId="18399"/>
    <cellStyle name="Normal 9 3 3 2" xfId="18400"/>
    <cellStyle name="Normal 9 3 3 2 2" xfId="18401"/>
    <cellStyle name="Normal 9 3 3 3" xfId="18402"/>
    <cellStyle name="Normal 9 3 3 3 2" xfId="18403"/>
    <cellStyle name="Normal 9 3 3 4" xfId="18404"/>
    <cellStyle name="Normal 9 3 3 5" xfId="18405"/>
    <cellStyle name="Normal 9 3 3 6" xfId="18406"/>
    <cellStyle name="Normal 9 3 3 7" xfId="18407"/>
    <cellStyle name="Normal 9 3 4" xfId="18408"/>
    <cellStyle name="Normal 9 3 4 2" xfId="18409"/>
    <cellStyle name="Normal 9 3 5" xfId="18410"/>
    <cellStyle name="Normal 9 3 5 2" xfId="18411"/>
    <cellStyle name="Normal 9 3 6" xfId="18412"/>
    <cellStyle name="Normal 9 3 7" xfId="18413"/>
    <cellStyle name="Normal 9 3 8" xfId="18414"/>
    <cellStyle name="Normal 9 3 9" xfId="18415"/>
    <cellStyle name="Normal 9 30" xfId="18416"/>
    <cellStyle name="Normal 9 30 2" xfId="18417"/>
    <cellStyle name="Normal 9 30 2 2" xfId="18418"/>
    <cellStyle name="Normal 9 30 2 3" xfId="18419"/>
    <cellStyle name="Normal 9 30 2 4" xfId="18420"/>
    <cellStyle name="Normal 9 30 2 5" xfId="18421"/>
    <cellStyle name="Normal 9 30 2 6" xfId="18422"/>
    <cellStyle name="Normal 9 30 3" xfId="18423"/>
    <cellStyle name="Normal 9 30 3 2" xfId="18424"/>
    <cellStyle name="Normal 9 30 4" xfId="18425"/>
    <cellStyle name="Normal 9 30 5" xfId="18426"/>
    <cellStyle name="Normal 9 31" xfId="18427"/>
    <cellStyle name="Normal 9 31 2" xfId="18428"/>
    <cellStyle name="Normal 9 31 2 2" xfId="18429"/>
    <cellStyle name="Normal 9 31 2 3" xfId="18430"/>
    <cellStyle name="Normal 9 31 2 4" xfId="18431"/>
    <cellStyle name="Normal 9 31 2 5" xfId="18432"/>
    <cellStyle name="Normal 9 31 2 6" xfId="18433"/>
    <cellStyle name="Normal 9 31 3" xfId="18434"/>
    <cellStyle name="Normal 9 31 3 2" xfId="18435"/>
    <cellStyle name="Normal 9 31 4" xfId="18436"/>
    <cellStyle name="Normal 9 31 5" xfId="18437"/>
    <cellStyle name="Normal 9 32" xfId="18438"/>
    <cellStyle name="Normal 9 32 2" xfId="18439"/>
    <cellStyle name="Normal 9 32 2 2" xfId="18440"/>
    <cellStyle name="Normal 9 32 2 3" xfId="18441"/>
    <cellStyle name="Normal 9 32 2 4" xfId="18442"/>
    <cellStyle name="Normal 9 32 2 5" xfId="18443"/>
    <cellStyle name="Normal 9 32 2 6" xfId="18444"/>
    <cellStyle name="Normal 9 32 3" xfId="18445"/>
    <cellStyle name="Normal 9 32 3 2" xfId="18446"/>
    <cellStyle name="Normal 9 32 4" xfId="18447"/>
    <cellStyle name="Normal 9 32 5" xfId="18448"/>
    <cellStyle name="Normal 9 33" xfId="18449"/>
    <cellStyle name="Normal 9 33 2" xfId="18450"/>
    <cellStyle name="Normal 9 33 2 2" xfId="18451"/>
    <cellStyle name="Normal 9 33 2 3" xfId="18452"/>
    <cellStyle name="Normal 9 33 2 4" xfId="18453"/>
    <cellStyle name="Normal 9 33 2 5" xfId="18454"/>
    <cellStyle name="Normal 9 33 2 6" xfId="18455"/>
    <cellStyle name="Normal 9 33 3" xfId="18456"/>
    <cellStyle name="Normal 9 33 3 2" xfId="18457"/>
    <cellStyle name="Normal 9 33 4" xfId="18458"/>
    <cellStyle name="Normal 9 33 5" xfId="18459"/>
    <cellStyle name="Normal 9 34" xfId="18460"/>
    <cellStyle name="Normal 9 34 2" xfId="18461"/>
    <cellStyle name="Normal 9 34 2 2" xfId="18462"/>
    <cellStyle name="Normal 9 34 2 3" xfId="18463"/>
    <cellStyle name="Normal 9 34 2 4" xfId="18464"/>
    <cellStyle name="Normal 9 34 2 5" xfId="18465"/>
    <cellStyle name="Normal 9 34 2 6" xfId="18466"/>
    <cellStyle name="Normal 9 34 3" xfId="18467"/>
    <cellStyle name="Normal 9 34 3 2" xfId="18468"/>
    <cellStyle name="Normal 9 34 4" xfId="18469"/>
    <cellStyle name="Normal 9 34 5" xfId="18470"/>
    <cellStyle name="Normal 9 35" xfId="18471"/>
    <cellStyle name="Normal 9 35 2" xfId="18472"/>
    <cellStyle name="Normal 9 35 2 2" xfId="18473"/>
    <cellStyle name="Normal 9 35 2 3" xfId="18474"/>
    <cellStyle name="Normal 9 35 2 4" xfId="18475"/>
    <cellStyle name="Normal 9 35 2 5" xfId="18476"/>
    <cellStyle name="Normal 9 35 2 6" xfId="18477"/>
    <cellStyle name="Normal 9 35 3" xfId="18478"/>
    <cellStyle name="Normal 9 35 3 2" xfId="18479"/>
    <cellStyle name="Normal 9 35 4" xfId="18480"/>
    <cellStyle name="Normal 9 35 5" xfId="18481"/>
    <cellStyle name="Normal 9 36" xfId="18482"/>
    <cellStyle name="Normal 9 36 2" xfId="18483"/>
    <cellStyle name="Normal 9 36 2 2" xfId="18484"/>
    <cellStyle name="Normal 9 36 2 3" xfId="18485"/>
    <cellStyle name="Normal 9 36 2 4" xfId="18486"/>
    <cellStyle name="Normal 9 36 2 5" xfId="18487"/>
    <cellStyle name="Normal 9 36 2 6" xfId="18488"/>
    <cellStyle name="Normal 9 36 3" xfId="18489"/>
    <cellStyle name="Normal 9 36 3 2" xfId="18490"/>
    <cellStyle name="Normal 9 36 4" xfId="18491"/>
    <cellStyle name="Normal 9 36 5" xfId="18492"/>
    <cellStyle name="Normal 9 37" xfId="18493"/>
    <cellStyle name="Normal 9 37 2" xfId="18494"/>
    <cellStyle name="Normal 9 37 2 2" xfId="18495"/>
    <cellStyle name="Normal 9 37 2 3" xfId="18496"/>
    <cellStyle name="Normal 9 37 2 4" xfId="18497"/>
    <cellStyle name="Normal 9 37 2 5" xfId="18498"/>
    <cellStyle name="Normal 9 37 2 6" xfId="18499"/>
    <cellStyle name="Normal 9 37 3" xfId="18500"/>
    <cellStyle name="Normal 9 37 3 2" xfId="18501"/>
    <cellStyle name="Normal 9 37 4" xfId="18502"/>
    <cellStyle name="Normal 9 37 5" xfId="18503"/>
    <cellStyle name="Normal 9 38" xfId="18504"/>
    <cellStyle name="Normal 9 38 2" xfId="18505"/>
    <cellStyle name="Normal 9 38 2 2" xfId="18506"/>
    <cellStyle name="Normal 9 38 2 3" xfId="18507"/>
    <cellStyle name="Normal 9 38 2 4" xfId="18508"/>
    <cellStyle name="Normal 9 38 2 5" xfId="18509"/>
    <cellStyle name="Normal 9 38 2 6" xfId="18510"/>
    <cellStyle name="Normal 9 38 3" xfId="18511"/>
    <cellStyle name="Normal 9 38 3 2" xfId="18512"/>
    <cellStyle name="Normal 9 38 4" xfId="18513"/>
    <cellStyle name="Normal 9 38 5" xfId="18514"/>
    <cellStyle name="Normal 9 39" xfId="18515"/>
    <cellStyle name="Normal 9 39 2" xfId="18516"/>
    <cellStyle name="Normal 9 39 2 2" xfId="18517"/>
    <cellStyle name="Normal 9 39 2 3" xfId="18518"/>
    <cellStyle name="Normal 9 39 2 4" xfId="18519"/>
    <cellStyle name="Normal 9 39 2 5" xfId="18520"/>
    <cellStyle name="Normal 9 39 2 6" xfId="18521"/>
    <cellStyle name="Normal 9 39 3" xfId="18522"/>
    <cellStyle name="Normal 9 39 3 2" xfId="18523"/>
    <cellStyle name="Normal 9 39 4" xfId="18524"/>
    <cellStyle name="Normal 9 39 5" xfId="18525"/>
    <cellStyle name="Normal 9 4" xfId="18526"/>
    <cellStyle name="Normal 9 4 2" xfId="18527"/>
    <cellStyle name="Normal 9 4 2 2" xfId="18528"/>
    <cellStyle name="Normal 9 4 2 2 2" xfId="18529"/>
    <cellStyle name="Normal 9 4 2 3" xfId="18530"/>
    <cellStyle name="Normal 9 4 2 3 2" xfId="18531"/>
    <cellStyle name="Normal 9 4 2 4" xfId="18532"/>
    <cellStyle name="Normal 9 4 2 5" xfId="18533"/>
    <cellStyle name="Normal 9 4 2 6" xfId="18534"/>
    <cellStyle name="Normal 9 4 3" xfId="18535"/>
    <cellStyle name="Normal 9 4 3 2" xfId="18536"/>
    <cellStyle name="Normal 9 4 4" xfId="18537"/>
    <cellStyle name="Normal 9 4 4 2" xfId="18538"/>
    <cellStyle name="Normal 9 4 5" xfId="18539"/>
    <cellStyle name="Normal 9 4 5 2" xfId="18540"/>
    <cellStyle name="Normal 9 4 6" xfId="18541"/>
    <cellStyle name="Normal 9 4 6 2" xfId="18542"/>
    <cellStyle name="Normal 9 40" xfId="18543"/>
    <cellStyle name="Normal 9 40 2" xfId="18544"/>
    <cellStyle name="Normal 9 40 2 2" xfId="18545"/>
    <cellStyle name="Normal 9 40 2 3" xfId="18546"/>
    <cellStyle name="Normal 9 40 2 4" xfId="18547"/>
    <cellStyle name="Normal 9 40 2 5" xfId="18548"/>
    <cellStyle name="Normal 9 40 2 6" xfId="18549"/>
    <cellStyle name="Normal 9 40 3" xfId="18550"/>
    <cellStyle name="Normal 9 40 3 2" xfId="18551"/>
    <cellStyle name="Normal 9 40 4" xfId="18552"/>
    <cellStyle name="Normal 9 40 5" xfId="18553"/>
    <cellStyle name="Normal 9 41" xfId="18554"/>
    <cellStyle name="Normal 9 41 2" xfId="18555"/>
    <cellStyle name="Normal 9 41 2 2" xfId="18556"/>
    <cellStyle name="Normal 9 41 2 3" xfId="18557"/>
    <cellStyle name="Normal 9 41 2 4" xfId="18558"/>
    <cellStyle name="Normal 9 41 2 5" xfId="18559"/>
    <cellStyle name="Normal 9 41 2 6" xfId="18560"/>
    <cellStyle name="Normal 9 41 3" xfId="18561"/>
    <cellStyle name="Normal 9 41 3 2" xfId="18562"/>
    <cellStyle name="Normal 9 41 4" xfId="18563"/>
    <cellStyle name="Normal 9 41 5" xfId="18564"/>
    <cellStyle name="Normal 9 42" xfId="18565"/>
    <cellStyle name="Normal 9 42 2" xfId="18566"/>
    <cellStyle name="Normal 9 42 2 2" xfId="18567"/>
    <cellStyle name="Normal 9 42 2 3" xfId="18568"/>
    <cellStyle name="Normal 9 42 2 4" xfId="18569"/>
    <cellStyle name="Normal 9 42 2 5" xfId="18570"/>
    <cellStyle name="Normal 9 42 2 6" xfId="18571"/>
    <cellStyle name="Normal 9 42 3" xfId="18572"/>
    <cellStyle name="Normal 9 42 3 2" xfId="18573"/>
    <cellStyle name="Normal 9 42 4" xfId="18574"/>
    <cellStyle name="Normal 9 42 5" xfId="18575"/>
    <cellStyle name="Normal 9 43" xfId="18576"/>
    <cellStyle name="Normal 9 43 2" xfId="18577"/>
    <cellStyle name="Normal 9 43 2 2" xfId="18578"/>
    <cellStyle name="Normal 9 43 2 3" xfId="18579"/>
    <cellStyle name="Normal 9 43 2 4" xfId="18580"/>
    <cellStyle name="Normal 9 43 2 5" xfId="18581"/>
    <cellStyle name="Normal 9 43 2 6" xfId="18582"/>
    <cellStyle name="Normal 9 43 3" xfId="18583"/>
    <cellStyle name="Normal 9 43 3 2" xfId="18584"/>
    <cellStyle name="Normal 9 43 4" xfId="18585"/>
    <cellStyle name="Normal 9 43 5" xfId="18586"/>
    <cellStyle name="Normal 9 44" xfId="18587"/>
    <cellStyle name="Normal 9 44 2" xfId="18588"/>
    <cellStyle name="Normal 9 44 2 2" xfId="18589"/>
    <cellStyle name="Normal 9 44 2 3" xfId="18590"/>
    <cellStyle name="Normal 9 44 2 4" xfId="18591"/>
    <cellStyle name="Normal 9 44 2 5" xfId="18592"/>
    <cellStyle name="Normal 9 44 2 6" xfId="18593"/>
    <cellStyle name="Normal 9 44 3" xfId="18594"/>
    <cellStyle name="Normal 9 44 3 2" xfId="18595"/>
    <cellStyle name="Normal 9 44 4" xfId="18596"/>
    <cellStyle name="Normal 9 44 5" xfId="18597"/>
    <cellStyle name="Normal 9 45" xfId="18598"/>
    <cellStyle name="Normal 9 45 2" xfId="18599"/>
    <cellStyle name="Normal 9 45 2 2" xfId="18600"/>
    <cellStyle name="Normal 9 45 2 3" xfId="18601"/>
    <cellStyle name="Normal 9 45 2 4" xfId="18602"/>
    <cellStyle name="Normal 9 45 2 5" xfId="18603"/>
    <cellStyle name="Normal 9 45 2 6" xfId="18604"/>
    <cellStyle name="Normal 9 45 3" xfId="18605"/>
    <cellStyle name="Normal 9 45 3 2" xfId="18606"/>
    <cellStyle name="Normal 9 45 4" xfId="18607"/>
    <cellStyle name="Normal 9 45 5" xfId="18608"/>
    <cellStyle name="Normal 9 46" xfId="18609"/>
    <cellStyle name="Normal 9 46 2" xfId="18610"/>
    <cellStyle name="Normal 9 46 2 2" xfId="18611"/>
    <cellStyle name="Normal 9 46 2 3" xfId="18612"/>
    <cellStyle name="Normal 9 46 2 4" xfId="18613"/>
    <cellStyle name="Normal 9 46 2 5" xfId="18614"/>
    <cellStyle name="Normal 9 46 2 6" xfId="18615"/>
    <cellStyle name="Normal 9 46 3" xfId="18616"/>
    <cellStyle name="Normal 9 46 3 2" xfId="18617"/>
    <cellStyle name="Normal 9 46 4" xfId="18618"/>
    <cellStyle name="Normal 9 46 5" xfId="18619"/>
    <cellStyle name="Normal 9 47" xfId="18620"/>
    <cellStyle name="Normal 9 47 2" xfId="18621"/>
    <cellStyle name="Normal 9 47 2 2" xfId="18622"/>
    <cellStyle name="Normal 9 47 2 3" xfId="18623"/>
    <cellStyle name="Normal 9 47 2 4" xfId="18624"/>
    <cellStyle name="Normal 9 47 2 5" xfId="18625"/>
    <cellStyle name="Normal 9 47 2 6" xfId="18626"/>
    <cellStyle name="Normal 9 47 3" xfId="18627"/>
    <cellStyle name="Normal 9 47 3 2" xfId="18628"/>
    <cellStyle name="Normal 9 47 4" xfId="18629"/>
    <cellStyle name="Normal 9 47 5" xfId="18630"/>
    <cellStyle name="Normal 9 48" xfId="18631"/>
    <cellStyle name="Normal 9 48 2" xfId="18632"/>
    <cellStyle name="Normal 9 48 3" xfId="18633"/>
    <cellStyle name="Normal 9 48 3 2" xfId="18634"/>
    <cellStyle name="Normal 9 48 4" xfId="18635"/>
    <cellStyle name="Normal 9 48 5" xfId="18636"/>
    <cellStyle name="Normal 9 49" xfId="18637"/>
    <cellStyle name="Normal 9 49 2" xfId="18638"/>
    <cellStyle name="Normal 9 49 2 2" xfId="18639"/>
    <cellStyle name="Normal 9 49 3" xfId="18640"/>
    <cellStyle name="Normal 9 49 3 2" xfId="18641"/>
    <cellStyle name="Normal 9 49 4" xfId="18642"/>
    <cellStyle name="Normal 9 49 5" xfId="18643"/>
    <cellStyle name="Normal 9 49 6" xfId="18644"/>
    <cellStyle name="Normal 9 5" xfId="18645"/>
    <cellStyle name="Normal 9 5 10" xfId="18646"/>
    <cellStyle name="Normal 9 5 10 2" xfId="18647"/>
    <cellStyle name="Normal 9 5 10 2 2" xfId="18648"/>
    <cellStyle name="Normal 9 5 10 2 3" xfId="18649"/>
    <cellStyle name="Normal 9 5 10 2 4" xfId="18650"/>
    <cellStyle name="Normal 9 5 10 2 5" xfId="18651"/>
    <cellStyle name="Normal 9 5 10 2 6" xfId="18652"/>
    <cellStyle name="Normal 9 5 10 3" xfId="18653"/>
    <cellStyle name="Normal 9 5 10 3 2" xfId="18654"/>
    <cellStyle name="Normal 9 5 10 4" xfId="18655"/>
    <cellStyle name="Normal 9 5 10 5" xfId="18656"/>
    <cellStyle name="Normal 9 5 11" xfId="18657"/>
    <cellStyle name="Normal 9 5 11 2" xfId="18658"/>
    <cellStyle name="Normal 9 5 11 2 2" xfId="18659"/>
    <cellStyle name="Normal 9 5 11 2 3" xfId="18660"/>
    <cellStyle name="Normal 9 5 11 2 4" xfId="18661"/>
    <cellStyle name="Normal 9 5 11 2 5" xfId="18662"/>
    <cellStyle name="Normal 9 5 11 2 6" xfId="18663"/>
    <cellStyle name="Normal 9 5 11 3" xfId="18664"/>
    <cellStyle name="Normal 9 5 11 3 2" xfId="18665"/>
    <cellStyle name="Normal 9 5 11 4" xfId="18666"/>
    <cellStyle name="Normal 9 5 11 5" xfId="18667"/>
    <cellStyle name="Normal 9 5 12" xfId="18668"/>
    <cellStyle name="Normal 9 5 12 2" xfId="18669"/>
    <cellStyle name="Normal 9 5 12 2 2" xfId="18670"/>
    <cellStyle name="Normal 9 5 12 2 3" xfId="18671"/>
    <cellStyle name="Normal 9 5 12 2 4" xfId="18672"/>
    <cellStyle name="Normal 9 5 12 2 5" xfId="18673"/>
    <cellStyle name="Normal 9 5 12 2 6" xfId="18674"/>
    <cellStyle name="Normal 9 5 12 3" xfId="18675"/>
    <cellStyle name="Normal 9 5 12 3 2" xfId="18676"/>
    <cellStyle name="Normal 9 5 12 4" xfId="18677"/>
    <cellStyle name="Normal 9 5 12 5" xfId="18678"/>
    <cellStyle name="Normal 9 5 13" xfId="18679"/>
    <cellStyle name="Normal 9 5 13 2" xfId="18680"/>
    <cellStyle name="Normal 9 5 13 2 2" xfId="18681"/>
    <cellStyle name="Normal 9 5 13 2 3" xfId="18682"/>
    <cellStyle name="Normal 9 5 13 2 4" xfId="18683"/>
    <cellStyle name="Normal 9 5 13 2 5" xfId="18684"/>
    <cellStyle name="Normal 9 5 13 2 6" xfId="18685"/>
    <cellStyle name="Normal 9 5 13 3" xfId="18686"/>
    <cellStyle name="Normal 9 5 13 3 2" xfId="18687"/>
    <cellStyle name="Normal 9 5 13 4" xfId="18688"/>
    <cellStyle name="Normal 9 5 13 5" xfId="18689"/>
    <cellStyle name="Normal 9 5 14" xfId="18690"/>
    <cellStyle name="Normal 9 5 14 2" xfId="18691"/>
    <cellStyle name="Normal 9 5 14 2 2" xfId="18692"/>
    <cellStyle name="Normal 9 5 14 2 3" xfId="18693"/>
    <cellStyle name="Normal 9 5 14 2 4" xfId="18694"/>
    <cellStyle name="Normal 9 5 14 2 5" xfId="18695"/>
    <cellStyle name="Normal 9 5 14 2 6" xfId="18696"/>
    <cellStyle name="Normal 9 5 14 3" xfId="18697"/>
    <cellStyle name="Normal 9 5 14 3 2" xfId="18698"/>
    <cellStyle name="Normal 9 5 14 4" xfId="18699"/>
    <cellStyle name="Normal 9 5 14 5" xfId="18700"/>
    <cellStyle name="Normal 9 5 15" xfId="18701"/>
    <cellStyle name="Normal 9 5 15 2" xfId="18702"/>
    <cellStyle name="Normal 9 5 15 3" xfId="18703"/>
    <cellStyle name="Normal 9 5 15 4" xfId="18704"/>
    <cellStyle name="Normal 9 5 15 5" xfId="18705"/>
    <cellStyle name="Normal 9 5 15 6" xfId="18706"/>
    <cellStyle name="Normal 9 5 16" xfId="18707"/>
    <cellStyle name="Normal 9 5 16 2" xfId="18708"/>
    <cellStyle name="Normal 9 5 17" xfId="18709"/>
    <cellStyle name="Normal 9 5 18" xfId="18710"/>
    <cellStyle name="Normal 9 5 2" xfId="18711"/>
    <cellStyle name="Normal 9 5 2 2" xfId="18712"/>
    <cellStyle name="Normal 9 5 2 2 2" xfId="18713"/>
    <cellStyle name="Normal 9 5 2 2 3" xfId="18714"/>
    <cellStyle name="Normal 9 5 2 2 4" xfId="18715"/>
    <cellStyle name="Normal 9 5 2 2 5" xfId="18716"/>
    <cellStyle name="Normal 9 5 2 2 6" xfId="18717"/>
    <cellStyle name="Normal 9 5 2 3" xfId="18718"/>
    <cellStyle name="Normal 9 5 2 3 2" xfId="18719"/>
    <cellStyle name="Normal 9 5 2 4" xfId="18720"/>
    <cellStyle name="Normal 9 5 2 5" xfId="18721"/>
    <cellStyle name="Normal 9 5 3" xfId="18722"/>
    <cellStyle name="Normal 9 5 3 2" xfId="18723"/>
    <cellStyle name="Normal 9 5 3 2 2" xfId="18724"/>
    <cellStyle name="Normal 9 5 3 2 3" xfId="18725"/>
    <cellStyle name="Normal 9 5 3 2 4" xfId="18726"/>
    <cellStyle name="Normal 9 5 3 2 5" xfId="18727"/>
    <cellStyle name="Normal 9 5 3 2 6" xfId="18728"/>
    <cellStyle name="Normal 9 5 3 3" xfId="18729"/>
    <cellStyle name="Normal 9 5 3 3 2" xfId="18730"/>
    <cellStyle name="Normal 9 5 3 4" xfId="18731"/>
    <cellStyle name="Normal 9 5 3 5" xfId="18732"/>
    <cellStyle name="Normal 9 5 4" xfId="18733"/>
    <cellStyle name="Normal 9 5 4 2" xfId="18734"/>
    <cellStyle name="Normal 9 5 4 2 2" xfId="18735"/>
    <cellStyle name="Normal 9 5 4 2 3" xfId="18736"/>
    <cellStyle name="Normal 9 5 4 2 4" xfId="18737"/>
    <cellStyle name="Normal 9 5 4 2 5" xfId="18738"/>
    <cellStyle name="Normal 9 5 4 2 6" xfId="18739"/>
    <cellStyle name="Normal 9 5 4 3" xfId="18740"/>
    <cellStyle name="Normal 9 5 4 3 2" xfId="18741"/>
    <cellStyle name="Normal 9 5 4 4" xfId="18742"/>
    <cellStyle name="Normal 9 5 4 5" xfId="18743"/>
    <cellStyle name="Normal 9 5 5" xfId="18744"/>
    <cellStyle name="Normal 9 5 5 2" xfId="18745"/>
    <cellStyle name="Normal 9 5 5 2 2" xfId="18746"/>
    <cellStyle name="Normal 9 5 5 2 3" xfId="18747"/>
    <cellStyle name="Normal 9 5 5 2 4" xfId="18748"/>
    <cellStyle name="Normal 9 5 5 2 5" xfId="18749"/>
    <cellStyle name="Normal 9 5 5 2 6" xfId="18750"/>
    <cellStyle name="Normal 9 5 5 3" xfId="18751"/>
    <cellStyle name="Normal 9 5 5 3 2" xfId="18752"/>
    <cellStyle name="Normal 9 5 5 4" xfId="18753"/>
    <cellStyle name="Normal 9 5 5 5" xfId="18754"/>
    <cellStyle name="Normal 9 5 6" xfId="18755"/>
    <cellStyle name="Normal 9 5 6 2" xfId="18756"/>
    <cellStyle name="Normal 9 5 6 2 2" xfId="18757"/>
    <cellStyle name="Normal 9 5 6 2 3" xfId="18758"/>
    <cellStyle name="Normal 9 5 6 2 4" xfId="18759"/>
    <cellStyle name="Normal 9 5 6 2 5" xfId="18760"/>
    <cellStyle name="Normal 9 5 6 2 6" xfId="18761"/>
    <cellStyle name="Normal 9 5 6 3" xfId="18762"/>
    <cellStyle name="Normal 9 5 6 3 2" xfId="18763"/>
    <cellStyle name="Normal 9 5 6 4" xfId="18764"/>
    <cellStyle name="Normal 9 5 6 5" xfId="18765"/>
    <cellStyle name="Normal 9 5 7" xfId="18766"/>
    <cellStyle name="Normal 9 5 7 2" xfId="18767"/>
    <cellStyle name="Normal 9 5 7 2 2" xfId="18768"/>
    <cellStyle name="Normal 9 5 7 2 3" xfId="18769"/>
    <cellStyle name="Normal 9 5 7 2 4" xfId="18770"/>
    <cellStyle name="Normal 9 5 7 2 5" xfId="18771"/>
    <cellStyle name="Normal 9 5 7 2 6" xfId="18772"/>
    <cellStyle name="Normal 9 5 7 3" xfId="18773"/>
    <cellStyle name="Normal 9 5 7 3 2" xfId="18774"/>
    <cellStyle name="Normal 9 5 7 4" xfId="18775"/>
    <cellStyle name="Normal 9 5 7 5" xfId="18776"/>
    <cellStyle name="Normal 9 5 8" xfId="18777"/>
    <cellStyle name="Normal 9 5 8 2" xfId="18778"/>
    <cellStyle name="Normal 9 5 8 2 2" xfId="18779"/>
    <cellStyle name="Normal 9 5 8 2 3" xfId="18780"/>
    <cellStyle name="Normal 9 5 8 2 4" xfId="18781"/>
    <cellStyle name="Normal 9 5 8 2 5" xfId="18782"/>
    <cellStyle name="Normal 9 5 8 2 6" xfId="18783"/>
    <cellStyle name="Normal 9 5 8 3" xfId="18784"/>
    <cellStyle name="Normal 9 5 8 3 2" xfId="18785"/>
    <cellStyle name="Normal 9 5 8 4" xfId="18786"/>
    <cellStyle name="Normal 9 5 8 5" xfId="18787"/>
    <cellStyle name="Normal 9 5 9" xfId="18788"/>
    <cellStyle name="Normal 9 5 9 2" xfId="18789"/>
    <cellStyle name="Normal 9 5 9 2 2" xfId="18790"/>
    <cellStyle name="Normal 9 5 9 2 3" xfId="18791"/>
    <cellStyle name="Normal 9 5 9 2 4" xfId="18792"/>
    <cellStyle name="Normal 9 5 9 2 5" xfId="18793"/>
    <cellStyle name="Normal 9 5 9 2 6" xfId="18794"/>
    <cellStyle name="Normal 9 5 9 3" xfId="18795"/>
    <cellStyle name="Normal 9 5 9 3 2" xfId="18796"/>
    <cellStyle name="Normal 9 5 9 4" xfId="18797"/>
    <cellStyle name="Normal 9 5 9 5" xfId="18798"/>
    <cellStyle name="Normal 9 50" xfId="18799"/>
    <cellStyle name="Normal 9 50 2" xfId="18800"/>
    <cellStyle name="Normal 9 50 2 2" xfId="18801"/>
    <cellStyle name="Normal 9 50 3" xfId="18802"/>
    <cellStyle name="Normal 9 50 4" xfId="18803"/>
    <cellStyle name="Normal 9 51" xfId="18804"/>
    <cellStyle name="Normal 9 51 2" xfId="18805"/>
    <cellStyle name="Normal 9 52" xfId="18806"/>
    <cellStyle name="Normal 9 53" xfId="18807"/>
    <cellStyle name="Normal 9 54" xfId="18808"/>
    <cellStyle name="Normal 9 55" xfId="18809"/>
    <cellStyle name="Normal 9 6" xfId="18810"/>
    <cellStyle name="Normal 9 6 10" xfId="18811"/>
    <cellStyle name="Normal 9 6 10 2" xfId="18812"/>
    <cellStyle name="Normal 9 6 10 2 2" xfId="18813"/>
    <cellStyle name="Normal 9 6 10 2 3" xfId="18814"/>
    <cellStyle name="Normal 9 6 10 2 4" xfId="18815"/>
    <cellStyle name="Normal 9 6 10 2 5" xfId="18816"/>
    <cellStyle name="Normal 9 6 10 2 6" xfId="18817"/>
    <cellStyle name="Normal 9 6 10 3" xfId="18818"/>
    <cellStyle name="Normal 9 6 10 3 2" xfId="18819"/>
    <cellStyle name="Normal 9 6 10 4" xfId="18820"/>
    <cellStyle name="Normal 9 6 10 5" xfId="18821"/>
    <cellStyle name="Normal 9 6 11" xfId="18822"/>
    <cellStyle name="Normal 9 6 11 2" xfId="18823"/>
    <cellStyle name="Normal 9 6 11 2 2" xfId="18824"/>
    <cellStyle name="Normal 9 6 11 2 3" xfId="18825"/>
    <cellStyle name="Normal 9 6 11 2 4" xfId="18826"/>
    <cellStyle name="Normal 9 6 11 2 5" xfId="18827"/>
    <cellStyle name="Normal 9 6 11 2 6" xfId="18828"/>
    <cellStyle name="Normal 9 6 11 3" xfId="18829"/>
    <cellStyle name="Normal 9 6 11 3 2" xfId="18830"/>
    <cellStyle name="Normal 9 6 11 4" xfId="18831"/>
    <cellStyle name="Normal 9 6 11 5" xfId="18832"/>
    <cellStyle name="Normal 9 6 12" xfId="18833"/>
    <cellStyle name="Normal 9 6 12 2" xfId="18834"/>
    <cellStyle name="Normal 9 6 12 2 2" xfId="18835"/>
    <cellStyle name="Normal 9 6 12 2 3" xfId="18836"/>
    <cellStyle name="Normal 9 6 12 2 4" xfId="18837"/>
    <cellStyle name="Normal 9 6 12 2 5" xfId="18838"/>
    <cellStyle name="Normal 9 6 12 2 6" xfId="18839"/>
    <cellStyle name="Normal 9 6 12 3" xfId="18840"/>
    <cellStyle name="Normal 9 6 12 3 2" xfId="18841"/>
    <cellStyle name="Normal 9 6 12 4" xfId="18842"/>
    <cellStyle name="Normal 9 6 12 5" xfId="18843"/>
    <cellStyle name="Normal 9 6 13" xfId="18844"/>
    <cellStyle name="Normal 9 6 13 2" xfId="18845"/>
    <cellStyle name="Normal 9 6 13 2 2" xfId="18846"/>
    <cellStyle name="Normal 9 6 13 2 3" xfId="18847"/>
    <cellStyle name="Normal 9 6 13 2 4" xfId="18848"/>
    <cellStyle name="Normal 9 6 13 2 5" xfId="18849"/>
    <cellStyle name="Normal 9 6 13 2 6" xfId="18850"/>
    <cellStyle name="Normal 9 6 13 3" xfId="18851"/>
    <cellStyle name="Normal 9 6 13 3 2" xfId="18852"/>
    <cellStyle name="Normal 9 6 13 4" xfId="18853"/>
    <cellStyle name="Normal 9 6 13 5" xfId="18854"/>
    <cellStyle name="Normal 9 6 14" xfId="18855"/>
    <cellStyle name="Normal 9 6 14 2" xfId="18856"/>
    <cellStyle name="Normal 9 6 14 2 2" xfId="18857"/>
    <cellStyle name="Normal 9 6 14 2 3" xfId="18858"/>
    <cellStyle name="Normal 9 6 14 2 4" xfId="18859"/>
    <cellStyle name="Normal 9 6 14 2 5" xfId="18860"/>
    <cellStyle name="Normal 9 6 14 2 6" xfId="18861"/>
    <cellStyle name="Normal 9 6 14 3" xfId="18862"/>
    <cellStyle name="Normal 9 6 14 3 2" xfId="18863"/>
    <cellStyle name="Normal 9 6 14 4" xfId="18864"/>
    <cellStyle name="Normal 9 6 14 5" xfId="18865"/>
    <cellStyle name="Normal 9 6 15" xfId="18866"/>
    <cellStyle name="Normal 9 6 15 2" xfId="18867"/>
    <cellStyle name="Normal 9 6 15 3" xfId="18868"/>
    <cellStyle name="Normal 9 6 15 4" xfId="18869"/>
    <cellStyle name="Normal 9 6 15 5" xfId="18870"/>
    <cellStyle name="Normal 9 6 15 6" xfId="18871"/>
    <cellStyle name="Normal 9 6 16" xfId="18872"/>
    <cellStyle name="Normal 9 6 16 2" xfId="18873"/>
    <cellStyle name="Normal 9 6 17" xfId="18874"/>
    <cellStyle name="Normal 9 6 18" xfId="18875"/>
    <cellStyle name="Normal 9 6 2" xfId="18876"/>
    <cellStyle name="Normal 9 6 2 2" xfId="18877"/>
    <cellStyle name="Normal 9 6 2 2 2" xfId="18878"/>
    <cellStyle name="Normal 9 6 2 2 3" xfId="18879"/>
    <cellStyle name="Normal 9 6 2 2 4" xfId="18880"/>
    <cellStyle name="Normal 9 6 2 2 5" xfId="18881"/>
    <cellStyle name="Normal 9 6 2 2 6" xfId="18882"/>
    <cellStyle name="Normal 9 6 2 3" xfId="18883"/>
    <cellStyle name="Normal 9 6 2 3 2" xfId="18884"/>
    <cellStyle name="Normal 9 6 2 4" xfId="18885"/>
    <cellStyle name="Normal 9 6 2 5" xfId="18886"/>
    <cellStyle name="Normal 9 6 3" xfId="18887"/>
    <cellStyle name="Normal 9 6 3 2" xfId="18888"/>
    <cellStyle name="Normal 9 6 3 2 2" xfId="18889"/>
    <cellStyle name="Normal 9 6 3 2 3" xfId="18890"/>
    <cellStyle name="Normal 9 6 3 2 4" xfId="18891"/>
    <cellStyle name="Normal 9 6 3 2 5" xfId="18892"/>
    <cellStyle name="Normal 9 6 3 2 6" xfId="18893"/>
    <cellStyle name="Normal 9 6 3 3" xfId="18894"/>
    <cellStyle name="Normal 9 6 3 3 2" xfId="18895"/>
    <cellStyle name="Normal 9 6 3 4" xfId="18896"/>
    <cellStyle name="Normal 9 6 3 5" xfId="18897"/>
    <cellStyle name="Normal 9 6 4" xfId="18898"/>
    <cellStyle name="Normal 9 6 4 2" xfId="18899"/>
    <cellStyle name="Normal 9 6 4 2 2" xfId="18900"/>
    <cellStyle name="Normal 9 6 4 2 3" xfId="18901"/>
    <cellStyle name="Normal 9 6 4 2 4" xfId="18902"/>
    <cellStyle name="Normal 9 6 4 2 5" xfId="18903"/>
    <cellStyle name="Normal 9 6 4 2 6" xfId="18904"/>
    <cellStyle name="Normal 9 6 4 3" xfId="18905"/>
    <cellStyle name="Normal 9 6 4 3 2" xfId="18906"/>
    <cellStyle name="Normal 9 6 4 4" xfId="18907"/>
    <cellStyle name="Normal 9 6 4 5" xfId="18908"/>
    <cellStyle name="Normal 9 6 5" xfId="18909"/>
    <cellStyle name="Normal 9 6 5 2" xfId="18910"/>
    <cellStyle name="Normal 9 6 5 2 2" xfId="18911"/>
    <cellStyle name="Normal 9 6 5 2 3" xfId="18912"/>
    <cellStyle name="Normal 9 6 5 2 4" xfId="18913"/>
    <cellStyle name="Normal 9 6 5 2 5" xfId="18914"/>
    <cellStyle name="Normal 9 6 5 2 6" xfId="18915"/>
    <cellStyle name="Normal 9 6 5 3" xfId="18916"/>
    <cellStyle name="Normal 9 6 5 3 2" xfId="18917"/>
    <cellStyle name="Normal 9 6 5 4" xfId="18918"/>
    <cellStyle name="Normal 9 6 5 5" xfId="18919"/>
    <cellStyle name="Normal 9 6 6" xfId="18920"/>
    <cellStyle name="Normal 9 6 6 2" xfId="18921"/>
    <cellStyle name="Normal 9 6 6 2 2" xfId="18922"/>
    <cellStyle name="Normal 9 6 6 2 3" xfId="18923"/>
    <cellStyle name="Normal 9 6 6 2 4" xfId="18924"/>
    <cellStyle name="Normal 9 6 6 2 5" xfId="18925"/>
    <cellStyle name="Normal 9 6 6 2 6" xfId="18926"/>
    <cellStyle name="Normal 9 6 6 3" xfId="18927"/>
    <cellStyle name="Normal 9 6 6 3 2" xfId="18928"/>
    <cellStyle name="Normal 9 6 6 4" xfId="18929"/>
    <cellStyle name="Normal 9 6 6 5" xfId="18930"/>
    <cellStyle name="Normal 9 6 7" xfId="18931"/>
    <cellStyle name="Normal 9 6 7 2" xfId="18932"/>
    <cellStyle name="Normal 9 6 7 2 2" xfId="18933"/>
    <cellStyle name="Normal 9 6 7 2 3" xfId="18934"/>
    <cellStyle name="Normal 9 6 7 2 4" xfId="18935"/>
    <cellStyle name="Normal 9 6 7 2 5" xfId="18936"/>
    <cellStyle name="Normal 9 6 7 2 6" xfId="18937"/>
    <cellStyle name="Normal 9 6 7 3" xfId="18938"/>
    <cellStyle name="Normal 9 6 7 3 2" xfId="18939"/>
    <cellStyle name="Normal 9 6 7 4" xfId="18940"/>
    <cellStyle name="Normal 9 6 7 5" xfId="18941"/>
    <cellStyle name="Normal 9 6 8" xfId="18942"/>
    <cellStyle name="Normal 9 6 8 2" xfId="18943"/>
    <cellStyle name="Normal 9 6 8 2 2" xfId="18944"/>
    <cellStyle name="Normal 9 6 8 2 3" xfId="18945"/>
    <cellStyle name="Normal 9 6 8 2 4" xfId="18946"/>
    <cellStyle name="Normal 9 6 8 2 5" xfId="18947"/>
    <cellStyle name="Normal 9 6 8 2 6" xfId="18948"/>
    <cellStyle name="Normal 9 6 8 3" xfId="18949"/>
    <cellStyle name="Normal 9 6 8 3 2" xfId="18950"/>
    <cellStyle name="Normal 9 6 8 4" xfId="18951"/>
    <cellStyle name="Normal 9 6 8 5" xfId="18952"/>
    <cellStyle name="Normal 9 6 9" xfId="18953"/>
    <cellStyle name="Normal 9 6 9 2" xfId="18954"/>
    <cellStyle name="Normal 9 6 9 2 2" xfId="18955"/>
    <cellStyle name="Normal 9 6 9 2 3" xfId="18956"/>
    <cellStyle name="Normal 9 6 9 2 4" xfId="18957"/>
    <cellStyle name="Normal 9 6 9 2 5" xfId="18958"/>
    <cellStyle name="Normal 9 6 9 2 6" xfId="18959"/>
    <cellStyle name="Normal 9 6 9 3" xfId="18960"/>
    <cellStyle name="Normal 9 6 9 3 2" xfId="18961"/>
    <cellStyle name="Normal 9 6 9 4" xfId="18962"/>
    <cellStyle name="Normal 9 6 9 5" xfId="18963"/>
    <cellStyle name="Normal 9 7" xfId="18964"/>
    <cellStyle name="Normal 9 7 10" xfId="18965"/>
    <cellStyle name="Normal 9 7 10 2" xfId="18966"/>
    <cellStyle name="Normal 9 7 10 2 2" xfId="18967"/>
    <cellStyle name="Normal 9 7 10 2 3" xfId="18968"/>
    <cellStyle name="Normal 9 7 10 2 4" xfId="18969"/>
    <cellStyle name="Normal 9 7 10 2 5" xfId="18970"/>
    <cellStyle name="Normal 9 7 10 2 6" xfId="18971"/>
    <cellStyle name="Normal 9 7 10 3" xfId="18972"/>
    <cellStyle name="Normal 9 7 10 3 2" xfId="18973"/>
    <cellStyle name="Normal 9 7 10 4" xfId="18974"/>
    <cellStyle name="Normal 9 7 10 5" xfId="18975"/>
    <cellStyle name="Normal 9 7 11" xfId="18976"/>
    <cellStyle name="Normal 9 7 11 2" xfId="18977"/>
    <cellStyle name="Normal 9 7 11 2 2" xfId="18978"/>
    <cellStyle name="Normal 9 7 11 2 3" xfId="18979"/>
    <cellStyle name="Normal 9 7 11 2 4" xfId="18980"/>
    <cellStyle name="Normal 9 7 11 2 5" xfId="18981"/>
    <cellStyle name="Normal 9 7 11 2 6" xfId="18982"/>
    <cellStyle name="Normal 9 7 11 3" xfId="18983"/>
    <cellStyle name="Normal 9 7 11 3 2" xfId="18984"/>
    <cellStyle name="Normal 9 7 11 4" xfId="18985"/>
    <cellStyle name="Normal 9 7 11 5" xfId="18986"/>
    <cellStyle name="Normal 9 7 12" xfId="18987"/>
    <cellStyle name="Normal 9 7 12 2" xfId="18988"/>
    <cellStyle name="Normal 9 7 12 2 2" xfId="18989"/>
    <cellStyle name="Normal 9 7 12 2 3" xfId="18990"/>
    <cellStyle name="Normal 9 7 12 2 4" xfId="18991"/>
    <cellStyle name="Normal 9 7 12 2 5" xfId="18992"/>
    <cellStyle name="Normal 9 7 12 2 6" xfId="18993"/>
    <cellStyle name="Normal 9 7 12 3" xfId="18994"/>
    <cellStyle name="Normal 9 7 12 3 2" xfId="18995"/>
    <cellStyle name="Normal 9 7 12 4" xfId="18996"/>
    <cellStyle name="Normal 9 7 12 5" xfId="18997"/>
    <cellStyle name="Normal 9 7 13" xfId="18998"/>
    <cellStyle name="Normal 9 7 13 2" xfId="18999"/>
    <cellStyle name="Normal 9 7 13 2 2" xfId="19000"/>
    <cellStyle name="Normal 9 7 13 2 3" xfId="19001"/>
    <cellStyle name="Normal 9 7 13 2 4" xfId="19002"/>
    <cellStyle name="Normal 9 7 13 2 5" xfId="19003"/>
    <cellStyle name="Normal 9 7 13 2 6" xfId="19004"/>
    <cellStyle name="Normal 9 7 13 3" xfId="19005"/>
    <cellStyle name="Normal 9 7 13 3 2" xfId="19006"/>
    <cellStyle name="Normal 9 7 13 4" xfId="19007"/>
    <cellStyle name="Normal 9 7 13 5" xfId="19008"/>
    <cellStyle name="Normal 9 7 14" xfId="19009"/>
    <cellStyle name="Normal 9 7 14 2" xfId="19010"/>
    <cellStyle name="Normal 9 7 14 2 2" xfId="19011"/>
    <cellStyle name="Normal 9 7 14 2 3" xfId="19012"/>
    <cellStyle name="Normal 9 7 14 2 4" xfId="19013"/>
    <cellStyle name="Normal 9 7 14 2 5" xfId="19014"/>
    <cellStyle name="Normal 9 7 14 2 6" xfId="19015"/>
    <cellStyle name="Normal 9 7 14 3" xfId="19016"/>
    <cellStyle name="Normal 9 7 14 3 2" xfId="19017"/>
    <cellStyle name="Normal 9 7 14 4" xfId="19018"/>
    <cellStyle name="Normal 9 7 14 5" xfId="19019"/>
    <cellStyle name="Normal 9 7 15" xfId="19020"/>
    <cellStyle name="Normal 9 7 15 2" xfId="19021"/>
    <cellStyle name="Normal 9 7 15 3" xfId="19022"/>
    <cellStyle name="Normal 9 7 15 4" xfId="19023"/>
    <cellStyle name="Normal 9 7 15 5" xfId="19024"/>
    <cellStyle name="Normal 9 7 15 6" xfId="19025"/>
    <cellStyle name="Normal 9 7 16" xfId="19026"/>
    <cellStyle name="Normal 9 7 16 2" xfId="19027"/>
    <cellStyle name="Normal 9 7 17" xfId="19028"/>
    <cellStyle name="Normal 9 7 18" xfId="19029"/>
    <cellStyle name="Normal 9 7 2" xfId="19030"/>
    <cellStyle name="Normal 9 7 2 2" xfId="19031"/>
    <cellStyle name="Normal 9 7 2 2 2" xfId="19032"/>
    <cellStyle name="Normal 9 7 2 2 3" xfId="19033"/>
    <cellStyle name="Normal 9 7 2 2 4" xfId="19034"/>
    <cellStyle name="Normal 9 7 2 2 5" xfId="19035"/>
    <cellStyle name="Normal 9 7 2 2 6" xfId="19036"/>
    <cellStyle name="Normal 9 7 2 3" xfId="19037"/>
    <cellStyle name="Normal 9 7 2 3 2" xfId="19038"/>
    <cellStyle name="Normal 9 7 2 4" xfId="19039"/>
    <cellStyle name="Normal 9 7 2 5" xfId="19040"/>
    <cellStyle name="Normal 9 7 3" xfId="19041"/>
    <cellStyle name="Normal 9 7 3 2" xfId="19042"/>
    <cellStyle name="Normal 9 7 3 2 2" xfId="19043"/>
    <cellStyle name="Normal 9 7 3 2 3" xfId="19044"/>
    <cellStyle name="Normal 9 7 3 2 4" xfId="19045"/>
    <cellStyle name="Normal 9 7 3 2 5" xfId="19046"/>
    <cellStyle name="Normal 9 7 3 2 6" xfId="19047"/>
    <cellStyle name="Normal 9 7 3 3" xfId="19048"/>
    <cellStyle name="Normal 9 7 3 3 2" xfId="19049"/>
    <cellStyle name="Normal 9 7 3 4" xfId="19050"/>
    <cellStyle name="Normal 9 7 3 5" xfId="19051"/>
    <cellStyle name="Normal 9 7 4" xfId="19052"/>
    <cellStyle name="Normal 9 7 4 2" xfId="19053"/>
    <cellStyle name="Normal 9 7 4 2 2" xfId="19054"/>
    <cellStyle name="Normal 9 7 4 2 3" xfId="19055"/>
    <cellStyle name="Normal 9 7 4 2 4" xfId="19056"/>
    <cellStyle name="Normal 9 7 4 2 5" xfId="19057"/>
    <cellStyle name="Normal 9 7 4 2 6" xfId="19058"/>
    <cellStyle name="Normal 9 7 4 3" xfId="19059"/>
    <cellStyle name="Normal 9 7 4 3 2" xfId="19060"/>
    <cellStyle name="Normal 9 7 4 4" xfId="19061"/>
    <cellStyle name="Normal 9 7 4 5" xfId="19062"/>
    <cellStyle name="Normal 9 7 5" xfId="19063"/>
    <cellStyle name="Normal 9 7 5 2" xfId="19064"/>
    <cellStyle name="Normal 9 7 5 2 2" xfId="19065"/>
    <cellStyle name="Normal 9 7 5 2 3" xfId="19066"/>
    <cellStyle name="Normal 9 7 5 2 4" xfId="19067"/>
    <cellStyle name="Normal 9 7 5 2 5" xfId="19068"/>
    <cellStyle name="Normal 9 7 5 2 6" xfId="19069"/>
    <cellStyle name="Normal 9 7 5 3" xfId="19070"/>
    <cellStyle name="Normal 9 7 5 3 2" xfId="19071"/>
    <cellStyle name="Normal 9 7 5 4" xfId="19072"/>
    <cellStyle name="Normal 9 7 5 5" xfId="19073"/>
    <cellStyle name="Normal 9 7 6" xfId="19074"/>
    <cellStyle name="Normal 9 7 6 2" xfId="19075"/>
    <cellStyle name="Normal 9 7 6 2 2" xfId="19076"/>
    <cellStyle name="Normal 9 7 6 2 3" xfId="19077"/>
    <cellStyle name="Normal 9 7 6 2 4" xfId="19078"/>
    <cellStyle name="Normal 9 7 6 2 5" xfId="19079"/>
    <cellStyle name="Normal 9 7 6 2 6" xfId="19080"/>
    <cellStyle name="Normal 9 7 6 3" xfId="19081"/>
    <cellStyle name="Normal 9 7 6 3 2" xfId="19082"/>
    <cellStyle name="Normal 9 7 6 4" xfId="19083"/>
    <cellStyle name="Normal 9 7 6 5" xfId="19084"/>
    <cellStyle name="Normal 9 7 7" xfId="19085"/>
    <cellStyle name="Normal 9 7 7 2" xfId="19086"/>
    <cellStyle name="Normal 9 7 7 2 2" xfId="19087"/>
    <cellStyle name="Normal 9 7 7 2 3" xfId="19088"/>
    <cellStyle name="Normal 9 7 7 2 4" xfId="19089"/>
    <cellStyle name="Normal 9 7 7 2 5" xfId="19090"/>
    <cellStyle name="Normal 9 7 7 2 6" xfId="19091"/>
    <cellStyle name="Normal 9 7 7 3" xfId="19092"/>
    <cellStyle name="Normal 9 7 7 3 2" xfId="19093"/>
    <cellStyle name="Normal 9 7 7 4" xfId="19094"/>
    <cellStyle name="Normal 9 7 7 5" xfId="19095"/>
    <cellStyle name="Normal 9 7 8" xfId="19096"/>
    <cellStyle name="Normal 9 7 8 2" xfId="19097"/>
    <cellStyle name="Normal 9 7 8 2 2" xfId="19098"/>
    <cellStyle name="Normal 9 7 8 2 3" xfId="19099"/>
    <cellStyle name="Normal 9 7 8 2 4" xfId="19100"/>
    <cellStyle name="Normal 9 7 8 2 5" xfId="19101"/>
    <cellStyle name="Normal 9 7 8 2 6" xfId="19102"/>
    <cellStyle name="Normal 9 7 8 3" xfId="19103"/>
    <cellStyle name="Normal 9 7 8 3 2" xfId="19104"/>
    <cellStyle name="Normal 9 7 8 4" xfId="19105"/>
    <cellStyle name="Normal 9 7 8 5" xfId="19106"/>
    <cellStyle name="Normal 9 7 9" xfId="19107"/>
    <cellStyle name="Normal 9 7 9 2" xfId="19108"/>
    <cellStyle name="Normal 9 7 9 2 2" xfId="19109"/>
    <cellStyle name="Normal 9 7 9 2 3" xfId="19110"/>
    <cellStyle name="Normal 9 7 9 2 4" xfId="19111"/>
    <cellStyle name="Normal 9 7 9 2 5" xfId="19112"/>
    <cellStyle name="Normal 9 7 9 2 6" xfId="19113"/>
    <cellStyle name="Normal 9 7 9 3" xfId="19114"/>
    <cellStyle name="Normal 9 7 9 3 2" xfId="19115"/>
    <cellStyle name="Normal 9 7 9 4" xfId="19116"/>
    <cellStyle name="Normal 9 7 9 5" xfId="19117"/>
    <cellStyle name="Normal 9 8" xfId="19118"/>
    <cellStyle name="Normal 9 8 2" xfId="19119"/>
    <cellStyle name="Normal 9 8 2 2" xfId="19120"/>
    <cellStyle name="Normal 9 8 2 3" xfId="19121"/>
    <cellStyle name="Normal 9 8 2 4" xfId="19122"/>
    <cellStyle name="Normal 9 8 2 5" xfId="19123"/>
    <cellStyle name="Normal 9 8 2 6" xfId="19124"/>
    <cellStyle name="Normal 9 8 3" xfId="19125"/>
    <cellStyle name="Normal 9 8 3 2" xfId="19126"/>
    <cellStyle name="Normal 9 8 4" xfId="19127"/>
    <cellStyle name="Normal 9 8 5" xfId="19128"/>
    <cellStyle name="Normal 9 9" xfId="19129"/>
    <cellStyle name="Normal 9 9 2" xfId="19130"/>
    <cellStyle name="Normal 9 9 2 2" xfId="19131"/>
    <cellStyle name="Normal 9 9 2 3" xfId="19132"/>
    <cellStyle name="Normal 9 9 2 4" xfId="19133"/>
    <cellStyle name="Normal 9 9 2 5" xfId="19134"/>
    <cellStyle name="Normal 9 9 2 6" xfId="19135"/>
    <cellStyle name="Normal 9 9 3" xfId="19136"/>
    <cellStyle name="Normal 9 9 3 2" xfId="19137"/>
    <cellStyle name="Normal 9 9 4" xfId="19138"/>
    <cellStyle name="Normal 9 9 5" xfId="19139"/>
    <cellStyle name="Normal 9_Anexo 3 Atracción" xfId="19140"/>
    <cellStyle name="Normal 90" xfId="19141"/>
    <cellStyle name="Normal 90 2" xfId="19142"/>
    <cellStyle name="Normal 91" xfId="19143"/>
    <cellStyle name="Normal 91 2" xfId="19144"/>
    <cellStyle name="Normal 91 3" xfId="19145"/>
    <cellStyle name="Normal 91 4" xfId="19146"/>
    <cellStyle name="Normal 92" xfId="19147"/>
    <cellStyle name="Normal 92 2" xfId="19148"/>
    <cellStyle name="Normal 92 3" xfId="19149"/>
    <cellStyle name="Normal 92 4" xfId="19150"/>
    <cellStyle name="Normal 93" xfId="19151"/>
    <cellStyle name="Normal 93 2" xfId="19152"/>
    <cellStyle name="Normal 93 3" xfId="19153"/>
    <cellStyle name="Normal 93 4" xfId="19154"/>
    <cellStyle name="Normal 94" xfId="19155"/>
    <cellStyle name="Normal 94 2" xfId="19156"/>
    <cellStyle name="Normal 94 3" xfId="19157"/>
    <cellStyle name="Normal 94 4" xfId="19158"/>
    <cellStyle name="Normal 95" xfId="19159"/>
    <cellStyle name="Normal 95 2" xfId="19160"/>
    <cellStyle name="Normal 95 3" xfId="19161"/>
    <cellStyle name="Normal 95 4" xfId="19162"/>
    <cellStyle name="Normal 96" xfId="19163"/>
    <cellStyle name="Normal 96 2" xfId="19164"/>
    <cellStyle name="Normal 96 3" xfId="19165"/>
    <cellStyle name="Normal 96 4" xfId="19166"/>
    <cellStyle name="Normal 97" xfId="19167"/>
    <cellStyle name="Normal 97 2" xfId="19168"/>
    <cellStyle name="Normal 97 3" xfId="19169"/>
    <cellStyle name="Normal 97 4" xfId="19170"/>
    <cellStyle name="Normal 98" xfId="19171"/>
    <cellStyle name="Normal 98 2" xfId="19172"/>
    <cellStyle name="Normal 98 3" xfId="19173"/>
    <cellStyle name="Normal 98 4" xfId="19174"/>
    <cellStyle name="Normal 99" xfId="19175"/>
    <cellStyle name="Normal 99 2" xfId="19176"/>
    <cellStyle name="Normal 99 3" xfId="19177"/>
    <cellStyle name="Normal 99 4" xfId="19178"/>
    <cellStyle name="Nota" xfId="19179"/>
    <cellStyle name="Nota 2" xfId="19180"/>
    <cellStyle name="Nota 2 2" xfId="19181"/>
    <cellStyle name="Nota 2 2 2" xfId="19182"/>
    <cellStyle name="Nota 2 2 3" xfId="19183"/>
    <cellStyle name="Nota 2 3" xfId="19184"/>
    <cellStyle name="Nota 2 3 2" xfId="19185"/>
    <cellStyle name="Nota 2 4" xfId="19186"/>
    <cellStyle name="Nota 2 5" xfId="19187"/>
    <cellStyle name="Nota 3" xfId="19188"/>
    <cellStyle name="Nota 3 2" xfId="19189"/>
    <cellStyle name="Nota 4" xfId="19190"/>
    <cellStyle name="Nota 4 2" xfId="19191"/>
    <cellStyle name="Nota 5" xfId="19192"/>
    <cellStyle name="Nota 6" xfId="19193"/>
    <cellStyle name="Nota 7" xfId="19194"/>
    <cellStyle name="Notas 10" xfId="19195"/>
    <cellStyle name="Notas 10 2" xfId="19196"/>
    <cellStyle name="Notas 10 2 2" xfId="19197"/>
    <cellStyle name="Notas 10 2 2 2" xfId="19198"/>
    <cellStyle name="Notas 10 2 2 3" xfId="19199"/>
    <cellStyle name="Notas 10 2 3" xfId="19200"/>
    <cellStyle name="Notas 10 2 3 2" xfId="19201"/>
    <cellStyle name="Notas 10 2 4" xfId="19202"/>
    <cellStyle name="Notas 10 2 5" xfId="19203"/>
    <cellStyle name="Notas 10 3" xfId="19204"/>
    <cellStyle name="Notas 10 3 2" xfId="19205"/>
    <cellStyle name="Notas 10 3 3" xfId="19206"/>
    <cellStyle name="Notas 10 4" xfId="19207"/>
    <cellStyle name="Notas 10 4 2" xfId="19208"/>
    <cellStyle name="Notas 10 5" xfId="19209"/>
    <cellStyle name="Notas 10 5 2" xfId="19210"/>
    <cellStyle name="Notas 10 6" xfId="19211"/>
    <cellStyle name="Notas 10 7" xfId="19212"/>
    <cellStyle name="Notas 10 8" xfId="19213"/>
    <cellStyle name="Notas 11" xfId="19214"/>
    <cellStyle name="Notas 11 2" xfId="19215"/>
    <cellStyle name="Notas 11 2 2" xfId="19216"/>
    <cellStyle name="Notas 11 2 2 2" xfId="19217"/>
    <cellStyle name="Notas 11 2 2 2 2" xfId="19218"/>
    <cellStyle name="Notas 11 2 2 3" xfId="19219"/>
    <cellStyle name="Notas 11 2 2 3 2" xfId="19220"/>
    <cellStyle name="Notas 11 2 2 4" xfId="19221"/>
    <cellStyle name="Notas 11 2 2 5" xfId="19222"/>
    <cellStyle name="Notas 11 2 2 6" xfId="19223"/>
    <cellStyle name="Notas 11 2 3" xfId="19224"/>
    <cellStyle name="Notas 11 2 3 2" xfId="19225"/>
    <cellStyle name="Notas 11 2 4" xfId="19226"/>
    <cellStyle name="Notas 11 2 4 2" xfId="19227"/>
    <cellStyle name="Notas 11 2 5" xfId="19228"/>
    <cellStyle name="Notas 11 2 5 2" xfId="19229"/>
    <cellStyle name="Notas 11 2 6" xfId="19230"/>
    <cellStyle name="Notas 11 2 7" xfId="19231"/>
    <cellStyle name="Notas 11 3" xfId="19232"/>
    <cellStyle name="Notas 11 3 2" xfId="19233"/>
    <cellStyle name="Notas 11 3 2 2" xfId="19234"/>
    <cellStyle name="Notas 11 3 2 2 2" xfId="19235"/>
    <cellStyle name="Notas 11 3 2 3" xfId="19236"/>
    <cellStyle name="Notas 11 3 2 4" xfId="19237"/>
    <cellStyle name="Notas 11 3 2 5" xfId="19238"/>
    <cellStyle name="Notas 11 3 2 6" xfId="19239"/>
    <cellStyle name="Notas 11 3 3" xfId="19240"/>
    <cellStyle name="Notas 11 3 3 2" xfId="19241"/>
    <cellStyle name="Notas 11 3 4" xfId="19242"/>
    <cellStyle name="Notas 11 3 4 2" xfId="19243"/>
    <cellStyle name="Notas 11 3 5" xfId="19244"/>
    <cellStyle name="Notas 11 3 6" xfId="19245"/>
    <cellStyle name="Notas 11 4" xfId="19246"/>
    <cellStyle name="Notas 11 4 2" xfId="19247"/>
    <cellStyle name="Notas 11 4 2 2" xfId="19248"/>
    <cellStyle name="Notas 11 4 3" xfId="19249"/>
    <cellStyle name="Notas 11 4 3 2" xfId="19250"/>
    <cellStyle name="Notas 11 4 4" xfId="19251"/>
    <cellStyle name="Notas 11 4 5" xfId="19252"/>
    <cellStyle name="Notas 11 5" xfId="19253"/>
    <cellStyle name="Notas 11 5 2" xfId="19254"/>
    <cellStyle name="Notas 11 6" xfId="19255"/>
    <cellStyle name="Notas 11 6 2" xfId="19256"/>
    <cellStyle name="Notas 11 7" xfId="19257"/>
    <cellStyle name="Notas 11 8" xfId="19258"/>
    <cellStyle name="Notas 11 9" xfId="19259"/>
    <cellStyle name="Notas 12" xfId="19260"/>
    <cellStyle name="Notas 12 10" xfId="19261"/>
    <cellStyle name="Notas 12 2" xfId="19262"/>
    <cellStyle name="Notas 12 2 2" xfId="19263"/>
    <cellStyle name="Notas 12 2 2 2" xfId="19264"/>
    <cellStyle name="Notas 12 2 2 2 2" xfId="19265"/>
    <cellStyle name="Notas 12 2 2 3" xfId="19266"/>
    <cellStyle name="Notas 12 2 2 4" xfId="19267"/>
    <cellStyle name="Notas 12 2 2 5" xfId="19268"/>
    <cellStyle name="Notas 12 2 2 6" xfId="19269"/>
    <cellStyle name="Notas 12 2 3" xfId="19270"/>
    <cellStyle name="Notas 12 2 3 2" xfId="19271"/>
    <cellStyle name="Notas 12 2 4" xfId="19272"/>
    <cellStyle name="Notas 12 2 4 2" xfId="19273"/>
    <cellStyle name="Notas 12 2 5" xfId="19274"/>
    <cellStyle name="Notas 12 2 6" xfId="19275"/>
    <cellStyle name="Notas 12 3" xfId="19276"/>
    <cellStyle name="Notas 12 3 2" xfId="19277"/>
    <cellStyle name="Notas 12 3 2 2" xfId="19278"/>
    <cellStyle name="Notas 12 3 2 2 2" xfId="19279"/>
    <cellStyle name="Notas 12 3 2 3" xfId="19280"/>
    <cellStyle name="Notas 12 3 2 4" xfId="19281"/>
    <cellStyle name="Notas 12 3 2 5" xfId="19282"/>
    <cellStyle name="Notas 12 3 2 6" xfId="19283"/>
    <cellStyle name="Notas 12 3 3" xfId="19284"/>
    <cellStyle name="Notas 12 3 3 2" xfId="19285"/>
    <cellStyle name="Notas 12 3 4" xfId="19286"/>
    <cellStyle name="Notas 12 3 4 2" xfId="19287"/>
    <cellStyle name="Notas 12 3 5" xfId="19288"/>
    <cellStyle name="Notas 12 3 6" xfId="19289"/>
    <cellStyle name="Notas 12 4" xfId="19290"/>
    <cellStyle name="Notas 12 4 2" xfId="19291"/>
    <cellStyle name="Notas 12 4 2 2" xfId="19292"/>
    <cellStyle name="Notas 12 4 3" xfId="19293"/>
    <cellStyle name="Notas 12 4 3 2" xfId="19294"/>
    <cellStyle name="Notas 12 4 4" xfId="19295"/>
    <cellStyle name="Notas 12 4 5" xfId="19296"/>
    <cellStyle name="Notas 12 4 6" xfId="19297"/>
    <cellStyle name="Notas 12 5" xfId="19298"/>
    <cellStyle name="Notas 12 5 2" xfId="19299"/>
    <cellStyle name="Notas 12 6" xfId="19300"/>
    <cellStyle name="Notas 12 6 2" xfId="19301"/>
    <cellStyle name="Notas 12 7" xfId="19302"/>
    <cellStyle name="Notas 12 7 2" xfId="19303"/>
    <cellStyle name="Notas 12 8" xfId="19304"/>
    <cellStyle name="Notas 12 9" xfId="19305"/>
    <cellStyle name="Notas 13" xfId="19306"/>
    <cellStyle name="Notas 13 2" xfId="19307"/>
    <cellStyle name="Notas 13 2 2" xfId="19308"/>
    <cellStyle name="Notas 13 2 2 2" xfId="19309"/>
    <cellStyle name="Notas 13 2 2 2 2" xfId="19310"/>
    <cellStyle name="Notas 13 2 2 3" xfId="19311"/>
    <cellStyle name="Notas 13 2 2 4" xfId="19312"/>
    <cellStyle name="Notas 13 2 2 5" xfId="19313"/>
    <cellStyle name="Notas 13 2 2 6" xfId="19314"/>
    <cellStyle name="Notas 13 2 3" xfId="19315"/>
    <cellStyle name="Notas 13 2 3 2" xfId="19316"/>
    <cellStyle name="Notas 13 2 4" xfId="19317"/>
    <cellStyle name="Notas 13 2 4 2" xfId="19318"/>
    <cellStyle name="Notas 13 2 5" xfId="19319"/>
    <cellStyle name="Notas 13 2 6" xfId="19320"/>
    <cellStyle name="Notas 13 3" xfId="19321"/>
    <cellStyle name="Notas 13 3 2" xfId="19322"/>
    <cellStyle name="Notas 13 3 2 2" xfId="19323"/>
    <cellStyle name="Notas 13 3 2 2 2" xfId="19324"/>
    <cellStyle name="Notas 13 3 2 3" xfId="19325"/>
    <cellStyle name="Notas 13 3 2 4" xfId="19326"/>
    <cellStyle name="Notas 13 3 2 5" xfId="19327"/>
    <cellStyle name="Notas 13 3 2 6" xfId="19328"/>
    <cellStyle name="Notas 13 3 3" xfId="19329"/>
    <cellStyle name="Notas 13 3 3 2" xfId="19330"/>
    <cellStyle name="Notas 13 3 4" xfId="19331"/>
    <cellStyle name="Notas 13 3 4 2" xfId="19332"/>
    <cellStyle name="Notas 13 3 5" xfId="19333"/>
    <cellStyle name="Notas 13 3 6" xfId="19334"/>
    <cellStyle name="Notas 13 4" xfId="19335"/>
    <cellStyle name="Notas 13 4 2" xfId="19336"/>
    <cellStyle name="Notas 13 4 2 2" xfId="19337"/>
    <cellStyle name="Notas 13 4 3" xfId="19338"/>
    <cellStyle name="Notas 13 4 3 2" xfId="19339"/>
    <cellStyle name="Notas 13 4 4" xfId="19340"/>
    <cellStyle name="Notas 13 4 5" xfId="19341"/>
    <cellStyle name="Notas 13 4 6" xfId="19342"/>
    <cellStyle name="Notas 13 5" xfId="19343"/>
    <cellStyle name="Notas 13 5 2" xfId="19344"/>
    <cellStyle name="Notas 13 6" xfId="19345"/>
    <cellStyle name="Notas 13 6 2" xfId="19346"/>
    <cellStyle name="Notas 13 7" xfId="19347"/>
    <cellStyle name="Notas 13 7 2" xfId="19348"/>
    <cellStyle name="Notas 13 8" xfId="19349"/>
    <cellStyle name="Notas 13 9" xfId="19350"/>
    <cellStyle name="Notas 14" xfId="19351"/>
    <cellStyle name="Notas 14 2" xfId="19352"/>
    <cellStyle name="Notas 14 2 2" xfId="19353"/>
    <cellStyle name="Notas 14 2 2 2" xfId="19354"/>
    <cellStyle name="Notas 14 2 3" xfId="19355"/>
    <cellStyle name="Notas 14 2 4" xfId="19356"/>
    <cellStyle name="Notas 14 2 5" xfId="19357"/>
    <cellStyle name="Notas 14 2 6" xfId="19358"/>
    <cellStyle name="Notas 14 3" xfId="19359"/>
    <cellStyle name="Notas 14 3 2" xfId="19360"/>
    <cellStyle name="Notas 14 4" xfId="19361"/>
    <cellStyle name="Notas 14 4 2" xfId="19362"/>
    <cellStyle name="Notas 14 5" xfId="19363"/>
    <cellStyle name="Notas 15" xfId="19364"/>
    <cellStyle name="Notas 15 2" xfId="19365"/>
    <cellStyle name="Notas 15 2 2" xfId="19366"/>
    <cellStyle name="Notas 15 2 2 2" xfId="19367"/>
    <cellStyle name="Notas 15 2 3" xfId="19368"/>
    <cellStyle name="Notas 15 2 4" xfId="19369"/>
    <cellStyle name="Notas 15 2 5" xfId="19370"/>
    <cellStyle name="Notas 15 2 6" xfId="19371"/>
    <cellStyle name="Notas 15 3" xfId="19372"/>
    <cellStyle name="Notas 15 3 2" xfId="19373"/>
    <cellStyle name="Notas 15 4" xfId="19374"/>
    <cellStyle name="Notas 15 4 2" xfId="19375"/>
    <cellStyle name="Notas 15 5" xfId="19376"/>
    <cellStyle name="Notas 16" xfId="19377"/>
    <cellStyle name="Notas 16 2" xfId="19378"/>
    <cellStyle name="Notas 16 2 2" xfId="19379"/>
    <cellStyle name="Notas 16 2 2 2" xfId="19380"/>
    <cellStyle name="Notas 16 2 3" xfId="19381"/>
    <cellStyle name="Notas 16 2 4" xfId="19382"/>
    <cellStyle name="Notas 16 2 5" xfId="19383"/>
    <cellStyle name="Notas 16 2 6" xfId="19384"/>
    <cellStyle name="Notas 16 3" xfId="19385"/>
    <cellStyle name="Notas 16 3 2" xfId="19386"/>
    <cellStyle name="Notas 16 4" xfId="19387"/>
    <cellStyle name="Notas 16 4 2" xfId="19388"/>
    <cellStyle name="Notas 16 5" xfId="19389"/>
    <cellStyle name="Notas 17" xfId="19390"/>
    <cellStyle name="Notas 17 2" xfId="19391"/>
    <cellStyle name="Notas 17 2 2" xfId="19392"/>
    <cellStyle name="Notas 17 2 2 2" xfId="19393"/>
    <cellStyle name="Notas 17 2 3" xfId="19394"/>
    <cellStyle name="Notas 17 2 4" xfId="19395"/>
    <cellStyle name="Notas 17 2 5" xfId="19396"/>
    <cellStyle name="Notas 17 2 6" xfId="19397"/>
    <cellStyle name="Notas 17 3" xfId="19398"/>
    <cellStyle name="Notas 17 3 2" xfId="19399"/>
    <cellStyle name="Notas 17 4" xfId="19400"/>
    <cellStyle name="Notas 17 4 2" xfId="19401"/>
    <cellStyle name="Notas 17 5" xfId="19402"/>
    <cellStyle name="Notas 18" xfId="19403"/>
    <cellStyle name="Notas 18 2" xfId="19404"/>
    <cellStyle name="Notas 18 2 2" xfId="19405"/>
    <cellStyle name="Notas 18 2 2 2" xfId="19406"/>
    <cellStyle name="Notas 18 2 3" xfId="19407"/>
    <cellStyle name="Notas 18 2 4" xfId="19408"/>
    <cellStyle name="Notas 18 2 5" xfId="19409"/>
    <cellStyle name="Notas 18 2 6" xfId="19410"/>
    <cellStyle name="Notas 18 3" xfId="19411"/>
    <cellStyle name="Notas 18 3 2" xfId="19412"/>
    <cellStyle name="Notas 18 4" xfId="19413"/>
    <cellStyle name="Notas 18 4 2" xfId="19414"/>
    <cellStyle name="Notas 18 5" xfId="19415"/>
    <cellStyle name="Notas 19" xfId="19416"/>
    <cellStyle name="Notas 19 2" xfId="19417"/>
    <cellStyle name="Notas 19 2 2" xfId="19418"/>
    <cellStyle name="Notas 19 2 2 2" xfId="19419"/>
    <cellStyle name="Notas 19 2 3" xfId="19420"/>
    <cellStyle name="Notas 19 2 4" xfId="19421"/>
    <cellStyle name="Notas 19 2 5" xfId="19422"/>
    <cellStyle name="Notas 19 2 6" xfId="19423"/>
    <cellStyle name="Notas 19 3" xfId="19424"/>
    <cellStyle name="Notas 19 3 2" xfId="19425"/>
    <cellStyle name="Notas 19 4" xfId="19426"/>
    <cellStyle name="Notas 19 4 2" xfId="19427"/>
    <cellStyle name="Notas 19 5" xfId="19428"/>
    <cellStyle name="Notas 2" xfId="19429"/>
    <cellStyle name="Notas 2 10" xfId="19430"/>
    <cellStyle name="Notas 2 10 2" xfId="19431"/>
    <cellStyle name="Notas 2 10 2 2" xfId="19432"/>
    <cellStyle name="Notas 2 10 2 2 2" xfId="19433"/>
    <cellStyle name="Notas 2 10 2 3" xfId="19434"/>
    <cellStyle name="Notas 2 10 2 4" xfId="19435"/>
    <cellStyle name="Notas 2 10 2 5" xfId="19436"/>
    <cellStyle name="Notas 2 10 2 6" xfId="19437"/>
    <cellStyle name="Notas 2 10 3" xfId="19438"/>
    <cellStyle name="Notas 2 10 3 2" xfId="19439"/>
    <cellStyle name="Notas 2 10 4" xfId="19440"/>
    <cellStyle name="Notas 2 10 4 2" xfId="19441"/>
    <cellStyle name="Notas 2 10 5" xfId="19442"/>
    <cellStyle name="Notas 2 11" xfId="19443"/>
    <cellStyle name="Notas 2 11 2" xfId="19444"/>
    <cellStyle name="Notas 2 11 2 2" xfId="19445"/>
    <cellStyle name="Notas 2 11 2 2 2" xfId="19446"/>
    <cellStyle name="Notas 2 11 2 3" xfId="19447"/>
    <cellStyle name="Notas 2 11 2 4" xfId="19448"/>
    <cellStyle name="Notas 2 11 2 5" xfId="19449"/>
    <cellStyle name="Notas 2 11 2 6" xfId="19450"/>
    <cellStyle name="Notas 2 11 3" xfId="19451"/>
    <cellStyle name="Notas 2 11 3 2" xfId="19452"/>
    <cellStyle name="Notas 2 11 4" xfId="19453"/>
    <cellStyle name="Notas 2 11 4 2" xfId="19454"/>
    <cellStyle name="Notas 2 11 5" xfId="19455"/>
    <cellStyle name="Notas 2 12" xfId="19456"/>
    <cellStyle name="Notas 2 12 2" xfId="19457"/>
    <cellStyle name="Notas 2 12 2 2" xfId="19458"/>
    <cellStyle name="Notas 2 12 2 2 2" xfId="19459"/>
    <cellStyle name="Notas 2 12 2 3" xfId="19460"/>
    <cellStyle name="Notas 2 12 2 4" xfId="19461"/>
    <cellStyle name="Notas 2 12 2 5" xfId="19462"/>
    <cellStyle name="Notas 2 12 2 6" xfId="19463"/>
    <cellStyle name="Notas 2 12 3" xfId="19464"/>
    <cellStyle name="Notas 2 12 3 2" xfId="19465"/>
    <cellStyle name="Notas 2 12 4" xfId="19466"/>
    <cellStyle name="Notas 2 12 4 2" xfId="19467"/>
    <cellStyle name="Notas 2 12 5" xfId="19468"/>
    <cellStyle name="Notas 2 13" xfId="19469"/>
    <cellStyle name="Notas 2 13 2" xfId="19470"/>
    <cellStyle name="Notas 2 13 2 2" xfId="19471"/>
    <cellStyle name="Notas 2 13 2 2 2" xfId="19472"/>
    <cellStyle name="Notas 2 13 2 3" xfId="19473"/>
    <cellStyle name="Notas 2 13 2 4" xfId="19474"/>
    <cellStyle name="Notas 2 13 2 5" xfId="19475"/>
    <cellStyle name="Notas 2 13 2 6" xfId="19476"/>
    <cellStyle name="Notas 2 13 3" xfId="19477"/>
    <cellStyle name="Notas 2 13 3 2" xfId="19478"/>
    <cellStyle name="Notas 2 13 4" xfId="19479"/>
    <cellStyle name="Notas 2 13 4 2" xfId="19480"/>
    <cellStyle name="Notas 2 13 5" xfId="19481"/>
    <cellStyle name="Notas 2 14" xfId="19482"/>
    <cellStyle name="Notas 2 14 2" xfId="19483"/>
    <cellStyle name="Notas 2 14 2 2" xfId="19484"/>
    <cellStyle name="Notas 2 14 2 2 2" xfId="19485"/>
    <cellStyle name="Notas 2 14 2 3" xfId="19486"/>
    <cellStyle name="Notas 2 14 2 4" xfId="19487"/>
    <cellStyle name="Notas 2 14 2 5" xfId="19488"/>
    <cellStyle name="Notas 2 14 2 6" xfId="19489"/>
    <cellStyle name="Notas 2 14 3" xfId="19490"/>
    <cellStyle name="Notas 2 14 3 2" xfId="19491"/>
    <cellStyle name="Notas 2 14 4" xfId="19492"/>
    <cellStyle name="Notas 2 14 4 2" xfId="19493"/>
    <cellStyle name="Notas 2 14 5" xfId="19494"/>
    <cellStyle name="Notas 2 15" xfId="19495"/>
    <cellStyle name="Notas 2 15 2" xfId="19496"/>
    <cellStyle name="Notas 2 15 2 2" xfId="19497"/>
    <cellStyle name="Notas 2 15 2 2 2" xfId="19498"/>
    <cellStyle name="Notas 2 15 2 3" xfId="19499"/>
    <cellStyle name="Notas 2 15 2 4" xfId="19500"/>
    <cellStyle name="Notas 2 15 2 5" xfId="19501"/>
    <cellStyle name="Notas 2 15 2 6" xfId="19502"/>
    <cellStyle name="Notas 2 15 3" xfId="19503"/>
    <cellStyle name="Notas 2 15 3 2" xfId="19504"/>
    <cellStyle name="Notas 2 15 4" xfId="19505"/>
    <cellStyle name="Notas 2 15 4 2" xfId="19506"/>
    <cellStyle name="Notas 2 15 5" xfId="19507"/>
    <cellStyle name="Notas 2 16" xfId="19508"/>
    <cellStyle name="Notas 2 16 2" xfId="19509"/>
    <cellStyle name="Notas 2 16 2 2" xfId="19510"/>
    <cellStyle name="Notas 2 16 2 2 2" xfId="19511"/>
    <cellStyle name="Notas 2 16 2 3" xfId="19512"/>
    <cellStyle name="Notas 2 16 2 4" xfId="19513"/>
    <cellStyle name="Notas 2 16 2 5" xfId="19514"/>
    <cellStyle name="Notas 2 16 2 6" xfId="19515"/>
    <cellStyle name="Notas 2 16 3" xfId="19516"/>
    <cellStyle name="Notas 2 16 3 2" xfId="19517"/>
    <cellStyle name="Notas 2 16 4" xfId="19518"/>
    <cellStyle name="Notas 2 16 4 2" xfId="19519"/>
    <cellStyle name="Notas 2 16 5" xfId="19520"/>
    <cellStyle name="Notas 2 17" xfId="19521"/>
    <cellStyle name="Notas 2 17 2" xfId="19522"/>
    <cellStyle name="Notas 2 17 2 2" xfId="19523"/>
    <cellStyle name="Notas 2 17 2 2 2" xfId="19524"/>
    <cellStyle name="Notas 2 17 2 3" xfId="19525"/>
    <cellStyle name="Notas 2 17 2 4" xfId="19526"/>
    <cellStyle name="Notas 2 17 2 5" xfId="19527"/>
    <cellStyle name="Notas 2 17 2 6" xfId="19528"/>
    <cellStyle name="Notas 2 17 3" xfId="19529"/>
    <cellStyle name="Notas 2 17 3 2" xfId="19530"/>
    <cellStyle name="Notas 2 17 4" xfId="19531"/>
    <cellStyle name="Notas 2 17 4 2" xfId="19532"/>
    <cellStyle name="Notas 2 17 5" xfId="19533"/>
    <cellStyle name="Notas 2 18" xfId="19534"/>
    <cellStyle name="Notas 2 18 2" xfId="19535"/>
    <cellStyle name="Notas 2 18 2 2" xfId="19536"/>
    <cellStyle name="Notas 2 18 2 2 2" xfId="19537"/>
    <cellStyle name="Notas 2 18 2 3" xfId="19538"/>
    <cellStyle name="Notas 2 18 2 4" xfId="19539"/>
    <cellStyle name="Notas 2 18 2 5" xfId="19540"/>
    <cellStyle name="Notas 2 18 2 6" xfId="19541"/>
    <cellStyle name="Notas 2 18 3" xfId="19542"/>
    <cellStyle name="Notas 2 18 3 2" xfId="19543"/>
    <cellStyle name="Notas 2 18 4" xfId="19544"/>
    <cellStyle name="Notas 2 18 4 2" xfId="19545"/>
    <cellStyle name="Notas 2 18 5" xfId="19546"/>
    <cellStyle name="Notas 2 19" xfId="19547"/>
    <cellStyle name="Notas 2 19 2" xfId="19548"/>
    <cellStyle name="Notas 2 19 2 2" xfId="19549"/>
    <cellStyle name="Notas 2 19 2 2 2" xfId="19550"/>
    <cellStyle name="Notas 2 19 2 3" xfId="19551"/>
    <cellStyle name="Notas 2 19 2 4" xfId="19552"/>
    <cellStyle name="Notas 2 19 2 5" xfId="19553"/>
    <cellStyle name="Notas 2 19 2 6" xfId="19554"/>
    <cellStyle name="Notas 2 19 3" xfId="19555"/>
    <cellStyle name="Notas 2 19 3 2" xfId="19556"/>
    <cellStyle name="Notas 2 19 4" xfId="19557"/>
    <cellStyle name="Notas 2 19 4 2" xfId="19558"/>
    <cellStyle name="Notas 2 19 5" xfId="19559"/>
    <cellStyle name="Notas 2 2" xfId="19560"/>
    <cellStyle name="Notas 2 2 10" xfId="19561"/>
    <cellStyle name="Notas 2 2 10 10" xfId="19562"/>
    <cellStyle name="Notas 2 2 10 11" xfId="19563"/>
    <cellStyle name="Notas 2 2 10 12" xfId="19564"/>
    <cellStyle name="Notas 2 2 10 13" xfId="19565"/>
    <cellStyle name="Notas 2 2 10 14" xfId="19566"/>
    <cellStyle name="Notas 2 2 10 2" xfId="19567"/>
    <cellStyle name="Notas 2 2 10 2 2" xfId="19568"/>
    <cellStyle name="Notas 2 2 10 2 2 2" xfId="19569"/>
    <cellStyle name="Notas 2 2 10 2 2 3" xfId="19570"/>
    <cellStyle name="Notas 2 2 10 2 3" xfId="19571"/>
    <cellStyle name="Notas 2 2 10 2 4" xfId="19572"/>
    <cellStyle name="Notas 2 2 10 2 5" xfId="19573"/>
    <cellStyle name="Notas 2 2 10 2 6" xfId="19574"/>
    <cellStyle name="Notas 2 2 10 2 6 2" xfId="19575"/>
    <cellStyle name="Notas 2 2 10 3" xfId="19576"/>
    <cellStyle name="Notas 2 2 10 3 2" xfId="19577"/>
    <cellStyle name="Notas 2 2 10 3 2 2" xfId="19578"/>
    <cellStyle name="Notas 2 2 10 3 3" xfId="19579"/>
    <cellStyle name="Notas 2 2 10 3 4" xfId="19580"/>
    <cellStyle name="Notas 2 2 10 3 5" xfId="19581"/>
    <cellStyle name="Notas 2 2 10 3 6" xfId="19582"/>
    <cellStyle name="Notas 2 2 10 3 7" xfId="19583"/>
    <cellStyle name="Notas 2 2 10 4" xfId="19584"/>
    <cellStyle name="Notas 2 2 10 4 2" xfId="19585"/>
    <cellStyle name="Notas 2 2 10 4 3" xfId="19586"/>
    <cellStyle name="Notas 2 2 10 4 4" xfId="19587"/>
    <cellStyle name="Notas 2 2 10 4 4 2" xfId="19588"/>
    <cellStyle name="Notas 2 2 10 4 5" xfId="19589"/>
    <cellStyle name="Notas 2 2 10 4 6" xfId="19590"/>
    <cellStyle name="Notas 2 2 10 5" xfId="19591"/>
    <cellStyle name="Notas 2 2 10 5 2" xfId="19592"/>
    <cellStyle name="Notas 2 2 10 5 2 2" xfId="19593"/>
    <cellStyle name="Notas 2 2 10 5 3" xfId="19594"/>
    <cellStyle name="Notas 2 2 10 5 4" xfId="19595"/>
    <cellStyle name="Notas 2 2 10 5 5" xfId="19596"/>
    <cellStyle name="Notas 2 2 10 5 6" xfId="19597"/>
    <cellStyle name="Notas 2 2 10 5 7" xfId="19598"/>
    <cellStyle name="Notas 2 2 10 6" xfId="19599"/>
    <cellStyle name="Notas 2 2 10 6 2" xfId="19600"/>
    <cellStyle name="Notas 2 2 10 6 3" xfId="19601"/>
    <cellStyle name="Notas 2 2 10 6 4" xfId="19602"/>
    <cellStyle name="Notas 2 2 10 6 5" xfId="19603"/>
    <cellStyle name="Notas 2 2 10 6 6" xfId="19604"/>
    <cellStyle name="Notas 2 2 10 7" xfId="19605"/>
    <cellStyle name="Notas 2 2 10 7 2" xfId="19606"/>
    <cellStyle name="Notas 2 2 10 7 3" xfId="19607"/>
    <cellStyle name="Notas 2 2 10 7 4" xfId="19608"/>
    <cellStyle name="Notas 2 2 10 7 5" xfId="19609"/>
    <cellStyle name="Notas 2 2 10 7 6" xfId="19610"/>
    <cellStyle name="Notas 2 2 10 8" xfId="19611"/>
    <cellStyle name="Notas 2 2 10 8 2" xfId="19612"/>
    <cellStyle name="Notas 2 2 10 8 3" xfId="19613"/>
    <cellStyle name="Notas 2 2 10 8 4" xfId="19614"/>
    <cellStyle name="Notas 2 2 10 8 5" xfId="19615"/>
    <cellStyle name="Notas 2 2 10 8 6" xfId="19616"/>
    <cellStyle name="Notas 2 2 10 9" xfId="19617"/>
    <cellStyle name="Notas 2 2 11" xfId="19618"/>
    <cellStyle name="Notas 2 2 11 10" xfId="19619"/>
    <cellStyle name="Notas 2 2 11 11" xfId="19620"/>
    <cellStyle name="Notas 2 2 11 12" xfId="19621"/>
    <cellStyle name="Notas 2 2 11 13" xfId="19622"/>
    <cellStyle name="Notas 2 2 11 14" xfId="19623"/>
    <cellStyle name="Notas 2 2 11 2" xfId="19624"/>
    <cellStyle name="Notas 2 2 11 2 2" xfId="19625"/>
    <cellStyle name="Notas 2 2 11 2 2 2" xfId="19626"/>
    <cellStyle name="Notas 2 2 11 2 2 3" xfId="19627"/>
    <cellStyle name="Notas 2 2 11 2 3" xfId="19628"/>
    <cellStyle name="Notas 2 2 11 2 4" xfId="19629"/>
    <cellStyle name="Notas 2 2 11 2 5" xfId="19630"/>
    <cellStyle name="Notas 2 2 11 2 6" xfId="19631"/>
    <cellStyle name="Notas 2 2 11 2 6 2" xfId="19632"/>
    <cellStyle name="Notas 2 2 11 3" xfId="19633"/>
    <cellStyle name="Notas 2 2 11 3 2" xfId="19634"/>
    <cellStyle name="Notas 2 2 11 3 2 2" xfId="19635"/>
    <cellStyle name="Notas 2 2 11 3 3" xfId="19636"/>
    <cellStyle name="Notas 2 2 11 3 4" xfId="19637"/>
    <cellStyle name="Notas 2 2 11 3 5" xfId="19638"/>
    <cellStyle name="Notas 2 2 11 3 6" xfId="19639"/>
    <cellStyle name="Notas 2 2 11 3 7" xfId="19640"/>
    <cellStyle name="Notas 2 2 11 4" xfId="19641"/>
    <cellStyle name="Notas 2 2 11 4 2" xfId="19642"/>
    <cellStyle name="Notas 2 2 11 4 2 2" xfId="19643"/>
    <cellStyle name="Notas 2 2 11 4 3" xfId="19644"/>
    <cellStyle name="Notas 2 2 11 4 4" xfId="19645"/>
    <cellStyle name="Notas 2 2 11 4 5" xfId="19646"/>
    <cellStyle name="Notas 2 2 11 4 6" xfId="19647"/>
    <cellStyle name="Notas 2 2 11 4 7" xfId="19648"/>
    <cellStyle name="Notas 2 2 11 5" xfId="19649"/>
    <cellStyle name="Notas 2 2 11 5 2" xfId="19650"/>
    <cellStyle name="Notas 2 2 11 5 3" xfId="19651"/>
    <cellStyle name="Notas 2 2 11 5 4" xfId="19652"/>
    <cellStyle name="Notas 2 2 11 5 5" xfId="19653"/>
    <cellStyle name="Notas 2 2 11 5 6" xfId="19654"/>
    <cellStyle name="Notas 2 2 11 5 7" xfId="19655"/>
    <cellStyle name="Notas 2 2 11 6" xfId="19656"/>
    <cellStyle name="Notas 2 2 11 6 2" xfId="19657"/>
    <cellStyle name="Notas 2 2 11 6 3" xfId="19658"/>
    <cellStyle name="Notas 2 2 11 6 4" xfId="19659"/>
    <cellStyle name="Notas 2 2 11 6 5" xfId="19660"/>
    <cellStyle name="Notas 2 2 11 6 6" xfId="19661"/>
    <cellStyle name="Notas 2 2 11 7" xfId="19662"/>
    <cellStyle name="Notas 2 2 11 7 2" xfId="19663"/>
    <cellStyle name="Notas 2 2 11 7 3" xfId="19664"/>
    <cellStyle name="Notas 2 2 11 7 4" xfId="19665"/>
    <cellStyle name="Notas 2 2 11 7 5" xfId="19666"/>
    <cellStyle name="Notas 2 2 11 7 6" xfId="19667"/>
    <cellStyle name="Notas 2 2 11 8" xfId="19668"/>
    <cellStyle name="Notas 2 2 11 8 2" xfId="19669"/>
    <cellStyle name="Notas 2 2 11 8 3" xfId="19670"/>
    <cellStyle name="Notas 2 2 11 8 4" xfId="19671"/>
    <cellStyle name="Notas 2 2 11 8 5" xfId="19672"/>
    <cellStyle name="Notas 2 2 11 8 6" xfId="19673"/>
    <cellStyle name="Notas 2 2 11 9" xfId="19674"/>
    <cellStyle name="Notas 2 2 12" xfId="19675"/>
    <cellStyle name="Notas 2 2 12 10" xfId="19676"/>
    <cellStyle name="Notas 2 2 12 11" xfId="19677"/>
    <cellStyle name="Notas 2 2 12 12" xfId="19678"/>
    <cellStyle name="Notas 2 2 12 13" xfId="19679"/>
    <cellStyle name="Notas 2 2 12 14" xfId="19680"/>
    <cellStyle name="Notas 2 2 12 2" xfId="19681"/>
    <cellStyle name="Notas 2 2 12 2 2" xfId="19682"/>
    <cellStyle name="Notas 2 2 12 2 2 2" xfId="19683"/>
    <cellStyle name="Notas 2 2 12 2 2 3" xfId="19684"/>
    <cellStyle name="Notas 2 2 12 2 3" xfId="19685"/>
    <cellStyle name="Notas 2 2 12 2 4" xfId="19686"/>
    <cellStyle name="Notas 2 2 12 2 5" xfId="19687"/>
    <cellStyle name="Notas 2 2 12 2 6" xfId="19688"/>
    <cellStyle name="Notas 2 2 12 2 6 2" xfId="19689"/>
    <cellStyle name="Notas 2 2 12 3" xfId="19690"/>
    <cellStyle name="Notas 2 2 12 3 2" xfId="19691"/>
    <cellStyle name="Notas 2 2 12 3 2 2" xfId="19692"/>
    <cellStyle name="Notas 2 2 12 3 3" xfId="19693"/>
    <cellStyle name="Notas 2 2 12 3 4" xfId="19694"/>
    <cellStyle name="Notas 2 2 12 3 5" xfId="19695"/>
    <cellStyle name="Notas 2 2 12 3 6" xfId="19696"/>
    <cellStyle name="Notas 2 2 12 3 7" xfId="19697"/>
    <cellStyle name="Notas 2 2 12 4" xfId="19698"/>
    <cellStyle name="Notas 2 2 12 4 2" xfId="19699"/>
    <cellStyle name="Notas 2 2 12 4 2 2" xfId="19700"/>
    <cellStyle name="Notas 2 2 12 4 3" xfId="19701"/>
    <cellStyle name="Notas 2 2 12 4 4" xfId="19702"/>
    <cellStyle name="Notas 2 2 12 4 5" xfId="19703"/>
    <cellStyle name="Notas 2 2 12 4 6" xfId="19704"/>
    <cellStyle name="Notas 2 2 12 4 7" xfId="19705"/>
    <cellStyle name="Notas 2 2 12 5" xfId="19706"/>
    <cellStyle name="Notas 2 2 12 5 2" xfId="19707"/>
    <cellStyle name="Notas 2 2 12 5 3" xfId="19708"/>
    <cellStyle name="Notas 2 2 12 5 4" xfId="19709"/>
    <cellStyle name="Notas 2 2 12 5 5" xfId="19710"/>
    <cellStyle name="Notas 2 2 12 5 6" xfId="19711"/>
    <cellStyle name="Notas 2 2 12 5 7" xfId="19712"/>
    <cellStyle name="Notas 2 2 12 6" xfId="19713"/>
    <cellStyle name="Notas 2 2 12 6 2" xfId="19714"/>
    <cellStyle name="Notas 2 2 12 6 3" xfId="19715"/>
    <cellStyle name="Notas 2 2 12 6 4" xfId="19716"/>
    <cellStyle name="Notas 2 2 12 6 5" xfId="19717"/>
    <cellStyle name="Notas 2 2 12 6 6" xfId="19718"/>
    <cellStyle name="Notas 2 2 12 7" xfId="19719"/>
    <cellStyle name="Notas 2 2 12 7 2" xfId="19720"/>
    <cellStyle name="Notas 2 2 12 7 3" xfId="19721"/>
    <cellStyle name="Notas 2 2 12 7 4" xfId="19722"/>
    <cellStyle name="Notas 2 2 12 7 5" xfId="19723"/>
    <cellStyle name="Notas 2 2 12 7 6" xfId="19724"/>
    <cellStyle name="Notas 2 2 12 8" xfId="19725"/>
    <cellStyle name="Notas 2 2 12 8 2" xfId="19726"/>
    <cellStyle name="Notas 2 2 12 8 3" xfId="19727"/>
    <cellStyle name="Notas 2 2 12 8 4" xfId="19728"/>
    <cellStyle name="Notas 2 2 12 8 5" xfId="19729"/>
    <cellStyle name="Notas 2 2 12 8 6" xfId="19730"/>
    <cellStyle name="Notas 2 2 12 9" xfId="19731"/>
    <cellStyle name="Notas 2 2 13" xfId="19732"/>
    <cellStyle name="Notas 2 2 13 10" xfId="19733"/>
    <cellStyle name="Notas 2 2 13 11" xfId="19734"/>
    <cellStyle name="Notas 2 2 13 12" xfId="19735"/>
    <cellStyle name="Notas 2 2 13 13" xfId="19736"/>
    <cellStyle name="Notas 2 2 13 14" xfId="19737"/>
    <cellStyle name="Notas 2 2 13 2" xfId="19738"/>
    <cellStyle name="Notas 2 2 13 2 2" xfId="19739"/>
    <cellStyle name="Notas 2 2 13 2 2 2" xfId="19740"/>
    <cellStyle name="Notas 2 2 13 2 2 3" xfId="19741"/>
    <cellStyle name="Notas 2 2 13 2 3" xfId="19742"/>
    <cellStyle name="Notas 2 2 13 2 4" xfId="19743"/>
    <cellStyle name="Notas 2 2 13 2 5" xfId="19744"/>
    <cellStyle name="Notas 2 2 13 2 6" xfId="19745"/>
    <cellStyle name="Notas 2 2 13 2 6 2" xfId="19746"/>
    <cellStyle name="Notas 2 2 13 3" xfId="19747"/>
    <cellStyle name="Notas 2 2 13 3 2" xfId="19748"/>
    <cellStyle name="Notas 2 2 13 3 2 2" xfId="19749"/>
    <cellStyle name="Notas 2 2 13 3 3" xfId="19750"/>
    <cellStyle name="Notas 2 2 13 3 4" xfId="19751"/>
    <cellStyle name="Notas 2 2 13 3 5" xfId="19752"/>
    <cellStyle name="Notas 2 2 13 3 6" xfId="19753"/>
    <cellStyle name="Notas 2 2 13 3 7" xfId="19754"/>
    <cellStyle name="Notas 2 2 13 4" xfId="19755"/>
    <cellStyle name="Notas 2 2 13 4 2" xfId="19756"/>
    <cellStyle name="Notas 2 2 13 4 2 2" xfId="19757"/>
    <cellStyle name="Notas 2 2 13 4 3" xfId="19758"/>
    <cellStyle name="Notas 2 2 13 4 4" xfId="19759"/>
    <cellStyle name="Notas 2 2 13 4 5" xfId="19760"/>
    <cellStyle name="Notas 2 2 13 4 6" xfId="19761"/>
    <cellStyle name="Notas 2 2 13 4 7" xfId="19762"/>
    <cellStyle name="Notas 2 2 13 5" xfId="19763"/>
    <cellStyle name="Notas 2 2 13 5 2" xfId="19764"/>
    <cellStyle name="Notas 2 2 13 5 3" xfId="19765"/>
    <cellStyle name="Notas 2 2 13 5 4" xfId="19766"/>
    <cellStyle name="Notas 2 2 13 5 5" xfId="19767"/>
    <cellStyle name="Notas 2 2 13 5 6" xfId="19768"/>
    <cellStyle name="Notas 2 2 13 5 7" xfId="19769"/>
    <cellStyle name="Notas 2 2 13 6" xfId="19770"/>
    <cellStyle name="Notas 2 2 13 6 2" xfId="19771"/>
    <cellStyle name="Notas 2 2 13 6 3" xfId="19772"/>
    <cellStyle name="Notas 2 2 13 6 4" xfId="19773"/>
    <cellStyle name="Notas 2 2 13 6 5" xfId="19774"/>
    <cellStyle name="Notas 2 2 13 6 6" xfId="19775"/>
    <cellStyle name="Notas 2 2 13 7" xfId="19776"/>
    <cellStyle name="Notas 2 2 13 7 2" xfId="19777"/>
    <cellStyle name="Notas 2 2 13 7 3" xfId="19778"/>
    <cellStyle name="Notas 2 2 13 7 4" xfId="19779"/>
    <cellStyle name="Notas 2 2 13 7 5" xfId="19780"/>
    <cellStyle name="Notas 2 2 13 7 6" xfId="19781"/>
    <cellStyle name="Notas 2 2 13 8" xfId="19782"/>
    <cellStyle name="Notas 2 2 13 8 2" xfId="19783"/>
    <cellStyle name="Notas 2 2 13 8 3" xfId="19784"/>
    <cellStyle name="Notas 2 2 13 8 4" xfId="19785"/>
    <cellStyle name="Notas 2 2 13 8 5" xfId="19786"/>
    <cellStyle name="Notas 2 2 13 8 6" xfId="19787"/>
    <cellStyle name="Notas 2 2 13 9" xfId="19788"/>
    <cellStyle name="Notas 2 2 14" xfId="19789"/>
    <cellStyle name="Notas 2 2 14 2" xfId="19790"/>
    <cellStyle name="Notas 2 2 14 2 2" xfId="19791"/>
    <cellStyle name="Notas 2 2 14 2 2 2" xfId="19792"/>
    <cellStyle name="Notas 2 2 14 2 3" xfId="19793"/>
    <cellStyle name="Notas 2 2 14 2 4" xfId="19794"/>
    <cellStyle name="Notas 2 2 14 2 5" xfId="19795"/>
    <cellStyle name="Notas 2 2 14 2 6" xfId="19796"/>
    <cellStyle name="Notas 2 2 14 3" xfId="19797"/>
    <cellStyle name="Notas 2 2 14 3 2" xfId="19798"/>
    <cellStyle name="Notas 2 2 14 3 3" xfId="19799"/>
    <cellStyle name="Notas 2 2 14 4" xfId="19800"/>
    <cellStyle name="Notas 2 2 14 4 2" xfId="19801"/>
    <cellStyle name="Notas 2 2 14 4 3" xfId="19802"/>
    <cellStyle name="Notas 2 2 14 5" xfId="19803"/>
    <cellStyle name="Notas 2 2 14 5 2" xfId="19804"/>
    <cellStyle name="Notas 2 2 14 6" xfId="19805"/>
    <cellStyle name="Notas 2 2 14 7" xfId="19806"/>
    <cellStyle name="Notas 2 2 15" xfId="19807"/>
    <cellStyle name="Notas 2 2 15 2" xfId="19808"/>
    <cellStyle name="Notas 2 2 15 2 2" xfId="19809"/>
    <cellStyle name="Notas 2 2 15 2 2 2" xfId="19810"/>
    <cellStyle name="Notas 2 2 15 2 3" xfId="19811"/>
    <cellStyle name="Notas 2 2 15 2 4" xfId="19812"/>
    <cellStyle name="Notas 2 2 15 2 5" xfId="19813"/>
    <cellStyle name="Notas 2 2 15 2 6" xfId="19814"/>
    <cellStyle name="Notas 2 2 15 3" xfId="19815"/>
    <cellStyle name="Notas 2 2 15 3 2" xfId="19816"/>
    <cellStyle name="Notas 2 2 15 3 3" xfId="19817"/>
    <cellStyle name="Notas 2 2 15 4" xfId="19818"/>
    <cellStyle name="Notas 2 2 15 4 2" xfId="19819"/>
    <cellStyle name="Notas 2 2 15 4 3" xfId="19820"/>
    <cellStyle name="Notas 2 2 15 5" xfId="19821"/>
    <cellStyle name="Notas 2 2 15 5 2" xfId="19822"/>
    <cellStyle name="Notas 2 2 15 6" xfId="19823"/>
    <cellStyle name="Notas 2 2 15 7" xfId="19824"/>
    <cellStyle name="Notas 2 2 16" xfId="19825"/>
    <cellStyle name="Notas 2 2 16 2" xfId="19826"/>
    <cellStyle name="Notas 2 2 16 2 2" xfId="19827"/>
    <cellStyle name="Notas 2 2 16 2 2 2" xfId="19828"/>
    <cellStyle name="Notas 2 2 16 2 3" xfId="19829"/>
    <cellStyle name="Notas 2 2 16 2 4" xfId="19830"/>
    <cellStyle name="Notas 2 2 16 2 5" xfId="19831"/>
    <cellStyle name="Notas 2 2 16 2 6" xfId="19832"/>
    <cellStyle name="Notas 2 2 16 3" xfId="19833"/>
    <cellStyle name="Notas 2 2 16 3 2" xfId="19834"/>
    <cellStyle name="Notas 2 2 16 3 3" xfId="19835"/>
    <cellStyle name="Notas 2 2 16 4" xfId="19836"/>
    <cellStyle name="Notas 2 2 16 4 2" xfId="19837"/>
    <cellStyle name="Notas 2 2 16 4 3" xfId="19838"/>
    <cellStyle name="Notas 2 2 16 5" xfId="19839"/>
    <cellStyle name="Notas 2 2 16 5 2" xfId="19840"/>
    <cellStyle name="Notas 2 2 16 6" xfId="19841"/>
    <cellStyle name="Notas 2 2 16 7" xfId="19842"/>
    <cellStyle name="Notas 2 2 17" xfId="19843"/>
    <cellStyle name="Notas 2 2 17 2" xfId="19844"/>
    <cellStyle name="Notas 2 2 17 2 2" xfId="19845"/>
    <cellStyle name="Notas 2 2 17 2 2 2" xfId="19846"/>
    <cellStyle name="Notas 2 2 17 2 3" xfId="19847"/>
    <cellStyle name="Notas 2 2 17 2 4" xfId="19848"/>
    <cellStyle name="Notas 2 2 17 2 5" xfId="19849"/>
    <cellStyle name="Notas 2 2 17 2 6" xfId="19850"/>
    <cellStyle name="Notas 2 2 17 3" xfId="19851"/>
    <cellStyle name="Notas 2 2 17 3 2" xfId="19852"/>
    <cellStyle name="Notas 2 2 17 3 3" xfId="19853"/>
    <cellStyle name="Notas 2 2 17 4" xfId="19854"/>
    <cellStyle name="Notas 2 2 17 4 2" xfId="19855"/>
    <cellStyle name="Notas 2 2 17 4 3" xfId="19856"/>
    <cellStyle name="Notas 2 2 17 5" xfId="19857"/>
    <cellStyle name="Notas 2 2 17 5 2" xfId="19858"/>
    <cellStyle name="Notas 2 2 17 6" xfId="19859"/>
    <cellStyle name="Notas 2 2 17 7" xfId="19860"/>
    <cellStyle name="Notas 2 2 18" xfId="19861"/>
    <cellStyle name="Notas 2 2 18 2" xfId="19862"/>
    <cellStyle name="Notas 2 2 18 2 2" xfId="19863"/>
    <cellStyle name="Notas 2 2 18 2 2 2" xfId="19864"/>
    <cellStyle name="Notas 2 2 18 2 3" xfId="19865"/>
    <cellStyle name="Notas 2 2 18 2 4" xfId="19866"/>
    <cellStyle name="Notas 2 2 18 2 5" xfId="19867"/>
    <cellStyle name="Notas 2 2 18 2 6" xfId="19868"/>
    <cellStyle name="Notas 2 2 18 3" xfId="19869"/>
    <cellStyle name="Notas 2 2 18 3 2" xfId="19870"/>
    <cellStyle name="Notas 2 2 18 3 3" xfId="19871"/>
    <cellStyle name="Notas 2 2 18 4" xfId="19872"/>
    <cellStyle name="Notas 2 2 18 4 2" xfId="19873"/>
    <cellStyle name="Notas 2 2 18 4 3" xfId="19874"/>
    <cellStyle name="Notas 2 2 18 5" xfId="19875"/>
    <cellStyle name="Notas 2 2 18 5 2" xfId="19876"/>
    <cellStyle name="Notas 2 2 18 6" xfId="19877"/>
    <cellStyle name="Notas 2 2 18 7" xfId="19878"/>
    <cellStyle name="Notas 2 2 19" xfId="19879"/>
    <cellStyle name="Notas 2 2 19 2" xfId="19880"/>
    <cellStyle name="Notas 2 2 19 2 2" xfId="19881"/>
    <cellStyle name="Notas 2 2 19 2 2 2" xfId="19882"/>
    <cellStyle name="Notas 2 2 19 2 3" xfId="19883"/>
    <cellStyle name="Notas 2 2 19 2 4" xfId="19884"/>
    <cellStyle name="Notas 2 2 19 2 5" xfId="19885"/>
    <cellStyle name="Notas 2 2 19 2 6" xfId="19886"/>
    <cellStyle name="Notas 2 2 19 3" xfId="19887"/>
    <cellStyle name="Notas 2 2 19 3 2" xfId="19888"/>
    <cellStyle name="Notas 2 2 19 3 3" xfId="19889"/>
    <cellStyle name="Notas 2 2 19 4" xfId="19890"/>
    <cellStyle name="Notas 2 2 19 4 2" xfId="19891"/>
    <cellStyle name="Notas 2 2 19 4 3" xfId="19892"/>
    <cellStyle name="Notas 2 2 19 5" xfId="19893"/>
    <cellStyle name="Notas 2 2 19 5 2" xfId="19894"/>
    <cellStyle name="Notas 2 2 19 6" xfId="19895"/>
    <cellStyle name="Notas 2 2 19 7" xfId="19896"/>
    <cellStyle name="Notas 2 2 2" xfId="19897"/>
    <cellStyle name="Notas 2 2 2 10" xfId="19898"/>
    <cellStyle name="Notas 2 2 2 10 10" xfId="19899"/>
    <cellStyle name="Notas 2 2 2 10 11" xfId="19900"/>
    <cellStyle name="Notas 2 2 2 10 12" xfId="19901"/>
    <cellStyle name="Notas 2 2 2 10 13" xfId="19902"/>
    <cellStyle name="Notas 2 2 2 10 14" xfId="19903"/>
    <cellStyle name="Notas 2 2 2 10 2" xfId="19904"/>
    <cellStyle name="Notas 2 2 2 10 2 2" xfId="19905"/>
    <cellStyle name="Notas 2 2 2 10 2 2 2" xfId="19906"/>
    <cellStyle name="Notas 2 2 2 10 2 2 3" xfId="19907"/>
    <cellStyle name="Notas 2 2 2 10 2 3" xfId="19908"/>
    <cellStyle name="Notas 2 2 2 10 2 4" xfId="19909"/>
    <cellStyle name="Notas 2 2 2 10 2 5" xfId="19910"/>
    <cellStyle name="Notas 2 2 2 10 2 6" xfId="19911"/>
    <cellStyle name="Notas 2 2 2 10 2 6 2" xfId="19912"/>
    <cellStyle name="Notas 2 2 2 10 3" xfId="19913"/>
    <cellStyle name="Notas 2 2 2 10 3 2" xfId="19914"/>
    <cellStyle name="Notas 2 2 2 10 3 2 2" xfId="19915"/>
    <cellStyle name="Notas 2 2 2 10 3 3" xfId="19916"/>
    <cellStyle name="Notas 2 2 2 10 3 4" xfId="19917"/>
    <cellStyle name="Notas 2 2 2 10 3 5" xfId="19918"/>
    <cellStyle name="Notas 2 2 2 10 3 6" xfId="19919"/>
    <cellStyle name="Notas 2 2 2 10 3 7" xfId="19920"/>
    <cellStyle name="Notas 2 2 2 10 4" xfId="19921"/>
    <cellStyle name="Notas 2 2 2 10 4 2" xfId="19922"/>
    <cellStyle name="Notas 2 2 2 10 4 2 2" xfId="19923"/>
    <cellStyle name="Notas 2 2 2 10 4 3" xfId="19924"/>
    <cellStyle name="Notas 2 2 2 10 4 4" xfId="19925"/>
    <cellStyle name="Notas 2 2 2 10 4 5" xfId="19926"/>
    <cellStyle name="Notas 2 2 2 10 4 6" xfId="19927"/>
    <cellStyle name="Notas 2 2 2 10 4 7" xfId="19928"/>
    <cellStyle name="Notas 2 2 2 10 5" xfId="19929"/>
    <cellStyle name="Notas 2 2 2 10 5 2" xfId="19930"/>
    <cellStyle name="Notas 2 2 2 10 5 3" xfId="19931"/>
    <cellStyle name="Notas 2 2 2 10 5 4" xfId="19932"/>
    <cellStyle name="Notas 2 2 2 10 5 5" xfId="19933"/>
    <cellStyle name="Notas 2 2 2 10 5 6" xfId="19934"/>
    <cellStyle name="Notas 2 2 2 10 5 7" xfId="19935"/>
    <cellStyle name="Notas 2 2 2 10 6" xfId="19936"/>
    <cellStyle name="Notas 2 2 2 10 6 2" xfId="19937"/>
    <cellStyle name="Notas 2 2 2 10 6 3" xfId="19938"/>
    <cellStyle name="Notas 2 2 2 10 6 4" xfId="19939"/>
    <cellStyle name="Notas 2 2 2 10 6 5" xfId="19940"/>
    <cellStyle name="Notas 2 2 2 10 6 6" xfId="19941"/>
    <cellStyle name="Notas 2 2 2 10 7" xfId="19942"/>
    <cellStyle name="Notas 2 2 2 10 7 2" xfId="19943"/>
    <cellStyle name="Notas 2 2 2 10 7 3" xfId="19944"/>
    <cellStyle name="Notas 2 2 2 10 7 4" xfId="19945"/>
    <cellStyle name="Notas 2 2 2 10 7 5" xfId="19946"/>
    <cellStyle name="Notas 2 2 2 10 7 6" xfId="19947"/>
    <cellStyle name="Notas 2 2 2 10 8" xfId="19948"/>
    <cellStyle name="Notas 2 2 2 10 8 2" xfId="19949"/>
    <cellStyle name="Notas 2 2 2 10 8 3" xfId="19950"/>
    <cellStyle name="Notas 2 2 2 10 8 4" xfId="19951"/>
    <cellStyle name="Notas 2 2 2 10 8 5" xfId="19952"/>
    <cellStyle name="Notas 2 2 2 10 8 6" xfId="19953"/>
    <cellStyle name="Notas 2 2 2 10 9" xfId="19954"/>
    <cellStyle name="Notas 2 2 2 11" xfId="19955"/>
    <cellStyle name="Notas 2 2 2 11 10" xfId="19956"/>
    <cellStyle name="Notas 2 2 2 11 11" xfId="19957"/>
    <cellStyle name="Notas 2 2 2 11 12" xfId="19958"/>
    <cellStyle name="Notas 2 2 2 11 13" xfId="19959"/>
    <cellStyle name="Notas 2 2 2 11 14" xfId="19960"/>
    <cellStyle name="Notas 2 2 2 11 2" xfId="19961"/>
    <cellStyle name="Notas 2 2 2 11 2 2" xfId="19962"/>
    <cellStyle name="Notas 2 2 2 11 2 2 2" xfId="19963"/>
    <cellStyle name="Notas 2 2 2 11 2 2 3" xfId="19964"/>
    <cellStyle name="Notas 2 2 2 11 2 3" xfId="19965"/>
    <cellStyle name="Notas 2 2 2 11 2 4" xfId="19966"/>
    <cellStyle name="Notas 2 2 2 11 2 5" xfId="19967"/>
    <cellStyle name="Notas 2 2 2 11 2 6" xfId="19968"/>
    <cellStyle name="Notas 2 2 2 11 2 6 2" xfId="19969"/>
    <cellStyle name="Notas 2 2 2 11 3" xfId="19970"/>
    <cellStyle name="Notas 2 2 2 11 3 2" xfId="19971"/>
    <cellStyle name="Notas 2 2 2 11 3 2 2" xfId="19972"/>
    <cellStyle name="Notas 2 2 2 11 3 3" xfId="19973"/>
    <cellStyle name="Notas 2 2 2 11 3 4" xfId="19974"/>
    <cellStyle name="Notas 2 2 2 11 3 5" xfId="19975"/>
    <cellStyle name="Notas 2 2 2 11 3 6" xfId="19976"/>
    <cellStyle name="Notas 2 2 2 11 3 7" xfId="19977"/>
    <cellStyle name="Notas 2 2 2 11 4" xfId="19978"/>
    <cellStyle name="Notas 2 2 2 11 4 2" xfId="19979"/>
    <cellStyle name="Notas 2 2 2 11 4 2 2" xfId="19980"/>
    <cellStyle name="Notas 2 2 2 11 4 3" xfId="19981"/>
    <cellStyle name="Notas 2 2 2 11 4 4" xfId="19982"/>
    <cellStyle name="Notas 2 2 2 11 4 5" xfId="19983"/>
    <cellStyle name="Notas 2 2 2 11 4 6" xfId="19984"/>
    <cellStyle name="Notas 2 2 2 11 4 7" xfId="19985"/>
    <cellStyle name="Notas 2 2 2 11 5" xfId="19986"/>
    <cellStyle name="Notas 2 2 2 11 5 2" xfId="19987"/>
    <cellStyle name="Notas 2 2 2 11 5 3" xfId="19988"/>
    <cellStyle name="Notas 2 2 2 11 5 4" xfId="19989"/>
    <cellStyle name="Notas 2 2 2 11 5 5" xfId="19990"/>
    <cellStyle name="Notas 2 2 2 11 5 6" xfId="19991"/>
    <cellStyle name="Notas 2 2 2 11 5 7" xfId="19992"/>
    <cellStyle name="Notas 2 2 2 11 6" xfId="19993"/>
    <cellStyle name="Notas 2 2 2 11 6 2" xfId="19994"/>
    <cellStyle name="Notas 2 2 2 11 6 3" xfId="19995"/>
    <cellStyle name="Notas 2 2 2 11 6 4" xfId="19996"/>
    <cellStyle name="Notas 2 2 2 11 6 5" xfId="19997"/>
    <cellStyle name="Notas 2 2 2 11 6 6" xfId="19998"/>
    <cellStyle name="Notas 2 2 2 11 7" xfId="19999"/>
    <cellStyle name="Notas 2 2 2 11 7 2" xfId="20000"/>
    <cellStyle name="Notas 2 2 2 11 7 3" xfId="20001"/>
    <cellStyle name="Notas 2 2 2 11 7 4" xfId="20002"/>
    <cellStyle name="Notas 2 2 2 11 7 5" xfId="20003"/>
    <cellStyle name="Notas 2 2 2 11 7 6" xfId="20004"/>
    <cellStyle name="Notas 2 2 2 11 8" xfId="20005"/>
    <cellStyle name="Notas 2 2 2 11 8 2" xfId="20006"/>
    <cellStyle name="Notas 2 2 2 11 8 3" xfId="20007"/>
    <cellStyle name="Notas 2 2 2 11 8 4" xfId="20008"/>
    <cellStyle name="Notas 2 2 2 11 8 5" xfId="20009"/>
    <cellStyle name="Notas 2 2 2 11 8 6" xfId="20010"/>
    <cellStyle name="Notas 2 2 2 11 9" xfId="20011"/>
    <cellStyle name="Notas 2 2 2 12" xfId="20012"/>
    <cellStyle name="Notas 2 2 2 12 2" xfId="20013"/>
    <cellStyle name="Notas 2 2 2 12 2 2" xfId="20014"/>
    <cellStyle name="Notas 2 2 2 12 2 2 2" xfId="20015"/>
    <cellStyle name="Notas 2 2 2 12 2 3" xfId="20016"/>
    <cellStyle name="Notas 2 2 2 12 2 4" xfId="20017"/>
    <cellStyle name="Notas 2 2 2 12 2 5" xfId="20018"/>
    <cellStyle name="Notas 2 2 2 12 2 6" xfId="20019"/>
    <cellStyle name="Notas 2 2 2 12 3" xfId="20020"/>
    <cellStyle name="Notas 2 2 2 12 3 2" xfId="20021"/>
    <cellStyle name="Notas 2 2 2 12 3 3" xfId="20022"/>
    <cellStyle name="Notas 2 2 2 12 4" xfId="20023"/>
    <cellStyle name="Notas 2 2 2 12 4 2" xfId="20024"/>
    <cellStyle name="Notas 2 2 2 12 4 3" xfId="20025"/>
    <cellStyle name="Notas 2 2 2 12 5" xfId="20026"/>
    <cellStyle name="Notas 2 2 2 12 5 2" xfId="20027"/>
    <cellStyle name="Notas 2 2 2 12 6" xfId="20028"/>
    <cellStyle name="Notas 2 2 2 12 7" xfId="20029"/>
    <cellStyle name="Notas 2 2 2 13" xfId="20030"/>
    <cellStyle name="Notas 2 2 2 13 2" xfId="20031"/>
    <cellStyle name="Notas 2 2 2 13 2 2" xfId="20032"/>
    <cellStyle name="Notas 2 2 2 13 2 2 2" xfId="20033"/>
    <cellStyle name="Notas 2 2 2 13 2 3" xfId="20034"/>
    <cellStyle name="Notas 2 2 2 13 2 4" xfId="20035"/>
    <cellStyle name="Notas 2 2 2 13 2 5" xfId="20036"/>
    <cellStyle name="Notas 2 2 2 13 2 6" xfId="20037"/>
    <cellStyle name="Notas 2 2 2 13 3" xfId="20038"/>
    <cellStyle name="Notas 2 2 2 13 3 2" xfId="20039"/>
    <cellStyle name="Notas 2 2 2 13 3 3" xfId="20040"/>
    <cellStyle name="Notas 2 2 2 13 4" xfId="20041"/>
    <cellStyle name="Notas 2 2 2 13 4 2" xfId="20042"/>
    <cellStyle name="Notas 2 2 2 13 4 3" xfId="20043"/>
    <cellStyle name="Notas 2 2 2 13 5" xfId="20044"/>
    <cellStyle name="Notas 2 2 2 13 5 2" xfId="20045"/>
    <cellStyle name="Notas 2 2 2 13 6" xfId="20046"/>
    <cellStyle name="Notas 2 2 2 13 7" xfId="20047"/>
    <cellStyle name="Notas 2 2 2 14" xfId="20048"/>
    <cellStyle name="Notas 2 2 2 14 2" xfId="20049"/>
    <cellStyle name="Notas 2 2 2 14 2 2" xfId="20050"/>
    <cellStyle name="Notas 2 2 2 14 2 2 2" xfId="20051"/>
    <cellStyle name="Notas 2 2 2 14 2 3" xfId="20052"/>
    <cellStyle name="Notas 2 2 2 14 2 4" xfId="20053"/>
    <cellStyle name="Notas 2 2 2 14 2 5" xfId="20054"/>
    <cellStyle name="Notas 2 2 2 14 2 6" xfId="20055"/>
    <cellStyle name="Notas 2 2 2 14 3" xfId="20056"/>
    <cellStyle name="Notas 2 2 2 14 3 2" xfId="20057"/>
    <cellStyle name="Notas 2 2 2 14 3 3" xfId="20058"/>
    <cellStyle name="Notas 2 2 2 14 4" xfId="20059"/>
    <cellStyle name="Notas 2 2 2 14 4 2" xfId="20060"/>
    <cellStyle name="Notas 2 2 2 14 4 3" xfId="20061"/>
    <cellStyle name="Notas 2 2 2 14 5" xfId="20062"/>
    <cellStyle name="Notas 2 2 2 14 5 2" xfId="20063"/>
    <cellStyle name="Notas 2 2 2 14 6" xfId="20064"/>
    <cellStyle name="Notas 2 2 2 14 7" xfId="20065"/>
    <cellStyle name="Notas 2 2 2 15" xfId="20066"/>
    <cellStyle name="Notas 2 2 2 15 2" xfId="20067"/>
    <cellStyle name="Notas 2 2 2 15 2 2" xfId="20068"/>
    <cellStyle name="Notas 2 2 2 15 2 2 2" xfId="20069"/>
    <cellStyle name="Notas 2 2 2 15 2 3" xfId="20070"/>
    <cellStyle name="Notas 2 2 2 15 2 4" xfId="20071"/>
    <cellStyle name="Notas 2 2 2 15 2 5" xfId="20072"/>
    <cellStyle name="Notas 2 2 2 15 2 6" xfId="20073"/>
    <cellStyle name="Notas 2 2 2 15 3" xfId="20074"/>
    <cellStyle name="Notas 2 2 2 15 3 2" xfId="20075"/>
    <cellStyle name="Notas 2 2 2 15 3 3" xfId="20076"/>
    <cellStyle name="Notas 2 2 2 15 4" xfId="20077"/>
    <cellStyle name="Notas 2 2 2 15 4 2" xfId="20078"/>
    <cellStyle name="Notas 2 2 2 15 4 3" xfId="20079"/>
    <cellStyle name="Notas 2 2 2 15 5" xfId="20080"/>
    <cellStyle name="Notas 2 2 2 15 5 2" xfId="20081"/>
    <cellStyle name="Notas 2 2 2 15 6" xfId="20082"/>
    <cellStyle name="Notas 2 2 2 15 7" xfId="20083"/>
    <cellStyle name="Notas 2 2 2 16" xfId="20084"/>
    <cellStyle name="Notas 2 2 2 16 2" xfId="20085"/>
    <cellStyle name="Notas 2 2 2 16 2 2" xfId="20086"/>
    <cellStyle name="Notas 2 2 2 16 2 2 2" xfId="20087"/>
    <cellStyle name="Notas 2 2 2 16 2 3" xfId="20088"/>
    <cellStyle name="Notas 2 2 2 16 2 4" xfId="20089"/>
    <cellStyle name="Notas 2 2 2 16 2 5" xfId="20090"/>
    <cellStyle name="Notas 2 2 2 16 2 6" xfId="20091"/>
    <cellStyle name="Notas 2 2 2 16 3" xfId="20092"/>
    <cellStyle name="Notas 2 2 2 16 3 2" xfId="20093"/>
    <cellStyle name="Notas 2 2 2 16 3 3" xfId="20094"/>
    <cellStyle name="Notas 2 2 2 16 4" xfId="20095"/>
    <cellStyle name="Notas 2 2 2 16 4 2" xfId="20096"/>
    <cellStyle name="Notas 2 2 2 16 4 3" xfId="20097"/>
    <cellStyle name="Notas 2 2 2 16 5" xfId="20098"/>
    <cellStyle name="Notas 2 2 2 16 5 2" xfId="20099"/>
    <cellStyle name="Notas 2 2 2 16 6" xfId="20100"/>
    <cellStyle name="Notas 2 2 2 16 7" xfId="20101"/>
    <cellStyle name="Notas 2 2 2 17" xfId="20102"/>
    <cellStyle name="Notas 2 2 2 17 2" xfId="20103"/>
    <cellStyle name="Notas 2 2 2 17 2 2" xfId="20104"/>
    <cellStyle name="Notas 2 2 2 17 2 2 2" xfId="20105"/>
    <cellStyle name="Notas 2 2 2 17 2 3" xfId="20106"/>
    <cellStyle name="Notas 2 2 2 17 2 4" xfId="20107"/>
    <cellStyle name="Notas 2 2 2 17 2 5" xfId="20108"/>
    <cellStyle name="Notas 2 2 2 17 2 6" xfId="20109"/>
    <cellStyle name="Notas 2 2 2 17 3" xfId="20110"/>
    <cellStyle name="Notas 2 2 2 17 3 2" xfId="20111"/>
    <cellStyle name="Notas 2 2 2 17 3 3" xfId="20112"/>
    <cellStyle name="Notas 2 2 2 17 4" xfId="20113"/>
    <cellStyle name="Notas 2 2 2 17 4 2" xfId="20114"/>
    <cellStyle name="Notas 2 2 2 17 4 3" xfId="20115"/>
    <cellStyle name="Notas 2 2 2 17 5" xfId="20116"/>
    <cellStyle name="Notas 2 2 2 17 5 2" xfId="20117"/>
    <cellStyle name="Notas 2 2 2 17 6" xfId="20118"/>
    <cellStyle name="Notas 2 2 2 17 7" xfId="20119"/>
    <cellStyle name="Notas 2 2 2 18" xfId="20120"/>
    <cellStyle name="Notas 2 2 2 18 2" xfId="20121"/>
    <cellStyle name="Notas 2 2 2 18 2 2" xfId="20122"/>
    <cellStyle name="Notas 2 2 2 18 2 2 2" xfId="20123"/>
    <cellStyle name="Notas 2 2 2 18 2 3" xfId="20124"/>
    <cellStyle name="Notas 2 2 2 18 2 4" xfId="20125"/>
    <cellStyle name="Notas 2 2 2 18 2 5" xfId="20126"/>
    <cellStyle name="Notas 2 2 2 18 2 6" xfId="20127"/>
    <cellStyle name="Notas 2 2 2 18 3" xfId="20128"/>
    <cellStyle name="Notas 2 2 2 18 3 2" xfId="20129"/>
    <cellStyle name="Notas 2 2 2 18 4" xfId="20130"/>
    <cellStyle name="Notas 2 2 2 18 4 2" xfId="20131"/>
    <cellStyle name="Notas 2 2 2 18 5" xfId="20132"/>
    <cellStyle name="Notas 2 2 2 18 6" xfId="20133"/>
    <cellStyle name="Notas 2 2 2 19" xfId="20134"/>
    <cellStyle name="Notas 2 2 2 19 2" xfId="20135"/>
    <cellStyle name="Notas 2 2 2 19 2 2" xfId="20136"/>
    <cellStyle name="Notas 2 2 2 19 2 3" xfId="20137"/>
    <cellStyle name="Notas 2 2 2 19 3" xfId="20138"/>
    <cellStyle name="Notas 2 2 2 19 3 2" xfId="20139"/>
    <cellStyle name="Notas 2 2 2 19 4" xfId="20140"/>
    <cellStyle name="Notas 2 2 2 19 5" xfId="20141"/>
    <cellStyle name="Notas 2 2 2 19 6" xfId="20142"/>
    <cellStyle name="Notas 2 2 2 2" xfId="20143"/>
    <cellStyle name="Notas 2 2 2 2 10" xfId="20144"/>
    <cellStyle name="Notas 2 2 2 2 10 2" xfId="20145"/>
    <cellStyle name="Notas 2 2 2 2 10 3" xfId="20146"/>
    <cellStyle name="Notas 2 2 2 2 10 4" xfId="20147"/>
    <cellStyle name="Notas 2 2 2 2 10 5" xfId="20148"/>
    <cellStyle name="Notas 2 2 2 2 10 6" xfId="20149"/>
    <cellStyle name="Notas 2 2 2 2 11" xfId="20150"/>
    <cellStyle name="Notas 2 2 2 2 11 2" xfId="20151"/>
    <cellStyle name="Notas 2 2 2 2 11 3" xfId="20152"/>
    <cellStyle name="Notas 2 2 2 2 11 4" xfId="20153"/>
    <cellStyle name="Notas 2 2 2 2 11 5" xfId="20154"/>
    <cellStyle name="Notas 2 2 2 2 11 6" xfId="20155"/>
    <cellStyle name="Notas 2 2 2 2 12" xfId="20156"/>
    <cellStyle name="Notas 2 2 2 2 12 2" xfId="20157"/>
    <cellStyle name="Notas 2 2 2 2 12 3" xfId="20158"/>
    <cellStyle name="Notas 2 2 2 2 12 4" xfId="20159"/>
    <cellStyle name="Notas 2 2 2 2 12 5" xfId="20160"/>
    <cellStyle name="Notas 2 2 2 2 12 6" xfId="20161"/>
    <cellStyle name="Notas 2 2 2 2 13" xfId="20162"/>
    <cellStyle name="Notas 2 2 2 2 13 2" xfId="20163"/>
    <cellStyle name="Notas 2 2 2 2 13 3" xfId="20164"/>
    <cellStyle name="Notas 2 2 2 2 13 4" xfId="20165"/>
    <cellStyle name="Notas 2 2 2 2 13 5" xfId="20166"/>
    <cellStyle name="Notas 2 2 2 2 13 6" xfId="20167"/>
    <cellStyle name="Notas 2 2 2 2 14" xfId="20168"/>
    <cellStyle name="Notas 2 2 2 2 14 2" xfId="20169"/>
    <cellStyle name="Notas 2 2 2 2 14 3" xfId="20170"/>
    <cellStyle name="Notas 2 2 2 2 14 4" xfId="20171"/>
    <cellStyle name="Notas 2 2 2 2 14 5" xfId="20172"/>
    <cellStyle name="Notas 2 2 2 2 14 6" xfId="20173"/>
    <cellStyle name="Notas 2 2 2 2 15" xfId="20174"/>
    <cellStyle name="Notas 2 2 2 2 15 2" xfId="20175"/>
    <cellStyle name="Notas 2 2 2 2 15 3" xfId="20176"/>
    <cellStyle name="Notas 2 2 2 2 15 4" xfId="20177"/>
    <cellStyle name="Notas 2 2 2 2 15 5" xfId="20178"/>
    <cellStyle name="Notas 2 2 2 2 15 6" xfId="20179"/>
    <cellStyle name="Notas 2 2 2 2 16" xfId="20180"/>
    <cellStyle name="Notas 2 2 2 2 17" xfId="20181"/>
    <cellStyle name="Notas 2 2 2 2 18" xfId="20182"/>
    <cellStyle name="Notas 2 2 2 2 19" xfId="20183"/>
    <cellStyle name="Notas 2 2 2 2 2" xfId="20184"/>
    <cellStyle name="Notas 2 2 2 2 2 10" xfId="20185"/>
    <cellStyle name="Notas 2 2 2 2 2 10 2" xfId="20186"/>
    <cellStyle name="Notas 2 2 2 2 2 10 3" xfId="20187"/>
    <cellStyle name="Notas 2 2 2 2 2 10 4" xfId="20188"/>
    <cellStyle name="Notas 2 2 2 2 2 10 5" xfId="20189"/>
    <cellStyle name="Notas 2 2 2 2 2 10 6" xfId="20190"/>
    <cellStyle name="Notas 2 2 2 2 2 11" xfId="20191"/>
    <cellStyle name="Notas 2 2 2 2 2 11 2" xfId="20192"/>
    <cellStyle name="Notas 2 2 2 2 2 11 3" xfId="20193"/>
    <cellStyle name="Notas 2 2 2 2 2 11 4" xfId="20194"/>
    <cellStyle name="Notas 2 2 2 2 2 11 5" xfId="20195"/>
    <cellStyle name="Notas 2 2 2 2 2 11 6" xfId="20196"/>
    <cellStyle name="Notas 2 2 2 2 2 12" xfId="20197"/>
    <cellStyle name="Notas 2 2 2 2 2 12 2" xfId="20198"/>
    <cellStyle name="Notas 2 2 2 2 2 12 3" xfId="20199"/>
    <cellStyle name="Notas 2 2 2 2 2 12 4" xfId="20200"/>
    <cellStyle name="Notas 2 2 2 2 2 12 5" xfId="20201"/>
    <cellStyle name="Notas 2 2 2 2 2 12 6" xfId="20202"/>
    <cellStyle name="Notas 2 2 2 2 2 13" xfId="20203"/>
    <cellStyle name="Notas 2 2 2 2 2 13 2" xfId="20204"/>
    <cellStyle name="Notas 2 2 2 2 2 13 3" xfId="20205"/>
    <cellStyle name="Notas 2 2 2 2 2 13 4" xfId="20206"/>
    <cellStyle name="Notas 2 2 2 2 2 13 5" xfId="20207"/>
    <cellStyle name="Notas 2 2 2 2 2 13 6" xfId="20208"/>
    <cellStyle name="Notas 2 2 2 2 2 14" xfId="20209"/>
    <cellStyle name="Notas 2 2 2 2 2 14 2" xfId="20210"/>
    <cellStyle name="Notas 2 2 2 2 2 14 3" xfId="20211"/>
    <cellStyle name="Notas 2 2 2 2 2 14 4" xfId="20212"/>
    <cellStyle name="Notas 2 2 2 2 2 14 5" xfId="20213"/>
    <cellStyle name="Notas 2 2 2 2 2 14 6" xfId="20214"/>
    <cellStyle name="Notas 2 2 2 2 2 15" xfId="20215"/>
    <cellStyle name="Notas 2 2 2 2 2 16" xfId="20216"/>
    <cellStyle name="Notas 2 2 2 2 2 17" xfId="20217"/>
    <cellStyle name="Notas 2 2 2 2 2 18" xfId="20218"/>
    <cellStyle name="Notas 2 2 2 2 2 19" xfId="20219"/>
    <cellStyle name="Notas 2 2 2 2 2 2" xfId="20220"/>
    <cellStyle name="Notas 2 2 2 2 2 2 10" xfId="20221"/>
    <cellStyle name="Notas 2 2 2 2 2 2 10 2" xfId="20222"/>
    <cellStyle name="Notas 2 2 2 2 2 2 10 3" xfId="20223"/>
    <cellStyle name="Notas 2 2 2 2 2 2 10 4" xfId="20224"/>
    <cellStyle name="Notas 2 2 2 2 2 2 10 5" xfId="20225"/>
    <cellStyle name="Notas 2 2 2 2 2 2 10 6" xfId="20226"/>
    <cellStyle name="Notas 2 2 2 2 2 2 11" xfId="20227"/>
    <cellStyle name="Notas 2 2 2 2 2 2 11 2" xfId="20228"/>
    <cellStyle name="Notas 2 2 2 2 2 2 11 3" xfId="20229"/>
    <cellStyle name="Notas 2 2 2 2 2 2 11 4" xfId="20230"/>
    <cellStyle name="Notas 2 2 2 2 2 2 11 5" xfId="20231"/>
    <cellStyle name="Notas 2 2 2 2 2 2 11 6" xfId="20232"/>
    <cellStyle name="Notas 2 2 2 2 2 2 12" xfId="20233"/>
    <cellStyle name="Notas 2 2 2 2 2 2 12 2" xfId="20234"/>
    <cellStyle name="Notas 2 2 2 2 2 2 12 3" xfId="20235"/>
    <cellStyle name="Notas 2 2 2 2 2 2 12 4" xfId="20236"/>
    <cellStyle name="Notas 2 2 2 2 2 2 12 5" xfId="20237"/>
    <cellStyle name="Notas 2 2 2 2 2 2 12 6" xfId="20238"/>
    <cellStyle name="Notas 2 2 2 2 2 2 13" xfId="20239"/>
    <cellStyle name="Notas 2 2 2 2 2 2 13 2" xfId="20240"/>
    <cellStyle name="Notas 2 2 2 2 2 2 13 3" xfId="20241"/>
    <cellStyle name="Notas 2 2 2 2 2 2 13 4" xfId="20242"/>
    <cellStyle name="Notas 2 2 2 2 2 2 13 5" xfId="20243"/>
    <cellStyle name="Notas 2 2 2 2 2 2 13 6" xfId="20244"/>
    <cellStyle name="Notas 2 2 2 2 2 2 14" xfId="20245"/>
    <cellStyle name="Notas 2 2 2 2 2 2 14 2" xfId="20246"/>
    <cellStyle name="Notas 2 2 2 2 2 2 14 3" xfId="20247"/>
    <cellStyle name="Notas 2 2 2 2 2 2 14 4" xfId="20248"/>
    <cellStyle name="Notas 2 2 2 2 2 2 14 5" xfId="20249"/>
    <cellStyle name="Notas 2 2 2 2 2 2 14 6" xfId="20250"/>
    <cellStyle name="Notas 2 2 2 2 2 2 15" xfId="20251"/>
    <cellStyle name="Notas 2 2 2 2 2 2 16" xfId="20252"/>
    <cellStyle name="Notas 2 2 2 2 2 2 17" xfId="20253"/>
    <cellStyle name="Notas 2 2 2 2 2 2 18" xfId="20254"/>
    <cellStyle name="Notas 2 2 2 2 2 2 19" xfId="20255"/>
    <cellStyle name="Notas 2 2 2 2 2 2 2" xfId="20256"/>
    <cellStyle name="Notas 2 2 2 2 2 2 2 10" xfId="20257"/>
    <cellStyle name="Notas 2 2 2 2 2 2 2 11" xfId="20258"/>
    <cellStyle name="Notas 2 2 2 2 2 2 2 12" xfId="20259"/>
    <cellStyle name="Notas 2 2 2 2 2 2 2 13" xfId="20260"/>
    <cellStyle name="Notas 2 2 2 2 2 2 2 14" xfId="20261"/>
    <cellStyle name="Notas 2 2 2 2 2 2 2 2" xfId="20262"/>
    <cellStyle name="Notas 2 2 2 2 2 2 2 2 10" xfId="20263"/>
    <cellStyle name="Notas 2 2 2 2 2 2 2 2 11" xfId="20264"/>
    <cellStyle name="Notas 2 2 2 2 2 2 2 2 12" xfId="20265"/>
    <cellStyle name="Notas 2 2 2 2 2 2 2 2 13" xfId="20266"/>
    <cellStyle name="Notas 2 2 2 2 2 2 2 2 2" xfId="20267"/>
    <cellStyle name="Notas 2 2 2 2 2 2 2 2 2 2" xfId="20268"/>
    <cellStyle name="Notas 2 2 2 2 2 2 2 2 2 3" xfId="20269"/>
    <cellStyle name="Notas 2 2 2 2 2 2 2 2 2 4" xfId="20270"/>
    <cellStyle name="Notas 2 2 2 2 2 2 2 2 2 5" xfId="20271"/>
    <cellStyle name="Notas 2 2 2 2 2 2 2 2 2 6" xfId="20272"/>
    <cellStyle name="Notas 2 2 2 2 2 2 2 2 3" xfId="20273"/>
    <cellStyle name="Notas 2 2 2 2 2 2 2 2 3 2" xfId="20274"/>
    <cellStyle name="Notas 2 2 2 2 2 2 2 2 3 3" xfId="20275"/>
    <cellStyle name="Notas 2 2 2 2 2 2 2 2 3 4" xfId="20276"/>
    <cellStyle name="Notas 2 2 2 2 2 2 2 2 3 5" xfId="20277"/>
    <cellStyle name="Notas 2 2 2 2 2 2 2 2 3 6" xfId="20278"/>
    <cellStyle name="Notas 2 2 2 2 2 2 2 2 4" xfId="20279"/>
    <cellStyle name="Notas 2 2 2 2 2 2 2 2 4 2" xfId="20280"/>
    <cellStyle name="Notas 2 2 2 2 2 2 2 2 4 3" xfId="20281"/>
    <cellStyle name="Notas 2 2 2 2 2 2 2 2 4 4" xfId="20282"/>
    <cellStyle name="Notas 2 2 2 2 2 2 2 2 4 5" xfId="20283"/>
    <cellStyle name="Notas 2 2 2 2 2 2 2 2 4 6" xfId="20284"/>
    <cellStyle name="Notas 2 2 2 2 2 2 2 2 5" xfId="20285"/>
    <cellStyle name="Notas 2 2 2 2 2 2 2 2 5 2" xfId="20286"/>
    <cellStyle name="Notas 2 2 2 2 2 2 2 2 5 3" xfId="20287"/>
    <cellStyle name="Notas 2 2 2 2 2 2 2 2 5 4" xfId="20288"/>
    <cellStyle name="Notas 2 2 2 2 2 2 2 2 5 5" xfId="20289"/>
    <cellStyle name="Notas 2 2 2 2 2 2 2 2 5 6" xfId="20290"/>
    <cellStyle name="Notas 2 2 2 2 2 2 2 2 6" xfId="20291"/>
    <cellStyle name="Notas 2 2 2 2 2 2 2 2 6 2" xfId="20292"/>
    <cellStyle name="Notas 2 2 2 2 2 2 2 2 6 3" xfId="20293"/>
    <cellStyle name="Notas 2 2 2 2 2 2 2 2 6 4" xfId="20294"/>
    <cellStyle name="Notas 2 2 2 2 2 2 2 2 6 5" xfId="20295"/>
    <cellStyle name="Notas 2 2 2 2 2 2 2 2 6 6" xfId="20296"/>
    <cellStyle name="Notas 2 2 2 2 2 2 2 2 7" xfId="20297"/>
    <cellStyle name="Notas 2 2 2 2 2 2 2 2 7 2" xfId="20298"/>
    <cellStyle name="Notas 2 2 2 2 2 2 2 2 7 3" xfId="20299"/>
    <cellStyle name="Notas 2 2 2 2 2 2 2 2 7 4" xfId="20300"/>
    <cellStyle name="Notas 2 2 2 2 2 2 2 2 7 5" xfId="20301"/>
    <cellStyle name="Notas 2 2 2 2 2 2 2 2 7 6" xfId="20302"/>
    <cellStyle name="Notas 2 2 2 2 2 2 2 2 8" xfId="20303"/>
    <cellStyle name="Notas 2 2 2 2 2 2 2 2 8 2" xfId="20304"/>
    <cellStyle name="Notas 2 2 2 2 2 2 2 2 8 3" xfId="20305"/>
    <cellStyle name="Notas 2 2 2 2 2 2 2 2 8 4" xfId="20306"/>
    <cellStyle name="Notas 2 2 2 2 2 2 2 2 8 5" xfId="20307"/>
    <cellStyle name="Notas 2 2 2 2 2 2 2 2 8 6" xfId="20308"/>
    <cellStyle name="Notas 2 2 2 2 2 2 2 2 9" xfId="20309"/>
    <cellStyle name="Notas 2 2 2 2 2 2 2 3" xfId="20310"/>
    <cellStyle name="Notas 2 2 2 2 2 2 2 3 2" xfId="20311"/>
    <cellStyle name="Notas 2 2 2 2 2 2 2 3 3" xfId="20312"/>
    <cellStyle name="Notas 2 2 2 2 2 2 2 3 4" xfId="20313"/>
    <cellStyle name="Notas 2 2 2 2 2 2 2 3 5" xfId="20314"/>
    <cellStyle name="Notas 2 2 2 2 2 2 2 3 6" xfId="20315"/>
    <cellStyle name="Notas 2 2 2 2 2 2 2 4" xfId="20316"/>
    <cellStyle name="Notas 2 2 2 2 2 2 2 4 2" xfId="20317"/>
    <cellStyle name="Notas 2 2 2 2 2 2 2 4 3" xfId="20318"/>
    <cellStyle name="Notas 2 2 2 2 2 2 2 4 4" xfId="20319"/>
    <cellStyle name="Notas 2 2 2 2 2 2 2 4 5" xfId="20320"/>
    <cellStyle name="Notas 2 2 2 2 2 2 2 4 6" xfId="20321"/>
    <cellStyle name="Notas 2 2 2 2 2 2 2 5" xfId="20322"/>
    <cellStyle name="Notas 2 2 2 2 2 2 2 5 2" xfId="20323"/>
    <cellStyle name="Notas 2 2 2 2 2 2 2 5 3" xfId="20324"/>
    <cellStyle name="Notas 2 2 2 2 2 2 2 5 4" xfId="20325"/>
    <cellStyle name="Notas 2 2 2 2 2 2 2 5 5" xfId="20326"/>
    <cellStyle name="Notas 2 2 2 2 2 2 2 5 6" xfId="20327"/>
    <cellStyle name="Notas 2 2 2 2 2 2 2 6" xfId="20328"/>
    <cellStyle name="Notas 2 2 2 2 2 2 2 6 2" xfId="20329"/>
    <cellStyle name="Notas 2 2 2 2 2 2 2 6 3" xfId="20330"/>
    <cellStyle name="Notas 2 2 2 2 2 2 2 6 4" xfId="20331"/>
    <cellStyle name="Notas 2 2 2 2 2 2 2 6 5" xfId="20332"/>
    <cellStyle name="Notas 2 2 2 2 2 2 2 6 6" xfId="20333"/>
    <cellStyle name="Notas 2 2 2 2 2 2 2 7" xfId="20334"/>
    <cellStyle name="Notas 2 2 2 2 2 2 2 7 2" xfId="20335"/>
    <cellStyle name="Notas 2 2 2 2 2 2 2 7 3" xfId="20336"/>
    <cellStyle name="Notas 2 2 2 2 2 2 2 7 4" xfId="20337"/>
    <cellStyle name="Notas 2 2 2 2 2 2 2 7 5" xfId="20338"/>
    <cellStyle name="Notas 2 2 2 2 2 2 2 7 6" xfId="20339"/>
    <cellStyle name="Notas 2 2 2 2 2 2 2 8" xfId="20340"/>
    <cellStyle name="Notas 2 2 2 2 2 2 2 8 2" xfId="20341"/>
    <cellStyle name="Notas 2 2 2 2 2 2 2 8 3" xfId="20342"/>
    <cellStyle name="Notas 2 2 2 2 2 2 2 8 4" xfId="20343"/>
    <cellStyle name="Notas 2 2 2 2 2 2 2 8 5" xfId="20344"/>
    <cellStyle name="Notas 2 2 2 2 2 2 2 8 6" xfId="20345"/>
    <cellStyle name="Notas 2 2 2 2 2 2 2 9" xfId="20346"/>
    <cellStyle name="Notas 2 2 2 2 2 2 2 9 2" xfId="20347"/>
    <cellStyle name="Notas 2 2 2 2 2 2 2 9 3" xfId="20348"/>
    <cellStyle name="Notas 2 2 2 2 2 2 2 9 4" xfId="20349"/>
    <cellStyle name="Notas 2 2 2 2 2 2 2 9 5" xfId="20350"/>
    <cellStyle name="Notas 2 2 2 2 2 2 2 9 6" xfId="20351"/>
    <cellStyle name="Notas 2 2 2 2 2 2 20" xfId="20352"/>
    <cellStyle name="Notas 2 2 2 2 2 2 3" xfId="20353"/>
    <cellStyle name="Notas 2 2 2 2 2 2 3 10" xfId="20354"/>
    <cellStyle name="Notas 2 2 2 2 2 2 3 11" xfId="20355"/>
    <cellStyle name="Notas 2 2 2 2 2 2 3 12" xfId="20356"/>
    <cellStyle name="Notas 2 2 2 2 2 2 3 13" xfId="20357"/>
    <cellStyle name="Notas 2 2 2 2 2 2 3 2" xfId="20358"/>
    <cellStyle name="Notas 2 2 2 2 2 2 3 2 2" xfId="20359"/>
    <cellStyle name="Notas 2 2 2 2 2 2 3 2 3" xfId="20360"/>
    <cellStyle name="Notas 2 2 2 2 2 2 3 2 4" xfId="20361"/>
    <cellStyle name="Notas 2 2 2 2 2 2 3 2 5" xfId="20362"/>
    <cellStyle name="Notas 2 2 2 2 2 2 3 2 6" xfId="20363"/>
    <cellStyle name="Notas 2 2 2 2 2 2 3 3" xfId="20364"/>
    <cellStyle name="Notas 2 2 2 2 2 2 3 3 2" xfId="20365"/>
    <cellStyle name="Notas 2 2 2 2 2 2 3 3 3" xfId="20366"/>
    <cellStyle name="Notas 2 2 2 2 2 2 3 3 4" xfId="20367"/>
    <cellStyle name="Notas 2 2 2 2 2 2 3 3 5" xfId="20368"/>
    <cellStyle name="Notas 2 2 2 2 2 2 3 3 6" xfId="20369"/>
    <cellStyle name="Notas 2 2 2 2 2 2 3 4" xfId="20370"/>
    <cellStyle name="Notas 2 2 2 2 2 2 3 4 2" xfId="20371"/>
    <cellStyle name="Notas 2 2 2 2 2 2 3 4 3" xfId="20372"/>
    <cellStyle name="Notas 2 2 2 2 2 2 3 4 4" xfId="20373"/>
    <cellStyle name="Notas 2 2 2 2 2 2 3 4 5" xfId="20374"/>
    <cellStyle name="Notas 2 2 2 2 2 2 3 4 6" xfId="20375"/>
    <cellStyle name="Notas 2 2 2 2 2 2 3 5" xfId="20376"/>
    <cellStyle name="Notas 2 2 2 2 2 2 3 5 2" xfId="20377"/>
    <cellStyle name="Notas 2 2 2 2 2 2 3 5 3" xfId="20378"/>
    <cellStyle name="Notas 2 2 2 2 2 2 3 5 4" xfId="20379"/>
    <cellStyle name="Notas 2 2 2 2 2 2 3 5 5" xfId="20380"/>
    <cellStyle name="Notas 2 2 2 2 2 2 3 5 6" xfId="20381"/>
    <cellStyle name="Notas 2 2 2 2 2 2 3 6" xfId="20382"/>
    <cellStyle name="Notas 2 2 2 2 2 2 3 6 2" xfId="20383"/>
    <cellStyle name="Notas 2 2 2 2 2 2 3 6 3" xfId="20384"/>
    <cellStyle name="Notas 2 2 2 2 2 2 3 6 4" xfId="20385"/>
    <cellStyle name="Notas 2 2 2 2 2 2 3 6 5" xfId="20386"/>
    <cellStyle name="Notas 2 2 2 2 2 2 3 6 6" xfId="20387"/>
    <cellStyle name="Notas 2 2 2 2 2 2 3 7" xfId="20388"/>
    <cellStyle name="Notas 2 2 2 2 2 2 3 7 2" xfId="20389"/>
    <cellStyle name="Notas 2 2 2 2 2 2 3 7 3" xfId="20390"/>
    <cellStyle name="Notas 2 2 2 2 2 2 3 7 4" xfId="20391"/>
    <cellStyle name="Notas 2 2 2 2 2 2 3 7 5" xfId="20392"/>
    <cellStyle name="Notas 2 2 2 2 2 2 3 7 6" xfId="20393"/>
    <cellStyle name="Notas 2 2 2 2 2 2 3 8" xfId="20394"/>
    <cellStyle name="Notas 2 2 2 2 2 2 3 8 2" xfId="20395"/>
    <cellStyle name="Notas 2 2 2 2 2 2 3 8 3" xfId="20396"/>
    <cellStyle name="Notas 2 2 2 2 2 2 3 8 4" xfId="20397"/>
    <cellStyle name="Notas 2 2 2 2 2 2 3 8 5" xfId="20398"/>
    <cellStyle name="Notas 2 2 2 2 2 2 3 8 6" xfId="20399"/>
    <cellStyle name="Notas 2 2 2 2 2 2 3 9" xfId="20400"/>
    <cellStyle name="Notas 2 2 2 2 2 2 4" xfId="20401"/>
    <cellStyle name="Notas 2 2 2 2 2 2 4 10" xfId="20402"/>
    <cellStyle name="Notas 2 2 2 2 2 2 4 11" xfId="20403"/>
    <cellStyle name="Notas 2 2 2 2 2 2 4 12" xfId="20404"/>
    <cellStyle name="Notas 2 2 2 2 2 2 4 13" xfId="20405"/>
    <cellStyle name="Notas 2 2 2 2 2 2 4 2" xfId="20406"/>
    <cellStyle name="Notas 2 2 2 2 2 2 4 2 2" xfId="20407"/>
    <cellStyle name="Notas 2 2 2 2 2 2 4 2 3" xfId="20408"/>
    <cellStyle name="Notas 2 2 2 2 2 2 4 2 4" xfId="20409"/>
    <cellStyle name="Notas 2 2 2 2 2 2 4 2 5" xfId="20410"/>
    <cellStyle name="Notas 2 2 2 2 2 2 4 2 6" xfId="20411"/>
    <cellStyle name="Notas 2 2 2 2 2 2 4 3" xfId="20412"/>
    <cellStyle name="Notas 2 2 2 2 2 2 4 3 2" xfId="20413"/>
    <cellStyle name="Notas 2 2 2 2 2 2 4 3 3" xfId="20414"/>
    <cellStyle name="Notas 2 2 2 2 2 2 4 3 4" xfId="20415"/>
    <cellStyle name="Notas 2 2 2 2 2 2 4 3 5" xfId="20416"/>
    <cellStyle name="Notas 2 2 2 2 2 2 4 3 6" xfId="20417"/>
    <cellStyle name="Notas 2 2 2 2 2 2 4 4" xfId="20418"/>
    <cellStyle name="Notas 2 2 2 2 2 2 4 4 2" xfId="20419"/>
    <cellStyle name="Notas 2 2 2 2 2 2 4 4 3" xfId="20420"/>
    <cellStyle name="Notas 2 2 2 2 2 2 4 4 4" xfId="20421"/>
    <cellStyle name="Notas 2 2 2 2 2 2 4 4 5" xfId="20422"/>
    <cellStyle name="Notas 2 2 2 2 2 2 4 4 6" xfId="20423"/>
    <cellStyle name="Notas 2 2 2 2 2 2 4 5" xfId="20424"/>
    <cellStyle name="Notas 2 2 2 2 2 2 4 5 2" xfId="20425"/>
    <cellStyle name="Notas 2 2 2 2 2 2 4 5 3" xfId="20426"/>
    <cellStyle name="Notas 2 2 2 2 2 2 4 5 4" xfId="20427"/>
    <cellStyle name="Notas 2 2 2 2 2 2 4 5 5" xfId="20428"/>
    <cellStyle name="Notas 2 2 2 2 2 2 4 5 6" xfId="20429"/>
    <cellStyle name="Notas 2 2 2 2 2 2 4 6" xfId="20430"/>
    <cellStyle name="Notas 2 2 2 2 2 2 4 6 2" xfId="20431"/>
    <cellStyle name="Notas 2 2 2 2 2 2 4 6 3" xfId="20432"/>
    <cellStyle name="Notas 2 2 2 2 2 2 4 6 4" xfId="20433"/>
    <cellStyle name="Notas 2 2 2 2 2 2 4 6 5" xfId="20434"/>
    <cellStyle name="Notas 2 2 2 2 2 2 4 6 6" xfId="20435"/>
    <cellStyle name="Notas 2 2 2 2 2 2 4 7" xfId="20436"/>
    <cellStyle name="Notas 2 2 2 2 2 2 4 7 2" xfId="20437"/>
    <cellStyle name="Notas 2 2 2 2 2 2 4 7 3" xfId="20438"/>
    <cellStyle name="Notas 2 2 2 2 2 2 4 7 4" xfId="20439"/>
    <cellStyle name="Notas 2 2 2 2 2 2 4 7 5" xfId="20440"/>
    <cellStyle name="Notas 2 2 2 2 2 2 4 7 6" xfId="20441"/>
    <cellStyle name="Notas 2 2 2 2 2 2 4 8" xfId="20442"/>
    <cellStyle name="Notas 2 2 2 2 2 2 4 8 2" xfId="20443"/>
    <cellStyle name="Notas 2 2 2 2 2 2 4 8 3" xfId="20444"/>
    <cellStyle name="Notas 2 2 2 2 2 2 4 8 4" xfId="20445"/>
    <cellStyle name="Notas 2 2 2 2 2 2 4 8 5" xfId="20446"/>
    <cellStyle name="Notas 2 2 2 2 2 2 4 8 6" xfId="20447"/>
    <cellStyle name="Notas 2 2 2 2 2 2 4 9" xfId="20448"/>
    <cellStyle name="Notas 2 2 2 2 2 2 5" xfId="20449"/>
    <cellStyle name="Notas 2 2 2 2 2 2 5 10" xfId="20450"/>
    <cellStyle name="Notas 2 2 2 2 2 2 5 11" xfId="20451"/>
    <cellStyle name="Notas 2 2 2 2 2 2 5 12" xfId="20452"/>
    <cellStyle name="Notas 2 2 2 2 2 2 5 13" xfId="20453"/>
    <cellStyle name="Notas 2 2 2 2 2 2 5 2" xfId="20454"/>
    <cellStyle name="Notas 2 2 2 2 2 2 5 2 2" xfId="20455"/>
    <cellStyle name="Notas 2 2 2 2 2 2 5 2 3" xfId="20456"/>
    <cellStyle name="Notas 2 2 2 2 2 2 5 2 4" xfId="20457"/>
    <cellStyle name="Notas 2 2 2 2 2 2 5 2 5" xfId="20458"/>
    <cellStyle name="Notas 2 2 2 2 2 2 5 2 6" xfId="20459"/>
    <cellStyle name="Notas 2 2 2 2 2 2 5 3" xfId="20460"/>
    <cellStyle name="Notas 2 2 2 2 2 2 5 3 2" xfId="20461"/>
    <cellStyle name="Notas 2 2 2 2 2 2 5 3 3" xfId="20462"/>
    <cellStyle name="Notas 2 2 2 2 2 2 5 3 4" xfId="20463"/>
    <cellStyle name="Notas 2 2 2 2 2 2 5 3 5" xfId="20464"/>
    <cellStyle name="Notas 2 2 2 2 2 2 5 3 6" xfId="20465"/>
    <cellStyle name="Notas 2 2 2 2 2 2 5 4" xfId="20466"/>
    <cellStyle name="Notas 2 2 2 2 2 2 5 4 2" xfId="20467"/>
    <cellStyle name="Notas 2 2 2 2 2 2 5 4 3" xfId="20468"/>
    <cellStyle name="Notas 2 2 2 2 2 2 5 4 4" xfId="20469"/>
    <cellStyle name="Notas 2 2 2 2 2 2 5 4 5" xfId="20470"/>
    <cellStyle name="Notas 2 2 2 2 2 2 5 4 6" xfId="20471"/>
    <cellStyle name="Notas 2 2 2 2 2 2 5 5" xfId="20472"/>
    <cellStyle name="Notas 2 2 2 2 2 2 5 5 2" xfId="20473"/>
    <cellStyle name="Notas 2 2 2 2 2 2 5 5 3" xfId="20474"/>
    <cellStyle name="Notas 2 2 2 2 2 2 5 5 4" xfId="20475"/>
    <cellStyle name="Notas 2 2 2 2 2 2 5 5 5" xfId="20476"/>
    <cellStyle name="Notas 2 2 2 2 2 2 5 5 6" xfId="20477"/>
    <cellStyle name="Notas 2 2 2 2 2 2 5 6" xfId="20478"/>
    <cellStyle name="Notas 2 2 2 2 2 2 5 6 2" xfId="20479"/>
    <cellStyle name="Notas 2 2 2 2 2 2 5 6 3" xfId="20480"/>
    <cellStyle name="Notas 2 2 2 2 2 2 5 6 4" xfId="20481"/>
    <cellStyle name="Notas 2 2 2 2 2 2 5 6 5" xfId="20482"/>
    <cellStyle name="Notas 2 2 2 2 2 2 5 6 6" xfId="20483"/>
    <cellStyle name="Notas 2 2 2 2 2 2 5 7" xfId="20484"/>
    <cellStyle name="Notas 2 2 2 2 2 2 5 7 2" xfId="20485"/>
    <cellStyle name="Notas 2 2 2 2 2 2 5 7 3" xfId="20486"/>
    <cellStyle name="Notas 2 2 2 2 2 2 5 7 4" xfId="20487"/>
    <cellStyle name="Notas 2 2 2 2 2 2 5 7 5" xfId="20488"/>
    <cellStyle name="Notas 2 2 2 2 2 2 5 7 6" xfId="20489"/>
    <cellStyle name="Notas 2 2 2 2 2 2 5 8" xfId="20490"/>
    <cellStyle name="Notas 2 2 2 2 2 2 5 8 2" xfId="20491"/>
    <cellStyle name="Notas 2 2 2 2 2 2 5 8 3" xfId="20492"/>
    <cellStyle name="Notas 2 2 2 2 2 2 5 8 4" xfId="20493"/>
    <cellStyle name="Notas 2 2 2 2 2 2 5 8 5" xfId="20494"/>
    <cellStyle name="Notas 2 2 2 2 2 2 5 8 6" xfId="20495"/>
    <cellStyle name="Notas 2 2 2 2 2 2 5 9" xfId="20496"/>
    <cellStyle name="Notas 2 2 2 2 2 2 6" xfId="20497"/>
    <cellStyle name="Notas 2 2 2 2 2 2 6 10" xfId="20498"/>
    <cellStyle name="Notas 2 2 2 2 2 2 6 11" xfId="20499"/>
    <cellStyle name="Notas 2 2 2 2 2 2 6 12" xfId="20500"/>
    <cellStyle name="Notas 2 2 2 2 2 2 6 13" xfId="20501"/>
    <cellStyle name="Notas 2 2 2 2 2 2 6 2" xfId="20502"/>
    <cellStyle name="Notas 2 2 2 2 2 2 6 2 2" xfId="20503"/>
    <cellStyle name="Notas 2 2 2 2 2 2 6 2 3" xfId="20504"/>
    <cellStyle name="Notas 2 2 2 2 2 2 6 2 4" xfId="20505"/>
    <cellStyle name="Notas 2 2 2 2 2 2 6 2 5" xfId="20506"/>
    <cellStyle name="Notas 2 2 2 2 2 2 6 2 6" xfId="20507"/>
    <cellStyle name="Notas 2 2 2 2 2 2 6 3" xfId="20508"/>
    <cellStyle name="Notas 2 2 2 2 2 2 6 3 2" xfId="20509"/>
    <cellStyle name="Notas 2 2 2 2 2 2 6 3 3" xfId="20510"/>
    <cellStyle name="Notas 2 2 2 2 2 2 6 3 4" xfId="20511"/>
    <cellStyle name="Notas 2 2 2 2 2 2 6 3 5" xfId="20512"/>
    <cellStyle name="Notas 2 2 2 2 2 2 6 3 6" xfId="20513"/>
    <cellStyle name="Notas 2 2 2 2 2 2 6 4" xfId="20514"/>
    <cellStyle name="Notas 2 2 2 2 2 2 6 4 2" xfId="20515"/>
    <cellStyle name="Notas 2 2 2 2 2 2 6 4 3" xfId="20516"/>
    <cellStyle name="Notas 2 2 2 2 2 2 6 4 4" xfId="20517"/>
    <cellStyle name="Notas 2 2 2 2 2 2 6 4 5" xfId="20518"/>
    <cellStyle name="Notas 2 2 2 2 2 2 6 4 6" xfId="20519"/>
    <cellStyle name="Notas 2 2 2 2 2 2 6 5" xfId="20520"/>
    <cellStyle name="Notas 2 2 2 2 2 2 6 5 2" xfId="20521"/>
    <cellStyle name="Notas 2 2 2 2 2 2 6 5 3" xfId="20522"/>
    <cellStyle name="Notas 2 2 2 2 2 2 6 5 4" xfId="20523"/>
    <cellStyle name="Notas 2 2 2 2 2 2 6 5 5" xfId="20524"/>
    <cellStyle name="Notas 2 2 2 2 2 2 6 5 6" xfId="20525"/>
    <cellStyle name="Notas 2 2 2 2 2 2 6 6" xfId="20526"/>
    <cellStyle name="Notas 2 2 2 2 2 2 6 6 2" xfId="20527"/>
    <cellStyle name="Notas 2 2 2 2 2 2 6 6 3" xfId="20528"/>
    <cellStyle name="Notas 2 2 2 2 2 2 6 6 4" xfId="20529"/>
    <cellStyle name="Notas 2 2 2 2 2 2 6 6 5" xfId="20530"/>
    <cellStyle name="Notas 2 2 2 2 2 2 6 6 6" xfId="20531"/>
    <cellStyle name="Notas 2 2 2 2 2 2 6 7" xfId="20532"/>
    <cellStyle name="Notas 2 2 2 2 2 2 6 7 2" xfId="20533"/>
    <cellStyle name="Notas 2 2 2 2 2 2 6 7 3" xfId="20534"/>
    <cellStyle name="Notas 2 2 2 2 2 2 6 7 4" xfId="20535"/>
    <cellStyle name="Notas 2 2 2 2 2 2 6 7 5" xfId="20536"/>
    <cellStyle name="Notas 2 2 2 2 2 2 6 7 6" xfId="20537"/>
    <cellStyle name="Notas 2 2 2 2 2 2 6 8" xfId="20538"/>
    <cellStyle name="Notas 2 2 2 2 2 2 6 8 2" xfId="20539"/>
    <cellStyle name="Notas 2 2 2 2 2 2 6 8 3" xfId="20540"/>
    <cellStyle name="Notas 2 2 2 2 2 2 6 8 4" xfId="20541"/>
    <cellStyle name="Notas 2 2 2 2 2 2 6 8 5" xfId="20542"/>
    <cellStyle name="Notas 2 2 2 2 2 2 6 8 6" xfId="20543"/>
    <cellStyle name="Notas 2 2 2 2 2 2 6 9" xfId="20544"/>
    <cellStyle name="Notas 2 2 2 2 2 2 7" xfId="20545"/>
    <cellStyle name="Notas 2 2 2 2 2 2 7 10" xfId="20546"/>
    <cellStyle name="Notas 2 2 2 2 2 2 7 11" xfId="20547"/>
    <cellStyle name="Notas 2 2 2 2 2 2 7 12" xfId="20548"/>
    <cellStyle name="Notas 2 2 2 2 2 2 7 13" xfId="20549"/>
    <cellStyle name="Notas 2 2 2 2 2 2 7 2" xfId="20550"/>
    <cellStyle name="Notas 2 2 2 2 2 2 7 2 2" xfId="20551"/>
    <cellStyle name="Notas 2 2 2 2 2 2 7 2 3" xfId="20552"/>
    <cellStyle name="Notas 2 2 2 2 2 2 7 2 4" xfId="20553"/>
    <cellStyle name="Notas 2 2 2 2 2 2 7 2 5" xfId="20554"/>
    <cellStyle name="Notas 2 2 2 2 2 2 7 2 6" xfId="20555"/>
    <cellStyle name="Notas 2 2 2 2 2 2 7 3" xfId="20556"/>
    <cellStyle name="Notas 2 2 2 2 2 2 7 3 2" xfId="20557"/>
    <cellStyle name="Notas 2 2 2 2 2 2 7 3 3" xfId="20558"/>
    <cellStyle name="Notas 2 2 2 2 2 2 7 3 4" xfId="20559"/>
    <cellStyle name="Notas 2 2 2 2 2 2 7 3 5" xfId="20560"/>
    <cellStyle name="Notas 2 2 2 2 2 2 7 3 6" xfId="20561"/>
    <cellStyle name="Notas 2 2 2 2 2 2 7 4" xfId="20562"/>
    <cellStyle name="Notas 2 2 2 2 2 2 7 4 2" xfId="20563"/>
    <cellStyle name="Notas 2 2 2 2 2 2 7 4 3" xfId="20564"/>
    <cellStyle name="Notas 2 2 2 2 2 2 7 4 4" xfId="20565"/>
    <cellStyle name="Notas 2 2 2 2 2 2 7 4 5" xfId="20566"/>
    <cellStyle name="Notas 2 2 2 2 2 2 7 4 6" xfId="20567"/>
    <cellStyle name="Notas 2 2 2 2 2 2 7 5" xfId="20568"/>
    <cellStyle name="Notas 2 2 2 2 2 2 7 5 2" xfId="20569"/>
    <cellStyle name="Notas 2 2 2 2 2 2 7 5 3" xfId="20570"/>
    <cellStyle name="Notas 2 2 2 2 2 2 7 5 4" xfId="20571"/>
    <cellStyle name="Notas 2 2 2 2 2 2 7 5 5" xfId="20572"/>
    <cellStyle name="Notas 2 2 2 2 2 2 7 5 6" xfId="20573"/>
    <cellStyle name="Notas 2 2 2 2 2 2 7 6" xfId="20574"/>
    <cellStyle name="Notas 2 2 2 2 2 2 7 6 2" xfId="20575"/>
    <cellStyle name="Notas 2 2 2 2 2 2 7 6 3" xfId="20576"/>
    <cellStyle name="Notas 2 2 2 2 2 2 7 6 4" xfId="20577"/>
    <cellStyle name="Notas 2 2 2 2 2 2 7 6 5" xfId="20578"/>
    <cellStyle name="Notas 2 2 2 2 2 2 7 6 6" xfId="20579"/>
    <cellStyle name="Notas 2 2 2 2 2 2 7 7" xfId="20580"/>
    <cellStyle name="Notas 2 2 2 2 2 2 7 7 2" xfId="20581"/>
    <cellStyle name="Notas 2 2 2 2 2 2 7 7 3" xfId="20582"/>
    <cellStyle name="Notas 2 2 2 2 2 2 7 7 4" xfId="20583"/>
    <cellStyle name="Notas 2 2 2 2 2 2 7 7 5" xfId="20584"/>
    <cellStyle name="Notas 2 2 2 2 2 2 7 7 6" xfId="20585"/>
    <cellStyle name="Notas 2 2 2 2 2 2 7 8" xfId="20586"/>
    <cellStyle name="Notas 2 2 2 2 2 2 7 8 2" xfId="20587"/>
    <cellStyle name="Notas 2 2 2 2 2 2 7 8 3" xfId="20588"/>
    <cellStyle name="Notas 2 2 2 2 2 2 7 8 4" xfId="20589"/>
    <cellStyle name="Notas 2 2 2 2 2 2 7 8 5" xfId="20590"/>
    <cellStyle name="Notas 2 2 2 2 2 2 7 8 6" xfId="20591"/>
    <cellStyle name="Notas 2 2 2 2 2 2 7 9" xfId="20592"/>
    <cellStyle name="Notas 2 2 2 2 2 2 8" xfId="20593"/>
    <cellStyle name="Notas 2 2 2 2 2 2 8 2" xfId="20594"/>
    <cellStyle name="Notas 2 2 2 2 2 2 8 3" xfId="20595"/>
    <cellStyle name="Notas 2 2 2 2 2 2 8 4" xfId="20596"/>
    <cellStyle name="Notas 2 2 2 2 2 2 8 5" xfId="20597"/>
    <cellStyle name="Notas 2 2 2 2 2 2 8 6" xfId="20598"/>
    <cellStyle name="Notas 2 2 2 2 2 2 9" xfId="20599"/>
    <cellStyle name="Notas 2 2 2 2 2 2 9 2" xfId="20600"/>
    <cellStyle name="Notas 2 2 2 2 2 2 9 3" xfId="20601"/>
    <cellStyle name="Notas 2 2 2 2 2 2 9 4" xfId="20602"/>
    <cellStyle name="Notas 2 2 2 2 2 2 9 5" xfId="20603"/>
    <cellStyle name="Notas 2 2 2 2 2 2 9 6" xfId="20604"/>
    <cellStyle name="Notas 2 2 2 2 2 20" xfId="20605"/>
    <cellStyle name="Notas 2 2 2 2 2 3" xfId="20606"/>
    <cellStyle name="Notas 2 2 2 2 2 3 10" xfId="20607"/>
    <cellStyle name="Notas 2 2 2 2 2 3 11" xfId="20608"/>
    <cellStyle name="Notas 2 2 2 2 2 3 12" xfId="20609"/>
    <cellStyle name="Notas 2 2 2 2 2 3 13" xfId="20610"/>
    <cellStyle name="Notas 2 2 2 2 2 3 14" xfId="20611"/>
    <cellStyle name="Notas 2 2 2 2 2 3 2" xfId="20612"/>
    <cellStyle name="Notas 2 2 2 2 2 3 2 10" xfId="20613"/>
    <cellStyle name="Notas 2 2 2 2 2 3 2 11" xfId="20614"/>
    <cellStyle name="Notas 2 2 2 2 2 3 2 12" xfId="20615"/>
    <cellStyle name="Notas 2 2 2 2 2 3 2 13" xfId="20616"/>
    <cellStyle name="Notas 2 2 2 2 2 3 2 2" xfId="20617"/>
    <cellStyle name="Notas 2 2 2 2 2 3 2 2 2" xfId="20618"/>
    <cellStyle name="Notas 2 2 2 2 2 3 2 2 3" xfId="20619"/>
    <cellStyle name="Notas 2 2 2 2 2 3 2 2 4" xfId="20620"/>
    <cellStyle name="Notas 2 2 2 2 2 3 2 2 5" xfId="20621"/>
    <cellStyle name="Notas 2 2 2 2 2 3 2 2 6" xfId="20622"/>
    <cellStyle name="Notas 2 2 2 2 2 3 2 3" xfId="20623"/>
    <cellStyle name="Notas 2 2 2 2 2 3 2 3 2" xfId="20624"/>
    <cellStyle name="Notas 2 2 2 2 2 3 2 3 3" xfId="20625"/>
    <cellStyle name="Notas 2 2 2 2 2 3 2 3 4" xfId="20626"/>
    <cellStyle name="Notas 2 2 2 2 2 3 2 3 5" xfId="20627"/>
    <cellStyle name="Notas 2 2 2 2 2 3 2 3 6" xfId="20628"/>
    <cellStyle name="Notas 2 2 2 2 2 3 2 4" xfId="20629"/>
    <cellStyle name="Notas 2 2 2 2 2 3 2 4 2" xfId="20630"/>
    <cellStyle name="Notas 2 2 2 2 2 3 2 4 3" xfId="20631"/>
    <cellStyle name="Notas 2 2 2 2 2 3 2 4 4" xfId="20632"/>
    <cellStyle name="Notas 2 2 2 2 2 3 2 4 5" xfId="20633"/>
    <cellStyle name="Notas 2 2 2 2 2 3 2 4 6" xfId="20634"/>
    <cellStyle name="Notas 2 2 2 2 2 3 2 5" xfId="20635"/>
    <cellStyle name="Notas 2 2 2 2 2 3 2 5 2" xfId="20636"/>
    <cellStyle name="Notas 2 2 2 2 2 3 2 5 3" xfId="20637"/>
    <cellStyle name="Notas 2 2 2 2 2 3 2 5 4" xfId="20638"/>
    <cellStyle name="Notas 2 2 2 2 2 3 2 5 5" xfId="20639"/>
    <cellStyle name="Notas 2 2 2 2 2 3 2 5 6" xfId="20640"/>
    <cellStyle name="Notas 2 2 2 2 2 3 2 6" xfId="20641"/>
    <cellStyle name="Notas 2 2 2 2 2 3 2 6 2" xfId="20642"/>
    <cellStyle name="Notas 2 2 2 2 2 3 2 6 3" xfId="20643"/>
    <cellStyle name="Notas 2 2 2 2 2 3 2 6 4" xfId="20644"/>
    <cellStyle name="Notas 2 2 2 2 2 3 2 6 5" xfId="20645"/>
    <cellStyle name="Notas 2 2 2 2 2 3 2 6 6" xfId="20646"/>
    <cellStyle name="Notas 2 2 2 2 2 3 2 7" xfId="20647"/>
    <cellStyle name="Notas 2 2 2 2 2 3 2 7 2" xfId="20648"/>
    <cellStyle name="Notas 2 2 2 2 2 3 2 7 3" xfId="20649"/>
    <cellStyle name="Notas 2 2 2 2 2 3 2 7 4" xfId="20650"/>
    <cellStyle name="Notas 2 2 2 2 2 3 2 7 5" xfId="20651"/>
    <cellStyle name="Notas 2 2 2 2 2 3 2 7 6" xfId="20652"/>
    <cellStyle name="Notas 2 2 2 2 2 3 2 8" xfId="20653"/>
    <cellStyle name="Notas 2 2 2 2 2 3 2 8 2" xfId="20654"/>
    <cellStyle name="Notas 2 2 2 2 2 3 2 8 3" xfId="20655"/>
    <cellStyle name="Notas 2 2 2 2 2 3 2 8 4" xfId="20656"/>
    <cellStyle name="Notas 2 2 2 2 2 3 2 8 5" xfId="20657"/>
    <cellStyle name="Notas 2 2 2 2 2 3 2 8 6" xfId="20658"/>
    <cellStyle name="Notas 2 2 2 2 2 3 2 9" xfId="20659"/>
    <cellStyle name="Notas 2 2 2 2 2 3 3" xfId="20660"/>
    <cellStyle name="Notas 2 2 2 2 2 3 3 2" xfId="20661"/>
    <cellStyle name="Notas 2 2 2 2 2 3 3 3" xfId="20662"/>
    <cellStyle name="Notas 2 2 2 2 2 3 3 4" xfId="20663"/>
    <cellStyle name="Notas 2 2 2 2 2 3 3 5" xfId="20664"/>
    <cellStyle name="Notas 2 2 2 2 2 3 3 6" xfId="20665"/>
    <cellStyle name="Notas 2 2 2 2 2 3 4" xfId="20666"/>
    <cellStyle name="Notas 2 2 2 2 2 3 4 2" xfId="20667"/>
    <cellStyle name="Notas 2 2 2 2 2 3 4 3" xfId="20668"/>
    <cellStyle name="Notas 2 2 2 2 2 3 4 4" xfId="20669"/>
    <cellStyle name="Notas 2 2 2 2 2 3 4 5" xfId="20670"/>
    <cellStyle name="Notas 2 2 2 2 2 3 4 6" xfId="20671"/>
    <cellStyle name="Notas 2 2 2 2 2 3 5" xfId="20672"/>
    <cellStyle name="Notas 2 2 2 2 2 3 5 2" xfId="20673"/>
    <cellStyle name="Notas 2 2 2 2 2 3 5 3" xfId="20674"/>
    <cellStyle name="Notas 2 2 2 2 2 3 5 4" xfId="20675"/>
    <cellStyle name="Notas 2 2 2 2 2 3 5 5" xfId="20676"/>
    <cellStyle name="Notas 2 2 2 2 2 3 5 6" xfId="20677"/>
    <cellStyle name="Notas 2 2 2 2 2 3 6" xfId="20678"/>
    <cellStyle name="Notas 2 2 2 2 2 3 6 2" xfId="20679"/>
    <cellStyle name="Notas 2 2 2 2 2 3 6 3" xfId="20680"/>
    <cellStyle name="Notas 2 2 2 2 2 3 6 4" xfId="20681"/>
    <cellStyle name="Notas 2 2 2 2 2 3 6 5" xfId="20682"/>
    <cellStyle name="Notas 2 2 2 2 2 3 6 6" xfId="20683"/>
    <cellStyle name="Notas 2 2 2 2 2 3 7" xfId="20684"/>
    <cellStyle name="Notas 2 2 2 2 2 3 7 2" xfId="20685"/>
    <cellStyle name="Notas 2 2 2 2 2 3 7 3" xfId="20686"/>
    <cellStyle name="Notas 2 2 2 2 2 3 7 4" xfId="20687"/>
    <cellStyle name="Notas 2 2 2 2 2 3 7 5" xfId="20688"/>
    <cellStyle name="Notas 2 2 2 2 2 3 7 6" xfId="20689"/>
    <cellStyle name="Notas 2 2 2 2 2 3 8" xfId="20690"/>
    <cellStyle name="Notas 2 2 2 2 2 3 8 2" xfId="20691"/>
    <cellStyle name="Notas 2 2 2 2 2 3 8 3" xfId="20692"/>
    <cellStyle name="Notas 2 2 2 2 2 3 8 4" xfId="20693"/>
    <cellStyle name="Notas 2 2 2 2 2 3 8 5" xfId="20694"/>
    <cellStyle name="Notas 2 2 2 2 2 3 8 6" xfId="20695"/>
    <cellStyle name="Notas 2 2 2 2 2 3 9" xfId="20696"/>
    <cellStyle name="Notas 2 2 2 2 2 3 9 2" xfId="20697"/>
    <cellStyle name="Notas 2 2 2 2 2 3 9 3" xfId="20698"/>
    <cellStyle name="Notas 2 2 2 2 2 3 9 4" xfId="20699"/>
    <cellStyle name="Notas 2 2 2 2 2 3 9 5" xfId="20700"/>
    <cellStyle name="Notas 2 2 2 2 2 3 9 6" xfId="20701"/>
    <cellStyle name="Notas 2 2 2 2 2 4" xfId="20702"/>
    <cellStyle name="Notas 2 2 2 2 2 4 10" xfId="20703"/>
    <cellStyle name="Notas 2 2 2 2 2 4 11" xfId="20704"/>
    <cellStyle name="Notas 2 2 2 2 2 4 12" xfId="20705"/>
    <cellStyle name="Notas 2 2 2 2 2 4 13" xfId="20706"/>
    <cellStyle name="Notas 2 2 2 2 2 4 2" xfId="20707"/>
    <cellStyle name="Notas 2 2 2 2 2 4 2 2" xfId="20708"/>
    <cellStyle name="Notas 2 2 2 2 2 4 2 3" xfId="20709"/>
    <cellStyle name="Notas 2 2 2 2 2 4 2 4" xfId="20710"/>
    <cellStyle name="Notas 2 2 2 2 2 4 2 5" xfId="20711"/>
    <cellStyle name="Notas 2 2 2 2 2 4 2 6" xfId="20712"/>
    <cellStyle name="Notas 2 2 2 2 2 4 3" xfId="20713"/>
    <cellStyle name="Notas 2 2 2 2 2 4 3 2" xfId="20714"/>
    <cellStyle name="Notas 2 2 2 2 2 4 3 3" xfId="20715"/>
    <cellStyle name="Notas 2 2 2 2 2 4 3 4" xfId="20716"/>
    <cellStyle name="Notas 2 2 2 2 2 4 3 5" xfId="20717"/>
    <cellStyle name="Notas 2 2 2 2 2 4 3 6" xfId="20718"/>
    <cellStyle name="Notas 2 2 2 2 2 4 4" xfId="20719"/>
    <cellStyle name="Notas 2 2 2 2 2 4 4 2" xfId="20720"/>
    <cellStyle name="Notas 2 2 2 2 2 4 4 3" xfId="20721"/>
    <cellStyle name="Notas 2 2 2 2 2 4 4 4" xfId="20722"/>
    <cellStyle name="Notas 2 2 2 2 2 4 4 5" xfId="20723"/>
    <cellStyle name="Notas 2 2 2 2 2 4 4 6" xfId="20724"/>
    <cellStyle name="Notas 2 2 2 2 2 4 5" xfId="20725"/>
    <cellStyle name="Notas 2 2 2 2 2 4 5 2" xfId="20726"/>
    <cellStyle name="Notas 2 2 2 2 2 4 5 3" xfId="20727"/>
    <cellStyle name="Notas 2 2 2 2 2 4 5 4" xfId="20728"/>
    <cellStyle name="Notas 2 2 2 2 2 4 5 5" xfId="20729"/>
    <cellStyle name="Notas 2 2 2 2 2 4 5 6" xfId="20730"/>
    <cellStyle name="Notas 2 2 2 2 2 4 6" xfId="20731"/>
    <cellStyle name="Notas 2 2 2 2 2 4 6 2" xfId="20732"/>
    <cellStyle name="Notas 2 2 2 2 2 4 6 3" xfId="20733"/>
    <cellStyle name="Notas 2 2 2 2 2 4 6 4" xfId="20734"/>
    <cellStyle name="Notas 2 2 2 2 2 4 6 5" xfId="20735"/>
    <cellStyle name="Notas 2 2 2 2 2 4 6 6" xfId="20736"/>
    <cellStyle name="Notas 2 2 2 2 2 4 7" xfId="20737"/>
    <cellStyle name="Notas 2 2 2 2 2 4 7 2" xfId="20738"/>
    <cellStyle name="Notas 2 2 2 2 2 4 7 3" xfId="20739"/>
    <cellStyle name="Notas 2 2 2 2 2 4 7 4" xfId="20740"/>
    <cellStyle name="Notas 2 2 2 2 2 4 7 5" xfId="20741"/>
    <cellStyle name="Notas 2 2 2 2 2 4 7 6" xfId="20742"/>
    <cellStyle name="Notas 2 2 2 2 2 4 8" xfId="20743"/>
    <cellStyle name="Notas 2 2 2 2 2 4 8 2" xfId="20744"/>
    <cellStyle name="Notas 2 2 2 2 2 4 8 3" xfId="20745"/>
    <cellStyle name="Notas 2 2 2 2 2 4 8 4" xfId="20746"/>
    <cellStyle name="Notas 2 2 2 2 2 4 8 5" xfId="20747"/>
    <cellStyle name="Notas 2 2 2 2 2 4 8 6" xfId="20748"/>
    <cellStyle name="Notas 2 2 2 2 2 4 9" xfId="20749"/>
    <cellStyle name="Notas 2 2 2 2 2 5" xfId="20750"/>
    <cellStyle name="Notas 2 2 2 2 2 5 10" xfId="20751"/>
    <cellStyle name="Notas 2 2 2 2 2 5 11" xfId="20752"/>
    <cellStyle name="Notas 2 2 2 2 2 5 12" xfId="20753"/>
    <cellStyle name="Notas 2 2 2 2 2 5 13" xfId="20754"/>
    <cellStyle name="Notas 2 2 2 2 2 5 2" xfId="20755"/>
    <cellStyle name="Notas 2 2 2 2 2 5 2 2" xfId="20756"/>
    <cellStyle name="Notas 2 2 2 2 2 5 2 3" xfId="20757"/>
    <cellStyle name="Notas 2 2 2 2 2 5 2 4" xfId="20758"/>
    <cellStyle name="Notas 2 2 2 2 2 5 2 5" xfId="20759"/>
    <cellStyle name="Notas 2 2 2 2 2 5 2 6" xfId="20760"/>
    <cellStyle name="Notas 2 2 2 2 2 5 3" xfId="20761"/>
    <cellStyle name="Notas 2 2 2 2 2 5 3 2" xfId="20762"/>
    <cellStyle name="Notas 2 2 2 2 2 5 3 3" xfId="20763"/>
    <cellStyle name="Notas 2 2 2 2 2 5 3 4" xfId="20764"/>
    <cellStyle name="Notas 2 2 2 2 2 5 3 5" xfId="20765"/>
    <cellStyle name="Notas 2 2 2 2 2 5 3 6" xfId="20766"/>
    <cellStyle name="Notas 2 2 2 2 2 5 4" xfId="20767"/>
    <cellStyle name="Notas 2 2 2 2 2 5 4 2" xfId="20768"/>
    <cellStyle name="Notas 2 2 2 2 2 5 4 3" xfId="20769"/>
    <cellStyle name="Notas 2 2 2 2 2 5 4 4" xfId="20770"/>
    <cellStyle name="Notas 2 2 2 2 2 5 4 5" xfId="20771"/>
    <cellStyle name="Notas 2 2 2 2 2 5 4 6" xfId="20772"/>
    <cellStyle name="Notas 2 2 2 2 2 5 5" xfId="20773"/>
    <cellStyle name="Notas 2 2 2 2 2 5 5 2" xfId="20774"/>
    <cellStyle name="Notas 2 2 2 2 2 5 5 3" xfId="20775"/>
    <cellStyle name="Notas 2 2 2 2 2 5 5 4" xfId="20776"/>
    <cellStyle name="Notas 2 2 2 2 2 5 5 5" xfId="20777"/>
    <cellStyle name="Notas 2 2 2 2 2 5 5 6" xfId="20778"/>
    <cellStyle name="Notas 2 2 2 2 2 5 6" xfId="20779"/>
    <cellStyle name="Notas 2 2 2 2 2 5 6 2" xfId="20780"/>
    <cellStyle name="Notas 2 2 2 2 2 5 6 3" xfId="20781"/>
    <cellStyle name="Notas 2 2 2 2 2 5 6 4" xfId="20782"/>
    <cellStyle name="Notas 2 2 2 2 2 5 6 5" xfId="20783"/>
    <cellStyle name="Notas 2 2 2 2 2 5 6 6" xfId="20784"/>
    <cellStyle name="Notas 2 2 2 2 2 5 7" xfId="20785"/>
    <cellStyle name="Notas 2 2 2 2 2 5 7 2" xfId="20786"/>
    <cellStyle name="Notas 2 2 2 2 2 5 7 3" xfId="20787"/>
    <cellStyle name="Notas 2 2 2 2 2 5 7 4" xfId="20788"/>
    <cellStyle name="Notas 2 2 2 2 2 5 7 5" xfId="20789"/>
    <cellStyle name="Notas 2 2 2 2 2 5 7 6" xfId="20790"/>
    <cellStyle name="Notas 2 2 2 2 2 5 8" xfId="20791"/>
    <cellStyle name="Notas 2 2 2 2 2 5 8 2" xfId="20792"/>
    <cellStyle name="Notas 2 2 2 2 2 5 8 3" xfId="20793"/>
    <cellStyle name="Notas 2 2 2 2 2 5 8 4" xfId="20794"/>
    <cellStyle name="Notas 2 2 2 2 2 5 8 5" xfId="20795"/>
    <cellStyle name="Notas 2 2 2 2 2 5 8 6" xfId="20796"/>
    <cellStyle name="Notas 2 2 2 2 2 5 9" xfId="20797"/>
    <cellStyle name="Notas 2 2 2 2 2 6" xfId="20798"/>
    <cellStyle name="Notas 2 2 2 2 2 6 10" xfId="20799"/>
    <cellStyle name="Notas 2 2 2 2 2 6 11" xfId="20800"/>
    <cellStyle name="Notas 2 2 2 2 2 6 12" xfId="20801"/>
    <cellStyle name="Notas 2 2 2 2 2 6 13" xfId="20802"/>
    <cellStyle name="Notas 2 2 2 2 2 6 2" xfId="20803"/>
    <cellStyle name="Notas 2 2 2 2 2 6 2 2" xfId="20804"/>
    <cellStyle name="Notas 2 2 2 2 2 6 2 3" xfId="20805"/>
    <cellStyle name="Notas 2 2 2 2 2 6 2 4" xfId="20806"/>
    <cellStyle name="Notas 2 2 2 2 2 6 2 5" xfId="20807"/>
    <cellStyle name="Notas 2 2 2 2 2 6 2 6" xfId="20808"/>
    <cellStyle name="Notas 2 2 2 2 2 6 3" xfId="20809"/>
    <cellStyle name="Notas 2 2 2 2 2 6 3 2" xfId="20810"/>
    <cellStyle name="Notas 2 2 2 2 2 6 3 3" xfId="20811"/>
    <cellStyle name="Notas 2 2 2 2 2 6 3 4" xfId="20812"/>
    <cellStyle name="Notas 2 2 2 2 2 6 3 5" xfId="20813"/>
    <cellStyle name="Notas 2 2 2 2 2 6 3 6" xfId="20814"/>
    <cellStyle name="Notas 2 2 2 2 2 6 4" xfId="20815"/>
    <cellStyle name="Notas 2 2 2 2 2 6 4 2" xfId="20816"/>
    <cellStyle name="Notas 2 2 2 2 2 6 4 3" xfId="20817"/>
    <cellStyle name="Notas 2 2 2 2 2 6 4 4" xfId="20818"/>
    <cellStyle name="Notas 2 2 2 2 2 6 4 5" xfId="20819"/>
    <cellStyle name="Notas 2 2 2 2 2 6 4 6" xfId="20820"/>
    <cellStyle name="Notas 2 2 2 2 2 6 5" xfId="20821"/>
    <cellStyle name="Notas 2 2 2 2 2 6 5 2" xfId="20822"/>
    <cellStyle name="Notas 2 2 2 2 2 6 5 3" xfId="20823"/>
    <cellStyle name="Notas 2 2 2 2 2 6 5 4" xfId="20824"/>
    <cellStyle name="Notas 2 2 2 2 2 6 5 5" xfId="20825"/>
    <cellStyle name="Notas 2 2 2 2 2 6 5 6" xfId="20826"/>
    <cellStyle name="Notas 2 2 2 2 2 6 6" xfId="20827"/>
    <cellStyle name="Notas 2 2 2 2 2 6 6 2" xfId="20828"/>
    <cellStyle name="Notas 2 2 2 2 2 6 6 3" xfId="20829"/>
    <cellStyle name="Notas 2 2 2 2 2 6 6 4" xfId="20830"/>
    <cellStyle name="Notas 2 2 2 2 2 6 6 5" xfId="20831"/>
    <cellStyle name="Notas 2 2 2 2 2 6 6 6" xfId="20832"/>
    <cellStyle name="Notas 2 2 2 2 2 6 7" xfId="20833"/>
    <cellStyle name="Notas 2 2 2 2 2 6 7 2" xfId="20834"/>
    <cellStyle name="Notas 2 2 2 2 2 6 7 3" xfId="20835"/>
    <cellStyle name="Notas 2 2 2 2 2 6 7 4" xfId="20836"/>
    <cellStyle name="Notas 2 2 2 2 2 6 7 5" xfId="20837"/>
    <cellStyle name="Notas 2 2 2 2 2 6 7 6" xfId="20838"/>
    <cellStyle name="Notas 2 2 2 2 2 6 8" xfId="20839"/>
    <cellStyle name="Notas 2 2 2 2 2 6 8 2" xfId="20840"/>
    <cellStyle name="Notas 2 2 2 2 2 6 8 3" xfId="20841"/>
    <cellStyle name="Notas 2 2 2 2 2 6 8 4" xfId="20842"/>
    <cellStyle name="Notas 2 2 2 2 2 6 8 5" xfId="20843"/>
    <cellStyle name="Notas 2 2 2 2 2 6 8 6" xfId="20844"/>
    <cellStyle name="Notas 2 2 2 2 2 6 9" xfId="20845"/>
    <cellStyle name="Notas 2 2 2 2 2 7" xfId="20846"/>
    <cellStyle name="Notas 2 2 2 2 2 7 10" xfId="20847"/>
    <cellStyle name="Notas 2 2 2 2 2 7 11" xfId="20848"/>
    <cellStyle name="Notas 2 2 2 2 2 7 12" xfId="20849"/>
    <cellStyle name="Notas 2 2 2 2 2 7 13" xfId="20850"/>
    <cellStyle name="Notas 2 2 2 2 2 7 2" xfId="20851"/>
    <cellStyle name="Notas 2 2 2 2 2 7 2 2" xfId="20852"/>
    <cellStyle name="Notas 2 2 2 2 2 7 2 3" xfId="20853"/>
    <cellStyle name="Notas 2 2 2 2 2 7 2 4" xfId="20854"/>
    <cellStyle name="Notas 2 2 2 2 2 7 2 5" xfId="20855"/>
    <cellStyle name="Notas 2 2 2 2 2 7 2 6" xfId="20856"/>
    <cellStyle name="Notas 2 2 2 2 2 7 3" xfId="20857"/>
    <cellStyle name="Notas 2 2 2 2 2 7 3 2" xfId="20858"/>
    <cellStyle name="Notas 2 2 2 2 2 7 3 3" xfId="20859"/>
    <cellStyle name="Notas 2 2 2 2 2 7 3 4" xfId="20860"/>
    <cellStyle name="Notas 2 2 2 2 2 7 3 5" xfId="20861"/>
    <cellStyle name="Notas 2 2 2 2 2 7 3 6" xfId="20862"/>
    <cellStyle name="Notas 2 2 2 2 2 7 4" xfId="20863"/>
    <cellStyle name="Notas 2 2 2 2 2 7 4 2" xfId="20864"/>
    <cellStyle name="Notas 2 2 2 2 2 7 4 3" xfId="20865"/>
    <cellStyle name="Notas 2 2 2 2 2 7 4 4" xfId="20866"/>
    <cellStyle name="Notas 2 2 2 2 2 7 4 5" xfId="20867"/>
    <cellStyle name="Notas 2 2 2 2 2 7 4 6" xfId="20868"/>
    <cellStyle name="Notas 2 2 2 2 2 7 5" xfId="20869"/>
    <cellStyle name="Notas 2 2 2 2 2 7 5 2" xfId="20870"/>
    <cellStyle name="Notas 2 2 2 2 2 7 5 3" xfId="20871"/>
    <cellStyle name="Notas 2 2 2 2 2 7 5 4" xfId="20872"/>
    <cellStyle name="Notas 2 2 2 2 2 7 5 5" xfId="20873"/>
    <cellStyle name="Notas 2 2 2 2 2 7 5 6" xfId="20874"/>
    <cellStyle name="Notas 2 2 2 2 2 7 6" xfId="20875"/>
    <cellStyle name="Notas 2 2 2 2 2 7 6 2" xfId="20876"/>
    <cellStyle name="Notas 2 2 2 2 2 7 6 3" xfId="20877"/>
    <cellStyle name="Notas 2 2 2 2 2 7 6 4" xfId="20878"/>
    <cellStyle name="Notas 2 2 2 2 2 7 6 5" xfId="20879"/>
    <cellStyle name="Notas 2 2 2 2 2 7 6 6" xfId="20880"/>
    <cellStyle name="Notas 2 2 2 2 2 7 7" xfId="20881"/>
    <cellStyle name="Notas 2 2 2 2 2 7 7 2" xfId="20882"/>
    <cellStyle name="Notas 2 2 2 2 2 7 7 3" xfId="20883"/>
    <cellStyle name="Notas 2 2 2 2 2 7 7 4" xfId="20884"/>
    <cellStyle name="Notas 2 2 2 2 2 7 7 5" xfId="20885"/>
    <cellStyle name="Notas 2 2 2 2 2 7 7 6" xfId="20886"/>
    <cellStyle name="Notas 2 2 2 2 2 7 8" xfId="20887"/>
    <cellStyle name="Notas 2 2 2 2 2 7 8 2" xfId="20888"/>
    <cellStyle name="Notas 2 2 2 2 2 7 8 3" xfId="20889"/>
    <cellStyle name="Notas 2 2 2 2 2 7 8 4" xfId="20890"/>
    <cellStyle name="Notas 2 2 2 2 2 7 8 5" xfId="20891"/>
    <cellStyle name="Notas 2 2 2 2 2 7 8 6" xfId="20892"/>
    <cellStyle name="Notas 2 2 2 2 2 7 9" xfId="20893"/>
    <cellStyle name="Notas 2 2 2 2 2 8" xfId="20894"/>
    <cellStyle name="Notas 2 2 2 2 2 8 10" xfId="20895"/>
    <cellStyle name="Notas 2 2 2 2 2 8 11" xfId="20896"/>
    <cellStyle name="Notas 2 2 2 2 2 8 12" xfId="20897"/>
    <cellStyle name="Notas 2 2 2 2 2 8 13" xfId="20898"/>
    <cellStyle name="Notas 2 2 2 2 2 8 2" xfId="20899"/>
    <cellStyle name="Notas 2 2 2 2 2 8 2 2" xfId="20900"/>
    <cellStyle name="Notas 2 2 2 2 2 8 2 3" xfId="20901"/>
    <cellStyle name="Notas 2 2 2 2 2 8 2 4" xfId="20902"/>
    <cellStyle name="Notas 2 2 2 2 2 8 2 5" xfId="20903"/>
    <cellStyle name="Notas 2 2 2 2 2 8 2 6" xfId="20904"/>
    <cellStyle name="Notas 2 2 2 2 2 8 3" xfId="20905"/>
    <cellStyle name="Notas 2 2 2 2 2 8 3 2" xfId="20906"/>
    <cellStyle name="Notas 2 2 2 2 2 8 3 3" xfId="20907"/>
    <cellStyle name="Notas 2 2 2 2 2 8 3 4" xfId="20908"/>
    <cellStyle name="Notas 2 2 2 2 2 8 3 5" xfId="20909"/>
    <cellStyle name="Notas 2 2 2 2 2 8 3 6" xfId="20910"/>
    <cellStyle name="Notas 2 2 2 2 2 8 4" xfId="20911"/>
    <cellStyle name="Notas 2 2 2 2 2 8 4 2" xfId="20912"/>
    <cellStyle name="Notas 2 2 2 2 2 8 4 3" xfId="20913"/>
    <cellStyle name="Notas 2 2 2 2 2 8 4 4" xfId="20914"/>
    <cellStyle name="Notas 2 2 2 2 2 8 4 5" xfId="20915"/>
    <cellStyle name="Notas 2 2 2 2 2 8 4 6" xfId="20916"/>
    <cellStyle name="Notas 2 2 2 2 2 8 5" xfId="20917"/>
    <cellStyle name="Notas 2 2 2 2 2 8 5 2" xfId="20918"/>
    <cellStyle name="Notas 2 2 2 2 2 8 5 3" xfId="20919"/>
    <cellStyle name="Notas 2 2 2 2 2 8 5 4" xfId="20920"/>
    <cellStyle name="Notas 2 2 2 2 2 8 5 5" xfId="20921"/>
    <cellStyle name="Notas 2 2 2 2 2 8 5 6" xfId="20922"/>
    <cellStyle name="Notas 2 2 2 2 2 8 6" xfId="20923"/>
    <cellStyle name="Notas 2 2 2 2 2 8 6 2" xfId="20924"/>
    <cellStyle name="Notas 2 2 2 2 2 8 6 3" xfId="20925"/>
    <cellStyle name="Notas 2 2 2 2 2 8 6 4" xfId="20926"/>
    <cellStyle name="Notas 2 2 2 2 2 8 6 5" xfId="20927"/>
    <cellStyle name="Notas 2 2 2 2 2 8 6 6" xfId="20928"/>
    <cellStyle name="Notas 2 2 2 2 2 8 7" xfId="20929"/>
    <cellStyle name="Notas 2 2 2 2 2 8 7 2" xfId="20930"/>
    <cellStyle name="Notas 2 2 2 2 2 8 7 3" xfId="20931"/>
    <cellStyle name="Notas 2 2 2 2 2 8 7 4" xfId="20932"/>
    <cellStyle name="Notas 2 2 2 2 2 8 7 5" xfId="20933"/>
    <cellStyle name="Notas 2 2 2 2 2 8 7 6" xfId="20934"/>
    <cellStyle name="Notas 2 2 2 2 2 8 8" xfId="20935"/>
    <cellStyle name="Notas 2 2 2 2 2 8 8 2" xfId="20936"/>
    <cellStyle name="Notas 2 2 2 2 2 8 8 3" xfId="20937"/>
    <cellStyle name="Notas 2 2 2 2 2 8 8 4" xfId="20938"/>
    <cellStyle name="Notas 2 2 2 2 2 8 8 5" xfId="20939"/>
    <cellStyle name="Notas 2 2 2 2 2 8 8 6" xfId="20940"/>
    <cellStyle name="Notas 2 2 2 2 2 8 9" xfId="20941"/>
    <cellStyle name="Notas 2 2 2 2 2 9" xfId="20942"/>
    <cellStyle name="Notas 2 2 2 2 2 9 2" xfId="20943"/>
    <cellStyle name="Notas 2 2 2 2 2 9 3" xfId="20944"/>
    <cellStyle name="Notas 2 2 2 2 2 9 4" xfId="20945"/>
    <cellStyle name="Notas 2 2 2 2 2 9 5" xfId="20946"/>
    <cellStyle name="Notas 2 2 2 2 2 9 6" xfId="20947"/>
    <cellStyle name="Notas 2 2 2 2 20" xfId="20948"/>
    <cellStyle name="Notas 2 2 2 2 21" xfId="20949"/>
    <cellStyle name="Notas 2 2 2 2 3" xfId="20950"/>
    <cellStyle name="Notas 2 2 2 2 3 10" xfId="20951"/>
    <cellStyle name="Notas 2 2 2 2 3 10 2" xfId="20952"/>
    <cellStyle name="Notas 2 2 2 2 3 10 3" xfId="20953"/>
    <cellStyle name="Notas 2 2 2 2 3 10 4" xfId="20954"/>
    <cellStyle name="Notas 2 2 2 2 3 10 5" xfId="20955"/>
    <cellStyle name="Notas 2 2 2 2 3 10 6" xfId="20956"/>
    <cellStyle name="Notas 2 2 2 2 3 11" xfId="20957"/>
    <cellStyle name="Notas 2 2 2 2 3 11 2" xfId="20958"/>
    <cellStyle name="Notas 2 2 2 2 3 11 3" xfId="20959"/>
    <cellStyle name="Notas 2 2 2 2 3 11 4" xfId="20960"/>
    <cellStyle name="Notas 2 2 2 2 3 11 5" xfId="20961"/>
    <cellStyle name="Notas 2 2 2 2 3 11 6" xfId="20962"/>
    <cellStyle name="Notas 2 2 2 2 3 12" xfId="20963"/>
    <cellStyle name="Notas 2 2 2 2 3 12 2" xfId="20964"/>
    <cellStyle name="Notas 2 2 2 2 3 12 3" xfId="20965"/>
    <cellStyle name="Notas 2 2 2 2 3 12 4" xfId="20966"/>
    <cellStyle name="Notas 2 2 2 2 3 12 5" xfId="20967"/>
    <cellStyle name="Notas 2 2 2 2 3 12 6" xfId="20968"/>
    <cellStyle name="Notas 2 2 2 2 3 13" xfId="20969"/>
    <cellStyle name="Notas 2 2 2 2 3 13 2" xfId="20970"/>
    <cellStyle name="Notas 2 2 2 2 3 13 3" xfId="20971"/>
    <cellStyle name="Notas 2 2 2 2 3 13 4" xfId="20972"/>
    <cellStyle name="Notas 2 2 2 2 3 13 5" xfId="20973"/>
    <cellStyle name="Notas 2 2 2 2 3 13 6" xfId="20974"/>
    <cellStyle name="Notas 2 2 2 2 3 14" xfId="20975"/>
    <cellStyle name="Notas 2 2 2 2 3 14 2" xfId="20976"/>
    <cellStyle name="Notas 2 2 2 2 3 14 3" xfId="20977"/>
    <cellStyle name="Notas 2 2 2 2 3 14 4" xfId="20978"/>
    <cellStyle name="Notas 2 2 2 2 3 14 5" xfId="20979"/>
    <cellStyle name="Notas 2 2 2 2 3 14 6" xfId="20980"/>
    <cellStyle name="Notas 2 2 2 2 3 15" xfId="20981"/>
    <cellStyle name="Notas 2 2 2 2 3 16" xfId="20982"/>
    <cellStyle name="Notas 2 2 2 2 3 17" xfId="20983"/>
    <cellStyle name="Notas 2 2 2 2 3 18" xfId="20984"/>
    <cellStyle name="Notas 2 2 2 2 3 19" xfId="20985"/>
    <cellStyle name="Notas 2 2 2 2 3 2" xfId="20986"/>
    <cellStyle name="Notas 2 2 2 2 3 2 10" xfId="20987"/>
    <cellStyle name="Notas 2 2 2 2 3 2 11" xfId="20988"/>
    <cellStyle name="Notas 2 2 2 2 3 2 12" xfId="20989"/>
    <cellStyle name="Notas 2 2 2 2 3 2 13" xfId="20990"/>
    <cellStyle name="Notas 2 2 2 2 3 2 14" xfId="20991"/>
    <cellStyle name="Notas 2 2 2 2 3 2 15" xfId="20992"/>
    <cellStyle name="Notas 2 2 2 2 3 2 2" xfId="20993"/>
    <cellStyle name="Notas 2 2 2 2 3 2 2 10" xfId="20994"/>
    <cellStyle name="Notas 2 2 2 2 3 2 2 11" xfId="20995"/>
    <cellStyle name="Notas 2 2 2 2 3 2 2 12" xfId="20996"/>
    <cellStyle name="Notas 2 2 2 2 3 2 2 13" xfId="20997"/>
    <cellStyle name="Notas 2 2 2 2 3 2 2 14" xfId="20998"/>
    <cellStyle name="Notas 2 2 2 2 3 2 2 2" xfId="20999"/>
    <cellStyle name="Notas 2 2 2 2 3 2 2 2 2" xfId="21000"/>
    <cellStyle name="Notas 2 2 2 2 3 2 2 2 3" xfId="21001"/>
    <cellStyle name="Notas 2 2 2 2 3 2 2 2 4" xfId="21002"/>
    <cellStyle name="Notas 2 2 2 2 3 2 2 2 5" xfId="21003"/>
    <cellStyle name="Notas 2 2 2 2 3 2 2 2 6" xfId="21004"/>
    <cellStyle name="Notas 2 2 2 2 3 2 2 3" xfId="21005"/>
    <cellStyle name="Notas 2 2 2 2 3 2 2 3 2" xfId="21006"/>
    <cellStyle name="Notas 2 2 2 2 3 2 2 3 3" xfId="21007"/>
    <cellStyle name="Notas 2 2 2 2 3 2 2 3 4" xfId="21008"/>
    <cellStyle name="Notas 2 2 2 2 3 2 2 3 5" xfId="21009"/>
    <cellStyle name="Notas 2 2 2 2 3 2 2 3 6" xfId="21010"/>
    <cellStyle name="Notas 2 2 2 2 3 2 2 4" xfId="21011"/>
    <cellStyle name="Notas 2 2 2 2 3 2 2 4 2" xfId="21012"/>
    <cellStyle name="Notas 2 2 2 2 3 2 2 4 3" xfId="21013"/>
    <cellStyle name="Notas 2 2 2 2 3 2 2 4 4" xfId="21014"/>
    <cellStyle name="Notas 2 2 2 2 3 2 2 4 5" xfId="21015"/>
    <cellStyle name="Notas 2 2 2 2 3 2 2 4 6" xfId="21016"/>
    <cellStyle name="Notas 2 2 2 2 3 2 2 5" xfId="21017"/>
    <cellStyle name="Notas 2 2 2 2 3 2 2 5 2" xfId="21018"/>
    <cellStyle name="Notas 2 2 2 2 3 2 2 5 3" xfId="21019"/>
    <cellStyle name="Notas 2 2 2 2 3 2 2 5 4" xfId="21020"/>
    <cellStyle name="Notas 2 2 2 2 3 2 2 5 5" xfId="21021"/>
    <cellStyle name="Notas 2 2 2 2 3 2 2 5 6" xfId="21022"/>
    <cellStyle name="Notas 2 2 2 2 3 2 2 6" xfId="21023"/>
    <cellStyle name="Notas 2 2 2 2 3 2 2 6 2" xfId="21024"/>
    <cellStyle name="Notas 2 2 2 2 3 2 2 6 3" xfId="21025"/>
    <cellStyle name="Notas 2 2 2 2 3 2 2 6 4" xfId="21026"/>
    <cellStyle name="Notas 2 2 2 2 3 2 2 6 5" xfId="21027"/>
    <cellStyle name="Notas 2 2 2 2 3 2 2 6 6" xfId="21028"/>
    <cellStyle name="Notas 2 2 2 2 3 2 2 7" xfId="21029"/>
    <cellStyle name="Notas 2 2 2 2 3 2 2 7 2" xfId="21030"/>
    <cellStyle name="Notas 2 2 2 2 3 2 2 7 3" xfId="21031"/>
    <cellStyle name="Notas 2 2 2 2 3 2 2 7 4" xfId="21032"/>
    <cellStyle name="Notas 2 2 2 2 3 2 2 7 5" xfId="21033"/>
    <cellStyle name="Notas 2 2 2 2 3 2 2 7 6" xfId="21034"/>
    <cellStyle name="Notas 2 2 2 2 3 2 2 8" xfId="21035"/>
    <cellStyle name="Notas 2 2 2 2 3 2 2 8 2" xfId="21036"/>
    <cellStyle name="Notas 2 2 2 2 3 2 2 8 3" xfId="21037"/>
    <cellStyle name="Notas 2 2 2 2 3 2 2 8 4" xfId="21038"/>
    <cellStyle name="Notas 2 2 2 2 3 2 2 8 5" xfId="21039"/>
    <cellStyle name="Notas 2 2 2 2 3 2 2 8 6" xfId="21040"/>
    <cellStyle name="Notas 2 2 2 2 3 2 2 9" xfId="21041"/>
    <cellStyle name="Notas 2 2 2 2 3 2 3" xfId="21042"/>
    <cellStyle name="Notas 2 2 2 2 3 2 3 2" xfId="21043"/>
    <cellStyle name="Notas 2 2 2 2 3 2 3 3" xfId="21044"/>
    <cellStyle name="Notas 2 2 2 2 3 2 3 4" xfId="21045"/>
    <cellStyle name="Notas 2 2 2 2 3 2 3 5" xfId="21046"/>
    <cellStyle name="Notas 2 2 2 2 3 2 3 6" xfId="21047"/>
    <cellStyle name="Notas 2 2 2 2 3 2 4" xfId="21048"/>
    <cellStyle name="Notas 2 2 2 2 3 2 4 2" xfId="21049"/>
    <cellStyle name="Notas 2 2 2 2 3 2 4 3" xfId="21050"/>
    <cellStyle name="Notas 2 2 2 2 3 2 4 4" xfId="21051"/>
    <cellStyle name="Notas 2 2 2 2 3 2 4 5" xfId="21052"/>
    <cellStyle name="Notas 2 2 2 2 3 2 4 6" xfId="21053"/>
    <cellStyle name="Notas 2 2 2 2 3 2 5" xfId="21054"/>
    <cellStyle name="Notas 2 2 2 2 3 2 5 2" xfId="21055"/>
    <cellStyle name="Notas 2 2 2 2 3 2 5 3" xfId="21056"/>
    <cellStyle name="Notas 2 2 2 2 3 2 5 4" xfId="21057"/>
    <cellStyle name="Notas 2 2 2 2 3 2 5 5" xfId="21058"/>
    <cellStyle name="Notas 2 2 2 2 3 2 5 6" xfId="21059"/>
    <cellStyle name="Notas 2 2 2 2 3 2 6" xfId="21060"/>
    <cellStyle name="Notas 2 2 2 2 3 2 6 2" xfId="21061"/>
    <cellStyle name="Notas 2 2 2 2 3 2 6 3" xfId="21062"/>
    <cellStyle name="Notas 2 2 2 2 3 2 6 4" xfId="21063"/>
    <cellStyle name="Notas 2 2 2 2 3 2 6 5" xfId="21064"/>
    <cellStyle name="Notas 2 2 2 2 3 2 6 6" xfId="21065"/>
    <cellStyle name="Notas 2 2 2 2 3 2 7" xfId="21066"/>
    <cellStyle name="Notas 2 2 2 2 3 2 7 2" xfId="21067"/>
    <cellStyle name="Notas 2 2 2 2 3 2 7 3" xfId="21068"/>
    <cellStyle name="Notas 2 2 2 2 3 2 7 4" xfId="21069"/>
    <cellStyle name="Notas 2 2 2 2 3 2 7 5" xfId="21070"/>
    <cellStyle name="Notas 2 2 2 2 3 2 7 6" xfId="21071"/>
    <cellStyle name="Notas 2 2 2 2 3 2 8" xfId="21072"/>
    <cellStyle name="Notas 2 2 2 2 3 2 8 2" xfId="21073"/>
    <cellStyle name="Notas 2 2 2 2 3 2 8 3" xfId="21074"/>
    <cellStyle name="Notas 2 2 2 2 3 2 8 4" xfId="21075"/>
    <cellStyle name="Notas 2 2 2 2 3 2 8 5" xfId="21076"/>
    <cellStyle name="Notas 2 2 2 2 3 2 8 6" xfId="21077"/>
    <cellStyle name="Notas 2 2 2 2 3 2 9" xfId="21078"/>
    <cellStyle name="Notas 2 2 2 2 3 2 9 2" xfId="21079"/>
    <cellStyle name="Notas 2 2 2 2 3 2 9 3" xfId="21080"/>
    <cellStyle name="Notas 2 2 2 2 3 2 9 4" xfId="21081"/>
    <cellStyle name="Notas 2 2 2 2 3 2 9 5" xfId="21082"/>
    <cellStyle name="Notas 2 2 2 2 3 2 9 6" xfId="21083"/>
    <cellStyle name="Notas 2 2 2 2 3 20" xfId="21084"/>
    <cellStyle name="Notas 2 2 2 2 3 3" xfId="21085"/>
    <cellStyle name="Notas 2 2 2 2 3 3 10" xfId="21086"/>
    <cellStyle name="Notas 2 2 2 2 3 3 11" xfId="21087"/>
    <cellStyle name="Notas 2 2 2 2 3 3 12" xfId="21088"/>
    <cellStyle name="Notas 2 2 2 2 3 3 13" xfId="21089"/>
    <cellStyle name="Notas 2 2 2 2 3 3 14" xfId="21090"/>
    <cellStyle name="Notas 2 2 2 2 3 3 2" xfId="21091"/>
    <cellStyle name="Notas 2 2 2 2 3 3 2 2" xfId="21092"/>
    <cellStyle name="Notas 2 2 2 2 3 3 2 3" xfId="21093"/>
    <cellStyle name="Notas 2 2 2 2 3 3 2 4" xfId="21094"/>
    <cellStyle name="Notas 2 2 2 2 3 3 2 5" xfId="21095"/>
    <cellStyle name="Notas 2 2 2 2 3 3 2 6" xfId="21096"/>
    <cellStyle name="Notas 2 2 2 2 3 3 3" xfId="21097"/>
    <cellStyle name="Notas 2 2 2 2 3 3 3 2" xfId="21098"/>
    <cellStyle name="Notas 2 2 2 2 3 3 3 3" xfId="21099"/>
    <cellStyle name="Notas 2 2 2 2 3 3 3 4" xfId="21100"/>
    <cellStyle name="Notas 2 2 2 2 3 3 3 5" xfId="21101"/>
    <cellStyle name="Notas 2 2 2 2 3 3 3 6" xfId="21102"/>
    <cellStyle name="Notas 2 2 2 2 3 3 4" xfId="21103"/>
    <cellStyle name="Notas 2 2 2 2 3 3 4 2" xfId="21104"/>
    <cellStyle name="Notas 2 2 2 2 3 3 4 3" xfId="21105"/>
    <cellStyle name="Notas 2 2 2 2 3 3 4 4" xfId="21106"/>
    <cellStyle name="Notas 2 2 2 2 3 3 4 5" xfId="21107"/>
    <cellStyle name="Notas 2 2 2 2 3 3 4 6" xfId="21108"/>
    <cellStyle name="Notas 2 2 2 2 3 3 5" xfId="21109"/>
    <cellStyle name="Notas 2 2 2 2 3 3 5 2" xfId="21110"/>
    <cellStyle name="Notas 2 2 2 2 3 3 5 3" xfId="21111"/>
    <cellStyle name="Notas 2 2 2 2 3 3 5 4" xfId="21112"/>
    <cellStyle name="Notas 2 2 2 2 3 3 5 5" xfId="21113"/>
    <cellStyle name="Notas 2 2 2 2 3 3 5 6" xfId="21114"/>
    <cellStyle name="Notas 2 2 2 2 3 3 6" xfId="21115"/>
    <cellStyle name="Notas 2 2 2 2 3 3 6 2" xfId="21116"/>
    <cellStyle name="Notas 2 2 2 2 3 3 6 3" xfId="21117"/>
    <cellStyle name="Notas 2 2 2 2 3 3 6 4" xfId="21118"/>
    <cellStyle name="Notas 2 2 2 2 3 3 6 5" xfId="21119"/>
    <cellStyle name="Notas 2 2 2 2 3 3 6 6" xfId="21120"/>
    <cellStyle name="Notas 2 2 2 2 3 3 7" xfId="21121"/>
    <cellStyle name="Notas 2 2 2 2 3 3 7 2" xfId="21122"/>
    <cellStyle name="Notas 2 2 2 2 3 3 7 3" xfId="21123"/>
    <cellStyle name="Notas 2 2 2 2 3 3 7 4" xfId="21124"/>
    <cellStyle name="Notas 2 2 2 2 3 3 7 5" xfId="21125"/>
    <cellStyle name="Notas 2 2 2 2 3 3 7 6" xfId="21126"/>
    <cellStyle name="Notas 2 2 2 2 3 3 8" xfId="21127"/>
    <cellStyle name="Notas 2 2 2 2 3 3 8 2" xfId="21128"/>
    <cellStyle name="Notas 2 2 2 2 3 3 8 3" xfId="21129"/>
    <cellStyle name="Notas 2 2 2 2 3 3 8 4" xfId="21130"/>
    <cellStyle name="Notas 2 2 2 2 3 3 8 5" xfId="21131"/>
    <cellStyle name="Notas 2 2 2 2 3 3 8 6" xfId="21132"/>
    <cellStyle name="Notas 2 2 2 2 3 3 9" xfId="21133"/>
    <cellStyle name="Notas 2 2 2 2 3 4" xfId="21134"/>
    <cellStyle name="Notas 2 2 2 2 3 4 10" xfId="21135"/>
    <cellStyle name="Notas 2 2 2 2 3 4 11" xfId="21136"/>
    <cellStyle name="Notas 2 2 2 2 3 4 12" xfId="21137"/>
    <cellStyle name="Notas 2 2 2 2 3 4 13" xfId="21138"/>
    <cellStyle name="Notas 2 2 2 2 3 4 2" xfId="21139"/>
    <cellStyle name="Notas 2 2 2 2 3 4 2 2" xfId="21140"/>
    <cellStyle name="Notas 2 2 2 2 3 4 2 3" xfId="21141"/>
    <cellStyle name="Notas 2 2 2 2 3 4 2 4" xfId="21142"/>
    <cellStyle name="Notas 2 2 2 2 3 4 2 5" xfId="21143"/>
    <cellStyle name="Notas 2 2 2 2 3 4 2 6" xfId="21144"/>
    <cellStyle name="Notas 2 2 2 2 3 4 3" xfId="21145"/>
    <cellStyle name="Notas 2 2 2 2 3 4 3 2" xfId="21146"/>
    <cellStyle name="Notas 2 2 2 2 3 4 3 3" xfId="21147"/>
    <cellStyle name="Notas 2 2 2 2 3 4 3 4" xfId="21148"/>
    <cellStyle name="Notas 2 2 2 2 3 4 3 5" xfId="21149"/>
    <cellStyle name="Notas 2 2 2 2 3 4 3 6" xfId="21150"/>
    <cellStyle name="Notas 2 2 2 2 3 4 4" xfId="21151"/>
    <cellStyle name="Notas 2 2 2 2 3 4 4 2" xfId="21152"/>
    <cellStyle name="Notas 2 2 2 2 3 4 4 3" xfId="21153"/>
    <cellStyle name="Notas 2 2 2 2 3 4 4 4" xfId="21154"/>
    <cellStyle name="Notas 2 2 2 2 3 4 4 5" xfId="21155"/>
    <cellStyle name="Notas 2 2 2 2 3 4 4 6" xfId="21156"/>
    <cellStyle name="Notas 2 2 2 2 3 4 5" xfId="21157"/>
    <cellStyle name="Notas 2 2 2 2 3 4 5 2" xfId="21158"/>
    <cellStyle name="Notas 2 2 2 2 3 4 5 3" xfId="21159"/>
    <cellStyle name="Notas 2 2 2 2 3 4 5 4" xfId="21160"/>
    <cellStyle name="Notas 2 2 2 2 3 4 5 5" xfId="21161"/>
    <cellStyle name="Notas 2 2 2 2 3 4 5 6" xfId="21162"/>
    <cellStyle name="Notas 2 2 2 2 3 4 6" xfId="21163"/>
    <cellStyle name="Notas 2 2 2 2 3 4 6 2" xfId="21164"/>
    <cellStyle name="Notas 2 2 2 2 3 4 6 3" xfId="21165"/>
    <cellStyle name="Notas 2 2 2 2 3 4 6 4" xfId="21166"/>
    <cellStyle name="Notas 2 2 2 2 3 4 6 5" xfId="21167"/>
    <cellStyle name="Notas 2 2 2 2 3 4 6 6" xfId="21168"/>
    <cellStyle name="Notas 2 2 2 2 3 4 7" xfId="21169"/>
    <cellStyle name="Notas 2 2 2 2 3 4 7 2" xfId="21170"/>
    <cellStyle name="Notas 2 2 2 2 3 4 7 3" xfId="21171"/>
    <cellStyle name="Notas 2 2 2 2 3 4 7 4" xfId="21172"/>
    <cellStyle name="Notas 2 2 2 2 3 4 7 5" xfId="21173"/>
    <cellStyle name="Notas 2 2 2 2 3 4 7 6" xfId="21174"/>
    <cellStyle name="Notas 2 2 2 2 3 4 8" xfId="21175"/>
    <cellStyle name="Notas 2 2 2 2 3 4 8 2" xfId="21176"/>
    <cellStyle name="Notas 2 2 2 2 3 4 8 3" xfId="21177"/>
    <cellStyle name="Notas 2 2 2 2 3 4 8 4" xfId="21178"/>
    <cellStyle name="Notas 2 2 2 2 3 4 8 5" xfId="21179"/>
    <cellStyle name="Notas 2 2 2 2 3 4 8 6" xfId="21180"/>
    <cellStyle name="Notas 2 2 2 2 3 4 9" xfId="21181"/>
    <cellStyle name="Notas 2 2 2 2 3 5" xfId="21182"/>
    <cellStyle name="Notas 2 2 2 2 3 5 10" xfId="21183"/>
    <cellStyle name="Notas 2 2 2 2 3 5 11" xfId="21184"/>
    <cellStyle name="Notas 2 2 2 2 3 5 12" xfId="21185"/>
    <cellStyle name="Notas 2 2 2 2 3 5 13" xfId="21186"/>
    <cellStyle name="Notas 2 2 2 2 3 5 2" xfId="21187"/>
    <cellStyle name="Notas 2 2 2 2 3 5 2 2" xfId="21188"/>
    <cellStyle name="Notas 2 2 2 2 3 5 2 3" xfId="21189"/>
    <cellStyle name="Notas 2 2 2 2 3 5 2 4" xfId="21190"/>
    <cellStyle name="Notas 2 2 2 2 3 5 2 5" xfId="21191"/>
    <cellStyle name="Notas 2 2 2 2 3 5 2 6" xfId="21192"/>
    <cellStyle name="Notas 2 2 2 2 3 5 3" xfId="21193"/>
    <cellStyle name="Notas 2 2 2 2 3 5 3 2" xfId="21194"/>
    <cellStyle name="Notas 2 2 2 2 3 5 3 3" xfId="21195"/>
    <cellStyle name="Notas 2 2 2 2 3 5 3 4" xfId="21196"/>
    <cellStyle name="Notas 2 2 2 2 3 5 3 5" xfId="21197"/>
    <cellStyle name="Notas 2 2 2 2 3 5 3 6" xfId="21198"/>
    <cellStyle name="Notas 2 2 2 2 3 5 4" xfId="21199"/>
    <cellStyle name="Notas 2 2 2 2 3 5 4 2" xfId="21200"/>
    <cellStyle name="Notas 2 2 2 2 3 5 4 3" xfId="21201"/>
    <cellStyle name="Notas 2 2 2 2 3 5 4 4" xfId="21202"/>
    <cellStyle name="Notas 2 2 2 2 3 5 4 5" xfId="21203"/>
    <cellStyle name="Notas 2 2 2 2 3 5 4 6" xfId="21204"/>
    <cellStyle name="Notas 2 2 2 2 3 5 5" xfId="21205"/>
    <cellStyle name="Notas 2 2 2 2 3 5 5 2" xfId="21206"/>
    <cellStyle name="Notas 2 2 2 2 3 5 5 3" xfId="21207"/>
    <cellStyle name="Notas 2 2 2 2 3 5 5 4" xfId="21208"/>
    <cellStyle name="Notas 2 2 2 2 3 5 5 5" xfId="21209"/>
    <cellStyle name="Notas 2 2 2 2 3 5 5 6" xfId="21210"/>
    <cellStyle name="Notas 2 2 2 2 3 5 6" xfId="21211"/>
    <cellStyle name="Notas 2 2 2 2 3 5 6 2" xfId="21212"/>
    <cellStyle name="Notas 2 2 2 2 3 5 6 3" xfId="21213"/>
    <cellStyle name="Notas 2 2 2 2 3 5 6 4" xfId="21214"/>
    <cellStyle name="Notas 2 2 2 2 3 5 6 5" xfId="21215"/>
    <cellStyle name="Notas 2 2 2 2 3 5 6 6" xfId="21216"/>
    <cellStyle name="Notas 2 2 2 2 3 5 7" xfId="21217"/>
    <cellStyle name="Notas 2 2 2 2 3 5 7 2" xfId="21218"/>
    <cellStyle name="Notas 2 2 2 2 3 5 7 3" xfId="21219"/>
    <cellStyle name="Notas 2 2 2 2 3 5 7 4" xfId="21220"/>
    <cellStyle name="Notas 2 2 2 2 3 5 7 5" xfId="21221"/>
    <cellStyle name="Notas 2 2 2 2 3 5 7 6" xfId="21222"/>
    <cellStyle name="Notas 2 2 2 2 3 5 8" xfId="21223"/>
    <cellStyle name="Notas 2 2 2 2 3 5 8 2" xfId="21224"/>
    <cellStyle name="Notas 2 2 2 2 3 5 8 3" xfId="21225"/>
    <cellStyle name="Notas 2 2 2 2 3 5 8 4" xfId="21226"/>
    <cellStyle name="Notas 2 2 2 2 3 5 8 5" xfId="21227"/>
    <cellStyle name="Notas 2 2 2 2 3 5 8 6" xfId="21228"/>
    <cellStyle name="Notas 2 2 2 2 3 5 9" xfId="21229"/>
    <cellStyle name="Notas 2 2 2 2 3 6" xfId="21230"/>
    <cellStyle name="Notas 2 2 2 2 3 6 10" xfId="21231"/>
    <cellStyle name="Notas 2 2 2 2 3 6 11" xfId="21232"/>
    <cellStyle name="Notas 2 2 2 2 3 6 12" xfId="21233"/>
    <cellStyle name="Notas 2 2 2 2 3 6 13" xfId="21234"/>
    <cellStyle name="Notas 2 2 2 2 3 6 2" xfId="21235"/>
    <cellStyle name="Notas 2 2 2 2 3 6 2 2" xfId="21236"/>
    <cellStyle name="Notas 2 2 2 2 3 6 2 3" xfId="21237"/>
    <cellStyle name="Notas 2 2 2 2 3 6 2 4" xfId="21238"/>
    <cellStyle name="Notas 2 2 2 2 3 6 2 5" xfId="21239"/>
    <cellStyle name="Notas 2 2 2 2 3 6 2 6" xfId="21240"/>
    <cellStyle name="Notas 2 2 2 2 3 6 3" xfId="21241"/>
    <cellStyle name="Notas 2 2 2 2 3 6 3 2" xfId="21242"/>
    <cellStyle name="Notas 2 2 2 2 3 6 3 3" xfId="21243"/>
    <cellStyle name="Notas 2 2 2 2 3 6 3 4" xfId="21244"/>
    <cellStyle name="Notas 2 2 2 2 3 6 3 5" xfId="21245"/>
    <cellStyle name="Notas 2 2 2 2 3 6 3 6" xfId="21246"/>
    <cellStyle name="Notas 2 2 2 2 3 6 4" xfId="21247"/>
    <cellStyle name="Notas 2 2 2 2 3 6 4 2" xfId="21248"/>
    <cellStyle name="Notas 2 2 2 2 3 6 4 3" xfId="21249"/>
    <cellStyle name="Notas 2 2 2 2 3 6 4 4" xfId="21250"/>
    <cellStyle name="Notas 2 2 2 2 3 6 4 5" xfId="21251"/>
    <cellStyle name="Notas 2 2 2 2 3 6 4 6" xfId="21252"/>
    <cellStyle name="Notas 2 2 2 2 3 6 5" xfId="21253"/>
    <cellStyle name="Notas 2 2 2 2 3 6 5 2" xfId="21254"/>
    <cellStyle name="Notas 2 2 2 2 3 6 5 3" xfId="21255"/>
    <cellStyle name="Notas 2 2 2 2 3 6 5 4" xfId="21256"/>
    <cellStyle name="Notas 2 2 2 2 3 6 5 5" xfId="21257"/>
    <cellStyle name="Notas 2 2 2 2 3 6 5 6" xfId="21258"/>
    <cellStyle name="Notas 2 2 2 2 3 6 6" xfId="21259"/>
    <cellStyle name="Notas 2 2 2 2 3 6 6 2" xfId="21260"/>
    <cellStyle name="Notas 2 2 2 2 3 6 6 3" xfId="21261"/>
    <cellStyle name="Notas 2 2 2 2 3 6 6 4" xfId="21262"/>
    <cellStyle name="Notas 2 2 2 2 3 6 6 5" xfId="21263"/>
    <cellStyle name="Notas 2 2 2 2 3 6 6 6" xfId="21264"/>
    <cellStyle name="Notas 2 2 2 2 3 6 7" xfId="21265"/>
    <cellStyle name="Notas 2 2 2 2 3 6 7 2" xfId="21266"/>
    <cellStyle name="Notas 2 2 2 2 3 6 7 3" xfId="21267"/>
    <cellStyle name="Notas 2 2 2 2 3 6 7 4" xfId="21268"/>
    <cellStyle name="Notas 2 2 2 2 3 6 7 5" xfId="21269"/>
    <cellStyle name="Notas 2 2 2 2 3 6 7 6" xfId="21270"/>
    <cellStyle name="Notas 2 2 2 2 3 6 8" xfId="21271"/>
    <cellStyle name="Notas 2 2 2 2 3 6 8 2" xfId="21272"/>
    <cellStyle name="Notas 2 2 2 2 3 6 8 3" xfId="21273"/>
    <cellStyle name="Notas 2 2 2 2 3 6 8 4" xfId="21274"/>
    <cellStyle name="Notas 2 2 2 2 3 6 8 5" xfId="21275"/>
    <cellStyle name="Notas 2 2 2 2 3 6 8 6" xfId="21276"/>
    <cellStyle name="Notas 2 2 2 2 3 6 9" xfId="21277"/>
    <cellStyle name="Notas 2 2 2 2 3 7" xfId="21278"/>
    <cellStyle name="Notas 2 2 2 2 3 7 10" xfId="21279"/>
    <cellStyle name="Notas 2 2 2 2 3 7 11" xfId="21280"/>
    <cellStyle name="Notas 2 2 2 2 3 7 12" xfId="21281"/>
    <cellStyle name="Notas 2 2 2 2 3 7 13" xfId="21282"/>
    <cellStyle name="Notas 2 2 2 2 3 7 2" xfId="21283"/>
    <cellStyle name="Notas 2 2 2 2 3 7 2 2" xfId="21284"/>
    <cellStyle name="Notas 2 2 2 2 3 7 2 3" xfId="21285"/>
    <cellStyle name="Notas 2 2 2 2 3 7 2 4" xfId="21286"/>
    <cellStyle name="Notas 2 2 2 2 3 7 2 5" xfId="21287"/>
    <cellStyle name="Notas 2 2 2 2 3 7 2 6" xfId="21288"/>
    <cellStyle name="Notas 2 2 2 2 3 7 3" xfId="21289"/>
    <cellStyle name="Notas 2 2 2 2 3 7 3 2" xfId="21290"/>
    <cellStyle name="Notas 2 2 2 2 3 7 3 3" xfId="21291"/>
    <cellStyle name="Notas 2 2 2 2 3 7 3 4" xfId="21292"/>
    <cellStyle name="Notas 2 2 2 2 3 7 3 5" xfId="21293"/>
    <cellStyle name="Notas 2 2 2 2 3 7 3 6" xfId="21294"/>
    <cellStyle name="Notas 2 2 2 2 3 7 4" xfId="21295"/>
    <cellStyle name="Notas 2 2 2 2 3 7 4 2" xfId="21296"/>
    <cellStyle name="Notas 2 2 2 2 3 7 4 3" xfId="21297"/>
    <cellStyle name="Notas 2 2 2 2 3 7 4 4" xfId="21298"/>
    <cellStyle name="Notas 2 2 2 2 3 7 4 5" xfId="21299"/>
    <cellStyle name="Notas 2 2 2 2 3 7 4 6" xfId="21300"/>
    <cellStyle name="Notas 2 2 2 2 3 7 5" xfId="21301"/>
    <cellStyle name="Notas 2 2 2 2 3 7 5 2" xfId="21302"/>
    <cellStyle name="Notas 2 2 2 2 3 7 5 3" xfId="21303"/>
    <cellStyle name="Notas 2 2 2 2 3 7 5 4" xfId="21304"/>
    <cellStyle name="Notas 2 2 2 2 3 7 5 5" xfId="21305"/>
    <cellStyle name="Notas 2 2 2 2 3 7 5 6" xfId="21306"/>
    <cellStyle name="Notas 2 2 2 2 3 7 6" xfId="21307"/>
    <cellStyle name="Notas 2 2 2 2 3 7 6 2" xfId="21308"/>
    <cellStyle name="Notas 2 2 2 2 3 7 6 3" xfId="21309"/>
    <cellStyle name="Notas 2 2 2 2 3 7 6 4" xfId="21310"/>
    <cellStyle name="Notas 2 2 2 2 3 7 6 5" xfId="21311"/>
    <cellStyle name="Notas 2 2 2 2 3 7 6 6" xfId="21312"/>
    <cellStyle name="Notas 2 2 2 2 3 7 7" xfId="21313"/>
    <cellStyle name="Notas 2 2 2 2 3 7 7 2" xfId="21314"/>
    <cellStyle name="Notas 2 2 2 2 3 7 7 3" xfId="21315"/>
    <cellStyle name="Notas 2 2 2 2 3 7 7 4" xfId="21316"/>
    <cellStyle name="Notas 2 2 2 2 3 7 7 5" xfId="21317"/>
    <cellStyle name="Notas 2 2 2 2 3 7 7 6" xfId="21318"/>
    <cellStyle name="Notas 2 2 2 2 3 7 8" xfId="21319"/>
    <cellStyle name="Notas 2 2 2 2 3 7 8 2" xfId="21320"/>
    <cellStyle name="Notas 2 2 2 2 3 7 8 3" xfId="21321"/>
    <cellStyle name="Notas 2 2 2 2 3 7 8 4" xfId="21322"/>
    <cellStyle name="Notas 2 2 2 2 3 7 8 5" xfId="21323"/>
    <cellStyle name="Notas 2 2 2 2 3 7 8 6" xfId="21324"/>
    <cellStyle name="Notas 2 2 2 2 3 7 9" xfId="21325"/>
    <cellStyle name="Notas 2 2 2 2 3 8" xfId="21326"/>
    <cellStyle name="Notas 2 2 2 2 3 8 2" xfId="21327"/>
    <cellStyle name="Notas 2 2 2 2 3 8 3" xfId="21328"/>
    <cellStyle name="Notas 2 2 2 2 3 8 4" xfId="21329"/>
    <cellStyle name="Notas 2 2 2 2 3 8 5" xfId="21330"/>
    <cellStyle name="Notas 2 2 2 2 3 8 6" xfId="21331"/>
    <cellStyle name="Notas 2 2 2 2 3 9" xfId="21332"/>
    <cellStyle name="Notas 2 2 2 2 3 9 2" xfId="21333"/>
    <cellStyle name="Notas 2 2 2 2 3 9 3" xfId="21334"/>
    <cellStyle name="Notas 2 2 2 2 3 9 4" xfId="21335"/>
    <cellStyle name="Notas 2 2 2 2 3 9 5" xfId="21336"/>
    <cellStyle name="Notas 2 2 2 2 3 9 6" xfId="21337"/>
    <cellStyle name="Notas 2 2 2 2 4" xfId="21338"/>
    <cellStyle name="Notas 2 2 2 2 4 10" xfId="21339"/>
    <cellStyle name="Notas 2 2 2 2 4 11" xfId="21340"/>
    <cellStyle name="Notas 2 2 2 2 4 12" xfId="21341"/>
    <cellStyle name="Notas 2 2 2 2 4 13" xfId="21342"/>
    <cellStyle name="Notas 2 2 2 2 4 14" xfId="21343"/>
    <cellStyle name="Notas 2 2 2 2 4 15" xfId="21344"/>
    <cellStyle name="Notas 2 2 2 2 4 2" xfId="21345"/>
    <cellStyle name="Notas 2 2 2 2 4 2 10" xfId="21346"/>
    <cellStyle name="Notas 2 2 2 2 4 2 11" xfId="21347"/>
    <cellStyle name="Notas 2 2 2 2 4 2 12" xfId="21348"/>
    <cellStyle name="Notas 2 2 2 2 4 2 13" xfId="21349"/>
    <cellStyle name="Notas 2 2 2 2 4 2 14" xfId="21350"/>
    <cellStyle name="Notas 2 2 2 2 4 2 2" xfId="21351"/>
    <cellStyle name="Notas 2 2 2 2 4 2 2 2" xfId="21352"/>
    <cellStyle name="Notas 2 2 2 2 4 2 2 3" xfId="21353"/>
    <cellStyle name="Notas 2 2 2 2 4 2 2 4" xfId="21354"/>
    <cellStyle name="Notas 2 2 2 2 4 2 2 5" xfId="21355"/>
    <cellStyle name="Notas 2 2 2 2 4 2 2 6" xfId="21356"/>
    <cellStyle name="Notas 2 2 2 2 4 2 3" xfId="21357"/>
    <cellStyle name="Notas 2 2 2 2 4 2 3 2" xfId="21358"/>
    <cellStyle name="Notas 2 2 2 2 4 2 3 3" xfId="21359"/>
    <cellStyle name="Notas 2 2 2 2 4 2 3 4" xfId="21360"/>
    <cellStyle name="Notas 2 2 2 2 4 2 3 5" xfId="21361"/>
    <cellStyle name="Notas 2 2 2 2 4 2 3 6" xfId="21362"/>
    <cellStyle name="Notas 2 2 2 2 4 2 4" xfId="21363"/>
    <cellStyle name="Notas 2 2 2 2 4 2 4 2" xfId="21364"/>
    <cellStyle name="Notas 2 2 2 2 4 2 4 3" xfId="21365"/>
    <cellStyle name="Notas 2 2 2 2 4 2 4 4" xfId="21366"/>
    <cellStyle name="Notas 2 2 2 2 4 2 4 5" xfId="21367"/>
    <cellStyle name="Notas 2 2 2 2 4 2 4 6" xfId="21368"/>
    <cellStyle name="Notas 2 2 2 2 4 2 5" xfId="21369"/>
    <cellStyle name="Notas 2 2 2 2 4 2 5 2" xfId="21370"/>
    <cellStyle name="Notas 2 2 2 2 4 2 5 3" xfId="21371"/>
    <cellStyle name="Notas 2 2 2 2 4 2 5 4" xfId="21372"/>
    <cellStyle name="Notas 2 2 2 2 4 2 5 5" xfId="21373"/>
    <cellStyle name="Notas 2 2 2 2 4 2 5 6" xfId="21374"/>
    <cellStyle name="Notas 2 2 2 2 4 2 6" xfId="21375"/>
    <cellStyle name="Notas 2 2 2 2 4 2 6 2" xfId="21376"/>
    <cellStyle name="Notas 2 2 2 2 4 2 6 3" xfId="21377"/>
    <cellStyle name="Notas 2 2 2 2 4 2 6 4" xfId="21378"/>
    <cellStyle name="Notas 2 2 2 2 4 2 6 5" xfId="21379"/>
    <cellStyle name="Notas 2 2 2 2 4 2 6 6" xfId="21380"/>
    <cellStyle name="Notas 2 2 2 2 4 2 7" xfId="21381"/>
    <cellStyle name="Notas 2 2 2 2 4 2 7 2" xfId="21382"/>
    <cellStyle name="Notas 2 2 2 2 4 2 7 3" xfId="21383"/>
    <cellStyle name="Notas 2 2 2 2 4 2 7 4" xfId="21384"/>
    <cellStyle name="Notas 2 2 2 2 4 2 7 5" xfId="21385"/>
    <cellStyle name="Notas 2 2 2 2 4 2 7 6" xfId="21386"/>
    <cellStyle name="Notas 2 2 2 2 4 2 8" xfId="21387"/>
    <cellStyle name="Notas 2 2 2 2 4 2 8 2" xfId="21388"/>
    <cellStyle name="Notas 2 2 2 2 4 2 8 3" xfId="21389"/>
    <cellStyle name="Notas 2 2 2 2 4 2 8 4" xfId="21390"/>
    <cellStyle name="Notas 2 2 2 2 4 2 8 5" xfId="21391"/>
    <cellStyle name="Notas 2 2 2 2 4 2 8 6" xfId="21392"/>
    <cellStyle name="Notas 2 2 2 2 4 2 9" xfId="21393"/>
    <cellStyle name="Notas 2 2 2 2 4 3" xfId="21394"/>
    <cellStyle name="Notas 2 2 2 2 4 3 2" xfId="21395"/>
    <cellStyle name="Notas 2 2 2 2 4 3 3" xfId="21396"/>
    <cellStyle name="Notas 2 2 2 2 4 3 4" xfId="21397"/>
    <cellStyle name="Notas 2 2 2 2 4 3 5" xfId="21398"/>
    <cellStyle name="Notas 2 2 2 2 4 3 6" xfId="21399"/>
    <cellStyle name="Notas 2 2 2 2 4 4" xfId="21400"/>
    <cellStyle name="Notas 2 2 2 2 4 4 2" xfId="21401"/>
    <cellStyle name="Notas 2 2 2 2 4 4 3" xfId="21402"/>
    <cellStyle name="Notas 2 2 2 2 4 4 4" xfId="21403"/>
    <cellStyle name="Notas 2 2 2 2 4 4 5" xfId="21404"/>
    <cellStyle name="Notas 2 2 2 2 4 4 6" xfId="21405"/>
    <cellStyle name="Notas 2 2 2 2 4 5" xfId="21406"/>
    <cellStyle name="Notas 2 2 2 2 4 5 2" xfId="21407"/>
    <cellStyle name="Notas 2 2 2 2 4 5 3" xfId="21408"/>
    <cellStyle name="Notas 2 2 2 2 4 5 4" xfId="21409"/>
    <cellStyle name="Notas 2 2 2 2 4 5 5" xfId="21410"/>
    <cellStyle name="Notas 2 2 2 2 4 5 6" xfId="21411"/>
    <cellStyle name="Notas 2 2 2 2 4 6" xfId="21412"/>
    <cellStyle name="Notas 2 2 2 2 4 6 2" xfId="21413"/>
    <cellStyle name="Notas 2 2 2 2 4 6 3" xfId="21414"/>
    <cellStyle name="Notas 2 2 2 2 4 6 4" xfId="21415"/>
    <cellStyle name="Notas 2 2 2 2 4 6 5" xfId="21416"/>
    <cellStyle name="Notas 2 2 2 2 4 6 6" xfId="21417"/>
    <cellStyle name="Notas 2 2 2 2 4 7" xfId="21418"/>
    <cellStyle name="Notas 2 2 2 2 4 7 2" xfId="21419"/>
    <cellStyle name="Notas 2 2 2 2 4 7 3" xfId="21420"/>
    <cellStyle name="Notas 2 2 2 2 4 7 4" xfId="21421"/>
    <cellStyle name="Notas 2 2 2 2 4 7 5" xfId="21422"/>
    <cellStyle name="Notas 2 2 2 2 4 7 6" xfId="21423"/>
    <cellStyle name="Notas 2 2 2 2 4 8" xfId="21424"/>
    <cellStyle name="Notas 2 2 2 2 4 8 2" xfId="21425"/>
    <cellStyle name="Notas 2 2 2 2 4 8 3" xfId="21426"/>
    <cellStyle name="Notas 2 2 2 2 4 8 4" xfId="21427"/>
    <cellStyle name="Notas 2 2 2 2 4 8 5" xfId="21428"/>
    <cellStyle name="Notas 2 2 2 2 4 8 6" xfId="21429"/>
    <cellStyle name="Notas 2 2 2 2 4 9" xfId="21430"/>
    <cellStyle name="Notas 2 2 2 2 4 9 2" xfId="21431"/>
    <cellStyle name="Notas 2 2 2 2 4 9 3" xfId="21432"/>
    <cellStyle name="Notas 2 2 2 2 4 9 4" xfId="21433"/>
    <cellStyle name="Notas 2 2 2 2 4 9 5" xfId="21434"/>
    <cellStyle name="Notas 2 2 2 2 4 9 6" xfId="21435"/>
    <cellStyle name="Notas 2 2 2 2 5" xfId="21436"/>
    <cellStyle name="Notas 2 2 2 2 5 10" xfId="21437"/>
    <cellStyle name="Notas 2 2 2 2 5 11" xfId="21438"/>
    <cellStyle name="Notas 2 2 2 2 5 12" xfId="21439"/>
    <cellStyle name="Notas 2 2 2 2 5 13" xfId="21440"/>
    <cellStyle name="Notas 2 2 2 2 5 14" xfId="21441"/>
    <cellStyle name="Notas 2 2 2 2 5 2" xfId="21442"/>
    <cellStyle name="Notas 2 2 2 2 5 2 2" xfId="21443"/>
    <cellStyle name="Notas 2 2 2 2 5 2 3" xfId="21444"/>
    <cellStyle name="Notas 2 2 2 2 5 2 4" xfId="21445"/>
    <cellStyle name="Notas 2 2 2 2 5 2 5" xfId="21446"/>
    <cellStyle name="Notas 2 2 2 2 5 2 6" xfId="21447"/>
    <cellStyle name="Notas 2 2 2 2 5 2 7" xfId="21448"/>
    <cellStyle name="Notas 2 2 2 2 5 3" xfId="21449"/>
    <cellStyle name="Notas 2 2 2 2 5 3 2" xfId="21450"/>
    <cellStyle name="Notas 2 2 2 2 5 3 3" xfId="21451"/>
    <cellStyle name="Notas 2 2 2 2 5 3 4" xfId="21452"/>
    <cellStyle name="Notas 2 2 2 2 5 3 5" xfId="21453"/>
    <cellStyle name="Notas 2 2 2 2 5 3 6" xfId="21454"/>
    <cellStyle name="Notas 2 2 2 2 5 4" xfId="21455"/>
    <cellStyle name="Notas 2 2 2 2 5 4 2" xfId="21456"/>
    <cellStyle name="Notas 2 2 2 2 5 4 3" xfId="21457"/>
    <cellStyle name="Notas 2 2 2 2 5 4 4" xfId="21458"/>
    <cellStyle name="Notas 2 2 2 2 5 4 5" xfId="21459"/>
    <cellStyle name="Notas 2 2 2 2 5 4 6" xfId="21460"/>
    <cellStyle name="Notas 2 2 2 2 5 5" xfId="21461"/>
    <cellStyle name="Notas 2 2 2 2 5 5 2" xfId="21462"/>
    <cellStyle name="Notas 2 2 2 2 5 5 3" xfId="21463"/>
    <cellStyle name="Notas 2 2 2 2 5 5 4" xfId="21464"/>
    <cellStyle name="Notas 2 2 2 2 5 5 5" xfId="21465"/>
    <cellStyle name="Notas 2 2 2 2 5 5 6" xfId="21466"/>
    <cellStyle name="Notas 2 2 2 2 5 6" xfId="21467"/>
    <cellStyle name="Notas 2 2 2 2 5 6 2" xfId="21468"/>
    <cellStyle name="Notas 2 2 2 2 5 6 3" xfId="21469"/>
    <cellStyle name="Notas 2 2 2 2 5 6 4" xfId="21470"/>
    <cellStyle name="Notas 2 2 2 2 5 6 5" xfId="21471"/>
    <cellStyle name="Notas 2 2 2 2 5 6 6" xfId="21472"/>
    <cellStyle name="Notas 2 2 2 2 5 7" xfId="21473"/>
    <cellStyle name="Notas 2 2 2 2 5 7 2" xfId="21474"/>
    <cellStyle name="Notas 2 2 2 2 5 7 3" xfId="21475"/>
    <cellStyle name="Notas 2 2 2 2 5 7 4" xfId="21476"/>
    <cellStyle name="Notas 2 2 2 2 5 7 5" xfId="21477"/>
    <cellStyle name="Notas 2 2 2 2 5 7 6" xfId="21478"/>
    <cellStyle name="Notas 2 2 2 2 5 8" xfId="21479"/>
    <cellStyle name="Notas 2 2 2 2 5 8 2" xfId="21480"/>
    <cellStyle name="Notas 2 2 2 2 5 8 3" xfId="21481"/>
    <cellStyle name="Notas 2 2 2 2 5 8 4" xfId="21482"/>
    <cellStyle name="Notas 2 2 2 2 5 8 5" xfId="21483"/>
    <cellStyle name="Notas 2 2 2 2 5 8 6" xfId="21484"/>
    <cellStyle name="Notas 2 2 2 2 5 9" xfId="21485"/>
    <cellStyle name="Notas 2 2 2 2 6" xfId="21486"/>
    <cellStyle name="Notas 2 2 2 2 6 10" xfId="21487"/>
    <cellStyle name="Notas 2 2 2 2 6 11" xfId="21488"/>
    <cellStyle name="Notas 2 2 2 2 6 12" xfId="21489"/>
    <cellStyle name="Notas 2 2 2 2 6 13" xfId="21490"/>
    <cellStyle name="Notas 2 2 2 2 6 14" xfId="21491"/>
    <cellStyle name="Notas 2 2 2 2 6 2" xfId="21492"/>
    <cellStyle name="Notas 2 2 2 2 6 2 2" xfId="21493"/>
    <cellStyle name="Notas 2 2 2 2 6 2 3" xfId="21494"/>
    <cellStyle name="Notas 2 2 2 2 6 2 4" xfId="21495"/>
    <cellStyle name="Notas 2 2 2 2 6 2 5" xfId="21496"/>
    <cellStyle name="Notas 2 2 2 2 6 2 6" xfId="21497"/>
    <cellStyle name="Notas 2 2 2 2 6 3" xfId="21498"/>
    <cellStyle name="Notas 2 2 2 2 6 3 2" xfId="21499"/>
    <cellStyle name="Notas 2 2 2 2 6 3 3" xfId="21500"/>
    <cellStyle name="Notas 2 2 2 2 6 3 4" xfId="21501"/>
    <cellStyle name="Notas 2 2 2 2 6 3 5" xfId="21502"/>
    <cellStyle name="Notas 2 2 2 2 6 3 6" xfId="21503"/>
    <cellStyle name="Notas 2 2 2 2 6 4" xfId="21504"/>
    <cellStyle name="Notas 2 2 2 2 6 4 2" xfId="21505"/>
    <cellStyle name="Notas 2 2 2 2 6 4 3" xfId="21506"/>
    <cellStyle name="Notas 2 2 2 2 6 4 4" xfId="21507"/>
    <cellStyle name="Notas 2 2 2 2 6 4 5" xfId="21508"/>
    <cellStyle name="Notas 2 2 2 2 6 4 6" xfId="21509"/>
    <cellStyle name="Notas 2 2 2 2 6 5" xfId="21510"/>
    <cellStyle name="Notas 2 2 2 2 6 5 2" xfId="21511"/>
    <cellStyle name="Notas 2 2 2 2 6 5 3" xfId="21512"/>
    <cellStyle name="Notas 2 2 2 2 6 5 4" xfId="21513"/>
    <cellStyle name="Notas 2 2 2 2 6 5 5" xfId="21514"/>
    <cellStyle name="Notas 2 2 2 2 6 5 6" xfId="21515"/>
    <cellStyle name="Notas 2 2 2 2 6 6" xfId="21516"/>
    <cellStyle name="Notas 2 2 2 2 6 6 2" xfId="21517"/>
    <cellStyle name="Notas 2 2 2 2 6 6 3" xfId="21518"/>
    <cellStyle name="Notas 2 2 2 2 6 6 4" xfId="21519"/>
    <cellStyle name="Notas 2 2 2 2 6 6 5" xfId="21520"/>
    <cellStyle name="Notas 2 2 2 2 6 6 6" xfId="21521"/>
    <cellStyle name="Notas 2 2 2 2 6 7" xfId="21522"/>
    <cellStyle name="Notas 2 2 2 2 6 7 2" xfId="21523"/>
    <cellStyle name="Notas 2 2 2 2 6 7 3" xfId="21524"/>
    <cellStyle name="Notas 2 2 2 2 6 7 4" xfId="21525"/>
    <cellStyle name="Notas 2 2 2 2 6 7 5" xfId="21526"/>
    <cellStyle name="Notas 2 2 2 2 6 7 6" xfId="21527"/>
    <cellStyle name="Notas 2 2 2 2 6 8" xfId="21528"/>
    <cellStyle name="Notas 2 2 2 2 6 8 2" xfId="21529"/>
    <cellStyle name="Notas 2 2 2 2 6 8 3" xfId="21530"/>
    <cellStyle name="Notas 2 2 2 2 6 8 4" xfId="21531"/>
    <cellStyle name="Notas 2 2 2 2 6 8 5" xfId="21532"/>
    <cellStyle name="Notas 2 2 2 2 6 8 6" xfId="21533"/>
    <cellStyle name="Notas 2 2 2 2 6 9" xfId="21534"/>
    <cellStyle name="Notas 2 2 2 2 7" xfId="21535"/>
    <cellStyle name="Notas 2 2 2 2 7 10" xfId="21536"/>
    <cellStyle name="Notas 2 2 2 2 7 11" xfId="21537"/>
    <cellStyle name="Notas 2 2 2 2 7 12" xfId="21538"/>
    <cellStyle name="Notas 2 2 2 2 7 13" xfId="21539"/>
    <cellStyle name="Notas 2 2 2 2 7 2" xfId="21540"/>
    <cellStyle name="Notas 2 2 2 2 7 2 2" xfId="21541"/>
    <cellStyle name="Notas 2 2 2 2 7 2 3" xfId="21542"/>
    <cellStyle name="Notas 2 2 2 2 7 2 4" xfId="21543"/>
    <cellStyle name="Notas 2 2 2 2 7 2 5" xfId="21544"/>
    <cellStyle name="Notas 2 2 2 2 7 2 6" xfId="21545"/>
    <cellStyle name="Notas 2 2 2 2 7 3" xfId="21546"/>
    <cellStyle name="Notas 2 2 2 2 7 3 2" xfId="21547"/>
    <cellStyle name="Notas 2 2 2 2 7 3 3" xfId="21548"/>
    <cellStyle name="Notas 2 2 2 2 7 3 4" xfId="21549"/>
    <cellStyle name="Notas 2 2 2 2 7 3 5" xfId="21550"/>
    <cellStyle name="Notas 2 2 2 2 7 3 6" xfId="21551"/>
    <cellStyle name="Notas 2 2 2 2 7 4" xfId="21552"/>
    <cellStyle name="Notas 2 2 2 2 7 4 2" xfId="21553"/>
    <cellStyle name="Notas 2 2 2 2 7 4 3" xfId="21554"/>
    <cellStyle name="Notas 2 2 2 2 7 4 4" xfId="21555"/>
    <cellStyle name="Notas 2 2 2 2 7 4 5" xfId="21556"/>
    <cellStyle name="Notas 2 2 2 2 7 4 6" xfId="21557"/>
    <cellStyle name="Notas 2 2 2 2 7 5" xfId="21558"/>
    <cellStyle name="Notas 2 2 2 2 7 5 2" xfId="21559"/>
    <cellStyle name="Notas 2 2 2 2 7 5 3" xfId="21560"/>
    <cellStyle name="Notas 2 2 2 2 7 5 4" xfId="21561"/>
    <cellStyle name="Notas 2 2 2 2 7 5 5" xfId="21562"/>
    <cellStyle name="Notas 2 2 2 2 7 5 6" xfId="21563"/>
    <cellStyle name="Notas 2 2 2 2 7 6" xfId="21564"/>
    <cellStyle name="Notas 2 2 2 2 7 6 2" xfId="21565"/>
    <cellStyle name="Notas 2 2 2 2 7 6 3" xfId="21566"/>
    <cellStyle name="Notas 2 2 2 2 7 6 4" xfId="21567"/>
    <cellStyle name="Notas 2 2 2 2 7 6 5" xfId="21568"/>
    <cellStyle name="Notas 2 2 2 2 7 6 6" xfId="21569"/>
    <cellStyle name="Notas 2 2 2 2 7 7" xfId="21570"/>
    <cellStyle name="Notas 2 2 2 2 7 7 2" xfId="21571"/>
    <cellStyle name="Notas 2 2 2 2 7 7 3" xfId="21572"/>
    <cellStyle name="Notas 2 2 2 2 7 7 4" xfId="21573"/>
    <cellStyle name="Notas 2 2 2 2 7 7 5" xfId="21574"/>
    <cellStyle name="Notas 2 2 2 2 7 7 6" xfId="21575"/>
    <cellStyle name="Notas 2 2 2 2 7 8" xfId="21576"/>
    <cellStyle name="Notas 2 2 2 2 7 8 2" xfId="21577"/>
    <cellStyle name="Notas 2 2 2 2 7 8 3" xfId="21578"/>
    <cellStyle name="Notas 2 2 2 2 7 8 4" xfId="21579"/>
    <cellStyle name="Notas 2 2 2 2 7 8 5" xfId="21580"/>
    <cellStyle name="Notas 2 2 2 2 7 8 6" xfId="21581"/>
    <cellStyle name="Notas 2 2 2 2 7 9" xfId="21582"/>
    <cellStyle name="Notas 2 2 2 2 8" xfId="21583"/>
    <cellStyle name="Notas 2 2 2 2 8 10" xfId="21584"/>
    <cellStyle name="Notas 2 2 2 2 8 11" xfId="21585"/>
    <cellStyle name="Notas 2 2 2 2 8 12" xfId="21586"/>
    <cellStyle name="Notas 2 2 2 2 8 13" xfId="21587"/>
    <cellStyle name="Notas 2 2 2 2 8 2" xfId="21588"/>
    <cellStyle name="Notas 2 2 2 2 8 2 2" xfId="21589"/>
    <cellStyle name="Notas 2 2 2 2 8 2 3" xfId="21590"/>
    <cellStyle name="Notas 2 2 2 2 8 2 4" xfId="21591"/>
    <cellStyle name="Notas 2 2 2 2 8 2 5" xfId="21592"/>
    <cellStyle name="Notas 2 2 2 2 8 2 6" xfId="21593"/>
    <cellStyle name="Notas 2 2 2 2 8 3" xfId="21594"/>
    <cellStyle name="Notas 2 2 2 2 8 3 2" xfId="21595"/>
    <cellStyle name="Notas 2 2 2 2 8 3 3" xfId="21596"/>
    <cellStyle name="Notas 2 2 2 2 8 3 4" xfId="21597"/>
    <cellStyle name="Notas 2 2 2 2 8 3 5" xfId="21598"/>
    <cellStyle name="Notas 2 2 2 2 8 3 6" xfId="21599"/>
    <cellStyle name="Notas 2 2 2 2 8 4" xfId="21600"/>
    <cellStyle name="Notas 2 2 2 2 8 4 2" xfId="21601"/>
    <cellStyle name="Notas 2 2 2 2 8 4 3" xfId="21602"/>
    <cellStyle name="Notas 2 2 2 2 8 4 4" xfId="21603"/>
    <cellStyle name="Notas 2 2 2 2 8 4 5" xfId="21604"/>
    <cellStyle name="Notas 2 2 2 2 8 4 6" xfId="21605"/>
    <cellStyle name="Notas 2 2 2 2 8 5" xfId="21606"/>
    <cellStyle name="Notas 2 2 2 2 8 5 2" xfId="21607"/>
    <cellStyle name="Notas 2 2 2 2 8 5 3" xfId="21608"/>
    <cellStyle name="Notas 2 2 2 2 8 5 4" xfId="21609"/>
    <cellStyle name="Notas 2 2 2 2 8 5 5" xfId="21610"/>
    <cellStyle name="Notas 2 2 2 2 8 5 6" xfId="21611"/>
    <cellStyle name="Notas 2 2 2 2 8 6" xfId="21612"/>
    <cellStyle name="Notas 2 2 2 2 8 6 2" xfId="21613"/>
    <cellStyle name="Notas 2 2 2 2 8 6 3" xfId="21614"/>
    <cellStyle name="Notas 2 2 2 2 8 6 4" xfId="21615"/>
    <cellStyle name="Notas 2 2 2 2 8 6 5" xfId="21616"/>
    <cellStyle name="Notas 2 2 2 2 8 6 6" xfId="21617"/>
    <cellStyle name="Notas 2 2 2 2 8 7" xfId="21618"/>
    <cellStyle name="Notas 2 2 2 2 8 7 2" xfId="21619"/>
    <cellStyle name="Notas 2 2 2 2 8 7 3" xfId="21620"/>
    <cellStyle name="Notas 2 2 2 2 8 7 4" xfId="21621"/>
    <cellStyle name="Notas 2 2 2 2 8 7 5" xfId="21622"/>
    <cellStyle name="Notas 2 2 2 2 8 7 6" xfId="21623"/>
    <cellStyle name="Notas 2 2 2 2 8 8" xfId="21624"/>
    <cellStyle name="Notas 2 2 2 2 8 8 2" xfId="21625"/>
    <cellStyle name="Notas 2 2 2 2 8 8 3" xfId="21626"/>
    <cellStyle name="Notas 2 2 2 2 8 8 4" xfId="21627"/>
    <cellStyle name="Notas 2 2 2 2 8 8 5" xfId="21628"/>
    <cellStyle name="Notas 2 2 2 2 8 8 6" xfId="21629"/>
    <cellStyle name="Notas 2 2 2 2 8 9" xfId="21630"/>
    <cellStyle name="Notas 2 2 2 2 9" xfId="21631"/>
    <cellStyle name="Notas 2 2 2 2 9 10" xfId="21632"/>
    <cellStyle name="Notas 2 2 2 2 9 11" xfId="21633"/>
    <cellStyle name="Notas 2 2 2 2 9 12" xfId="21634"/>
    <cellStyle name="Notas 2 2 2 2 9 13" xfId="21635"/>
    <cellStyle name="Notas 2 2 2 2 9 2" xfId="21636"/>
    <cellStyle name="Notas 2 2 2 2 9 2 2" xfId="21637"/>
    <cellStyle name="Notas 2 2 2 2 9 2 3" xfId="21638"/>
    <cellStyle name="Notas 2 2 2 2 9 2 4" xfId="21639"/>
    <cellStyle name="Notas 2 2 2 2 9 2 5" xfId="21640"/>
    <cellStyle name="Notas 2 2 2 2 9 2 6" xfId="21641"/>
    <cellStyle name="Notas 2 2 2 2 9 3" xfId="21642"/>
    <cellStyle name="Notas 2 2 2 2 9 3 2" xfId="21643"/>
    <cellStyle name="Notas 2 2 2 2 9 3 3" xfId="21644"/>
    <cellStyle name="Notas 2 2 2 2 9 3 4" xfId="21645"/>
    <cellStyle name="Notas 2 2 2 2 9 3 5" xfId="21646"/>
    <cellStyle name="Notas 2 2 2 2 9 3 6" xfId="21647"/>
    <cellStyle name="Notas 2 2 2 2 9 4" xfId="21648"/>
    <cellStyle name="Notas 2 2 2 2 9 4 2" xfId="21649"/>
    <cellStyle name="Notas 2 2 2 2 9 4 3" xfId="21650"/>
    <cellStyle name="Notas 2 2 2 2 9 4 4" xfId="21651"/>
    <cellStyle name="Notas 2 2 2 2 9 4 5" xfId="21652"/>
    <cellStyle name="Notas 2 2 2 2 9 4 6" xfId="21653"/>
    <cellStyle name="Notas 2 2 2 2 9 5" xfId="21654"/>
    <cellStyle name="Notas 2 2 2 2 9 5 2" xfId="21655"/>
    <cellStyle name="Notas 2 2 2 2 9 5 3" xfId="21656"/>
    <cellStyle name="Notas 2 2 2 2 9 5 4" xfId="21657"/>
    <cellStyle name="Notas 2 2 2 2 9 5 5" xfId="21658"/>
    <cellStyle name="Notas 2 2 2 2 9 5 6" xfId="21659"/>
    <cellStyle name="Notas 2 2 2 2 9 6" xfId="21660"/>
    <cellStyle name="Notas 2 2 2 2 9 6 2" xfId="21661"/>
    <cellStyle name="Notas 2 2 2 2 9 6 3" xfId="21662"/>
    <cellStyle name="Notas 2 2 2 2 9 6 4" xfId="21663"/>
    <cellStyle name="Notas 2 2 2 2 9 6 5" xfId="21664"/>
    <cellStyle name="Notas 2 2 2 2 9 6 6" xfId="21665"/>
    <cellStyle name="Notas 2 2 2 2 9 7" xfId="21666"/>
    <cellStyle name="Notas 2 2 2 2 9 7 2" xfId="21667"/>
    <cellStyle name="Notas 2 2 2 2 9 7 3" xfId="21668"/>
    <cellStyle name="Notas 2 2 2 2 9 7 4" xfId="21669"/>
    <cellStyle name="Notas 2 2 2 2 9 7 5" xfId="21670"/>
    <cellStyle name="Notas 2 2 2 2 9 7 6" xfId="21671"/>
    <cellStyle name="Notas 2 2 2 2 9 8" xfId="21672"/>
    <cellStyle name="Notas 2 2 2 2 9 8 2" xfId="21673"/>
    <cellStyle name="Notas 2 2 2 2 9 8 3" xfId="21674"/>
    <cellStyle name="Notas 2 2 2 2 9 8 4" xfId="21675"/>
    <cellStyle name="Notas 2 2 2 2 9 8 5" xfId="21676"/>
    <cellStyle name="Notas 2 2 2 2 9 8 6" xfId="21677"/>
    <cellStyle name="Notas 2 2 2 2 9 9" xfId="21678"/>
    <cellStyle name="Notas 2 2 2 20" xfId="21679"/>
    <cellStyle name="Notas 2 2 2 20 2" xfId="21680"/>
    <cellStyle name="Notas 2 2 2 20 3" xfId="21681"/>
    <cellStyle name="Notas 2 2 2 21" xfId="21682"/>
    <cellStyle name="Notas 2 2 2 21 2" xfId="21683"/>
    <cellStyle name="Notas 2 2 2 21 3" xfId="21684"/>
    <cellStyle name="Notas 2 2 2 22" xfId="21685"/>
    <cellStyle name="Notas 2 2 2 22 2" xfId="21686"/>
    <cellStyle name="Notas 2 2 2 23" xfId="21687"/>
    <cellStyle name="Notas 2 2 2 23 2" xfId="21688"/>
    <cellStyle name="Notas 2 2 2 24" xfId="21689"/>
    <cellStyle name="Notas 2 2 2 3" xfId="21690"/>
    <cellStyle name="Notas 2 2 2 3 10" xfId="21691"/>
    <cellStyle name="Notas 2 2 2 3 10 2" xfId="21692"/>
    <cellStyle name="Notas 2 2 2 3 10 3" xfId="21693"/>
    <cellStyle name="Notas 2 2 2 3 10 4" xfId="21694"/>
    <cellStyle name="Notas 2 2 2 3 10 5" xfId="21695"/>
    <cellStyle name="Notas 2 2 2 3 10 6" xfId="21696"/>
    <cellStyle name="Notas 2 2 2 3 11" xfId="21697"/>
    <cellStyle name="Notas 2 2 2 3 11 2" xfId="21698"/>
    <cellStyle name="Notas 2 2 2 3 11 3" xfId="21699"/>
    <cellStyle name="Notas 2 2 2 3 11 4" xfId="21700"/>
    <cellStyle name="Notas 2 2 2 3 11 5" xfId="21701"/>
    <cellStyle name="Notas 2 2 2 3 11 6" xfId="21702"/>
    <cellStyle name="Notas 2 2 2 3 12" xfId="21703"/>
    <cellStyle name="Notas 2 2 2 3 12 2" xfId="21704"/>
    <cellStyle name="Notas 2 2 2 3 12 3" xfId="21705"/>
    <cellStyle name="Notas 2 2 2 3 12 4" xfId="21706"/>
    <cellStyle name="Notas 2 2 2 3 12 5" xfId="21707"/>
    <cellStyle name="Notas 2 2 2 3 12 6" xfId="21708"/>
    <cellStyle name="Notas 2 2 2 3 13" xfId="21709"/>
    <cellStyle name="Notas 2 2 2 3 13 2" xfId="21710"/>
    <cellStyle name="Notas 2 2 2 3 13 3" xfId="21711"/>
    <cellStyle name="Notas 2 2 2 3 13 4" xfId="21712"/>
    <cellStyle name="Notas 2 2 2 3 13 5" xfId="21713"/>
    <cellStyle name="Notas 2 2 2 3 13 6" xfId="21714"/>
    <cellStyle name="Notas 2 2 2 3 14" xfId="21715"/>
    <cellStyle name="Notas 2 2 2 3 14 2" xfId="21716"/>
    <cellStyle name="Notas 2 2 2 3 14 3" xfId="21717"/>
    <cellStyle name="Notas 2 2 2 3 14 4" xfId="21718"/>
    <cellStyle name="Notas 2 2 2 3 14 5" xfId="21719"/>
    <cellStyle name="Notas 2 2 2 3 14 6" xfId="21720"/>
    <cellStyle name="Notas 2 2 2 3 15" xfId="21721"/>
    <cellStyle name="Notas 2 2 2 3 15 2" xfId="21722"/>
    <cellStyle name="Notas 2 2 2 3 15 3" xfId="21723"/>
    <cellStyle name="Notas 2 2 2 3 15 4" xfId="21724"/>
    <cellStyle name="Notas 2 2 2 3 15 5" xfId="21725"/>
    <cellStyle name="Notas 2 2 2 3 15 6" xfId="21726"/>
    <cellStyle name="Notas 2 2 2 3 16" xfId="21727"/>
    <cellStyle name="Notas 2 2 2 3 17" xfId="21728"/>
    <cellStyle name="Notas 2 2 2 3 18" xfId="21729"/>
    <cellStyle name="Notas 2 2 2 3 19" xfId="21730"/>
    <cellStyle name="Notas 2 2 2 3 2" xfId="21731"/>
    <cellStyle name="Notas 2 2 2 3 2 10" xfId="21732"/>
    <cellStyle name="Notas 2 2 2 3 2 10 2" xfId="21733"/>
    <cellStyle name="Notas 2 2 2 3 2 10 3" xfId="21734"/>
    <cellStyle name="Notas 2 2 2 3 2 10 4" xfId="21735"/>
    <cellStyle name="Notas 2 2 2 3 2 10 5" xfId="21736"/>
    <cellStyle name="Notas 2 2 2 3 2 10 6" xfId="21737"/>
    <cellStyle name="Notas 2 2 2 3 2 11" xfId="21738"/>
    <cellStyle name="Notas 2 2 2 3 2 11 2" xfId="21739"/>
    <cellStyle name="Notas 2 2 2 3 2 11 3" xfId="21740"/>
    <cellStyle name="Notas 2 2 2 3 2 11 4" xfId="21741"/>
    <cellStyle name="Notas 2 2 2 3 2 11 5" xfId="21742"/>
    <cellStyle name="Notas 2 2 2 3 2 11 6" xfId="21743"/>
    <cellStyle name="Notas 2 2 2 3 2 12" xfId="21744"/>
    <cellStyle name="Notas 2 2 2 3 2 12 2" xfId="21745"/>
    <cellStyle name="Notas 2 2 2 3 2 12 3" xfId="21746"/>
    <cellStyle name="Notas 2 2 2 3 2 12 4" xfId="21747"/>
    <cellStyle name="Notas 2 2 2 3 2 12 5" xfId="21748"/>
    <cellStyle name="Notas 2 2 2 3 2 12 6" xfId="21749"/>
    <cellStyle name="Notas 2 2 2 3 2 13" xfId="21750"/>
    <cellStyle name="Notas 2 2 2 3 2 13 2" xfId="21751"/>
    <cellStyle name="Notas 2 2 2 3 2 13 3" xfId="21752"/>
    <cellStyle name="Notas 2 2 2 3 2 13 4" xfId="21753"/>
    <cellStyle name="Notas 2 2 2 3 2 13 5" xfId="21754"/>
    <cellStyle name="Notas 2 2 2 3 2 13 6" xfId="21755"/>
    <cellStyle name="Notas 2 2 2 3 2 14" xfId="21756"/>
    <cellStyle name="Notas 2 2 2 3 2 14 2" xfId="21757"/>
    <cellStyle name="Notas 2 2 2 3 2 14 3" xfId="21758"/>
    <cellStyle name="Notas 2 2 2 3 2 14 4" xfId="21759"/>
    <cellStyle name="Notas 2 2 2 3 2 14 5" xfId="21760"/>
    <cellStyle name="Notas 2 2 2 3 2 14 6" xfId="21761"/>
    <cellStyle name="Notas 2 2 2 3 2 15" xfId="21762"/>
    <cellStyle name="Notas 2 2 2 3 2 16" xfId="21763"/>
    <cellStyle name="Notas 2 2 2 3 2 17" xfId="21764"/>
    <cellStyle name="Notas 2 2 2 3 2 18" xfId="21765"/>
    <cellStyle name="Notas 2 2 2 3 2 19" xfId="21766"/>
    <cellStyle name="Notas 2 2 2 3 2 2" xfId="21767"/>
    <cellStyle name="Notas 2 2 2 3 2 2 10" xfId="21768"/>
    <cellStyle name="Notas 2 2 2 3 2 2 10 2" xfId="21769"/>
    <cellStyle name="Notas 2 2 2 3 2 2 10 3" xfId="21770"/>
    <cellStyle name="Notas 2 2 2 3 2 2 10 4" xfId="21771"/>
    <cellStyle name="Notas 2 2 2 3 2 2 10 5" xfId="21772"/>
    <cellStyle name="Notas 2 2 2 3 2 2 10 6" xfId="21773"/>
    <cellStyle name="Notas 2 2 2 3 2 2 11" xfId="21774"/>
    <cellStyle name="Notas 2 2 2 3 2 2 11 2" xfId="21775"/>
    <cellStyle name="Notas 2 2 2 3 2 2 11 3" xfId="21776"/>
    <cellStyle name="Notas 2 2 2 3 2 2 11 4" xfId="21777"/>
    <cellStyle name="Notas 2 2 2 3 2 2 11 5" xfId="21778"/>
    <cellStyle name="Notas 2 2 2 3 2 2 11 6" xfId="21779"/>
    <cellStyle name="Notas 2 2 2 3 2 2 12" xfId="21780"/>
    <cellStyle name="Notas 2 2 2 3 2 2 12 2" xfId="21781"/>
    <cellStyle name="Notas 2 2 2 3 2 2 12 3" xfId="21782"/>
    <cellStyle name="Notas 2 2 2 3 2 2 12 4" xfId="21783"/>
    <cellStyle name="Notas 2 2 2 3 2 2 12 5" xfId="21784"/>
    <cellStyle name="Notas 2 2 2 3 2 2 12 6" xfId="21785"/>
    <cellStyle name="Notas 2 2 2 3 2 2 13" xfId="21786"/>
    <cellStyle name="Notas 2 2 2 3 2 2 13 2" xfId="21787"/>
    <cellStyle name="Notas 2 2 2 3 2 2 13 3" xfId="21788"/>
    <cellStyle name="Notas 2 2 2 3 2 2 13 4" xfId="21789"/>
    <cellStyle name="Notas 2 2 2 3 2 2 13 5" xfId="21790"/>
    <cellStyle name="Notas 2 2 2 3 2 2 13 6" xfId="21791"/>
    <cellStyle name="Notas 2 2 2 3 2 2 14" xfId="21792"/>
    <cellStyle name="Notas 2 2 2 3 2 2 14 2" xfId="21793"/>
    <cellStyle name="Notas 2 2 2 3 2 2 14 3" xfId="21794"/>
    <cellStyle name="Notas 2 2 2 3 2 2 14 4" xfId="21795"/>
    <cellStyle name="Notas 2 2 2 3 2 2 14 5" xfId="21796"/>
    <cellStyle name="Notas 2 2 2 3 2 2 14 6" xfId="21797"/>
    <cellStyle name="Notas 2 2 2 3 2 2 15" xfId="21798"/>
    <cellStyle name="Notas 2 2 2 3 2 2 16" xfId="21799"/>
    <cellStyle name="Notas 2 2 2 3 2 2 17" xfId="21800"/>
    <cellStyle name="Notas 2 2 2 3 2 2 18" xfId="21801"/>
    <cellStyle name="Notas 2 2 2 3 2 2 19" xfId="21802"/>
    <cellStyle name="Notas 2 2 2 3 2 2 2" xfId="21803"/>
    <cellStyle name="Notas 2 2 2 3 2 2 2 10" xfId="21804"/>
    <cellStyle name="Notas 2 2 2 3 2 2 2 11" xfId="21805"/>
    <cellStyle name="Notas 2 2 2 3 2 2 2 12" xfId="21806"/>
    <cellStyle name="Notas 2 2 2 3 2 2 2 13" xfId="21807"/>
    <cellStyle name="Notas 2 2 2 3 2 2 2 14" xfId="21808"/>
    <cellStyle name="Notas 2 2 2 3 2 2 2 15" xfId="21809"/>
    <cellStyle name="Notas 2 2 2 3 2 2 2 2" xfId="21810"/>
    <cellStyle name="Notas 2 2 2 3 2 2 2 2 10" xfId="21811"/>
    <cellStyle name="Notas 2 2 2 3 2 2 2 2 11" xfId="21812"/>
    <cellStyle name="Notas 2 2 2 3 2 2 2 2 12" xfId="21813"/>
    <cellStyle name="Notas 2 2 2 3 2 2 2 2 13" xfId="21814"/>
    <cellStyle name="Notas 2 2 2 3 2 2 2 2 2" xfId="21815"/>
    <cellStyle name="Notas 2 2 2 3 2 2 2 2 2 2" xfId="21816"/>
    <cellStyle name="Notas 2 2 2 3 2 2 2 2 2 3" xfId="21817"/>
    <cellStyle name="Notas 2 2 2 3 2 2 2 2 2 4" xfId="21818"/>
    <cellStyle name="Notas 2 2 2 3 2 2 2 2 2 5" xfId="21819"/>
    <cellStyle name="Notas 2 2 2 3 2 2 2 2 2 6" xfId="21820"/>
    <cellStyle name="Notas 2 2 2 3 2 2 2 2 3" xfId="21821"/>
    <cellStyle name="Notas 2 2 2 3 2 2 2 2 3 2" xfId="21822"/>
    <cellStyle name="Notas 2 2 2 3 2 2 2 2 3 3" xfId="21823"/>
    <cellStyle name="Notas 2 2 2 3 2 2 2 2 3 4" xfId="21824"/>
    <cellStyle name="Notas 2 2 2 3 2 2 2 2 3 5" xfId="21825"/>
    <cellStyle name="Notas 2 2 2 3 2 2 2 2 3 6" xfId="21826"/>
    <cellStyle name="Notas 2 2 2 3 2 2 2 2 4" xfId="21827"/>
    <cellStyle name="Notas 2 2 2 3 2 2 2 2 4 2" xfId="21828"/>
    <cellStyle name="Notas 2 2 2 3 2 2 2 2 4 3" xfId="21829"/>
    <cellStyle name="Notas 2 2 2 3 2 2 2 2 4 4" xfId="21830"/>
    <cellStyle name="Notas 2 2 2 3 2 2 2 2 4 5" xfId="21831"/>
    <cellStyle name="Notas 2 2 2 3 2 2 2 2 4 6" xfId="21832"/>
    <cellStyle name="Notas 2 2 2 3 2 2 2 2 5" xfId="21833"/>
    <cellStyle name="Notas 2 2 2 3 2 2 2 2 5 2" xfId="21834"/>
    <cellStyle name="Notas 2 2 2 3 2 2 2 2 5 3" xfId="21835"/>
    <cellStyle name="Notas 2 2 2 3 2 2 2 2 5 4" xfId="21836"/>
    <cellStyle name="Notas 2 2 2 3 2 2 2 2 5 5" xfId="21837"/>
    <cellStyle name="Notas 2 2 2 3 2 2 2 2 5 6" xfId="21838"/>
    <cellStyle name="Notas 2 2 2 3 2 2 2 2 6" xfId="21839"/>
    <cellStyle name="Notas 2 2 2 3 2 2 2 2 6 2" xfId="21840"/>
    <cellStyle name="Notas 2 2 2 3 2 2 2 2 6 3" xfId="21841"/>
    <cellStyle name="Notas 2 2 2 3 2 2 2 2 6 4" xfId="21842"/>
    <cellStyle name="Notas 2 2 2 3 2 2 2 2 6 5" xfId="21843"/>
    <cellStyle name="Notas 2 2 2 3 2 2 2 2 6 6" xfId="21844"/>
    <cellStyle name="Notas 2 2 2 3 2 2 2 2 7" xfId="21845"/>
    <cellStyle name="Notas 2 2 2 3 2 2 2 2 7 2" xfId="21846"/>
    <cellStyle name="Notas 2 2 2 3 2 2 2 2 7 3" xfId="21847"/>
    <cellStyle name="Notas 2 2 2 3 2 2 2 2 7 4" xfId="21848"/>
    <cellStyle name="Notas 2 2 2 3 2 2 2 2 7 5" xfId="21849"/>
    <cellStyle name="Notas 2 2 2 3 2 2 2 2 7 6" xfId="21850"/>
    <cellStyle name="Notas 2 2 2 3 2 2 2 2 8" xfId="21851"/>
    <cellStyle name="Notas 2 2 2 3 2 2 2 2 8 2" xfId="21852"/>
    <cellStyle name="Notas 2 2 2 3 2 2 2 2 8 3" xfId="21853"/>
    <cellStyle name="Notas 2 2 2 3 2 2 2 2 8 4" xfId="21854"/>
    <cellStyle name="Notas 2 2 2 3 2 2 2 2 8 5" xfId="21855"/>
    <cellStyle name="Notas 2 2 2 3 2 2 2 2 8 6" xfId="21856"/>
    <cellStyle name="Notas 2 2 2 3 2 2 2 2 9" xfId="21857"/>
    <cellStyle name="Notas 2 2 2 3 2 2 2 3" xfId="21858"/>
    <cellStyle name="Notas 2 2 2 3 2 2 2 3 2" xfId="21859"/>
    <cellStyle name="Notas 2 2 2 3 2 2 2 3 3" xfId="21860"/>
    <cellStyle name="Notas 2 2 2 3 2 2 2 3 4" xfId="21861"/>
    <cellStyle name="Notas 2 2 2 3 2 2 2 3 5" xfId="21862"/>
    <cellStyle name="Notas 2 2 2 3 2 2 2 3 6" xfId="21863"/>
    <cellStyle name="Notas 2 2 2 3 2 2 2 4" xfId="21864"/>
    <cellStyle name="Notas 2 2 2 3 2 2 2 4 2" xfId="21865"/>
    <cellStyle name="Notas 2 2 2 3 2 2 2 4 3" xfId="21866"/>
    <cellStyle name="Notas 2 2 2 3 2 2 2 4 4" xfId="21867"/>
    <cellStyle name="Notas 2 2 2 3 2 2 2 4 5" xfId="21868"/>
    <cellStyle name="Notas 2 2 2 3 2 2 2 4 6" xfId="21869"/>
    <cellStyle name="Notas 2 2 2 3 2 2 2 5" xfId="21870"/>
    <cellStyle name="Notas 2 2 2 3 2 2 2 5 2" xfId="21871"/>
    <cellStyle name="Notas 2 2 2 3 2 2 2 5 3" xfId="21872"/>
    <cellStyle name="Notas 2 2 2 3 2 2 2 5 4" xfId="21873"/>
    <cellStyle name="Notas 2 2 2 3 2 2 2 5 5" xfId="21874"/>
    <cellStyle name="Notas 2 2 2 3 2 2 2 5 6" xfId="21875"/>
    <cellStyle name="Notas 2 2 2 3 2 2 2 6" xfId="21876"/>
    <cellStyle name="Notas 2 2 2 3 2 2 2 6 2" xfId="21877"/>
    <cellStyle name="Notas 2 2 2 3 2 2 2 6 3" xfId="21878"/>
    <cellStyle name="Notas 2 2 2 3 2 2 2 6 4" xfId="21879"/>
    <cellStyle name="Notas 2 2 2 3 2 2 2 6 5" xfId="21880"/>
    <cellStyle name="Notas 2 2 2 3 2 2 2 6 6" xfId="21881"/>
    <cellStyle name="Notas 2 2 2 3 2 2 2 7" xfId="21882"/>
    <cellStyle name="Notas 2 2 2 3 2 2 2 7 2" xfId="21883"/>
    <cellStyle name="Notas 2 2 2 3 2 2 2 7 3" xfId="21884"/>
    <cellStyle name="Notas 2 2 2 3 2 2 2 7 4" xfId="21885"/>
    <cellStyle name="Notas 2 2 2 3 2 2 2 7 5" xfId="21886"/>
    <cellStyle name="Notas 2 2 2 3 2 2 2 7 6" xfId="21887"/>
    <cellStyle name="Notas 2 2 2 3 2 2 2 8" xfId="21888"/>
    <cellStyle name="Notas 2 2 2 3 2 2 2 8 2" xfId="21889"/>
    <cellStyle name="Notas 2 2 2 3 2 2 2 8 3" xfId="21890"/>
    <cellStyle name="Notas 2 2 2 3 2 2 2 8 4" xfId="21891"/>
    <cellStyle name="Notas 2 2 2 3 2 2 2 8 5" xfId="21892"/>
    <cellStyle name="Notas 2 2 2 3 2 2 2 8 6" xfId="21893"/>
    <cellStyle name="Notas 2 2 2 3 2 2 2 9" xfId="21894"/>
    <cellStyle name="Notas 2 2 2 3 2 2 2 9 2" xfId="21895"/>
    <cellStyle name="Notas 2 2 2 3 2 2 2 9 3" xfId="21896"/>
    <cellStyle name="Notas 2 2 2 3 2 2 2 9 4" xfId="21897"/>
    <cellStyle name="Notas 2 2 2 3 2 2 2 9 5" xfId="21898"/>
    <cellStyle name="Notas 2 2 2 3 2 2 2 9 6" xfId="21899"/>
    <cellStyle name="Notas 2 2 2 3 2 2 20" xfId="21900"/>
    <cellStyle name="Notas 2 2 2 3 2 2 3" xfId="21901"/>
    <cellStyle name="Notas 2 2 2 3 2 2 3 10" xfId="21902"/>
    <cellStyle name="Notas 2 2 2 3 2 2 3 11" xfId="21903"/>
    <cellStyle name="Notas 2 2 2 3 2 2 3 12" xfId="21904"/>
    <cellStyle name="Notas 2 2 2 3 2 2 3 13" xfId="21905"/>
    <cellStyle name="Notas 2 2 2 3 2 2 3 14" xfId="21906"/>
    <cellStyle name="Notas 2 2 2 3 2 2 3 2" xfId="21907"/>
    <cellStyle name="Notas 2 2 2 3 2 2 3 2 2" xfId="21908"/>
    <cellStyle name="Notas 2 2 2 3 2 2 3 2 3" xfId="21909"/>
    <cellStyle name="Notas 2 2 2 3 2 2 3 2 4" xfId="21910"/>
    <cellStyle name="Notas 2 2 2 3 2 2 3 2 5" xfId="21911"/>
    <cellStyle name="Notas 2 2 2 3 2 2 3 2 6" xfId="21912"/>
    <cellStyle name="Notas 2 2 2 3 2 2 3 3" xfId="21913"/>
    <cellStyle name="Notas 2 2 2 3 2 2 3 3 2" xfId="21914"/>
    <cellStyle name="Notas 2 2 2 3 2 2 3 3 3" xfId="21915"/>
    <cellStyle name="Notas 2 2 2 3 2 2 3 3 4" xfId="21916"/>
    <cellStyle name="Notas 2 2 2 3 2 2 3 3 5" xfId="21917"/>
    <cellStyle name="Notas 2 2 2 3 2 2 3 3 6" xfId="21918"/>
    <cellStyle name="Notas 2 2 2 3 2 2 3 4" xfId="21919"/>
    <cellStyle name="Notas 2 2 2 3 2 2 3 4 2" xfId="21920"/>
    <cellStyle name="Notas 2 2 2 3 2 2 3 4 3" xfId="21921"/>
    <cellStyle name="Notas 2 2 2 3 2 2 3 4 4" xfId="21922"/>
    <cellStyle name="Notas 2 2 2 3 2 2 3 4 5" xfId="21923"/>
    <cellStyle name="Notas 2 2 2 3 2 2 3 4 6" xfId="21924"/>
    <cellStyle name="Notas 2 2 2 3 2 2 3 5" xfId="21925"/>
    <cellStyle name="Notas 2 2 2 3 2 2 3 5 2" xfId="21926"/>
    <cellStyle name="Notas 2 2 2 3 2 2 3 5 3" xfId="21927"/>
    <cellStyle name="Notas 2 2 2 3 2 2 3 5 4" xfId="21928"/>
    <cellStyle name="Notas 2 2 2 3 2 2 3 5 5" xfId="21929"/>
    <cellStyle name="Notas 2 2 2 3 2 2 3 5 6" xfId="21930"/>
    <cellStyle name="Notas 2 2 2 3 2 2 3 6" xfId="21931"/>
    <cellStyle name="Notas 2 2 2 3 2 2 3 6 2" xfId="21932"/>
    <cellStyle name="Notas 2 2 2 3 2 2 3 6 3" xfId="21933"/>
    <cellStyle name="Notas 2 2 2 3 2 2 3 6 4" xfId="21934"/>
    <cellStyle name="Notas 2 2 2 3 2 2 3 6 5" xfId="21935"/>
    <cellStyle name="Notas 2 2 2 3 2 2 3 6 6" xfId="21936"/>
    <cellStyle name="Notas 2 2 2 3 2 2 3 7" xfId="21937"/>
    <cellStyle name="Notas 2 2 2 3 2 2 3 7 2" xfId="21938"/>
    <cellStyle name="Notas 2 2 2 3 2 2 3 7 3" xfId="21939"/>
    <cellStyle name="Notas 2 2 2 3 2 2 3 7 4" xfId="21940"/>
    <cellStyle name="Notas 2 2 2 3 2 2 3 7 5" xfId="21941"/>
    <cellStyle name="Notas 2 2 2 3 2 2 3 7 6" xfId="21942"/>
    <cellStyle name="Notas 2 2 2 3 2 2 3 8" xfId="21943"/>
    <cellStyle name="Notas 2 2 2 3 2 2 3 8 2" xfId="21944"/>
    <cellStyle name="Notas 2 2 2 3 2 2 3 8 3" xfId="21945"/>
    <cellStyle name="Notas 2 2 2 3 2 2 3 8 4" xfId="21946"/>
    <cellStyle name="Notas 2 2 2 3 2 2 3 8 5" xfId="21947"/>
    <cellStyle name="Notas 2 2 2 3 2 2 3 8 6" xfId="21948"/>
    <cellStyle name="Notas 2 2 2 3 2 2 3 9" xfId="21949"/>
    <cellStyle name="Notas 2 2 2 3 2 2 4" xfId="21950"/>
    <cellStyle name="Notas 2 2 2 3 2 2 4 10" xfId="21951"/>
    <cellStyle name="Notas 2 2 2 3 2 2 4 11" xfId="21952"/>
    <cellStyle name="Notas 2 2 2 3 2 2 4 12" xfId="21953"/>
    <cellStyle name="Notas 2 2 2 3 2 2 4 13" xfId="21954"/>
    <cellStyle name="Notas 2 2 2 3 2 2 4 2" xfId="21955"/>
    <cellStyle name="Notas 2 2 2 3 2 2 4 2 2" xfId="21956"/>
    <cellStyle name="Notas 2 2 2 3 2 2 4 2 3" xfId="21957"/>
    <cellStyle name="Notas 2 2 2 3 2 2 4 2 4" xfId="21958"/>
    <cellStyle name="Notas 2 2 2 3 2 2 4 2 5" xfId="21959"/>
    <cellStyle name="Notas 2 2 2 3 2 2 4 2 6" xfId="21960"/>
    <cellStyle name="Notas 2 2 2 3 2 2 4 3" xfId="21961"/>
    <cellStyle name="Notas 2 2 2 3 2 2 4 3 2" xfId="21962"/>
    <cellStyle name="Notas 2 2 2 3 2 2 4 3 3" xfId="21963"/>
    <cellStyle name="Notas 2 2 2 3 2 2 4 3 4" xfId="21964"/>
    <cellStyle name="Notas 2 2 2 3 2 2 4 3 5" xfId="21965"/>
    <cellStyle name="Notas 2 2 2 3 2 2 4 3 6" xfId="21966"/>
    <cellStyle name="Notas 2 2 2 3 2 2 4 4" xfId="21967"/>
    <cellStyle name="Notas 2 2 2 3 2 2 4 4 2" xfId="21968"/>
    <cellStyle name="Notas 2 2 2 3 2 2 4 4 3" xfId="21969"/>
    <cellStyle name="Notas 2 2 2 3 2 2 4 4 4" xfId="21970"/>
    <cellStyle name="Notas 2 2 2 3 2 2 4 4 5" xfId="21971"/>
    <cellStyle name="Notas 2 2 2 3 2 2 4 4 6" xfId="21972"/>
    <cellStyle name="Notas 2 2 2 3 2 2 4 5" xfId="21973"/>
    <cellStyle name="Notas 2 2 2 3 2 2 4 5 2" xfId="21974"/>
    <cellStyle name="Notas 2 2 2 3 2 2 4 5 3" xfId="21975"/>
    <cellStyle name="Notas 2 2 2 3 2 2 4 5 4" xfId="21976"/>
    <cellStyle name="Notas 2 2 2 3 2 2 4 5 5" xfId="21977"/>
    <cellStyle name="Notas 2 2 2 3 2 2 4 5 6" xfId="21978"/>
    <cellStyle name="Notas 2 2 2 3 2 2 4 6" xfId="21979"/>
    <cellStyle name="Notas 2 2 2 3 2 2 4 6 2" xfId="21980"/>
    <cellStyle name="Notas 2 2 2 3 2 2 4 6 3" xfId="21981"/>
    <cellStyle name="Notas 2 2 2 3 2 2 4 6 4" xfId="21982"/>
    <cellStyle name="Notas 2 2 2 3 2 2 4 6 5" xfId="21983"/>
    <cellStyle name="Notas 2 2 2 3 2 2 4 6 6" xfId="21984"/>
    <cellStyle name="Notas 2 2 2 3 2 2 4 7" xfId="21985"/>
    <cellStyle name="Notas 2 2 2 3 2 2 4 7 2" xfId="21986"/>
    <cellStyle name="Notas 2 2 2 3 2 2 4 7 3" xfId="21987"/>
    <cellStyle name="Notas 2 2 2 3 2 2 4 7 4" xfId="21988"/>
    <cellStyle name="Notas 2 2 2 3 2 2 4 7 5" xfId="21989"/>
    <cellStyle name="Notas 2 2 2 3 2 2 4 7 6" xfId="21990"/>
    <cellStyle name="Notas 2 2 2 3 2 2 4 8" xfId="21991"/>
    <cellStyle name="Notas 2 2 2 3 2 2 4 8 2" xfId="21992"/>
    <cellStyle name="Notas 2 2 2 3 2 2 4 8 3" xfId="21993"/>
    <cellStyle name="Notas 2 2 2 3 2 2 4 8 4" xfId="21994"/>
    <cellStyle name="Notas 2 2 2 3 2 2 4 8 5" xfId="21995"/>
    <cellStyle name="Notas 2 2 2 3 2 2 4 8 6" xfId="21996"/>
    <cellStyle name="Notas 2 2 2 3 2 2 4 9" xfId="21997"/>
    <cellStyle name="Notas 2 2 2 3 2 2 5" xfId="21998"/>
    <cellStyle name="Notas 2 2 2 3 2 2 5 10" xfId="21999"/>
    <cellStyle name="Notas 2 2 2 3 2 2 5 11" xfId="22000"/>
    <cellStyle name="Notas 2 2 2 3 2 2 5 12" xfId="22001"/>
    <cellStyle name="Notas 2 2 2 3 2 2 5 13" xfId="22002"/>
    <cellStyle name="Notas 2 2 2 3 2 2 5 2" xfId="22003"/>
    <cellStyle name="Notas 2 2 2 3 2 2 5 2 2" xfId="22004"/>
    <cellStyle name="Notas 2 2 2 3 2 2 5 2 3" xfId="22005"/>
    <cellStyle name="Notas 2 2 2 3 2 2 5 2 4" xfId="22006"/>
    <cellStyle name="Notas 2 2 2 3 2 2 5 2 5" xfId="22007"/>
    <cellStyle name="Notas 2 2 2 3 2 2 5 2 6" xfId="22008"/>
    <cellStyle name="Notas 2 2 2 3 2 2 5 3" xfId="22009"/>
    <cellStyle name="Notas 2 2 2 3 2 2 5 3 2" xfId="22010"/>
    <cellStyle name="Notas 2 2 2 3 2 2 5 3 3" xfId="22011"/>
    <cellStyle name="Notas 2 2 2 3 2 2 5 3 4" xfId="22012"/>
    <cellStyle name="Notas 2 2 2 3 2 2 5 3 5" xfId="22013"/>
    <cellStyle name="Notas 2 2 2 3 2 2 5 3 6" xfId="22014"/>
    <cellStyle name="Notas 2 2 2 3 2 2 5 4" xfId="22015"/>
    <cellStyle name="Notas 2 2 2 3 2 2 5 4 2" xfId="22016"/>
    <cellStyle name="Notas 2 2 2 3 2 2 5 4 3" xfId="22017"/>
    <cellStyle name="Notas 2 2 2 3 2 2 5 4 4" xfId="22018"/>
    <cellStyle name="Notas 2 2 2 3 2 2 5 4 5" xfId="22019"/>
    <cellStyle name="Notas 2 2 2 3 2 2 5 4 6" xfId="22020"/>
    <cellStyle name="Notas 2 2 2 3 2 2 5 5" xfId="22021"/>
    <cellStyle name="Notas 2 2 2 3 2 2 5 5 2" xfId="22022"/>
    <cellStyle name="Notas 2 2 2 3 2 2 5 5 3" xfId="22023"/>
    <cellStyle name="Notas 2 2 2 3 2 2 5 5 4" xfId="22024"/>
    <cellStyle name="Notas 2 2 2 3 2 2 5 5 5" xfId="22025"/>
    <cellStyle name="Notas 2 2 2 3 2 2 5 5 6" xfId="22026"/>
    <cellStyle name="Notas 2 2 2 3 2 2 5 6" xfId="22027"/>
    <cellStyle name="Notas 2 2 2 3 2 2 5 6 2" xfId="22028"/>
    <cellStyle name="Notas 2 2 2 3 2 2 5 6 3" xfId="22029"/>
    <cellStyle name="Notas 2 2 2 3 2 2 5 6 4" xfId="22030"/>
    <cellStyle name="Notas 2 2 2 3 2 2 5 6 5" xfId="22031"/>
    <cellStyle name="Notas 2 2 2 3 2 2 5 6 6" xfId="22032"/>
    <cellStyle name="Notas 2 2 2 3 2 2 5 7" xfId="22033"/>
    <cellStyle name="Notas 2 2 2 3 2 2 5 7 2" xfId="22034"/>
    <cellStyle name="Notas 2 2 2 3 2 2 5 7 3" xfId="22035"/>
    <cellStyle name="Notas 2 2 2 3 2 2 5 7 4" xfId="22036"/>
    <cellStyle name="Notas 2 2 2 3 2 2 5 7 5" xfId="22037"/>
    <cellStyle name="Notas 2 2 2 3 2 2 5 7 6" xfId="22038"/>
    <cellStyle name="Notas 2 2 2 3 2 2 5 8" xfId="22039"/>
    <cellStyle name="Notas 2 2 2 3 2 2 5 8 2" xfId="22040"/>
    <cellStyle name="Notas 2 2 2 3 2 2 5 8 3" xfId="22041"/>
    <cellStyle name="Notas 2 2 2 3 2 2 5 8 4" xfId="22042"/>
    <cellStyle name="Notas 2 2 2 3 2 2 5 8 5" xfId="22043"/>
    <cellStyle name="Notas 2 2 2 3 2 2 5 8 6" xfId="22044"/>
    <cellStyle name="Notas 2 2 2 3 2 2 5 9" xfId="22045"/>
    <cellStyle name="Notas 2 2 2 3 2 2 6" xfId="22046"/>
    <cellStyle name="Notas 2 2 2 3 2 2 6 10" xfId="22047"/>
    <cellStyle name="Notas 2 2 2 3 2 2 6 11" xfId="22048"/>
    <cellStyle name="Notas 2 2 2 3 2 2 6 12" xfId="22049"/>
    <cellStyle name="Notas 2 2 2 3 2 2 6 13" xfId="22050"/>
    <cellStyle name="Notas 2 2 2 3 2 2 6 2" xfId="22051"/>
    <cellStyle name="Notas 2 2 2 3 2 2 6 2 2" xfId="22052"/>
    <cellStyle name="Notas 2 2 2 3 2 2 6 2 3" xfId="22053"/>
    <cellStyle name="Notas 2 2 2 3 2 2 6 2 4" xfId="22054"/>
    <cellStyle name="Notas 2 2 2 3 2 2 6 2 5" xfId="22055"/>
    <cellStyle name="Notas 2 2 2 3 2 2 6 2 6" xfId="22056"/>
    <cellStyle name="Notas 2 2 2 3 2 2 6 3" xfId="22057"/>
    <cellStyle name="Notas 2 2 2 3 2 2 6 3 2" xfId="22058"/>
    <cellStyle name="Notas 2 2 2 3 2 2 6 3 3" xfId="22059"/>
    <cellStyle name="Notas 2 2 2 3 2 2 6 3 4" xfId="22060"/>
    <cellStyle name="Notas 2 2 2 3 2 2 6 3 5" xfId="22061"/>
    <cellStyle name="Notas 2 2 2 3 2 2 6 3 6" xfId="22062"/>
    <cellStyle name="Notas 2 2 2 3 2 2 6 4" xfId="22063"/>
    <cellStyle name="Notas 2 2 2 3 2 2 6 4 2" xfId="22064"/>
    <cellStyle name="Notas 2 2 2 3 2 2 6 4 3" xfId="22065"/>
    <cellStyle name="Notas 2 2 2 3 2 2 6 4 4" xfId="22066"/>
    <cellStyle name="Notas 2 2 2 3 2 2 6 4 5" xfId="22067"/>
    <cellStyle name="Notas 2 2 2 3 2 2 6 4 6" xfId="22068"/>
    <cellStyle name="Notas 2 2 2 3 2 2 6 5" xfId="22069"/>
    <cellStyle name="Notas 2 2 2 3 2 2 6 5 2" xfId="22070"/>
    <cellStyle name="Notas 2 2 2 3 2 2 6 5 3" xfId="22071"/>
    <cellStyle name="Notas 2 2 2 3 2 2 6 5 4" xfId="22072"/>
    <cellStyle name="Notas 2 2 2 3 2 2 6 5 5" xfId="22073"/>
    <cellStyle name="Notas 2 2 2 3 2 2 6 5 6" xfId="22074"/>
    <cellStyle name="Notas 2 2 2 3 2 2 6 6" xfId="22075"/>
    <cellStyle name="Notas 2 2 2 3 2 2 6 6 2" xfId="22076"/>
    <cellStyle name="Notas 2 2 2 3 2 2 6 6 3" xfId="22077"/>
    <cellStyle name="Notas 2 2 2 3 2 2 6 6 4" xfId="22078"/>
    <cellStyle name="Notas 2 2 2 3 2 2 6 6 5" xfId="22079"/>
    <cellStyle name="Notas 2 2 2 3 2 2 6 6 6" xfId="22080"/>
    <cellStyle name="Notas 2 2 2 3 2 2 6 7" xfId="22081"/>
    <cellStyle name="Notas 2 2 2 3 2 2 6 7 2" xfId="22082"/>
    <cellStyle name="Notas 2 2 2 3 2 2 6 7 3" xfId="22083"/>
    <cellStyle name="Notas 2 2 2 3 2 2 6 7 4" xfId="22084"/>
    <cellStyle name="Notas 2 2 2 3 2 2 6 7 5" xfId="22085"/>
    <cellStyle name="Notas 2 2 2 3 2 2 6 7 6" xfId="22086"/>
    <cellStyle name="Notas 2 2 2 3 2 2 6 8" xfId="22087"/>
    <cellStyle name="Notas 2 2 2 3 2 2 6 8 2" xfId="22088"/>
    <cellStyle name="Notas 2 2 2 3 2 2 6 8 3" xfId="22089"/>
    <cellStyle name="Notas 2 2 2 3 2 2 6 8 4" xfId="22090"/>
    <cellStyle name="Notas 2 2 2 3 2 2 6 8 5" xfId="22091"/>
    <cellStyle name="Notas 2 2 2 3 2 2 6 8 6" xfId="22092"/>
    <cellStyle name="Notas 2 2 2 3 2 2 6 9" xfId="22093"/>
    <cellStyle name="Notas 2 2 2 3 2 2 7" xfId="22094"/>
    <cellStyle name="Notas 2 2 2 3 2 2 7 10" xfId="22095"/>
    <cellStyle name="Notas 2 2 2 3 2 2 7 11" xfId="22096"/>
    <cellStyle name="Notas 2 2 2 3 2 2 7 12" xfId="22097"/>
    <cellStyle name="Notas 2 2 2 3 2 2 7 13" xfId="22098"/>
    <cellStyle name="Notas 2 2 2 3 2 2 7 2" xfId="22099"/>
    <cellStyle name="Notas 2 2 2 3 2 2 7 2 2" xfId="22100"/>
    <cellStyle name="Notas 2 2 2 3 2 2 7 2 3" xfId="22101"/>
    <cellStyle name="Notas 2 2 2 3 2 2 7 2 4" xfId="22102"/>
    <cellStyle name="Notas 2 2 2 3 2 2 7 2 5" xfId="22103"/>
    <cellStyle name="Notas 2 2 2 3 2 2 7 2 6" xfId="22104"/>
    <cellStyle name="Notas 2 2 2 3 2 2 7 3" xfId="22105"/>
    <cellStyle name="Notas 2 2 2 3 2 2 7 3 2" xfId="22106"/>
    <cellStyle name="Notas 2 2 2 3 2 2 7 3 3" xfId="22107"/>
    <cellStyle name="Notas 2 2 2 3 2 2 7 3 4" xfId="22108"/>
    <cellStyle name="Notas 2 2 2 3 2 2 7 3 5" xfId="22109"/>
    <cellStyle name="Notas 2 2 2 3 2 2 7 3 6" xfId="22110"/>
    <cellStyle name="Notas 2 2 2 3 2 2 7 4" xfId="22111"/>
    <cellStyle name="Notas 2 2 2 3 2 2 7 4 2" xfId="22112"/>
    <cellStyle name="Notas 2 2 2 3 2 2 7 4 3" xfId="22113"/>
    <cellStyle name="Notas 2 2 2 3 2 2 7 4 4" xfId="22114"/>
    <cellStyle name="Notas 2 2 2 3 2 2 7 4 5" xfId="22115"/>
    <cellStyle name="Notas 2 2 2 3 2 2 7 4 6" xfId="22116"/>
    <cellStyle name="Notas 2 2 2 3 2 2 7 5" xfId="22117"/>
    <cellStyle name="Notas 2 2 2 3 2 2 7 5 2" xfId="22118"/>
    <cellStyle name="Notas 2 2 2 3 2 2 7 5 3" xfId="22119"/>
    <cellStyle name="Notas 2 2 2 3 2 2 7 5 4" xfId="22120"/>
    <cellStyle name="Notas 2 2 2 3 2 2 7 5 5" xfId="22121"/>
    <cellStyle name="Notas 2 2 2 3 2 2 7 5 6" xfId="22122"/>
    <cellStyle name="Notas 2 2 2 3 2 2 7 6" xfId="22123"/>
    <cellStyle name="Notas 2 2 2 3 2 2 7 6 2" xfId="22124"/>
    <cellStyle name="Notas 2 2 2 3 2 2 7 6 3" xfId="22125"/>
    <cellStyle name="Notas 2 2 2 3 2 2 7 6 4" xfId="22126"/>
    <cellStyle name="Notas 2 2 2 3 2 2 7 6 5" xfId="22127"/>
    <cellStyle name="Notas 2 2 2 3 2 2 7 6 6" xfId="22128"/>
    <cellStyle name="Notas 2 2 2 3 2 2 7 7" xfId="22129"/>
    <cellStyle name="Notas 2 2 2 3 2 2 7 7 2" xfId="22130"/>
    <cellStyle name="Notas 2 2 2 3 2 2 7 7 3" xfId="22131"/>
    <cellStyle name="Notas 2 2 2 3 2 2 7 7 4" xfId="22132"/>
    <cellStyle name="Notas 2 2 2 3 2 2 7 7 5" xfId="22133"/>
    <cellStyle name="Notas 2 2 2 3 2 2 7 7 6" xfId="22134"/>
    <cellStyle name="Notas 2 2 2 3 2 2 7 8" xfId="22135"/>
    <cellStyle name="Notas 2 2 2 3 2 2 7 8 2" xfId="22136"/>
    <cellStyle name="Notas 2 2 2 3 2 2 7 8 3" xfId="22137"/>
    <cellStyle name="Notas 2 2 2 3 2 2 7 8 4" xfId="22138"/>
    <cellStyle name="Notas 2 2 2 3 2 2 7 8 5" xfId="22139"/>
    <cellStyle name="Notas 2 2 2 3 2 2 7 8 6" xfId="22140"/>
    <cellStyle name="Notas 2 2 2 3 2 2 7 9" xfId="22141"/>
    <cellStyle name="Notas 2 2 2 3 2 2 8" xfId="22142"/>
    <cellStyle name="Notas 2 2 2 3 2 2 8 2" xfId="22143"/>
    <cellStyle name="Notas 2 2 2 3 2 2 8 3" xfId="22144"/>
    <cellStyle name="Notas 2 2 2 3 2 2 8 4" xfId="22145"/>
    <cellStyle name="Notas 2 2 2 3 2 2 8 5" xfId="22146"/>
    <cellStyle name="Notas 2 2 2 3 2 2 8 6" xfId="22147"/>
    <cellStyle name="Notas 2 2 2 3 2 2 9" xfId="22148"/>
    <cellStyle name="Notas 2 2 2 3 2 2 9 2" xfId="22149"/>
    <cellStyle name="Notas 2 2 2 3 2 2 9 3" xfId="22150"/>
    <cellStyle name="Notas 2 2 2 3 2 2 9 4" xfId="22151"/>
    <cellStyle name="Notas 2 2 2 3 2 2 9 5" xfId="22152"/>
    <cellStyle name="Notas 2 2 2 3 2 2 9 6" xfId="22153"/>
    <cellStyle name="Notas 2 2 2 3 2 20" xfId="22154"/>
    <cellStyle name="Notas 2 2 2 3 2 21" xfId="22155"/>
    <cellStyle name="Notas 2 2 2 3 2 3" xfId="22156"/>
    <cellStyle name="Notas 2 2 2 3 2 3 10" xfId="22157"/>
    <cellStyle name="Notas 2 2 2 3 2 3 11" xfId="22158"/>
    <cellStyle name="Notas 2 2 2 3 2 3 12" xfId="22159"/>
    <cellStyle name="Notas 2 2 2 3 2 3 13" xfId="22160"/>
    <cellStyle name="Notas 2 2 2 3 2 3 14" xfId="22161"/>
    <cellStyle name="Notas 2 2 2 3 2 3 15" xfId="22162"/>
    <cellStyle name="Notas 2 2 2 3 2 3 2" xfId="22163"/>
    <cellStyle name="Notas 2 2 2 3 2 3 2 10" xfId="22164"/>
    <cellStyle name="Notas 2 2 2 3 2 3 2 11" xfId="22165"/>
    <cellStyle name="Notas 2 2 2 3 2 3 2 12" xfId="22166"/>
    <cellStyle name="Notas 2 2 2 3 2 3 2 13" xfId="22167"/>
    <cellStyle name="Notas 2 2 2 3 2 3 2 2" xfId="22168"/>
    <cellStyle name="Notas 2 2 2 3 2 3 2 2 2" xfId="22169"/>
    <cellStyle name="Notas 2 2 2 3 2 3 2 2 3" xfId="22170"/>
    <cellStyle name="Notas 2 2 2 3 2 3 2 2 4" xfId="22171"/>
    <cellStyle name="Notas 2 2 2 3 2 3 2 2 5" xfId="22172"/>
    <cellStyle name="Notas 2 2 2 3 2 3 2 2 6" xfId="22173"/>
    <cellStyle name="Notas 2 2 2 3 2 3 2 3" xfId="22174"/>
    <cellStyle name="Notas 2 2 2 3 2 3 2 3 2" xfId="22175"/>
    <cellStyle name="Notas 2 2 2 3 2 3 2 3 3" xfId="22176"/>
    <cellStyle name="Notas 2 2 2 3 2 3 2 3 4" xfId="22177"/>
    <cellStyle name="Notas 2 2 2 3 2 3 2 3 5" xfId="22178"/>
    <cellStyle name="Notas 2 2 2 3 2 3 2 3 6" xfId="22179"/>
    <cellStyle name="Notas 2 2 2 3 2 3 2 4" xfId="22180"/>
    <cellStyle name="Notas 2 2 2 3 2 3 2 4 2" xfId="22181"/>
    <cellStyle name="Notas 2 2 2 3 2 3 2 4 3" xfId="22182"/>
    <cellStyle name="Notas 2 2 2 3 2 3 2 4 4" xfId="22183"/>
    <cellStyle name="Notas 2 2 2 3 2 3 2 4 5" xfId="22184"/>
    <cellStyle name="Notas 2 2 2 3 2 3 2 4 6" xfId="22185"/>
    <cellStyle name="Notas 2 2 2 3 2 3 2 5" xfId="22186"/>
    <cellStyle name="Notas 2 2 2 3 2 3 2 5 2" xfId="22187"/>
    <cellStyle name="Notas 2 2 2 3 2 3 2 5 3" xfId="22188"/>
    <cellStyle name="Notas 2 2 2 3 2 3 2 5 4" xfId="22189"/>
    <cellStyle name="Notas 2 2 2 3 2 3 2 5 5" xfId="22190"/>
    <cellStyle name="Notas 2 2 2 3 2 3 2 5 6" xfId="22191"/>
    <cellStyle name="Notas 2 2 2 3 2 3 2 6" xfId="22192"/>
    <cellStyle name="Notas 2 2 2 3 2 3 2 6 2" xfId="22193"/>
    <cellStyle name="Notas 2 2 2 3 2 3 2 6 3" xfId="22194"/>
    <cellStyle name="Notas 2 2 2 3 2 3 2 6 4" xfId="22195"/>
    <cellStyle name="Notas 2 2 2 3 2 3 2 6 5" xfId="22196"/>
    <cellStyle name="Notas 2 2 2 3 2 3 2 6 6" xfId="22197"/>
    <cellStyle name="Notas 2 2 2 3 2 3 2 7" xfId="22198"/>
    <cellStyle name="Notas 2 2 2 3 2 3 2 7 2" xfId="22199"/>
    <cellStyle name="Notas 2 2 2 3 2 3 2 7 3" xfId="22200"/>
    <cellStyle name="Notas 2 2 2 3 2 3 2 7 4" xfId="22201"/>
    <cellStyle name="Notas 2 2 2 3 2 3 2 7 5" xfId="22202"/>
    <cellStyle name="Notas 2 2 2 3 2 3 2 7 6" xfId="22203"/>
    <cellStyle name="Notas 2 2 2 3 2 3 2 8" xfId="22204"/>
    <cellStyle name="Notas 2 2 2 3 2 3 2 8 2" xfId="22205"/>
    <cellStyle name="Notas 2 2 2 3 2 3 2 8 3" xfId="22206"/>
    <cellStyle name="Notas 2 2 2 3 2 3 2 8 4" xfId="22207"/>
    <cellStyle name="Notas 2 2 2 3 2 3 2 8 5" xfId="22208"/>
    <cellStyle name="Notas 2 2 2 3 2 3 2 8 6" xfId="22209"/>
    <cellStyle name="Notas 2 2 2 3 2 3 2 9" xfId="22210"/>
    <cellStyle name="Notas 2 2 2 3 2 3 3" xfId="22211"/>
    <cellStyle name="Notas 2 2 2 3 2 3 3 2" xfId="22212"/>
    <cellStyle name="Notas 2 2 2 3 2 3 3 3" xfId="22213"/>
    <cellStyle name="Notas 2 2 2 3 2 3 3 4" xfId="22214"/>
    <cellStyle name="Notas 2 2 2 3 2 3 3 5" xfId="22215"/>
    <cellStyle name="Notas 2 2 2 3 2 3 3 6" xfId="22216"/>
    <cellStyle name="Notas 2 2 2 3 2 3 4" xfId="22217"/>
    <cellStyle name="Notas 2 2 2 3 2 3 4 2" xfId="22218"/>
    <cellStyle name="Notas 2 2 2 3 2 3 4 3" xfId="22219"/>
    <cellStyle name="Notas 2 2 2 3 2 3 4 4" xfId="22220"/>
    <cellStyle name="Notas 2 2 2 3 2 3 4 5" xfId="22221"/>
    <cellStyle name="Notas 2 2 2 3 2 3 4 6" xfId="22222"/>
    <cellStyle name="Notas 2 2 2 3 2 3 5" xfId="22223"/>
    <cellStyle name="Notas 2 2 2 3 2 3 5 2" xfId="22224"/>
    <cellStyle name="Notas 2 2 2 3 2 3 5 3" xfId="22225"/>
    <cellStyle name="Notas 2 2 2 3 2 3 5 4" xfId="22226"/>
    <cellStyle name="Notas 2 2 2 3 2 3 5 5" xfId="22227"/>
    <cellStyle name="Notas 2 2 2 3 2 3 5 6" xfId="22228"/>
    <cellStyle name="Notas 2 2 2 3 2 3 6" xfId="22229"/>
    <cellStyle name="Notas 2 2 2 3 2 3 6 2" xfId="22230"/>
    <cellStyle name="Notas 2 2 2 3 2 3 6 3" xfId="22231"/>
    <cellStyle name="Notas 2 2 2 3 2 3 6 4" xfId="22232"/>
    <cellStyle name="Notas 2 2 2 3 2 3 6 5" xfId="22233"/>
    <cellStyle name="Notas 2 2 2 3 2 3 6 6" xfId="22234"/>
    <cellStyle name="Notas 2 2 2 3 2 3 7" xfId="22235"/>
    <cellStyle name="Notas 2 2 2 3 2 3 7 2" xfId="22236"/>
    <cellStyle name="Notas 2 2 2 3 2 3 7 3" xfId="22237"/>
    <cellStyle name="Notas 2 2 2 3 2 3 7 4" xfId="22238"/>
    <cellStyle name="Notas 2 2 2 3 2 3 7 5" xfId="22239"/>
    <cellStyle name="Notas 2 2 2 3 2 3 7 6" xfId="22240"/>
    <cellStyle name="Notas 2 2 2 3 2 3 8" xfId="22241"/>
    <cellStyle name="Notas 2 2 2 3 2 3 8 2" xfId="22242"/>
    <cellStyle name="Notas 2 2 2 3 2 3 8 3" xfId="22243"/>
    <cellStyle name="Notas 2 2 2 3 2 3 8 4" xfId="22244"/>
    <cellStyle name="Notas 2 2 2 3 2 3 8 5" xfId="22245"/>
    <cellStyle name="Notas 2 2 2 3 2 3 8 6" xfId="22246"/>
    <cellStyle name="Notas 2 2 2 3 2 3 9" xfId="22247"/>
    <cellStyle name="Notas 2 2 2 3 2 3 9 2" xfId="22248"/>
    <cellStyle name="Notas 2 2 2 3 2 3 9 3" xfId="22249"/>
    <cellStyle name="Notas 2 2 2 3 2 3 9 4" xfId="22250"/>
    <cellStyle name="Notas 2 2 2 3 2 3 9 5" xfId="22251"/>
    <cellStyle name="Notas 2 2 2 3 2 3 9 6" xfId="22252"/>
    <cellStyle name="Notas 2 2 2 3 2 4" xfId="22253"/>
    <cellStyle name="Notas 2 2 2 3 2 4 10" xfId="22254"/>
    <cellStyle name="Notas 2 2 2 3 2 4 11" xfId="22255"/>
    <cellStyle name="Notas 2 2 2 3 2 4 12" xfId="22256"/>
    <cellStyle name="Notas 2 2 2 3 2 4 13" xfId="22257"/>
    <cellStyle name="Notas 2 2 2 3 2 4 2" xfId="22258"/>
    <cellStyle name="Notas 2 2 2 3 2 4 2 2" xfId="22259"/>
    <cellStyle name="Notas 2 2 2 3 2 4 2 3" xfId="22260"/>
    <cellStyle name="Notas 2 2 2 3 2 4 2 4" xfId="22261"/>
    <cellStyle name="Notas 2 2 2 3 2 4 2 5" xfId="22262"/>
    <cellStyle name="Notas 2 2 2 3 2 4 2 6" xfId="22263"/>
    <cellStyle name="Notas 2 2 2 3 2 4 3" xfId="22264"/>
    <cellStyle name="Notas 2 2 2 3 2 4 3 2" xfId="22265"/>
    <cellStyle name="Notas 2 2 2 3 2 4 3 3" xfId="22266"/>
    <cellStyle name="Notas 2 2 2 3 2 4 3 4" xfId="22267"/>
    <cellStyle name="Notas 2 2 2 3 2 4 3 5" xfId="22268"/>
    <cellStyle name="Notas 2 2 2 3 2 4 3 6" xfId="22269"/>
    <cellStyle name="Notas 2 2 2 3 2 4 4" xfId="22270"/>
    <cellStyle name="Notas 2 2 2 3 2 4 4 2" xfId="22271"/>
    <cellStyle name="Notas 2 2 2 3 2 4 4 3" xfId="22272"/>
    <cellStyle name="Notas 2 2 2 3 2 4 4 4" xfId="22273"/>
    <cellStyle name="Notas 2 2 2 3 2 4 4 5" xfId="22274"/>
    <cellStyle name="Notas 2 2 2 3 2 4 4 6" xfId="22275"/>
    <cellStyle name="Notas 2 2 2 3 2 4 5" xfId="22276"/>
    <cellStyle name="Notas 2 2 2 3 2 4 5 2" xfId="22277"/>
    <cellStyle name="Notas 2 2 2 3 2 4 5 3" xfId="22278"/>
    <cellStyle name="Notas 2 2 2 3 2 4 5 4" xfId="22279"/>
    <cellStyle name="Notas 2 2 2 3 2 4 5 5" xfId="22280"/>
    <cellStyle name="Notas 2 2 2 3 2 4 5 6" xfId="22281"/>
    <cellStyle name="Notas 2 2 2 3 2 4 6" xfId="22282"/>
    <cellStyle name="Notas 2 2 2 3 2 4 6 2" xfId="22283"/>
    <cellStyle name="Notas 2 2 2 3 2 4 6 3" xfId="22284"/>
    <cellStyle name="Notas 2 2 2 3 2 4 6 4" xfId="22285"/>
    <cellStyle name="Notas 2 2 2 3 2 4 6 5" xfId="22286"/>
    <cellStyle name="Notas 2 2 2 3 2 4 6 6" xfId="22287"/>
    <cellStyle name="Notas 2 2 2 3 2 4 7" xfId="22288"/>
    <cellStyle name="Notas 2 2 2 3 2 4 7 2" xfId="22289"/>
    <cellStyle name="Notas 2 2 2 3 2 4 7 3" xfId="22290"/>
    <cellStyle name="Notas 2 2 2 3 2 4 7 4" xfId="22291"/>
    <cellStyle name="Notas 2 2 2 3 2 4 7 5" xfId="22292"/>
    <cellStyle name="Notas 2 2 2 3 2 4 7 6" xfId="22293"/>
    <cellStyle name="Notas 2 2 2 3 2 4 8" xfId="22294"/>
    <cellStyle name="Notas 2 2 2 3 2 4 8 2" xfId="22295"/>
    <cellStyle name="Notas 2 2 2 3 2 4 8 3" xfId="22296"/>
    <cellStyle name="Notas 2 2 2 3 2 4 8 4" xfId="22297"/>
    <cellStyle name="Notas 2 2 2 3 2 4 8 5" xfId="22298"/>
    <cellStyle name="Notas 2 2 2 3 2 4 8 6" xfId="22299"/>
    <cellStyle name="Notas 2 2 2 3 2 4 9" xfId="22300"/>
    <cellStyle name="Notas 2 2 2 3 2 5" xfId="22301"/>
    <cellStyle name="Notas 2 2 2 3 2 5 10" xfId="22302"/>
    <cellStyle name="Notas 2 2 2 3 2 5 11" xfId="22303"/>
    <cellStyle name="Notas 2 2 2 3 2 5 12" xfId="22304"/>
    <cellStyle name="Notas 2 2 2 3 2 5 13" xfId="22305"/>
    <cellStyle name="Notas 2 2 2 3 2 5 2" xfId="22306"/>
    <cellStyle name="Notas 2 2 2 3 2 5 2 2" xfId="22307"/>
    <cellStyle name="Notas 2 2 2 3 2 5 2 3" xfId="22308"/>
    <cellStyle name="Notas 2 2 2 3 2 5 2 4" xfId="22309"/>
    <cellStyle name="Notas 2 2 2 3 2 5 2 5" xfId="22310"/>
    <cellStyle name="Notas 2 2 2 3 2 5 2 6" xfId="22311"/>
    <cellStyle name="Notas 2 2 2 3 2 5 3" xfId="22312"/>
    <cellStyle name="Notas 2 2 2 3 2 5 3 2" xfId="22313"/>
    <cellStyle name="Notas 2 2 2 3 2 5 3 3" xfId="22314"/>
    <cellStyle name="Notas 2 2 2 3 2 5 3 4" xfId="22315"/>
    <cellStyle name="Notas 2 2 2 3 2 5 3 5" xfId="22316"/>
    <cellStyle name="Notas 2 2 2 3 2 5 3 6" xfId="22317"/>
    <cellStyle name="Notas 2 2 2 3 2 5 4" xfId="22318"/>
    <cellStyle name="Notas 2 2 2 3 2 5 4 2" xfId="22319"/>
    <cellStyle name="Notas 2 2 2 3 2 5 4 3" xfId="22320"/>
    <cellStyle name="Notas 2 2 2 3 2 5 4 4" xfId="22321"/>
    <cellStyle name="Notas 2 2 2 3 2 5 4 5" xfId="22322"/>
    <cellStyle name="Notas 2 2 2 3 2 5 4 6" xfId="22323"/>
    <cellStyle name="Notas 2 2 2 3 2 5 5" xfId="22324"/>
    <cellStyle name="Notas 2 2 2 3 2 5 5 2" xfId="22325"/>
    <cellStyle name="Notas 2 2 2 3 2 5 5 3" xfId="22326"/>
    <cellStyle name="Notas 2 2 2 3 2 5 5 4" xfId="22327"/>
    <cellStyle name="Notas 2 2 2 3 2 5 5 5" xfId="22328"/>
    <cellStyle name="Notas 2 2 2 3 2 5 5 6" xfId="22329"/>
    <cellStyle name="Notas 2 2 2 3 2 5 6" xfId="22330"/>
    <cellStyle name="Notas 2 2 2 3 2 5 6 2" xfId="22331"/>
    <cellStyle name="Notas 2 2 2 3 2 5 6 3" xfId="22332"/>
    <cellStyle name="Notas 2 2 2 3 2 5 6 4" xfId="22333"/>
    <cellStyle name="Notas 2 2 2 3 2 5 6 5" xfId="22334"/>
    <cellStyle name="Notas 2 2 2 3 2 5 6 6" xfId="22335"/>
    <cellStyle name="Notas 2 2 2 3 2 5 7" xfId="22336"/>
    <cellStyle name="Notas 2 2 2 3 2 5 7 2" xfId="22337"/>
    <cellStyle name="Notas 2 2 2 3 2 5 7 3" xfId="22338"/>
    <cellStyle name="Notas 2 2 2 3 2 5 7 4" xfId="22339"/>
    <cellStyle name="Notas 2 2 2 3 2 5 7 5" xfId="22340"/>
    <cellStyle name="Notas 2 2 2 3 2 5 7 6" xfId="22341"/>
    <cellStyle name="Notas 2 2 2 3 2 5 8" xfId="22342"/>
    <cellStyle name="Notas 2 2 2 3 2 5 8 2" xfId="22343"/>
    <cellStyle name="Notas 2 2 2 3 2 5 8 3" xfId="22344"/>
    <cellStyle name="Notas 2 2 2 3 2 5 8 4" xfId="22345"/>
    <cellStyle name="Notas 2 2 2 3 2 5 8 5" xfId="22346"/>
    <cellStyle name="Notas 2 2 2 3 2 5 8 6" xfId="22347"/>
    <cellStyle name="Notas 2 2 2 3 2 5 9" xfId="22348"/>
    <cellStyle name="Notas 2 2 2 3 2 6" xfId="22349"/>
    <cellStyle name="Notas 2 2 2 3 2 6 10" xfId="22350"/>
    <cellStyle name="Notas 2 2 2 3 2 6 11" xfId="22351"/>
    <cellStyle name="Notas 2 2 2 3 2 6 12" xfId="22352"/>
    <cellStyle name="Notas 2 2 2 3 2 6 13" xfId="22353"/>
    <cellStyle name="Notas 2 2 2 3 2 6 2" xfId="22354"/>
    <cellStyle name="Notas 2 2 2 3 2 6 2 2" xfId="22355"/>
    <cellStyle name="Notas 2 2 2 3 2 6 2 3" xfId="22356"/>
    <cellStyle name="Notas 2 2 2 3 2 6 2 4" xfId="22357"/>
    <cellStyle name="Notas 2 2 2 3 2 6 2 5" xfId="22358"/>
    <cellStyle name="Notas 2 2 2 3 2 6 2 6" xfId="22359"/>
    <cellStyle name="Notas 2 2 2 3 2 6 3" xfId="22360"/>
    <cellStyle name="Notas 2 2 2 3 2 6 3 2" xfId="22361"/>
    <cellStyle name="Notas 2 2 2 3 2 6 3 3" xfId="22362"/>
    <cellStyle name="Notas 2 2 2 3 2 6 3 4" xfId="22363"/>
    <cellStyle name="Notas 2 2 2 3 2 6 3 5" xfId="22364"/>
    <cellStyle name="Notas 2 2 2 3 2 6 3 6" xfId="22365"/>
    <cellStyle name="Notas 2 2 2 3 2 6 4" xfId="22366"/>
    <cellStyle name="Notas 2 2 2 3 2 6 4 2" xfId="22367"/>
    <cellStyle name="Notas 2 2 2 3 2 6 4 3" xfId="22368"/>
    <cellStyle name="Notas 2 2 2 3 2 6 4 4" xfId="22369"/>
    <cellStyle name="Notas 2 2 2 3 2 6 4 5" xfId="22370"/>
    <cellStyle name="Notas 2 2 2 3 2 6 4 6" xfId="22371"/>
    <cellStyle name="Notas 2 2 2 3 2 6 5" xfId="22372"/>
    <cellStyle name="Notas 2 2 2 3 2 6 5 2" xfId="22373"/>
    <cellStyle name="Notas 2 2 2 3 2 6 5 3" xfId="22374"/>
    <cellStyle name="Notas 2 2 2 3 2 6 5 4" xfId="22375"/>
    <cellStyle name="Notas 2 2 2 3 2 6 5 5" xfId="22376"/>
    <cellStyle name="Notas 2 2 2 3 2 6 5 6" xfId="22377"/>
    <cellStyle name="Notas 2 2 2 3 2 6 6" xfId="22378"/>
    <cellStyle name="Notas 2 2 2 3 2 6 6 2" xfId="22379"/>
    <cellStyle name="Notas 2 2 2 3 2 6 6 3" xfId="22380"/>
    <cellStyle name="Notas 2 2 2 3 2 6 6 4" xfId="22381"/>
    <cellStyle name="Notas 2 2 2 3 2 6 6 5" xfId="22382"/>
    <cellStyle name="Notas 2 2 2 3 2 6 6 6" xfId="22383"/>
    <cellStyle name="Notas 2 2 2 3 2 6 7" xfId="22384"/>
    <cellStyle name="Notas 2 2 2 3 2 6 7 2" xfId="22385"/>
    <cellStyle name="Notas 2 2 2 3 2 6 7 3" xfId="22386"/>
    <cellStyle name="Notas 2 2 2 3 2 6 7 4" xfId="22387"/>
    <cellStyle name="Notas 2 2 2 3 2 6 7 5" xfId="22388"/>
    <cellStyle name="Notas 2 2 2 3 2 6 7 6" xfId="22389"/>
    <cellStyle name="Notas 2 2 2 3 2 6 8" xfId="22390"/>
    <cellStyle name="Notas 2 2 2 3 2 6 8 2" xfId="22391"/>
    <cellStyle name="Notas 2 2 2 3 2 6 8 3" xfId="22392"/>
    <cellStyle name="Notas 2 2 2 3 2 6 8 4" xfId="22393"/>
    <cellStyle name="Notas 2 2 2 3 2 6 8 5" xfId="22394"/>
    <cellStyle name="Notas 2 2 2 3 2 6 8 6" xfId="22395"/>
    <cellStyle name="Notas 2 2 2 3 2 6 9" xfId="22396"/>
    <cellStyle name="Notas 2 2 2 3 2 7" xfId="22397"/>
    <cellStyle name="Notas 2 2 2 3 2 7 10" xfId="22398"/>
    <cellStyle name="Notas 2 2 2 3 2 7 11" xfId="22399"/>
    <cellStyle name="Notas 2 2 2 3 2 7 12" xfId="22400"/>
    <cellStyle name="Notas 2 2 2 3 2 7 13" xfId="22401"/>
    <cellStyle name="Notas 2 2 2 3 2 7 2" xfId="22402"/>
    <cellStyle name="Notas 2 2 2 3 2 7 2 2" xfId="22403"/>
    <cellStyle name="Notas 2 2 2 3 2 7 2 3" xfId="22404"/>
    <cellStyle name="Notas 2 2 2 3 2 7 2 4" xfId="22405"/>
    <cellStyle name="Notas 2 2 2 3 2 7 2 5" xfId="22406"/>
    <cellStyle name="Notas 2 2 2 3 2 7 2 6" xfId="22407"/>
    <cellStyle name="Notas 2 2 2 3 2 7 3" xfId="22408"/>
    <cellStyle name="Notas 2 2 2 3 2 7 3 2" xfId="22409"/>
    <cellStyle name="Notas 2 2 2 3 2 7 3 3" xfId="22410"/>
    <cellStyle name="Notas 2 2 2 3 2 7 3 4" xfId="22411"/>
    <cellStyle name="Notas 2 2 2 3 2 7 3 5" xfId="22412"/>
    <cellStyle name="Notas 2 2 2 3 2 7 3 6" xfId="22413"/>
    <cellStyle name="Notas 2 2 2 3 2 7 4" xfId="22414"/>
    <cellStyle name="Notas 2 2 2 3 2 7 4 2" xfId="22415"/>
    <cellStyle name="Notas 2 2 2 3 2 7 4 3" xfId="22416"/>
    <cellStyle name="Notas 2 2 2 3 2 7 4 4" xfId="22417"/>
    <cellStyle name="Notas 2 2 2 3 2 7 4 5" xfId="22418"/>
    <cellStyle name="Notas 2 2 2 3 2 7 4 6" xfId="22419"/>
    <cellStyle name="Notas 2 2 2 3 2 7 5" xfId="22420"/>
    <cellStyle name="Notas 2 2 2 3 2 7 5 2" xfId="22421"/>
    <cellStyle name="Notas 2 2 2 3 2 7 5 3" xfId="22422"/>
    <cellStyle name="Notas 2 2 2 3 2 7 5 4" xfId="22423"/>
    <cellStyle name="Notas 2 2 2 3 2 7 5 5" xfId="22424"/>
    <cellStyle name="Notas 2 2 2 3 2 7 5 6" xfId="22425"/>
    <cellStyle name="Notas 2 2 2 3 2 7 6" xfId="22426"/>
    <cellStyle name="Notas 2 2 2 3 2 7 6 2" xfId="22427"/>
    <cellStyle name="Notas 2 2 2 3 2 7 6 3" xfId="22428"/>
    <cellStyle name="Notas 2 2 2 3 2 7 6 4" xfId="22429"/>
    <cellStyle name="Notas 2 2 2 3 2 7 6 5" xfId="22430"/>
    <cellStyle name="Notas 2 2 2 3 2 7 6 6" xfId="22431"/>
    <cellStyle name="Notas 2 2 2 3 2 7 7" xfId="22432"/>
    <cellStyle name="Notas 2 2 2 3 2 7 7 2" xfId="22433"/>
    <cellStyle name="Notas 2 2 2 3 2 7 7 3" xfId="22434"/>
    <cellStyle name="Notas 2 2 2 3 2 7 7 4" xfId="22435"/>
    <cellStyle name="Notas 2 2 2 3 2 7 7 5" xfId="22436"/>
    <cellStyle name="Notas 2 2 2 3 2 7 7 6" xfId="22437"/>
    <cellStyle name="Notas 2 2 2 3 2 7 8" xfId="22438"/>
    <cellStyle name="Notas 2 2 2 3 2 7 8 2" xfId="22439"/>
    <cellStyle name="Notas 2 2 2 3 2 7 8 3" xfId="22440"/>
    <cellStyle name="Notas 2 2 2 3 2 7 8 4" xfId="22441"/>
    <cellStyle name="Notas 2 2 2 3 2 7 8 5" xfId="22442"/>
    <cellStyle name="Notas 2 2 2 3 2 7 8 6" xfId="22443"/>
    <cellStyle name="Notas 2 2 2 3 2 7 9" xfId="22444"/>
    <cellStyle name="Notas 2 2 2 3 2 8" xfId="22445"/>
    <cellStyle name="Notas 2 2 2 3 2 8 10" xfId="22446"/>
    <cellStyle name="Notas 2 2 2 3 2 8 11" xfId="22447"/>
    <cellStyle name="Notas 2 2 2 3 2 8 12" xfId="22448"/>
    <cellStyle name="Notas 2 2 2 3 2 8 13" xfId="22449"/>
    <cellStyle name="Notas 2 2 2 3 2 8 2" xfId="22450"/>
    <cellStyle name="Notas 2 2 2 3 2 8 2 2" xfId="22451"/>
    <cellStyle name="Notas 2 2 2 3 2 8 2 3" xfId="22452"/>
    <cellStyle name="Notas 2 2 2 3 2 8 2 4" xfId="22453"/>
    <cellStyle name="Notas 2 2 2 3 2 8 2 5" xfId="22454"/>
    <cellStyle name="Notas 2 2 2 3 2 8 2 6" xfId="22455"/>
    <cellStyle name="Notas 2 2 2 3 2 8 3" xfId="22456"/>
    <cellStyle name="Notas 2 2 2 3 2 8 3 2" xfId="22457"/>
    <cellStyle name="Notas 2 2 2 3 2 8 3 3" xfId="22458"/>
    <cellStyle name="Notas 2 2 2 3 2 8 3 4" xfId="22459"/>
    <cellStyle name="Notas 2 2 2 3 2 8 3 5" xfId="22460"/>
    <cellStyle name="Notas 2 2 2 3 2 8 3 6" xfId="22461"/>
    <cellStyle name="Notas 2 2 2 3 2 8 4" xfId="22462"/>
    <cellStyle name="Notas 2 2 2 3 2 8 4 2" xfId="22463"/>
    <cellStyle name="Notas 2 2 2 3 2 8 4 3" xfId="22464"/>
    <cellStyle name="Notas 2 2 2 3 2 8 4 4" xfId="22465"/>
    <cellStyle name="Notas 2 2 2 3 2 8 4 5" xfId="22466"/>
    <cellStyle name="Notas 2 2 2 3 2 8 4 6" xfId="22467"/>
    <cellStyle name="Notas 2 2 2 3 2 8 5" xfId="22468"/>
    <cellStyle name="Notas 2 2 2 3 2 8 5 2" xfId="22469"/>
    <cellStyle name="Notas 2 2 2 3 2 8 5 3" xfId="22470"/>
    <cellStyle name="Notas 2 2 2 3 2 8 5 4" xfId="22471"/>
    <cellStyle name="Notas 2 2 2 3 2 8 5 5" xfId="22472"/>
    <cellStyle name="Notas 2 2 2 3 2 8 5 6" xfId="22473"/>
    <cellStyle name="Notas 2 2 2 3 2 8 6" xfId="22474"/>
    <cellStyle name="Notas 2 2 2 3 2 8 6 2" xfId="22475"/>
    <cellStyle name="Notas 2 2 2 3 2 8 6 3" xfId="22476"/>
    <cellStyle name="Notas 2 2 2 3 2 8 6 4" xfId="22477"/>
    <cellStyle name="Notas 2 2 2 3 2 8 6 5" xfId="22478"/>
    <cellStyle name="Notas 2 2 2 3 2 8 6 6" xfId="22479"/>
    <cellStyle name="Notas 2 2 2 3 2 8 7" xfId="22480"/>
    <cellStyle name="Notas 2 2 2 3 2 8 7 2" xfId="22481"/>
    <cellStyle name="Notas 2 2 2 3 2 8 7 3" xfId="22482"/>
    <cellStyle name="Notas 2 2 2 3 2 8 7 4" xfId="22483"/>
    <cellStyle name="Notas 2 2 2 3 2 8 7 5" xfId="22484"/>
    <cellStyle name="Notas 2 2 2 3 2 8 7 6" xfId="22485"/>
    <cellStyle name="Notas 2 2 2 3 2 8 8" xfId="22486"/>
    <cellStyle name="Notas 2 2 2 3 2 8 8 2" xfId="22487"/>
    <cellStyle name="Notas 2 2 2 3 2 8 8 3" xfId="22488"/>
    <cellStyle name="Notas 2 2 2 3 2 8 8 4" xfId="22489"/>
    <cellStyle name="Notas 2 2 2 3 2 8 8 5" xfId="22490"/>
    <cellStyle name="Notas 2 2 2 3 2 8 8 6" xfId="22491"/>
    <cellStyle name="Notas 2 2 2 3 2 8 9" xfId="22492"/>
    <cellStyle name="Notas 2 2 2 3 2 9" xfId="22493"/>
    <cellStyle name="Notas 2 2 2 3 2 9 2" xfId="22494"/>
    <cellStyle name="Notas 2 2 2 3 2 9 3" xfId="22495"/>
    <cellStyle name="Notas 2 2 2 3 2 9 4" xfId="22496"/>
    <cellStyle name="Notas 2 2 2 3 2 9 5" xfId="22497"/>
    <cellStyle name="Notas 2 2 2 3 2 9 6" xfId="22498"/>
    <cellStyle name="Notas 2 2 2 3 20" xfId="22499"/>
    <cellStyle name="Notas 2 2 2 3 21" xfId="22500"/>
    <cellStyle name="Notas 2 2 2 3 22" xfId="22501"/>
    <cellStyle name="Notas 2 2 2 3 3" xfId="22502"/>
    <cellStyle name="Notas 2 2 2 3 3 10" xfId="22503"/>
    <cellStyle name="Notas 2 2 2 3 3 10 2" xfId="22504"/>
    <cellStyle name="Notas 2 2 2 3 3 10 3" xfId="22505"/>
    <cellStyle name="Notas 2 2 2 3 3 10 4" xfId="22506"/>
    <cellStyle name="Notas 2 2 2 3 3 10 5" xfId="22507"/>
    <cellStyle name="Notas 2 2 2 3 3 10 6" xfId="22508"/>
    <cellStyle name="Notas 2 2 2 3 3 11" xfId="22509"/>
    <cellStyle name="Notas 2 2 2 3 3 11 2" xfId="22510"/>
    <cellStyle name="Notas 2 2 2 3 3 11 3" xfId="22511"/>
    <cellStyle name="Notas 2 2 2 3 3 11 4" xfId="22512"/>
    <cellStyle name="Notas 2 2 2 3 3 11 5" xfId="22513"/>
    <cellStyle name="Notas 2 2 2 3 3 11 6" xfId="22514"/>
    <cellStyle name="Notas 2 2 2 3 3 12" xfId="22515"/>
    <cellStyle name="Notas 2 2 2 3 3 12 2" xfId="22516"/>
    <cellStyle name="Notas 2 2 2 3 3 12 3" xfId="22517"/>
    <cellStyle name="Notas 2 2 2 3 3 12 4" xfId="22518"/>
    <cellStyle name="Notas 2 2 2 3 3 12 5" xfId="22519"/>
    <cellStyle name="Notas 2 2 2 3 3 12 6" xfId="22520"/>
    <cellStyle name="Notas 2 2 2 3 3 13" xfId="22521"/>
    <cellStyle name="Notas 2 2 2 3 3 13 2" xfId="22522"/>
    <cellStyle name="Notas 2 2 2 3 3 13 3" xfId="22523"/>
    <cellStyle name="Notas 2 2 2 3 3 13 4" xfId="22524"/>
    <cellStyle name="Notas 2 2 2 3 3 13 5" xfId="22525"/>
    <cellStyle name="Notas 2 2 2 3 3 13 6" xfId="22526"/>
    <cellStyle name="Notas 2 2 2 3 3 14" xfId="22527"/>
    <cellStyle name="Notas 2 2 2 3 3 14 2" xfId="22528"/>
    <cellStyle name="Notas 2 2 2 3 3 14 3" xfId="22529"/>
    <cellStyle name="Notas 2 2 2 3 3 14 4" xfId="22530"/>
    <cellStyle name="Notas 2 2 2 3 3 14 5" xfId="22531"/>
    <cellStyle name="Notas 2 2 2 3 3 14 6" xfId="22532"/>
    <cellStyle name="Notas 2 2 2 3 3 15" xfId="22533"/>
    <cellStyle name="Notas 2 2 2 3 3 16" xfId="22534"/>
    <cellStyle name="Notas 2 2 2 3 3 17" xfId="22535"/>
    <cellStyle name="Notas 2 2 2 3 3 18" xfId="22536"/>
    <cellStyle name="Notas 2 2 2 3 3 19" xfId="22537"/>
    <cellStyle name="Notas 2 2 2 3 3 2" xfId="22538"/>
    <cellStyle name="Notas 2 2 2 3 3 2 10" xfId="22539"/>
    <cellStyle name="Notas 2 2 2 3 3 2 11" xfId="22540"/>
    <cellStyle name="Notas 2 2 2 3 3 2 12" xfId="22541"/>
    <cellStyle name="Notas 2 2 2 3 3 2 13" xfId="22542"/>
    <cellStyle name="Notas 2 2 2 3 3 2 14" xfId="22543"/>
    <cellStyle name="Notas 2 2 2 3 3 2 15" xfId="22544"/>
    <cellStyle name="Notas 2 2 2 3 3 2 2" xfId="22545"/>
    <cellStyle name="Notas 2 2 2 3 3 2 2 10" xfId="22546"/>
    <cellStyle name="Notas 2 2 2 3 3 2 2 11" xfId="22547"/>
    <cellStyle name="Notas 2 2 2 3 3 2 2 12" xfId="22548"/>
    <cellStyle name="Notas 2 2 2 3 3 2 2 13" xfId="22549"/>
    <cellStyle name="Notas 2 2 2 3 3 2 2 14" xfId="22550"/>
    <cellStyle name="Notas 2 2 2 3 3 2 2 2" xfId="22551"/>
    <cellStyle name="Notas 2 2 2 3 3 2 2 2 2" xfId="22552"/>
    <cellStyle name="Notas 2 2 2 3 3 2 2 2 3" xfId="22553"/>
    <cellStyle name="Notas 2 2 2 3 3 2 2 2 4" xfId="22554"/>
    <cellStyle name="Notas 2 2 2 3 3 2 2 2 5" xfId="22555"/>
    <cellStyle name="Notas 2 2 2 3 3 2 2 2 6" xfId="22556"/>
    <cellStyle name="Notas 2 2 2 3 3 2 2 3" xfId="22557"/>
    <cellStyle name="Notas 2 2 2 3 3 2 2 3 2" xfId="22558"/>
    <cellStyle name="Notas 2 2 2 3 3 2 2 3 3" xfId="22559"/>
    <cellStyle name="Notas 2 2 2 3 3 2 2 3 4" xfId="22560"/>
    <cellStyle name="Notas 2 2 2 3 3 2 2 3 5" xfId="22561"/>
    <cellStyle name="Notas 2 2 2 3 3 2 2 3 6" xfId="22562"/>
    <cellStyle name="Notas 2 2 2 3 3 2 2 4" xfId="22563"/>
    <cellStyle name="Notas 2 2 2 3 3 2 2 4 2" xfId="22564"/>
    <cellStyle name="Notas 2 2 2 3 3 2 2 4 3" xfId="22565"/>
    <cellStyle name="Notas 2 2 2 3 3 2 2 4 4" xfId="22566"/>
    <cellStyle name="Notas 2 2 2 3 3 2 2 4 5" xfId="22567"/>
    <cellStyle name="Notas 2 2 2 3 3 2 2 4 6" xfId="22568"/>
    <cellStyle name="Notas 2 2 2 3 3 2 2 5" xfId="22569"/>
    <cellStyle name="Notas 2 2 2 3 3 2 2 5 2" xfId="22570"/>
    <cellStyle name="Notas 2 2 2 3 3 2 2 5 3" xfId="22571"/>
    <cellStyle name="Notas 2 2 2 3 3 2 2 5 4" xfId="22572"/>
    <cellStyle name="Notas 2 2 2 3 3 2 2 5 5" xfId="22573"/>
    <cellStyle name="Notas 2 2 2 3 3 2 2 5 6" xfId="22574"/>
    <cellStyle name="Notas 2 2 2 3 3 2 2 6" xfId="22575"/>
    <cellStyle name="Notas 2 2 2 3 3 2 2 6 2" xfId="22576"/>
    <cellStyle name="Notas 2 2 2 3 3 2 2 6 3" xfId="22577"/>
    <cellStyle name="Notas 2 2 2 3 3 2 2 6 4" xfId="22578"/>
    <cellStyle name="Notas 2 2 2 3 3 2 2 6 5" xfId="22579"/>
    <cellStyle name="Notas 2 2 2 3 3 2 2 6 6" xfId="22580"/>
    <cellStyle name="Notas 2 2 2 3 3 2 2 7" xfId="22581"/>
    <cellStyle name="Notas 2 2 2 3 3 2 2 7 2" xfId="22582"/>
    <cellStyle name="Notas 2 2 2 3 3 2 2 7 3" xfId="22583"/>
    <cellStyle name="Notas 2 2 2 3 3 2 2 7 4" xfId="22584"/>
    <cellStyle name="Notas 2 2 2 3 3 2 2 7 5" xfId="22585"/>
    <cellStyle name="Notas 2 2 2 3 3 2 2 7 6" xfId="22586"/>
    <cellStyle name="Notas 2 2 2 3 3 2 2 8" xfId="22587"/>
    <cellStyle name="Notas 2 2 2 3 3 2 2 8 2" xfId="22588"/>
    <cellStyle name="Notas 2 2 2 3 3 2 2 8 3" xfId="22589"/>
    <cellStyle name="Notas 2 2 2 3 3 2 2 8 4" xfId="22590"/>
    <cellStyle name="Notas 2 2 2 3 3 2 2 8 5" xfId="22591"/>
    <cellStyle name="Notas 2 2 2 3 3 2 2 8 6" xfId="22592"/>
    <cellStyle name="Notas 2 2 2 3 3 2 2 9" xfId="22593"/>
    <cellStyle name="Notas 2 2 2 3 3 2 3" xfId="22594"/>
    <cellStyle name="Notas 2 2 2 3 3 2 3 2" xfId="22595"/>
    <cellStyle name="Notas 2 2 2 3 3 2 3 3" xfId="22596"/>
    <cellStyle name="Notas 2 2 2 3 3 2 3 4" xfId="22597"/>
    <cellStyle name="Notas 2 2 2 3 3 2 3 5" xfId="22598"/>
    <cellStyle name="Notas 2 2 2 3 3 2 3 6" xfId="22599"/>
    <cellStyle name="Notas 2 2 2 3 3 2 4" xfId="22600"/>
    <cellStyle name="Notas 2 2 2 3 3 2 4 2" xfId="22601"/>
    <cellStyle name="Notas 2 2 2 3 3 2 4 3" xfId="22602"/>
    <cellStyle name="Notas 2 2 2 3 3 2 4 4" xfId="22603"/>
    <cellStyle name="Notas 2 2 2 3 3 2 4 5" xfId="22604"/>
    <cellStyle name="Notas 2 2 2 3 3 2 4 6" xfId="22605"/>
    <cellStyle name="Notas 2 2 2 3 3 2 5" xfId="22606"/>
    <cellStyle name="Notas 2 2 2 3 3 2 5 2" xfId="22607"/>
    <cellStyle name="Notas 2 2 2 3 3 2 5 3" xfId="22608"/>
    <cellStyle name="Notas 2 2 2 3 3 2 5 4" xfId="22609"/>
    <cellStyle name="Notas 2 2 2 3 3 2 5 5" xfId="22610"/>
    <cellStyle name="Notas 2 2 2 3 3 2 5 6" xfId="22611"/>
    <cellStyle name="Notas 2 2 2 3 3 2 6" xfId="22612"/>
    <cellStyle name="Notas 2 2 2 3 3 2 6 2" xfId="22613"/>
    <cellStyle name="Notas 2 2 2 3 3 2 6 3" xfId="22614"/>
    <cellStyle name="Notas 2 2 2 3 3 2 6 4" xfId="22615"/>
    <cellStyle name="Notas 2 2 2 3 3 2 6 5" xfId="22616"/>
    <cellStyle name="Notas 2 2 2 3 3 2 6 6" xfId="22617"/>
    <cellStyle name="Notas 2 2 2 3 3 2 7" xfId="22618"/>
    <cellStyle name="Notas 2 2 2 3 3 2 7 2" xfId="22619"/>
    <cellStyle name="Notas 2 2 2 3 3 2 7 3" xfId="22620"/>
    <cellStyle name="Notas 2 2 2 3 3 2 7 4" xfId="22621"/>
    <cellStyle name="Notas 2 2 2 3 3 2 7 5" xfId="22622"/>
    <cellStyle name="Notas 2 2 2 3 3 2 7 6" xfId="22623"/>
    <cellStyle name="Notas 2 2 2 3 3 2 8" xfId="22624"/>
    <cellStyle name="Notas 2 2 2 3 3 2 8 2" xfId="22625"/>
    <cellStyle name="Notas 2 2 2 3 3 2 8 3" xfId="22626"/>
    <cellStyle name="Notas 2 2 2 3 3 2 8 4" xfId="22627"/>
    <cellStyle name="Notas 2 2 2 3 3 2 8 5" xfId="22628"/>
    <cellStyle name="Notas 2 2 2 3 3 2 8 6" xfId="22629"/>
    <cellStyle name="Notas 2 2 2 3 3 2 9" xfId="22630"/>
    <cellStyle name="Notas 2 2 2 3 3 2 9 2" xfId="22631"/>
    <cellStyle name="Notas 2 2 2 3 3 2 9 3" xfId="22632"/>
    <cellStyle name="Notas 2 2 2 3 3 2 9 4" xfId="22633"/>
    <cellStyle name="Notas 2 2 2 3 3 2 9 5" xfId="22634"/>
    <cellStyle name="Notas 2 2 2 3 3 2 9 6" xfId="22635"/>
    <cellStyle name="Notas 2 2 2 3 3 20" xfId="22636"/>
    <cellStyle name="Notas 2 2 2 3 3 3" xfId="22637"/>
    <cellStyle name="Notas 2 2 2 3 3 3 10" xfId="22638"/>
    <cellStyle name="Notas 2 2 2 3 3 3 11" xfId="22639"/>
    <cellStyle name="Notas 2 2 2 3 3 3 12" xfId="22640"/>
    <cellStyle name="Notas 2 2 2 3 3 3 13" xfId="22641"/>
    <cellStyle name="Notas 2 2 2 3 3 3 14" xfId="22642"/>
    <cellStyle name="Notas 2 2 2 3 3 3 2" xfId="22643"/>
    <cellStyle name="Notas 2 2 2 3 3 3 2 2" xfId="22644"/>
    <cellStyle name="Notas 2 2 2 3 3 3 2 3" xfId="22645"/>
    <cellStyle name="Notas 2 2 2 3 3 3 2 4" xfId="22646"/>
    <cellStyle name="Notas 2 2 2 3 3 3 2 5" xfId="22647"/>
    <cellStyle name="Notas 2 2 2 3 3 3 2 6" xfId="22648"/>
    <cellStyle name="Notas 2 2 2 3 3 3 3" xfId="22649"/>
    <cellStyle name="Notas 2 2 2 3 3 3 3 2" xfId="22650"/>
    <cellStyle name="Notas 2 2 2 3 3 3 3 3" xfId="22651"/>
    <cellStyle name="Notas 2 2 2 3 3 3 3 4" xfId="22652"/>
    <cellStyle name="Notas 2 2 2 3 3 3 3 5" xfId="22653"/>
    <cellStyle name="Notas 2 2 2 3 3 3 3 6" xfId="22654"/>
    <cellStyle name="Notas 2 2 2 3 3 3 4" xfId="22655"/>
    <cellStyle name="Notas 2 2 2 3 3 3 4 2" xfId="22656"/>
    <cellStyle name="Notas 2 2 2 3 3 3 4 3" xfId="22657"/>
    <cellStyle name="Notas 2 2 2 3 3 3 4 4" xfId="22658"/>
    <cellStyle name="Notas 2 2 2 3 3 3 4 5" xfId="22659"/>
    <cellStyle name="Notas 2 2 2 3 3 3 4 6" xfId="22660"/>
    <cellStyle name="Notas 2 2 2 3 3 3 5" xfId="22661"/>
    <cellStyle name="Notas 2 2 2 3 3 3 5 2" xfId="22662"/>
    <cellStyle name="Notas 2 2 2 3 3 3 5 3" xfId="22663"/>
    <cellStyle name="Notas 2 2 2 3 3 3 5 4" xfId="22664"/>
    <cellStyle name="Notas 2 2 2 3 3 3 5 5" xfId="22665"/>
    <cellStyle name="Notas 2 2 2 3 3 3 5 6" xfId="22666"/>
    <cellStyle name="Notas 2 2 2 3 3 3 6" xfId="22667"/>
    <cellStyle name="Notas 2 2 2 3 3 3 6 2" xfId="22668"/>
    <cellStyle name="Notas 2 2 2 3 3 3 6 3" xfId="22669"/>
    <cellStyle name="Notas 2 2 2 3 3 3 6 4" xfId="22670"/>
    <cellStyle name="Notas 2 2 2 3 3 3 6 5" xfId="22671"/>
    <cellStyle name="Notas 2 2 2 3 3 3 6 6" xfId="22672"/>
    <cellStyle name="Notas 2 2 2 3 3 3 7" xfId="22673"/>
    <cellStyle name="Notas 2 2 2 3 3 3 7 2" xfId="22674"/>
    <cellStyle name="Notas 2 2 2 3 3 3 7 3" xfId="22675"/>
    <cellStyle name="Notas 2 2 2 3 3 3 7 4" xfId="22676"/>
    <cellStyle name="Notas 2 2 2 3 3 3 7 5" xfId="22677"/>
    <cellStyle name="Notas 2 2 2 3 3 3 7 6" xfId="22678"/>
    <cellStyle name="Notas 2 2 2 3 3 3 8" xfId="22679"/>
    <cellStyle name="Notas 2 2 2 3 3 3 8 2" xfId="22680"/>
    <cellStyle name="Notas 2 2 2 3 3 3 8 3" xfId="22681"/>
    <cellStyle name="Notas 2 2 2 3 3 3 8 4" xfId="22682"/>
    <cellStyle name="Notas 2 2 2 3 3 3 8 5" xfId="22683"/>
    <cellStyle name="Notas 2 2 2 3 3 3 8 6" xfId="22684"/>
    <cellStyle name="Notas 2 2 2 3 3 3 9" xfId="22685"/>
    <cellStyle name="Notas 2 2 2 3 3 4" xfId="22686"/>
    <cellStyle name="Notas 2 2 2 3 3 4 10" xfId="22687"/>
    <cellStyle name="Notas 2 2 2 3 3 4 11" xfId="22688"/>
    <cellStyle name="Notas 2 2 2 3 3 4 12" xfId="22689"/>
    <cellStyle name="Notas 2 2 2 3 3 4 13" xfId="22690"/>
    <cellStyle name="Notas 2 2 2 3 3 4 2" xfId="22691"/>
    <cellStyle name="Notas 2 2 2 3 3 4 2 2" xfId="22692"/>
    <cellStyle name="Notas 2 2 2 3 3 4 2 3" xfId="22693"/>
    <cellStyle name="Notas 2 2 2 3 3 4 2 4" xfId="22694"/>
    <cellStyle name="Notas 2 2 2 3 3 4 2 5" xfId="22695"/>
    <cellStyle name="Notas 2 2 2 3 3 4 2 6" xfId="22696"/>
    <cellStyle name="Notas 2 2 2 3 3 4 3" xfId="22697"/>
    <cellStyle name="Notas 2 2 2 3 3 4 3 2" xfId="22698"/>
    <cellStyle name="Notas 2 2 2 3 3 4 3 3" xfId="22699"/>
    <cellStyle name="Notas 2 2 2 3 3 4 3 4" xfId="22700"/>
    <cellStyle name="Notas 2 2 2 3 3 4 3 5" xfId="22701"/>
    <cellStyle name="Notas 2 2 2 3 3 4 3 6" xfId="22702"/>
    <cellStyle name="Notas 2 2 2 3 3 4 4" xfId="22703"/>
    <cellStyle name="Notas 2 2 2 3 3 4 4 2" xfId="22704"/>
    <cellStyle name="Notas 2 2 2 3 3 4 4 3" xfId="22705"/>
    <cellStyle name="Notas 2 2 2 3 3 4 4 4" xfId="22706"/>
    <cellStyle name="Notas 2 2 2 3 3 4 4 5" xfId="22707"/>
    <cellStyle name="Notas 2 2 2 3 3 4 4 6" xfId="22708"/>
    <cellStyle name="Notas 2 2 2 3 3 4 5" xfId="22709"/>
    <cellStyle name="Notas 2 2 2 3 3 4 5 2" xfId="22710"/>
    <cellStyle name="Notas 2 2 2 3 3 4 5 3" xfId="22711"/>
    <cellStyle name="Notas 2 2 2 3 3 4 5 4" xfId="22712"/>
    <cellStyle name="Notas 2 2 2 3 3 4 5 5" xfId="22713"/>
    <cellStyle name="Notas 2 2 2 3 3 4 5 6" xfId="22714"/>
    <cellStyle name="Notas 2 2 2 3 3 4 6" xfId="22715"/>
    <cellStyle name="Notas 2 2 2 3 3 4 6 2" xfId="22716"/>
    <cellStyle name="Notas 2 2 2 3 3 4 6 3" xfId="22717"/>
    <cellStyle name="Notas 2 2 2 3 3 4 6 4" xfId="22718"/>
    <cellStyle name="Notas 2 2 2 3 3 4 6 5" xfId="22719"/>
    <cellStyle name="Notas 2 2 2 3 3 4 6 6" xfId="22720"/>
    <cellStyle name="Notas 2 2 2 3 3 4 7" xfId="22721"/>
    <cellStyle name="Notas 2 2 2 3 3 4 7 2" xfId="22722"/>
    <cellStyle name="Notas 2 2 2 3 3 4 7 3" xfId="22723"/>
    <cellStyle name="Notas 2 2 2 3 3 4 7 4" xfId="22724"/>
    <cellStyle name="Notas 2 2 2 3 3 4 7 5" xfId="22725"/>
    <cellStyle name="Notas 2 2 2 3 3 4 7 6" xfId="22726"/>
    <cellStyle name="Notas 2 2 2 3 3 4 8" xfId="22727"/>
    <cellStyle name="Notas 2 2 2 3 3 4 8 2" xfId="22728"/>
    <cellStyle name="Notas 2 2 2 3 3 4 8 3" xfId="22729"/>
    <cellStyle name="Notas 2 2 2 3 3 4 8 4" xfId="22730"/>
    <cellStyle name="Notas 2 2 2 3 3 4 8 5" xfId="22731"/>
    <cellStyle name="Notas 2 2 2 3 3 4 8 6" xfId="22732"/>
    <cellStyle name="Notas 2 2 2 3 3 4 9" xfId="22733"/>
    <cellStyle name="Notas 2 2 2 3 3 5" xfId="22734"/>
    <cellStyle name="Notas 2 2 2 3 3 5 10" xfId="22735"/>
    <cellStyle name="Notas 2 2 2 3 3 5 11" xfId="22736"/>
    <cellStyle name="Notas 2 2 2 3 3 5 12" xfId="22737"/>
    <cellStyle name="Notas 2 2 2 3 3 5 13" xfId="22738"/>
    <cellStyle name="Notas 2 2 2 3 3 5 2" xfId="22739"/>
    <cellStyle name="Notas 2 2 2 3 3 5 2 2" xfId="22740"/>
    <cellStyle name="Notas 2 2 2 3 3 5 2 3" xfId="22741"/>
    <cellStyle name="Notas 2 2 2 3 3 5 2 4" xfId="22742"/>
    <cellStyle name="Notas 2 2 2 3 3 5 2 5" xfId="22743"/>
    <cellStyle name="Notas 2 2 2 3 3 5 2 6" xfId="22744"/>
    <cellStyle name="Notas 2 2 2 3 3 5 3" xfId="22745"/>
    <cellStyle name="Notas 2 2 2 3 3 5 3 2" xfId="22746"/>
    <cellStyle name="Notas 2 2 2 3 3 5 3 3" xfId="22747"/>
    <cellStyle name="Notas 2 2 2 3 3 5 3 4" xfId="22748"/>
    <cellStyle name="Notas 2 2 2 3 3 5 3 5" xfId="22749"/>
    <cellStyle name="Notas 2 2 2 3 3 5 3 6" xfId="22750"/>
    <cellStyle name="Notas 2 2 2 3 3 5 4" xfId="22751"/>
    <cellStyle name="Notas 2 2 2 3 3 5 4 2" xfId="22752"/>
    <cellStyle name="Notas 2 2 2 3 3 5 4 3" xfId="22753"/>
    <cellStyle name="Notas 2 2 2 3 3 5 4 4" xfId="22754"/>
    <cellStyle name="Notas 2 2 2 3 3 5 4 5" xfId="22755"/>
    <cellStyle name="Notas 2 2 2 3 3 5 4 6" xfId="22756"/>
    <cellStyle name="Notas 2 2 2 3 3 5 5" xfId="22757"/>
    <cellStyle name="Notas 2 2 2 3 3 5 5 2" xfId="22758"/>
    <cellStyle name="Notas 2 2 2 3 3 5 5 3" xfId="22759"/>
    <cellStyle name="Notas 2 2 2 3 3 5 5 4" xfId="22760"/>
    <cellStyle name="Notas 2 2 2 3 3 5 5 5" xfId="22761"/>
    <cellStyle name="Notas 2 2 2 3 3 5 5 6" xfId="22762"/>
    <cellStyle name="Notas 2 2 2 3 3 5 6" xfId="22763"/>
    <cellStyle name="Notas 2 2 2 3 3 5 6 2" xfId="22764"/>
    <cellStyle name="Notas 2 2 2 3 3 5 6 3" xfId="22765"/>
    <cellStyle name="Notas 2 2 2 3 3 5 6 4" xfId="22766"/>
    <cellStyle name="Notas 2 2 2 3 3 5 6 5" xfId="22767"/>
    <cellStyle name="Notas 2 2 2 3 3 5 6 6" xfId="22768"/>
    <cellStyle name="Notas 2 2 2 3 3 5 7" xfId="22769"/>
    <cellStyle name="Notas 2 2 2 3 3 5 7 2" xfId="22770"/>
    <cellStyle name="Notas 2 2 2 3 3 5 7 3" xfId="22771"/>
    <cellStyle name="Notas 2 2 2 3 3 5 7 4" xfId="22772"/>
    <cellStyle name="Notas 2 2 2 3 3 5 7 5" xfId="22773"/>
    <cellStyle name="Notas 2 2 2 3 3 5 7 6" xfId="22774"/>
    <cellStyle name="Notas 2 2 2 3 3 5 8" xfId="22775"/>
    <cellStyle name="Notas 2 2 2 3 3 5 8 2" xfId="22776"/>
    <cellStyle name="Notas 2 2 2 3 3 5 8 3" xfId="22777"/>
    <cellStyle name="Notas 2 2 2 3 3 5 8 4" xfId="22778"/>
    <cellStyle name="Notas 2 2 2 3 3 5 8 5" xfId="22779"/>
    <cellStyle name="Notas 2 2 2 3 3 5 8 6" xfId="22780"/>
    <cellStyle name="Notas 2 2 2 3 3 5 9" xfId="22781"/>
    <cellStyle name="Notas 2 2 2 3 3 6" xfId="22782"/>
    <cellStyle name="Notas 2 2 2 3 3 6 10" xfId="22783"/>
    <cellStyle name="Notas 2 2 2 3 3 6 11" xfId="22784"/>
    <cellStyle name="Notas 2 2 2 3 3 6 12" xfId="22785"/>
    <cellStyle name="Notas 2 2 2 3 3 6 13" xfId="22786"/>
    <cellStyle name="Notas 2 2 2 3 3 6 2" xfId="22787"/>
    <cellStyle name="Notas 2 2 2 3 3 6 2 2" xfId="22788"/>
    <cellStyle name="Notas 2 2 2 3 3 6 2 3" xfId="22789"/>
    <cellStyle name="Notas 2 2 2 3 3 6 2 4" xfId="22790"/>
    <cellStyle name="Notas 2 2 2 3 3 6 2 5" xfId="22791"/>
    <cellStyle name="Notas 2 2 2 3 3 6 2 6" xfId="22792"/>
    <cellStyle name="Notas 2 2 2 3 3 6 3" xfId="22793"/>
    <cellStyle name="Notas 2 2 2 3 3 6 3 2" xfId="22794"/>
    <cellStyle name="Notas 2 2 2 3 3 6 3 3" xfId="22795"/>
    <cellStyle name="Notas 2 2 2 3 3 6 3 4" xfId="22796"/>
    <cellStyle name="Notas 2 2 2 3 3 6 3 5" xfId="22797"/>
    <cellStyle name="Notas 2 2 2 3 3 6 3 6" xfId="22798"/>
    <cellStyle name="Notas 2 2 2 3 3 6 4" xfId="22799"/>
    <cellStyle name="Notas 2 2 2 3 3 6 4 2" xfId="22800"/>
    <cellStyle name="Notas 2 2 2 3 3 6 4 3" xfId="22801"/>
    <cellStyle name="Notas 2 2 2 3 3 6 4 4" xfId="22802"/>
    <cellStyle name="Notas 2 2 2 3 3 6 4 5" xfId="22803"/>
    <cellStyle name="Notas 2 2 2 3 3 6 4 6" xfId="22804"/>
    <cellStyle name="Notas 2 2 2 3 3 6 5" xfId="22805"/>
    <cellStyle name="Notas 2 2 2 3 3 6 5 2" xfId="22806"/>
    <cellStyle name="Notas 2 2 2 3 3 6 5 3" xfId="22807"/>
    <cellStyle name="Notas 2 2 2 3 3 6 5 4" xfId="22808"/>
    <cellStyle name="Notas 2 2 2 3 3 6 5 5" xfId="22809"/>
    <cellStyle name="Notas 2 2 2 3 3 6 5 6" xfId="22810"/>
    <cellStyle name="Notas 2 2 2 3 3 6 6" xfId="22811"/>
    <cellStyle name="Notas 2 2 2 3 3 6 6 2" xfId="22812"/>
    <cellStyle name="Notas 2 2 2 3 3 6 6 3" xfId="22813"/>
    <cellStyle name="Notas 2 2 2 3 3 6 6 4" xfId="22814"/>
    <cellStyle name="Notas 2 2 2 3 3 6 6 5" xfId="22815"/>
    <cellStyle name="Notas 2 2 2 3 3 6 6 6" xfId="22816"/>
    <cellStyle name="Notas 2 2 2 3 3 6 7" xfId="22817"/>
    <cellStyle name="Notas 2 2 2 3 3 6 7 2" xfId="22818"/>
    <cellStyle name="Notas 2 2 2 3 3 6 7 3" xfId="22819"/>
    <cellStyle name="Notas 2 2 2 3 3 6 7 4" xfId="22820"/>
    <cellStyle name="Notas 2 2 2 3 3 6 7 5" xfId="22821"/>
    <cellStyle name="Notas 2 2 2 3 3 6 7 6" xfId="22822"/>
    <cellStyle name="Notas 2 2 2 3 3 6 8" xfId="22823"/>
    <cellStyle name="Notas 2 2 2 3 3 6 8 2" xfId="22824"/>
    <cellStyle name="Notas 2 2 2 3 3 6 8 3" xfId="22825"/>
    <cellStyle name="Notas 2 2 2 3 3 6 8 4" xfId="22826"/>
    <cellStyle name="Notas 2 2 2 3 3 6 8 5" xfId="22827"/>
    <cellStyle name="Notas 2 2 2 3 3 6 8 6" xfId="22828"/>
    <cellStyle name="Notas 2 2 2 3 3 6 9" xfId="22829"/>
    <cellStyle name="Notas 2 2 2 3 3 7" xfId="22830"/>
    <cellStyle name="Notas 2 2 2 3 3 7 10" xfId="22831"/>
    <cellStyle name="Notas 2 2 2 3 3 7 11" xfId="22832"/>
    <cellStyle name="Notas 2 2 2 3 3 7 12" xfId="22833"/>
    <cellStyle name="Notas 2 2 2 3 3 7 13" xfId="22834"/>
    <cellStyle name="Notas 2 2 2 3 3 7 2" xfId="22835"/>
    <cellStyle name="Notas 2 2 2 3 3 7 2 2" xfId="22836"/>
    <cellStyle name="Notas 2 2 2 3 3 7 2 3" xfId="22837"/>
    <cellStyle name="Notas 2 2 2 3 3 7 2 4" xfId="22838"/>
    <cellStyle name="Notas 2 2 2 3 3 7 2 5" xfId="22839"/>
    <cellStyle name="Notas 2 2 2 3 3 7 2 6" xfId="22840"/>
    <cellStyle name="Notas 2 2 2 3 3 7 3" xfId="22841"/>
    <cellStyle name="Notas 2 2 2 3 3 7 3 2" xfId="22842"/>
    <cellStyle name="Notas 2 2 2 3 3 7 3 3" xfId="22843"/>
    <cellStyle name="Notas 2 2 2 3 3 7 3 4" xfId="22844"/>
    <cellStyle name="Notas 2 2 2 3 3 7 3 5" xfId="22845"/>
    <cellStyle name="Notas 2 2 2 3 3 7 3 6" xfId="22846"/>
    <cellStyle name="Notas 2 2 2 3 3 7 4" xfId="22847"/>
    <cellStyle name="Notas 2 2 2 3 3 7 4 2" xfId="22848"/>
    <cellStyle name="Notas 2 2 2 3 3 7 4 3" xfId="22849"/>
    <cellStyle name="Notas 2 2 2 3 3 7 4 4" xfId="22850"/>
    <cellStyle name="Notas 2 2 2 3 3 7 4 5" xfId="22851"/>
    <cellStyle name="Notas 2 2 2 3 3 7 4 6" xfId="22852"/>
    <cellStyle name="Notas 2 2 2 3 3 7 5" xfId="22853"/>
    <cellStyle name="Notas 2 2 2 3 3 7 5 2" xfId="22854"/>
    <cellStyle name="Notas 2 2 2 3 3 7 5 3" xfId="22855"/>
    <cellStyle name="Notas 2 2 2 3 3 7 5 4" xfId="22856"/>
    <cellStyle name="Notas 2 2 2 3 3 7 5 5" xfId="22857"/>
    <cellStyle name="Notas 2 2 2 3 3 7 5 6" xfId="22858"/>
    <cellStyle name="Notas 2 2 2 3 3 7 6" xfId="22859"/>
    <cellStyle name="Notas 2 2 2 3 3 7 6 2" xfId="22860"/>
    <cellStyle name="Notas 2 2 2 3 3 7 6 3" xfId="22861"/>
    <cellStyle name="Notas 2 2 2 3 3 7 6 4" xfId="22862"/>
    <cellStyle name="Notas 2 2 2 3 3 7 6 5" xfId="22863"/>
    <cellStyle name="Notas 2 2 2 3 3 7 6 6" xfId="22864"/>
    <cellStyle name="Notas 2 2 2 3 3 7 7" xfId="22865"/>
    <cellStyle name="Notas 2 2 2 3 3 7 7 2" xfId="22866"/>
    <cellStyle name="Notas 2 2 2 3 3 7 7 3" xfId="22867"/>
    <cellStyle name="Notas 2 2 2 3 3 7 7 4" xfId="22868"/>
    <cellStyle name="Notas 2 2 2 3 3 7 7 5" xfId="22869"/>
    <cellStyle name="Notas 2 2 2 3 3 7 7 6" xfId="22870"/>
    <cellStyle name="Notas 2 2 2 3 3 7 8" xfId="22871"/>
    <cellStyle name="Notas 2 2 2 3 3 7 8 2" xfId="22872"/>
    <cellStyle name="Notas 2 2 2 3 3 7 8 3" xfId="22873"/>
    <cellStyle name="Notas 2 2 2 3 3 7 8 4" xfId="22874"/>
    <cellStyle name="Notas 2 2 2 3 3 7 8 5" xfId="22875"/>
    <cellStyle name="Notas 2 2 2 3 3 7 8 6" xfId="22876"/>
    <cellStyle name="Notas 2 2 2 3 3 7 9" xfId="22877"/>
    <cellStyle name="Notas 2 2 2 3 3 8" xfId="22878"/>
    <cellStyle name="Notas 2 2 2 3 3 8 2" xfId="22879"/>
    <cellStyle name="Notas 2 2 2 3 3 8 3" xfId="22880"/>
    <cellStyle name="Notas 2 2 2 3 3 8 4" xfId="22881"/>
    <cellStyle name="Notas 2 2 2 3 3 8 5" xfId="22882"/>
    <cellStyle name="Notas 2 2 2 3 3 8 6" xfId="22883"/>
    <cellStyle name="Notas 2 2 2 3 3 9" xfId="22884"/>
    <cellStyle name="Notas 2 2 2 3 3 9 2" xfId="22885"/>
    <cellStyle name="Notas 2 2 2 3 3 9 3" xfId="22886"/>
    <cellStyle name="Notas 2 2 2 3 3 9 4" xfId="22887"/>
    <cellStyle name="Notas 2 2 2 3 3 9 5" xfId="22888"/>
    <cellStyle name="Notas 2 2 2 3 3 9 6" xfId="22889"/>
    <cellStyle name="Notas 2 2 2 3 4" xfId="22890"/>
    <cellStyle name="Notas 2 2 2 3 4 10" xfId="22891"/>
    <cellStyle name="Notas 2 2 2 3 4 11" xfId="22892"/>
    <cellStyle name="Notas 2 2 2 3 4 12" xfId="22893"/>
    <cellStyle name="Notas 2 2 2 3 4 13" xfId="22894"/>
    <cellStyle name="Notas 2 2 2 3 4 14" xfId="22895"/>
    <cellStyle name="Notas 2 2 2 3 4 15" xfId="22896"/>
    <cellStyle name="Notas 2 2 2 3 4 2" xfId="22897"/>
    <cellStyle name="Notas 2 2 2 3 4 2 10" xfId="22898"/>
    <cellStyle name="Notas 2 2 2 3 4 2 11" xfId="22899"/>
    <cellStyle name="Notas 2 2 2 3 4 2 12" xfId="22900"/>
    <cellStyle name="Notas 2 2 2 3 4 2 13" xfId="22901"/>
    <cellStyle name="Notas 2 2 2 3 4 2 14" xfId="22902"/>
    <cellStyle name="Notas 2 2 2 3 4 2 2" xfId="22903"/>
    <cellStyle name="Notas 2 2 2 3 4 2 2 2" xfId="22904"/>
    <cellStyle name="Notas 2 2 2 3 4 2 2 3" xfId="22905"/>
    <cellStyle name="Notas 2 2 2 3 4 2 2 4" xfId="22906"/>
    <cellStyle name="Notas 2 2 2 3 4 2 2 5" xfId="22907"/>
    <cellStyle name="Notas 2 2 2 3 4 2 2 6" xfId="22908"/>
    <cellStyle name="Notas 2 2 2 3 4 2 3" xfId="22909"/>
    <cellStyle name="Notas 2 2 2 3 4 2 3 2" xfId="22910"/>
    <cellStyle name="Notas 2 2 2 3 4 2 3 3" xfId="22911"/>
    <cellStyle name="Notas 2 2 2 3 4 2 3 4" xfId="22912"/>
    <cellStyle name="Notas 2 2 2 3 4 2 3 5" xfId="22913"/>
    <cellStyle name="Notas 2 2 2 3 4 2 3 6" xfId="22914"/>
    <cellStyle name="Notas 2 2 2 3 4 2 4" xfId="22915"/>
    <cellStyle name="Notas 2 2 2 3 4 2 4 2" xfId="22916"/>
    <cellStyle name="Notas 2 2 2 3 4 2 4 3" xfId="22917"/>
    <cellStyle name="Notas 2 2 2 3 4 2 4 4" xfId="22918"/>
    <cellStyle name="Notas 2 2 2 3 4 2 4 5" xfId="22919"/>
    <cellStyle name="Notas 2 2 2 3 4 2 4 6" xfId="22920"/>
    <cellStyle name="Notas 2 2 2 3 4 2 5" xfId="22921"/>
    <cellStyle name="Notas 2 2 2 3 4 2 5 2" xfId="22922"/>
    <cellStyle name="Notas 2 2 2 3 4 2 5 3" xfId="22923"/>
    <cellStyle name="Notas 2 2 2 3 4 2 5 4" xfId="22924"/>
    <cellStyle name="Notas 2 2 2 3 4 2 5 5" xfId="22925"/>
    <cellStyle name="Notas 2 2 2 3 4 2 5 6" xfId="22926"/>
    <cellStyle name="Notas 2 2 2 3 4 2 6" xfId="22927"/>
    <cellStyle name="Notas 2 2 2 3 4 2 6 2" xfId="22928"/>
    <cellStyle name="Notas 2 2 2 3 4 2 6 3" xfId="22929"/>
    <cellStyle name="Notas 2 2 2 3 4 2 6 4" xfId="22930"/>
    <cellStyle name="Notas 2 2 2 3 4 2 6 5" xfId="22931"/>
    <cellStyle name="Notas 2 2 2 3 4 2 6 6" xfId="22932"/>
    <cellStyle name="Notas 2 2 2 3 4 2 7" xfId="22933"/>
    <cellStyle name="Notas 2 2 2 3 4 2 7 2" xfId="22934"/>
    <cellStyle name="Notas 2 2 2 3 4 2 7 3" xfId="22935"/>
    <cellStyle name="Notas 2 2 2 3 4 2 7 4" xfId="22936"/>
    <cellStyle name="Notas 2 2 2 3 4 2 7 5" xfId="22937"/>
    <cellStyle name="Notas 2 2 2 3 4 2 7 6" xfId="22938"/>
    <cellStyle name="Notas 2 2 2 3 4 2 8" xfId="22939"/>
    <cellStyle name="Notas 2 2 2 3 4 2 8 2" xfId="22940"/>
    <cellStyle name="Notas 2 2 2 3 4 2 8 3" xfId="22941"/>
    <cellStyle name="Notas 2 2 2 3 4 2 8 4" xfId="22942"/>
    <cellStyle name="Notas 2 2 2 3 4 2 8 5" xfId="22943"/>
    <cellStyle name="Notas 2 2 2 3 4 2 8 6" xfId="22944"/>
    <cellStyle name="Notas 2 2 2 3 4 2 9" xfId="22945"/>
    <cellStyle name="Notas 2 2 2 3 4 3" xfId="22946"/>
    <cellStyle name="Notas 2 2 2 3 4 3 2" xfId="22947"/>
    <cellStyle name="Notas 2 2 2 3 4 3 3" xfId="22948"/>
    <cellStyle name="Notas 2 2 2 3 4 3 4" xfId="22949"/>
    <cellStyle name="Notas 2 2 2 3 4 3 5" xfId="22950"/>
    <cellStyle name="Notas 2 2 2 3 4 3 6" xfId="22951"/>
    <cellStyle name="Notas 2 2 2 3 4 4" xfId="22952"/>
    <cellStyle name="Notas 2 2 2 3 4 4 2" xfId="22953"/>
    <cellStyle name="Notas 2 2 2 3 4 4 3" xfId="22954"/>
    <cellStyle name="Notas 2 2 2 3 4 4 4" xfId="22955"/>
    <cellStyle name="Notas 2 2 2 3 4 4 5" xfId="22956"/>
    <cellStyle name="Notas 2 2 2 3 4 4 6" xfId="22957"/>
    <cellStyle name="Notas 2 2 2 3 4 5" xfId="22958"/>
    <cellStyle name="Notas 2 2 2 3 4 5 2" xfId="22959"/>
    <cellStyle name="Notas 2 2 2 3 4 5 3" xfId="22960"/>
    <cellStyle name="Notas 2 2 2 3 4 5 4" xfId="22961"/>
    <cellStyle name="Notas 2 2 2 3 4 5 5" xfId="22962"/>
    <cellStyle name="Notas 2 2 2 3 4 5 6" xfId="22963"/>
    <cellStyle name="Notas 2 2 2 3 4 6" xfId="22964"/>
    <cellStyle name="Notas 2 2 2 3 4 6 2" xfId="22965"/>
    <cellStyle name="Notas 2 2 2 3 4 6 3" xfId="22966"/>
    <cellStyle name="Notas 2 2 2 3 4 6 4" xfId="22967"/>
    <cellStyle name="Notas 2 2 2 3 4 6 5" xfId="22968"/>
    <cellStyle name="Notas 2 2 2 3 4 6 6" xfId="22969"/>
    <cellStyle name="Notas 2 2 2 3 4 7" xfId="22970"/>
    <cellStyle name="Notas 2 2 2 3 4 7 2" xfId="22971"/>
    <cellStyle name="Notas 2 2 2 3 4 7 3" xfId="22972"/>
    <cellStyle name="Notas 2 2 2 3 4 7 4" xfId="22973"/>
    <cellStyle name="Notas 2 2 2 3 4 7 5" xfId="22974"/>
    <cellStyle name="Notas 2 2 2 3 4 7 6" xfId="22975"/>
    <cellStyle name="Notas 2 2 2 3 4 8" xfId="22976"/>
    <cellStyle name="Notas 2 2 2 3 4 8 2" xfId="22977"/>
    <cellStyle name="Notas 2 2 2 3 4 8 3" xfId="22978"/>
    <cellStyle name="Notas 2 2 2 3 4 8 4" xfId="22979"/>
    <cellStyle name="Notas 2 2 2 3 4 8 5" xfId="22980"/>
    <cellStyle name="Notas 2 2 2 3 4 8 6" xfId="22981"/>
    <cellStyle name="Notas 2 2 2 3 4 9" xfId="22982"/>
    <cellStyle name="Notas 2 2 2 3 4 9 2" xfId="22983"/>
    <cellStyle name="Notas 2 2 2 3 4 9 3" xfId="22984"/>
    <cellStyle name="Notas 2 2 2 3 4 9 4" xfId="22985"/>
    <cellStyle name="Notas 2 2 2 3 4 9 5" xfId="22986"/>
    <cellStyle name="Notas 2 2 2 3 4 9 6" xfId="22987"/>
    <cellStyle name="Notas 2 2 2 3 5" xfId="22988"/>
    <cellStyle name="Notas 2 2 2 3 5 10" xfId="22989"/>
    <cellStyle name="Notas 2 2 2 3 5 11" xfId="22990"/>
    <cellStyle name="Notas 2 2 2 3 5 12" xfId="22991"/>
    <cellStyle name="Notas 2 2 2 3 5 13" xfId="22992"/>
    <cellStyle name="Notas 2 2 2 3 5 14" xfId="22993"/>
    <cellStyle name="Notas 2 2 2 3 5 2" xfId="22994"/>
    <cellStyle name="Notas 2 2 2 3 5 2 2" xfId="22995"/>
    <cellStyle name="Notas 2 2 2 3 5 2 3" xfId="22996"/>
    <cellStyle name="Notas 2 2 2 3 5 2 4" xfId="22997"/>
    <cellStyle name="Notas 2 2 2 3 5 2 5" xfId="22998"/>
    <cellStyle name="Notas 2 2 2 3 5 2 6" xfId="22999"/>
    <cellStyle name="Notas 2 2 2 3 5 2 7" xfId="23000"/>
    <cellStyle name="Notas 2 2 2 3 5 3" xfId="23001"/>
    <cellStyle name="Notas 2 2 2 3 5 3 2" xfId="23002"/>
    <cellStyle name="Notas 2 2 2 3 5 3 3" xfId="23003"/>
    <cellStyle name="Notas 2 2 2 3 5 3 4" xfId="23004"/>
    <cellStyle name="Notas 2 2 2 3 5 3 5" xfId="23005"/>
    <cellStyle name="Notas 2 2 2 3 5 3 6" xfId="23006"/>
    <cellStyle name="Notas 2 2 2 3 5 4" xfId="23007"/>
    <cellStyle name="Notas 2 2 2 3 5 4 2" xfId="23008"/>
    <cellStyle name="Notas 2 2 2 3 5 4 3" xfId="23009"/>
    <cellStyle name="Notas 2 2 2 3 5 4 4" xfId="23010"/>
    <cellStyle name="Notas 2 2 2 3 5 4 5" xfId="23011"/>
    <cellStyle name="Notas 2 2 2 3 5 4 6" xfId="23012"/>
    <cellStyle name="Notas 2 2 2 3 5 5" xfId="23013"/>
    <cellStyle name="Notas 2 2 2 3 5 5 2" xfId="23014"/>
    <cellStyle name="Notas 2 2 2 3 5 5 3" xfId="23015"/>
    <cellStyle name="Notas 2 2 2 3 5 5 4" xfId="23016"/>
    <cellStyle name="Notas 2 2 2 3 5 5 5" xfId="23017"/>
    <cellStyle name="Notas 2 2 2 3 5 5 6" xfId="23018"/>
    <cellStyle name="Notas 2 2 2 3 5 6" xfId="23019"/>
    <cellStyle name="Notas 2 2 2 3 5 6 2" xfId="23020"/>
    <cellStyle name="Notas 2 2 2 3 5 6 3" xfId="23021"/>
    <cellStyle name="Notas 2 2 2 3 5 6 4" xfId="23022"/>
    <cellStyle name="Notas 2 2 2 3 5 6 5" xfId="23023"/>
    <cellStyle name="Notas 2 2 2 3 5 6 6" xfId="23024"/>
    <cellStyle name="Notas 2 2 2 3 5 7" xfId="23025"/>
    <cellStyle name="Notas 2 2 2 3 5 7 2" xfId="23026"/>
    <cellStyle name="Notas 2 2 2 3 5 7 3" xfId="23027"/>
    <cellStyle name="Notas 2 2 2 3 5 7 4" xfId="23028"/>
    <cellStyle name="Notas 2 2 2 3 5 7 5" xfId="23029"/>
    <cellStyle name="Notas 2 2 2 3 5 7 6" xfId="23030"/>
    <cellStyle name="Notas 2 2 2 3 5 8" xfId="23031"/>
    <cellStyle name="Notas 2 2 2 3 5 8 2" xfId="23032"/>
    <cellStyle name="Notas 2 2 2 3 5 8 3" xfId="23033"/>
    <cellStyle name="Notas 2 2 2 3 5 8 4" xfId="23034"/>
    <cellStyle name="Notas 2 2 2 3 5 8 5" xfId="23035"/>
    <cellStyle name="Notas 2 2 2 3 5 8 6" xfId="23036"/>
    <cellStyle name="Notas 2 2 2 3 5 9" xfId="23037"/>
    <cellStyle name="Notas 2 2 2 3 6" xfId="23038"/>
    <cellStyle name="Notas 2 2 2 3 6 10" xfId="23039"/>
    <cellStyle name="Notas 2 2 2 3 6 11" xfId="23040"/>
    <cellStyle name="Notas 2 2 2 3 6 12" xfId="23041"/>
    <cellStyle name="Notas 2 2 2 3 6 13" xfId="23042"/>
    <cellStyle name="Notas 2 2 2 3 6 14" xfId="23043"/>
    <cellStyle name="Notas 2 2 2 3 6 2" xfId="23044"/>
    <cellStyle name="Notas 2 2 2 3 6 2 2" xfId="23045"/>
    <cellStyle name="Notas 2 2 2 3 6 2 3" xfId="23046"/>
    <cellStyle name="Notas 2 2 2 3 6 2 4" xfId="23047"/>
    <cellStyle name="Notas 2 2 2 3 6 2 5" xfId="23048"/>
    <cellStyle name="Notas 2 2 2 3 6 2 6" xfId="23049"/>
    <cellStyle name="Notas 2 2 2 3 6 3" xfId="23050"/>
    <cellStyle name="Notas 2 2 2 3 6 3 2" xfId="23051"/>
    <cellStyle name="Notas 2 2 2 3 6 3 3" xfId="23052"/>
    <cellStyle name="Notas 2 2 2 3 6 3 4" xfId="23053"/>
    <cellStyle name="Notas 2 2 2 3 6 3 5" xfId="23054"/>
    <cellStyle name="Notas 2 2 2 3 6 3 6" xfId="23055"/>
    <cellStyle name="Notas 2 2 2 3 6 4" xfId="23056"/>
    <cellStyle name="Notas 2 2 2 3 6 4 2" xfId="23057"/>
    <cellStyle name="Notas 2 2 2 3 6 4 3" xfId="23058"/>
    <cellStyle name="Notas 2 2 2 3 6 4 4" xfId="23059"/>
    <cellStyle name="Notas 2 2 2 3 6 4 5" xfId="23060"/>
    <cellStyle name="Notas 2 2 2 3 6 4 6" xfId="23061"/>
    <cellStyle name="Notas 2 2 2 3 6 5" xfId="23062"/>
    <cellStyle name="Notas 2 2 2 3 6 5 2" xfId="23063"/>
    <cellStyle name="Notas 2 2 2 3 6 5 3" xfId="23064"/>
    <cellStyle name="Notas 2 2 2 3 6 5 4" xfId="23065"/>
    <cellStyle name="Notas 2 2 2 3 6 5 5" xfId="23066"/>
    <cellStyle name="Notas 2 2 2 3 6 5 6" xfId="23067"/>
    <cellStyle name="Notas 2 2 2 3 6 6" xfId="23068"/>
    <cellStyle name="Notas 2 2 2 3 6 6 2" xfId="23069"/>
    <cellStyle name="Notas 2 2 2 3 6 6 3" xfId="23070"/>
    <cellStyle name="Notas 2 2 2 3 6 6 4" xfId="23071"/>
    <cellStyle name="Notas 2 2 2 3 6 6 5" xfId="23072"/>
    <cellStyle name="Notas 2 2 2 3 6 6 6" xfId="23073"/>
    <cellStyle name="Notas 2 2 2 3 6 7" xfId="23074"/>
    <cellStyle name="Notas 2 2 2 3 6 7 2" xfId="23075"/>
    <cellStyle name="Notas 2 2 2 3 6 7 3" xfId="23076"/>
    <cellStyle name="Notas 2 2 2 3 6 7 4" xfId="23077"/>
    <cellStyle name="Notas 2 2 2 3 6 7 5" xfId="23078"/>
    <cellStyle name="Notas 2 2 2 3 6 7 6" xfId="23079"/>
    <cellStyle name="Notas 2 2 2 3 6 8" xfId="23080"/>
    <cellStyle name="Notas 2 2 2 3 6 8 2" xfId="23081"/>
    <cellStyle name="Notas 2 2 2 3 6 8 3" xfId="23082"/>
    <cellStyle name="Notas 2 2 2 3 6 8 4" xfId="23083"/>
    <cellStyle name="Notas 2 2 2 3 6 8 5" xfId="23084"/>
    <cellStyle name="Notas 2 2 2 3 6 8 6" xfId="23085"/>
    <cellStyle name="Notas 2 2 2 3 6 9" xfId="23086"/>
    <cellStyle name="Notas 2 2 2 3 7" xfId="23087"/>
    <cellStyle name="Notas 2 2 2 3 7 10" xfId="23088"/>
    <cellStyle name="Notas 2 2 2 3 7 11" xfId="23089"/>
    <cellStyle name="Notas 2 2 2 3 7 12" xfId="23090"/>
    <cellStyle name="Notas 2 2 2 3 7 13" xfId="23091"/>
    <cellStyle name="Notas 2 2 2 3 7 2" xfId="23092"/>
    <cellStyle name="Notas 2 2 2 3 7 2 2" xfId="23093"/>
    <cellStyle name="Notas 2 2 2 3 7 2 3" xfId="23094"/>
    <cellStyle name="Notas 2 2 2 3 7 2 4" xfId="23095"/>
    <cellStyle name="Notas 2 2 2 3 7 2 5" xfId="23096"/>
    <cellStyle name="Notas 2 2 2 3 7 2 6" xfId="23097"/>
    <cellStyle name="Notas 2 2 2 3 7 3" xfId="23098"/>
    <cellStyle name="Notas 2 2 2 3 7 3 2" xfId="23099"/>
    <cellStyle name="Notas 2 2 2 3 7 3 3" xfId="23100"/>
    <cellStyle name="Notas 2 2 2 3 7 3 4" xfId="23101"/>
    <cellStyle name="Notas 2 2 2 3 7 3 5" xfId="23102"/>
    <cellStyle name="Notas 2 2 2 3 7 3 6" xfId="23103"/>
    <cellStyle name="Notas 2 2 2 3 7 4" xfId="23104"/>
    <cellStyle name="Notas 2 2 2 3 7 4 2" xfId="23105"/>
    <cellStyle name="Notas 2 2 2 3 7 4 3" xfId="23106"/>
    <cellStyle name="Notas 2 2 2 3 7 4 4" xfId="23107"/>
    <cellStyle name="Notas 2 2 2 3 7 4 5" xfId="23108"/>
    <cellStyle name="Notas 2 2 2 3 7 4 6" xfId="23109"/>
    <cellStyle name="Notas 2 2 2 3 7 5" xfId="23110"/>
    <cellStyle name="Notas 2 2 2 3 7 5 2" xfId="23111"/>
    <cellStyle name="Notas 2 2 2 3 7 5 3" xfId="23112"/>
    <cellStyle name="Notas 2 2 2 3 7 5 4" xfId="23113"/>
    <cellStyle name="Notas 2 2 2 3 7 5 5" xfId="23114"/>
    <cellStyle name="Notas 2 2 2 3 7 5 6" xfId="23115"/>
    <cellStyle name="Notas 2 2 2 3 7 6" xfId="23116"/>
    <cellStyle name="Notas 2 2 2 3 7 6 2" xfId="23117"/>
    <cellStyle name="Notas 2 2 2 3 7 6 3" xfId="23118"/>
    <cellStyle name="Notas 2 2 2 3 7 6 4" xfId="23119"/>
    <cellStyle name="Notas 2 2 2 3 7 6 5" xfId="23120"/>
    <cellStyle name="Notas 2 2 2 3 7 6 6" xfId="23121"/>
    <cellStyle name="Notas 2 2 2 3 7 7" xfId="23122"/>
    <cellStyle name="Notas 2 2 2 3 7 7 2" xfId="23123"/>
    <cellStyle name="Notas 2 2 2 3 7 7 3" xfId="23124"/>
    <cellStyle name="Notas 2 2 2 3 7 7 4" xfId="23125"/>
    <cellStyle name="Notas 2 2 2 3 7 7 5" xfId="23126"/>
    <cellStyle name="Notas 2 2 2 3 7 7 6" xfId="23127"/>
    <cellStyle name="Notas 2 2 2 3 7 8" xfId="23128"/>
    <cellStyle name="Notas 2 2 2 3 7 8 2" xfId="23129"/>
    <cellStyle name="Notas 2 2 2 3 7 8 3" xfId="23130"/>
    <cellStyle name="Notas 2 2 2 3 7 8 4" xfId="23131"/>
    <cellStyle name="Notas 2 2 2 3 7 8 5" xfId="23132"/>
    <cellStyle name="Notas 2 2 2 3 7 8 6" xfId="23133"/>
    <cellStyle name="Notas 2 2 2 3 7 9" xfId="23134"/>
    <cellStyle name="Notas 2 2 2 3 8" xfId="23135"/>
    <cellStyle name="Notas 2 2 2 3 8 10" xfId="23136"/>
    <cellStyle name="Notas 2 2 2 3 8 11" xfId="23137"/>
    <cellStyle name="Notas 2 2 2 3 8 12" xfId="23138"/>
    <cellStyle name="Notas 2 2 2 3 8 13" xfId="23139"/>
    <cellStyle name="Notas 2 2 2 3 8 2" xfId="23140"/>
    <cellStyle name="Notas 2 2 2 3 8 2 2" xfId="23141"/>
    <cellStyle name="Notas 2 2 2 3 8 2 3" xfId="23142"/>
    <cellStyle name="Notas 2 2 2 3 8 2 4" xfId="23143"/>
    <cellStyle name="Notas 2 2 2 3 8 2 5" xfId="23144"/>
    <cellStyle name="Notas 2 2 2 3 8 2 6" xfId="23145"/>
    <cellStyle name="Notas 2 2 2 3 8 3" xfId="23146"/>
    <cellStyle name="Notas 2 2 2 3 8 3 2" xfId="23147"/>
    <cellStyle name="Notas 2 2 2 3 8 3 3" xfId="23148"/>
    <cellStyle name="Notas 2 2 2 3 8 3 4" xfId="23149"/>
    <cellStyle name="Notas 2 2 2 3 8 3 5" xfId="23150"/>
    <cellStyle name="Notas 2 2 2 3 8 3 6" xfId="23151"/>
    <cellStyle name="Notas 2 2 2 3 8 4" xfId="23152"/>
    <cellStyle name="Notas 2 2 2 3 8 4 2" xfId="23153"/>
    <cellStyle name="Notas 2 2 2 3 8 4 3" xfId="23154"/>
    <cellStyle name="Notas 2 2 2 3 8 4 4" xfId="23155"/>
    <cellStyle name="Notas 2 2 2 3 8 4 5" xfId="23156"/>
    <cellStyle name="Notas 2 2 2 3 8 4 6" xfId="23157"/>
    <cellStyle name="Notas 2 2 2 3 8 5" xfId="23158"/>
    <cellStyle name="Notas 2 2 2 3 8 5 2" xfId="23159"/>
    <cellStyle name="Notas 2 2 2 3 8 5 3" xfId="23160"/>
    <cellStyle name="Notas 2 2 2 3 8 5 4" xfId="23161"/>
    <cellStyle name="Notas 2 2 2 3 8 5 5" xfId="23162"/>
    <cellStyle name="Notas 2 2 2 3 8 5 6" xfId="23163"/>
    <cellStyle name="Notas 2 2 2 3 8 6" xfId="23164"/>
    <cellStyle name="Notas 2 2 2 3 8 6 2" xfId="23165"/>
    <cellStyle name="Notas 2 2 2 3 8 6 3" xfId="23166"/>
    <cellStyle name="Notas 2 2 2 3 8 6 4" xfId="23167"/>
    <cellStyle name="Notas 2 2 2 3 8 6 5" xfId="23168"/>
    <cellStyle name="Notas 2 2 2 3 8 6 6" xfId="23169"/>
    <cellStyle name="Notas 2 2 2 3 8 7" xfId="23170"/>
    <cellStyle name="Notas 2 2 2 3 8 7 2" xfId="23171"/>
    <cellStyle name="Notas 2 2 2 3 8 7 3" xfId="23172"/>
    <cellStyle name="Notas 2 2 2 3 8 7 4" xfId="23173"/>
    <cellStyle name="Notas 2 2 2 3 8 7 5" xfId="23174"/>
    <cellStyle name="Notas 2 2 2 3 8 7 6" xfId="23175"/>
    <cellStyle name="Notas 2 2 2 3 8 8" xfId="23176"/>
    <cellStyle name="Notas 2 2 2 3 8 8 2" xfId="23177"/>
    <cellStyle name="Notas 2 2 2 3 8 8 3" xfId="23178"/>
    <cellStyle name="Notas 2 2 2 3 8 8 4" xfId="23179"/>
    <cellStyle name="Notas 2 2 2 3 8 8 5" xfId="23180"/>
    <cellStyle name="Notas 2 2 2 3 8 8 6" xfId="23181"/>
    <cellStyle name="Notas 2 2 2 3 8 9" xfId="23182"/>
    <cellStyle name="Notas 2 2 2 3 9" xfId="23183"/>
    <cellStyle name="Notas 2 2 2 3 9 10" xfId="23184"/>
    <cellStyle name="Notas 2 2 2 3 9 11" xfId="23185"/>
    <cellStyle name="Notas 2 2 2 3 9 12" xfId="23186"/>
    <cellStyle name="Notas 2 2 2 3 9 13" xfId="23187"/>
    <cellStyle name="Notas 2 2 2 3 9 2" xfId="23188"/>
    <cellStyle name="Notas 2 2 2 3 9 2 2" xfId="23189"/>
    <cellStyle name="Notas 2 2 2 3 9 2 3" xfId="23190"/>
    <cellStyle name="Notas 2 2 2 3 9 2 4" xfId="23191"/>
    <cellStyle name="Notas 2 2 2 3 9 2 5" xfId="23192"/>
    <cellStyle name="Notas 2 2 2 3 9 2 6" xfId="23193"/>
    <cellStyle name="Notas 2 2 2 3 9 3" xfId="23194"/>
    <cellStyle name="Notas 2 2 2 3 9 3 2" xfId="23195"/>
    <cellStyle name="Notas 2 2 2 3 9 3 3" xfId="23196"/>
    <cellStyle name="Notas 2 2 2 3 9 3 4" xfId="23197"/>
    <cellStyle name="Notas 2 2 2 3 9 3 5" xfId="23198"/>
    <cellStyle name="Notas 2 2 2 3 9 3 6" xfId="23199"/>
    <cellStyle name="Notas 2 2 2 3 9 4" xfId="23200"/>
    <cellStyle name="Notas 2 2 2 3 9 4 2" xfId="23201"/>
    <cellStyle name="Notas 2 2 2 3 9 4 3" xfId="23202"/>
    <cellStyle name="Notas 2 2 2 3 9 4 4" xfId="23203"/>
    <cellStyle name="Notas 2 2 2 3 9 4 5" xfId="23204"/>
    <cellStyle name="Notas 2 2 2 3 9 4 6" xfId="23205"/>
    <cellStyle name="Notas 2 2 2 3 9 5" xfId="23206"/>
    <cellStyle name="Notas 2 2 2 3 9 5 2" xfId="23207"/>
    <cellStyle name="Notas 2 2 2 3 9 5 3" xfId="23208"/>
    <cellStyle name="Notas 2 2 2 3 9 5 4" xfId="23209"/>
    <cellStyle name="Notas 2 2 2 3 9 5 5" xfId="23210"/>
    <cellStyle name="Notas 2 2 2 3 9 5 6" xfId="23211"/>
    <cellStyle name="Notas 2 2 2 3 9 6" xfId="23212"/>
    <cellStyle name="Notas 2 2 2 3 9 6 2" xfId="23213"/>
    <cellStyle name="Notas 2 2 2 3 9 6 3" xfId="23214"/>
    <cellStyle name="Notas 2 2 2 3 9 6 4" xfId="23215"/>
    <cellStyle name="Notas 2 2 2 3 9 6 5" xfId="23216"/>
    <cellStyle name="Notas 2 2 2 3 9 6 6" xfId="23217"/>
    <cellStyle name="Notas 2 2 2 3 9 7" xfId="23218"/>
    <cellStyle name="Notas 2 2 2 3 9 7 2" xfId="23219"/>
    <cellStyle name="Notas 2 2 2 3 9 7 3" xfId="23220"/>
    <cellStyle name="Notas 2 2 2 3 9 7 4" xfId="23221"/>
    <cellStyle name="Notas 2 2 2 3 9 7 5" xfId="23222"/>
    <cellStyle name="Notas 2 2 2 3 9 7 6" xfId="23223"/>
    <cellStyle name="Notas 2 2 2 3 9 8" xfId="23224"/>
    <cellStyle name="Notas 2 2 2 3 9 8 2" xfId="23225"/>
    <cellStyle name="Notas 2 2 2 3 9 8 3" xfId="23226"/>
    <cellStyle name="Notas 2 2 2 3 9 8 4" xfId="23227"/>
    <cellStyle name="Notas 2 2 2 3 9 8 5" xfId="23228"/>
    <cellStyle name="Notas 2 2 2 3 9 8 6" xfId="23229"/>
    <cellStyle name="Notas 2 2 2 3 9 9" xfId="23230"/>
    <cellStyle name="Notas 2 2 2 4" xfId="23231"/>
    <cellStyle name="Notas 2 2 2 4 10" xfId="23232"/>
    <cellStyle name="Notas 2 2 2 4 10 2" xfId="23233"/>
    <cellStyle name="Notas 2 2 2 4 10 3" xfId="23234"/>
    <cellStyle name="Notas 2 2 2 4 10 4" xfId="23235"/>
    <cellStyle name="Notas 2 2 2 4 10 5" xfId="23236"/>
    <cellStyle name="Notas 2 2 2 4 10 6" xfId="23237"/>
    <cellStyle name="Notas 2 2 2 4 11" xfId="23238"/>
    <cellStyle name="Notas 2 2 2 4 11 2" xfId="23239"/>
    <cellStyle name="Notas 2 2 2 4 11 3" xfId="23240"/>
    <cellStyle name="Notas 2 2 2 4 11 4" xfId="23241"/>
    <cellStyle name="Notas 2 2 2 4 11 5" xfId="23242"/>
    <cellStyle name="Notas 2 2 2 4 11 6" xfId="23243"/>
    <cellStyle name="Notas 2 2 2 4 12" xfId="23244"/>
    <cellStyle name="Notas 2 2 2 4 12 2" xfId="23245"/>
    <cellStyle name="Notas 2 2 2 4 12 3" xfId="23246"/>
    <cellStyle name="Notas 2 2 2 4 12 4" xfId="23247"/>
    <cellStyle name="Notas 2 2 2 4 12 5" xfId="23248"/>
    <cellStyle name="Notas 2 2 2 4 12 6" xfId="23249"/>
    <cellStyle name="Notas 2 2 2 4 13" xfId="23250"/>
    <cellStyle name="Notas 2 2 2 4 13 2" xfId="23251"/>
    <cellStyle name="Notas 2 2 2 4 13 3" xfId="23252"/>
    <cellStyle name="Notas 2 2 2 4 13 4" xfId="23253"/>
    <cellStyle name="Notas 2 2 2 4 13 5" xfId="23254"/>
    <cellStyle name="Notas 2 2 2 4 13 6" xfId="23255"/>
    <cellStyle name="Notas 2 2 2 4 14" xfId="23256"/>
    <cellStyle name="Notas 2 2 2 4 14 2" xfId="23257"/>
    <cellStyle name="Notas 2 2 2 4 14 3" xfId="23258"/>
    <cellStyle name="Notas 2 2 2 4 14 4" xfId="23259"/>
    <cellStyle name="Notas 2 2 2 4 14 5" xfId="23260"/>
    <cellStyle name="Notas 2 2 2 4 14 6" xfId="23261"/>
    <cellStyle name="Notas 2 2 2 4 15" xfId="23262"/>
    <cellStyle name="Notas 2 2 2 4 15 2" xfId="23263"/>
    <cellStyle name="Notas 2 2 2 4 15 3" xfId="23264"/>
    <cellStyle name="Notas 2 2 2 4 15 4" xfId="23265"/>
    <cellStyle name="Notas 2 2 2 4 15 5" xfId="23266"/>
    <cellStyle name="Notas 2 2 2 4 15 6" xfId="23267"/>
    <cellStyle name="Notas 2 2 2 4 16" xfId="23268"/>
    <cellStyle name="Notas 2 2 2 4 17" xfId="23269"/>
    <cellStyle name="Notas 2 2 2 4 18" xfId="23270"/>
    <cellStyle name="Notas 2 2 2 4 19" xfId="23271"/>
    <cellStyle name="Notas 2 2 2 4 2" xfId="23272"/>
    <cellStyle name="Notas 2 2 2 4 2 10" xfId="23273"/>
    <cellStyle name="Notas 2 2 2 4 2 10 2" xfId="23274"/>
    <cellStyle name="Notas 2 2 2 4 2 10 3" xfId="23275"/>
    <cellStyle name="Notas 2 2 2 4 2 10 4" xfId="23276"/>
    <cellStyle name="Notas 2 2 2 4 2 10 5" xfId="23277"/>
    <cellStyle name="Notas 2 2 2 4 2 10 6" xfId="23278"/>
    <cellStyle name="Notas 2 2 2 4 2 11" xfId="23279"/>
    <cellStyle name="Notas 2 2 2 4 2 11 2" xfId="23280"/>
    <cellStyle name="Notas 2 2 2 4 2 11 3" xfId="23281"/>
    <cellStyle name="Notas 2 2 2 4 2 11 4" xfId="23282"/>
    <cellStyle name="Notas 2 2 2 4 2 11 5" xfId="23283"/>
    <cellStyle name="Notas 2 2 2 4 2 11 6" xfId="23284"/>
    <cellStyle name="Notas 2 2 2 4 2 12" xfId="23285"/>
    <cellStyle name="Notas 2 2 2 4 2 12 2" xfId="23286"/>
    <cellStyle name="Notas 2 2 2 4 2 12 3" xfId="23287"/>
    <cellStyle name="Notas 2 2 2 4 2 12 4" xfId="23288"/>
    <cellStyle name="Notas 2 2 2 4 2 12 5" xfId="23289"/>
    <cellStyle name="Notas 2 2 2 4 2 12 6" xfId="23290"/>
    <cellStyle name="Notas 2 2 2 4 2 13" xfId="23291"/>
    <cellStyle name="Notas 2 2 2 4 2 13 2" xfId="23292"/>
    <cellStyle name="Notas 2 2 2 4 2 13 3" xfId="23293"/>
    <cellStyle name="Notas 2 2 2 4 2 13 4" xfId="23294"/>
    <cellStyle name="Notas 2 2 2 4 2 13 5" xfId="23295"/>
    <cellStyle name="Notas 2 2 2 4 2 13 6" xfId="23296"/>
    <cellStyle name="Notas 2 2 2 4 2 14" xfId="23297"/>
    <cellStyle name="Notas 2 2 2 4 2 14 2" xfId="23298"/>
    <cellStyle name="Notas 2 2 2 4 2 14 3" xfId="23299"/>
    <cellStyle name="Notas 2 2 2 4 2 14 4" xfId="23300"/>
    <cellStyle name="Notas 2 2 2 4 2 14 5" xfId="23301"/>
    <cellStyle name="Notas 2 2 2 4 2 14 6" xfId="23302"/>
    <cellStyle name="Notas 2 2 2 4 2 15" xfId="23303"/>
    <cellStyle name="Notas 2 2 2 4 2 16" xfId="23304"/>
    <cellStyle name="Notas 2 2 2 4 2 17" xfId="23305"/>
    <cellStyle name="Notas 2 2 2 4 2 18" xfId="23306"/>
    <cellStyle name="Notas 2 2 2 4 2 19" xfId="23307"/>
    <cellStyle name="Notas 2 2 2 4 2 2" xfId="23308"/>
    <cellStyle name="Notas 2 2 2 4 2 2 10" xfId="23309"/>
    <cellStyle name="Notas 2 2 2 4 2 2 10 2" xfId="23310"/>
    <cellStyle name="Notas 2 2 2 4 2 2 10 3" xfId="23311"/>
    <cellStyle name="Notas 2 2 2 4 2 2 10 4" xfId="23312"/>
    <cellStyle name="Notas 2 2 2 4 2 2 10 5" xfId="23313"/>
    <cellStyle name="Notas 2 2 2 4 2 2 10 6" xfId="23314"/>
    <cellStyle name="Notas 2 2 2 4 2 2 11" xfId="23315"/>
    <cellStyle name="Notas 2 2 2 4 2 2 11 2" xfId="23316"/>
    <cellStyle name="Notas 2 2 2 4 2 2 11 3" xfId="23317"/>
    <cellStyle name="Notas 2 2 2 4 2 2 11 4" xfId="23318"/>
    <cellStyle name="Notas 2 2 2 4 2 2 11 5" xfId="23319"/>
    <cellStyle name="Notas 2 2 2 4 2 2 11 6" xfId="23320"/>
    <cellStyle name="Notas 2 2 2 4 2 2 12" xfId="23321"/>
    <cellStyle name="Notas 2 2 2 4 2 2 12 2" xfId="23322"/>
    <cellStyle name="Notas 2 2 2 4 2 2 12 3" xfId="23323"/>
    <cellStyle name="Notas 2 2 2 4 2 2 12 4" xfId="23324"/>
    <cellStyle name="Notas 2 2 2 4 2 2 12 5" xfId="23325"/>
    <cellStyle name="Notas 2 2 2 4 2 2 12 6" xfId="23326"/>
    <cellStyle name="Notas 2 2 2 4 2 2 13" xfId="23327"/>
    <cellStyle name="Notas 2 2 2 4 2 2 13 2" xfId="23328"/>
    <cellStyle name="Notas 2 2 2 4 2 2 13 3" xfId="23329"/>
    <cellStyle name="Notas 2 2 2 4 2 2 13 4" xfId="23330"/>
    <cellStyle name="Notas 2 2 2 4 2 2 13 5" xfId="23331"/>
    <cellStyle name="Notas 2 2 2 4 2 2 13 6" xfId="23332"/>
    <cellStyle name="Notas 2 2 2 4 2 2 14" xfId="23333"/>
    <cellStyle name="Notas 2 2 2 4 2 2 14 2" xfId="23334"/>
    <cellStyle name="Notas 2 2 2 4 2 2 14 3" xfId="23335"/>
    <cellStyle name="Notas 2 2 2 4 2 2 14 4" xfId="23336"/>
    <cellStyle name="Notas 2 2 2 4 2 2 14 5" xfId="23337"/>
    <cellStyle name="Notas 2 2 2 4 2 2 14 6" xfId="23338"/>
    <cellStyle name="Notas 2 2 2 4 2 2 15" xfId="23339"/>
    <cellStyle name="Notas 2 2 2 4 2 2 16" xfId="23340"/>
    <cellStyle name="Notas 2 2 2 4 2 2 17" xfId="23341"/>
    <cellStyle name="Notas 2 2 2 4 2 2 18" xfId="23342"/>
    <cellStyle name="Notas 2 2 2 4 2 2 19" xfId="23343"/>
    <cellStyle name="Notas 2 2 2 4 2 2 2" xfId="23344"/>
    <cellStyle name="Notas 2 2 2 4 2 2 2 10" xfId="23345"/>
    <cellStyle name="Notas 2 2 2 4 2 2 2 11" xfId="23346"/>
    <cellStyle name="Notas 2 2 2 4 2 2 2 12" xfId="23347"/>
    <cellStyle name="Notas 2 2 2 4 2 2 2 13" xfId="23348"/>
    <cellStyle name="Notas 2 2 2 4 2 2 2 14" xfId="23349"/>
    <cellStyle name="Notas 2 2 2 4 2 2 2 15" xfId="23350"/>
    <cellStyle name="Notas 2 2 2 4 2 2 2 2" xfId="23351"/>
    <cellStyle name="Notas 2 2 2 4 2 2 2 2 10" xfId="23352"/>
    <cellStyle name="Notas 2 2 2 4 2 2 2 2 11" xfId="23353"/>
    <cellStyle name="Notas 2 2 2 4 2 2 2 2 12" xfId="23354"/>
    <cellStyle name="Notas 2 2 2 4 2 2 2 2 13" xfId="23355"/>
    <cellStyle name="Notas 2 2 2 4 2 2 2 2 2" xfId="23356"/>
    <cellStyle name="Notas 2 2 2 4 2 2 2 2 2 2" xfId="23357"/>
    <cellStyle name="Notas 2 2 2 4 2 2 2 2 2 3" xfId="23358"/>
    <cellStyle name="Notas 2 2 2 4 2 2 2 2 2 4" xfId="23359"/>
    <cellStyle name="Notas 2 2 2 4 2 2 2 2 2 5" xfId="23360"/>
    <cellStyle name="Notas 2 2 2 4 2 2 2 2 2 6" xfId="23361"/>
    <cellStyle name="Notas 2 2 2 4 2 2 2 2 3" xfId="23362"/>
    <cellStyle name="Notas 2 2 2 4 2 2 2 2 3 2" xfId="23363"/>
    <cellStyle name="Notas 2 2 2 4 2 2 2 2 3 3" xfId="23364"/>
    <cellStyle name="Notas 2 2 2 4 2 2 2 2 3 4" xfId="23365"/>
    <cellStyle name="Notas 2 2 2 4 2 2 2 2 3 5" xfId="23366"/>
    <cellStyle name="Notas 2 2 2 4 2 2 2 2 3 6" xfId="23367"/>
    <cellStyle name="Notas 2 2 2 4 2 2 2 2 4" xfId="23368"/>
    <cellStyle name="Notas 2 2 2 4 2 2 2 2 4 2" xfId="23369"/>
    <cellStyle name="Notas 2 2 2 4 2 2 2 2 4 3" xfId="23370"/>
    <cellStyle name="Notas 2 2 2 4 2 2 2 2 4 4" xfId="23371"/>
    <cellStyle name="Notas 2 2 2 4 2 2 2 2 4 5" xfId="23372"/>
    <cellStyle name="Notas 2 2 2 4 2 2 2 2 4 6" xfId="23373"/>
    <cellStyle name="Notas 2 2 2 4 2 2 2 2 5" xfId="23374"/>
    <cellStyle name="Notas 2 2 2 4 2 2 2 2 5 2" xfId="23375"/>
    <cellStyle name="Notas 2 2 2 4 2 2 2 2 5 3" xfId="23376"/>
    <cellStyle name="Notas 2 2 2 4 2 2 2 2 5 4" xfId="23377"/>
    <cellStyle name="Notas 2 2 2 4 2 2 2 2 5 5" xfId="23378"/>
    <cellStyle name="Notas 2 2 2 4 2 2 2 2 5 6" xfId="23379"/>
    <cellStyle name="Notas 2 2 2 4 2 2 2 2 6" xfId="23380"/>
    <cellStyle name="Notas 2 2 2 4 2 2 2 2 6 2" xfId="23381"/>
    <cellStyle name="Notas 2 2 2 4 2 2 2 2 6 3" xfId="23382"/>
    <cellStyle name="Notas 2 2 2 4 2 2 2 2 6 4" xfId="23383"/>
    <cellStyle name="Notas 2 2 2 4 2 2 2 2 6 5" xfId="23384"/>
    <cellStyle name="Notas 2 2 2 4 2 2 2 2 6 6" xfId="23385"/>
    <cellStyle name="Notas 2 2 2 4 2 2 2 2 7" xfId="23386"/>
    <cellStyle name="Notas 2 2 2 4 2 2 2 2 7 2" xfId="23387"/>
    <cellStyle name="Notas 2 2 2 4 2 2 2 2 7 3" xfId="23388"/>
    <cellStyle name="Notas 2 2 2 4 2 2 2 2 7 4" xfId="23389"/>
    <cellStyle name="Notas 2 2 2 4 2 2 2 2 7 5" xfId="23390"/>
    <cellStyle name="Notas 2 2 2 4 2 2 2 2 7 6" xfId="23391"/>
    <cellStyle name="Notas 2 2 2 4 2 2 2 2 8" xfId="23392"/>
    <cellStyle name="Notas 2 2 2 4 2 2 2 2 8 2" xfId="23393"/>
    <cellStyle name="Notas 2 2 2 4 2 2 2 2 8 3" xfId="23394"/>
    <cellStyle name="Notas 2 2 2 4 2 2 2 2 8 4" xfId="23395"/>
    <cellStyle name="Notas 2 2 2 4 2 2 2 2 8 5" xfId="23396"/>
    <cellStyle name="Notas 2 2 2 4 2 2 2 2 8 6" xfId="23397"/>
    <cellStyle name="Notas 2 2 2 4 2 2 2 2 9" xfId="23398"/>
    <cellStyle name="Notas 2 2 2 4 2 2 2 3" xfId="23399"/>
    <cellStyle name="Notas 2 2 2 4 2 2 2 3 2" xfId="23400"/>
    <cellStyle name="Notas 2 2 2 4 2 2 2 3 3" xfId="23401"/>
    <cellStyle name="Notas 2 2 2 4 2 2 2 3 4" xfId="23402"/>
    <cellStyle name="Notas 2 2 2 4 2 2 2 3 5" xfId="23403"/>
    <cellStyle name="Notas 2 2 2 4 2 2 2 3 6" xfId="23404"/>
    <cellStyle name="Notas 2 2 2 4 2 2 2 4" xfId="23405"/>
    <cellStyle name="Notas 2 2 2 4 2 2 2 4 2" xfId="23406"/>
    <cellStyle name="Notas 2 2 2 4 2 2 2 4 3" xfId="23407"/>
    <cellStyle name="Notas 2 2 2 4 2 2 2 4 4" xfId="23408"/>
    <cellStyle name="Notas 2 2 2 4 2 2 2 4 5" xfId="23409"/>
    <cellStyle name="Notas 2 2 2 4 2 2 2 4 6" xfId="23410"/>
    <cellStyle name="Notas 2 2 2 4 2 2 2 5" xfId="23411"/>
    <cellStyle name="Notas 2 2 2 4 2 2 2 5 2" xfId="23412"/>
    <cellStyle name="Notas 2 2 2 4 2 2 2 5 3" xfId="23413"/>
    <cellStyle name="Notas 2 2 2 4 2 2 2 5 4" xfId="23414"/>
    <cellStyle name="Notas 2 2 2 4 2 2 2 5 5" xfId="23415"/>
    <cellStyle name="Notas 2 2 2 4 2 2 2 5 6" xfId="23416"/>
    <cellStyle name="Notas 2 2 2 4 2 2 2 6" xfId="23417"/>
    <cellStyle name="Notas 2 2 2 4 2 2 2 6 2" xfId="23418"/>
    <cellStyle name="Notas 2 2 2 4 2 2 2 6 3" xfId="23419"/>
    <cellStyle name="Notas 2 2 2 4 2 2 2 6 4" xfId="23420"/>
    <cellStyle name="Notas 2 2 2 4 2 2 2 6 5" xfId="23421"/>
    <cellStyle name="Notas 2 2 2 4 2 2 2 6 6" xfId="23422"/>
    <cellStyle name="Notas 2 2 2 4 2 2 2 7" xfId="23423"/>
    <cellStyle name="Notas 2 2 2 4 2 2 2 7 2" xfId="23424"/>
    <cellStyle name="Notas 2 2 2 4 2 2 2 7 3" xfId="23425"/>
    <cellStyle name="Notas 2 2 2 4 2 2 2 7 4" xfId="23426"/>
    <cellStyle name="Notas 2 2 2 4 2 2 2 7 5" xfId="23427"/>
    <cellStyle name="Notas 2 2 2 4 2 2 2 7 6" xfId="23428"/>
    <cellStyle name="Notas 2 2 2 4 2 2 2 8" xfId="23429"/>
    <cellStyle name="Notas 2 2 2 4 2 2 2 8 2" xfId="23430"/>
    <cellStyle name="Notas 2 2 2 4 2 2 2 8 3" xfId="23431"/>
    <cellStyle name="Notas 2 2 2 4 2 2 2 8 4" xfId="23432"/>
    <cellStyle name="Notas 2 2 2 4 2 2 2 8 5" xfId="23433"/>
    <cellStyle name="Notas 2 2 2 4 2 2 2 8 6" xfId="23434"/>
    <cellStyle name="Notas 2 2 2 4 2 2 2 9" xfId="23435"/>
    <cellStyle name="Notas 2 2 2 4 2 2 2 9 2" xfId="23436"/>
    <cellStyle name="Notas 2 2 2 4 2 2 2 9 3" xfId="23437"/>
    <cellStyle name="Notas 2 2 2 4 2 2 2 9 4" xfId="23438"/>
    <cellStyle name="Notas 2 2 2 4 2 2 2 9 5" xfId="23439"/>
    <cellStyle name="Notas 2 2 2 4 2 2 2 9 6" xfId="23440"/>
    <cellStyle name="Notas 2 2 2 4 2 2 20" xfId="23441"/>
    <cellStyle name="Notas 2 2 2 4 2 2 3" xfId="23442"/>
    <cellStyle name="Notas 2 2 2 4 2 2 3 10" xfId="23443"/>
    <cellStyle name="Notas 2 2 2 4 2 2 3 11" xfId="23444"/>
    <cellStyle name="Notas 2 2 2 4 2 2 3 12" xfId="23445"/>
    <cellStyle name="Notas 2 2 2 4 2 2 3 13" xfId="23446"/>
    <cellStyle name="Notas 2 2 2 4 2 2 3 14" xfId="23447"/>
    <cellStyle name="Notas 2 2 2 4 2 2 3 2" xfId="23448"/>
    <cellStyle name="Notas 2 2 2 4 2 2 3 2 2" xfId="23449"/>
    <cellStyle name="Notas 2 2 2 4 2 2 3 2 3" xfId="23450"/>
    <cellStyle name="Notas 2 2 2 4 2 2 3 2 4" xfId="23451"/>
    <cellStyle name="Notas 2 2 2 4 2 2 3 2 5" xfId="23452"/>
    <cellStyle name="Notas 2 2 2 4 2 2 3 2 6" xfId="23453"/>
    <cellStyle name="Notas 2 2 2 4 2 2 3 3" xfId="23454"/>
    <cellStyle name="Notas 2 2 2 4 2 2 3 3 2" xfId="23455"/>
    <cellStyle name="Notas 2 2 2 4 2 2 3 3 3" xfId="23456"/>
    <cellStyle name="Notas 2 2 2 4 2 2 3 3 4" xfId="23457"/>
    <cellStyle name="Notas 2 2 2 4 2 2 3 3 5" xfId="23458"/>
    <cellStyle name="Notas 2 2 2 4 2 2 3 3 6" xfId="23459"/>
    <cellStyle name="Notas 2 2 2 4 2 2 3 4" xfId="23460"/>
    <cellStyle name="Notas 2 2 2 4 2 2 3 4 2" xfId="23461"/>
    <cellStyle name="Notas 2 2 2 4 2 2 3 4 3" xfId="23462"/>
    <cellStyle name="Notas 2 2 2 4 2 2 3 4 4" xfId="23463"/>
    <cellStyle name="Notas 2 2 2 4 2 2 3 4 5" xfId="23464"/>
    <cellStyle name="Notas 2 2 2 4 2 2 3 4 6" xfId="23465"/>
    <cellStyle name="Notas 2 2 2 4 2 2 3 5" xfId="23466"/>
    <cellStyle name="Notas 2 2 2 4 2 2 3 5 2" xfId="23467"/>
    <cellStyle name="Notas 2 2 2 4 2 2 3 5 3" xfId="23468"/>
    <cellStyle name="Notas 2 2 2 4 2 2 3 5 4" xfId="23469"/>
    <cellStyle name="Notas 2 2 2 4 2 2 3 5 5" xfId="23470"/>
    <cellStyle name="Notas 2 2 2 4 2 2 3 5 6" xfId="23471"/>
    <cellStyle name="Notas 2 2 2 4 2 2 3 6" xfId="23472"/>
    <cellStyle name="Notas 2 2 2 4 2 2 3 6 2" xfId="23473"/>
    <cellStyle name="Notas 2 2 2 4 2 2 3 6 3" xfId="23474"/>
    <cellStyle name="Notas 2 2 2 4 2 2 3 6 4" xfId="23475"/>
    <cellStyle name="Notas 2 2 2 4 2 2 3 6 5" xfId="23476"/>
    <cellStyle name="Notas 2 2 2 4 2 2 3 6 6" xfId="23477"/>
    <cellStyle name="Notas 2 2 2 4 2 2 3 7" xfId="23478"/>
    <cellStyle name="Notas 2 2 2 4 2 2 3 7 2" xfId="23479"/>
    <cellStyle name="Notas 2 2 2 4 2 2 3 7 3" xfId="23480"/>
    <cellStyle name="Notas 2 2 2 4 2 2 3 7 4" xfId="23481"/>
    <cellStyle name="Notas 2 2 2 4 2 2 3 7 5" xfId="23482"/>
    <cellStyle name="Notas 2 2 2 4 2 2 3 7 6" xfId="23483"/>
    <cellStyle name="Notas 2 2 2 4 2 2 3 8" xfId="23484"/>
    <cellStyle name="Notas 2 2 2 4 2 2 3 8 2" xfId="23485"/>
    <cellStyle name="Notas 2 2 2 4 2 2 3 8 3" xfId="23486"/>
    <cellStyle name="Notas 2 2 2 4 2 2 3 8 4" xfId="23487"/>
    <cellStyle name="Notas 2 2 2 4 2 2 3 8 5" xfId="23488"/>
    <cellStyle name="Notas 2 2 2 4 2 2 3 8 6" xfId="23489"/>
    <cellStyle name="Notas 2 2 2 4 2 2 3 9" xfId="23490"/>
    <cellStyle name="Notas 2 2 2 4 2 2 4" xfId="23491"/>
    <cellStyle name="Notas 2 2 2 4 2 2 4 10" xfId="23492"/>
    <cellStyle name="Notas 2 2 2 4 2 2 4 11" xfId="23493"/>
    <cellStyle name="Notas 2 2 2 4 2 2 4 12" xfId="23494"/>
    <cellStyle name="Notas 2 2 2 4 2 2 4 13" xfId="23495"/>
    <cellStyle name="Notas 2 2 2 4 2 2 4 2" xfId="23496"/>
    <cellStyle name="Notas 2 2 2 4 2 2 4 2 2" xfId="23497"/>
    <cellStyle name="Notas 2 2 2 4 2 2 4 2 3" xfId="23498"/>
    <cellStyle name="Notas 2 2 2 4 2 2 4 2 4" xfId="23499"/>
    <cellStyle name="Notas 2 2 2 4 2 2 4 2 5" xfId="23500"/>
    <cellStyle name="Notas 2 2 2 4 2 2 4 2 6" xfId="23501"/>
    <cellStyle name="Notas 2 2 2 4 2 2 4 3" xfId="23502"/>
    <cellStyle name="Notas 2 2 2 4 2 2 4 3 2" xfId="23503"/>
    <cellStyle name="Notas 2 2 2 4 2 2 4 3 3" xfId="23504"/>
    <cellStyle name="Notas 2 2 2 4 2 2 4 3 4" xfId="23505"/>
    <cellStyle name="Notas 2 2 2 4 2 2 4 3 5" xfId="23506"/>
    <cellStyle name="Notas 2 2 2 4 2 2 4 3 6" xfId="23507"/>
    <cellStyle name="Notas 2 2 2 4 2 2 4 4" xfId="23508"/>
    <cellStyle name="Notas 2 2 2 4 2 2 4 4 2" xfId="23509"/>
    <cellStyle name="Notas 2 2 2 4 2 2 4 4 3" xfId="23510"/>
    <cellStyle name="Notas 2 2 2 4 2 2 4 4 4" xfId="23511"/>
    <cellStyle name="Notas 2 2 2 4 2 2 4 4 5" xfId="23512"/>
    <cellStyle name="Notas 2 2 2 4 2 2 4 4 6" xfId="23513"/>
    <cellStyle name="Notas 2 2 2 4 2 2 4 5" xfId="23514"/>
    <cellStyle name="Notas 2 2 2 4 2 2 4 5 2" xfId="23515"/>
    <cellStyle name="Notas 2 2 2 4 2 2 4 5 3" xfId="23516"/>
    <cellStyle name="Notas 2 2 2 4 2 2 4 5 4" xfId="23517"/>
    <cellStyle name="Notas 2 2 2 4 2 2 4 5 5" xfId="23518"/>
    <cellStyle name="Notas 2 2 2 4 2 2 4 5 6" xfId="23519"/>
    <cellStyle name="Notas 2 2 2 4 2 2 4 6" xfId="23520"/>
    <cellStyle name="Notas 2 2 2 4 2 2 4 6 2" xfId="23521"/>
    <cellStyle name="Notas 2 2 2 4 2 2 4 6 3" xfId="23522"/>
    <cellStyle name="Notas 2 2 2 4 2 2 4 6 4" xfId="23523"/>
    <cellStyle name="Notas 2 2 2 4 2 2 4 6 5" xfId="23524"/>
    <cellStyle name="Notas 2 2 2 4 2 2 4 6 6" xfId="23525"/>
    <cellStyle name="Notas 2 2 2 4 2 2 4 7" xfId="23526"/>
    <cellStyle name="Notas 2 2 2 4 2 2 4 7 2" xfId="23527"/>
    <cellStyle name="Notas 2 2 2 4 2 2 4 7 3" xfId="23528"/>
    <cellStyle name="Notas 2 2 2 4 2 2 4 7 4" xfId="23529"/>
    <cellStyle name="Notas 2 2 2 4 2 2 4 7 5" xfId="23530"/>
    <cellStyle name="Notas 2 2 2 4 2 2 4 7 6" xfId="23531"/>
    <cellStyle name="Notas 2 2 2 4 2 2 4 8" xfId="23532"/>
    <cellStyle name="Notas 2 2 2 4 2 2 4 8 2" xfId="23533"/>
    <cellStyle name="Notas 2 2 2 4 2 2 4 8 3" xfId="23534"/>
    <cellStyle name="Notas 2 2 2 4 2 2 4 8 4" xfId="23535"/>
    <cellStyle name="Notas 2 2 2 4 2 2 4 8 5" xfId="23536"/>
    <cellStyle name="Notas 2 2 2 4 2 2 4 8 6" xfId="23537"/>
    <cellStyle name="Notas 2 2 2 4 2 2 4 9" xfId="23538"/>
    <cellStyle name="Notas 2 2 2 4 2 2 5" xfId="23539"/>
    <cellStyle name="Notas 2 2 2 4 2 2 5 10" xfId="23540"/>
    <cellStyle name="Notas 2 2 2 4 2 2 5 11" xfId="23541"/>
    <cellStyle name="Notas 2 2 2 4 2 2 5 12" xfId="23542"/>
    <cellStyle name="Notas 2 2 2 4 2 2 5 13" xfId="23543"/>
    <cellStyle name="Notas 2 2 2 4 2 2 5 2" xfId="23544"/>
    <cellStyle name="Notas 2 2 2 4 2 2 5 2 2" xfId="23545"/>
    <cellStyle name="Notas 2 2 2 4 2 2 5 2 3" xfId="23546"/>
    <cellStyle name="Notas 2 2 2 4 2 2 5 2 4" xfId="23547"/>
    <cellStyle name="Notas 2 2 2 4 2 2 5 2 5" xfId="23548"/>
    <cellStyle name="Notas 2 2 2 4 2 2 5 2 6" xfId="23549"/>
    <cellStyle name="Notas 2 2 2 4 2 2 5 3" xfId="23550"/>
    <cellStyle name="Notas 2 2 2 4 2 2 5 3 2" xfId="23551"/>
    <cellStyle name="Notas 2 2 2 4 2 2 5 3 3" xfId="23552"/>
    <cellStyle name="Notas 2 2 2 4 2 2 5 3 4" xfId="23553"/>
    <cellStyle name="Notas 2 2 2 4 2 2 5 3 5" xfId="23554"/>
    <cellStyle name="Notas 2 2 2 4 2 2 5 3 6" xfId="23555"/>
    <cellStyle name="Notas 2 2 2 4 2 2 5 4" xfId="23556"/>
    <cellStyle name="Notas 2 2 2 4 2 2 5 4 2" xfId="23557"/>
    <cellStyle name="Notas 2 2 2 4 2 2 5 4 3" xfId="23558"/>
    <cellStyle name="Notas 2 2 2 4 2 2 5 4 4" xfId="23559"/>
    <cellStyle name="Notas 2 2 2 4 2 2 5 4 5" xfId="23560"/>
    <cellStyle name="Notas 2 2 2 4 2 2 5 4 6" xfId="23561"/>
    <cellStyle name="Notas 2 2 2 4 2 2 5 5" xfId="23562"/>
    <cellStyle name="Notas 2 2 2 4 2 2 5 5 2" xfId="23563"/>
    <cellStyle name="Notas 2 2 2 4 2 2 5 5 3" xfId="23564"/>
    <cellStyle name="Notas 2 2 2 4 2 2 5 5 4" xfId="23565"/>
    <cellStyle name="Notas 2 2 2 4 2 2 5 5 5" xfId="23566"/>
    <cellStyle name="Notas 2 2 2 4 2 2 5 5 6" xfId="23567"/>
    <cellStyle name="Notas 2 2 2 4 2 2 5 6" xfId="23568"/>
    <cellStyle name="Notas 2 2 2 4 2 2 5 6 2" xfId="23569"/>
    <cellStyle name="Notas 2 2 2 4 2 2 5 6 3" xfId="23570"/>
    <cellStyle name="Notas 2 2 2 4 2 2 5 6 4" xfId="23571"/>
    <cellStyle name="Notas 2 2 2 4 2 2 5 6 5" xfId="23572"/>
    <cellStyle name="Notas 2 2 2 4 2 2 5 6 6" xfId="23573"/>
    <cellStyle name="Notas 2 2 2 4 2 2 5 7" xfId="23574"/>
    <cellStyle name="Notas 2 2 2 4 2 2 5 7 2" xfId="23575"/>
    <cellStyle name="Notas 2 2 2 4 2 2 5 7 3" xfId="23576"/>
    <cellStyle name="Notas 2 2 2 4 2 2 5 7 4" xfId="23577"/>
    <cellStyle name="Notas 2 2 2 4 2 2 5 7 5" xfId="23578"/>
    <cellStyle name="Notas 2 2 2 4 2 2 5 7 6" xfId="23579"/>
    <cellStyle name="Notas 2 2 2 4 2 2 5 8" xfId="23580"/>
    <cellStyle name="Notas 2 2 2 4 2 2 5 8 2" xfId="23581"/>
    <cellStyle name="Notas 2 2 2 4 2 2 5 8 3" xfId="23582"/>
    <cellStyle name="Notas 2 2 2 4 2 2 5 8 4" xfId="23583"/>
    <cellStyle name="Notas 2 2 2 4 2 2 5 8 5" xfId="23584"/>
    <cellStyle name="Notas 2 2 2 4 2 2 5 8 6" xfId="23585"/>
    <cellStyle name="Notas 2 2 2 4 2 2 5 9" xfId="23586"/>
    <cellStyle name="Notas 2 2 2 4 2 2 6" xfId="23587"/>
    <cellStyle name="Notas 2 2 2 4 2 2 6 10" xfId="23588"/>
    <cellStyle name="Notas 2 2 2 4 2 2 6 11" xfId="23589"/>
    <cellStyle name="Notas 2 2 2 4 2 2 6 12" xfId="23590"/>
    <cellStyle name="Notas 2 2 2 4 2 2 6 13" xfId="23591"/>
    <cellStyle name="Notas 2 2 2 4 2 2 6 2" xfId="23592"/>
    <cellStyle name="Notas 2 2 2 4 2 2 6 2 2" xfId="23593"/>
    <cellStyle name="Notas 2 2 2 4 2 2 6 2 3" xfId="23594"/>
    <cellStyle name="Notas 2 2 2 4 2 2 6 2 4" xfId="23595"/>
    <cellStyle name="Notas 2 2 2 4 2 2 6 2 5" xfId="23596"/>
    <cellStyle name="Notas 2 2 2 4 2 2 6 2 6" xfId="23597"/>
    <cellStyle name="Notas 2 2 2 4 2 2 6 3" xfId="23598"/>
    <cellStyle name="Notas 2 2 2 4 2 2 6 3 2" xfId="23599"/>
    <cellStyle name="Notas 2 2 2 4 2 2 6 3 3" xfId="23600"/>
    <cellStyle name="Notas 2 2 2 4 2 2 6 3 4" xfId="23601"/>
    <cellStyle name="Notas 2 2 2 4 2 2 6 3 5" xfId="23602"/>
    <cellStyle name="Notas 2 2 2 4 2 2 6 3 6" xfId="23603"/>
    <cellStyle name="Notas 2 2 2 4 2 2 6 4" xfId="23604"/>
    <cellStyle name="Notas 2 2 2 4 2 2 6 4 2" xfId="23605"/>
    <cellStyle name="Notas 2 2 2 4 2 2 6 4 3" xfId="23606"/>
    <cellStyle name="Notas 2 2 2 4 2 2 6 4 4" xfId="23607"/>
    <cellStyle name="Notas 2 2 2 4 2 2 6 4 5" xfId="23608"/>
    <cellStyle name="Notas 2 2 2 4 2 2 6 4 6" xfId="23609"/>
    <cellStyle name="Notas 2 2 2 4 2 2 6 5" xfId="23610"/>
    <cellStyle name="Notas 2 2 2 4 2 2 6 5 2" xfId="23611"/>
    <cellStyle name="Notas 2 2 2 4 2 2 6 5 3" xfId="23612"/>
    <cellStyle name="Notas 2 2 2 4 2 2 6 5 4" xfId="23613"/>
    <cellStyle name="Notas 2 2 2 4 2 2 6 5 5" xfId="23614"/>
    <cellStyle name="Notas 2 2 2 4 2 2 6 5 6" xfId="23615"/>
    <cellStyle name="Notas 2 2 2 4 2 2 6 6" xfId="23616"/>
    <cellStyle name="Notas 2 2 2 4 2 2 6 6 2" xfId="23617"/>
    <cellStyle name="Notas 2 2 2 4 2 2 6 6 3" xfId="23618"/>
    <cellStyle name="Notas 2 2 2 4 2 2 6 6 4" xfId="23619"/>
    <cellStyle name="Notas 2 2 2 4 2 2 6 6 5" xfId="23620"/>
    <cellStyle name="Notas 2 2 2 4 2 2 6 6 6" xfId="23621"/>
    <cellStyle name="Notas 2 2 2 4 2 2 6 7" xfId="23622"/>
    <cellStyle name="Notas 2 2 2 4 2 2 6 7 2" xfId="23623"/>
    <cellStyle name="Notas 2 2 2 4 2 2 6 7 3" xfId="23624"/>
    <cellStyle name="Notas 2 2 2 4 2 2 6 7 4" xfId="23625"/>
    <cellStyle name="Notas 2 2 2 4 2 2 6 7 5" xfId="23626"/>
    <cellStyle name="Notas 2 2 2 4 2 2 6 7 6" xfId="23627"/>
    <cellStyle name="Notas 2 2 2 4 2 2 6 8" xfId="23628"/>
    <cellStyle name="Notas 2 2 2 4 2 2 6 8 2" xfId="23629"/>
    <cellStyle name="Notas 2 2 2 4 2 2 6 8 3" xfId="23630"/>
    <cellStyle name="Notas 2 2 2 4 2 2 6 8 4" xfId="23631"/>
    <cellStyle name="Notas 2 2 2 4 2 2 6 8 5" xfId="23632"/>
    <cellStyle name="Notas 2 2 2 4 2 2 6 8 6" xfId="23633"/>
    <cellStyle name="Notas 2 2 2 4 2 2 6 9" xfId="23634"/>
    <cellStyle name="Notas 2 2 2 4 2 2 7" xfId="23635"/>
    <cellStyle name="Notas 2 2 2 4 2 2 7 10" xfId="23636"/>
    <cellStyle name="Notas 2 2 2 4 2 2 7 11" xfId="23637"/>
    <cellStyle name="Notas 2 2 2 4 2 2 7 12" xfId="23638"/>
    <cellStyle name="Notas 2 2 2 4 2 2 7 13" xfId="23639"/>
    <cellStyle name="Notas 2 2 2 4 2 2 7 2" xfId="23640"/>
    <cellStyle name="Notas 2 2 2 4 2 2 7 2 2" xfId="23641"/>
    <cellStyle name="Notas 2 2 2 4 2 2 7 2 3" xfId="23642"/>
    <cellStyle name="Notas 2 2 2 4 2 2 7 2 4" xfId="23643"/>
    <cellStyle name="Notas 2 2 2 4 2 2 7 2 5" xfId="23644"/>
    <cellStyle name="Notas 2 2 2 4 2 2 7 2 6" xfId="23645"/>
    <cellStyle name="Notas 2 2 2 4 2 2 7 3" xfId="23646"/>
    <cellStyle name="Notas 2 2 2 4 2 2 7 3 2" xfId="23647"/>
    <cellStyle name="Notas 2 2 2 4 2 2 7 3 3" xfId="23648"/>
    <cellStyle name="Notas 2 2 2 4 2 2 7 3 4" xfId="23649"/>
    <cellStyle name="Notas 2 2 2 4 2 2 7 3 5" xfId="23650"/>
    <cellStyle name="Notas 2 2 2 4 2 2 7 3 6" xfId="23651"/>
    <cellStyle name="Notas 2 2 2 4 2 2 7 4" xfId="23652"/>
    <cellStyle name="Notas 2 2 2 4 2 2 7 4 2" xfId="23653"/>
    <cellStyle name="Notas 2 2 2 4 2 2 7 4 3" xfId="23654"/>
    <cellStyle name="Notas 2 2 2 4 2 2 7 4 4" xfId="23655"/>
    <cellStyle name="Notas 2 2 2 4 2 2 7 4 5" xfId="23656"/>
    <cellStyle name="Notas 2 2 2 4 2 2 7 4 6" xfId="23657"/>
    <cellStyle name="Notas 2 2 2 4 2 2 7 5" xfId="23658"/>
    <cellStyle name="Notas 2 2 2 4 2 2 7 5 2" xfId="23659"/>
    <cellStyle name="Notas 2 2 2 4 2 2 7 5 3" xfId="23660"/>
    <cellStyle name="Notas 2 2 2 4 2 2 7 5 4" xfId="23661"/>
    <cellStyle name="Notas 2 2 2 4 2 2 7 5 5" xfId="23662"/>
    <cellStyle name="Notas 2 2 2 4 2 2 7 5 6" xfId="23663"/>
    <cellStyle name="Notas 2 2 2 4 2 2 7 6" xfId="23664"/>
    <cellStyle name="Notas 2 2 2 4 2 2 7 6 2" xfId="23665"/>
    <cellStyle name="Notas 2 2 2 4 2 2 7 6 3" xfId="23666"/>
    <cellStyle name="Notas 2 2 2 4 2 2 7 6 4" xfId="23667"/>
    <cellStyle name="Notas 2 2 2 4 2 2 7 6 5" xfId="23668"/>
    <cellStyle name="Notas 2 2 2 4 2 2 7 6 6" xfId="23669"/>
    <cellStyle name="Notas 2 2 2 4 2 2 7 7" xfId="23670"/>
    <cellStyle name="Notas 2 2 2 4 2 2 7 7 2" xfId="23671"/>
    <cellStyle name="Notas 2 2 2 4 2 2 7 7 3" xfId="23672"/>
    <cellStyle name="Notas 2 2 2 4 2 2 7 7 4" xfId="23673"/>
    <cellStyle name="Notas 2 2 2 4 2 2 7 7 5" xfId="23674"/>
    <cellStyle name="Notas 2 2 2 4 2 2 7 7 6" xfId="23675"/>
    <cellStyle name="Notas 2 2 2 4 2 2 7 8" xfId="23676"/>
    <cellStyle name="Notas 2 2 2 4 2 2 7 8 2" xfId="23677"/>
    <cellStyle name="Notas 2 2 2 4 2 2 7 8 3" xfId="23678"/>
    <cellStyle name="Notas 2 2 2 4 2 2 7 8 4" xfId="23679"/>
    <cellStyle name="Notas 2 2 2 4 2 2 7 8 5" xfId="23680"/>
    <cellStyle name="Notas 2 2 2 4 2 2 7 8 6" xfId="23681"/>
    <cellStyle name="Notas 2 2 2 4 2 2 7 9" xfId="23682"/>
    <cellStyle name="Notas 2 2 2 4 2 2 8" xfId="23683"/>
    <cellStyle name="Notas 2 2 2 4 2 2 8 2" xfId="23684"/>
    <cellStyle name="Notas 2 2 2 4 2 2 8 3" xfId="23685"/>
    <cellStyle name="Notas 2 2 2 4 2 2 8 4" xfId="23686"/>
    <cellStyle name="Notas 2 2 2 4 2 2 8 5" xfId="23687"/>
    <cellStyle name="Notas 2 2 2 4 2 2 8 6" xfId="23688"/>
    <cellStyle name="Notas 2 2 2 4 2 2 9" xfId="23689"/>
    <cellStyle name="Notas 2 2 2 4 2 2 9 2" xfId="23690"/>
    <cellStyle name="Notas 2 2 2 4 2 2 9 3" xfId="23691"/>
    <cellStyle name="Notas 2 2 2 4 2 2 9 4" xfId="23692"/>
    <cellStyle name="Notas 2 2 2 4 2 2 9 5" xfId="23693"/>
    <cellStyle name="Notas 2 2 2 4 2 2 9 6" xfId="23694"/>
    <cellStyle name="Notas 2 2 2 4 2 20" xfId="23695"/>
    <cellStyle name="Notas 2 2 2 4 2 21" xfId="23696"/>
    <cellStyle name="Notas 2 2 2 4 2 3" xfId="23697"/>
    <cellStyle name="Notas 2 2 2 4 2 3 10" xfId="23698"/>
    <cellStyle name="Notas 2 2 2 4 2 3 11" xfId="23699"/>
    <cellStyle name="Notas 2 2 2 4 2 3 12" xfId="23700"/>
    <cellStyle name="Notas 2 2 2 4 2 3 13" xfId="23701"/>
    <cellStyle name="Notas 2 2 2 4 2 3 14" xfId="23702"/>
    <cellStyle name="Notas 2 2 2 4 2 3 15" xfId="23703"/>
    <cellStyle name="Notas 2 2 2 4 2 3 2" xfId="23704"/>
    <cellStyle name="Notas 2 2 2 4 2 3 2 10" xfId="23705"/>
    <cellStyle name="Notas 2 2 2 4 2 3 2 11" xfId="23706"/>
    <cellStyle name="Notas 2 2 2 4 2 3 2 12" xfId="23707"/>
    <cellStyle name="Notas 2 2 2 4 2 3 2 13" xfId="23708"/>
    <cellStyle name="Notas 2 2 2 4 2 3 2 2" xfId="23709"/>
    <cellStyle name="Notas 2 2 2 4 2 3 2 2 2" xfId="23710"/>
    <cellStyle name="Notas 2 2 2 4 2 3 2 2 3" xfId="23711"/>
    <cellStyle name="Notas 2 2 2 4 2 3 2 2 4" xfId="23712"/>
    <cellStyle name="Notas 2 2 2 4 2 3 2 2 5" xfId="23713"/>
    <cellStyle name="Notas 2 2 2 4 2 3 2 2 6" xfId="23714"/>
    <cellStyle name="Notas 2 2 2 4 2 3 2 3" xfId="23715"/>
    <cellStyle name="Notas 2 2 2 4 2 3 2 3 2" xfId="23716"/>
    <cellStyle name="Notas 2 2 2 4 2 3 2 3 3" xfId="23717"/>
    <cellStyle name="Notas 2 2 2 4 2 3 2 3 4" xfId="23718"/>
    <cellStyle name="Notas 2 2 2 4 2 3 2 3 5" xfId="23719"/>
    <cellStyle name="Notas 2 2 2 4 2 3 2 3 6" xfId="23720"/>
    <cellStyle name="Notas 2 2 2 4 2 3 2 4" xfId="23721"/>
    <cellStyle name="Notas 2 2 2 4 2 3 2 4 2" xfId="23722"/>
    <cellStyle name="Notas 2 2 2 4 2 3 2 4 3" xfId="23723"/>
    <cellStyle name="Notas 2 2 2 4 2 3 2 4 4" xfId="23724"/>
    <cellStyle name="Notas 2 2 2 4 2 3 2 4 5" xfId="23725"/>
    <cellStyle name="Notas 2 2 2 4 2 3 2 4 6" xfId="23726"/>
    <cellStyle name="Notas 2 2 2 4 2 3 2 5" xfId="23727"/>
    <cellStyle name="Notas 2 2 2 4 2 3 2 5 2" xfId="23728"/>
    <cellStyle name="Notas 2 2 2 4 2 3 2 5 3" xfId="23729"/>
    <cellStyle name="Notas 2 2 2 4 2 3 2 5 4" xfId="23730"/>
    <cellStyle name="Notas 2 2 2 4 2 3 2 5 5" xfId="23731"/>
    <cellStyle name="Notas 2 2 2 4 2 3 2 5 6" xfId="23732"/>
    <cellStyle name="Notas 2 2 2 4 2 3 2 6" xfId="23733"/>
    <cellStyle name="Notas 2 2 2 4 2 3 2 6 2" xfId="23734"/>
    <cellStyle name="Notas 2 2 2 4 2 3 2 6 3" xfId="23735"/>
    <cellStyle name="Notas 2 2 2 4 2 3 2 6 4" xfId="23736"/>
    <cellStyle name="Notas 2 2 2 4 2 3 2 6 5" xfId="23737"/>
    <cellStyle name="Notas 2 2 2 4 2 3 2 6 6" xfId="23738"/>
    <cellStyle name="Notas 2 2 2 4 2 3 2 7" xfId="23739"/>
    <cellStyle name="Notas 2 2 2 4 2 3 2 7 2" xfId="23740"/>
    <cellStyle name="Notas 2 2 2 4 2 3 2 7 3" xfId="23741"/>
    <cellStyle name="Notas 2 2 2 4 2 3 2 7 4" xfId="23742"/>
    <cellStyle name="Notas 2 2 2 4 2 3 2 7 5" xfId="23743"/>
    <cellStyle name="Notas 2 2 2 4 2 3 2 7 6" xfId="23744"/>
    <cellStyle name="Notas 2 2 2 4 2 3 2 8" xfId="23745"/>
    <cellStyle name="Notas 2 2 2 4 2 3 2 8 2" xfId="23746"/>
    <cellStyle name="Notas 2 2 2 4 2 3 2 8 3" xfId="23747"/>
    <cellStyle name="Notas 2 2 2 4 2 3 2 8 4" xfId="23748"/>
    <cellStyle name="Notas 2 2 2 4 2 3 2 8 5" xfId="23749"/>
    <cellStyle name="Notas 2 2 2 4 2 3 2 8 6" xfId="23750"/>
    <cellStyle name="Notas 2 2 2 4 2 3 2 9" xfId="23751"/>
    <cellStyle name="Notas 2 2 2 4 2 3 3" xfId="23752"/>
    <cellStyle name="Notas 2 2 2 4 2 3 3 2" xfId="23753"/>
    <cellStyle name="Notas 2 2 2 4 2 3 3 3" xfId="23754"/>
    <cellStyle name="Notas 2 2 2 4 2 3 3 4" xfId="23755"/>
    <cellStyle name="Notas 2 2 2 4 2 3 3 5" xfId="23756"/>
    <cellStyle name="Notas 2 2 2 4 2 3 3 6" xfId="23757"/>
    <cellStyle name="Notas 2 2 2 4 2 3 4" xfId="23758"/>
    <cellStyle name="Notas 2 2 2 4 2 3 4 2" xfId="23759"/>
    <cellStyle name="Notas 2 2 2 4 2 3 4 3" xfId="23760"/>
    <cellStyle name="Notas 2 2 2 4 2 3 4 4" xfId="23761"/>
    <cellStyle name="Notas 2 2 2 4 2 3 4 5" xfId="23762"/>
    <cellStyle name="Notas 2 2 2 4 2 3 4 6" xfId="23763"/>
    <cellStyle name="Notas 2 2 2 4 2 3 5" xfId="23764"/>
    <cellStyle name="Notas 2 2 2 4 2 3 5 2" xfId="23765"/>
    <cellStyle name="Notas 2 2 2 4 2 3 5 3" xfId="23766"/>
    <cellStyle name="Notas 2 2 2 4 2 3 5 4" xfId="23767"/>
    <cellStyle name="Notas 2 2 2 4 2 3 5 5" xfId="23768"/>
    <cellStyle name="Notas 2 2 2 4 2 3 5 6" xfId="23769"/>
    <cellStyle name="Notas 2 2 2 4 2 3 6" xfId="23770"/>
    <cellStyle name="Notas 2 2 2 4 2 3 6 2" xfId="23771"/>
    <cellStyle name="Notas 2 2 2 4 2 3 6 3" xfId="23772"/>
    <cellStyle name="Notas 2 2 2 4 2 3 6 4" xfId="23773"/>
    <cellStyle name="Notas 2 2 2 4 2 3 6 5" xfId="23774"/>
    <cellStyle name="Notas 2 2 2 4 2 3 6 6" xfId="23775"/>
    <cellStyle name="Notas 2 2 2 4 2 3 7" xfId="23776"/>
    <cellStyle name="Notas 2 2 2 4 2 3 7 2" xfId="23777"/>
    <cellStyle name="Notas 2 2 2 4 2 3 7 3" xfId="23778"/>
    <cellStyle name="Notas 2 2 2 4 2 3 7 4" xfId="23779"/>
    <cellStyle name="Notas 2 2 2 4 2 3 7 5" xfId="23780"/>
    <cellStyle name="Notas 2 2 2 4 2 3 7 6" xfId="23781"/>
    <cellStyle name="Notas 2 2 2 4 2 3 8" xfId="23782"/>
    <cellStyle name="Notas 2 2 2 4 2 3 8 2" xfId="23783"/>
    <cellStyle name="Notas 2 2 2 4 2 3 8 3" xfId="23784"/>
    <cellStyle name="Notas 2 2 2 4 2 3 8 4" xfId="23785"/>
    <cellStyle name="Notas 2 2 2 4 2 3 8 5" xfId="23786"/>
    <cellStyle name="Notas 2 2 2 4 2 3 8 6" xfId="23787"/>
    <cellStyle name="Notas 2 2 2 4 2 3 9" xfId="23788"/>
    <cellStyle name="Notas 2 2 2 4 2 3 9 2" xfId="23789"/>
    <cellStyle name="Notas 2 2 2 4 2 3 9 3" xfId="23790"/>
    <cellStyle name="Notas 2 2 2 4 2 3 9 4" xfId="23791"/>
    <cellStyle name="Notas 2 2 2 4 2 3 9 5" xfId="23792"/>
    <cellStyle name="Notas 2 2 2 4 2 3 9 6" xfId="23793"/>
    <cellStyle name="Notas 2 2 2 4 2 4" xfId="23794"/>
    <cellStyle name="Notas 2 2 2 4 2 4 10" xfId="23795"/>
    <cellStyle name="Notas 2 2 2 4 2 4 11" xfId="23796"/>
    <cellStyle name="Notas 2 2 2 4 2 4 12" xfId="23797"/>
    <cellStyle name="Notas 2 2 2 4 2 4 13" xfId="23798"/>
    <cellStyle name="Notas 2 2 2 4 2 4 2" xfId="23799"/>
    <cellStyle name="Notas 2 2 2 4 2 4 2 2" xfId="23800"/>
    <cellStyle name="Notas 2 2 2 4 2 4 2 3" xfId="23801"/>
    <cellStyle name="Notas 2 2 2 4 2 4 2 4" xfId="23802"/>
    <cellStyle name="Notas 2 2 2 4 2 4 2 5" xfId="23803"/>
    <cellStyle name="Notas 2 2 2 4 2 4 2 6" xfId="23804"/>
    <cellStyle name="Notas 2 2 2 4 2 4 3" xfId="23805"/>
    <cellStyle name="Notas 2 2 2 4 2 4 3 2" xfId="23806"/>
    <cellStyle name="Notas 2 2 2 4 2 4 3 3" xfId="23807"/>
    <cellStyle name="Notas 2 2 2 4 2 4 3 4" xfId="23808"/>
    <cellStyle name="Notas 2 2 2 4 2 4 3 5" xfId="23809"/>
    <cellStyle name="Notas 2 2 2 4 2 4 3 6" xfId="23810"/>
    <cellStyle name="Notas 2 2 2 4 2 4 4" xfId="23811"/>
    <cellStyle name="Notas 2 2 2 4 2 4 4 2" xfId="23812"/>
    <cellStyle name="Notas 2 2 2 4 2 4 4 3" xfId="23813"/>
    <cellStyle name="Notas 2 2 2 4 2 4 4 4" xfId="23814"/>
    <cellStyle name="Notas 2 2 2 4 2 4 4 5" xfId="23815"/>
    <cellStyle name="Notas 2 2 2 4 2 4 4 6" xfId="23816"/>
    <cellStyle name="Notas 2 2 2 4 2 4 5" xfId="23817"/>
    <cellStyle name="Notas 2 2 2 4 2 4 5 2" xfId="23818"/>
    <cellStyle name="Notas 2 2 2 4 2 4 5 3" xfId="23819"/>
    <cellStyle name="Notas 2 2 2 4 2 4 5 4" xfId="23820"/>
    <cellStyle name="Notas 2 2 2 4 2 4 5 5" xfId="23821"/>
    <cellStyle name="Notas 2 2 2 4 2 4 5 6" xfId="23822"/>
    <cellStyle name="Notas 2 2 2 4 2 4 6" xfId="23823"/>
    <cellStyle name="Notas 2 2 2 4 2 4 6 2" xfId="23824"/>
    <cellStyle name="Notas 2 2 2 4 2 4 6 3" xfId="23825"/>
    <cellStyle name="Notas 2 2 2 4 2 4 6 4" xfId="23826"/>
    <cellStyle name="Notas 2 2 2 4 2 4 6 5" xfId="23827"/>
    <cellStyle name="Notas 2 2 2 4 2 4 6 6" xfId="23828"/>
    <cellStyle name="Notas 2 2 2 4 2 4 7" xfId="23829"/>
    <cellStyle name="Notas 2 2 2 4 2 4 7 2" xfId="23830"/>
    <cellStyle name="Notas 2 2 2 4 2 4 7 3" xfId="23831"/>
    <cellStyle name="Notas 2 2 2 4 2 4 7 4" xfId="23832"/>
    <cellStyle name="Notas 2 2 2 4 2 4 7 5" xfId="23833"/>
    <cellStyle name="Notas 2 2 2 4 2 4 7 6" xfId="23834"/>
    <cellStyle name="Notas 2 2 2 4 2 4 8" xfId="23835"/>
    <cellStyle name="Notas 2 2 2 4 2 4 8 2" xfId="23836"/>
    <cellStyle name="Notas 2 2 2 4 2 4 8 3" xfId="23837"/>
    <cellStyle name="Notas 2 2 2 4 2 4 8 4" xfId="23838"/>
    <cellStyle name="Notas 2 2 2 4 2 4 8 5" xfId="23839"/>
    <cellStyle name="Notas 2 2 2 4 2 4 8 6" xfId="23840"/>
    <cellStyle name="Notas 2 2 2 4 2 4 9" xfId="23841"/>
    <cellStyle name="Notas 2 2 2 4 2 5" xfId="23842"/>
    <cellStyle name="Notas 2 2 2 4 2 5 10" xfId="23843"/>
    <cellStyle name="Notas 2 2 2 4 2 5 11" xfId="23844"/>
    <cellStyle name="Notas 2 2 2 4 2 5 12" xfId="23845"/>
    <cellStyle name="Notas 2 2 2 4 2 5 13" xfId="23846"/>
    <cellStyle name="Notas 2 2 2 4 2 5 2" xfId="23847"/>
    <cellStyle name="Notas 2 2 2 4 2 5 2 2" xfId="23848"/>
    <cellStyle name="Notas 2 2 2 4 2 5 2 3" xfId="23849"/>
    <cellStyle name="Notas 2 2 2 4 2 5 2 4" xfId="23850"/>
    <cellStyle name="Notas 2 2 2 4 2 5 2 5" xfId="23851"/>
    <cellStyle name="Notas 2 2 2 4 2 5 2 6" xfId="23852"/>
    <cellStyle name="Notas 2 2 2 4 2 5 3" xfId="23853"/>
    <cellStyle name="Notas 2 2 2 4 2 5 3 2" xfId="23854"/>
    <cellStyle name="Notas 2 2 2 4 2 5 3 3" xfId="23855"/>
    <cellStyle name="Notas 2 2 2 4 2 5 3 4" xfId="23856"/>
    <cellStyle name="Notas 2 2 2 4 2 5 3 5" xfId="23857"/>
    <cellStyle name="Notas 2 2 2 4 2 5 3 6" xfId="23858"/>
    <cellStyle name="Notas 2 2 2 4 2 5 4" xfId="23859"/>
    <cellStyle name="Notas 2 2 2 4 2 5 4 2" xfId="23860"/>
    <cellStyle name="Notas 2 2 2 4 2 5 4 3" xfId="23861"/>
    <cellStyle name="Notas 2 2 2 4 2 5 4 4" xfId="23862"/>
    <cellStyle name="Notas 2 2 2 4 2 5 4 5" xfId="23863"/>
    <cellStyle name="Notas 2 2 2 4 2 5 4 6" xfId="23864"/>
    <cellStyle name="Notas 2 2 2 4 2 5 5" xfId="23865"/>
    <cellStyle name="Notas 2 2 2 4 2 5 5 2" xfId="23866"/>
    <cellStyle name="Notas 2 2 2 4 2 5 5 3" xfId="23867"/>
    <cellStyle name="Notas 2 2 2 4 2 5 5 4" xfId="23868"/>
    <cellStyle name="Notas 2 2 2 4 2 5 5 5" xfId="23869"/>
    <cellStyle name="Notas 2 2 2 4 2 5 5 6" xfId="23870"/>
    <cellStyle name="Notas 2 2 2 4 2 5 6" xfId="23871"/>
    <cellStyle name="Notas 2 2 2 4 2 5 6 2" xfId="23872"/>
    <cellStyle name="Notas 2 2 2 4 2 5 6 3" xfId="23873"/>
    <cellStyle name="Notas 2 2 2 4 2 5 6 4" xfId="23874"/>
    <cellStyle name="Notas 2 2 2 4 2 5 6 5" xfId="23875"/>
    <cellStyle name="Notas 2 2 2 4 2 5 6 6" xfId="23876"/>
    <cellStyle name="Notas 2 2 2 4 2 5 7" xfId="23877"/>
    <cellStyle name="Notas 2 2 2 4 2 5 7 2" xfId="23878"/>
    <cellStyle name="Notas 2 2 2 4 2 5 7 3" xfId="23879"/>
    <cellStyle name="Notas 2 2 2 4 2 5 7 4" xfId="23880"/>
    <cellStyle name="Notas 2 2 2 4 2 5 7 5" xfId="23881"/>
    <cellStyle name="Notas 2 2 2 4 2 5 7 6" xfId="23882"/>
    <cellStyle name="Notas 2 2 2 4 2 5 8" xfId="23883"/>
    <cellStyle name="Notas 2 2 2 4 2 5 8 2" xfId="23884"/>
    <cellStyle name="Notas 2 2 2 4 2 5 8 3" xfId="23885"/>
    <cellStyle name="Notas 2 2 2 4 2 5 8 4" xfId="23886"/>
    <cellStyle name="Notas 2 2 2 4 2 5 8 5" xfId="23887"/>
    <cellStyle name="Notas 2 2 2 4 2 5 8 6" xfId="23888"/>
    <cellStyle name="Notas 2 2 2 4 2 5 9" xfId="23889"/>
    <cellStyle name="Notas 2 2 2 4 2 6" xfId="23890"/>
    <cellStyle name="Notas 2 2 2 4 2 6 10" xfId="23891"/>
    <cellStyle name="Notas 2 2 2 4 2 6 11" xfId="23892"/>
    <cellStyle name="Notas 2 2 2 4 2 6 12" xfId="23893"/>
    <cellStyle name="Notas 2 2 2 4 2 6 13" xfId="23894"/>
    <cellStyle name="Notas 2 2 2 4 2 6 2" xfId="23895"/>
    <cellStyle name="Notas 2 2 2 4 2 6 2 2" xfId="23896"/>
    <cellStyle name="Notas 2 2 2 4 2 6 2 3" xfId="23897"/>
    <cellStyle name="Notas 2 2 2 4 2 6 2 4" xfId="23898"/>
    <cellStyle name="Notas 2 2 2 4 2 6 2 5" xfId="23899"/>
    <cellStyle name="Notas 2 2 2 4 2 6 2 6" xfId="23900"/>
    <cellStyle name="Notas 2 2 2 4 2 6 3" xfId="23901"/>
    <cellStyle name="Notas 2 2 2 4 2 6 3 2" xfId="23902"/>
    <cellStyle name="Notas 2 2 2 4 2 6 3 3" xfId="23903"/>
    <cellStyle name="Notas 2 2 2 4 2 6 3 4" xfId="23904"/>
    <cellStyle name="Notas 2 2 2 4 2 6 3 5" xfId="23905"/>
    <cellStyle name="Notas 2 2 2 4 2 6 3 6" xfId="23906"/>
    <cellStyle name="Notas 2 2 2 4 2 6 4" xfId="23907"/>
    <cellStyle name="Notas 2 2 2 4 2 6 4 2" xfId="23908"/>
    <cellStyle name="Notas 2 2 2 4 2 6 4 3" xfId="23909"/>
    <cellStyle name="Notas 2 2 2 4 2 6 4 4" xfId="23910"/>
    <cellStyle name="Notas 2 2 2 4 2 6 4 5" xfId="23911"/>
    <cellStyle name="Notas 2 2 2 4 2 6 4 6" xfId="23912"/>
    <cellStyle name="Notas 2 2 2 4 2 6 5" xfId="23913"/>
    <cellStyle name="Notas 2 2 2 4 2 6 5 2" xfId="23914"/>
    <cellStyle name="Notas 2 2 2 4 2 6 5 3" xfId="23915"/>
    <cellStyle name="Notas 2 2 2 4 2 6 5 4" xfId="23916"/>
    <cellStyle name="Notas 2 2 2 4 2 6 5 5" xfId="23917"/>
    <cellStyle name="Notas 2 2 2 4 2 6 5 6" xfId="23918"/>
    <cellStyle name="Notas 2 2 2 4 2 6 6" xfId="23919"/>
    <cellStyle name="Notas 2 2 2 4 2 6 6 2" xfId="23920"/>
    <cellStyle name="Notas 2 2 2 4 2 6 6 3" xfId="23921"/>
    <cellStyle name="Notas 2 2 2 4 2 6 6 4" xfId="23922"/>
    <cellStyle name="Notas 2 2 2 4 2 6 6 5" xfId="23923"/>
    <cellStyle name="Notas 2 2 2 4 2 6 6 6" xfId="23924"/>
    <cellStyle name="Notas 2 2 2 4 2 6 7" xfId="23925"/>
    <cellStyle name="Notas 2 2 2 4 2 6 7 2" xfId="23926"/>
    <cellStyle name="Notas 2 2 2 4 2 6 7 3" xfId="23927"/>
    <cellStyle name="Notas 2 2 2 4 2 6 7 4" xfId="23928"/>
    <cellStyle name="Notas 2 2 2 4 2 6 7 5" xfId="23929"/>
    <cellStyle name="Notas 2 2 2 4 2 6 7 6" xfId="23930"/>
    <cellStyle name="Notas 2 2 2 4 2 6 8" xfId="23931"/>
    <cellStyle name="Notas 2 2 2 4 2 6 8 2" xfId="23932"/>
    <cellStyle name="Notas 2 2 2 4 2 6 8 3" xfId="23933"/>
    <cellStyle name="Notas 2 2 2 4 2 6 8 4" xfId="23934"/>
    <cellStyle name="Notas 2 2 2 4 2 6 8 5" xfId="23935"/>
    <cellStyle name="Notas 2 2 2 4 2 6 8 6" xfId="23936"/>
    <cellStyle name="Notas 2 2 2 4 2 6 9" xfId="23937"/>
    <cellStyle name="Notas 2 2 2 4 2 7" xfId="23938"/>
    <cellStyle name="Notas 2 2 2 4 2 7 10" xfId="23939"/>
    <cellStyle name="Notas 2 2 2 4 2 7 11" xfId="23940"/>
    <cellStyle name="Notas 2 2 2 4 2 7 12" xfId="23941"/>
    <cellStyle name="Notas 2 2 2 4 2 7 13" xfId="23942"/>
    <cellStyle name="Notas 2 2 2 4 2 7 2" xfId="23943"/>
    <cellStyle name="Notas 2 2 2 4 2 7 2 2" xfId="23944"/>
    <cellStyle name="Notas 2 2 2 4 2 7 2 3" xfId="23945"/>
    <cellStyle name="Notas 2 2 2 4 2 7 2 4" xfId="23946"/>
    <cellStyle name="Notas 2 2 2 4 2 7 2 5" xfId="23947"/>
    <cellStyle name="Notas 2 2 2 4 2 7 2 6" xfId="23948"/>
    <cellStyle name="Notas 2 2 2 4 2 7 3" xfId="23949"/>
    <cellStyle name="Notas 2 2 2 4 2 7 3 2" xfId="23950"/>
    <cellStyle name="Notas 2 2 2 4 2 7 3 3" xfId="23951"/>
    <cellStyle name="Notas 2 2 2 4 2 7 3 4" xfId="23952"/>
    <cellStyle name="Notas 2 2 2 4 2 7 3 5" xfId="23953"/>
    <cellStyle name="Notas 2 2 2 4 2 7 3 6" xfId="23954"/>
    <cellStyle name="Notas 2 2 2 4 2 7 4" xfId="23955"/>
    <cellStyle name="Notas 2 2 2 4 2 7 4 2" xfId="23956"/>
    <cellStyle name="Notas 2 2 2 4 2 7 4 3" xfId="23957"/>
    <cellStyle name="Notas 2 2 2 4 2 7 4 4" xfId="23958"/>
    <cellStyle name="Notas 2 2 2 4 2 7 4 5" xfId="23959"/>
    <cellStyle name="Notas 2 2 2 4 2 7 4 6" xfId="23960"/>
    <cellStyle name="Notas 2 2 2 4 2 7 5" xfId="23961"/>
    <cellStyle name="Notas 2 2 2 4 2 7 5 2" xfId="23962"/>
    <cellStyle name="Notas 2 2 2 4 2 7 5 3" xfId="23963"/>
    <cellStyle name="Notas 2 2 2 4 2 7 5 4" xfId="23964"/>
    <cellStyle name="Notas 2 2 2 4 2 7 5 5" xfId="23965"/>
    <cellStyle name="Notas 2 2 2 4 2 7 5 6" xfId="23966"/>
    <cellStyle name="Notas 2 2 2 4 2 7 6" xfId="23967"/>
    <cellStyle name="Notas 2 2 2 4 2 7 6 2" xfId="23968"/>
    <cellStyle name="Notas 2 2 2 4 2 7 6 3" xfId="23969"/>
    <cellStyle name="Notas 2 2 2 4 2 7 6 4" xfId="23970"/>
    <cellStyle name="Notas 2 2 2 4 2 7 6 5" xfId="23971"/>
    <cellStyle name="Notas 2 2 2 4 2 7 6 6" xfId="23972"/>
    <cellStyle name="Notas 2 2 2 4 2 7 7" xfId="23973"/>
    <cellStyle name="Notas 2 2 2 4 2 7 7 2" xfId="23974"/>
    <cellStyle name="Notas 2 2 2 4 2 7 7 3" xfId="23975"/>
    <cellStyle name="Notas 2 2 2 4 2 7 7 4" xfId="23976"/>
    <cellStyle name="Notas 2 2 2 4 2 7 7 5" xfId="23977"/>
    <cellStyle name="Notas 2 2 2 4 2 7 7 6" xfId="23978"/>
    <cellStyle name="Notas 2 2 2 4 2 7 8" xfId="23979"/>
    <cellStyle name="Notas 2 2 2 4 2 7 8 2" xfId="23980"/>
    <cellStyle name="Notas 2 2 2 4 2 7 8 3" xfId="23981"/>
    <cellStyle name="Notas 2 2 2 4 2 7 8 4" xfId="23982"/>
    <cellStyle name="Notas 2 2 2 4 2 7 8 5" xfId="23983"/>
    <cellStyle name="Notas 2 2 2 4 2 7 8 6" xfId="23984"/>
    <cellStyle name="Notas 2 2 2 4 2 7 9" xfId="23985"/>
    <cellStyle name="Notas 2 2 2 4 2 8" xfId="23986"/>
    <cellStyle name="Notas 2 2 2 4 2 8 10" xfId="23987"/>
    <cellStyle name="Notas 2 2 2 4 2 8 11" xfId="23988"/>
    <cellStyle name="Notas 2 2 2 4 2 8 12" xfId="23989"/>
    <cellStyle name="Notas 2 2 2 4 2 8 13" xfId="23990"/>
    <cellStyle name="Notas 2 2 2 4 2 8 2" xfId="23991"/>
    <cellStyle name="Notas 2 2 2 4 2 8 2 2" xfId="23992"/>
    <cellStyle name="Notas 2 2 2 4 2 8 2 3" xfId="23993"/>
    <cellStyle name="Notas 2 2 2 4 2 8 2 4" xfId="23994"/>
    <cellStyle name="Notas 2 2 2 4 2 8 2 5" xfId="23995"/>
    <cellStyle name="Notas 2 2 2 4 2 8 2 6" xfId="23996"/>
    <cellStyle name="Notas 2 2 2 4 2 8 3" xfId="23997"/>
    <cellStyle name="Notas 2 2 2 4 2 8 3 2" xfId="23998"/>
    <cellStyle name="Notas 2 2 2 4 2 8 3 3" xfId="23999"/>
    <cellStyle name="Notas 2 2 2 4 2 8 3 4" xfId="24000"/>
    <cellStyle name="Notas 2 2 2 4 2 8 3 5" xfId="24001"/>
    <cellStyle name="Notas 2 2 2 4 2 8 3 6" xfId="24002"/>
    <cellStyle name="Notas 2 2 2 4 2 8 4" xfId="24003"/>
    <cellStyle name="Notas 2 2 2 4 2 8 4 2" xfId="24004"/>
    <cellStyle name="Notas 2 2 2 4 2 8 4 3" xfId="24005"/>
    <cellStyle name="Notas 2 2 2 4 2 8 4 4" xfId="24006"/>
    <cellStyle name="Notas 2 2 2 4 2 8 4 5" xfId="24007"/>
    <cellStyle name="Notas 2 2 2 4 2 8 4 6" xfId="24008"/>
    <cellStyle name="Notas 2 2 2 4 2 8 5" xfId="24009"/>
    <cellStyle name="Notas 2 2 2 4 2 8 5 2" xfId="24010"/>
    <cellStyle name="Notas 2 2 2 4 2 8 5 3" xfId="24011"/>
    <cellStyle name="Notas 2 2 2 4 2 8 5 4" xfId="24012"/>
    <cellStyle name="Notas 2 2 2 4 2 8 5 5" xfId="24013"/>
    <cellStyle name="Notas 2 2 2 4 2 8 5 6" xfId="24014"/>
    <cellStyle name="Notas 2 2 2 4 2 8 6" xfId="24015"/>
    <cellStyle name="Notas 2 2 2 4 2 8 6 2" xfId="24016"/>
    <cellStyle name="Notas 2 2 2 4 2 8 6 3" xfId="24017"/>
    <cellStyle name="Notas 2 2 2 4 2 8 6 4" xfId="24018"/>
    <cellStyle name="Notas 2 2 2 4 2 8 6 5" xfId="24019"/>
    <cellStyle name="Notas 2 2 2 4 2 8 6 6" xfId="24020"/>
    <cellStyle name="Notas 2 2 2 4 2 8 7" xfId="24021"/>
    <cellStyle name="Notas 2 2 2 4 2 8 7 2" xfId="24022"/>
    <cellStyle name="Notas 2 2 2 4 2 8 7 3" xfId="24023"/>
    <cellStyle name="Notas 2 2 2 4 2 8 7 4" xfId="24024"/>
    <cellStyle name="Notas 2 2 2 4 2 8 7 5" xfId="24025"/>
    <cellStyle name="Notas 2 2 2 4 2 8 7 6" xfId="24026"/>
    <cellStyle name="Notas 2 2 2 4 2 8 8" xfId="24027"/>
    <cellStyle name="Notas 2 2 2 4 2 8 8 2" xfId="24028"/>
    <cellStyle name="Notas 2 2 2 4 2 8 8 3" xfId="24029"/>
    <cellStyle name="Notas 2 2 2 4 2 8 8 4" xfId="24030"/>
    <cellStyle name="Notas 2 2 2 4 2 8 8 5" xfId="24031"/>
    <cellStyle name="Notas 2 2 2 4 2 8 8 6" xfId="24032"/>
    <cellStyle name="Notas 2 2 2 4 2 8 9" xfId="24033"/>
    <cellStyle name="Notas 2 2 2 4 2 9" xfId="24034"/>
    <cellStyle name="Notas 2 2 2 4 2 9 2" xfId="24035"/>
    <cellStyle name="Notas 2 2 2 4 2 9 3" xfId="24036"/>
    <cellStyle name="Notas 2 2 2 4 2 9 4" xfId="24037"/>
    <cellStyle name="Notas 2 2 2 4 2 9 5" xfId="24038"/>
    <cellStyle name="Notas 2 2 2 4 2 9 6" xfId="24039"/>
    <cellStyle name="Notas 2 2 2 4 20" xfId="24040"/>
    <cellStyle name="Notas 2 2 2 4 21" xfId="24041"/>
    <cellStyle name="Notas 2 2 2 4 22" xfId="24042"/>
    <cellStyle name="Notas 2 2 2 4 3" xfId="24043"/>
    <cellStyle name="Notas 2 2 2 4 3 10" xfId="24044"/>
    <cellStyle name="Notas 2 2 2 4 3 10 2" xfId="24045"/>
    <cellStyle name="Notas 2 2 2 4 3 10 3" xfId="24046"/>
    <cellStyle name="Notas 2 2 2 4 3 10 4" xfId="24047"/>
    <cellStyle name="Notas 2 2 2 4 3 10 5" xfId="24048"/>
    <cellStyle name="Notas 2 2 2 4 3 10 6" xfId="24049"/>
    <cellStyle name="Notas 2 2 2 4 3 11" xfId="24050"/>
    <cellStyle name="Notas 2 2 2 4 3 11 2" xfId="24051"/>
    <cellStyle name="Notas 2 2 2 4 3 11 3" xfId="24052"/>
    <cellStyle name="Notas 2 2 2 4 3 11 4" xfId="24053"/>
    <cellStyle name="Notas 2 2 2 4 3 11 5" xfId="24054"/>
    <cellStyle name="Notas 2 2 2 4 3 11 6" xfId="24055"/>
    <cellStyle name="Notas 2 2 2 4 3 12" xfId="24056"/>
    <cellStyle name="Notas 2 2 2 4 3 12 2" xfId="24057"/>
    <cellStyle name="Notas 2 2 2 4 3 12 3" xfId="24058"/>
    <cellStyle name="Notas 2 2 2 4 3 12 4" xfId="24059"/>
    <cellStyle name="Notas 2 2 2 4 3 12 5" xfId="24060"/>
    <cellStyle name="Notas 2 2 2 4 3 12 6" xfId="24061"/>
    <cellStyle name="Notas 2 2 2 4 3 13" xfId="24062"/>
    <cellStyle name="Notas 2 2 2 4 3 13 2" xfId="24063"/>
    <cellStyle name="Notas 2 2 2 4 3 13 3" xfId="24064"/>
    <cellStyle name="Notas 2 2 2 4 3 13 4" xfId="24065"/>
    <cellStyle name="Notas 2 2 2 4 3 13 5" xfId="24066"/>
    <cellStyle name="Notas 2 2 2 4 3 13 6" xfId="24067"/>
    <cellStyle name="Notas 2 2 2 4 3 14" xfId="24068"/>
    <cellStyle name="Notas 2 2 2 4 3 14 2" xfId="24069"/>
    <cellStyle name="Notas 2 2 2 4 3 14 3" xfId="24070"/>
    <cellStyle name="Notas 2 2 2 4 3 14 4" xfId="24071"/>
    <cellStyle name="Notas 2 2 2 4 3 14 5" xfId="24072"/>
    <cellStyle name="Notas 2 2 2 4 3 14 6" xfId="24073"/>
    <cellStyle name="Notas 2 2 2 4 3 15" xfId="24074"/>
    <cellStyle name="Notas 2 2 2 4 3 16" xfId="24075"/>
    <cellStyle name="Notas 2 2 2 4 3 17" xfId="24076"/>
    <cellStyle name="Notas 2 2 2 4 3 18" xfId="24077"/>
    <cellStyle name="Notas 2 2 2 4 3 19" xfId="24078"/>
    <cellStyle name="Notas 2 2 2 4 3 2" xfId="24079"/>
    <cellStyle name="Notas 2 2 2 4 3 2 10" xfId="24080"/>
    <cellStyle name="Notas 2 2 2 4 3 2 11" xfId="24081"/>
    <cellStyle name="Notas 2 2 2 4 3 2 12" xfId="24082"/>
    <cellStyle name="Notas 2 2 2 4 3 2 13" xfId="24083"/>
    <cellStyle name="Notas 2 2 2 4 3 2 14" xfId="24084"/>
    <cellStyle name="Notas 2 2 2 4 3 2 15" xfId="24085"/>
    <cellStyle name="Notas 2 2 2 4 3 2 2" xfId="24086"/>
    <cellStyle name="Notas 2 2 2 4 3 2 2 10" xfId="24087"/>
    <cellStyle name="Notas 2 2 2 4 3 2 2 11" xfId="24088"/>
    <cellStyle name="Notas 2 2 2 4 3 2 2 12" xfId="24089"/>
    <cellStyle name="Notas 2 2 2 4 3 2 2 13" xfId="24090"/>
    <cellStyle name="Notas 2 2 2 4 3 2 2 14" xfId="24091"/>
    <cellStyle name="Notas 2 2 2 4 3 2 2 2" xfId="24092"/>
    <cellStyle name="Notas 2 2 2 4 3 2 2 2 2" xfId="24093"/>
    <cellStyle name="Notas 2 2 2 4 3 2 2 2 3" xfId="24094"/>
    <cellStyle name="Notas 2 2 2 4 3 2 2 2 4" xfId="24095"/>
    <cellStyle name="Notas 2 2 2 4 3 2 2 2 5" xfId="24096"/>
    <cellStyle name="Notas 2 2 2 4 3 2 2 2 6" xfId="24097"/>
    <cellStyle name="Notas 2 2 2 4 3 2 2 3" xfId="24098"/>
    <cellStyle name="Notas 2 2 2 4 3 2 2 3 2" xfId="24099"/>
    <cellStyle name="Notas 2 2 2 4 3 2 2 3 3" xfId="24100"/>
    <cellStyle name="Notas 2 2 2 4 3 2 2 3 4" xfId="24101"/>
    <cellStyle name="Notas 2 2 2 4 3 2 2 3 5" xfId="24102"/>
    <cellStyle name="Notas 2 2 2 4 3 2 2 3 6" xfId="24103"/>
    <cellStyle name="Notas 2 2 2 4 3 2 2 4" xfId="24104"/>
    <cellStyle name="Notas 2 2 2 4 3 2 2 4 2" xfId="24105"/>
    <cellStyle name="Notas 2 2 2 4 3 2 2 4 3" xfId="24106"/>
    <cellStyle name="Notas 2 2 2 4 3 2 2 4 4" xfId="24107"/>
    <cellStyle name="Notas 2 2 2 4 3 2 2 4 5" xfId="24108"/>
    <cellStyle name="Notas 2 2 2 4 3 2 2 4 6" xfId="24109"/>
    <cellStyle name="Notas 2 2 2 4 3 2 2 5" xfId="24110"/>
    <cellStyle name="Notas 2 2 2 4 3 2 2 5 2" xfId="24111"/>
    <cellStyle name="Notas 2 2 2 4 3 2 2 5 3" xfId="24112"/>
    <cellStyle name="Notas 2 2 2 4 3 2 2 5 4" xfId="24113"/>
    <cellStyle name="Notas 2 2 2 4 3 2 2 5 5" xfId="24114"/>
    <cellStyle name="Notas 2 2 2 4 3 2 2 5 6" xfId="24115"/>
    <cellStyle name="Notas 2 2 2 4 3 2 2 6" xfId="24116"/>
    <cellStyle name="Notas 2 2 2 4 3 2 2 6 2" xfId="24117"/>
    <cellStyle name="Notas 2 2 2 4 3 2 2 6 3" xfId="24118"/>
    <cellStyle name="Notas 2 2 2 4 3 2 2 6 4" xfId="24119"/>
    <cellStyle name="Notas 2 2 2 4 3 2 2 6 5" xfId="24120"/>
    <cellStyle name="Notas 2 2 2 4 3 2 2 6 6" xfId="24121"/>
    <cellStyle name="Notas 2 2 2 4 3 2 2 7" xfId="24122"/>
    <cellStyle name="Notas 2 2 2 4 3 2 2 7 2" xfId="24123"/>
    <cellStyle name="Notas 2 2 2 4 3 2 2 7 3" xfId="24124"/>
    <cellStyle name="Notas 2 2 2 4 3 2 2 7 4" xfId="24125"/>
    <cellStyle name="Notas 2 2 2 4 3 2 2 7 5" xfId="24126"/>
    <cellStyle name="Notas 2 2 2 4 3 2 2 7 6" xfId="24127"/>
    <cellStyle name="Notas 2 2 2 4 3 2 2 8" xfId="24128"/>
    <cellStyle name="Notas 2 2 2 4 3 2 2 8 2" xfId="24129"/>
    <cellStyle name="Notas 2 2 2 4 3 2 2 8 3" xfId="24130"/>
    <cellStyle name="Notas 2 2 2 4 3 2 2 8 4" xfId="24131"/>
    <cellStyle name="Notas 2 2 2 4 3 2 2 8 5" xfId="24132"/>
    <cellStyle name="Notas 2 2 2 4 3 2 2 8 6" xfId="24133"/>
    <cellStyle name="Notas 2 2 2 4 3 2 2 9" xfId="24134"/>
    <cellStyle name="Notas 2 2 2 4 3 2 3" xfId="24135"/>
    <cellStyle name="Notas 2 2 2 4 3 2 3 2" xfId="24136"/>
    <cellStyle name="Notas 2 2 2 4 3 2 3 3" xfId="24137"/>
    <cellStyle name="Notas 2 2 2 4 3 2 3 4" xfId="24138"/>
    <cellStyle name="Notas 2 2 2 4 3 2 3 5" xfId="24139"/>
    <cellStyle name="Notas 2 2 2 4 3 2 3 6" xfId="24140"/>
    <cellStyle name="Notas 2 2 2 4 3 2 4" xfId="24141"/>
    <cellStyle name="Notas 2 2 2 4 3 2 4 2" xfId="24142"/>
    <cellStyle name="Notas 2 2 2 4 3 2 4 3" xfId="24143"/>
    <cellStyle name="Notas 2 2 2 4 3 2 4 4" xfId="24144"/>
    <cellStyle name="Notas 2 2 2 4 3 2 4 5" xfId="24145"/>
    <cellStyle name="Notas 2 2 2 4 3 2 4 6" xfId="24146"/>
    <cellStyle name="Notas 2 2 2 4 3 2 5" xfId="24147"/>
    <cellStyle name="Notas 2 2 2 4 3 2 5 2" xfId="24148"/>
    <cellStyle name="Notas 2 2 2 4 3 2 5 3" xfId="24149"/>
    <cellStyle name="Notas 2 2 2 4 3 2 5 4" xfId="24150"/>
    <cellStyle name="Notas 2 2 2 4 3 2 5 5" xfId="24151"/>
    <cellStyle name="Notas 2 2 2 4 3 2 5 6" xfId="24152"/>
    <cellStyle name="Notas 2 2 2 4 3 2 6" xfId="24153"/>
    <cellStyle name="Notas 2 2 2 4 3 2 6 2" xfId="24154"/>
    <cellStyle name="Notas 2 2 2 4 3 2 6 3" xfId="24155"/>
    <cellStyle name="Notas 2 2 2 4 3 2 6 4" xfId="24156"/>
    <cellStyle name="Notas 2 2 2 4 3 2 6 5" xfId="24157"/>
    <cellStyle name="Notas 2 2 2 4 3 2 6 6" xfId="24158"/>
    <cellStyle name="Notas 2 2 2 4 3 2 7" xfId="24159"/>
    <cellStyle name="Notas 2 2 2 4 3 2 7 2" xfId="24160"/>
    <cellStyle name="Notas 2 2 2 4 3 2 7 3" xfId="24161"/>
    <cellStyle name="Notas 2 2 2 4 3 2 7 4" xfId="24162"/>
    <cellStyle name="Notas 2 2 2 4 3 2 7 5" xfId="24163"/>
    <cellStyle name="Notas 2 2 2 4 3 2 7 6" xfId="24164"/>
    <cellStyle name="Notas 2 2 2 4 3 2 8" xfId="24165"/>
    <cellStyle name="Notas 2 2 2 4 3 2 8 2" xfId="24166"/>
    <cellStyle name="Notas 2 2 2 4 3 2 8 3" xfId="24167"/>
    <cellStyle name="Notas 2 2 2 4 3 2 8 4" xfId="24168"/>
    <cellStyle name="Notas 2 2 2 4 3 2 8 5" xfId="24169"/>
    <cellStyle name="Notas 2 2 2 4 3 2 8 6" xfId="24170"/>
    <cellStyle name="Notas 2 2 2 4 3 2 9" xfId="24171"/>
    <cellStyle name="Notas 2 2 2 4 3 2 9 2" xfId="24172"/>
    <cellStyle name="Notas 2 2 2 4 3 2 9 3" xfId="24173"/>
    <cellStyle name="Notas 2 2 2 4 3 2 9 4" xfId="24174"/>
    <cellStyle name="Notas 2 2 2 4 3 2 9 5" xfId="24175"/>
    <cellStyle name="Notas 2 2 2 4 3 2 9 6" xfId="24176"/>
    <cellStyle name="Notas 2 2 2 4 3 20" xfId="24177"/>
    <cellStyle name="Notas 2 2 2 4 3 3" xfId="24178"/>
    <cellStyle name="Notas 2 2 2 4 3 3 10" xfId="24179"/>
    <cellStyle name="Notas 2 2 2 4 3 3 11" xfId="24180"/>
    <cellStyle name="Notas 2 2 2 4 3 3 12" xfId="24181"/>
    <cellStyle name="Notas 2 2 2 4 3 3 13" xfId="24182"/>
    <cellStyle name="Notas 2 2 2 4 3 3 14" xfId="24183"/>
    <cellStyle name="Notas 2 2 2 4 3 3 2" xfId="24184"/>
    <cellStyle name="Notas 2 2 2 4 3 3 2 2" xfId="24185"/>
    <cellStyle name="Notas 2 2 2 4 3 3 2 3" xfId="24186"/>
    <cellStyle name="Notas 2 2 2 4 3 3 2 4" xfId="24187"/>
    <cellStyle name="Notas 2 2 2 4 3 3 2 5" xfId="24188"/>
    <cellStyle name="Notas 2 2 2 4 3 3 2 6" xfId="24189"/>
    <cellStyle name="Notas 2 2 2 4 3 3 3" xfId="24190"/>
    <cellStyle name="Notas 2 2 2 4 3 3 3 2" xfId="24191"/>
    <cellStyle name="Notas 2 2 2 4 3 3 3 3" xfId="24192"/>
    <cellStyle name="Notas 2 2 2 4 3 3 3 4" xfId="24193"/>
    <cellStyle name="Notas 2 2 2 4 3 3 3 5" xfId="24194"/>
    <cellStyle name="Notas 2 2 2 4 3 3 3 6" xfId="24195"/>
    <cellStyle name="Notas 2 2 2 4 3 3 4" xfId="24196"/>
    <cellStyle name="Notas 2 2 2 4 3 3 4 2" xfId="24197"/>
    <cellStyle name="Notas 2 2 2 4 3 3 4 3" xfId="24198"/>
    <cellStyle name="Notas 2 2 2 4 3 3 4 4" xfId="24199"/>
    <cellStyle name="Notas 2 2 2 4 3 3 4 5" xfId="24200"/>
    <cellStyle name="Notas 2 2 2 4 3 3 4 6" xfId="24201"/>
    <cellStyle name="Notas 2 2 2 4 3 3 5" xfId="24202"/>
    <cellStyle name="Notas 2 2 2 4 3 3 5 2" xfId="24203"/>
    <cellStyle name="Notas 2 2 2 4 3 3 5 3" xfId="24204"/>
    <cellStyle name="Notas 2 2 2 4 3 3 5 4" xfId="24205"/>
    <cellStyle name="Notas 2 2 2 4 3 3 5 5" xfId="24206"/>
    <cellStyle name="Notas 2 2 2 4 3 3 5 6" xfId="24207"/>
    <cellStyle name="Notas 2 2 2 4 3 3 6" xfId="24208"/>
    <cellStyle name="Notas 2 2 2 4 3 3 6 2" xfId="24209"/>
    <cellStyle name="Notas 2 2 2 4 3 3 6 3" xfId="24210"/>
    <cellStyle name="Notas 2 2 2 4 3 3 6 4" xfId="24211"/>
    <cellStyle name="Notas 2 2 2 4 3 3 6 5" xfId="24212"/>
    <cellStyle name="Notas 2 2 2 4 3 3 6 6" xfId="24213"/>
    <cellStyle name="Notas 2 2 2 4 3 3 7" xfId="24214"/>
    <cellStyle name="Notas 2 2 2 4 3 3 7 2" xfId="24215"/>
    <cellStyle name="Notas 2 2 2 4 3 3 7 3" xfId="24216"/>
    <cellStyle name="Notas 2 2 2 4 3 3 7 4" xfId="24217"/>
    <cellStyle name="Notas 2 2 2 4 3 3 7 5" xfId="24218"/>
    <cellStyle name="Notas 2 2 2 4 3 3 7 6" xfId="24219"/>
    <cellStyle name="Notas 2 2 2 4 3 3 8" xfId="24220"/>
    <cellStyle name="Notas 2 2 2 4 3 3 8 2" xfId="24221"/>
    <cellStyle name="Notas 2 2 2 4 3 3 8 3" xfId="24222"/>
    <cellStyle name="Notas 2 2 2 4 3 3 8 4" xfId="24223"/>
    <cellStyle name="Notas 2 2 2 4 3 3 8 5" xfId="24224"/>
    <cellStyle name="Notas 2 2 2 4 3 3 8 6" xfId="24225"/>
    <cellStyle name="Notas 2 2 2 4 3 3 9" xfId="24226"/>
    <cellStyle name="Notas 2 2 2 4 3 4" xfId="24227"/>
    <cellStyle name="Notas 2 2 2 4 3 4 10" xfId="24228"/>
    <cellStyle name="Notas 2 2 2 4 3 4 11" xfId="24229"/>
    <cellStyle name="Notas 2 2 2 4 3 4 12" xfId="24230"/>
    <cellStyle name="Notas 2 2 2 4 3 4 13" xfId="24231"/>
    <cellStyle name="Notas 2 2 2 4 3 4 2" xfId="24232"/>
    <cellStyle name="Notas 2 2 2 4 3 4 2 2" xfId="24233"/>
    <cellStyle name="Notas 2 2 2 4 3 4 2 3" xfId="24234"/>
    <cellStyle name="Notas 2 2 2 4 3 4 2 4" xfId="24235"/>
    <cellStyle name="Notas 2 2 2 4 3 4 2 5" xfId="24236"/>
    <cellStyle name="Notas 2 2 2 4 3 4 2 6" xfId="24237"/>
    <cellStyle name="Notas 2 2 2 4 3 4 3" xfId="24238"/>
    <cellStyle name="Notas 2 2 2 4 3 4 3 2" xfId="24239"/>
    <cellStyle name="Notas 2 2 2 4 3 4 3 3" xfId="24240"/>
    <cellStyle name="Notas 2 2 2 4 3 4 3 4" xfId="24241"/>
    <cellStyle name="Notas 2 2 2 4 3 4 3 5" xfId="24242"/>
    <cellStyle name="Notas 2 2 2 4 3 4 3 6" xfId="24243"/>
    <cellStyle name="Notas 2 2 2 4 3 4 4" xfId="24244"/>
    <cellStyle name="Notas 2 2 2 4 3 4 4 2" xfId="24245"/>
    <cellStyle name="Notas 2 2 2 4 3 4 4 3" xfId="24246"/>
    <cellStyle name="Notas 2 2 2 4 3 4 4 4" xfId="24247"/>
    <cellStyle name="Notas 2 2 2 4 3 4 4 5" xfId="24248"/>
    <cellStyle name="Notas 2 2 2 4 3 4 4 6" xfId="24249"/>
    <cellStyle name="Notas 2 2 2 4 3 4 5" xfId="24250"/>
    <cellStyle name="Notas 2 2 2 4 3 4 5 2" xfId="24251"/>
    <cellStyle name="Notas 2 2 2 4 3 4 5 3" xfId="24252"/>
    <cellStyle name="Notas 2 2 2 4 3 4 5 4" xfId="24253"/>
    <cellStyle name="Notas 2 2 2 4 3 4 5 5" xfId="24254"/>
    <cellStyle name="Notas 2 2 2 4 3 4 5 6" xfId="24255"/>
    <cellStyle name="Notas 2 2 2 4 3 4 6" xfId="24256"/>
    <cellStyle name="Notas 2 2 2 4 3 4 6 2" xfId="24257"/>
    <cellStyle name="Notas 2 2 2 4 3 4 6 3" xfId="24258"/>
    <cellStyle name="Notas 2 2 2 4 3 4 6 4" xfId="24259"/>
    <cellStyle name="Notas 2 2 2 4 3 4 6 5" xfId="24260"/>
    <cellStyle name="Notas 2 2 2 4 3 4 6 6" xfId="24261"/>
    <cellStyle name="Notas 2 2 2 4 3 4 7" xfId="24262"/>
    <cellStyle name="Notas 2 2 2 4 3 4 7 2" xfId="24263"/>
    <cellStyle name="Notas 2 2 2 4 3 4 7 3" xfId="24264"/>
    <cellStyle name="Notas 2 2 2 4 3 4 7 4" xfId="24265"/>
    <cellStyle name="Notas 2 2 2 4 3 4 7 5" xfId="24266"/>
    <cellStyle name="Notas 2 2 2 4 3 4 7 6" xfId="24267"/>
    <cellStyle name="Notas 2 2 2 4 3 4 8" xfId="24268"/>
    <cellStyle name="Notas 2 2 2 4 3 4 8 2" xfId="24269"/>
    <cellStyle name="Notas 2 2 2 4 3 4 8 3" xfId="24270"/>
    <cellStyle name="Notas 2 2 2 4 3 4 8 4" xfId="24271"/>
    <cellStyle name="Notas 2 2 2 4 3 4 8 5" xfId="24272"/>
    <cellStyle name="Notas 2 2 2 4 3 4 8 6" xfId="24273"/>
    <cellStyle name="Notas 2 2 2 4 3 4 9" xfId="24274"/>
    <cellStyle name="Notas 2 2 2 4 3 5" xfId="24275"/>
    <cellStyle name="Notas 2 2 2 4 3 5 10" xfId="24276"/>
    <cellStyle name="Notas 2 2 2 4 3 5 11" xfId="24277"/>
    <cellStyle name="Notas 2 2 2 4 3 5 12" xfId="24278"/>
    <cellStyle name="Notas 2 2 2 4 3 5 13" xfId="24279"/>
    <cellStyle name="Notas 2 2 2 4 3 5 2" xfId="24280"/>
    <cellStyle name="Notas 2 2 2 4 3 5 2 2" xfId="24281"/>
    <cellStyle name="Notas 2 2 2 4 3 5 2 3" xfId="24282"/>
    <cellStyle name="Notas 2 2 2 4 3 5 2 4" xfId="24283"/>
    <cellStyle name="Notas 2 2 2 4 3 5 2 5" xfId="24284"/>
    <cellStyle name="Notas 2 2 2 4 3 5 2 6" xfId="24285"/>
    <cellStyle name="Notas 2 2 2 4 3 5 3" xfId="24286"/>
    <cellStyle name="Notas 2 2 2 4 3 5 3 2" xfId="24287"/>
    <cellStyle name="Notas 2 2 2 4 3 5 3 3" xfId="24288"/>
    <cellStyle name="Notas 2 2 2 4 3 5 3 4" xfId="24289"/>
    <cellStyle name="Notas 2 2 2 4 3 5 3 5" xfId="24290"/>
    <cellStyle name="Notas 2 2 2 4 3 5 3 6" xfId="24291"/>
    <cellStyle name="Notas 2 2 2 4 3 5 4" xfId="24292"/>
    <cellStyle name="Notas 2 2 2 4 3 5 4 2" xfId="24293"/>
    <cellStyle name="Notas 2 2 2 4 3 5 4 3" xfId="24294"/>
    <cellStyle name="Notas 2 2 2 4 3 5 4 4" xfId="24295"/>
    <cellStyle name="Notas 2 2 2 4 3 5 4 5" xfId="24296"/>
    <cellStyle name="Notas 2 2 2 4 3 5 4 6" xfId="24297"/>
    <cellStyle name="Notas 2 2 2 4 3 5 5" xfId="24298"/>
    <cellStyle name="Notas 2 2 2 4 3 5 5 2" xfId="24299"/>
    <cellStyle name="Notas 2 2 2 4 3 5 5 3" xfId="24300"/>
    <cellStyle name="Notas 2 2 2 4 3 5 5 4" xfId="24301"/>
    <cellStyle name="Notas 2 2 2 4 3 5 5 5" xfId="24302"/>
    <cellStyle name="Notas 2 2 2 4 3 5 5 6" xfId="24303"/>
    <cellStyle name="Notas 2 2 2 4 3 5 6" xfId="24304"/>
    <cellStyle name="Notas 2 2 2 4 3 5 6 2" xfId="24305"/>
    <cellStyle name="Notas 2 2 2 4 3 5 6 3" xfId="24306"/>
    <cellStyle name="Notas 2 2 2 4 3 5 6 4" xfId="24307"/>
    <cellStyle name="Notas 2 2 2 4 3 5 6 5" xfId="24308"/>
    <cellStyle name="Notas 2 2 2 4 3 5 6 6" xfId="24309"/>
    <cellStyle name="Notas 2 2 2 4 3 5 7" xfId="24310"/>
    <cellStyle name="Notas 2 2 2 4 3 5 7 2" xfId="24311"/>
    <cellStyle name="Notas 2 2 2 4 3 5 7 3" xfId="24312"/>
    <cellStyle name="Notas 2 2 2 4 3 5 7 4" xfId="24313"/>
    <cellStyle name="Notas 2 2 2 4 3 5 7 5" xfId="24314"/>
    <cellStyle name="Notas 2 2 2 4 3 5 7 6" xfId="24315"/>
    <cellStyle name="Notas 2 2 2 4 3 5 8" xfId="24316"/>
    <cellStyle name="Notas 2 2 2 4 3 5 8 2" xfId="24317"/>
    <cellStyle name="Notas 2 2 2 4 3 5 8 3" xfId="24318"/>
    <cellStyle name="Notas 2 2 2 4 3 5 8 4" xfId="24319"/>
    <cellStyle name="Notas 2 2 2 4 3 5 8 5" xfId="24320"/>
    <cellStyle name="Notas 2 2 2 4 3 5 8 6" xfId="24321"/>
    <cellStyle name="Notas 2 2 2 4 3 5 9" xfId="24322"/>
    <cellStyle name="Notas 2 2 2 4 3 6" xfId="24323"/>
    <cellStyle name="Notas 2 2 2 4 3 6 10" xfId="24324"/>
    <cellStyle name="Notas 2 2 2 4 3 6 11" xfId="24325"/>
    <cellStyle name="Notas 2 2 2 4 3 6 12" xfId="24326"/>
    <cellStyle name="Notas 2 2 2 4 3 6 13" xfId="24327"/>
    <cellStyle name="Notas 2 2 2 4 3 6 2" xfId="24328"/>
    <cellStyle name="Notas 2 2 2 4 3 6 2 2" xfId="24329"/>
    <cellStyle name="Notas 2 2 2 4 3 6 2 3" xfId="24330"/>
    <cellStyle name="Notas 2 2 2 4 3 6 2 4" xfId="24331"/>
    <cellStyle name="Notas 2 2 2 4 3 6 2 5" xfId="24332"/>
    <cellStyle name="Notas 2 2 2 4 3 6 2 6" xfId="24333"/>
    <cellStyle name="Notas 2 2 2 4 3 6 3" xfId="24334"/>
    <cellStyle name="Notas 2 2 2 4 3 6 3 2" xfId="24335"/>
    <cellStyle name="Notas 2 2 2 4 3 6 3 3" xfId="24336"/>
    <cellStyle name="Notas 2 2 2 4 3 6 3 4" xfId="24337"/>
    <cellStyle name="Notas 2 2 2 4 3 6 3 5" xfId="24338"/>
    <cellStyle name="Notas 2 2 2 4 3 6 3 6" xfId="24339"/>
    <cellStyle name="Notas 2 2 2 4 3 6 4" xfId="24340"/>
    <cellStyle name="Notas 2 2 2 4 3 6 4 2" xfId="24341"/>
    <cellStyle name="Notas 2 2 2 4 3 6 4 3" xfId="24342"/>
    <cellStyle name="Notas 2 2 2 4 3 6 4 4" xfId="24343"/>
    <cellStyle name="Notas 2 2 2 4 3 6 4 5" xfId="24344"/>
    <cellStyle name="Notas 2 2 2 4 3 6 4 6" xfId="24345"/>
    <cellStyle name="Notas 2 2 2 4 3 6 5" xfId="24346"/>
    <cellStyle name="Notas 2 2 2 4 3 6 5 2" xfId="24347"/>
    <cellStyle name="Notas 2 2 2 4 3 6 5 3" xfId="24348"/>
    <cellStyle name="Notas 2 2 2 4 3 6 5 4" xfId="24349"/>
    <cellStyle name="Notas 2 2 2 4 3 6 5 5" xfId="24350"/>
    <cellStyle name="Notas 2 2 2 4 3 6 5 6" xfId="24351"/>
    <cellStyle name="Notas 2 2 2 4 3 6 6" xfId="24352"/>
    <cellStyle name="Notas 2 2 2 4 3 6 6 2" xfId="24353"/>
    <cellStyle name="Notas 2 2 2 4 3 6 6 3" xfId="24354"/>
    <cellStyle name="Notas 2 2 2 4 3 6 6 4" xfId="24355"/>
    <cellStyle name="Notas 2 2 2 4 3 6 6 5" xfId="24356"/>
    <cellStyle name="Notas 2 2 2 4 3 6 6 6" xfId="24357"/>
    <cellStyle name="Notas 2 2 2 4 3 6 7" xfId="24358"/>
    <cellStyle name="Notas 2 2 2 4 3 6 7 2" xfId="24359"/>
    <cellStyle name="Notas 2 2 2 4 3 6 7 3" xfId="24360"/>
    <cellStyle name="Notas 2 2 2 4 3 6 7 4" xfId="24361"/>
    <cellStyle name="Notas 2 2 2 4 3 6 7 5" xfId="24362"/>
    <cellStyle name="Notas 2 2 2 4 3 6 7 6" xfId="24363"/>
    <cellStyle name="Notas 2 2 2 4 3 6 8" xfId="24364"/>
    <cellStyle name="Notas 2 2 2 4 3 6 8 2" xfId="24365"/>
    <cellStyle name="Notas 2 2 2 4 3 6 8 3" xfId="24366"/>
    <cellStyle name="Notas 2 2 2 4 3 6 8 4" xfId="24367"/>
    <cellStyle name="Notas 2 2 2 4 3 6 8 5" xfId="24368"/>
    <cellStyle name="Notas 2 2 2 4 3 6 8 6" xfId="24369"/>
    <cellStyle name="Notas 2 2 2 4 3 6 9" xfId="24370"/>
    <cellStyle name="Notas 2 2 2 4 3 7" xfId="24371"/>
    <cellStyle name="Notas 2 2 2 4 3 7 10" xfId="24372"/>
    <cellStyle name="Notas 2 2 2 4 3 7 11" xfId="24373"/>
    <cellStyle name="Notas 2 2 2 4 3 7 12" xfId="24374"/>
    <cellStyle name="Notas 2 2 2 4 3 7 13" xfId="24375"/>
    <cellStyle name="Notas 2 2 2 4 3 7 2" xfId="24376"/>
    <cellStyle name="Notas 2 2 2 4 3 7 2 2" xfId="24377"/>
    <cellStyle name="Notas 2 2 2 4 3 7 2 3" xfId="24378"/>
    <cellStyle name="Notas 2 2 2 4 3 7 2 4" xfId="24379"/>
    <cellStyle name="Notas 2 2 2 4 3 7 2 5" xfId="24380"/>
    <cellStyle name="Notas 2 2 2 4 3 7 2 6" xfId="24381"/>
    <cellStyle name="Notas 2 2 2 4 3 7 3" xfId="24382"/>
    <cellStyle name="Notas 2 2 2 4 3 7 3 2" xfId="24383"/>
    <cellStyle name="Notas 2 2 2 4 3 7 3 3" xfId="24384"/>
    <cellStyle name="Notas 2 2 2 4 3 7 3 4" xfId="24385"/>
    <cellStyle name="Notas 2 2 2 4 3 7 3 5" xfId="24386"/>
    <cellStyle name="Notas 2 2 2 4 3 7 3 6" xfId="24387"/>
    <cellStyle name="Notas 2 2 2 4 3 7 4" xfId="24388"/>
    <cellStyle name="Notas 2 2 2 4 3 7 4 2" xfId="24389"/>
    <cellStyle name="Notas 2 2 2 4 3 7 4 3" xfId="24390"/>
    <cellStyle name="Notas 2 2 2 4 3 7 4 4" xfId="24391"/>
    <cellStyle name="Notas 2 2 2 4 3 7 4 5" xfId="24392"/>
    <cellStyle name="Notas 2 2 2 4 3 7 4 6" xfId="24393"/>
    <cellStyle name="Notas 2 2 2 4 3 7 5" xfId="24394"/>
    <cellStyle name="Notas 2 2 2 4 3 7 5 2" xfId="24395"/>
    <cellStyle name="Notas 2 2 2 4 3 7 5 3" xfId="24396"/>
    <cellStyle name="Notas 2 2 2 4 3 7 5 4" xfId="24397"/>
    <cellStyle name="Notas 2 2 2 4 3 7 5 5" xfId="24398"/>
    <cellStyle name="Notas 2 2 2 4 3 7 5 6" xfId="24399"/>
    <cellStyle name="Notas 2 2 2 4 3 7 6" xfId="24400"/>
    <cellStyle name="Notas 2 2 2 4 3 7 6 2" xfId="24401"/>
    <cellStyle name="Notas 2 2 2 4 3 7 6 3" xfId="24402"/>
    <cellStyle name="Notas 2 2 2 4 3 7 6 4" xfId="24403"/>
    <cellStyle name="Notas 2 2 2 4 3 7 6 5" xfId="24404"/>
    <cellStyle name="Notas 2 2 2 4 3 7 6 6" xfId="24405"/>
    <cellStyle name="Notas 2 2 2 4 3 7 7" xfId="24406"/>
    <cellStyle name="Notas 2 2 2 4 3 7 7 2" xfId="24407"/>
    <cellStyle name="Notas 2 2 2 4 3 7 7 3" xfId="24408"/>
    <cellStyle name="Notas 2 2 2 4 3 7 7 4" xfId="24409"/>
    <cellStyle name="Notas 2 2 2 4 3 7 7 5" xfId="24410"/>
    <cellStyle name="Notas 2 2 2 4 3 7 7 6" xfId="24411"/>
    <cellStyle name="Notas 2 2 2 4 3 7 8" xfId="24412"/>
    <cellStyle name="Notas 2 2 2 4 3 7 8 2" xfId="24413"/>
    <cellStyle name="Notas 2 2 2 4 3 7 8 3" xfId="24414"/>
    <cellStyle name="Notas 2 2 2 4 3 7 8 4" xfId="24415"/>
    <cellStyle name="Notas 2 2 2 4 3 7 8 5" xfId="24416"/>
    <cellStyle name="Notas 2 2 2 4 3 7 8 6" xfId="24417"/>
    <cellStyle name="Notas 2 2 2 4 3 7 9" xfId="24418"/>
    <cellStyle name="Notas 2 2 2 4 3 8" xfId="24419"/>
    <cellStyle name="Notas 2 2 2 4 3 8 2" xfId="24420"/>
    <cellStyle name="Notas 2 2 2 4 3 8 3" xfId="24421"/>
    <cellStyle name="Notas 2 2 2 4 3 8 4" xfId="24422"/>
    <cellStyle name="Notas 2 2 2 4 3 8 5" xfId="24423"/>
    <cellStyle name="Notas 2 2 2 4 3 8 6" xfId="24424"/>
    <cellStyle name="Notas 2 2 2 4 3 9" xfId="24425"/>
    <cellStyle name="Notas 2 2 2 4 3 9 2" xfId="24426"/>
    <cellStyle name="Notas 2 2 2 4 3 9 3" xfId="24427"/>
    <cellStyle name="Notas 2 2 2 4 3 9 4" xfId="24428"/>
    <cellStyle name="Notas 2 2 2 4 3 9 5" xfId="24429"/>
    <cellStyle name="Notas 2 2 2 4 3 9 6" xfId="24430"/>
    <cellStyle name="Notas 2 2 2 4 4" xfId="24431"/>
    <cellStyle name="Notas 2 2 2 4 4 10" xfId="24432"/>
    <cellStyle name="Notas 2 2 2 4 4 11" xfId="24433"/>
    <cellStyle name="Notas 2 2 2 4 4 12" xfId="24434"/>
    <cellStyle name="Notas 2 2 2 4 4 13" xfId="24435"/>
    <cellStyle name="Notas 2 2 2 4 4 14" xfId="24436"/>
    <cellStyle name="Notas 2 2 2 4 4 15" xfId="24437"/>
    <cellStyle name="Notas 2 2 2 4 4 2" xfId="24438"/>
    <cellStyle name="Notas 2 2 2 4 4 2 10" xfId="24439"/>
    <cellStyle name="Notas 2 2 2 4 4 2 11" xfId="24440"/>
    <cellStyle name="Notas 2 2 2 4 4 2 12" xfId="24441"/>
    <cellStyle name="Notas 2 2 2 4 4 2 13" xfId="24442"/>
    <cellStyle name="Notas 2 2 2 4 4 2 14" xfId="24443"/>
    <cellStyle name="Notas 2 2 2 4 4 2 2" xfId="24444"/>
    <cellStyle name="Notas 2 2 2 4 4 2 2 2" xfId="24445"/>
    <cellStyle name="Notas 2 2 2 4 4 2 2 3" xfId="24446"/>
    <cellStyle name="Notas 2 2 2 4 4 2 2 4" xfId="24447"/>
    <cellStyle name="Notas 2 2 2 4 4 2 2 5" xfId="24448"/>
    <cellStyle name="Notas 2 2 2 4 4 2 2 6" xfId="24449"/>
    <cellStyle name="Notas 2 2 2 4 4 2 3" xfId="24450"/>
    <cellStyle name="Notas 2 2 2 4 4 2 3 2" xfId="24451"/>
    <cellStyle name="Notas 2 2 2 4 4 2 3 3" xfId="24452"/>
    <cellStyle name="Notas 2 2 2 4 4 2 3 4" xfId="24453"/>
    <cellStyle name="Notas 2 2 2 4 4 2 3 5" xfId="24454"/>
    <cellStyle name="Notas 2 2 2 4 4 2 3 6" xfId="24455"/>
    <cellStyle name="Notas 2 2 2 4 4 2 4" xfId="24456"/>
    <cellStyle name="Notas 2 2 2 4 4 2 4 2" xfId="24457"/>
    <cellStyle name="Notas 2 2 2 4 4 2 4 3" xfId="24458"/>
    <cellStyle name="Notas 2 2 2 4 4 2 4 4" xfId="24459"/>
    <cellStyle name="Notas 2 2 2 4 4 2 4 5" xfId="24460"/>
    <cellStyle name="Notas 2 2 2 4 4 2 4 6" xfId="24461"/>
    <cellStyle name="Notas 2 2 2 4 4 2 5" xfId="24462"/>
    <cellStyle name="Notas 2 2 2 4 4 2 5 2" xfId="24463"/>
    <cellStyle name="Notas 2 2 2 4 4 2 5 3" xfId="24464"/>
    <cellStyle name="Notas 2 2 2 4 4 2 5 4" xfId="24465"/>
    <cellStyle name="Notas 2 2 2 4 4 2 5 5" xfId="24466"/>
    <cellStyle name="Notas 2 2 2 4 4 2 5 6" xfId="24467"/>
    <cellStyle name="Notas 2 2 2 4 4 2 6" xfId="24468"/>
    <cellStyle name="Notas 2 2 2 4 4 2 6 2" xfId="24469"/>
    <cellStyle name="Notas 2 2 2 4 4 2 6 3" xfId="24470"/>
    <cellStyle name="Notas 2 2 2 4 4 2 6 4" xfId="24471"/>
    <cellStyle name="Notas 2 2 2 4 4 2 6 5" xfId="24472"/>
    <cellStyle name="Notas 2 2 2 4 4 2 6 6" xfId="24473"/>
    <cellStyle name="Notas 2 2 2 4 4 2 7" xfId="24474"/>
    <cellStyle name="Notas 2 2 2 4 4 2 7 2" xfId="24475"/>
    <cellStyle name="Notas 2 2 2 4 4 2 7 3" xfId="24476"/>
    <cellStyle name="Notas 2 2 2 4 4 2 7 4" xfId="24477"/>
    <cellStyle name="Notas 2 2 2 4 4 2 7 5" xfId="24478"/>
    <cellStyle name="Notas 2 2 2 4 4 2 7 6" xfId="24479"/>
    <cellStyle name="Notas 2 2 2 4 4 2 8" xfId="24480"/>
    <cellStyle name="Notas 2 2 2 4 4 2 8 2" xfId="24481"/>
    <cellStyle name="Notas 2 2 2 4 4 2 8 3" xfId="24482"/>
    <cellStyle name="Notas 2 2 2 4 4 2 8 4" xfId="24483"/>
    <cellStyle name="Notas 2 2 2 4 4 2 8 5" xfId="24484"/>
    <cellStyle name="Notas 2 2 2 4 4 2 8 6" xfId="24485"/>
    <cellStyle name="Notas 2 2 2 4 4 2 9" xfId="24486"/>
    <cellStyle name="Notas 2 2 2 4 4 3" xfId="24487"/>
    <cellStyle name="Notas 2 2 2 4 4 3 2" xfId="24488"/>
    <cellStyle name="Notas 2 2 2 4 4 3 3" xfId="24489"/>
    <cellStyle name="Notas 2 2 2 4 4 3 4" xfId="24490"/>
    <cellStyle name="Notas 2 2 2 4 4 3 5" xfId="24491"/>
    <cellStyle name="Notas 2 2 2 4 4 3 6" xfId="24492"/>
    <cellStyle name="Notas 2 2 2 4 4 4" xfId="24493"/>
    <cellStyle name="Notas 2 2 2 4 4 4 2" xfId="24494"/>
    <cellStyle name="Notas 2 2 2 4 4 4 3" xfId="24495"/>
    <cellStyle name="Notas 2 2 2 4 4 4 4" xfId="24496"/>
    <cellStyle name="Notas 2 2 2 4 4 4 5" xfId="24497"/>
    <cellStyle name="Notas 2 2 2 4 4 4 6" xfId="24498"/>
    <cellStyle name="Notas 2 2 2 4 4 5" xfId="24499"/>
    <cellStyle name="Notas 2 2 2 4 4 5 2" xfId="24500"/>
    <cellStyle name="Notas 2 2 2 4 4 5 3" xfId="24501"/>
    <cellStyle name="Notas 2 2 2 4 4 5 4" xfId="24502"/>
    <cellStyle name="Notas 2 2 2 4 4 5 5" xfId="24503"/>
    <cellStyle name="Notas 2 2 2 4 4 5 6" xfId="24504"/>
    <cellStyle name="Notas 2 2 2 4 4 6" xfId="24505"/>
    <cellStyle name="Notas 2 2 2 4 4 6 2" xfId="24506"/>
    <cellStyle name="Notas 2 2 2 4 4 6 3" xfId="24507"/>
    <cellStyle name="Notas 2 2 2 4 4 6 4" xfId="24508"/>
    <cellStyle name="Notas 2 2 2 4 4 6 5" xfId="24509"/>
    <cellStyle name="Notas 2 2 2 4 4 6 6" xfId="24510"/>
    <cellStyle name="Notas 2 2 2 4 4 7" xfId="24511"/>
    <cellStyle name="Notas 2 2 2 4 4 7 2" xfId="24512"/>
    <cellStyle name="Notas 2 2 2 4 4 7 3" xfId="24513"/>
    <cellStyle name="Notas 2 2 2 4 4 7 4" xfId="24514"/>
    <cellStyle name="Notas 2 2 2 4 4 7 5" xfId="24515"/>
    <cellStyle name="Notas 2 2 2 4 4 7 6" xfId="24516"/>
    <cellStyle name="Notas 2 2 2 4 4 8" xfId="24517"/>
    <cellStyle name="Notas 2 2 2 4 4 8 2" xfId="24518"/>
    <cellStyle name="Notas 2 2 2 4 4 8 3" xfId="24519"/>
    <cellStyle name="Notas 2 2 2 4 4 8 4" xfId="24520"/>
    <cellStyle name="Notas 2 2 2 4 4 8 5" xfId="24521"/>
    <cellStyle name="Notas 2 2 2 4 4 8 6" xfId="24522"/>
    <cellStyle name="Notas 2 2 2 4 4 9" xfId="24523"/>
    <cellStyle name="Notas 2 2 2 4 4 9 2" xfId="24524"/>
    <cellStyle name="Notas 2 2 2 4 4 9 3" xfId="24525"/>
    <cellStyle name="Notas 2 2 2 4 4 9 4" xfId="24526"/>
    <cellStyle name="Notas 2 2 2 4 4 9 5" xfId="24527"/>
    <cellStyle name="Notas 2 2 2 4 4 9 6" xfId="24528"/>
    <cellStyle name="Notas 2 2 2 4 5" xfId="24529"/>
    <cellStyle name="Notas 2 2 2 4 5 10" xfId="24530"/>
    <cellStyle name="Notas 2 2 2 4 5 11" xfId="24531"/>
    <cellStyle name="Notas 2 2 2 4 5 12" xfId="24532"/>
    <cellStyle name="Notas 2 2 2 4 5 13" xfId="24533"/>
    <cellStyle name="Notas 2 2 2 4 5 14" xfId="24534"/>
    <cellStyle name="Notas 2 2 2 4 5 2" xfId="24535"/>
    <cellStyle name="Notas 2 2 2 4 5 2 2" xfId="24536"/>
    <cellStyle name="Notas 2 2 2 4 5 2 3" xfId="24537"/>
    <cellStyle name="Notas 2 2 2 4 5 2 4" xfId="24538"/>
    <cellStyle name="Notas 2 2 2 4 5 2 5" xfId="24539"/>
    <cellStyle name="Notas 2 2 2 4 5 2 6" xfId="24540"/>
    <cellStyle name="Notas 2 2 2 4 5 2 7" xfId="24541"/>
    <cellStyle name="Notas 2 2 2 4 5 3" xfId="24542"/>
    <cellStyle name="Notas 2 2 2 4 5 3 2" xfId="24543"/>
    <cellStyle name="Notas 2 2 2 4 5 3 3" xfId="24544"/>
    <cellStyle name="Notas 2 2 2 4 5 3 4" xfId="24545"/>
    <cellStyle name="Notas 2 2 2 4 5 3 5" xfId="24546"/>
    <cellStyle name="Notas 2 2 2 4 5 3 6" xfId="24547"/>
    <cellStyle name="Notas 2 2 2 4 5 4" xfId="24548"/>
    <cellStyle name="Notas 2 2 2 4 5 4 2" xfId="24549"/>
    <cellStyle name="Notas 2 2 2 4 5 4 3" xfId="24550"/>
    <cellStyle name="Notas 2 2 2 4 5 4 4" xfId="24551"/>
    <cellStyle name="Notas 2 2 2 4 5 4 5" xfId="24552"/>
    <cellStyle name="Notas 2 2 2 4 5 4 6" xfId="24553"/>
    <cellStyle name="Notas 2 2 2 4 5 5" xfId="24554"/>
    <cellStyle name="Notas 2 2 2 4 5 5 2" xfId="24555"/>
    <cellStyle name="Notas 2 2 2 4 5 5 3" xfId="24556"/>
    <cellStyle name="Notas 2 2 2 4 5 5 4" xfId="24557"/>
    <cellStyle name="Notas 2 2 2 4 5 5 5" xfId="24558"/>
    <cellStyle name="Notas 2 2 2 4 5 5 6" xfId="24559"/>
    <cellStyle name="Notas 2 2 2 4 5 6" xfId="24560"/>
    <cellStyle name="Notas 2 2 2 4 5 6 2" xfId="24561"/>
    <cellStyle name="Notas 2 2 2 4 5 6 3" xfId="24562"/>
    <cellStyle name="Notas 2 2 2 4 5 6 4" xfId="24563"/>
    <cellStyle name="Notas 2 2 2 4 5 6 5" xfId="24564"/>
    <cellStyle name="Notas 2 2 2 4 5 6 6" xfId="24565"/>
    <cellStyle name="Notas 2 2 2 4 5 7" xfId="24566"/>
    <cellStyle name="Notas 2 2 2 4 5 7 2" xfId="24567"/>
    <cellStyle name="Notas 2 2 2 4 5 7 3" xfId="24568"/>
    <cellStyle name="Notas 2 2 2 4 5 7 4" xfId="24569"/>
    <cellStyle name="Notas 2 2 2 4 5 7 5" xfId="24570"/>
    <cellStyle name="Notas 2 2 2 4 5 7 6" xfId="24571"/>
    <cellStyle name="Notas 2 2 2 4 5 8" xfId="24572"/>
    <cellStyle name="Notas 2 2 2 4 5 8 2" xfId="24573"/>
    <cellStyle name="Notas 2 2 2 4 5 8 3" xfId="24574"/>
    <cellStyle name="Notas 2 2 2 4 5 8 4" xfId="24575"/>
    <cellStyle name="Notas 2 2 2 4 5 8 5" xfId="24576"/>
    <cellStyle name="Notas 2 2 2 4 5 8 6" xfId="24577"/>
    <cellStyle name="Notas 2 2 2 4 5 9" xfId="24578"/>
    <cellStyle name="Notas 2 2 2 4 6" xfId="24579"/>
    <cellStyle name="Notas 2 2 2 4 6 10" xfId="24580"/>
    <cellStyle name="Notas 2 2 2 4 6 11" xfId="24581"/>
    <cellStyle name="Notas 2 2 2 4 6 12" xfId="24582"/>
    <cellStyle name="Notas 2 2 2 4 6 13" xfId="24583"/>
    <cellStyle name="Notas 2 2 2 4 6 14" xfId="24584"/>
    <cellStyle name="Notas 2 2 2 4 6 2" xfId="24585"/>
    <cellStyle name="Notas 2 2 2 4 6 2 2" xfId="24586"/>
    <cellStyle name="Notas 2 2 2 4 6 2 3" xfId="24587"/>
    <cellStyle name="Notas 2 2 2 4 6 2 4" xfId="24588"/>
    <cellStyle name="Notas 2 2 2 4 6 2 5" xfId="24589"/>
    <cellStyle name="Notas 2 2 2 4 6 2 6" xfId="24590"/>
    <cellStyle name="Notas 2 2 2 4 6 3" xfId="24591"/>
    <cellStyle name="Notas 2 2 2 4 6 3 2" xfId="24592"/>
    <cellStyle name="Notas 2 2 2 4 6 3 3" xfId="24593"/>
    <cellStyle name="Notas 2 2 2 4 6 3 4" xfId="24594"/>
    <cellStyle name="Notas 2 2 2 4 6 3 5" xfId="24595"/>
    <cellStyle name="Notas 2 2 2 4 6 3 6" xfId="24596"/>
    <cellStyle name="Notas 2 2 2 4 6 4" xfId="24597"/>
    <cellStyle name="Notas 2 2 2 4 6 4 2" xfId="24598"/>
    <cellStyle name="Notas 2 2 2 4 6 4 3" xfId="24599"/>
    <cellStyle name="Notas 2 2 2 4 6 4 4" xfId="24600"/>
    <cellStyle name="Notas 2 2 2 4 6 4 5" xfId="24601"/>
    <cellStyle name="Notas 2 2 2 4 6 4 6" xfId="24602"/>
    <cellStyle name="Notas 2 2 2 4 6 5" xfId="24603"/>
    <cellStyle name="Notas 2 2 2 4 6 5 2" xfId="24604"/>
    <cellStyle name="Notas 2 2 2 4 6 5 3" xfId="24605"/>
    <cellStyle name="Notas 2 2 2 4 6 5 4" xfId="24606"/>
    <cellStyle name="Notas 2 2 2 4 6 5 5" xfId="24607"/>
    <cellStyle name="Notas 2 2 2 4 6 5 6" xfId="24608"/>
    <cellStyle name="Notas 2 2 2 4 6 6" xfId="24609"/>
    <cellStyle name="Notas 2 2 2 4 6 6 2" xfId="24610"/>
    <cellStyle name="Notas 2 2 2 4 6 6 3" xfId="24611"/>
    <cellStyle name="Notas 2 2 2 4 6 6 4" xfId="24612"/>
    <cellStyle name="Notas 2 2 2 4 6 6 5" xfId="24613"/>
    <cellStyle name="Notas 2 2 2 4 6 6 6" xfId="24614"/>
    <cellStyle name="Notas 2 2 2 4 6 7" xfId="24615"/>
    <cellStyle name="Notas 2 2 2 4 6 7 2" xfId="24616"/>
    <cellStyle name="Notas 2 2 2 4 6 7 3" xfId="24617"/>
    <cellStyle name="Notas 2 2 2 4 6 7 4" xfId="24618"/>
    <cellStyle name="Notas 2 2 2 4 6 7 5" xfId="24619"/>
    <cellStyle name="Notas 2 2 2 4 6 7 6" xfId="24620"/>
    <cellStyle name="Notas 2 2 2 4 6 8" xfId="24621"/>
    <cellStyle name="Notas 2 2 2 4 6 8 2" xfId="24622"/>
    <cellStyle name="Notas 2 2 2 4 6 8 3" xfId="24623"/>
    <cellStyle name="Notas 2 2 2 4 6 8 4" xfId="24624"/>
    <cellStyle name="Notas 2 2 2 4 6 8 5" xfId="24625"/>
    <cellStyle name="Notas 2 2 2 4 6 8 6" xfId="24626"/>
    <cellStyle name="Notas 2 2 2 4 6 9" xfId="24627"/>
    <cellStyle name="Notas 2 2 2 4 7" xfId="24628"/>
    <cellStyle name="Notas 2 2 2 4 7 10" xfId="24629"/>
    <cellStyle name="Notas 2 2 2 4 7 11" xfId="24630"/>
    <cellStyle name="Notas 2 2 2 4 7 12" xfId="24631"/>
    <cellStyle name="Notas 2 2 2 4 7 13" xfId="24632"/>
    <cellStyle name="Notas 2 2 2 4 7 2" xfId="24633"/>
    <cellStyle name="Notas 2 2 2 4 7 2 2" xfId="24634"/>
    <cellStyle name="Notas 2 2 2 4 7 2 3" xfId="24635"/>
    <cellStyle name="Notas 2 2 2 4 7 2 4" xfId="24636"/>
    <cellStyle name="Notas 2 2 2 4 7 2 5" xfId="24637"/>
    <cellStyle name="Notas 2 2 2 4 7 2 6" xfId="24638"/>
    <cellStyle name="Notas 2 2 2 4 7 3" xfId="24639"/>
    <cellStyle name="Notas 2 2 2 4 7 3 2" xfId="24640"/>
    <cellStyle name="Notas 2 2 2 4 7 3 3" xfId="24641"/>
    <cellStyle name="Notas 2 2 2 4 7 3 4" xfId="24642"/>
    <cellStyle name="Notas 2 2 2 4 7 3 5" xfId="24643"/>
    <cellStyle name="Notas 2 2 2 4 7 3 6" xfId="24644"/>
    <cellStyle name="Notas 2 2 2 4 7 4" xfId="24645"/>
    <cellStyle name="Notas 2 2 2 4 7 4 2" xfId="24646"/>
    <cellStyle name="Notas 2 2 2 4 7 4 3" xfId="24647"/>
    <cellStyle name="Notas 2 2 2 4 7 4 4" xfId="24648"/>
    <cellStyle name="Notas 2 2 2 4 7 4 5" xfId="24649"/>
    <cellStyle name="Notas 2 2 2 4 7 4 6" xfId="24650"/>
    <cellStyle name="Notas 2 2 2 4 7 5" xfId="24651"/>
    <cellStyle name="Notas 2 2 2 4 7 5 2" xfId="24652"/>
    <cellStyle name="Notas 2 2 2 4 7 5 3" xfId="24653"/>
    <cellStyle name="Notas 2 2 2 4 7 5 4" xfId="24654"/>
    <cellStyle name="Notas 2 2 2 4 7 5 5" xfId="24655"/>
    <cellStyle name="Notas 2 2 2 4 7 5 6" xfId="24656"/>
    <cellStyle name="Notas 2 2 2 4 7 6" xfId="24657"/>
    <cellStyle name="Notas 2 2 2 4 7 6 2" xfId="24658"/>
    <cellStyle name="Notas 2 2 2 4 7 6 3" xfId="24659"/>
    <cellStyle name="Notas 2 2 2 4 7 6 4" xfId="24660"/>
    <cellStyle name="Notas 2 2 2 4 7 6 5" xfId="24661"/>
    <cellStyle name="Notas 2 2 2 4 7 6 6" xfId="24662"/>
    <cellStyle name="Notas 2 2 2 4 7 7" xfId="24663"/>
    <cellStyle name="Notas 2 2 2 4 7 7 2" xfId="24664"/>
    <cellStyle name="Notas 2 2 2 4 7 7 3" xfId="24665"/>
    <cellStyle name="Notas 2 2 2 4 7 7 4" xfId="24666"/>
    <cellStyle name="Notas 2 2 2 4 7 7 5" xfId="24667"/>
    <cellStyle name="Notas 2 2 2 4 7 7 6" xfId="24668"/>
    <cellStyle name="Notas 2 2 2 4 7 8" xfId="24669"/>
    <cellStyle name="Notas 2 2 2 4 7 8 2" xfId="24670"/>
    <cellStyle name="Notas 2 2 2 4 7 8 3" xfId="24671"/>
    <cellStyle name="Notas 2 2 2 4 7 8 4" xfId="24672"/>
    <cellStyle name="Notas 2 2 2 4 7 8 5" xfId="24673"/>
    <cellStyle name="Notas 2 2 2 4 7 8 6" xfId="24674"/>
    <cellStyle name="Notas 2 2 2 4 7 9" xfId="24675"/>
    <cellStyle name="Notas 2 2 2 4 8" xfId="24676"/>
    <cellStyle name="Notas 2 2 2 4 8 10" xfId="24677"/>
    <cellStyle name="Notas 2 2 2 4 8 11" xfId="24678"/>
    <cellStyle name="Notas 2 2 2 4 8 12" xfId="24679"/>
    <cellStyle name="Notas 2 2 2 4 8 13" xfId="24680"/>
    <cellStyle name="Notas 2 2 2 4 8 2" xfId="24681"/>
    <cellStyle name="Notas 2 2 2 4 8 2 2" xfId="24682"/>
    <cellStyle name="Notas 2 2 2 4 8 2 3" xfId="24683"/>
    <cellStyle name="Notas 2 2 2 4 8 2 4" xfId="24684"/>
    <cellStyle name="Notas 2 2 2 4 8 2 5" xfId="24685"/>
    <cellStyle name="Notas 2 2 2 4 8 2 6" xfId="24686"/>
    <cellStyle name="Notas 2 2 2 4 8 3" xfId="24687"/>
    <cellStyle name="Notas 2 2 2 4 8 3 2" xfId="24688"/>
    <cellStyle name="Notas 2 2 2 4 8 3 3" xfId="24689"/>
    <cellStyle name="Notas 2 2 2 4 8 3 4" xfId="24690"/>
    <cellStyle name="Notas 2 2 2 4 8 3 5" xfId="24691"/>
    <cellStyle name="Notas 2 2 2 4 8 3 6" xfId="24692"/>
    <cellStyle name="Notas 2 2 2 4 8 4" xfId="24693"/>
    <cellStyle name="Notas 2 2 2 4 8 4 2" xfId="24694"/>
    <cellStyle name="Notas 2 2 2 4 8 4 3" xfId="24695"/>
    <cellStyle name="Notas 2 2 2 4 8 4 4" xfId="24696"/>
    <cellStyle name="Notas 2 2 2 4 8 4 5" xfId="24697"/>
    <cellStyle name="Notas 2 2 2 4 8 4 6" xfId="24698"/>
    <cellStyle name="Notas 2 2 2 4 8 5" xfId="24699"/>
    <cellStyle name="Notas 2 2 2 4 8 5 2" xfId="24700"/>
    <cellStyle name="Notas 2 2 2 4 8 5 3" xfId="24701"/>
    <cellStyle name="Notas 2 2 2 4 8 5 4" xfId="24702"/>
    <cellStyle name="Notas 2 2 2 4 8 5 5" xfId="24703"/>
    <cellStyle name="Notas 2 2 2 4 8 5 6" xfId="24704"/>
    <cellStyle name="Notas 2 2 2 4 8 6" xfId="24705"/>
    <cellStyle name="Notas 2 2 2 4 8 6 2" xfId="24706"/>
    <cellStyle name="Notas 2 2 2 4 8 6 3" xfId="24707"/>
    <cellStyle name="Notas 2 2 2 4 8 6 4" xfId="24708"/>
    <cellStyle name="Notas 2 2 2 4 8 6 5" xfId="24709"/>
    <cellStyle name="Notas 2 2 2 4 8 6 6" xfId="24710"/>
    <cellStyle name="Notas 2 2 2 4 8 7" xfId="24711"/>
    <cellStyle name="Notas 2 2 2 4 8 7 2" xfId="24712"/>
    <cellStyle name="Notas 2 2 2 4 8 7 3" xfId="24713"/>
    <cellStyle name="Notas 2 2 2 4 8 7 4" xfId="24714"/>
    <cellStyle name="Notas 2 2 2 4 8 7 5" xfId="24715"/>
    <cellStyle name="Notas 2 2 2 4 8 7 6" xfId="24716"/>
    <cellStyle name="Notas 2 2 2 4 8 8" xfId="24717"/>
    <cellStyle name="Notas 2 2 2 4 8 8 2" xfId="24718"/>
    <cellStyle name="Notas 2 2 2 4 8 8 3" xfId="24719"/>
    <cellStyle name="Notas 2 2 2 4 8 8 4" xfId="24720"/>
    <cellStyle name="Notas 2 2 2 4 8 8 5" xfId="24721"/>
    <cellStyle name="Notas 2 2 2 4 8 8 6" xfId="24722"/>
    <cellStyle name="Notas 2 2 2 4 8 9" xfId="24723"/>
    <cellStyle name="Notas 2 2 2 4 9" xfId="24724"/>
    <cellStyle name="Notas 2 2 2 4 9 10" xfId="24725"/>
    <cellStyle name="Notas 2 2 2 4 9 11" xfId="24726"/>
    <cellStyle name="Notas 2 2 2 4 9 12" xfId="24727"/>
    <cellStyle name="Notas 2 2 2 4 9 13" xfId="24728"/>
    <cellStyle name="Notas 2 2 2 4 9 2" xfId="24729"/>
    <cellStyle name="Notas 2 2 2 4 9 2 2" xfId="24730"/>
    <cellStyle name="Notas 2 2 2 4 9 2 3" xfId="24731"/>
    <cellStyle name="Notas 2 2 2 4 9 2 4" xfId="24732"/>
    <cellStyle name="Notas 2 2 2 4 9 2 5" xfId="24733"/>
    <cellStyle name="Notas 2 2 2 4 9 2 6" xfId="24734"/>
    <cellStyle name="Notas 2 2 2 4 9 3" xfId="24735"/>
    <cellStyle name="Notas 2 2 2 4 9 3 2" xfId="24736"/>
    <cellStyle name="Notas 2 2 2 4 9 3 3" xfId="24737"/>
    <cellStyle name="Notas 2 2 2 4 9 3 4" xfId="24738"/>
    <cellStyle name="Notas 2 2 2 4 9 3 5" xfId="24739"/>
    <cellStyle name="Notas 2 2 2 4 9 3 6" xfId="24740"/>
    <cellStyle name="Notas 2 2 2 4 9 4" xfId="24741"/>
    <cellStyle name="Notas 2 2 2 4 9 4 2" xfId="24742"/>
    <cellStyle name="Notas 2 2 2 4 9 4 3" xfId="24743"/>
    <cellStyle name="Notas 2 2 2 4 9 4 4" xfId="24744"/>
    <cellStyle name="Notas 2 2 2 4 9 4 5" xfId="24745"/>
    <cellStyle name="Notas 2 2 2 4 9 4 6" xfId="24746"/>
    <cellStyle name="Notas 2 2 2 4 9 5" xfId="24747"/>
    <cellStyle name="Notas 2 2 2 4 9 5 2" xfId="24748"/>
    <cellStyle name="Notas 2 2 2 4 9 5 3" xfId="24749"/>
    <cellStyle name="Notas 2 2 2 4 9 5 4" xfId="24750"/>
    <cellStyle name="Notas 2 2 2 4 9 5 5" xfId="24751"/>
    <cellStyle name="Notas 2 2 2 4 9 5 6" xfId="24752"/>
    <cellStyle name="Notas 2 2 2 4 9 6" xfId="24753"/>
    <cellStyle name="Notas 2 2 2 4 9 6 2" xfId="24754"/>
    <cellStyle name="Notas 2 2 2 4 9 6 3" xfId="24755"/>
    <cellStyle name="Notas 2 2 2 4 9 6 4" xfId="24756"/>
    <cellStyle name="Notas 2 2 2 4 9 6 5" xfId="24757"/>
    <cellStyle name="Notas 2 2 2 4 9 6 6" xfId="24758"/>
    <cellStyle name="Notas 2 2 2 4 9 7" xfId="24759"/>
    <cellStyle name="Notas 2 2 2 4 9 7 2" xfId="24760"/>
    <cellStyle name="Notas 2 2 2 4 9 7 3" xfId="24761"/>
    <cellStyle name="Notas 2 2 2 4 9 7 4" xfId="24762"/>
    <cellStyle name="Notas 2 2 2 4 9 7 5" xfId="24763"/>
    <cellStyle name="Notas 2 2 2 4 9 7 6" xfId="24764"/>
    <cellStyle name="Notas 2 2 2 4 9 8" xfId="24765"/>
    <cellStyle name="Notas 2 2 2 4 9 8 2" xfId="24766"/>
    <cellStyle name="Notas 2 2 2 4 9 8 3" xfId="24767"/>
    <cellStyle name="Notas 2 2 2 4 9 8 4" xfId="24768"/>
    <cellStyle name="Notas 2 2 2 4 9 8 5" xfId="24769"/>
    <cellStyle name="Notas 2 2 2 4 9 8 6" xfId="24770"/>
    <cellStyle name="Notas 2 2 2 4 9 9" xfId="24771"/>
    <cellStyle name="Notas 2 2 2 5" xfId="24772"/>
    <cellStyle name="Notas 2 2 2 5 10" xfId="24773"/>
    <cellStyle name="Notas 2 2 2 5 10 2" xfId="24774"/>
    <cellStyle name="Notas 2 2 2 5 10 3" xfId="24775"/>
    <cellStyle name="Notas 2 2 2 5 10 4" xfId="24776"/>
    <cellStyle name="Notas 2 2 2 5 10 5" xfId="24777"/>
    <cellStyle name="Notas 2 2 2 5 10 6" xfId="24778"/>
    <cellStyle name="Notas 2 2 2 5 11" xfId="24779"/>
    <cellStyle name="Notas 2 2 2 5 11 2" xfId="24780"/>
    <cellStyle name="Notas 2 2 2 5 11 3" xfId="24781"/>
    <cellStyle name="Notas 2 2 2 5 11 4" xfId="24782"/>
    <cellStyle name="Notas 2 2 2 5 11 5" xfId="24783"/>
    <cellStyle name="Notas 2 2 2 5 11 6" xfId="24784"/>
    <cellStyle name="Notas 2 2 2 5 12" xfId="24785"/>
    <cellStyle name="Notas 2 2 2 5 12 2" xfId="24786"/>
    <cellStyle name="Notas 2 2 2 5 12 3" xfId="24787"/>
    <cellStyle name="Notas 2 2 2 5 12 4" xfId="24788"/>
    <cellStyle name="Notas 2 2 2 5 12 5" xfId="24789"/>
    <cellStyle name="Notas 2 2 2 5 12 6" xfId="24790"/>
    <cellStyle name="Notas 2 2 2 5 13" xfId="24791"/>
    <cellStyle name="Notas 2 2 2 5 13 2" xfId="24792"/>
    <cellStyle name="Notas 2 2 2 5 13 3" xfId="24793"/>
    <cellStyle name="Notas 2 2 2 5 13 4" xfId="24794"/>
    <cellStyle name="Notas 2 2 2 5 13 5" xfId="24795"/>
    <cellStyle name="Notas 2 2 2 5 13 6" xfId="24796"/>
    <cellStyle name="Notas 2 2 2 5 14" xfId="24797"/>
    <cellStyle name="Notas 2 2 2 5 14 2" xfId="24798"/>
    <cellStyle name="Notas 2 2 2 5 14 3" xfId="24799"/>
    <cellStyle name="Notas 2 2 2 5 14 4" xfId="24800"/>
    <cellStyle name="Notas 2 2 2 5 14 5" xfId="24801"/>
    <cellStyle name="Notas 2 2 2 5 14 6" xfId="24802"/>
    <cellStyle name="Notas 2 2 2 5 15" xfId="24803"/>
    <cellStyle name="Notas 2 2 2 5 16" xfId="24804"/>
    <cellStyle name="Notas 2 2 2 5 17" xfId="24805"/>
    <cellStyle name="Notas 2 2 2 5 18" xfId="24806"/>
    <cellStyle name="Notas 2 2 2 5 19" xfId="24807"/>
    <cellStyle name="Notas 2 2 2 5 2" xfId="24808"/>
    <cellStyle name="Notas 2 2 2 5 2 10" xfId="24809"/>
    <cellStyle name="Notas 2 2 2 5 2 11" xfId="24810"/>
    <cellStyle name="Notas 2 2 2 5 2 12" xfId="24811"/>
    <cellStyle name="Notas 2 2 2 5 2 13" xfId="24812"/>
    <cellStyle name="Notas 2 2 2 5 2 14" xfId="24813"/>
    <cellStyle name="Notas 2 2 2 5 2 15" xfId="24814"/>
    <cellStyle name="Notas 2 2 2 5 2 2" xfId="24815"/>
    <cellStyle name="Notas 2 2 2 5 2 2 10" xfId="24816"/>
    <cellStyle name="Notas 2 2 2 5 2 2 11" xfId="24817"/>
    <cellStyle name="Notas 2 2 2 5 2 2 12" xfId="24818"/>
    <cellStyle name="Notas 2 2 2 5 2 2 13" xfId="24819"/>
    <cellStyle name="Notas 2 2 2 5 2 2 14" xfId="24820"/>
    <cellStyle name="Notas 2 2 2 5 2 2 2" xfId="24821"/>
    <cellStyle name="Notas 2 2 2 5 2 2 2 2" xfId="24822"/>
    <cellStyle name="Notas 2 2 2 5 2 2 2 3" xfId="24823"/>
    <cellStyle name="Notas 2 2 2 5 2 2 2 4" xfId="24824"/>
    <cellStyle name="Notas 2 2 2 5 2 2 2 5" xfId="24825"/>
    <cellStyle name="Notas 2 2 2 5 2 2 2 6" xfId="24826"/>
    <cellStyle name="Notas 2 2 2 5 2 2 2 7" xfId="24827"/>
    <cellStyle name="Notas 2 2 2 5 2 2 3" xfId="24828"/>
    <cellStyle name="Notas 2 2 2 5 2 2 3 2" xfId="24829"/>
    <cellStyle name="Notas 2 2 2 5 2 2 3 3" xfId="24830"/>
    <cellStyle name="Notas 2 2 2 5 2 2 3 4" xfId="24831"/>
    <cellStyle name="Notas 2 2 2 5 2 2 3 5" xfId="24832"/>
    <cellStyle name="Notas 2 2 2 5 2 2 3 6" xfId="24833"/>
    <cellStyle name="Notas 2 2 2 5 2 2 4" xfId="24834"/>
    <cellStyle name="Notas 2 2 2 5 2 2 4 2" xfId="24835"/>
    <cellStyle name="Notas 2 2 2 5 2 2 4 3" xfId="24836"/>
    <cellStyle name="Notas 2 2 2 5 2 2 4 4" xfId="24837"/>
    <cellStyle name="Notas 2 2 2 5 2 2 4 5" xfId="24838"/>
    <cellStyle name="Notas 2 2 2 5 2 2 4 6" xfId="24839"/>
    <cellStyle name="Notas 2 2 2 5 2 2 5" xfId="24840"/>
    <cellStyle name="Notas 2 2 2 5 2 2 5 2" xfId="24841"/>
    <cellStyle name="Notas 2 2 2 5 2 2 5 3" xfId="24842"/>
    <cellStyle name="Notas 2 2 2 5 2 2 5 4" xfId="24843"/>
    <cellStyle name="Notas 2 2 2 5 2 2 5 5" xfId="24844"/>
    <cellStyle name="Notas 2 2 2 5 2 2 5 6" xfId="24845"/>
    <cellStyle name="Notas 2 2 2 5 2 2 6" xfId="24846"/>
    <cellStyle name="Notas 2 2 2 5 2 2 6 2" xfId="24847"/>
    <cellStyle name="Notas 2 2 2 5 2 2 6 3" xfId="24848"/>
    <cellStyle name="Notas 2 2 2 5 2 2 6 4" xfId="24849"/>
    <cellStyle name="Notas 2 2 2 5 2 2 6 5" xfId="24850"/>
    <cellStyle name="Notas 2 2 2 5 2 2 6 6" xfId="24851"/>
    <cellStyle name="Notas 2 2 2 5 2 2 7" xfId="24852"/>
    <cellStyle name="Notas 2 2 2 5 2 2 7 2" xfId="24853"/>
    <cellStyle name="Notas 2 2 2 5 2 2 7 3" xfId="24854"/>
    <cellStyle name="Notas 2 2 2 5 2 2 7 4" xfId="24855"/>
    <cellStyle name="Notas 2 2 2 5 2 2 7 5" xfId="24856"/>
    <cellStyle name="Notas 2 2 2 5 2 2 7 6" xfId="24857"/>
    <cellStyle name="Notas 2 2 2 5 2 2 8" xfId="24858"/>
    <cellStyle name="Notas 2 2 2 5 2 2 8 2" xfId="24859"/>
    <cellStyle name="Notas 2 2 2 5 2 2 8 3" xfId="24860"/>
    <cellStyle name="Notas 2 2 2 5 2 2 8 4" xfId="24861"/>
    <cellStyle name="Notas 2 2 2 5 2 2 8 5" xfId="24862"/>
    <cellStyle name="Notas 2 2 2 5 2 2 8 6" xfId="24863"/>
    <cellStyle name="Notas 2 2 2 5 2 2 9" xfId="24864"/>
    <cellStyle name="Notas 2 2 2 5 2 3" xfId="24865"/>
    <cellStyle name="Notas 2 2 2 5 2 3 2" xfId="24866"/>
    <cellStyle name="Notas 2 2 2 5 2 3 3" xfId="24867"/>
    <cellStyle name="Notas 2 2 2 5 2 3 4" xfId="24868"/>
    <cellStyle name="Notas 2 2 2 5 2 3 5" xfId="24869"/>
    <cellStyle name="Notas 2 2 2 5 2 3 6" xfId="24870"/>
    <cellStyle name="Notas 2 2 2 5 2 3 7" xfId="24871"/>
    <cellStyle name="Notas 2 2 2 5 2 4" xfId="24872"/>
    <cellStyle name="Notas 2 2 2 5 2 4 2" xfId="24873"/>
    <cellStyle name="Notas 2 2 2 5 2 4 3" xfId="24874"/>
    <cellStyle name="Notas 2 2 2 5 2 4 4" xfId="24875"/>
    <cellStyle name="Notas 2 2 2 5 2 4 5" xfId="24876"/>
    <cellStyle name="Notas 2 2 2 5 2 4 6" xfId="24877"/>
    <cellStyle name="Notas 2 2 2 5 2 4 7" xfId="24878"/>
    <cellStyle name="Notas 2 2 2 5 2 5" xfId="24879"/>
    <cellStyle name="Notas 2 2 2 5 2 5 2" xfId="24880"/>
    <cellStyle name="Notas 2 2 2 5 2 5 3" xfId="24881"/>
    <cellStyle name="Notas 2 2 2 5 2 5 4" xfId="24882"/>
    <cellStyle name="Notas 2 2 2 5 2 5 5" xfId="24883"/>
    <cellStyle name="Notas 2 2 2 5 2 5 6" xfId="24884"/>
    <cellStyle name="Notas 2 2 2 5 2 5 7" xfId="24885"/>
    <cellStyle name="Notas 2 2 2 5 2 6" xfId="24886"/>
    <cellStyle name="Notas 2 2 2 5 2 6 2" xfId="24887"/>
    <cellStyle name="Notas 2 2 2 5 2 6 3" xfId="24888"/>
    <cellStyle name="Notas 2 2 2 5 2 6 4" xfId="24889"/>
    <cellStyle name="Notas 2 2 2 5 2 6 5" xfId="24890"/>
    <cellStyle name="Notas 2 2 2 5 2 6 6" xfId="24891"/>
    <cellStyle name="Notas 2 2 2 5 2 6 7" xfId="24892"/>
    <cellStyle name="Notas 2 2 2 5 2 7" xfId="24893"/>
    <cellStyle name="Notas 2 2 2 5 2 7 2" xfId="24894"/>
    <cellStyle name="Notas 2 2 2 5 2 7 3" xfId="24895"/>
    <cellStyle name="Notas 2 2 2 5 2 7 4" xfId="24896"/>
    <cellStyle name="Notas 2 2 2 5 2 7 5" xfId="24897"/>
    <cellStyle name="Notas 2 2 2 5 2 7 6" xfId="24898"/>
    <cellStyle name="Notas 2 2 2 5 2 8" xfId="24899"/>
    <cellStyle name="Notas 2 2 2 5 2 8 2" xfId="24900"/>
    <cellStyle name="Notas 2 2 2 5 2 8 3" xfId="24901"/>
    <cellStyle name="Notas 2 2 2 5 2 8 4" xfId="24902"/>
    <cellStyle name="Notas 2 2 2 5 2 8 5" xfId="24903"/>
    <cellStyle name="Notas 2 2 2 5 2 8 6" xfId="24904"/>
    <cellStyle name="Notas 2 2 2 5 2 9" xfId="24905"/>
    <cellStyle name="Notas 2 2 2 5 2 9 2" xfId="24906"/>
    <cellStyle name="Notas 2 2 2 5 2 9 3" xfId="24907"/>
    <cellStyle name="Notas 2 2 2 5 2 9 4" xfId="24908"/>
    <cellStyle name="Notas 2 2 2 5 2 9 5" xfId="24909"/>
    <cellStyle name="Notas 2 2 2 5 2 9 6" xfId="24910"/>
    <cellStyle name="Notas 2 2 2 5 20" xfId="24911"/>
    <cellStyle name="Notas 2 2 2 5 3" xfId="24912"/>
    <cellStyle name="Notas 2 2 2 5 3 10" xfId="24913"/>
    <cellStyle name="Notas 2 2 2 5 3 11" xfId="24914"/>
    <cellStyle name="Notas 2 2 2 5 3 12" xfId="24915"/>
    <cellStyle name="Notas 2 2 2 5 3 13" xfId="24916"/>
    <cellStyle name="Notas 2 2 2 5 3 14" xfId="24917"/>
    <cellStyle name="Notas 2 2 2 5 3 2" xfId="24918"/>
    <cellStyle name="Notas 2 2 2 5 3 2 2" xfId="24919"/>
    <cellStyle name="Notas 2 2 2 5 3 2 3" xfId="24920"/>
    <cellStyle name="Notas 2 2 2 5 3 2 4" xfId="24921"/>
    <cellStyle name="Notas 2 2 2 5 3 2 5" xfId="24922"/>
    <cellStyle name="Notas 2 2 2 5 3 2 6" xfId="24923"/>
    <cellStyle name="Notas 2 2 2 5 3 2 7" xfId="24924"/>
    <cellStyle name="Notas 2 2 2 5 3 3" xfId="24925"/>
    <cellStyle name="Notas 2 2 2 5 3 3 2" xfId="24926"/>
    <cellStyle name="Notas 2 2 2 5 3 3 3" xfId="24927"/>
    <cellStyle name="Notas 2 2 2 5 3 3 4" xfId="24928"/>
    <cellStyle name="Notas 2 2 2 5 3 3 5" xfId="24929"/>
    <cellStyle name="Notas 2 2 2 5 3 3 6" xfId="24930"/>
    <cellStyle name="Notas 2 2 2 5 3 4" xfId="24931"/>
    <cellStyle name="Notas 2 2 2 5 3 4 2" xfId="24932"/>
    <cellStyle name="Notas 2 2 2 5 3 4 3" xfId="24933"/>
    <cellStyle name="Notas 2 2 2 5 3 4 4" xfId="24934"/>
    <cellStyle name="Notas 2 2 2 5 3 4 5" xfId="24935"/>
    <cellStyle name="Notas 2 2 2 5 3 4 6" xfId="24936"/>
    <cellStyle name="Notas 2 2 2 5 3 5" xfId="24937"/>
    <cellStyle name="Notas 2 2 2 5 3 5 2" xfId="24938"/>
    <cellStyle name="Notas 2 2 2 5 3 5 3" xfId="24939"/>
    <cellStyle name="Notas 2 2 2 5 3 5 4" xfId="24940"/>
    <cellStyle name="Notas 2 2 2 5 3 5 5" xfId="24941"/>
    <cellStyle name="Notas 2 2 2 5 3 5 6" xfId="24942"/>
    <cellStyle name="Notas 2 2 2 5 3 6" xfId="24943"/>
    <cellStyle name="Notas 2 2 2 5 3 6 2" xfId="24944"/>
    <cellStyle name="Notas 2 2 2 5 3 6 3" xfId="24945"/>
    <cellStyle name="Notas 2 2 2 5 3 6 4" xfId="24946"/>
    <cellStyle name="Notas 2 2 2 5 3 6 5" xfId="24947"/>
    <cellStyle name="Notas 2 2 2 5 3 6 6" xfId="24948"/>
    <cellStyle name="Notas 2 2 2 5 3 7" xfId="24949"/>
    <cellStyle name="Notas 2 2 2 5 3 7 2" xfId="24950"/>
    <cellStyle name="Notas 2 2 2 5 3 7 3" xfId="24951"/>
    <cellStyle name="Notas 2 2 2 5 3 7 4" xfId="24952"/>
    <cellStyle name="Notas 2 2 2 5 3 7 5" xfId="24953"/>
    <cellStyle name="Notas 2 2 2 5 3 7 6" xfId="24954"/>
    <cellStyle name="Notas 2 2 2 5 3 8" xfId="24955"/>
    <cellStyle name="Notas 2 2 2 5 3 8 2" xfId="24956"/>
    <cellStyle name="Notas 2 2 2 5 3 8 3" xfId="24957"/>
    <cellStyle name="Notas 2 2 2 5 3 8 4" xfId="24958"/>
    <cellStyle name="Notas 2 2 2 5 3 8 5" xfId="24959"/>
    <cellStyle name="Notas 2 2 2 5 3 8 6" xfId="24960"/>
    <cellStyle name="Notas 2 2 2 5 3 9" xfId="24961"/>
    <cellStyle name="Notas 2 2 2 5 4" xfId="24962"/>
    <cellStyle name="Notas 2 2 2 5 4 10" xfId="24963"/>
    <cellStyle name="Notas 2 2 2 5 4 11" xfId="24964"/>
    <cellStyle name="Notas 2 2 2 5 4 12" xfId="24965"/>
    <cellStyle name="Notas 2 2 2 5 4 13" xfId="24966"/>
    <cellStyle name="Notas 2 2 2 5 4 14" xfId="24967"/>
    <cellStyle name="Notas 2 2 2 5 4 2" xfId="24968"/>
    <cellStyle name="Notas 2 2 2 5 4 2 2" xfId="24969"/>
    <cellStyle name="Notas 2 2 2 5 4 2 3" xfId="24970"/>
    <cellStyle name="Notas 2 2 2 5 4 2 4" xfId="24971"/>
    <cellStyle name="Notas 2 2 2 5 4 2 5" xfId="24972"/>
    <cellStyle name="Notas 2 2 2 5 4 2 6" xfId="24973"/>
    <cellStyle name="Notas 2 2 2 5 4 2 7" xfId="24974"/>
    <cellStyle name="Notas 2 2 2 5 4 3" xfId="24975"/>
    <cellStyle name="Notas 2 2 2 5 4 3 2" xfId="24976"/>
    <cellStyle name="Notas 2 2 2 5 4 3 3" xfId="24977"/>
    <cellStyle name="Notas 2 2 2 5 4 3 4" xfId="24978"/>
    <cellStyle name="Notas 2 2 2 5 4 3 5" xfId="24979"/>
    <cellStyle name="Notas 2 2 2 5 4 3 6" xfId="24980"/>
    <cellStyle name="Notas 2 2 2 5 4 4" xfId="24981"/>
    <cellStyle name="Notas 2 2 2 5 4 4 2" xfId="24982"/>
    <cellStyle name="Notas 2 2 2 5 4 4 3" xfId="24983"/>
    <cellStyle name="Notas 2 2 2 5 4 4 4" xfId="24984"/>
    <cellStyle name="Notas 2 2 2 5 4 4 5" xfId="24985"/>
    <cellStyle name="Notas 2 2 2 5 4 4 6" xfId="24986"/>
    <cellStyle name="Notas 2 2 2 5 4 5" xfId="24987"/>
    <cellStyle name="Notas 2 2 2 5 4 5 2" xfId="24988"/>
    <cellStyle name="Notas 2 2 2 5 4 5 3" xfId="24989"/>
    <cellStyle name="Notas 2 2 2 5 4 5 4" xfId="24990"/>
    <cellStyle name="Notas 2 2 2 5 4 5 5" xfId="24991"/>
    <cellStyle name="Notas 2 2 2 5 4 5 6" xfId="24992"/>
    <cellStyle name="Notas 2 2 2 5 4 6" xfId="24993"/>
    <cellStyle name="Notas 2 2 2 5 4 6 2" xfId="24994"/>
    <cellStyle name="Notas 2 2 2 5 4 6 3" xfId="24995"/>
    <cellStyle name="Notas 2 2 2 5 4 6 4" xfId="24996"/>
    <cellStyle name="Notas 2 2 2 5 4 6 5" xfId="24997"/>
    <cellStyle name="Notas 2 2 2 5 4 6 6" xfId="24998"/>
    <cellStyle name="Notas 2 2 2 5 4 7" xfId="24999"/>
    <cellStyle name="Notas 2 2 2 5 4 7 2" xfId="25000"/>
    <cellStyle name="Notas 2 2 2 5 4 7 3" xfId="25001"/>
    <cellStyle name="Notas 2 2 2 5 4 7 4" xfId="25002"/>
    <cellStyle name="Notas 2 2 2 5 4 7 5" xfId="25003"/>
    <cellStyle name="Notas 2 2 2 5 4 7 6" xfId="25004"/>
    <cellStyle name="Notas 2 2 2 5 4 8" xfId="25005"/>
    <cellStyle name="Notas 2 2 2 5 4 8 2" xfId="25006"/>
    <cellStyle name="Notas 2 2 2 5 4 8 3" xfId="25007"/>
    <cellStyle name="Notas 2 2 2 5 4 8 4" xfId="25008"/>
    <cellStyle name="Notas 2 2 2 5 4 8 5" xfId="25009"/>
    <cellStyle name="Notas 2 2 2 5 4 8 6" xfId="25010"/>
    <cellStyle name="Notas 2 2 2 5 4 9" xfId="25011"/>
    <cellStyle name="Notas 2 2 2 5 5" xfId="25012"/>
    <cellStyle name="Notas 2 2 2 5 5 10" xfId="25013"/>
    <cellStyle name="Notas 2 2 2 5 5 11" xfId="25014"/>
    <cellStyle name="Notas 2 2 2 5 5 12" xfId="25015"/>
    <cellStyle name="Notas 2 2 2 5 5 13" xfId="25016"/>
    <cellStyle name="Notas 2 2 2 5 5 14" xfId="25017"/>
    <cellStyle name="Notas 2 2 2 5 5 2" xfId="25018"/>
    <cellStyle name="Notas 2 2 2 5 5 2 2" xfId="25019"/>
    <cellStyle name="Notas 2 2 2 5 5 2 3" xfId="25020"/>
    <cellStyle name="Notas 2 2 2 5 5 2 4" xfId="25021"/>
    <cellStyle name="Notas 2 2 2 5 5 2 5" xfId="25022"/>
    <cellStyle name="Notas 2 2 2 5 5 2 6" xfId="25023"/>
    <cellStyle name="Notas 2 2 2 5 5 3" xfId="25024"/>
    <cellStyle name="Notas 2 2 2 5 5 3 2" xfId="25025"/>
    <cellStyle name="Notas 2 2 2 5 5 3 3" xfId="25026"/>
    <cellStyle name="Notas 2 2 2 5 5 3 4" xfId="25027"/>
    <cellStyle name="Notas 2 2 2 5 5 3 5" xfId="25028"/>
    <cellStyle name="Notas 2 2 2 5 5 3 6" xfId="25029"/>
    <cellStyle name="Notas 2 2 2 5 5 4" xfId="25030"/>
    <cellStyle name="Notas 2 2 2 5 5 4 2" xfId="25031"/>
    <cellStyle name="Notas 2 2 2 5 5 4 3" xfId="25032"/>
    <cellStyle name="Notas 2 2 2 5 5 4 4" xfId="25033"/>
    <cellStyle name="Notas 2 2 2 5 5 4 5" xfId="25034"/>
    <cellStyle name="Notas 2 2 2 5 5 4 6" xfId="25035"/>
    <cellStyle name="Notas 2 2 2 5 5 5" xfId="25036"/>
    <cellStyle name="Notas 2 2 2 5 5 5 2" xfId="25037"/>
    <cellStyle name="Notas 2 2 2 5 5 5 3" xfId="25038"/>
    <cellStyle name="Notas 2 2 2 5 5 5 4" xfId="25039"/>
    <cellStyle name="Notas 2 2 2 5 5 5 5" xfId="25040"/>
    <cellStyle name="Notas 2 2 2 5 5 5 6" xfId="25041"/>
    <cellStyle name="Notas 2 2 2 5 5 6" xfId="25042"/>
    <cellStyle name="Notas 2 2 2 5 5 6 2" xfId="25043"/>
    <cellStyle name="Notas 2 2 2 5 5 6 3" xfId="25044"/>
    <cellStyle name="Notas 2 2 2 5 5 6 4" xfId="25045"/>
    <cellStyle name="Notas 2 2 2 5 5 6 5" xfId="25046"/>
    <cellStyle name="Notas 2 2 2 5 5 6 6" xfId="25047"/>
    <cellStyle name="Notas 2 2 2 5 5 7" xfId="25048"/>
    <cellStyle name="Notas 2 2 2 5 5 7 2" xfId="25049"/>
    <cellStyle name="Notas 2 2 2 5 5 7 3" xfId="25050"/>
    <cellStyle name="Notas 2 2 2 5 5 7 4" xfId="25051"/>
    <cellStyle name="Notas 2 2 2 5 5 7 5" xfId="25052"/>
    <cellStyle name="Notas 2 2 2 5 5 7 6" xfId="25053"/>
    <cellStyle name="Notas 2 2 2 5 5 8" xfId="25054"/>
    <cellStyle name="Notas 2 2 2 5 5 8 2" xfId="25055"/>
    <cellStyle name="Notas 2 2 2 5 5 8 3" xfId="25056"/>
    <cellStyle name="Notas 2 2 2 5 5 8 4" xfId="25057"/>
    <cellStyle name="Notas 2 2 2 5 5 8 5" xfId="25058"/>
    <cellStyle name="Notas 2 2 2 5 5 8 6" xfId="25059"/>
    <cellStyle name="Notas 2 2 2 5 5 9" xfId="25060"/>
    <cellStyle name="Notas 2 2 2 5 6" xfId="25061"/>
    <cellStyle name="Notas 2 2 2 5 6 10" xfId="25062"/>
    <cellStyle name="Notas 2 2 2 5 6 11" xfId="25063"/>
    <cellStyle name="Notas 2 2 2 5 6 12" xfId="25064"/>
    <cellStyle name="Notas 2 2 2 5 6 13" xfId="25065"/>
    <cellStyle name="Notas 2 2 2 5 6 2" xfId="25066"/>
    <cellStyle name="Notas 2 2 2 5 6 2 2" xfId="25067"/>
    <cellStyle name="Notas 2 2 2 5 6 2 3" xfId="25068"/>
    <cellStyle name="Notas 2 2 2 5 6 2 4" xfId="25069"/>
    <cellStyle name="Notas 2 2 2 5 6 2 5" xfId="25070"/>
    <cellStyle name="Notas 2 2 2 5 6 2 6" xfId="25071"/>
    <cellStyle name="Notas 2 2 2 5 6 3" xfId="25072"/>
    <cellStyle name="Notas 2 2 2 5 6 3 2" xfId="25073"/>
    <cellStyle name="Notas 2 2 2 5 6 3 3" xfId="25074"/>
    <cellStyle name="Notas 2 2 2 5 6 3 4" xfId="25075"/>
    <cellStyle name="Notas 2 2 2 5 6 3 5" xfId="25076"/>
    <cellStyle name="Notas 2 2 2 5 6 3 6" xfId="25077"/>
    <cellStyle name="Notas 2 2 2 5 6 4" xfId="25078"/>
    <cellStyle name="Notas 2 2 2 5 6 4 2" xfId="25079"/>
    <cellStyle name="Notas 2 2 2 5 6 4 3" xfId="25080"/>
    <cellStyle name="Notas 2 2 2 5 6 4 4" xfId="25081"/>
    <cellStyle name="Notas 2 2 2 5 6 4 5" xfId="25082"/>
    <cellStyle name="Notas 2 2 2 5 6 4 6" xfId="25083"/>
    <cellStyle name="Notas 2 2 2 5 6 5" xfId="25084"/>
    <cellStyle name="Notas 2 2 2 5 6 5 2" xfId="25085"/>
    <cellStyle name="Notas 2 2 2 5 6 5 3" xfId="25086"/>
    <cellStyle name="Notas 2 2 2 5 6 5 4" xfId="25087"/>
    <cellStyle name="Notas 2 2 2 5 6 5 5" xfId="25088"/>
    <cellStyle name="Notas 2 2 2 5 6 5 6" xfId="25089"/>
    <cellStyle name="Notas 2 2 2 5 6 6" xfId="25090"/>
    <cellStyle name="Notas 2 2 2 5 6 6 2" xfId="25091"/>
    <cellStyle name="Notas 2 2 2 5 6 6 3" xfId="25092"/>
    <cellStyle name="Notas 2 2 2 5 6 6 4" xfId="25093"/>
    <cellStyle name="Notas 2 2 2 5 6 6 5" xfId="25094"/>
    <cellStyle name="Notas 2 2 2 5 6 6 6" xfId="25095"/>
    <cellStyle name="Notas 2 2 2 5 6 7" xfId="25096"/>
    <cellStyle name="Notas 2 2 2 5 6 7 2" xfId="25097"/>
    <cellStyle name="Notas 2 2 2 5 6 7 3" xfId="25098"/>
    <cellStyle name="Notas 2 2 2 5 6 7 4" xfId="25099"/>
    <cellStyle name="Notas 2 2 2 5 6 7 5" xfId="25100"/>
    <cellStyle name="Notas 2 2 2 5 6 7 6" xfId="25101"/>
    <cellStyle name="Notas 2 2 2 5 6 8" xfId="25102"/>
    <cellStyle name="Notas 2 2 2 5 6 8 2" xfId="25103"/>
    <cellStyle name="Notas 2 2 2 5 6 8 3" xfId="25104"/>
    <cellStyle name="Notas 2 2 2 5 6 8 4" xfId="25105"/>
    <cellStyle name="Notas 2 2 2 5 6 8 5" xfId="25106"/>
    <cellStyle name="Notas 2 2 2 5 6 8 6" xfId="25107"/>
    <cellStyle name="Notas 2 2 2 5 6 9" xfId="25108"/>
    <cellStyle name="Notas 2 2 2 5 7" xfId="25109"/>
    <cellStyle name="Notas 2 2 2 5 7 10" xfId="25110"/>
    <cellStyle name="Notas 2 2 2 5 7 11" xfId="25111"/>
    <cellStyle name="Notas 2 2 2 5 7 12" xfId="25112"/>
    <cellStyle name="Notas 2 2 2 5 7 13" xfId="25113"/>
    <cellStyle name="Notas 2 2 2 5 7 2" xfId="25114"/>
    <cellStyle name="Notas 2 2 2 5 7 2 2" xfId="25115"/>
    <cellStyle name="Notas 2 2 2 5 7 2 3" xfId="25116"/>
    <cellStyle name="Notas 2 2 2 5 7 2 4" xfId="25117"/>
    <cellStyle name="Notas 2 2 2 5 7 2 5" xfId="25118"/>
    <cellStyle name="Notas 2 2 2 5 7 2 6" xfId="25119"/>
    <cellStyle name="Notas 2 2 2 5 7 3" xfId="25120"/>
    <cellStyle name="Notas 2 2 2 5 7 3 2" xfId="25121"/>
    <cellStyle name="Notas 2 2 2 5 7 3 3" xfId="25122"/>
    <cellStyle name="Notas 2 2 2 5 7 3 4" xfId="25123"/>
    <cellStyle name="Notas 2 2 2 5 7 3 5" xfId="25124"/>
    <cellStyle name="Notas 2 2 2 5 7 3 6" xfId="25125"/>
    <cellStyle name="Notas 2 2 2 5 7 4" xfId="25126"/>
    <cellStyle name="Notas 2 2 2 5 7 4 2" xfId="25127"/>
    <cellStyle name="Notas 2 2 2 5 7 4 3" xfId="25128"/>
    <cellStyle name="Notas 2 2 2 5 7 4 4" xfId="25129"/>
    <cellStyle name="Notas 2 2 2 5 7 4 5" xfId="25130"/>
    <cellStyle name="Notas 2 2 2 5 7 4 6" xfId="25131"/>
    <cellStyle name="Notas 2 2 2 5 7 5" xfId="25132"/>
    <cellStyle name="Notas 2 2 2 5 7 5 2" xfId="25133"/>
    <cellStyle name="Notas 2 2 2 5 7 5 3" xfId="25134"/>
    <cellStyle name="Notas 2 2 2 5 7 5 4" xfId="25135"/>
    <cellStyle name="Notas 2 2 2 5 7 5 5" xfId="25136"/>
    <cellStyle name="Notas 2 2 2 5 7 5 6" xfId="25137"/>
    <cellStyle name="Notas 2 2 2 5 7 6" xfId="25138"/>
    <cellStyle name="Notas 2 2 2 5 7 6 2" xfId="25139"/>
    <cellStyle name="Notas 2 2 2 5 7 6 3" xfId="25140"/>
    <cellStyle name="Notas 2 2 2 5 7 6 4" xfId="25141"/>
    <cellStyle name="Notas 2 2 2 5 7 6 5" xfId="25142"/>
    <cellStyle name="Notas 2 2 2 5 7 6 6" xfId="25143"/>
    <cellStyle name="Notas 2 2 2 5 7 7" xfId="25144"/>
    <cellStyle name="Notas 2 2 2 5 7 7 2" xfId="25145"/>
    <cellStyle name="Notas 2 2 2 5 7 7 3" xfId="25146"/>
    <cellStyle name="Notas 2 2 2 5 7 7 4" xfId="25147"/>
    <cellStyle name="Notas 2 2 2 5 7 7 5" xfId="25148"/>
    <cellStyle name="Notas 2 2 2 5 7 7 6" xfId="25149"/>
    <cellStyle name="Notas 2 2 2 5 7 8" xfId="25150"/>
    <cellStyle name="Notas 2 2 2 5 7 8 2" xfId="25151"/>
    <cellStyle name="Notas 2 2 2 5 7 8 3" xfId="25152"/>
    <cellStyle name="Notas 2 2 2 5 7 8 4" xfId="25153"/>
    <cellStyle name="Notas 2 2 2 5 7 8 5" xfId="25154"/>
    <cellStyle name="Notas 2 2 2 5 7 8 6" xfId="25155"/>
    <cellStyle name="Notas 2 2 2 5 7 9" xfId="25156"/>
    <cellStyle name="Notas 2 2 2 5 8" xfId="25157"/>
    <cellStyle name="Notas 2 2 2 5 8 2" xfId="25158"/>
    <cellStyle name="Notas 2 2 2 5 8 3" xfId="25159"/>
    <cellStyle name="Notas 2 2 2 5 8 4" xfId="25160"/>
    <cellStyle name="Notas 2 2 2 5 8 5" xfId="25161"/>
    <cellStyle name="Notas 2 2 2 5 8 6" xfId="25162"/>
    <cellStyle name="Notas 2 2 2 5 9" xfId="25163"/>
    <cellStyle name="Notas 2 2 2 5 9 2" xfId="25164"/>
    <cellStyle name="Notas 2 2 2 5 9 3" xfId="25165"/>
    <cellStyle name="Notas 2 2 2 5 9 4" xfId="25166"/>
    <cellStyle name="Notas 2 2 2 5 9 5" xfId="25167"/>
    <cellStyle name="Notas 2 2 2 5 9 6" xfId="25168"/>
    <cellStyle name="Notas 2 2 2 6" xfId="25169"/>
    <cellStyle name="Notas 2 2 2 6 10" xfId="25170"/>
    <cellStyle name="Notas 2 2 2 6 11" xfId="25171"/>
    <cellStyle name="Notas 2 2 2 6 12" xfId="25172"/>
    <cellStyle name="Notas 2 2 2 6 13" xfId="25173"/>
    <cellStyle name="Notas 2 2 2 6 14" xfId="25174"/>
    <cellStyle name="Notas 2 2 2 6 15" xfId="25175"/>
    <cellStyle name="Notas 2 2 2 6 2" xfId="25176"/>
    <cellStyle name="Notas 2 2 2 6 2 10" xfId="25177"/>
    <cellStyle name="Notas 2 2 2 6 2 11" xfId="25178"/>
    <cellStyle name="Notas 2 2 2 6 2 12" xfId="25179"/>
    <cellStyle name="Notas 2 2 2 6 2 13" xfId="25180"/>
    <cellStyle name="Notas 2 2 2 6 2 14" xfId="25181"/>
    <cellStyle name="Notas 2 2 2 6 2 2" xfId="25182"/>
    <cellStyle name="Notas 2 2 2 6 2 2 2" xfId="25183"/>
    <cellStyle name="Notas 2 2 2 6 2 2 2 2" xfId="25184"/>
    <cellStyle name="Notas 2 2 2 6 2 2 3" xfId="25185"/>
    <cellStyle name="Notas 2 2 2 6 2 2 4" xfId="25186"/>
    <cellStyle name="Notas 2 2 2 6 2 2 5" xfId="25187"/>
    <cellStyle name="Notas 2 2 2 6 2 2 6" xfId="25188"/>
    <cellStyle name="Notas 2 2 2 6 2 2 7" xfId="25189"/>
    <cellStyle name="Notas 2 2 2 6 2 3" xfId="25190"/>
    <cellStyle name="Notas 2 2 2 6 2 3 2" xfId="25191"/>
    <cellStyle name="Notas 2 2 2 6 2 3 3" xfId="25192"/>
    <cellStyle name="Notas 2 2 2 6 2 3 4" xfId="25193"/>
    <cellStyle name="Notas 2 2 2 6 2 3 5" xfId="25194"/>
    <cellStyle name="Notas 2 2 2 6 2 3 6" xfId="25195"/>
    <cellStyle name="Notas 2 2 2 6 2 3 7" xfId="25196"/>
    <cellStyle name="Notas 2 2 2 6 2 4" xfId="25197"/>
    <cellStyle name="Notas 2 2 2 6 2 4 2" xfId="25198"/>
    <cellStyle name="Notas 2 2 2 6 2 4 3" xfId="25199"/>
    <cellStyle name="Notas 2 2 2 6 2 4 4" xfId="25200"/>
    <cellStyle name="Notas 2 2 2 6 2 4 5" xfId="25201"/>
    <cellStyle name="Notas 2 2 2 6 2 4 6" xfId="25202"/>
    <cellStyle name="Notas 2 2 2 6 2 4 7" xfId="25203"/>
    <cellStyle name="Notas 2 2 2 6 2 5" xfId="25204"/>
    <cellStyle name="Notas 2 2 2 6 2 5 2" xfId="25205"/>
    <cellStyle name="Notas 2 2 2 6 2 5 3" xfId="25206"/>
    <cellStyle name="Notas 2 2 2 6 2 5 4" xfId="25207"/>
    <cellStyle name="Notas 2 2 2 6 2 5 5" xfId="25208"/>
    <cellStyle name="Notas 2 2 2 6 2 5 6" xfId="25209"/>
    <cellStyle name="Notas 2 2 2 6 2 5 7" xfId="25210"/>
    <cellStyle name="Notas 2 2 2 6 2 6" xfId="25211"/>
    <cellStyle name="Notas 2 2 2 6 2 6 2" xfId="25212"/>
    <cellStyle name="Notas 2 2 2 6 2 6 3" xfId="25213"/>
    <cellStyle name="Notas 2 2 2 6 2 6 4" xfId="25214"/>
    <cellStyle name="Notas 2 2 2 6 2 6 5" xfId="25215"/>
    <cellStyle name="Notas 2 2 2 6 2 6 6" xfId="25216"/>
    <cellStyle name="Notas 2 2 2 6 2 6 7" xfId="25217"/>
    <cellStyle name="Notas 2 2 2 6 2 7" xfId="25218"/>
    <cellStyle name="Notas 2 2 2 6 2 7 2" xfId="25219"/>
    <cellStyle name="Notas 2 2 2 6 2 7 3" xfId="25220"/>
    <cellStyle name="Notas 2 2 2 6 2 7 4" xfId="25221"/>
    <cellStyle name="Notas 2 2 2 6 2 7 5" xfId="25222"/>
    <cellStyle name="Notas 2 2 2 6 2 7 6" xfId="25223"/>
    <cellStyle name="Notas 2 2 2 6 2 8" xfId="25224"/>
    <cellStyle name="Notas 2 2 2 6 2 8 2" xfId="25225"/>
    <cellStyle name="Notas 2 2 2 6 2 8 3" xfId="25226"/>
    <cellStyle name="Notas 2 2 2 6 2 8 4" xfId="25227"/>
    <cellStyle name="Notas 2 2 2 6 2 8 5" xfId="25228"/>
    <cellStyle name="Notas 2 2 2 6 2 8 6" xfId="25229"/>
    <cellStyle name="Notas 2 2 2 6 2 9" xfId="25230"/>
    <cellStyle name="Notas 2 2 2 6 3" xfId="25231"/>
    <cellStyle name="Notas 2 2 2 6 3 2" xfId="25232"/>
    <cellStyle name="Notas 2 2 2 6 3 2 2" xfId="25233"/>
    <cellStyle name="Notas 2 2 2 6 3 3" xfId="25234"/>
    <cellStyle name="Notas 2 2 2 6 3 4" xfId="25235"/>
    <cellStyle name="Notas 2 2 2 6 3 5" xfId="25236"/>
    <cellStyle name="Notas 2 2 2 6 3 6" xfId="25237"/>
    <cellStyle name="Notas 2 2 2 6 3 7" xfId="25238"/>
    <cellStyle name="Notas 2 2 2 6 4" xfId="25239"/>
    <cellStyle name="Notas 2 2 2 6 4 2" xfId="25240"/>
    <cellStyle name="Notas 2 2 2 6 4 2 2" xfId="25241"/>
    <cellStyle name="Notas 2 2 2 6 4 3" xfId="25242"/>
    <cellStyle name="Notas 2 2 2 6 4 4" xfId="25243"/>
    <cellStyle name="Notas 2 2 2 6 4 5" xfId="25244"/>
    <cellStyle name="Notas 2 2 2 6 4 6" xfId="25245"/>
    <cellStyle name="Notas 2 2 2 6 4 7" xfId="25246"/>
    <cellStyle name="Notas 2 2 2 6 5" xfId="25247"/>
    <cellStyle name="Notas 2 2 2 6 5 2" xfId="25248"/>
    <cellStyle name="Notas 2 2 2 6 5 3" xfId="25249"/>
    <cellStyle name="Notas 2 2 2 6 5 4" xfId="25250"/>
    <cellStyle name="Notas 2 2 2 6 5 5" xfId="25251"/>
    <cellStyle name="Notas 2 2 2 6 5 6" xfId="25252"/>
    <cellStyle name="Notas 2 2 2 6 5 7" xfId="25253"/>
    <cellStyle name="Notas 2 2 2 6 6" xfId="25254"/>
    <cellStyle name="Notas 2 2 2 6 6 2" xfId="25255"/>
    <cellStyle name="Notas 2 2 2 6 6 3" xfId="25256"/>
    <cellStyle name="Notas 2 2 2 6 6 4" xfId="25257"/>
    <cellStyle name="Notas 2 2 2 6 6 5" xfId="25258"/>
    <cellStyle name="Notas 2 2 2 6 6 6" xfId="25259"/>
    <cellStyle name="Notas 2 2 2 6 7" xfId="25260"/>
    <cellStyle name="Notas 2 2 2 6 7 2" xfId="25261"/>
    <cellStyle name="Notas 2 2 2 6 7 3" xfId="25262"/>
    <cellStyle name="Notas 2 2 2 6 7 4" xfId="25263"/>
    <cellStyle name="Notas 2 2 2 6 7 5" xfId="25264"/>
    <cellStyle name="Notas 2 2 2 6 7 6" xfId="25265"/>
    <cellStyle name="Notas 2 2 2 6 8" xfId="25266"/>
    <cellStyle name="Notas 2 2 2 6 8 2" xfId="25267"/>
    <cellStyle name="Notas 2 2 2 6 8 3" xfId="25268"/>
    <cellStyle name="Notas 2 2 2 6 8 4" xfId="25269"/>
    <cellStyle name="Notas 2 2 2 6 8 5" xfId="25270"/>
    <cellStyle name="Notas 2 2 2 6 8 6" xfId="25271"/>
    <cellStyle name="Notas 2 2 2 6 9" xfId="25272"/>
    <cellStyle name="Notas 2 2 2 6 9 2" xfId="25273"/>
    <cellStyle name="Notas 2 2 2 6 9 3" xfId="25274"/>
    <cellStyle name="Notas 2 2 2 6 9 4" xfId="25275"/>
    <cellStyle name="Notas 2 2 2 6 9 5" xfId="25276"/>
    <cellStyle name="Notas 2 2 2 6 9 6" xfId="25277"/>
    <cellStyle name="Notas 2 2 2 7" xfId="25278"/>
    <cellStyle name="Notas 2 2 2 7 10" xfId="25279"/>
    <cellStyle name="Notas 2 2 2 7 11" xfId="25280"/>
    <cellStyle name="Notas 2 2 2 7 12" xfId="25281"/>
    <cellStyle name="Notas 2 2 2 7 13" xfId="25282"/>
    <cellStyle name="Notas 2 2 2 7 14" xfId="25283"/>
    <cellStyle name="Notas 2 2 2 7 2" xfId="25284"/>
    <cellStyle name="Notas 2 2 2 7 2 2" xfId="25285"/>
    <cellStyle name="Notas 2 2 2 7 2 2 2" xfId="25286"/>
    <cellStyle name="Notas 2 2 2 7 2 2 3" xfId="25287"/>
    <cellStyle name="Notas 2 2 2 7 2 3" xfId="25288"/>
    <cellStyle name="Notas 2 2 2 7 2 3 2" xfId="25289"/>
    <cellStyle name="Notas 2 2 2 7 2 4" xfId="25290"/>
    <cellStyle name="Notas 2 2 2 7 2 4 2" xfId="25291"/>
    <cellStyle name="Notas 2 2 2 7 2 5" xfId="25292"/>
    <cellStyle name="Notas 2 2 2 7 2 5 2" xfId="25293"/>
    <cellStyle name="Notas 2 2 2 7 2 6" xfId="25294"/>
    <cellStyle name="Notas 2 2 2 7 2 6 2" xfId="25295"/>
    <cellStyle name="Notas 2 2 2 7 2 7" xfId="25296"/>
    <cellStyle name="Notas 2 2 2 7 3" xfId="25297"/>
    <cellStyle name="Notas 2 2 2 7 3 2" xfId="25298"/>
    <cellStyle name="Notas 2 2 2 7 3 2 2" xfId="25299"/>
    <cellStyle name="Notas 2 2 2 7 3 3" xfId="25300"/>
    <cellStyle name="Notas 2 2 2 7 3 4" xfId="25301"/>
    <cellStyle name="Notas 2 2 2 7 3 5" xfId="25302"/>
    <cellStyle name="Notas 2 2 2 7 3 6" xfId="25303"/>
    <cellStyle name="Notas 2 2 2 7 3 7" xfId="25304"/>
    <cellStyle name="Notas 2 2 2 7 4" xfId="25305"/>
    <cellStyle name="Notas 2 2 2 7 4 2" xfId="25306"/>
    <cellStyle name="Notas 2 2 2 7 4 2 2" xfId="25307"/>
    <cellStyle name="Notas 2 2 2 7 4 3" xfId="25308"/>
    <cellStyle name="Notas 2 2 2 7 4 4" xfId="25309"/>
    <cellStyle name="Notas 2 2 2 7 4 5" xfId="25310"/>
    <cellStyle name="Notas 2 2 2 7 4 6" xfId="25311"/>
    <cellStyle name="Notas 2 2 2 7 4 7" xfId="25312"/>
    <cellStyle name="Notas 2 2 2 7 5" xfId="25313"/>
    <cellStyle name="Notas 2 2 2 7 5 2" xfId="25314"/>
    <cellStyle name="Notas 2 2 2 7 5 3" xfId="25315"/>
    <cellStyle name="Notas 2 2 2 7 5 4" xfId="25316"/>
    <cellStyle name="Notas 2 2 2 7 5 5" xfId="25317"/>
    <cellStyle name="Notas 2 2 2 7 5 6" xfId="25318"/>
    <cellStyle name="Notas 2 2 2 7 5 7" xfId="25319"/>
    <cellStyle name="Notas 2 2 2 7 6" xfId="25320"/>
    <cellStyle name="Notas 2 2 2 7 6 2" xfId="25321"/>
    <cellStyle name="Notas 2 2 2 7 6 3" xfId="25322"/>
    <cellStyle name="Notas 2 2 2 7 6 4" xfId="25323"/>
    <cellStyle name="Notas 2 2 2 7 6 5" xfId="25324"/>
    <cellStyle name="Notas 2 2 2 7 6 6" xfId="25325"/>
    <cellStyle name="Notas 2 2 2 7 7" xfId="25326"/>
    <cellStyle name="Notas 2 2 2 7 7 2" xfId="25327"/>
    <cellStyle name="Notas 2 2 2 7 7 3" xfId="25328"/>
    <cellStyle name="Notas 2 2 2 7 7 4" xfId="25329"/>
    <cellStyle name="Notas 2 2 2 7 7 5" xfId="25330"/>
    <cellStyle name="Notas 2 2 2 7 7 6" xfId="25331"/>
    <cellStyle name="Notas 2 2 2 7 8" xfId="25332"/>
    <cellStyle name="Notas 2 2 2 7 8 2" xfId="25333"/>
    <cellStyle name="Notas 2 2 2 7 8 3" xfId="25334"/>
    <cellStyle name="Notas 2 2 2 7 8 4" xfId="25335"/>
    <cellStyle name="Notas 2 2 2 7 8 5" xfId="25336"/>
    <cellStyle name="Notas 2 2 2 7 8 6" xfId="25337"/>
    <cellStyle name="Notas 2 2 2 7 9" xfId="25338"/>
    <cellStyle name="Notas 2 2 2 8" xfId="25339"/>
    <cellStyle name="Notas 2 2 2 8 10" xfId="25340"/>
    <cellStyle name="Notas 2 2 2 8 11" xfId="25341"/>
    <cellStyle name="Notas 2 2 2 8 12" xfId="25342"/>
    <cellStyle name="Notas 2 2 2 8 13" xfId="25343"/>
    <cellStyle name="Notas 2 2 2 8 14" xfId="25344"/>
    <cellStyle name="Notas 2 2 2 8 2" xfId="25345"/>
    <cellStyle name="Notas 2 2 2 8 2 2" xfId="25346"/>
    <cellStyle name="Notas 2 2 2 8 2 2 2" xfId="25347"/>
    <cellStyle name="Notas 2 2 2 8 2 2 3" xfId="25348"/>
    <cellStyle name="Notas 2 2 2 8 2 3" xfId="25349"/>
    <cellStyle name="Notas 2 2 2 8 2 3 2" xfId="25350"/>
    <cellStyle name="Notas 2 2 2 8 2 4" xfId="25351"/>
    <cellStyle name="Notas 2 2 2 8 2 4 2" xfId="25352"/>
    <cellStyle name="Notas 2 2 2 8 2 5" xfId="25353"/>
    <cellStyle name="Notas 2 2 2 8 2 5 2" xfId="25354"/>
    <cellStyle name="Notas 2 2 2 8 2 6" xfId="25355"/>
    <cellStyle name="Notas 2 2 2 8 2 6 2" xfId="25356"/>
    <cellStyle name="Notas 2 2 2 8 2 7" xfId="25357"/>
    <cellStyle name="Notas 2 2 2 8 3" xfId="25358"/>
    <cellStyle name="Notas 2 2 2 8 3 2" xfId="25359"/>
    <cellStyle name="Notas 2 2 2 8 3 2 2" xfId="25360"/>
    <cellStyle name="Notas 2 2 2 8 3 3" xfId="25361"/>
    <cellStyle name="Notas 2 2 2 8 3 4" xfId="25362"/>
    <cellStyle name="Notas 2 2 2 8 3 5" xfId="25363"/>
    <cellStyle name="Notas 2 2 2 8 3 6" xfId="25364"/>
    <cellStyle name="Notas 2 2 2 8 3 7" xfId="25365"/>
    <cellStyle name="Notas 2 2 2 8 4" xfId="25366"/>
    <cellStyle name="Notas 2 2 2 8 4 2" xfId="25367"/>
    <cellStyle name="Notas 2 2 2 8 4 2 2" xfId="25368"/>
    <cellStyle name="Notas 2 2 2 8 4 3" xfId="25369"/>
    <cellStyle name="Notas 2 2 2 8 4 4" xfId="25370"/>
    <cellStyle name="Notas 2 2 2 8 4 5" xfId="25371"/>
    <cellStyle name="Notas 2 2 2 8 4 6" xfId="25372"/>
    <cellStyle name="Notas 2 2 2 8 4 7" xfId="25373"/>
    <cellStyle name="Notas 2 2 2 8 5" xfId="25374"/>
    <cellStyle name="Notas 2 2 2 8 5 2" xfId="25375"/>
    <cellStyle name="Notas 2 2 2 8 5 3" xfId="25376"/>
    <cellStyle name="Notas 2 2 2 8 5 4" xfId="25377"/>
    <cellStyle name="Notas 2 2 2 8 5 5" xfId="25378"/>
    <cellStyle name="Notas 2 2 2 8 5 6" xfId="25379"/>
    <cellStyle name="Notas 2 2 2 8 5 7" xfId="25380"/>
    <cellStyle name="Notas 2 2 2 8 6" xfId="25381"/>
    <cellStyle name="Notas 2 2 2 8 6 2" xfId="25382"/>
    <cellStyle name="Notas 2 2 2 8 6 3" xfId="25383"/>
    <cellStyle name="Notas 2 2 2 8 6 4" xfId="25384"/>
    <cellStyle name="Notas 2 2 2 8 6 5" xfId="25385"/>
    <cellStyle name="Notas 2 2 2 8 6 6" xfId="25386"/>
    <cellStyle name="Notas 2 2 2 8 7" xfId="25387"/>
    <cellStyle name="Notas 2 2 2 8 7 2" xfId="25388"/>
    <cellStyle name="Notas 2 2 2 8 7 3" xfId="25389"/>
    <cellStyle name="Notas 2 2 2 8 7 4" xfId="25390"/>
    <cellStyle name="Notas 2 2 2 8 7 5" xfId="25391"/>
    <cellStyle name="Notas 2 2 2 8 7 6" xfId="25392"/>
    <cellStyle name="Notas 2 2 2 8 8" xfId="25393"/>
    <cellStyle name="Notas 2 2 2 8 8 2" xfId="25394"/>
    <cellStyle name="Notas 2 2 2 8 8 3" xfId="25395"/>
    <cellStyle name="Notas 2 2 2 8 8 4" xfId="25396"/>
    <cellStyle name="Notas 2 2 2 8 8 5" xfId="25397"/>
    <cellStyle name="Notas 2 2 2 8 8 6" xfId="25398"/>
    <cellStyle name="Notas 2 2 2 8 9" xfId="25399"/>
    <cellStyle name="Notas 2 2 2 9" xfId="25400"/>
    <cellStyle name="Notas 2 2 2 9 10" xfId="25401"/>
    <cellStyle name="Notas 2 2 2 9 11" xfId="25402"/>
    <cellStyle name="Notas 2 2 2 9 12" xfId="25403"/>
    <cellStyle name="Notas 2 2 2 9 13" xfId="25404"/>
    <cellStyle name="Notas 2 2 2 9 14" xfId="25405"/>
    <cellStyle name="Notas 2 2 2 9 2" xfId="25406"/>
    <cellStyle name="Notas 2 2 2 9 2 2" xfId="25407"/>
    <cellStyle name="Notas 2 2 2 9 2 2 2" xfId="25408"/>
    <cellStyle name="Notas 2 2 2 9 2 2 3" xfId="25409"/>
    <cellStyle name="Notas 2 2 2 9 2 3" xfId="25410"/>
    <cellStyle name="Notas 2 2 2 9 2 3 2" xfId="25411"/>
    <cellStyle name="Notas 2 2 2 9 2 4" xfId="25412"/>
    <cellStyle name="Notas 2 2 2 9 2 4 2" xfId="25413"/>
    <cellStyle name="Notas 2 2 2 9 2 5" xfId="25414"/>
    <cellStyle name="Notas 2 2 2 9 2 5 2" xfId="25415"/>
    <cellStyle name="Notas 2 2 2 9 2 6" xfId="25416"/>
    <cellStyle name="Notas 2 2 2 9 2 6 2" xfId="25417"/>
    <cellStyle name="Notas 2 2 2 9 2 7" xfId="25418"/>
    <cellStyle name="Notas 2 2 2 9 3" xfId="25419"/>
    <cellStyle name="Notas 2 2 2 9 3 2" xfId="25420"/>
    <cellStyle name="Notas 2 2 2 9 3 2 2" xfId="25421"/>
    <cellStyle name="Notas 2 2 2 9 3 3" xfId="25422"/>
    <cellStyle name="Notas 2 2 2 9 3 4" xfId="25423"/>
    <cellStyle name="Notas 2 2 2 9 3 5" xfId="25424"/>
    <cellStyle name="Notas 2 2 2 9 3 6" xfId="25425"/>
    <cellStyle name="Notas 2 2 2 9 3 7" xfId="25426"/>
    <cellStyle name="Notas 2 2 2 9 4" xfId="25427"/>
    <cellStyle name="Notas 2 2 2 9 4 2" xfId="25428"/>
    <cellStyle name="Notas 2 2 2 9 4 2 2" xfId="25429"/>
    <cellStyle name="Notas 2 2 2 9 4 3" xfId="25430"/>
    <cellStyle name="Notas 2 2 2 9 4 4" xfId="25431"/>
    <cellStyle name="Notas 2 2 2 9 4 5" xfId="25432"/>
    <cellStyle name="Notas 2 2 2 9 4 6" xfId="25433"/>
    <cellStyle name="Notas 2 2 2 9 4 7" xfId="25434"/>
    <cellStyle name="Notas 2 2 2 9 5" xfId="25435"/>
    <cellStyle name="Notas 2 2 2 9 5 2" xfId="25436"/>
    <cellStyle name="Notas 2 2 2 9 5 3" xfId="25437"/>
    <cellStyle name="Notas 2 2 2 9 5 4" xfId="25438"/>
    <cellStyle name="Notas 2 2 2 9 5 5" xfId="25439"/>
    <cellStyle name="Notas 2 2 2 9 5 6" xfId="25440"/>
    <cellStyle name="Notas 2 2 2 9 5 7" xfId="25441"/>
    <cellStyle name="Notas 2 2 2 9 6" xfId="25442"/>
    <cellStyle name="Notas 2 2 2 9 6 2" xfId="25443"/>
    <cellStyle name="Notas 2 2 2 9 6 3" xfId="25444"/>
    <cellStyle name="Notas 2 2 2 9 6 4" xfId="25445"/>
    <cellStyle name="Notas 2 2 2 9 6 5" xfId="25446"/>
    <cellStyle name="Notas 2 2 2 9 6 6" xfId="25447"/>
    <cellStyle name="Notas 2 2 2 9 7" xfId="25448"/>
    <cellStyle name="Notas 2 2 2 9 7 2" xfId="25449"/>
    <cellStyle name="Notas 2 2 2 9 7 3" xfId="25450"/>
    <cellStyle name="Notas 2 2 2 9 7 4" xfId="25451"/>
    <cellStyle name="Notas 2 2 2 9 7 5" xfId="25452"/>
    <cellStyle name="Notas 2 2 2 9 7 6" xfId="25453"/>
    <cellStyle name="Notas 2 2 2 9 8" xfId="25454"/>
    <cellStyle name="Notas 2 2 2 9 8 2" xfId="25455"/>
    <cellStyle name="Notas 2 2 2 9 8 3" xfId="25456"/>
    <cellStyle name="Notas 2 2 2 9 8 4" xfId="25457"/>
    <cellStyle name="Notas 2 2 2 9 8 5" xfId="25458"/>
    <cellStyle name="Notas 2 2 2 9 8 6" xfId="25459"/>
    <cellStyle name="Notas 2 2 2 9 9" xfId="25460"/>
    <cellStyle name="Notas 2 2 20" xfId="25461"/>
    <cellStyle name="Notas 2 2 20 2" xfId="25462"/>
    <cellStyle name="Notas 2 2 20 2 2" xfId="25463"/>
    <cellStyle name="Notas 2 2 20 2 2 2" xfId="25464"/>
    <cellStyle name="Notas 2 2 20 2 3" xfId="25465"/>
    <cellStyle name="Notas 2 2 20 2 4" xfId="25466"/>
    <cellStyle name="Notas 2 2 20 2 5" xfId="25467"/>
    <cellStyle name="Notas 2 2 20 2 6" xfId="25468"/>
    <cellStyle name="Notas 2 2 20 3" xfId="25469"/>
    <cellStyle name="Notas 2 2 20 3 2" xfId="25470"/>
    <cellStyle name="Notas 2 2 20 4" xfId="25471"/>
    <cellStyle name="Notas 2 2 20 4 2" xfId="25472"/>
    <cellStyle name="Notas 2 2 20 5" xfId="25473"/>
    <cellStyle name="Notas 2 2 20 6" xfId="25474"/>
    <cellStyle name="Notas 2 2 21" xfId="25475"/>
    <cellStyle name="Notas 2 2 21 2" xfId="25476"/>
    <cellStyle name="Notas 2 2 21 2 2" xfId="25477"/>
    <cellStyle name="Notas 2 2 21 2 2 2" xfId="25478"/>
    <cellStyle name="Notas 2 2 21 2 3" xfId="25479"/>
    <cellStyle name="Notas 2 2 21 2 4" xfId="25480"/>
    <cellStyle name="Notas 2 2 21 2 5" xfId="25481"/>
    <cellStyle name="Notas 2 2 21 2 6" xfId="25482"/>
    <cellStyle name="Notas 2 2 21 3" xfId="25483"/>
    <cellStyle name="Notas 2 2 21 3 2" xfId="25484"/>
    <cellStyle name="Notas 2 2 21 4" xfId="25485"/>
    <cellStyle name="Notas 2 2 21 4 2" xfId="25486"/>
    <cellStyle name="Notas 2 2 21 5" xfId="25487"/>
    <cellStyle name="Notas 2 2 21 6" xfId="25488"/>
    <cellStyle name="Notas 2 2 22" xfId="25489"/>
    <cellStyle name="Notas 2 2 22 2" xfId="25490"/>
    <cellStyle name="Notas 2 2 22 2 2" xfId="25491"/>
    <cellStyle name="Notas 2 2 22 2 2 2" xfId="25492"/>
    <cellStyle name="Notas 2 2 22 2 3" xfId="25493"/>
    <cellStyle name="Notas 2 2 22 2 4" xfId="25494"/>
    <cellStyle name="Notas 2 2 22 2 5" xfId="25495"/>
    <cellStyle name="Notas 2 2 22 2 6" xfId="25496"/>
    <cellStyle name="Notas 2 2 22 3" xfId="25497"/>
    <cellStyle name="Notas 2 2 22 3 2" xfId="25498"/>
    <cellStyle name="Notas 2 2 22 4" xfId="25499"/>
    <cellStyle name="Notas 2 2 22 4 2" xfId="25500"/>
    <cellStyle name="Notas 2 2 22 5" xfId="25501"/>
    <cellStyle name="Notas 2 2 22 6" xfId="25502"/>
    <cellStyle name="Notas 2 2 23" xfId="25503"/>
    <cellStyle name="Notas 2 2 23 2" xfId="25504"/>
    <cellStyle name="Notas 2 2 23 2 2" xfId="25505"/>
    <cellStyle name="Notas 2 2 23 2 2 2" xfId="25506"/>
    <cellStyle name="Notas 2 2 23 2 3" xfId="25507"/>
    <cellStyle name="Notas 2 2 23 2 4" xfId="25508"/>
    <cellStyle name="Notas 2 2 23 2 5" xfId="25509"/>
    <cellStyle name="Notas 2 2 23 2 6" xfId="25510"/>
    <cellStyle name="Notas 2 2 23 3" xfId="25511"/>
    <cellStyle name="Notas 2 2 23 3 2" xfId="25512"/>
    <cellStyle name="Notas 2 2 23 4" xfId="25513"/>
    <cellStyle name="Notas 2 2 23 4 2" xfId="25514"/>
    <cellStyle name="Notas 2 2 23 5" xfId="25515"/>
    <cellStyle name="Notas 2 2 23 6" xfId="25516"/>
    <cellStyle name="Notas 2 2 24" xfId="25517"/>
    <cellStyle name="Notas 2 2 24 2" xfId="25518"/>
    <cellStyle name="Notas 2 2 24 2 2" xfId="25519"/>
    <cellStyle name="Notas 2 2 24 2 2 2" xfId="25520"/>
    <cellStyle name="Notas 2 2 24 2 3" xfId="25521"/>
    <cellStyle name="Notas 2 2 24 2 4" xfId="25522"/>
    <cellStyle name="Notas 2 2 24 2 5" xfId="25523"/>
    <cellStyle name="Notas 2 2 24 2 6" xfId="25524"/>
    <cellStyle name="Notas 2 2 24 3" xfId="25525"/>
    <cellStyle name="Notas 2 2 24 3 2" xfId="25526"/>
    <cellStyle name="Notas 2 2 24 4" xfId="25527"/>
    <cellStyle name="Notas 2 2 24 4 2" xfId="25528"/>
    <cellStyle name="Notas 2 2 24 5" xfId="25529"/>
    <cellStyle name="Notas 2 2 24 6" xfId="25530"/>
    <cellStyle name="Notas 2 2 25" xfId="25531"/>
    <cellStyle name="Notas 2 2 25 2" xfId="25532"/>
    <cellStyle name="Notas 2 2 25 2 2" xfId="25533"/>
    <cellStyle name="Notas 2 2 25 2 2 2" xfId="25534"/>
    <cellStyle name="Notas 2 2 25 2 3" xfId="25535"/>
    <cellStyle name="Notas 2 2 25 2 4" xfId="25536"/>
    <cellStyle name="Notas 2 2 25 2 5" xfId="25537"/>
    <cellStyle name="Notas 2 2 25 2 6" xfId="25538"/>
    <cellStyle name="Notas 2 2 25 3" xfId="25539"/>
    <cellStyle name="Notas 2 2 25 3 2" xfId="25540"/>
    <cellStyle name="Notas 2 2 25 4" xfId="25541"/>
    <cellStyle name="Notas 2 2 25 4 2" xfId="25542"/>
    <cellStyle name="Notas 2 2 25 5" xfId="25543"/>
    <cellStyle name="Notas 2 2 25 6" xfId="25544"/>
    <cellStyle name="Notas 2 2 26" xfId="25545"/>
    <cellStyle name="Notas 2 2 26 2" xfId="25546"/>
    <cellStyle name="Notas 2 2 26 2 2" xfId="25547"/>
    <cellStyle name="Notas 2 2 26 2 2 2" xfId="25548"/>
    <cellStyle name="Notas 2 2 26 2 3" xfId="25549"/>
    <cellStyle name="Notas 2 2 26 2 4" xfId="25550"/>
    <cellStyle name="Notas 2 2 26 2 5" xfId="25551"/>
    <cellStyle name="Notas 2 2 26 2 6" xfId="25552"/>
    <cellStyle name="Notas 2 2 26 3" xfId="25553"/>
    <cellStyle name="Notas 2 2 26 3 2" xfId="25554"/>
    <cellStyle name="Notas 2 2 26 4" xfId="25555"/>
    <cellStyle name="Notas 2 2 26 4 2" xfId="25556"/>
    <cellStyle name="Notas 2 2 26 5" xfId="25557"/>
    <cellStyle name="Notas 2 2 27" xfId="25558"/>
    <cellStyle name="Notas 2 2 27 2" xfId="25559"/>
    <cellStyle name="Notas 2 2 27 2 2" xfId="25560"/>
    <cellStyle name="Notas 2 2 27 2 2 2" xfId="25561"/>
    <cellStyle name="Notas 2 2 27 2 3" xfId="25562"/>
    <cellStyle name="Notas 2 2 27 2 4" xfId="25563"/>
    <cellStyle name="Notas 2 2 27 2 5" xfId="25564"/>
    <cellStyle name="Notas 2 2 27 2 6" xfId="25565"/>
    <cellStyle name="Notas 2 2 27 3" xfId="25566"/>
    <cellStyle name="Notas 2 2 27 3 2" xfId="25567"/>
    <cellStyle name="Notas 2 2 27 4" xfId="25568"/>
    <cellStyle name="Notas 2 2 27 4 2" xfId="25569"/>
    <cellStyle name="Notas 2 2 27 5" xfId="25570"/>
    <cellStyle name="Notas 2 2 28" xfId="25571"/>
    <cellStyle name="Notas 2 2 28 2" xfId="25572"/>
    <cellStyle name="Notas 2 2 28 2 2" xfId="25573"/>
    <cellStyle name="Notas 2 2 28 2 2 2" xfId="25574"/>
    <cellStyle name="Notas 2 2 28 2 3" xfId="25575"/>
    <cellStyle name="Notas 2 2 28 2 4" xfId="25576"/>
    <cellStyle name="Notas 2 2 28 2 5" xfId="25577"/>
    <cellStyle name="Notas 2 2 28 2 6" xfId="25578"/>
    <cellStyle name="Notas 2 2 28 3" xfId="25579"/>
    <cellStyle name="Notas 2 2 28 3 2" xfId="25580"/>
    <cellStyle name="Notas 2 2 28 4" xfId="25581"/>
    <cellStyle name="Notas 2 2 28 4 2" xfId="25582"/>
    <cellStyle name="Notas 2 2 28 5" xfId="25583"/>
    <cellStyle name="Notas 2 2 29" xfId="25584"/>
    <cellStyle name="Notas 2 2 29 2" xfId="25585"/>
    <cellStyle name="Notas 2 2 29 2 2" xfId="25586"/>
    <cellStyle name="Notas 2 2 29 2 2 2" xfId="25587"/>
    <cellStyle name="Notas 2 2 29 2 3" xfId="25588"/>
    <cellStyle name="Notas 2 2 29 2 4" xfId="25589"/>
    <cellStyle name="Notas 2 2 29 2 5" xfId="25590"/>
    <cellStyle name="Notas 2 2 29 2 6" xfId="25591"/>
    <cellStyle name="Notas 2 2 29 3" xfId="25592"/>
    <cellStyle name="Notas 2 2 29 3 2" xfId="25593"/>
    <cellStyle name="Notas 2 2 29 4" xfId="25594"/>
    <cellStyle name="Notas 2 2 29 4 2" xfId="25595"/>
    <cellStyle name="Notas 2 2 29 5" xfId="25596"/>
    <cellStyle name="Notas 2 2 3" xfId="25597"/>
    <cellStyle name="Notas 2 2 3 10" xfId="25598"/>
    <cellStyle name="Notas 2 2 3 10 2" xfId="25599"/>
    <cellStyle name="Notas 2 2 3 10 3" xfId="25600"/>
    <cellStyle name="Notas 2 2 3 10 4" xfId="25601"/>
    <cellStyle name="Notas 2 2 3 10 5" xfId="25602"/>
    <cellStyle name="Notas 2 2 3 10 6" xfId="25603"/>
    <cellStyle name="Notas 2 2 3 11" xfId="25604"/>
    <cellStyle name="Notas 2 2 3 11 2" xfId="25605"/>
    <cellStyle name="Notas 2 2 3 11 3" xfId="25606"/>
    <cellStyle name="Notas 2 2 3 11 4" xfId="25607"/>
    <cellStyle name="Notas 2 2 3 11 5" xfId="25608"/>
    <cellStyle name="Notas 2 2 3 11 6" xfId="25609"/>
    <cellStyle name="Notas 2 2 3 12" xfId="25610"/>
    <cellStyle name="Notas 2 2 3 12 2" xfId="25611"/>
    <cellStyle name="Notas 2 2 3 12 3" xfId="25612"/>
    <cellStyle name="Notas 2 2 3 12 4" xfId="25613"/>
    <cellStyle name="Notas 2 2 3 12 5" xfId="25614"/>
    <cellStyle name="Notas 2 2 3 12 6" xfId="25615"/>
    <cellStyle name="Notas 2 2 3 13" xfId="25616"/>
    <cellStyle name="Notas 2 2 3 13 2" xfId="25617"/>
    <cellStyle name="Notas 2 2 3 13 3" xfId="25618"/>
    <cellStyle name="Notas 2 2 3 13 4" xfId="25619"/>
    <cellStyle name="Notas 2 2 3 13 5" xfId="25620"/>
    <cellStyle name="Notas 2 2 3 13 6" xfId="25621"/>
    <cellStyle name="Notas 2 2 3 14" xfId="25622"/>
    <cellStyle name="Notas 2 2 3 14 2" xfId="25623"/>
    <cellStyle name="Notas 2 2 3 14 3" xfId="25624"/>
    <cellStyle name="Notas 2 2 3 14 4" xfId="25625"/>
    <cellStyle name="Notas 2 2 3 14 5" xfId="25626"/>
    <cellStyle name="Notas 2 2 3 14 6" xfId="25627"/>
    <cellStyle name="Notas 2 2 3 15" xfId="25628"/>
    <cellStyle name="Notas 2 2 3 16" xfId="25629"/>
    <cellStyle name="Notas 2 2 3 17" xfId="25630"/>
    <cellStyle name="Notas 2 2 3 18" xfId="25631"/>
    <cellStyle name="Notas 2 2 3 19" xfId="25632"/>
    <cellStyle name="Notas 2 2 3 2" xfId="25633"/>
    <cellStyle name="Notas 2 2 3 2 10" xfId="25634"/>
    <cellStyle name="Notas 2 2 3 2 10 2" xfId="25635"/>
    <cellStyle name="Notas 2 2 3 2 10 3" xfId="25636"/>
    <cellStyle name="Notas 2 2 3 2 10 4" xfId="25637"/>
    <cellStyle name="Notas 2 2 3 2 10 5" xfId="25638"/>
    <cellStyle name="Notas 2 2 3 2 10 6" xfId="25639"/>
    <cellStyle name="Notas 2 2 3 2 11" xfId="25640"/>
    <cellStyle name="Notas 2 2 3 2 11 2" xfId="25641"/>
    <cellStyle name="Notas 2 2 3 2 11 3" xfId="25642"/>
    <cellStyle name="Notas 2 2 3 2 11 4" xfId="25643"/>
    <cellStyle name="Notas 2 2 3 2 11 5" xfId="25644"/>
    <cellStyle name="Notas 2 2 3 2 11 6" xfId="25645"/>
    <cellStyle name="Notas 2 2 3 2 12" xfId="25646"/>
    <cellStyle name="Notas 2 2 3 2 12 2" xfId="25647"/>
    <cellStyle name="Notas 2 2 3 2 12 3" xfId="25648"/>
    <cellStyle name="Notas 2 2 3 2 12 4" xfId="25649"/>
    <cellStyle name="Notas 2 2 3 2 12 5" xfId="25650"/>
    <cellStyle name="Notas 2 2 3 2 12 6" xfId="25651"/>
    <cellStyle name="Notas 2 2 3 2 13" xfId="25652"/>
    <cellStyle name="Notas 2 2 3 2 13 2" xfId="25653"/>
    <cellStyle name="Notas 2 2 3 2 13 3" xfId="25654"/>
    <cellStyle name="Notas 2 2 3 2 13 4" xfId="25655"/>
    <cellStyle name="Notas 2 2 3 2 13 5" xfId="25656"/>
    <cellStyle name="Notas 2 2 3 2 13 6" xfId="25657"/>
    <cellStyle name="Notas 2 2 3 2 14" xfId="25658"/>
    <cellStyle name="Notas 2 2 3 2 14 2" xfId="25659"/>
    <cellStyle name="Notas 2 2 3 2 14 3" xfId="25660"/>
    <cellStyle name="Notas 2 2 3 2 14 4" xfId="25661"/>
    <cellStyle name="Notas 2 2 3 2 14 5" xfId="25662"/>
    <cellStyle name="Notas 2 2 3 2 14 6" xfId="25663"/>
    <cellStyle name="Notas 2 2 3 2 15" xfId="25664"/>
    <cellStyle name="Notas 2 2 3 2 16" xfId="25665"/>
    <cellStyle name="Notas 2 2 3 2 17" xfId="25666"/>
    <cellStyle name="Notas 2 2 3 2 18" xfId="25667"/>
    <cellStyle name="Notas 2 2 3 2 19" xfId="25668"/>
    <cellStyle name="Notas 2 2 3 2 2" xfId="25669"/>
    <cellStyle name="Notas 2 2 3 2 2 10" xfId="25670"/>
    <cellStyle name="Notas 2 2 3 2 2 11" xfId="25671"/>
    <cellStyle name="Notas 2 2 3 2 2 12" xfId="25672"/>
    <cellStyle name="Notas 2 2 3 2 2 13" xfId="25673"/>
    <cellStyle name="Notas 2 2 3 2 2 14" xfId="25674"/>
    <cellStyle name="Notas 2 2 3 2 2 15" xfId="25675"/>
    <cellStyle name="Notas 2 2 3 2 2 2" xfId="25676"/>
    <cellStyle name="Notas 2 2 3 2 2 2 10" xfId="25677"/>
    <cellStyle name="Notas 2 2 3 2 2 2 11" xfId="25678"/>
    <cellStyle name="Notas 2 2 3 2 2 2 12" xfId="25679"/>
    <cellStyle name="Notas 2 2 3 2 2 2 13" xfId="25680"/>
    <cellStyle name="Notas 2 2 3 2 2 2 14" xfId="25681"/>
    <cellStyle name="Notas 2 2 3 2 2 2 2" xfId="25682"/>
    <cellStyle name="Notas 2 2 3 2 2 2 2 2" xfId="25683"/>
    <cellStyle name="Notas 2 2 3 2 2 2 2 3" xfId="25684"/>
    <cellStyle name="Notas 2 2 3 2 2 2 2 4" xfId="25685"/>
    <cellStyle name="Notas 2 2 3 2 2 2 2 5" xfId="25686"/>
    <cellStyle name="Notas 2 2 3 2 2 2 2 6" xfId="25687"/>
    <cellStyle name="Notas 2 2 3 2 2 2 3" xfId="25688"/>
    <cellStyle name="Notas 2 2 3 2 2 2 3 2" xfId="25689"/>
    <cellStyle name="Notas 2 2 3 2 2 2 3 3" xfId="25690"/>
    <cellStyle name="Notas 2 2 3 2 2 2 3 4" xfId="25691"/>
    <cellStyle name="Notas 2 2 3 2 2 2 3 5" xfId="25692"/>
    <cellStyle name="Notas 2 2 3 2 2 2 3 6" xfId="25693"/>
    <cellStyle name="Notas 2 2 3 2 2 2 4" xfId="25694"/>
    <cellStyle name="Notas 2 2 3 2 2 2 4 2" xfId="25695"/>
    <cellStyle name="Notas 2 2 3 2 2 2 4 3" xfId="25696"/>
    <cellStyle name="Notas 2 2 3 2 2 2 4 4" xfId="25697"/>
    <cellStyle name="Notas 2 2 3 2 2 2 4 5" xfId="25698"/>
    <cellStyle name="Notas 2 2 3 2 2 2 4 6" xfId="25699"/>
    <cellStyle name="Notas 2 2 3 2 2 2 5" xfId="25700"/>
    <cellStyle name="Notas 2 2 3 2 2 2 5 2" xfId="25701"/>
    <cellStyle name="Notas 2 2 3 2 2 2 5 3" xfId="25702"/>
    <cellStyle name="Notas 2 2 3 2 2 2 5 4" xfId="25703"/>
    <cellStyle name="Notas 2 2 3 2 2 2 5 5" xfId="25704"/>
    <cellStyle name="Notas 2 2 3 2 2 2 5 6" xfId="25705"/>
    <cellStyle name="Notas 2 2 3 2 2 2 6" xfId="25706"/>
    <cellStyle name="Notas 2 2 3 2 2 2 6 2" xfId="25707"/>
    <cellStyle name="Notas 2 2 3 2 2 2 6 3" xfId="25708"/>
    <cellStyle name="Notas 2 2 3 2 2 2 6 4" xfId="25709"/>
    <cellStyle name="Notas 2 2 3 2 2 2 6 5" xfId="25710"/>
    <cellStyle name="Notas 2 2 3 2 2 2 6 6" xfId="25711"/>
    <cellStyle name="Notas 2 2 3 2 2 2 7" xfId="25712"/>
    <cellStyle name="Notas 2 2 3 2 2 2 7 2" xfId="25713"/>
    <cellStyle name="Notas 2 2 3 2 2 2 7 3" xfId="25714"/>
    <cellStyle name="Notas 2 2 3 2 2 2 7 4" xfId="25715"/>
    <cellStyle name="Notas 2 2 3 2 2 2 7 5" xfId="25716"/>
    <cellStyle name="Notas 2 2 3 2 2 2 7 6" xfId="25717"/>
    <cellStyle name="Notas 2 2 3 2 2 2 8" xfId="25718"/>
    <cellStyle name="Notas 2 2 3 2 2 2 8 2" xfId="25719"/>
    <cellStyle name="Notas 2 2 3 2 2 2 8 3" xfId="25720"/>
    <cellStyle name="Notas 2 2 3 2 2 2 8 4" xfId="25721"/>
    <cellStyle name="Notas 2 2 3 2 2 2 8 5" xfId="25722"/>
    <cellStyle name="Notas 2 2 3 2 2 2 8 6" xfId="25723"/>
    <cellStyle name="Notas 2 2 3 2 2 2 9" xfId="25724"/>
    <cellStyle name="Notas 2 2 3 2 2 3" xfId="25725"/>
    <cellStyle name="Notas 2 2 3 2 2 3 2" xfId="25726"/>
    <cellStyle name="Notas 2 2 3 2 2 3 3" xfId="25727"/>
    <cellStyle name="Notas 2 2 3 2 2 3 4" xfId="25728"/>
    <cellStyle name="Notas 2 2 3 2 2 3 5" xfId="25729"/>
    <cellStyle name="Notas 2 2 3 2 2 3 6" xfId="25730"/>
    <cellStyle name="Notas 2 2 3 2 2 3 7" xfId="25731"/>
    <cellStyle name="Notas 2 2 3 2 2 4" xfId="25732"/>
    <cellStyle name="Notas 2 2 3 2 2 4 2" xfId="25733"/>
    <cellStyle name="Notas 2 2 3 2 2 4 3" xfId="25734"/>
    <cellStyle name="Notas 2 2 3 2 2 4 4" xfId="25735"/>
    <cellStyle name="Notas 2 2 3 2 2 4 5" xfId="25736"/>
    <cellStyle name="Notas 2 2 3 2 2 4 6" xfId="25737"/>
    <cellStyle name="Notas 2 2 3 2 2 5" xfId="25738"/>
    <cellStyle name="Notas 2 2 3 2 2 5 2" xfId="25739"/>
    <cellStyle name="Notas 2 2 3 2 2 5 3" xfId="25740"/>
    <cellStyle name="Notas 2 2 3 2 2 5 4" xfId="25741"/>
    <cellStyle name="Notas 2 2 3 2 2 5 5" xfId="25742"/>
    <cellStyle name="Notas 2 2 3 2 2 5 6" xfId="25743"/>
    <cellStyle name="Notas 2 2 3 2 2 6" xfId="25744"/>
    <cellStyle name="Notas 2 2 3 2 2 6 2" xfId="25745"/>
    <cellStyle name="Notas 2 2 3 2 2 6 3" xfId="25746"/>
    <cellStyle name="Notas 2 2 3 2 2 6 4" xfId="25747"/>
    <cellStyle name="Notas 2 2 3 2 2 6 5" xfId="25748"/>
    <cellStyle name="Notas 2 2 3 2 2 6 6" xfId="25749"/>
    <cellStyle name="Notas 2 2 3 2 2 7" xfId="25750"/>
    <cellStyle name="Notas 2 2 3 2 2 7 2" xfId="25751"/>
    <cellStyle name="Notas 2 2 3 2 2 7 3" xfId="25752"/>
    <cellStyle name="Notas 2 2 3 2 2 7 4" xfId="25753"/>
    <cellStyle name="Notas 2 2 3 2 2 7 5" xfId="25754"/>
    <cellStyle name="Notas 2 2 3 2 2 7 6" xfId="25755"/>
    <cellStyle name="Notas 2 2 3 2 2 8" xfId="25756"/>
    <cellStyle name="Notas 2 2 3 2 2 8 2" xfId="25757"/>
    <cellStyle name="Notas 2 2 3 2 2 8 3" xfId="25758"/>
    <cellStyle name="Notas 2 2 3 2 2 8 4" xfId="25759"/>
    <cellStyle name="Notas 2 2 3 2 2 8 5" xfId="25760"/>
    <cellStyle name="Notas 2 2 3 2 2 8 6" xfId="25761"/>
    <cellStyle name="Notas 2 2 3 2 2 9" xfId="25762"/>
    <cellStyle name="Notas 2 2 3 2 2 9 2" xfId="25763"/>
    <cellStyle name="Notas 2 2 3 2 2 9 3" xfId="25764"/>
    <cellStyle name="Notas 2 2 3 2 2 9 4" xfId="25765"/>
    <cellStyle name="Notas 2 2 3 2 2 9 5" xfId="25766"/>
    <cellStyle name="Notas 2 2 3 2 2 9 6" xfId="25767"/>
    <cellStyle name="Notas 2 2 3 2 20" xfId="25768"/>
    <cellStyle name="Notas 2 2 3 2 3" xfId="25769"/>
    <cellStyle name="Notas 2 2 3 2 3 10" xfId="25770"/>
    <cellStyle name="Notas 2 2 3 2 3 11" xfId="25771"/>
    <cellStyle name="Notas 2 2 3 2 3 12" xfId="25772"/>
    <cellStyle name="Notas 2 2 3 2 3 13" xfId="25773"/>
    <cellStyle name="Notas 2 2 3 2 3 14" xfId="25774"/>
    <cellStyle name="Notas 2 2 3 2 3 2" xfId="25775"/>
    <cellStyle name="Notas 2 2 3 2 3 2 2" xfId="25776"/>
    <cellStyle name="Notas 2 2 3 2 3 2 3" xfId="25777"/>
    <cellStyle name="Notas 2 2 3 2 3 2 4" xfId="25778"/>
    <cellStyle name="Notas 2 2 3 2 3 2 5" xfId="25779"/>
    <cellStyle name="Notas 2 2 3 2 3 2 6" xfId="25780"/>
    <cellStyle name="Notas 2 2 3 2 3 2 7" xfId="25781"/>
    <cellStyle name="Notas 2 2 3 2 3 3" xfId="25782"/>
    <cellStyle name="Notas 2 2 3 2 3 3 2" xfId="25783"/>
    <cellStyle name="Notas 2 2 3 2 3 3 3" xfId="25784"/>
    <cellStyle name="Notas 2 2 3 2 3 3 4" xfId="25785"/>
    <cellStyle name="Notas 2 2 3 2 3 3 5" xfId="25786"/>
    <cellStyle name="Notas 2 2 3 2 3 3 6" xfId="25787"/>
    <cellStyle name="Notas 2 2 3 2 3 4" xfId="25788"/>
    <cellStyle name="Notas 2 2 3 2 3 4 2" xfId="25789"/>
    <cellStyle name="Notas 2 2 3 2 3 4 3" xfId="25790"/>
    <cellStyle name="Notas 2 2 3 2 3 4 4" xfId="25791"/>
    <cellStyle name="Notas 2 2 3 2 3 4 5" xfId="25792"/>
    <cellStyle name="Notas 2 2 3 2 3 4 6" xfId="25793"/>
    <cellStyle name="Notas 2 2 3 2 3 5" xfId="25794"/>
    <cellStyle name="Notas 2 2 3 2 3 5 2" xfId="25795"/>
    <cellStyle name="Notas 2 2 3 2 3 5 3" xfId="25796"/>
    <cellStyle name="Notas 2 2 3 2 3 5 4" xfId="25797"/>
    <cellStyle name="Notas 2 2 3 2 3 5 5" xfId="25798"/>
    <cellStyle name="Notas 2 2 3 2 3 5 6" xfId="25799"/>
    <cellStyle name="Notas 2 2 3 2 3 6" xfId="25800"/>
    <cellStyle name="Notas 2 2 3 2 3 6 2" xfId="25801"/>
    <cellStyle name="Notas 2 2 3 2 3 6 3" xfId="25802"/>
    <cellStyle name="Notas 2 2 3 2 3 6 4" xfId="25803"/>
    <cellStyle name="Notas 2 2 3 2 3 6 5" xfId="25804"/>
    <cellStyle name="Notas 2 2 3 2 3 6 6" xfId="25805"/>
    <cellStyle name="Notas 2 2 3 2 3 7" xfId="25806"/>
    <cellStyle name="Notas 2 2 3 2 3 7 2" xfId="25807"/>
    <cellStyle name="Notas 2 2 3 2 3 7 3" xfId="25808"/>
    <cellStyle name="Notas 2 2 3 2 3 7 4" xfId="25809"/>
    <cellStyle name="Notas 2 2 3 2 3 7 5" xfId="25810"/>
    <cellStyle name="Notas 2 2 3 2 3 7 6" xfId="25811"/>
    <cellStyle name="Notas 2 2 3 2 3 8" xfId="25812"/>
    <cellStyle name="Notas 2 2 3 2 3 8 2" xfId="25813"/>
    <cellStyle name="Notas 2 2 3 2 3 8 3" xfId="25814"/>
    <cellStyle name="Notas 2 2 3 2 3 8 4" xfId="25815"/>
    <cellStyle name="Notas 2 2 3 2 3 8 5" xfId="25816"/>
    <cellStyle name="Notas 2 2 3 2 3 8 6" xfId="25817"/>
    <cellStyle name="Notas 2 2 3 2 3 9" xfId="25818"/>
    <cellStyle name="Notas 2 2 3 2 4" xfId="25819"/>
    <cellStyle name="Notas 2 2 3 2 4 10" xfId="25820"/>
    <cellStyle name="Notas 2 2 3 2 4 11" xfId="25821"/>
    <cellStyle name="Notas 2 2 3 2 4 12" xfId="25822"/>
    <cellStyle name="Notas 2 2 3 2 4 13" xfId="25823"/>
    <cellStyle name="Notas 2 2 3 2 4 14" xfId="25824"/>
    <cellStyle name="Notas 2 2 3 2 4 2" xfId="25825"/>
    <cellStyle name="Notas 2 2 3 2 4 2 2" xfId="25826"/>
    <cellStyle name="Notas 2 2 3 2 4 2 3" xfId="25827"/>
    <cellStyle name="Notas 2 2 3 2 4 2 4" xfId="25828"/>
    <cellStyle name="Notas 2 2 3 2 4 2 5" xfId="25829"/>
    <cellStyle name="Notas 2 2 3 2 4 2 6" xfId="25830"/>
    <cellStyle name="Notas 2 2 3 2 4 3" xfId="25831"/>
    <cellStyle name="Notas 2 2 3 2 4 3 2" xfId="25832"/>
    <cellStyle name="Notas 2 2 3 2 4 3 3" xfId="25833"/>
    <cellStyle name="Notas 2 2 3 2 4 3 4" xfId="25834"/>
    <cellStyle name="Notas 2 2 3 2 4 3 5" xfId="25835"/>
    <cellStyle name="Notas 2 2 3 2 4 3 6" xfId="25836"/>
    <cellStyle name="Notas 2 2 3 2 4 4" xfId="25837"/>
    <cellStyle name="Notas 2 2 3 2 4 4 2" xfId="25838"/>
    <cellStyle name="Notas 2 2 3 2 4 4 3" xfId="25839"/>
    <cellStyle name="Notas 2 2 3 2 4 4 4" xfId="25840"/>
    <cellStyle name="Notas 2 2 3 2 4 4 5" xfId="25841"/>
    <cellStyle name="Notas 2 2 3 2 4 4 6" xfId="25842"/>
    <cellStyle name="Notas 2 2 3 2 4 5" xfId="25843"/>
    <cellStyle name="Notas 2 2 3 2 4 5 2" xfId="25844"/>
    <cellStyle name="Notas 2 2 3 2 4 5 3" xfId="25845"/>
    <cellStyle name="Notas 2 2 3 2 4 5 4" xfId="25846"/>
    <cellStyle name="Notas 2 2 3 2 4 5 5" xfId="25847"/>
    <cellStyle name="Notas 2 2 3 2 4 5 6" xfId="25848"/>
    <cellStyle name="Notas 2 2 3 2 4 6" xfId="25849"/>
    <cellStyle name="Notas 2 2 3 2 4 6 2" xfId="25850"/>
    <cellStyle name="Notas 2 2 3 2 4 6 3" xfId="25851"/>
    <cellStyle name="Notas 2 2 3 2 4 6 4" xfId="25852"/>
    <cellStyle name="Notas 2 2 3 2 4 6 5" xfId="25853"/>
    <cellStyle name="Notas 2 2 3 2 4 6 6" xfId="25854"/>
    <cellStyle name="Notas 2 2 3 2 4 7" xfId="25855"/>
    <cellStyle name="Notas 2 2 3 2 4 7 2" xfId="25856"/>
    <cellStyle name="Notas 2 2 3 2 4 7 3" xfId="25857"/>
    <cellStyle name="Notas 2 2 3 2 4 7 4" xfId="25858"/>
    <cellStyle name="Notas 2 2 3 2 4 7 5" xfId="25859"/>
    <cellStyle name="Notas 2 2 3 2 4 7 6" xfId="25860"/>
    <cellStyle name="Notas 2 2 3 2 4 8" xfId="25861"/>
    <cellStyle name="Notas 2 2 3 2 4 8 2" xfId="25862"/>
    <cellStyle name="Notas 2 2 3 2 4 8 3" xfId="25863"/>
    <cellStyle name="Notas 2 2 3 2 4 8 4" xfId="25864"/>
    <cellStyle name="Notas 2 2 3 2 4 8 5" xfId="25865"/>
    <cellStyle name="Notas 2 2 3 2 4 8 6" xfId="25866"/>
    <cellStyle name="Notas 2 2 3 2 4 9" xfId="25867"/>
    <cellStyle name="Notas 2 2 3 2 5" xfId="25868"/>
    <cellStyle name="Notas 2 2 3 2 5 10" xfId="25869"/>
    <cellStyle name="Notas 2 2 3 2 5 11" xfId="25870"/>
    <cellStyle name="Notas 2 2 3 2 5 12" xfId="25871"/>
    <cellStyle name="Notas 2 2 3 2 5 13" xfId="25872"/>
    <cellStyle name="Notas 2 2 3 2 5 14" xfId="25873"/>
    <cellStyle name="Notas 2 2 3 2 5 2" xfId="25874"/>
    <cellStyle name="Notas 2 2 3 2 5 2 2" xfId="25875"/>
    <cellStyle name="Notas 2 2 3 2 5 2 3" xfId="25876"/>
    <cellStyle name="Notas 2 2 3 2 5 2 4" xfId="25877"/>
    <cellStyle name="Notas 2 2 3 2 5 2 5" xfId="25878"/>
    <cellStyle name="Notas 2 2 3 2 5 2 6" xfId="25879"/>
    <cellStyle name="Notas 2 2 3 2 5 3" xfId="25880"/>
    <cellStyle name="Notas 2 2 3 2 5 3 2" xfId="25881"/>
    <cellStyle name="Notas 2 2 3 2 5 3 3" xfId="25882"/>
    <cellStyle name="Notas 2 2 3 2 5 3 4" xfId="25883"/>
    <cellStyle name="Notas 2 2 3 2 5 3 5" xfId="25884"/>
    <cellStyle name="Notas 2 2 3 2 5 3 6" xfId="25885"/>
    <cellStyle name="Notas 2 2 3 2 5 4" xfId="25886"/>
    <cellStyle name="Notas 2 2 3 2 5 4 2" xfId="25887"/>
    <cellStyle name="Notas 2 2 3 2 5 4 3" xfId="25888"/>
    <cellStyle name="Notas 2 2 3 2 5 4 4" xfId="25889"/>
    <cellStyle name="Notas 2 2 3 2 5 4 5" xfId="25890"/>
    <cellStyle name="Notas 2 2 3 2 5 4 6" xfId="25891"/>
    <cellStyle name="Notas 2 2 3 2 5 5" xfId="25892"/>
    <cellStyle name="Notas 2 2 3 2 5 5 2" xfId="25893"/>
    <cellStyle name="Notas 2 2 3 2 5 5 3" xfId="25894"/>
    <cellStyle name="Notas 2 2 3 2 5 5 4" xfId="25895"/>
    <cellStyle name="Notas 2 2 3 2 5 5 5" xfId="25896"/>
    <cellStyle name="Notas 2 2 3 2 5 5 6" xfId="25897"/>
    <cellStyle name="Notas 2 2 3 2 5 6" xfId="25898"/>
    <cellStyle name="Notas 2 2 3 2 5 6 2" xfId="25899"/>
    <cellStyle name="Notas 2 2 3 2 5 6 3" xfId="25900"/>
    <cellStyle name="Notas 2 2 3 2 5 6 4" xfId="25901"/>
    <cellStyle name="Notas 2 2 3 2 5 6 5" xfId="25902"/>
    <cellStyle name="Notas 2 2 3 2 5 6 6" xfId="25903"/>
    <cellStyle name="Notas 2 2 3 2 5 7" xfId="25904"/>
    <cellStyle name="Notas 2 2 3 2 5 7 2" xfId="25905"/>
    <cellStyle name="Notas 2 2 3 2 5 7 3" xfId="25906"/>
    <cellStyle name="Notas 2 2 3 2 5 7 4" xfId="25907"/>
    <cellStyle name="Notas 2 2 3 2 5 7 5" xfId="25908"/>
    <cellStyle name="Notas 2 2 3 2 5 7 6" xfId="25909"/>
    <cellStyle name="Notas 2 2 3 2 5 8" xfId="25910"/>
    <cellStyle name="Notas 2 2 3 2 5 8 2" xfId="25911"/>
    <cellStyle name="Notas 2 2 3 2 5 8 3" xfId="25912"/>
    <cellStyle name="Notas 2 2 3 2 5 8 4" xfId="25913"/>
    <cellStyle name="Notas 2 2 3 2 5 8 5" xfId="25914"/>
    <cellStyle name="Notas 2 2 3 2 5 8 6" xfId="25915"/>
    <cellStyle name="Notas 2 2 3 2 5 9" xfId="25916"/>
    <cellStyle name="Notas 2 2 3 2 6" xfId="25917"/>
    <cellStyle name="Notas 2 2 3 2 6 10" xfId="25918"/>
    <cellStyle name="Notas 2 2 3 2 6 11" xfId="25919"/>
    <cellStyle name="Notas 2 2 3 2 6 12" xfId="25920"/>
    <cellStyle name="Notas 2 2 3 2 6 13" xfId="25921"/>
    <cellStyle name="Notas 2 2 3 2 6 2" xfId="25922"/>
    <cellStyle name="Notas 2 2 3 2 6 2 2" xfId="25923"/>
    <cellStyle name="Notas 2 2 3 2 6 2 3" xfId="25924"/>
    <cellStyle name="Notas 2 2 3 2 6 2 4" xfId="25925"/>
    <cellStyle name="Notas 2 2 3 2 6 2 5" xfId="25926"/>
    <cellStyle name="Notas 2 2 3 2 6 2 6" xfId="25927"/>
    <cellStyle name="Notas 2 2 3 2 6 3" xfId="25928"/>
    <cellStyle name="Notas 2 2 3 2 6 3 2" xfId="25929"/>
    <cellStyle name="Notas 2 2 3 2 6 3 3" xfId="25930"/>
    <cellStyle name="Notas 2 2 3 2 6 3 4" xfId="25931"/>
    <cellStyle name="Notas 2 2 3 2 6 3 5" xfId="25932"/>
    <cellStyle name="Notas 2 2 3 2 6 3 6" xfId="25933"/>
    <cellStyle name="Notas 2 2 3 2 6 4" xfId="25934"/>
    <cellStyle name="Notas 2 2 3 2 6 4 2" xfId="25935"/>
    <cellStyle name="Notas 2 2 3 2 6 4 3" xfId="25936"/>
    <cellStyle name="Notas 2 2 3 2 6 4 4" xfId="25937"/>
    <cellStyle name="Notas 2 2 3 2 6 4 5" xfId="25938"/>
    <cellStyle name="Notas 2 2 3 2 6 4 6" xfId="25939"/>
    <cellStyle name="Notas 2 2 3 2 6 5" xfId="25940"/>
    <cellStyle name="Notas 2 2 3 2 6 5 2" xfId="25941"/>
    <cellStyle name="Notas 2 2 3 2 6 5 3" xfId="25942"/>
    <cellStyle name="Notas 2 2 3 2 6 5 4" xfId="25943"/>
    <cellStyle name="Notas 2 2 3 2 6 5 5" xfId="25944"/>
    <cellStyle name="Notas 2 2 3 2 6 5 6" xfId="25945"/>
    <cellStyle name="Notas 2 2 3 2 6 6" xfId="25946"/>
    <cellStyle name="Notas 2 2 3 2 6 6 2" xfId="25947"/>
    <cellStyle name="Notas 2 2 3 2 6 6 3" xfId="25948"/>
    <cellStyle name="Notas 2 2 3 2 6 6 4" xfId="25949"/>
    <cellStyle name="Notas 2 2 3 2 6 6 5" xfId="25950"/>
    <cellStyle name="Notas 2 2 3 2 6 6 6" xfId="25951"/>
    <cellStyle name="Notas 2 2 3 2 6 7" xfId="25952"/>
    <cellStyle name="Notas 2 2 3 2 6 7 2" xfId="25953"/>
    <cellStyle name="Notas 2 2 3 2 6 7 3" xfId="25954"/>
    <cellStyle name="Notas 2 2 3 2 6 7 4" xfId="25955"/>
    <cellStyle name="Notas 2 2 3 2 6 7 5" xfId="25956"/>
    <cellStyle name="Notas 2 2 3 2 6 7 6" xfId="25957"/>
    <cellStyle name="Notas 2 2 3 2 6 8" xfId="25958"/>
    <cellStyle name="Notas 2 2 3 2 6 8 2" xfId="25959"/>
    <cellStyle name="Notas 2 2 3 2 6 8 3" xfId="25960"/>
    <cellStyle name="Notas 2 2 3 2 6 8 4" xfId="25961"/>
    <cellStyle name="Notas 2 2 3 2 6 8 5" xfId="25962"/>
    <cellStyle name="Notas 2 2 3 2 6 8 6" xfId="25963"/>
    <cellStyle name="Notas 2 2 3 2 6 9" xfId="25964"/>
    <cellStyle name="Notas 2 2 3 2 7" xfId="25965"/>
    <cellStyle name="Notas 2 2 3 2 7 10" xfId="25966"/>
    <cellStyle name="Notas 2 2 3 2 7 11" xfId="25967"/>
    <cellStyle name="Notas 2 2 3 2 7 12" xfId="25968"/>
    <cellStyle name="Notas 2 2 3 2 7 13" xfId="25969"/>
    <cellStyle name="Notas 2 2 3 2 7 2" xfId="25970"/>
    <cellStyle name="Notas 2 2 3 2 7 2 2" xfId="25971"/>
    <cellStyle name="Notas 2 2 3 2 7 2 3" xfId="25972"/>
    <cellStyle name="Notas 2 2 3 2 7 2 4" xfId="25973"/>
    <cellStyle name="Notas 2 2 3 2 7 2 5" xfId="25974"/>
    <cellStyle name="Notas 2 2 3 2 7 2 6" xfId="25975"/>
    <cellStyle name="Notas 2 2 3 2 7 3" xfId="25976"/>
    <cellStyle name="Notas 2 2 3 2 7 3 2" xfId="25977"/>
    <cellStyle name="Notas 2 2 3 2 7 3 3" xfId="25978"/>
    <cellStyle name="Notas 2 2 3 2 7 3 4" xfId="25979"/>
    <cellStyle name="Notas 2 2 3 2 7 3 5" xfId="25980"/>
    <cellStyle name="Notas 2 2 3 2 7 3 6" xfId="25981"/>
    <cellStyle name="Notas 2 2 3 2 7 4" xfId="25982"/>
    <cellStyle name="Notas 2 2 3 2 7 4 2" xfId="25983"/>
    <cellStyle name="Notas 2 2 3 2 7 4 3" xfId="25984"/>
    <cellStyle name="Notas 2 2 3 2 7 4 4" xfId="25985"/>
    <cellStyle name="Notas 2 2 3 2 7 4 5" xfId="25986"/>
    <cellStyle name="Notas 2 2 3 2 7 4 6" xfId="25987"/>
    <cellStyle name="Notas 2 2 3 2 7 5" xfId="25988"/>
    <cellStyle name="Notas 2 2 3 2 7 5 2" xfId="25989"/>
    <cellStyle name="Notas 2 2 3 2 7 5 3" xfId="25990"/>
    <cellStyle name="Notas 2 2 3 2 7 5 4" xfId="25991"/>
    <cellStyle name="Notas 2 2 3 2 7 5 5" xfId="25992"/>
    <cellStyle name="Notas 2 2 3 2 7 5 6" xfId="25993"/>
    <cellStyle name="Notas 2 2 3 2 7 6" xfId="25994"/>
    <cellStyle name="Notas 2 2 3 2 7 6 2" xfId="25995"/>
    <cellStyle name="Notas 2 2 3 2 7 6 3" xfId="25996"/>
    <cellStyle name="Notas 2 2 3 2 7 6 4" xfId="25997"/>
    <cellStyle name="Notas 2 2 3 2 7 6 5" xfId="25998"/>
    <cellStyle name="Notas 2 2 3 2 7 6 6" xfId="25999"/>
    <cellStyle name="Notas 2 2 3 2 7 7" xfId="26000"/>
    <cellStyle name="Notas 2 2 3 2 7 7 2" xfId="26001"/>
    <cellStyle name="Notas 2 2 3 2 7 7 3" xfId="26002"/>
    <cellStyle name="Notas 2 2 3 2 7 7 4" xfId="26003"/>
    <cellStyle name="Notas 2 2 3 2 7 7 5" xfId="26004"/>
    <cellStyle name="Notas 2 2 3 2 7 7 6" xfId="26005"/>
    <cellStyle name="Notas 2 2 3 2 7 8" xfId="26006"/>
    <cellStyle name="Notas 2 2 3 2 7 8 2" xfId="26007"/>
    <cellStyle name="Notas 2 2 3 2 7 8 3" xfId="26008"/>
    <cellStyle name="Notas 2 2 3 2 7 8 4" xfId="26009"/>
    <cellStyle name="Notas 2 2 3 2 7 8 5" xfId="26010"/>
    <cellStyle name="Notas 2 2 3 2 7 8 6" xfId="26011"/>
    <cellStyle name="Notas 2 2 3 2 7 9" xfId="26012"/>
    <cellStyle name="Notas 2 2 3 2 8" xfId="26013"/>
    <cellStyle name="Notas 2 2 3 2 8 2" xfId="26014"/>
    <cellStyle name="Notas 2 2 3 2 8 3" xfId="26015"/>
    <cellStyle name="Notas 2 2 3 2 8 4" xfId="26016"/>
    <cellStyle name="Notas 2 2 3 2 8 5" xfId="26017"/>
    <cellStyle name="Notas 2 2 3 2 8 6" xfId="26018"/>
    <cellStyle name="Notas 2 2 3 2 9" xfId="26019"/>
    <cellStyle name="Notas 2 2 3 2 9 2" xfId="26020"/>
    <cellStyle name="Notas 2 2 3 2 9 3" xfId="26021"/>
    <cellStyle name="Notas 2 2 3 2 9 4" xfId="26022"/>
    <cellStyle name="Notas 2 2 3 2 9 5" xfId="26023"/>
    <cellStyle name="Notas 2 2 3 2 9 6" xfId="26024"/>
    <cellStyle name="Notas 2 2 3 20" xfId="26025"/>
    <cellStyle name="Notas 2 2 3 21" xfId="26026"/>
    <cellStyle name="Notas 2 2 3 3" xfId="26027"/>
    <cellStyle name="Notas 2 2 3 3 10" xfId="26028"/>
    <cellStyle name="Notas 2 2 3 3 11" xfId="26029"/>
    <cellStyle name="Notas 2 2 3 3 12" xfId="26030"/>
    <cellStyle name="Notas 2 2 3 3 13" xfId="26031"/>
    <cellStyle name="Notas 2 2 3 3 14" xfId="26032"/>
    <cellStyle name="Notas 2 2 3 3 15" xfId="26033"/>
    <cellStyle name="Notas 2 2 3 3 2" xfId="26034"/>
    <cellStyle name="Notas 2 2 3 3 2 10" xfId="26035"/>
    <cellStyle name="Notas 2 2 3 3 2 11" xfId="26036"/>
    <cellStyle name="Notas 2 2 3 3 2 12" xfId="26037"/>
    <cellStyle name="Notas 2 2 3 3 2 13" xfId="26038"/>
    <cellStyle name="Notas 2 2 3 3 2 14" xfId="26039"/>
    <cellStyle name="Notas 2 2 3 3 2 2" xfId="26040"/>
    <cellStyle name="Notas 2 2 3 3 2 2 2" xfId="26041"/>
    <cellStyle name="Notas 2 2 3 3 2 2 3" xfId="26042"/>
    <cellStyle name="Notas 2 2 3 3 2 2 4" xfId="26043"/>
    <cellStyle name="Notas 2 2 3 3 2 2 5" xfId="26044"/>
    <cellStyle name="Notas 2 2 3 3 2 2 6" xfId="26045"/>
    <cellStyle name="Notas 2 2 3 3 2 3" xfId="26046"/>
    <cellStyle name="Notas 2 2 3 3 2 3 2" xfId="26047"/>
    <cellStyle name="Notas 2 2 3 3 2 3 3" xfId="26048"/>
    <cellStyle name="Notas 2 2 3 3 2 3 4" xfId="26049"/>
    <cellStyle name="Notas 2 2 3 3 2 3 5" xfId="26050"/>
    <cellStyle name="Notas 2 2 3 3 2 3 6" xfId="26051"/>
    <cellStyle name="Notas 2 2 3 3 2 4" xfId="26052"/>
    <cellStyle name="Notas 2 2 3 3 2 4 2" xfId="26053"/>
    <cellStyle name="Notas 2 2 3 3 2 4 3" xfId="26054"/>
    <cellStyle name="Notas 2 2 3 3 2 4 4" xfId="26055"/>
    <cellStyle name="Notas 2 2 3 3 2 4 5" xfId="26056"/>
    <cellStyle name="Notas 2 2 3 3 2 4 6" xfId="26057"/>
    <cellStyle name="Notas 2 2 3 3 2 5" xfId="26058"/>
    <cellStyle name="Notas 2 2 3 3 2 5 2" xfId="26059"/>
    <cellStyle name="Notas 2 2 3 3 2 5 3" xfId="26060"/>
    <cellStyle name="Notas 2 2 3 3 2 5 4" xfId="26061"/>
    <cellStyle name="Notas 2 2 3 3 2 5 5" xfId="26062"/>
    <cellStyle name="Notas 2 2 3 3 2 5 6" xfId="26063"/>
    <cellStyle name="Notas 2 2 3 3 2 6" xfId="26064"/>
    <cellStyle name="Notas 2 2 3 3 2 6 2" xfId="26065"/>
    <cellStyle name="Notas 2 2 3 3 2 6 3" xfId="26066"/>
    <cellStyle name="Notas 2 2 3 3 2 6 4" xfId="26067"/>
    <cellStyle name="Notas 2 2 3 3 2 6 5" xfId="26068"/>
    <cellStyle name="Notas 2 2 3 3 2 6 6" xfId="26069"/>
    <cellStyle name="Notas 2 2 3 3 2 7" xfId="26070"/>
    <cellStyle name="Notas 2 2 3 3 2 7 2" xfId="26071"/>
    <cellStyle name="Notas 2 2 3 3 2 7 3" xfId="26072"/>
    <cellStyle name="Notas 2 2 3 3 2 7 4" xfId="26073"/>
    <cellStyle name="Notas 2 2 3 3 2 7 5" xfId="26074"/>
    <cellStyle name="Notas 2 2 3 3 2 7 6" xfId="26075"/>
    <cellStyle name="Notas 2 2 3 3 2 8" xfId="26076"/>
    <cellStyle name="Notas 2 2 3 3 2 8 2" xfId="26077"/>
    <cellStyle name="Notas 2 2 3 3 2 8 3" xfId="26078"/>
    <cellStyle name="Notas 2 2 3 3 2 8 4" xfId="26079"/>
    <cellStyle name="Notas 2 2 3 3 2 8 5" xfId="26080"/>
    <cellStyle name="Notas 2 2 3 3 2 8 6" xfId="26081"/>
    <cellStyle name="Notas 2 2 3 3 2 9" xfId="26082"/>
    <cellStyle name="Notas 2 2 3 3 3" xfId="26083"/>
    <cellStyle name="Notas 2 2 3 3 3 2" xfId="26084"/>
    <cellStyle name="Notas 2 2 3 3 3 3" xfId="26085"/>
    <cellStyle name="Notas 2 2 3 3 3 4" xfId="26086"/>
    <cellStyle name="Notas 2 2 3 3 3 5" xfId="26087"/>
    <cellStyle name="Notas 2 2 3 3 3 6" xfId="26088"/>
    <cellStyle name="Notas 2 2 3 3 4" xfId="26089"/>
    <cellStyle name="Notas 2 2 3 3 4 2" xfId="26090"/>
    <cellStyle name="Notas 2 2 3 3 4 3" xfId="26091"/>
    <cellStyle name="Notas 2 2 3 3 4 4" xfId="26092"/>
    <cellStyle name="Notas 2 2 3 3 4 5" xfId="26093"/>
    <cellStyle name="Notas 2 2 3 3 4 6" xfId="26094"/>
    <cellStyle name="Notas 2 2 3 3 5" xfId="26095"/>
    <cellStyle name="Notas 2 2 3 3 5 2" xfId="26096"/>
    <cellStyle name="Notas 2 2 3 3 5 3" xfId="26097"/>
    <cellStyle name="Notas 2 2 3 3 5 4" xfId="26098"/>
    <cellStyle name="Notas 2 2 3 3 5 5" xfId="26099"/>
    <cellStyle name="Notas 2 2 3 3 5 6" xfId="26100"/>
    <cellStyle name="Notas 2 2 3 3 6" xfId="26101"/>
    <cellStyle name="Notas 2 2 3 3 6 2" xfId="26102"/>
    <cellStyle name="Notas 2 2 3 3 6 3" xfId="26103"/>
    <cellStyle name="Notas 2 2 3 3 6 4" xfId="26104"/>
    <cellStyle name="Notas 2 2 3 3 6 5" xfId="26105"/>
    <cellStyle name="Notas 2 2 3 3 6 6" xfId="26106"/>
    <cellStyle name="Notas 2 2 3 3 7" xfId="26107"/>
    <cellStyle name="Notas 2 2 3 3 7 2" xfId="26108"/>
    <cellStyle name="Notas 2 2 3 3 7 3" xfId="26109"/>
    <cellStyle name="Notas 2 2 3 3 7 4" xfId="26110"/>
    <cellStyle name="Notas 2 2 3 3 7 5" xfId="26111"/>
    <cellStyle name="Notas 2 2 3 3 7 6" xfId="26112"/>
    <cellStyle name="Notas 2 2 3 3 8" xfId="26113"/>
    <cellStyle name="Notas 2 2 3 3 8 2" xfId="26114"/>
    <cellStyle name="Notas 2 2 3 3 8 3" xfId="26115"/>
    <cellStyle name="Notas 2 2 3 3 8 4" xfId="26116"/>
    <cellStyle name="Notas 2 2 3 3 8 5" xfId="26117"/>
    <cellStyle name="Notas 2 2 3 3 8 6" xfId="26118"/>
    <cellStyle name="Notas 2 2 3 3 9" xfId="26119"/>
    <cellStyle name="Notas 2 2 3 3 9 2" xfId="26120"/>
    <cellStyle name="Notas 2 2 3 3 9 3" xfId="26121"/>
    <cellStyle name="Notas 2 2 3 3 9 4" xfId="26122"/>
    <cellStyle name="Notas 2 2 3 3 9 5" xfId="26123"/>
    <cellStyle name="Notas 2 2 3 3 9 6" xfId="26124"/>
    <cellStyle name="Notas 2 2 3 4" xfId="26125"/>
    <cellStyle name="Notas 2 2 3 4 10" xfId="26126"/>
    <cellStyle name="Notas 2 2 3 4 11" xfId="26127"/>
    <cellStyle name="Notas 2 2 3 4 12" xfId="26128"/>
    <cellStyle name="Notas 2 2 3 4 13" xfId="26129"/>
    <cellStyle name="Notas 2 2 3 4 14" xfId="26130"/>
    <cellStyle name="Notas 2 2 3 4 2" xfId="26131"/>
    <cellStyle name="Notas 2 2 3 4 2 2" xfId="26132"/>
    <cellStyle name="Notas 2 2 3 4 2 3" xfId="26133"/>
    <cellStyle name="Notas 2 2 3 4 2 4" xfId="26134"/>
    <cellStyle name="Notas 2 2 3 4 2 5" xfId="26135"/>
    <cellStyle name="Notas 2 2 3 4 2 6" xfId="26136"/>
    <cellStyle name="Notas 2 2 3 4 2 7" xfId="26137"/>
    <cellStyle name="Notas 2 2 3 4 3" xfId="26138"/>
    <cellStyle name="Notas 2 2 3 4 3 2" xfId="26139"/>
    <cellStyle name="Notas 2 2 3 4 3 3" xfId="26140"/>
    <cellStyle name="Notas 2 2 3 4 3 4" xfId="26141"/>
    <cellStyle name="Notas 2 2 3 4 3 5" xfId="26142"/>
    <cellStyle name="Notas 2 2 3 4 3 6" xfId="26143"/>
    <cellStyle name="Notas 2 2 3 4 4" xfId="26144"/>
    <cellStyle name="Notas 2 2 3 4 4 2" xfId="26145"/>
    <cellStyle name="Notas 2 2 3 4 4 3" xfId="26146"/>
    <cellStyle name="Notas 2 2 3 4 4 4" xfId="26147"/>
    <cellStyle name="Notas 2 2 3 4 4 5" xfId="26148"/>
    <cellStyle name="Notas 2 2 3 4 4 6" xfId="26149"/>
    <cellStyle name="Notas 2 2 3 4 5" xfId="26150"/>
    <cellStyle name="Notas 2 2 3 4 5 2" xfId="26151"/>
    <cellStyle name="Notas 2 2 3 4 5 3" xfId="26152"/>
    <cellStyle name="Notas 2 2 3 4 5 4" xfId="26153"/>
    <cellStyle name="Notas 2 2 3 4 5 5" xfId="26154"/>
    <cellStyle name="Notas 2 2 3 4 5 6" xfId="26155"/>
    <cellStyle name="Notas 2 2 3 4 6" xfId="26156"/>
    <cellStyle name="Notas 2 2 3 4 6 2" xfId="26157"/>
    <cellStyle name="Notas 2 2 3 4 6 3" xfId="26158"/>
    <cellStyle name="Notas 2 2 3 4 6 4" xfId="26159"/>
    <cellStyle name="Notas 2 2 3 4 6 5" xfId="26160"/>
    <cellStyle name="Notas 2 2 3 4 6 6" xfId="26161"/>
    <cellStyle name="Notas 2 2 3 4 7" xfId="26162"/>
    <cellStyle name="Notas 2 2 3 4 7 2" xfId="26163"/>
    <cellStyle name="Notas 2 2 3 4 7 3" xfId="26164"/>
    <cellStyle name="Notas 2 2 3 4 7 4" xfId="26165"/>
    <cellStyle name="Notas 2 2 3 4 7 5" xfId="26166"/>
    <cellStyle name="Notas 2 2 3 4 7 6" xfId="26167"/>
    <cellStyle name="Notas 2 2 3 4 8" xfId="26168"/>
    <cellStyle name="Notas 2 2 3 4 8 2" xfId="26169"/>
    <cellStyle name="Notas 2 2 3 4 8 3" xfId="26170"/>
    <cellStyle name="Notas 2 2 3 4 8 4" xfId="26171"/>
    <cellStyle name="Notas 2 2 3 4 8 5" xfId="26172"/>
    <cellStyle name="Notas 2 2 3 4 8 6" xfId="26173"/>
    <cellStyle name="Notas 2 2 3 4 9" xfId="26174"/>
    <cellStyle name="Notas 2 2 3 5" xfId="26175"/>
    <cellStyle name="Notas 2 2 3 5 10" xfId="26176"/>
    <cellStyle name="Notas 2 2 3 5 11" xfId="26177"/>
    <cellStyle name="Notas 2 2 3 5 12" xfId="26178"/>
    <cellStyle name="Notas 2 2 3 5 13" xfId="26179"/>
    <cellStyle name="Notas 2 2 3 5 14" xfId="26180"/>
    <cellStyle name="Notas 2 2 3 5 2" xfId="26181"/>
    <cellStyle name="Notas 2 2 3 5 2 2" xfId="26182"/>
    <cellStyle name="Notas 2 2 3 5 2 3" xfId="26183"/>
    <cellStyle name="Notas 2 2 3 5 2 4" xfId="26184"/>
    <cellStyle name="Notas 2 2 3 5 2 5" xfId="26185"/>
    <cellStyle name="Notas 2 2 3 5 2 6" xfId="26186"/>
    <cellStyle name="Notas 2 2 3 5 3" xfId="26187"/>
    <cellStyle name="Notas 2 2 3 5 3 2" xfId="26188"/>
    <cellStyle name="Notas 2 2 3 5 3 3" xfId="26189"/>
    <cellStyle name="Notas 2 2 3 5 3 4" xfId="26190"/>
    <cellStyle name="Notas 2 2 3 5 3 5" xfId="26191"/>
    <cellStyle name="Notas 2 2 3 5 3 6" xfId="26192"/>
    <cellStyle name="Notas 2 2 3 5 4" xfId="26193"/>
    <cellStyle name="Notas 2 2 3 5 4 2" xfId="26194"/>
    <cellStyle name="Notas 2 2 3 5 4 3" xfId="26195"/>
    <cellStyle name="Notas 2 2 3 5 4 4" xfId="26196"/>
    <cellStyle name="Notas 2 2 3 5 4 5" xfId="26197"/>
    <cellStyle name="Notas 2 2 3 5 4 6" xfId="26198"/>
    <cellStyle name="Notas 2 2 3 5 5" xfId="26199"/>
    <cellStyle name="Notas 2 2 3 5 5 2" xfId="26200"/>
    <cellStyle name="Notas 2 2 3 5 5 3" xfId="26201"/>
    <cellStyle name="Notas 2 2 3 5 5 4" xfId="26202"/>
    <cellStyle name="Notas 2 2 3 5 5 5" xfId="26203"/>
    <cellStyle name="Notas 2 2 3 5 5 6" xfId="26204"/>
    <cellStyle name="Notas 2 2 3 5 6" xfId="26205"/>
    <cellStyle name="Notas 2 2 3 5 6 2" xfId="26206"/>
    <cellStyle name="Notas 2 2 3 5 6 3" xfId="26207"/>
    <cellStyle name="Notas 2 2 3 5 6 4" xfId="26208"/>
    <cellStyle name="Notas 2 2 3 5 6 5" xfId="26209"/>
    <cellStyle name="Notas 2 2 3 5 6 6" xfId="26210"/>
    <cellStyle name="Notas 2 2 3 5 7" xfId="26211"/>
    <cellStyle name="Notas 2 2 3 5 7 2" xfId="26212"/>
    <cellStyle name="Notas 2 2 3 5 7 3" xfId="26213"/>
    <cellStyle name="Notas 2 2 3 5 7 4" xfId="26214"/>
    <cellStyle name="Notas 2 2 3 5 7 5" xfId="26215"/>
    <cellStyle name="Notas 2 2 3 5 7 6" xfId="26216"/>
    <cellStyle name="Notas 2 2 3 5 8" xfId="26217"/>
    <cellStyle name="Notas 2 2 3 5 8 2" xfId="26218"/>
    <cellStyle name="Notas 2 2 3 5 8 3" xfId="26219"/>
    <cellStyle name="Notas 2 2 3 5 8 4" xfId="26220"/>
    <cellStyle name="Notas 2 2 3 5 8 5" xfId="26221"/>
    <cellStyle name="Notas 2 2 3 5 8 6" xfId="26222"/>
    <cellStyle name="Notas 2 2 3 5 9" xfId="26223"/>
    <cellStyle name="Notas 2 2 3 6" xfId="26224"/>
    <cellStyle name="Notas 2 2 3 6 10" xfId="26225"/>
    <cellStyle name="Notas 2 2 3 6 11" xfId="26226"/>
    <cellStyle name="Notas 2 2 3 6 12" xfId="26227"/>
    <cellStyle name="Notas 2 2 3 6 13" xfId="26228"/>
    <cellStyle name="Notas 2 2 3 6 14" xfId="26229"/>
    <cellStyle name="Notas 2 2 3 6 2" xfId="26230"/>
    <cellStyle name="Notas 2 2 3 6 2 2" xfId="26231"/>
    <cellStyle name="Notas 2 2 3 6 2 3" xfId="26232"/>
    <cellStyle name="Notas 2 2 3 6 2 4" xfId="26233"/>
    <cellStyle name="Notas 2 2 3 6 2 5" xfId="26234"/>
    <cellStyle name="Notas 2 2 3 6 2 6" xfId="26235"/>
    <cellStyle name="Notas 2 2 3 6 3" xfId="26236"/>
    <cellStyle name="Notas 2 2 3 6 3 2" xfId="26237"/>
    <cellStyle name="Notas 2 2 3 6 3 3" xfId="26238"/>
    <cellStyle name="Notas 2 2 3 6 3 4" xfId="26239"/>
    <cellStyle name="Notas 2 2 3 6 3 5" xfId="26240"/>
    <cellStyle name="Notas 2 2 3 6 3 6" xfId="26241"/>
    <cellStyle name="Notas 2 2 3 6 4" xfId="26242"/>
    <cellStyle name="Notas 2 2 3 6 4 2" xfId="26243"/>
    <cellStyle name="Notas 2 2 3 6 4 3" xfId="26244"/>
    <cellStyle name="Notas 2 2 3 6 4 4" xfId="26245"/>
    <cellStyle name="Notas 2 2 3 6 4 5" xfId="26246"/>
    <cellStyle name="Notas 2 2 3 6 4 6" xfId="26247"/>
    <cellStyle name="Notas 2 2 3 6 5" xfId="26248"/>
    <cellStyle name="Notas 2 2 3 6 5 2" xfId="26249"/>
    <cellStyle name="Notas 2 2 3 6 5 3" xfId="26250"/>
    <cellStyle name="Notas 2 2 3 6 5 4" xfId="26251"/>
    <cellStyle name="Notas 2 2 3 6 5 5" xfId="26252"/>
    <cellStyle name="Notas 2 2 3 6 5 6" xfId="26253"/>
    <cellStyle name="Notas 2 2 3 6 6" xfId="26254"/>
    <cellStyle name="Notas 2 2 3 6 6 2" xfId="26255"/>
    <cellStyle name="Notas 2 2 3 6 6 3" xfId="26256"/>
    <cellStyle name="Notas 2 2 3 6 6 4" xfId="26257"/>
    <cellStyle name="Notas 2 2 3 6 6 5" xfId="26258"/>
    <cellStyle name="Notas 2 2 3 6 6 6" xfId="26259"/>
    <cellStyle name="Notas 2 2 3 6 7" xfId="26260"/>
    <cellStyle name="Notas 2 2 3 6 7 2" xfId="26261"/>
    <cellStyle name="Notas 2 2 3 6 7 3" xfId="26262"/>
    <cellStyle name="Notas 2 2 3 6 7 4" xfId="26263"/>
    <cellStyle name="Notas 2 2 3 6 7 5" xfId="26264"/>
    <cellStyle name="Notas 2 2 3 6 7 6" xfId="26265"/>
    <cellStyle name="Notas 2 2 3 6 8" xfId="26266"/>
    <cellStyle name="Notas 2 2 3 6 8 2" xfId="26267"/>
    <cellStyle name="Notas 2 2 3 6 8 3" xfId="26268"/>
    <cellStyle name="Notas 2 2 3 6 8 4" xfId="26269"/>
    <cellStyle name="Notas 2 2 3 6 8 5" xfId="26270"/>
    <cellStyle name="Notas 2 2 3 6 8 6" xfId="26271"/>
    <cellStyle name="Notas 2 2 3 6 9" xfId="26272"/>
    <cellStyle name="Notas 2 2 3 7" xfId="26273"/>
    <cellStyle name="Notas 2 2 3 7 10" xfId="26274"/>
    <cellStyle name="Notas 2 2 3 7 11" xfId="26275"/>
    <cellStyle name="Notas 2 2 3 7 12" xfId="26276"/>
    <cellStyle name="Notas 2 2 3 7 13" xfId="26277"/>
    <cellStyle name="Notas 2 2 3 7 14" xfId="26278"/>
    <cellStyle name="Notas 2 2 3 7 2" xfId="26279"/>
    <cellStyle name="Notas 2 2 3 7 2 2" xfId="26280"/>
    <cellStyle name="Notas 2 2 3 7 2 3" xfId="26281"/>
    <cellStyle name="Notas 2 2 3 7 2 4" xfId="26282"/>
    <cellStyle name="Notas 2 2 3 7 2 5" xfId="26283"/>
    <cellStyle name="Notas 2 2 3 7 2 6" xfId="26284"/>
    <cellStyle name="Notas 2 2 3 7 3" xfId="26285"/>
    <cellStyle name="Notas 2 2 3 7 3 2" xfId="26286"/>
    <cellStyle name="Notas 2 2 3 7 3 3" xfId="26287"/>
    <cellStyle name="Notas 2 2 3 7 3 4" xfId="26288"/>
    <cellStyle name="Notas 2 2 3 7 3 5" xfId="26289"/>
    <cellStyle name="Notas 2 2 3 7 3 6" xfId="26290"/>
    <cellStyle name="Notas 2 2 3 7 4" xfId="26291"/>
    <cellStyle name="Notas 2 2 3 7 4 2" xfId="26292"/>
    <cellStyle name="Notas 2 2 3 7 4 3" xfId="26293"/>
    <cellStyle name="Notas 2 2 3 7 4 4" xfId="26294"/>
    <cellStyle name="Notas 2 2 3 7 4 5" xfId="26295"/>
    <cellStyle name="Notas 2 2 3 7 4 6" xfId="26296"/>
    <cellStyle name="Notas 2 2 3 7 5" xfId="26297"/>
    <cellStyle name="Notas 2 2 3 7 5 2" xfId="26298"/>
    <cellStyle name="Notas 2 2 3 7 5 3" xfId="26299"/>
    <cellStyle name="Notas 2 2 3 7 5 4" xfId="26300"/>
    <cellStyle name="Notas 2 2 3 7 5 5" xfId="26301"/>
    <cellStyle name="Notas 2 2 3 7 5 6" xfId="26302"/>
    <cellStyle name="Notas 2 2 3 7 6" xfId="26303"/>
    <cellStyle name="Notas 2 2 3 7 6 2" xfId="26304"/>
    <cellStyle name="Notas 2 2 3 7 6 3" xfId="26305"/>
    <cellStyle name="Notas 2 2 3 7 6 4" xfId="26306"/>
    <cellStyle name="Notas 2 2 3 7 6 5" xfId="26307"/>
    <cellStyle name="Notas 2 2 3 7 6 6" xfId="26308"/>
    <cellStyle name="Notas 2 2 3 7 7" xfId="26309"/>
    <cellStyle name="Notas 2 2 3 7 7 2" xfId="26310"/>
    <cellStyle name="Notas 2 2 3 7 7 3" xfId="26311"/>
    <cellStyle name="Notas 2 2 3 7 7 4" xfId="26312"/>
    <cellStyle name="Notas 2 2 3 7 7 5" xfId="26313"/>
    <cellStyle name="Notas 2 2 3 7 7 6" xfId="26314"/>
    <cellStyle name="Notas 2 2 3 7 8" xfId="26315"/>
    <cellStyle name="Notas 2 2 3 7 8 2" xfId="26316"/>
    <cellStyle name="Notas 2 2 3 7 8 3" xfId="26317"/>
    <cellStyle name="Notas 2 2 3 7 8 4" xfId="26318"/>
    <cellStyle name="Notas 2 2 3 7 8 5" xfId="26319"/>
    <cellStyle name="Notas 2 2 3 7 8 6" xfId="26320"/>
    <cellStyle name="Notas 2 2 3 7 9" xfId="26321"/>
    <cellStyle name="Notas 2 2 3 8" xfId="26322"/>
    <cellStyle name="Notas 2 2 3 8 10" xfId="26323"/>
    <cellStyle name="Notas 2 2 3 8 11" xfId="26324"/>
    <cellStyle name="Notas 2 2 3 8 12" xfId="26325"/>
    <cellStyle name="Notas 2 2 3 8 13" xfId="26326"/>
    <cellStyle name="Notas 2 2 3 8 2" xfId="26327"/>
    <cellStyle name="Notas 2 2 3 8 2 2" xfId="26328"/>
    <cellStyle name="Notas 2 2 3 8 2 3" xfId="26329"/>
    <cellStyle name="Notas 2 2 3 8 2 4" xfId="26330"/>
    <cellStyle name="Notas 2 2 3 8 2 5" xfId="26331"/>
    <cellStyle name="Notas 2 2 3 8 2 6" xfId="26332"/>
    <cellStyle name="Notas 2 2 3 8 3" xfId="26333"/>
    <cellStyle name="Notas 2 2 3 8 3 2" xfId="26334"/>
    <cellStyle name="Notas 2 2 3 8 3 3" xfId="26335"/>
    <cellStyle name="Notas 2 2 3 8 3 4" xfId="26336"/>
    <cellStyle name="Notas 2 2 3 8 3 5" xfId="26337"/>
    <cellStyle name="Notas 2 2 3 8 3 6" xfId="26338"/>
    <cellStyle name="Notas 2 2 3 8 4" xfId="26339"/>
    <cellStyle name="Notas 2 2 3 8 4 2" xfId="26340"/>
    <cellStyle name="Notas 2 2 3 8 4 3" xfId="26341"/>
    <cellStyle name="Notas 2 2 3 8 4 4" xfId="26342"/>
    <cellStyle name="Notas 2 2 3 8 4 5" xfId="26343"/>
    <cellStyle name="Notas 2 2 3 8 4 6" xfId="26344"/>
    <cellStyle name="Notas 2 2 3 8 5" xfId="26345"/>
    <cellStyle name="Notas 2 2 3 8 5 2" xfId="26346"/>
    <cellStyle name="Notas 2 2 3 8 5 3" xfId="26347"/>
    <cellStyle name="Notas 2 2 3 8 5 4" xfId="26348"/>
    <cellStyle name="Notas 2 2 3 8 5 5" xfId="26349"/>
    <cellStyle name="Notas 2 2 3 8 5 6" xfId="26350"/>
    <cellStyle name="Notas 2 2 3 8 6" xfId="26351"/>
    <cellStyle name="Notas 2 2 3 8 6 2" xfId="26352"/>
    <cellStyle name="Notas 2 2 3 8 6 3" xfId="26353"/>
    <cellStyle name="Notas 2 2 3 8 6 4" xfId="26354"/>
    <cellStyle name="Notas 2 2 3 8 6 5" xfId="26355"/>
    <cellStyle name="Notas 2 2 3 8 6 6" xfId="26356"/>
    <cellStyle name="Notas 2 2 3 8 7" xfId="26357"/>
    <cellStyle name="Notas 2 2 3 8 7 2" xfId="26358"/>
    <cellStyle name="Notas 2 2 3 8 7 3" xfId="26359"/>
    <cellStyle name="Notas 2 2 3 8 7 4" xfId="26360"/>
    <cellStyle name="Notas 2 2 3 8 7 5" xfId="26361"/>
    <cellStyle name="Notas 2 2 3 8 7 6" xfId="26362"/>
    <cellStyle name="Notas 2 2 3 8 8" xfId="26363"/>
    <cellStyle name="Notas 2 2 3 8 8 2" xfId="26364"/>
    <cellStyle name="Notas 2 2 3 8 8 3" xfId="26365"/>
    <cellStyle name="Notas 2 2 3 8 8 4" xfId="26366"/>
    <cellStyle name="Notas 2 2 3 8 8 5" xfId="26367"/>
    <cellStyle name="Notas 2 2 3 8 8 6" xfId="26368"/>
    <cellStyle name="Notas 2 2 3 8 9" xfId="26369"/>
    <cellStyle name="Notas 2 2 3 9" xfId="26370"/>
    <cellStyle name="Notas 2 2 3 9 2" xfId="26371"/>
    <cellStyle name="Notas 2 2 3 9 3" xfId="26372"/>
    <cellStyle name="Notas 2 2 3 9 4" xfId="26373"/>
    <cellStyle name="Notas 2 2 3 9 5" xfId="26374"/>
    <cellStyle name="Notas 2 2 3 9 6" xfId="26375"/>
    <cellStyle name="Notas 2 2 30" xfId="26376"/>
    <cellStyle name="Notas 2 2 30 2" xfId="26377"/>
    <cellStyle name="Notas 2 2 30 2 2" xfId="26378"/>
    <cellStyle name="Notas 2 2 30 2 2 2" xfId="26379"/>
    <cellStyle name="Notas 2 2 30 2 3" xfId="26380"/>
    <cellStyle name="Notas 2 2 30 2 4" xfId="26381"/>
    <cellStyle name="Notas 2 2 30 2 5" xfId="26382"/>
    <cellStyle name="Notas 2 2 30 2 6" xfId="26383"/>
    <cellStyle name="Notas 2 2 30 3" xfId="26384"/>
    <cellStyle name="Notas 2 2 30 3 2" xfId="26385"/>
    <cellStyle name="Notas 2 2 30 4" xfId="26386"/>
    <cellStyle name="Notas 2 2 30 4 2" xfId="26387"/>
    <cellStyle name="Notas 2 2 30 5" xfId="26388"/>
    <cellStyle name="Notas 2 2 31" xfId="26389"/>
    <cellStyle name="Notas 2 2 31 2" xfId="26390"/>
    <cellStyle name="Notas 2 2 31 2 2" xfId="26391"/>
    <cellStyle name="Notas 2 2 31 2 2 2" xfId="26392"/>
    <cellStyle name="Notas 2 2 31 2 3" xfId="26393"/>
    <cellStyle name="Notas 2 2 31 2 4" xfId="26394"/>
    <cellStyle name="Notas 2 2 31 2 5" xfId="26395"/>
    <cellStyle name="Notas 2 2 31 2 6" xfId="26396"/>
    <cellStyle name="Notas 2 2 31 3" xfId="26397"/>
    <cellStyle name="Notas 2 2 31 3 2" xfId="26398"/>
    <cellStyle name="Notas 2 2 31 4" xfId="26399"/>
    <cellStyle name="Notas 2 2 31 4 2" xfId="26400"/>
    <cellStyle name="Notas 2 2 31 5" xfId="26401"/>
    <cellStyle name="Notas 2 2 32" xfId="26402"/>
    <cellStyle name="Notas 2 2 32 2" xfId="26403"/>
    <cellStyle name="Notas 2 2 32 2 2" xfId="26404"/>
    <cellStyle name="Notas 2 2 32 2 2 2" xfId="26405"/>
    <cellStyle name="Notas 2 2 32 2 3" xfId="26406"/>
    <cellStyle name="Notas 2 2 32 2 4" xfId="26407"/>
    <cellStyle name="Notas 2 2 32 2 5" xfId="26408"/>
    <cellStyle name="Notas 2 2 32 2 6" xfId="26409"/>
    <cellStyle name="Notas 2 2 32 3" xfId="26410"/>
    <cellStyle name="Notas 2 2 32 3 2" xfId="26411"/>
    <cellStyle name="Notas 2 2 32 4" xfId="26412"/>
    <cellStyle name="Notas 2 2 32 4 2" xfId="26413"/>
    <cellStyle name="Notas 2 2 32 5" xfId="26414"/>
    <cellStyle name="Notas 2 2 33" xfId="26415"/>
    <cellStyle name="Notas 2 2 33 2" xfId="26416"/>
    <cellStyle name="Notas 2 2 33 2 2" xfId="26417"/>
    <cellStyle name="Notas 2 2 33 2 2 2" xfId="26418"/>
    <cellStyle name="Notas 2 2 33 2 3" xfId="26419"/>
    <cellStyle name="Notas 2 2 33 2 4" xfId="26420"/>
    <cellStyle name="Notas 2 2 33 2 5" xfId="26421"/>
    <cellStyle name="Notas 2 2 33 2 6" xfId="26422"/>
    <cellStyle name="Notas 2 2 33 3" xfId="26423"/>
    <cellStyle name="Notas 2 2 33 3 2" xfId="26424"/>
    <cellStyle name="Notas 2 2 33 4" xfId="26425"/>
    <cellStyle name="Notas 2 2 33 4 2" xfId="26426"/>
    <cellStyle name="Notas 2 2 33 5" xfId="26427"/>
    <cellStyle name="Notas 2 2 34" xfId="26428"/>
    <cellStyle name="Notas 2 2 34 2" xfId="26429"/>
    <cellStyle name="Notas 2 2 34 2 2" xfId="26430"/>
    <cellStyle name="Notas 2 2 34 2 2 2" xfId="26431"/>
    <cellStyle name="Notas 2 2 34 2 3" xfId="26432"/>
    <cellStyle name="Notas 2 2 34 2 4" xfId="26433"/>
    <cellStyle name="Notas 2 2 34 2 5" xfId="26434"/>
    <cellStyle name="Notas 2 2 34 2 6" xfId="26435"/>
    <cellStyle name="Notas 2 2 34 3" xfId="26436"/>
    <cellStyle name="Notas 2 2 34 3 2" xfId="26437"/>
    <cellStyle name="Notas 2 2 34 4" xfId="26438"/>
    <cellStyle name="Notas 2 2 34 4 2" xfId="26439"/>
    <cellStyle name="Notas 2 2 34 5" xfId="26440"/>
    <cellStyle name="Notas 2 2 35" xfId="26441"/>
    <cellStyle name="Notas 2 2 35 2" xfId="26442"/>
    <cellStyle name="Notas 2 2 35 2 2" xfId="26443"/>
    <cellStyle name="Notas 2 2 35 2 2 2" xfId="26444"/>
    <cellStyle name="Notas 2 2 35 2 3" xfId="26445"/>
    <cellStyle name="Notas 2 2 35 2 4" xfId="26446"/>
    <cellStyle name="Notas 2 2 35 2 5" xfId="26447"/>
    <cellStyle name="Notas 2 2 35 2 6" xfId="26448"/>
    <cellStyle name="Notas 2 2 35 3" xfId="26449"/>
    <cellStyle name="Notas 2 2 35 3 2" xfId="26450"/>
    <cellStyle name="Notas 2 2 35 4" xfId="26451"/>
    <cellStyle name="Notas 2 2 35 4 2" xfId="26452"/>
    <cellStyle name="Notas 2 2 35 5" xfId="26453"/>
    <cellStyle name="Notas 2 2 36" xfId="26454"/>
    <cellStyle name="Notas 2 2 36 2" xfId="26455"/>
    <cellStyle name="Notas 2 2 36 2 2" xfId="26456"/>
    <cellStyle name="Notas 2 2 36 2 2 2" xfId="26457"/>
    <cellStyle name="Notas 2 2 36 2 3" xfId="26458"/>
    <cellStyle name="Notas 2 2 36 2 4" xfId="26459"/>
    <cellStyle name="Notas 2 2 36 2 5" xfId="26460"/>
    <cellStyle name="Notas 2 2 36 2 6" xfId="26461"/>
    <cellStyle name="Notas 2 2 36 3" xfId="26462"/>
    <cellStyle name="Notas 2 2 36 3 2" xfId="26463"/>
    <cellStyle name="Notas 2 2 36 4" xfId="26464"/>
    <cellStyle name="Notas 2 2 36 4 2" xfId="26465"/>
    <cellStyle name="Notas 2 2 36 5" xfId="26466"/>
    <cellStyle name="Notas 2 2 37" xfId="26467"/>
    <cellStyle name="Notas 2 2 37 2" xfId="26468"/>
    <cellStyle name="Notas 2 2 37 2 2" xfId="26469"/>
    <cellStyle name="Notas 2 2 37 2 2 2" xfId="26470"/>
    <cellStyle name="Notas 2 2 37 2 3" xfId="26471"/>
    <cellStyle name="Notas 2 2 37 2 4" xfId="26472"/>
    <cellStyle name="Notas 2 2 37 2 5" xfId="26473"/>
    <cellStyle name="Notas 2 2 37 2 6" xfId="26474"/>
    <cellStyle name="Notas 2 2 37 3" xfId="26475"/>
    <cellStyle name="Notas 2 2 37 3 2" xfId="26476"/>
    <cellStyle name="Notas 2 2 37 4" xfId="26477"/>
    <cellStyle name="Notas 2 2 37 4 2" xfId="26478"/>
    <cellStyle name="Notas 2 2 37 5" xfId="26479"/>
    <cellStyle name="Notas 2 2 38" xfId="26480"/>
    <cellStyle name="Notas 2 2 38 2" xfId="26481"/>
    <cellStyle name="Notas 2 2 38 2 2" xfId="26482"/>
    <cellStyle name="Notas 2 2 38 2 2 2" xfId="26483"/>
    <cellStyle name="Notas 2 2 38 2 3" xfId="26484"/>
    <cellStyle name="Notas 2 2 38 2 4" xfId="26485"/>
    <cellStyle name="Notas 2 2 38 2 5" xfId="26486"/>
    <cellStyle name="Notas 2 2 38 2 6" xfId="26487"/>
    <cellStyle name="Notas 2 2 38 3" xfId="26488"/>
    <cellStyle name="Notas 2 2 38 3 2" xfId="26489"/>
    <cellStyle name="Notas 2 2 38 4" xfId="26490"/>
    <cellStyle name="Notas 2 2 38 4 2" xfId="26491"/>
    <cellStyle name="Notas 2 2 38 5" xfId="26492"/>
    <cellStyle name="Notas 2 2 39" xfId="26493"/>
    <cellStyle name="Notas 2 2 39 2" xfId="26494"/>
    <cellStyle name="Notas 2 2 39 2 2" xfId="26495"/>
    <cellStyle name="Notas 2 2 39 2 2 2" xfId="26496"/>
    <cellStyle name="Notas 2 2 39 2 3" xfId="26497"/>
    <cellStyle name="Notas 2 2 39 2 4" xfId="26498"/>
    <cellStyle name="Notas 2 2 39 2 5" xfId="26499"/>
    <cellStyle name="Notas 2 2 39 2 6" xfId="26500"/>
    <cellStyle name="Notas 2 2 39 3" xfId="26501"/>
    <cellStyle name="Notas 2 2 39 3 2" xfId="26502"/>
    <cellStyle name="Notas 2 2 39 4" xfId="26503"/>
    <cellStyle name="Notas 2 2 39 4 2" xfId="26504"/>
    <cellStyle name="Notas 2 2 39 5" xfId="26505"/>
    <cellStyle name="Notas 2 2 4" xfId="26506"/>
    <cellStyle name="Notas 2 2 4 10" xfId="26507"/>
    <cellStyle name="Notas 2 2 4 10 2" xfId="26508"/>
    <cellStyle name="Notas 2 2 4 10 3" xfId="26509"/>
    <cellStyle name="Notas 2 2 4 10 4" xfId="26510"/>
    <cellStyle name="Notas 2 2 4 10 5" xfId="26511"/>
    <cellStyle name="Notas 2 2 4 10 6" xfId="26512"/>
    <cellStyle name="Notas 2 2 4 11" xfId="26513"/>
    <cellStyle name="Notas 2 2 4 11 2" xfId="26514"/>
    <cellStyle name="Notas 2 2 4 11 3" xfId="26515"/>
    <cellStyle name="Notas 2 2 4 11 4" xfId="26516"/>
    <cellStyle name="Notas 2 2 4 11 5" xfId="26517"/>
    <cellStyle name="Notas 2 2 4 11 6" xfId="26518"/>
    <cellStyle name="Notas 2 2 4 12" xfId="26519"/>
    <cellStyle name="Notas 2 2 4 12 2" xfId="26520"/>
    <cellStyle name="Notas 2 2 4 12 3" xfId="26521"/>
    <cellStyle name="Notas 2 2 4 12 4" xfId="26522"/>
    <cellStyle name="Notas 2 2 4 12 5" xfId="26523"/>
    <cellStyle name="Notas 2 2 4 12 6" xfId="26524"/>
    <cellStyle name="Notas 2 2 4 13" xfId="26525"/>
    <cellStyle name="Notas 2 2 4 13 2" xfId="26526"/>
    <cellStyle name="Notas 2 2 4 13 3" xfId="26527"/>
    <cellStyle name="Notas 2 2 4 13 4" xfId="26528"/>
    <cellStyle name="Notas 2 2 4 13 5" xfId="26529"/>
    <cellStyle name="Notas 2 2 4 13 6" xfId="26530"/>
    <cellStyle name="Notas 2 2 4 14" xfId="26531"/>
    <cellStyle name="Notas 2 2 4 14 2" xfId="26532"/>
    <cellStyle name="Notas 2 2 4 14 3" xfId="26533"/>
    <cellStyle name="Notas 2 2 4 14 4" xfId="26534"/>
    <cellStyle name="Notas 2 2 4 14 5" xfId="26535"/>
    <cellStyle name="Notas 2 2 4 14 6" xfId="26536"/>
    <cellStyle name="Notas 2 2 4 15" xfId="26537"/>
    <cellStyle name="Notas 2 2 4 16" xfId="26538"/>
    <cellStyle name="Notas 2 2 4 17" xfId="26539"/>
    <cellStyle name="Notas 2 2 4 18" xfId="26540"/>
    <cellStyle name="Notas 2 2 4 19" xfId="26541"/>
    <cellStyle name="Notas 2 2 4 2" xfId="26542"/>
    <cellStyle name="Notas 2 2 4 2 10" xfId="26543"/>
    <cellStyle name="Notas 2 2 4 2 10 2" xfId="26544"/>
    <cellStyle name="Notas 2 2 4 2 10 3" xfId="26545"/>
    <cellStyle name="Notas 2 2 4 2 10 4" xfId="26546"/>
    <cellStyle name="Notas 2 2 4 2 10 5" xfId="26547"/>
    <cellStyle name="Notas 2 2 4 2 10 6" xfId="26548"/>
    <cellStyle name="Notas 2 2 4 2 11" xfId="26549"/>
    <cellStyle name="Notas 2 2 4 2 11 2" xfId="26550"/>
    <cellStyle name="Notas 2 2 4 2 11 3" xfId="26551"/>
    <cellStyle name="Notas 2 2 4 2 11 4" xfId="26552"/>
    <cellStyle name="Notas 2 2 4 2 11 5" xfId="26553"/>
    <cellStyle name="Notas 2 2 4 2 11 6" xfId="26554"/>
    <cellStyle name="Notas 2 2 4 2 12" xfId="26555"/>
    <cellStyle name="Notas 2 2 4 2 12 2" xfId="26556"/>
    <cellStyle name="Notas 2 2 4 2 12 3" xfId="26557"/>
    <cellStyle name="Notas 2 2 4 2 12 4" xfId="26558"/>
    <cellStyle name="Notas 2 2 4 2 12 5" xfId="26559"/>
    <cellStyle name="Notas 2 2 4 2 12 6" xfId="26560"/>
    <cellStyle name="Notas 2 2 4 2 13" xfId="26561"/>
    <cellStyle name="Notas 2 2 4 2 13 2" xfId="26562"/>
    <cellStyle name="Notas 2 2 4 2 13 3" xfId="26563"/>
    <cellStyle name="Notas 2 2 4 2 13 4" xfId="26564"/>
    <cellStyle name="Notas 2 2 4 2 13 5" xfId="26565"/>
    <cellStyle name="Notas 2 2 4 2 13 6" xfId="26566"/>
    <cellStyle name="Notas 2 2 4 2 14" xfId="26567"/>
    <cellStyle name="Notas 2 2 4 2 14 2" xfId="26568"/>
    <cellStyle name="Notas 2 2 4 2 14 3" xfId="26569"/>
    <cellStyle name="Notas 2 2 4 2 14 4" xfId="26570"/>
    <cellStyle name="Notas 2 2 4 2 14 5" xfId="26571"/>
    <cellStyle name="Notas 2 2 4 2 14 6" xfId="26572"/>
    <cellStyle name="Notas 2 2 4 2 15" xfId="26573"/>
    <cellStyle name="Notas 2 2 4 2 16" xfId="26574"/>
    <cellStyle name="Notas 2 2 4 2 17" xfId="26575"/>
    <cellStyle name="Notas 2 2 4 2 18" xfId="26576"/>
    <cellStyle name="Notas 2 2 4 2 19" xfId="26577"/>
    <cellStyle name="Notas 2 2 4 2 2" xfId="26578"/>
    <cellStyle name="Notas 2 2 4 2 2 10" xfId="26579"/>
    <cellStyle name="Notas 2 2 4 2 2 11" xfId="26580"/>
    <cellStyle name="Notas 2 2 4 2 2 12" xfId="26581"/>
    <cellStyle name="Notas 2 2 4 2 2 13" xfId="26582"/>
    <cellStyle name="Notas 2 2 4 2 2 14" xfId="26583"/>
    <cellStyle name="Notas 2 2 4 2 2 15" xfId="26584"/>
    <cellStyle name="Notas 2 2 4 2 2 2" xfId="26585"/>
    <cellStyle name="Notas 2 2 4 2 2 2 10" xfId="26586"/>
    <cellStyle name="Notas 2 2 4 2 2 2 11" xfId="26587"/>
    <cellStyle name="Notas 2 2 4 2 2 2 12" xfId="26588"/>
    <cellStyle name="Notas 2 2 4 2 2 2 13" xfId="26589"/>
    <cellStyle name="Notas 2 2 4 2 2 2 14" xfId="26590"/>
    <cellStyle name="Notas 2 2 4 2 2 2 2" xfId="26591"/>
    <cellStyle name="Notas 2 2 4 2 2 2 2 2" xfId="26592"/>
    <cellStyle name="Notas 2 2 4 2 2 2 2 3" xfId="26593"/>
    <cellStyle name="Notas 2 2 4 2 2 2 2 4" xfId="26594"/>
    <cellStyle name="Notas 2 2 4 2 2 2 2 5" xfId="26595"/>
    <cellStyle name="Notas 2 2 4 2 2 2 2 6" xfId="26596"/>
    <cellStyle name="Notas 2 2 4 2 2 2 3" xfId="26597"/>
    <cellStyle name="Notas 2 2 4 2 2 2 3 2" xfId="26598"/>
    <cellStyle name="Notas 2 2 4 2 2 2 3 3" xfId="26599"/>
    <cellStyle name="Notas 2 2 4 2 2 2 3 4" xfId="26600"/>
    <cellStyle name="Notas 2 2 4 2 2 2 3 5" xfId="26601"/>
    <cellStyle name="Notas 2 2 4 2 2 2 3 6" xfId="26602"/>
    <cellStyle name="Notas 2 2 4 2 2 2 4" xfId="26603"/>
    <cellStyle name="Notas 2 2 4 2 2 2 4 2" xfId="26604"/>
    <cellStyle name="Notas 2 2 4 2 2 2 4 3" xfId="26605"/>
    <cellStyle name="Notas 2 2 4 2 2 2 4 4" xfId="26606"/>
    <cellStyle name="Notas 2 2 4 2 2 2 4 5" xfId="26607"/>
    <cellStyle name="Notas 2 2 4 2 2 2 4 6" xfId="26608"/>
    <cellStyle name="Notas 2 2 4 2 2 2 5" xfId="26609"/>
    <cellStyle name="Notas 2 2 4 2 2 2 5 2" xfId="26610"/>
    <cellStyle name="Notas 2 2 4 2 2 2 5 3" xfId="26611"/>
    <cellStyle name="Notas 2 2 4 2 2 2 5 4" xfId="26612"/>
    <cellStyle name="Notas 2 2 4 2 2 2 5 5" xfId="26613"/>
    <cellStyle name="Notas 2 2 4 2 2 2 5 6" xfId="26614"/>
    <cellStyle name="Notas 2 2 4 2 2 2 6" xfId="26615"/>
    <cellStyle name="Notas 2 2 4 2 2 2 6 2" xfId="26616"/>
    <cellStyle name="Notas 2 2 4 2 2 2 6 3" xfId="26617"/>
    <cellStyle name="Notas 2 2 4 2 2 2 6 4" xfId="26618"/>
    <cellStyle name="Notas 2 2 4 2 2 2 6 5" xfId="26619"/>
    <cellStyle name="Notas 2 2 4 2 2 2 6 6" xfId="26620"/>
    <cellStyle name="Notas 2 2 4 2 2 2 7" xfId="26621"/>
    <cellStyle name="Notas 2 2 4 2 2 2 7 2" xfId="26622"/>
    <cellStyle name="Notas 2 2 4 2 2 2 7 3" xfId="26623"/>
    <cellStyle name="Notas 2 2 4 2 2 2 7 4" xfId="26624"/>
    <cellStyle name="Notas 2 2 4 2 2 2 7 5" xfId="26625"/>
    <cellStyle name="Notas 2 2 4 2 2 2 7 6" xfId="26626"/>
    <cellStyle name="Notas 2 2 4 2 2 2 8" xfId="26627"/>
    <cellStyle name="Notas 2 2 4 2 2 2 8 2" xfId="26628"/>
    <cellStyle name="Notas 2 2 4 2 2 2 8 3" xfId="26629"/>
    <cellStyle name="Notas 2 2 4 2 2 2 8 4" xfId="26630"/>
    <cellStyle name="Notas 2 2 4 2 2 2 8 5" xfId="26631"/>
    <cellStyle name="Notas 2 2 4 2 2 2 8 6" xfId="26632"/>
    <cellStyle name="Notas 2 2 4 2 2 2 9" xfId="26633"/>
    <cellStyle name="Notas 2 2 4 2 2 3" xfId="26634"/>
    <cellStyle name="Notas 2 2 4 2 2 3 2" xfId="26635"/>
    <cellStyle name="Notas 2 2 4 2 2 3 3" xfId="26636"/>
    <cellStyle name="Notas 2 2 4 2 2 3 4" xfId="26637"/>
    <cellStyle name="Notas 2 2 4 2 2 3 5" xfId="26638"/>
    <cellStyle name="Notas 2 2 4 2 2 3 6" xfId="26639"/>
    <cellStyle name="Notas 2 2 4 2 2 3 7" xfId="26640"/>
    <cellStyle name="Notas 2 2 4 2 2 4" xfId="26641"/>
    <cellStyle name="Notas 2 2 4 2 2 4 2" xfId="26642"/>
    <cellStyle name="Notas 2 2 4 2 2 4 3" xfId="26643"/>
    <cellStyle name="Notas 2 2 4 2 2 4 4" xfId="26644"/>
    <cellStyle name="Notas 2 2 4 2 2 4 5" xfId="26645"/>
    <cellStyle name="Notas 2 2 4 2 2 4 6" xfId="26646"/>
    <cellStyle name="Notas 2 2 4 2 2 5" xfId="26647"/>
    <cellStyle name="Notas 2 2 4 2 2 5 2" xfId="26648"/>
    <cellStyle name="Notas 2 2 4 2 2 5 3" xfId="26649"/>
    <cellStyle name="Notas 2 2 4 2 2 5 4" xfId="26650"/>
    <cellStyle name="Notas 2 2 4 2 2 5 5" xfId="26651"/>
    <cellStyle name="Notas 2 2 4 2 2 5 6" xfId="26652"/>
    <cellStyle name="Notas 2 2 4 2 2 6" xfId="26653"/>
    <cellStyle name="Notas 2 2 4 2 2 6 2" xfId="26654"/>
    <cellStyle name="Notas 2 2 4 2 2 6 3" xfId="26655"/>
    <cellStyle name="Notas 2 2 4 2 2 6 4" xfId="26656"/>
    <cellStyle name="Notas 2 2 4 2 2 6 5" xfId="26657"/>
    <cellStyle name="Notas 2 2 4 2 2 6 6" xfId="26658"/>
    <cellStyle name="Notas 2 2 4 2 2 7" xfId="26659"/>
    <cellStyle name="Notas 2 2 4 2 2 7 2" xfId="26660"/>
    <cellStyle name="Notas 2 2 4 2 2 7 3" xfId="26661"/>
    <cellStyle name="Notas 2 2 4 2 2 7 4" xfId="26662"/>
    <cellStyle name="Notas 2 2 4 2 2 7 5" xfId="26663"/>
    <cellStyle name="Notas 2 2 4 2 2 7 6" xfId="26664"/>
    <cellStyle name="Notas 2 2 4 2 2 8" xfId="26665"/>
    <cellStyle name="Notas 2 2 4 2 2 8 2" xfId="26666"/>
    <cellStyle name="Notas 2 2 4 2 2 8 3" xfId="26667"/>
    <cellStyle name="Notas 2 2 4 2 2 8 4" xfId="26668"/>
    <cellStyle name="Notas 2 2 4 2 2 8 5" xfId="26669"/>
    <cellStyle name="Notas 2 2 4 2 2 8 6" xfId="26670"/>
    <cellStyle name="Notas 2 2 4 2 2 9" xfId="26671"/>
    <cellStyle name="Notas 2 2 4 2 2 9 2" xfId="26672"/>
    <cellStyle name="Notas 2 2 4 2 2 9 3" xfId="26673"/>
    <cellStyle name="Notas 2 2 4 2 2 9 4" xfId="26674"/>
    <cellStyle name="Notas 2 2 4 2 2 9 5" xfId="26675"/>
    <cellStyle name="Notas 2 2 4 2 2 9 6" xfId="26676"/>
    <cellStyle name="Notas 2 2 4 2 20" xfId="26677"/>
    <cellStyle name="Notas 2 2 4 2 3" xfId="26678"/>
    <cellStyle name="Notas 2 2 4 2 3 10" xfId="26679"/>
    <cellStyle name="Notas 2 2 4 2 3 11" xfId="26680"/>
    <cellStyle name="Notas 2 2 4 2 3 12" xfId="26681"/>
    <cellStyle name="Notas 2 2 4 2 3 13" xfId="26682"/>
    <cellStyle name="Notas 2 2 4 2 3 14" xfId="26683"/>
    <cellStyle name="Notas 2 2 4 2 3 2" xfId="26684"/>
    <cellStyle name="Notas 2 2 4 2 3 2 2" xfId="26685"/>
    <cellStyle name="Notas 2 2 4 2 3 2 3" xfId="26686"/>
    <cellStyle name="Notas 2 2 4 2 3 2 4" xfId="26687"/>
    <cellStyle name="Notas 2 2 4 2 3 2 5" xfId="26688"/>
    <cellStyle name="Notas 2 2 4 2 3 2 6" xfId="26689"/>
    <cellStyle name="Notas 2 2 4 2 3 2 7" xfId="26690"/>
    <cellStyle name="Notas 2 2 4 2 3 3" xfId="26691"/>
    <cellStyle name="Notas 2 2 4 2 3 3 2" xfId="26692"/>
    <cellStyle name="Notas 2 2 4 2 3 3 3" xfId="26693"/>
    <cellStyle name="Notas 2 2 4 2 3 3 4" xfId="26694"/>
    <cellStyle name="Notas 2 2 4 2 3 3 5" xfId="26695"/>
    <cellStyle name="Notas 2 2 4 2 3 3 6" xfId="26696"/>
    <cellStyle name="Notas 2 2 4 2 3 4" xfId="26697"/>
    <cellStyle name="Notas 2 2 4 2 3 4 2" xfId="26698"/>
    <cellStyle name="Notas 2 2 4 2 3 4 3" xfId="26699"/>
    <cellStyle name="Notas 2 2 4 2 3 4 4" xfId="26700"/>
    <cellStyle name="Notas 2 2 4 2 3 4 5" xfId="26701"/>
    <cellStyle name="Notas 2 2 4 2 3 4 6" xfId="26702"/>
    <cellStyle name="Notas 2 2 4 2 3 5" xfId="26703"/>
    <cellStyle name="Notas 2 2 4 2 3 5 2" xfId="26704"/>
    <cellStyle name="Notas 2 2 4 2 3 5 3" xfId="26705"/>
    <cellStyle name="Notas 2 2 4 2 3 5 4" xfId="26706"/>
    <cellStyle name="Notas 2 2 4 2 3 5 5" xfId="26707"/>
    <cellStyle name="Notas 2 2 4 2 3 5 6" xfId="26708"/>
    <cellStyle name="Notas 2 2 4 2 3 6" xfId="26709"/>
    <cellStyle name="Notas 2 2 4 2 3 6 2" xfId="26710"/>
    <cellStyle name="Notas 2 2 4 2 3 6 3" xfId="26711"/>
    <cellStyle name="Notas 2 2 4 2 3 6 4" xfId="26712"/>
    <cellStyle name="Notas 2 2 4 2 3 6 5" xfId="26713"/>
    <cellStyle name="Notas 2 2 4 2 3 6 6" xfId="26714"/>
    <cellStyle name="Notas 2 2 4 2 3 7" xfId="26715"/>
    <cellStyle name="Notas 2 2 4 2 3 7 2" xfId="26716"/>
    <cellStyle name="Notas 2 2 4 2 3 7 3" xfId="26717"/>
    <cellStyle name="Notas 2 2 4 2 3 7 4" xfId="26718"/>
    <cellStyle name="Notas 2 2 4 2 3 7 5" xfId="26719"/>
    <cellStyle name="Notas 2 2 4 2 3 7 6" xfId="26720"/>
    <cellStyle name="Notas 2 2 4 2 3 8" xfId="26721"/>
    <cellStyle name="Notas 2 2 4 2 3 8 2" xfId="26722"/>
    <cellStyle name="Notas 2 2 4 2 3 8 3" xfId="26723"/>
    <cellStyle name="Notas 2 2 4 2 3 8 4" xfId="26724"/>
    <cellStyle name="Notas 2 2 4 2 3 8 5" xfId="26725"/>
    <cellStyle name="Notas 2 2 4 2 3 8 6" xfId="26726"/>
    <cellStyle name="Notas 2 2 4 2 3 9" xfId="26727"/>
    <cellStyle name="Notas 2 2 4 2 4" xfId="26728"/>
    <cellStyle name="Notas 2 2 4 2 4 10" xfId="26729"/>
    <cellStyle name="Notas 2 2 4 2 4 11" xfId="26730"/>
    <cellStyle name="Notas 2 2 4 2 4 12" xfId="26731"/>
    <cellStyle name="Notas 2 2 4 2 4 13" xfId="26732"/>
    <cellStyle name="Notas 2 2 4 2 4 14" xfId="26733"/>
    <cellStyle name="Notas 2 2 4 2 4 2" xfId="26734"/>
    <cellStyle name="Notas 2 2 4 2 4 2 2" xfId="26735"/>
    <cellStyle name="Notas 2 2 4 2 4 2 3" xfId="26736"/>
    <cellStyle name="Notas 2 2 4 2 4 2 4" xfId="26737"/>
    <cellStyle name="Notas 2 2 4 2 4 2 5" xfId="26738"/>
    <cellStyle name="Notas 2 2 4 2 4 2 6" xfId="26739"/>
    <cellStyle name="Notas 2 2 4 2 4 3" xfId="26740"/>
    <cellStyle name="Notas 2 2 4 2 4 3 2" xfId="26741"/>
    <cellStyle name="Notas 2 2 4 2 4 3 3" xfId="26742"/>
    <cellStyle name="Notas 2 2 4 2 4 3 4" xfId="26743"/>
    <cellStyle name="Notas 2 2 4 2 4 3 5" xfId="26744"/>
    <cellStyle name="Notas 2 2 4 2 4 3 6" xfId="26745"/>
    <cellStyle name="Notas 2 2 4 2 4 4" xfId="26746"/>
    <cellStyle name="Notas 2 2 4 2 4 4 2" xfId="26747"/>
    <cellStyle name="Notas 2 2 4 2 4 4 3" xfId="26748"/>
    <cellStyle name="Notas 2 2 4 2 4 4 4" xfId="26749"/>
    <cellStyle name="Notas 2 2 4 2 4 4 5" xfId="26750"/>
    <cellStyle name="Notas 2 2 4 2 4 4 6" xfId="26751"/>
    <cellStyle name="Notas 2 2 4 2 4 5" xfId="26752"/>
    <cellStyle name="Notas 2 2 4 2 4 5 2" xfId="26753"/>
    <cellStyle name="Notas 2 2 4 2 4 5 3" xfId="26754"/>
    <cellStyle name="Notas 2 2 4 2 4 5 4" xfId="26755"/>
    <cellStyle name="Notas 2 2 4 2 4 5 5" xfId="26756"/>
    <cellStyle name="Notas 2 2 4 2 4 5 6" xfId="26757"/>
    <cellStyle name="Notas 2 2 4 2 4 6" xfId="26758"/>
    <cellStyle name="Notas 2 2 4 2 4 6 2" xfId="26759"/>
    <cellStyle name="Notas 2 2 4 2 4 6 3" xfId="26760"/>
    <cellStyle name="Notas 2 2 4 2 4 6 4" xfId="26761"/>
    <cellStyle name="Notas 2 2 4 2 4 6 5" xfId="26762"/>
    <cellStyle name="Notas 2 2 4 2 4 6 6" xfId="26763"/>
    <cellStyle name="Notas 2 2 4 2 4 7" xfId="26764"/>
    <cellStyle name="Notas 2 2 4 2 4 7 2" xfId="26765"/>
    <cellStyle name="Notas 2 2 4 2 4 7 3" xfId="26766"/>
    <cellStyle name="Notas 2 2 4 2 4 7 4" xfId="26767"/>
    <cellStyle name="Notas 2 2 4 2 4 7 5" xfId="26768"/>
    <cellStyle name="Notas 2 2 4 2 4 7 6" xfId="26769"/>
    <cellStyle name="Notas 2 2 4 2 4 8" xfId="26770"/>
    <cellStyle name="Notas 2 2 4 2 4 8 2" xfId="26771"/>
    <cellStyle name="Notas 2 2 4 2 4 8 3" xfId="26772"/>
    <cellStyle name="Notas 2 2 4 2 4 8 4" xfId="26773"/>
    <cellStyle name="Notas 2 2 4 2 4 8 5" xfId="26774"/>
    <cellStyle name="Notas 2 2 4 2 4 8 6" xfId="26775"/>
    <cellStyle name="Notas 2 2 4 2 4 9" xfId="26776"/>
    <cellStyle name="Notas 2 2 4 2 5" xfId="26777"/>
    <cellStyle name="Notas 2 2 4 2 5 10" xfId="26778"/>
    <cellStyle name="Notas 2 2 4 2 5 11" xfId="26779"/>
    <cellStyle name="Notas 2 2 4 2 5 12" xfId="26780"/>
    <cellStyle name="Notas 2 2 4 2 5 13" xfId="26781"/>
    <cellStyle name="Notas 2 2 4 2 5 14" xfId="26782"/>
    <cellStyle name="Notas 2 2 4 2 5 2" xfId="26783"/>
    <cellStyle name="Notas 2 2 4 2 5 2 2" xfId="26784"/>
    <cellStyle name="Notas 2 2 4 2 5 2 3" xfId="26785"/>
    <cellStyle name="Notas 2 2 4 2 5 2 4" xfId="26786"/>
    <cellStyle name="Notas 2 2 4 2 5 2 5" xfId="26787"/>
    <cellStyle name="Notas 2 2 4 2 5 2 6" xfId="26788"/>
    <cellStyle name="Notas 2 2 4 2 5 3" xfId="26789"/>
    <cellStyle name="Notas 2 2 4 2 5 3 2" xfId="26790"/>
    <cellStyle name="Notas 2 2 4 2 5 3 3" xfId="26791"/>
    <cellStyle name="Notas 2 2 4 2 5 3 4" xfId="26792"/>
    <cellStyle name="Notas 2 2 4 2 5 3 5" xfId="26793"/>
    <cellStyle name="Notas 2 2 4 2 5 3 6" xfId="26794"/>
    <cellStyle name="Notas 2 2 4 2 5 4" xfId="26795"/>
    <cellStyle name="Notas 2 2 4 2 5 4 2" xfId="26796"/>
    <cellStyle name="Notas 2 2 4 2 5 4 3" xfId="26797"/>
    <cellStyle name="Notas 2 2 4 2 5 4 4" xfId="26798"/>
    <cellStyle name="Notas 2 2 4 2 5 4 5" xfId="26799"/>
    <cellStyle name="Notas 2 2 4 2 5 4 6" xfId="26800"/>
    <cellStyle name="Notas 2 2 4 2 5 5" xfId="26801"/>
    <cellStyle name="Notas 2 2 4 2 5 5 2" xfId="26802"/>
    <cellStyle name="Notas 2 2 4 2 5 5 3" xfId="26803"/>
    <cellStyle name="Notas 2 2 4 2 5 5 4" xfId="26804"/>
    <cellStyle name="Notas 2 2 4 2 5 5 5" xfId="26805"/>
    <cellStyle name="Notas 2 2 4 2 5 5 6" xfId="26806"/>
    <cellStyle name="Notas 2 2 4 2 5 6" xfId="26807"/>
    <cellStyle name="Notas 2 2 4 2 5 6 2" xfId="26808"/>
    <cellStyle name="Notas 2 2 4 2 5 6 3" xfId="26809"/>
    <cellStyle name="Notas 2 2 4 2 5 6 4" xfId="26810"/>
    <cellStyle name="Notas 2 2 4 2 5 6 5" xfId="26811"/>
    <cellStyle name="Notas 2 2 4 2 5 6 6" xfId="26812"/>
    <cellStyle name="Notas 2 2 4 2 5 7" xfId="26813"/>
    <cellStyle name="Notas 2 2 4 2 5 7 2" xfId="26814"/>
    <cellStyle name="Notas 2 2 4 2 5 7 3" xfId="26815"/>
    <cellStyle name="Notas 2 2 4 2 5 7 4" xfId="26816"/>
    <cellStyle name="Notas 2 2 4 2 5 7 5" xfId="26817"/>
    <cellStyle name="Notas 2 2 4 2 5 7 6" xfId="26818"/>
    <cellStyle name="Notas 2 2 4 2 5 8" xfId="26819"/>
    <cellStyle name="Notas 2 2 4 2 5 8 2" xfId="26820"/>
    <cellStyle name="Notas 2 2 4 2 5 8 3" xfId="26821"/>
    <cellStyle name="Notas 2 2 4 2 5 8 4" xfId="26822"/>
    <cellStyle name="Notas 2 2 4 2 5 8 5" xfId="26823"/>
    <cellStyle name="Notas 2 2 4 2 5 8 6" xfId="26824"/>
    <cellStyle name="Notas 2 2 4 2 5 9" xfId="26825"/>
    <cellStyle name="Notas 2 2 4 2 6" xfId="26826"/>
    <cellStyle name="Notas 2 2 4 2 6 10" xfId="26827"/>
    <cellStyle name="Notas 2 2 4 2 6 11" xfId="26828"/>
    <cellStyle name="Notas 2 2 4 2 6 12" xfId="26829"/>
    <cellStyle name="Notas 2 2 4 2 6 13" xfId="26830"/>
    <cellStyle name="Notas 2 2 4 2 6 2" xfId="26831"/>
    <cellStyle name="Notas 2 2 4 2 6 2 2" xfId="26832"/>
    <cellStyle name="Notas 2 2 4 2 6 2 3" xfId="26833"/>
    <cellStyle name="Notas 2 2 4 2 6 2 4" xfId="26834"/>
    <cellStyle name="Notas 2 2 4 2 6 2 5" xfId="26835"/>
    <cellStyle name="Notas 2 2 4 2 6 2 6" xfId="26836"/>
    <cellStyle name="Notas 2 2 4 2 6 3" xfId="26837"/>
    <cellStyle name="Notas 2 2 4 2 6 3 2" xfId="26838"/>
    <cellStyle name="Notas 2 2 4 2 6 3 3" xfId="26839"/>
    <cellStyle name="Notas 2 2 4 2 6 3 4" xfId="26840"/>
    <cellStyle name="Notas 2 2 4 2 6 3 5" xfId="26841"/>
    <cellStyle name="Notas 2 2 4 2 6 3 6" xfId="26842"/>
    <cellStyle name="Notas 2 2 4 2 6 4" xfId="26843"/>
    <cellStyle name="Notas 2 2 4 2 6 4 2" xfId="26844"/>
    <cellStyle name="Notas 2 2 4 2 6 4 3" xfId="26845"/>
    <cellStyle name="Notas 2 2 4 2 6 4 4" xfId="26846"/>
    <cellStyle name="Notas 2 2 4 2 6 4 5" xfId="26847"/>
    <cellStyle name="Notas 2 2 4 2 6 4 6" xfId="26848"/>
    <cellStyle name="Notas 2 2 4 2 6 5" xfId="26849"/>
    <cellStyle name="Notas 2 2 4 2 6 5 2" xfId="26850"/>
    <cellStyle name="Notas 2 2 4 2 6 5 3" xfId="26851"/>
    <cellStyle name="Notas 2 2 4 2 6 5 4" xfId="26852"/>
    <cellStyle name="Notas 2 2 4 2 6 5 5" xfId="26853"/>
    <cellStyle name="Notas 2 2 4 2 6 5 6" xfId="26854"/>
    <cellStyle name="Notas 2 2 4 2 6 6" xfId="26855"/>
    <cellStyle name="Notas 2 2 4 2 6 6 2" xfId="26856"/>
    <cellStyle name="Notas 2 2 4 2 6 6 3" xfId="26857"/>
    <cellStyle name="Notas 2 2 4 2 6 6 4" xfId="26858"/>
    <cellStyle name="Notas 2 2 4 2 6 6 5" xfId="26859"/>
    <cellStyle name="Notas 2 2 4 2 6 6 6" xfId="26860"/>
    <cellStyle name="Notas 2 2 4 2 6 7" xfId="26861"/>
    <cellStyle name="Notas 2 2 4 2 6 7 2" xfId="26862"/>
    <cellStyle name="Notas 2 2 4 2 6 7 3" xfId="26863"/>
    <cellStyle name="Notas 2 2 4 2 6 7 4" xfId="26864"/>
    <cellStyle name="Notas 2 2 4 2 6 7 5" xfId="26865"/>
    <cellStyle name="Notas 2 2 4 2 6 7 6" xfId="26866"/>
    <cellStyle name="Notas 2 2 4 2 6 8" xfId="26867"/>
    <cellStyle name="Notas 2 2 4 2 6 8 2" xfId="26868"/>
    <cellStyle name="Notas 2 2 4 2 6 8 3" xfId="26869"/>
    <cellStyle name="Notas 2 2 4 2 6 8 4" xfId="26870"/>
    <cellStyle name="Notas 2 2 4 2 6 8 5" xfId="26871"/>
    <cellStyle name="Notas 2 2 4 2 6 8 6" xfId="26872"/>
    <cellStyle name="Notas 2 2 4 2 6 9" xfId="26873"/>
    <cellStyle name="Notas 2 2 4 2 7" xfId="26874"/>
    <cellStyle name="Notas 2 2 4 2 7 10" xfId="26875"/>
    <cellStyle name="Notas 2 2 4 2 7 11" xfId="26876"/>
    <cellStyle name="Notas 2 2 4 2 7 12" xfId="26877"/>
    <cellStyle name="Notas 2 2 4 2 7 13" xfId="26878"/>
    <cellStyle name="Notas 2 2 4 2 7 2" xfId="26879"/>
    <cellStyle name="Notas 2 2 4 2 7 2 2" xfId="26880"/>
    <cellStyle name="Notas 2 2 4 2 7 2 3" xfId="26881"/>
    <cellStyle name="Notas 2 2 4 2 7 2 4" xfId="26882"/>
    <cellStyle name="Notas 2 2 4 2 7 2 5" xfId="26883"/>
    <cellStyle name="Notas 2 2 4 2 7 2 6" xfId="26884"/>
    <cellStyle name="Notas 2 2 4 2 7 3" xfId="26885"/>
    <cellStyle name="Notas 2 2 4 2 7 3 2" xfId="26886"/>
    <cellStyle name="Notas 2 2 4 2 7 3 3" xfId="26887"/>
    <cellStyle name="Notas 2 2 4 2 7 3 4" xfId="26888"/>
    <cellStyle name="Notas 2 2 4 2 7 3 5" xfId="26889"/>
    <cellStyle name="Notas 2 2 4 2 7 3 6" xfId="26890"/>
    <cellStyle name="Notas 2 2 4 2 7 4" xfId="26891"/>
    <cellStyle name="Notas 2 2 4 2 7 4 2" xfId="26892"/>
    <cellStyle name="Notas 2 2 4 2 7 4 3" xfId="26893"/>
    <cellStyle name="Notas 2 2 4 2 7 4 4" xfId="26894"/>
    <cellStyle name="Notas 2 2 4 2 7 4 5" xfId="26895"/>
    <cellStyle name="Notas 2 2 4 2 7 4 6" xfId="26896"/>
    <cellStyle name="Notas 2 2 4 2 7 5" xfId="26897"/>
    <cellStyle name="Notas 2 2 4 2 7 5 2" xfId="26898"/>
    <cellStyle name="Notas 2 2 4 2 7 5 3" xfId="26899"/>
    <cellStyle name="Notas 2 2 4 2 7 5 4" xfId="26900"/>
    <cellStyle name="Notas 2 2 4 2 7 5 5" xfId="26901"/>
    <cellStyle name="Notas 2 2 4 2 7 5 6" xfId="26902"/>
    <cellStyle name="Notas 2 2 4 2 7 6" xfId="26903"/>
    <cellStyle name="Notas 2 2 4 2 7 6 2" xfId="26904"/>
    <cellStyle name="Notas 2 2 4 2 7 6 3" xfId="26905"/>
    <cellStyle name="Notas 2 2 4 2 7 6 4" xfId="26906"/>
    <cellStyle name="Notas 2 2 4 2 7 6 5" xfId="26907"/>
    <cellStyle name="Notas 2 2 4 2 7 6 6" xfId="26908"/>
    <cellStyle name="Notas 2 2 4 2 7 7" xfId="26909"/>
    <cellStyle name="Notas 2 2 4 2 7 7 2" xfId="26910"/>
    <cellStyle name="Notas 2 2 4 2 7 7 3" xfId="26911"/>
    <cellStyle name="Notas 2 2 4 2 7 7 4" xfId="26912"/>
    <cellStyle name="Notas 2 2 4 2 7 7 5" xfId="26913"/>
    <cellStyle name="Notas 2 2 4 2 7 7 6" xfId="26914"/>
    <cellStyle name="Notas 2 2 4 2 7 8" xfId="26915"/>
    <cellStyle name="Notas 2 2 4 2 7 8 2" xfId="26916"/>
    <cellStyle name="Notas 2 2 4 2 7 8 3" xfId="26917"/>
    <cellStyle name="Notas 2 2 4 2 7 8 4" xfId="26918"/>
    <cellStyle name="Notas 2 2 4 2 7 8 5" xfId="26919"/>
    <cellStyle name="Notas 2 2 4 2 7 8 6" xfId="26920"/>
    <cellStyle name="Notas 2 2 4 2 7 9" xfId="26921"/>
    <cellStyle name="Notas 2 2 4 2 8" xfId="26922"/>
    <cellStyle name="Notas 2 2 4 2 8 2" xfId="26923"/>
    <cellStyle name="Notas 2 2 4 2 8 3" xfId="26924"/>
    <cellStyle name="Notas 2 2 4 2 8 4" xfId="26925"/>
    <cellStyle name="Notas 2 2 4 2 8 5" xfId="26926"/>
    <cellStyle name="Notas 2 2 4 2 8 6" xfId="26927"/>
    <cellStyle name="Notas 2 2 4 2 9" xfId="26928"/>
    <cellStyle name="Notas 2 2 4 2 9 2" xfId="26929"/>
    <cellStyle name="Notas 2 2 4 2 9 3" xfId="26930"/>
    <cellStyle name="Notas 2 2 4 2 9 4" xfId="26931"/>
    <cellStyle name="Notas 2 2 4 2 9 5" xfId="26932"/>
    <cellStyle name="Notas 2 2 4 2 9 6" xfId="26933"/>
    <cellStyle name="Notas 2 2 4 20" xfId="26934"/>
    <cellStyle name="Notas 2 2 4 21" xfId="26935"/>
    <cellStyle name="Notas 2 2 4 3" xfId="26936"/>
    <cellStyle name="Notas 2 2 4 3 10" xfId="26937"/>
    <cellStyle name="Notas 2 2 4 3 11" xfId="26938"/>
    <cellStyle name="Notas 2 2 4 3 12" xfId="26939"/>
    <cellStyle name="Notas 2 2 4 3 13" xfId="26940"/>
    <cellStyle name="Notas 2 2 4 3 14" xfId="26941"/>
    <cellStyle name="Notas 2 2 4 3 15" xfId="26942"/>
    <cellStyle name="Notas 2 2 4 3 2" xfId="26943"/>
    <cellStyle name="Notas 2 2 4 3 2 10" xfId="26944"/>
    <cellStyle name="Notas 2 2 4 3 2 11" xfId="26945"/>
    <cellStyle name="Notas 2 2 4 3 2 12" xfId="26946"/>
    <cellStyle name="Notas 2 2 4 3 2 13" xfId="26947"/>
    <cellStyle name="Notas 2 2 4 3 2 14" xfId="26948"/>
    <cellStyle name="Notas 2 2 4 3 2 2" xfId="26949"/>
    <cellStyle name="Notas 2 2 4 3 2 2 2" xfId="26950"/>
    <cellStyle name="Notas 2 2 4 3 2 2 3" xfId="26951"/>
    <cellStyle name="Notas 2 2 4 3 2 2 4" xfId="26952"/>
    <cellStyle name="Notas 2 2 4 3 2 2 5" xfId="26953"/>
    <cellStyle name="Notas 2 2 4 3 2 2 6" xfId="26954"/>
    <cellStyle name="Notas 2 2 4 3 2 3" xfId="26955"/>
    <cellStyle name="Notas 2 2 4 3 2 3 2" xfId="26956"/>
    <cellStyle name="Notas 2 2 4 3 2 3 3" xfId="26957"/>
    <cellStyle name="Notas 2 2 4 3 2 3 4" xfId="26958"/>
    <cellStyle name="Notas 2 2 4 3 2 3 5" xfId="26959"/>
    <cellStyle name="Notas 2 2 4 3 2 3 6" xfId="26960"/>
    <cellStyle name="Notas 2 2 4 3 2 4" xfId="26961"/>
    <cellStyle name="Notas 2 2 4 3 2 4 2" xfId="26962"/>
    <cellStyle name="Notas 2 2 4 3 2 4 3" xfId="26963"/>
    <cellStyle name="Notas 2 2 4 3 2 4 4" xfId="26964"/>
    <cellStyle name="Notas 2 2 4 3 2 4 5" xfId="26965"/>
    <cellStyle name="Notas 2 2 4 3 2 4 6" xfId="26966"/>
    <cellStyle name="Notas 2 2 4 3 2 5" xfId="26967"/>
    <cellStyle name="Notas 2 2 4 3 2 5 2" xfId="26968"/>
    <cellStyle name="Notas 2 2 4 3 2 5 3" xfId="26969"/>
    <cellStyle name="Notas 2 2 4 3 2 5 4" xfId="26970"/>
    <cellStyle name="Notas 2 2 4 3 2 5 5" xfId="26971"/>
    <cellStyle name="Notas 2 2 4 3 2 5 6" xfId="26972"/>
    <cellStyle name="Notas 2 2 4 3 2 6" xfId="26973"/>
    <cellStyle name="Notas 2 2 4 3 2 6 2" xfId="26974"/>
    <cellStyle name="Notas 2 2 4 3 2 6 3" xfId="26975"/>
    <cellStyle name="Notas 2 2 4 3 2 6 4" xfId="26976"/>
    <cellStyle name="Notas 2 2 4 3 2 6 5" xfId="26977"/>
    <cellStyle name="Notas 2 2 4 3 2 6 6" xfId="26978"/>
    <cellStyle name="Notas 2 2 4 3 2 7" xfId="26979"/>
    <cellStyle name="Notas 2 2 4 3 2 7 2" xfId="26980"/>
    <cellStyle name="Notas 2 2 4 3 2 7 3" xfId="26981"/>
    <cellStyle name="Notas 2 2 4 3 2 7 4" xfId="26982"/>
    <cellStyle name="Notas 2 2 4 3 2 7 5" xfId="26983"/>
    <cellStyle name="Notas 2 2 4 3 2 7 6" xfId="26984"/>
    <cellStyle name="Notas 2 2 4 3 2 8" xfId="26985"/>
    <cellStyle name="Notas 2 2 4 3 2 8 2" xfId="26986"/>
    <cellStyle name="Notas 2 2 4 3 2 8 3" xfId="26987"/>
    <cellStyle name="Notas 2 2 4 3 2 8 4" xfId="26988"/>
    <cellStyle name="Notas 2 2 4 3 2 8 5" xfId="26989"/>
    <cellStyle name="Notas 2 2 4 3 2 8 6" xfId="26990"/>
    <cellStyle name="Notas 2 2 4 3 2 9" xfId="26991"/>
    <cellStyle name="Notas 2 2 4 3 3" xfId="26992"/>
    <cellStyle name="Notas 2 2 4 3 3 2" xfId="26993"/>
    <cellStyle name="Notas 2 2 4 3 3 3" xfId="26994"/>
    <cellStyle name="Notas 2 2 4 3 3 4" xfId="26995"/>
    <cellStyle name="Notas 2 2 4 3 3 5" xfId="26996"/>
    <cellStyle name="Notas 2 2 4 3 3 6" xfId="26997"/>
    <cellStyle name="Notas 2 2 4 3 4" xfId="26998"/>
    <cellStyle name="Notas 2 2 4 3 4 2" xfId="26999"/>
    <cellStyle name="Notas 2 2 4 3 4 3" xfId="27000"/>
    <cellStyle name="Notas 2 2 4 3 4 4" xfId="27001"/>
    <cellStyle name="Notas 2 2 4 3 4 5" xfId="27002"/>
    <cellStyle name="Notas 2 2 4 3 4 6" xfId="27003"/>
    <cellStyle name="Notas 2 2 4 3 5" xfId="27004"/>
    <cellStyle name="Notas 2 2 4 3 5 2" xfId="27005"/>
    <cellStyle name="Notas 2 2 4 3 5 3" xfId="27006"/>
    <cellStyle name="Notas 2 2 4 3 5 4" xfId="27007"/>
    <cellStyle name="Notas 2 2 4 3 5 5" xfId="27008"/>
    <cellStyle name="Notas 2 2 4 3 5 6" xfId="27009"/>
    <cellStyle name="Notas 2 2 4 3 6" xfId="27010"/>
    <cellStyle name="Notas 2 2 4 3 6 2" xfId="27011"/>
    <cellStyle name="Notas 2 2 4 3 6 3" xfId="27012"/>
    <cellStyle name="Notas 2 2 4 3 6 4" xfId="27013"/>
    <cellStyle name="Notas 2 2 4 3 6 5" xfId="27014"/>
    <cellStyle name="Notas 2 2 4 3 6 6" xfId="27015"/>
    <cellStyle name="Notas 2 2 4 3 7" xfId="27016"/>
    <cellStyle name="Notas 2 2 4 3 7 2" xfId="27017"/>
    <cellStyle name="Notas 2 2 4 3 7 3" xfId="27018"/>
    <cellStyle name="Notas 2 2 4 3 7 4" xfId="27019"/>
    <cellStyle name="Notas 2 2 4 3 7 5" xfId="27020"/>
    <cellStyle name="Notas 2 2 4 3 7 6" xfId="27021"/>
    <cellStyle name="Notas 2 2 4 3 8" xfId="27022"/>
    <cellStyle name="Notas 2 2 4 3 8 2" xfId="27023"/>
    <cellStyle name="Notas 2 2 4 3 8 3" xfId="27024"/>
    <cellStyle name="Notas 2 2 4 3 8 4" xfId="27025"/>
    <cellStyle name="Notas 2 2 4 3 8 5" xfId="27026"/>
    <cellStyle name="Notas 2 2 4 3 8 6" xfId="27027"/>
    <cellStyle name="Notas 2 2 4 3 9" xfId="27028"/>
    <cellStyle name="Notas 2 2 4 3 9 2" xfId="27029"/>
    <cellStyle name="Notas 2 2 4 3 9 3" xfId="27030"/>
    <cellStyle name="Notas 2 2 4 3 9 4" xfId="27031"/>
    <cellStyle name="Notas 2 2 4 3 9 5" xfId="27032"/>
    <cellStyle name="Notas 2 2 4 3 9 6" xfId="27033"/>
    <cellStyle name="Notas 2 2 4 4" xfId="27034"/>
    <cellStyle name="Notas 2 2 4 4 10" xfId="27035"/>
    <cellStyle name="Notas 2 2 4 4 11" xfId="27036"/>
    <cellStyle name="Notas 2 2 4 4 12" xfId="27037"/>
    <cellStyle name="Notas 2 2 4 4 13" xfId="27038"/>
    <cellStyle name="Notas 2 2 4 4 14" xfId="27039"/>
    <cellStyle name="Notas 2 2 4 4 2" xfId="27040"/>
    <cellStyle name="Notas 2 2 4 4 2 2" xfId="27041"/>
    <cellStyle name="Notas 2 2 4 4 2 3" xfId="27042"/>
    <cellStyle name="Notas 2 2 4 4 2 4" xfId="27043"/>
    <cellStyle name="Notas 2 2 4 4 2 5" xfId="27044"/>
    <cellStyle name="Notas 2 2 4 4 2 6" xfId="27045"/>
    <cellStyle name="Notas 2 2 4 4 2 7" xfId="27046"/>
    <cellStyle name="Notas 2 2 4 4 3" xfId="27047"/>
    <cellStyle name="Notas 2 2 4 4 3 2" xfId="27048"/>
    <cellStyle name="Notas 2 2 4 4 3 3" xfId="27049"/>
    <cellStyle name="Notas 2 2 4 4 3 4" xfId="27050"/>
    <cellStyle name="Notas 2 2 4 4 3 5" xfId="27051"/>
    <cellStyle name="Notas 2 2 4 4 3 6" xfId="27052"/>
    <cellStyle name="Notas 2 2 4 4 4" xfId="27053"/>
    <cellStyle name="Notas 2 2 4 4 4 2" xfId="27054"/>
    <cellStyle name="Notas 2 2 4 4 4 3" xfId="27055"/>
    <cellStyle name="Notas 2 2 4 4 4 4" xfId="27056"/>
    <cellStyle name="Notas 2 2 4 4 4 5" xfId="27057"/>
    <cellStyle name="Notas 2 2 4 4 4 6" xfId="27058"/>
    <cellStyle name="Notas 2 2 4 4 5" xfId="27059"/>
    <cellStyle name="Notas 2 2 4 4 5 2" xfId="27060"/>
    <cellStyle name="Notas 2 2 4 4 5 3" xfId="27061"/>
    <cellStyle name="Notas 2 2 4 4 5 4" xfId="27062"/>
    <cellStyle name="Notas 2 2 4 4 5 5" xfId="27063"/>
    <cellStyle name="Notas 2 2 4 4 5 6" xfId="27064"/>
    <cellStyle name="Notas 2 2 4 4 6" xfId="27065"/>
    <cellStyle name="Notas 2 2 4 4 6 2" xfId="27066"/>
    <cellStyle name="Notas 2 2 4 4 6 3" xfId="27067"/>
    <cellStyle name="Notas 2 2 4 4 6 4" xfId="27068"/>
    <cellStyle name="Notas 2 2 4 4 6 5" xfId="27069"/>
    <cellStyle name="Notas 2 2 4 4 6 6" xfId="27070"/>
    <cellStyle name="Notas 2 2 4 4 7" xfId="27071"/>
    <cellStyle name="Notas 2 2 4 4 7 2" xfId="27072"/>
    <cellStyle name="Notas 2 2 4 4 7 3" xfId="27073"/>
    <cellStyle name="Notas 2 2 4 4 7 4" xfId="27074"/>
    <cellStyle name="Notas 2 2 4 4 7 5" xfId="27075"/>
    <cellStyle name="Notas 2 2 4 4 7 6" xfId="27076"/>
    <cellStyle name="Notas 2 2 4 4 8" xfId="27077"/>
    <cellStyle name="Notas 2 2 4 4 8 2" xfId="27078"/>
    <cellStyle name="Notas 2 2 4 4 8 3" xfId="27079"/>
    <cellStyle name="Notas 2 2 4 4 8 4" xfId="27080"/>
    <cellStyle name="Notas 2 2 4 4 8 5" xfId="27081"/>
    <cellStyle name="Notas 2 2 4 4 8 6" xfId="27082"/>
    <cellStyle name="Notas 2 2 4 4 9" xfId="27083"/>
    <cellStyle name="Notas 2 2 4 5" xfId="27084"/>
    <cellStyle name="Notas 2 2 4 5 10" xfId="27085"/>
    <cellStyle name="Notas 2 2 4 5 11" xfId="27086"/>
    <cellStyle name="Notas 2 2 4 5 12" xfId="27087"/>
    <cellStyle name="Notas 2 2 4 5 13" xfId="27088"/>
    <cellStyle name="Notas 2 2 4 5 14" xfId="27089"/>
    <cellStyle name="Notas 2 2 4 5 2" xfId="27090"/>
    <cellStyle name="Notas 2 2 4 5 2 2" xfId="27091"/>
    <cellStyle name="Notas 2 2 4 5 2 3" xfId="27092"/>
    <cellStyle name="Notas 2 2 4 5 2 4" xfId="27093"/>
    <cellStyle name="Notas 2 2 4 5 2 5" xfId="27094"/>
    <cellStyle name="Notas 2 2 4 5 2 6" xfId="27095"/>
    <cellStyle name="Notas 2 2 4 5 3" xfId="27096"/>
    <cellStyle name="Notas 2 2 4 5 3 2" xfId="27097"/>
    <cellStyle name="Notas 2 2 4 5 3 3" xfId="27098"/>
    <cellStyle name="Notas 2 2 4 5 3 4" xfId="27099"/>
    <cellStyle name="Notas 2 2 4 5 3 5" xfId="27100"/>
    <cellStyle name="Notas 2 2 4 5 3 6" xfId="27101"/>
    <cellStyle name="Notas 2 2 4 5 4" xfId="27102"/>
    <cellStyle name="Notas 2 2 4 5 4 2" xfId="27103"/>
    <cellStyle name="Notas 2 2 4 5 4 3" xfId="27104"/>
    <cellStyle name="Notas 2 2 4 5 4 4" xfId="27105"/>
    <cellStyle name="Notas 2 2 4 5 4 5" xfId="27106"/>
    <cellStyle name="Notas 2 2 4 5 4 6" xfId="27107"/>
    <cellStyle name="Notas 2 2 4 5 5" xfId="27108"/>
    <cellStyle name="Notas 2 2 4 5 5 2" xfId="27109"/>
    <cellStyle name="Notas 2 2 4 5 5 3" xfId="27110"/>
    <cellStyle name="Notas 2 2 4 5 5 4" xfId="27111"/>
    <cellStyle name="Notas 2 2 4 5 5 5" xfId="27112"/>
    <cellStyle name="Notas 2 2 4 5 5 6" xfId="27113"/>
    <cellStyle name="Notas 2 2 4 5 6" xfId="27114"/>
    <cellStyle name="Notas 2 2 4 5 6 2" xfId="27115"/>
    <cellStyle name="Notas 2 2 4 5 6 3" xfId="27116"/>
    <cellStyle name="Notas 2 2 4 5 6 4" xfId="27117"/>
    <cellStyle name="Notas 2 2 4 5 6 5" xfId="27118"/>
    <cellStyle name="Notas 2 2 4 5 6 6" xfId="27119"/>
    <cellStyle name="Notas 2 2 4 5 7" xfId="27120"/>
    <cellStyle name="Notas 2 2 4 5 7 2" xfId="27121"/>
    <cellStyle name="Notas 2 2 4 5 7 3" xfId="27122"/>
    <cellStyle name="Notas 2 2 4 5 7 4" xfId="27123"/>
    <cellStyle name="Notas 2 2 4 5 7 5" xfId="27124"/>
    <cellStyle name="Notas 2 2 4 5 7 6" xfId="27125"/>
    <cellStyle name="Notas 2 2 4 5 8" xfId="27126"/>
    <cellStyle name="Notas 2 2 4 5 8 2" xfId="27127"/>
    <cellStyle name="Notas 2 2 4 5 8 3" xfId="27128"/>
    <cellStyle name="Notas 2 2 4 5 8 4" xfId="27129"/>
    <cellStyle name="Notas 2 2 4 5 8 5" xfId="27130"/>
    <cellStyle name="Notas 2 2 4 5 8 6" xfId="27131"/>
    <cellStyle name="Notas 2 2 4 5 9" xfId="27132"/>
    <cellStyle name="Notas 2 2 4 6" xfId="27133"/>
    <cellStyle name="Notas 2 2 4 6 10" xfId="27134"/>
    <cellStyle name="Notas 2 2 4 6 11" xfId="27135"/>
    <cellStyle name="Notas 2 2 4 6 12" xfId="27136"/>
    <cellStyle name="Notas 2 2 4 6 13" xfId="27137"/>
    <cellStyle name="Notas 2 2 4 6 14" xfId="27138"/>
    <cellStyle name="Notas 2 2 4 6 2" xfId="27139"/>
    <cellStyle name="Notas 2 2 4 6 2 2" xfId="27140"/>
    <cellStyle name="Notas 2 2 4 6 2 3" xfId="27141"/>
    <cellStyle name="Notas 2 2 4 6 2 4" xfId="27142"/>
    <cellStyle name="Notas 2 2 4 6 2 5" xfId="27143"/>
    <cellStyle name="Notas 2 2 4 6 2 6" xfId="27144"/>
    <cellStyle name="Notas 2 2 4 6 3" xfId="27145"/>
    <cellStyle name="Notas 2 2 4 6 3 2" xfId="27146"/>
    <cellStyle name="Notas 2 2 4 6 3 3" xfId="27147"/>
    <cellStyle name="Notas 2 2 4 6 3 4" xfId="27148"/>
    <cellStyle name="Notas 2 2 4 6 3 5" xfId="27149"/>
    <cellStyle name="Notas 2 2 4 6 3 6" xfId="27150"/>
    <cellStyle name="Notas 2 2 4 6 4" xfId="27151"/>
    <cellStyle name="Notas 2 2 4 6 4 2" xfId="27152"/>
    <cellStyle name="Notas 2 2 4 6 4 3" xfId="27153"/>
    <cellStyle name="Notas 2 2 4 6 4 4" xfId="27154"/>
    <cellStyle name="Notas 2 2 4 6 4 5" xfId="27155"/>
    <cellStyle name="Notas 2 2 4 6 4 6" xfId="27156"/>
    <cellStyle name="Notas 2 2 4 6 5" xfId="27157"/>
    <cellStyle name="Notas 2 2 4 6 5 2" xfId="27158"/>
    <cellStyle name="Notas 2 2 4 6 5 3" xfId="27159"/>
    <cellStyle name="Notas 2 2 4 6 5 4" xfId="27160"/>
    <cellStyle name="Notas 2 2 4 6 5 5" xfId="27161"/>
    <cellStyle name="Notas 2 2 4 6 5 6" xfId="27162"/>
    <cellStyle name="Notas 2 2 4 6 6" xfId="27163"/>
    <cellStyle name="Notas 2 2 4 6 6 2" xfId="27164"/>
    <cellStyle name="Notas 2 2 4 6 6 3" xfId="27165"/>
    <cellStyle name="Notas 2 2 4 6 6 4" xfId="27166"/>
    <cellStyle name="Notas 2 2 4 6 6 5" xfId="27167"/>
    <cellStyle name="Notas 2 2 4 6 6 6" xfId="27168"/>
    <cellStyle name="Notas 2 2 4 6 7" xfId="27169"/>
    <cellStyle name="Notas 2 2 4 6 7 2" xfId="27170"/>
    <cellStyle name="Notas 2 2 4 6 7 3" xfId="27171"/>
    <cellStyle name="Notas 2 2 4 6 7 4" xfId="27172"/>
    <cellStyle name="Notas 2 2 4 6 7 5" xfId="27173"/>
    <cellStyle name="Notas 2 2 4 6 7 6" xfId="27174"/>
    <cellStyle name="Notas 2 2 4 6 8" xfId="27175"/>
    <cellStyle name="Notas 2 2 4 6 8 2" xfId="27176"/>
    <cellStyle name="Notas 2 2 4 6 8 3" xfId="27177"/>
    <cellStyle name="Notas 2 2 4 6 8 4" xfId="27178"/>
    <cellStyle name="Notas 2 2 4 6 8 5" xfId="27179"/>
    <cellStyle name="Notas 2 2 4 6 8 6" xfId="27180"/>
    <cellStyle name="Notas 2 2 4 6 9" xfId="27181"/>
    <cellStyle name="Notas 2 2 4 7" xfId="27182"/>
    <cellStyle name="Notas 2 2 4 7 10" xfId="27183"/>
    <cellStyle name="Notas 2 2 4 7 11" xfId="27184"/>
    <cellStyle name="Notas 2 2 4 7 12" xfId="27185"/>
    <cellStyle name="Notas 2 2 4 7 13" xfId="27186"/>
    <cellStyle name="Notas 2 2 4 7 14" xfId="27187"/>
    <cellStyle name="Notas 2 2 4 7 2" xfId="27188"/>
    <cellStyle name="Notas 2 2 4 7 2 2" xfId="27189"/>
    <cellStyle name="Notas 2 2 4 7 2 3" xfId="27190"/>
    <cellStyle name="Notas 2 2 4 7 2 4" xfId="27191"/>
    <cellStyle name="Notas 2 2 4 7 2 5" xfId="27192"/>
    <cellStyle name="Notas 2 2 4 7 2 6" xfId="27193"/>
    <cellStyle name="Notas 2 2 4 7 3" xfId="27194"/>
    <cellStyle name="Notas 2 2 4 7 3 2" xfId="27195"/>
    <cellStyle name="Notas 2 2 4 7 3 3" xfId="27196"/>
    <cellStyle name="Notas 2 2 4 7 3 4" xfId="27197"/>
    <cellStyle name="Notas 2 2 4 7 3 5" xfId="27198"/>
    <cellStyle name="Notas 2 2 4 7 3 6" xfId="27199"/>
    <cellStyle name="Notas 2 2 4 7 4" xfId="27200"/>
    <cellStyle name="Notas 2 2 4 7 4 2" xfId="27201"/>
    <cellStyle name="Notas 2 2 4 7 4 3" xfId="27202"/>
    <cellStyle name="Notas 2 2 4 7 4 4" xfId="27203"/>
    <cellStyle name="Notas 2 2 4 7 4 5" xfId="27204"/>
    <cellStyle name="Notas 2 2 4 7 4 6" xfId="27205"/>
    <cellStyle name="Notas 2 2 4 7 5" xfId="27206"/>
    <cellStyle name="Notas 2 2 4 7 5 2" xfId="27207"/>
    <cellStyle name="Notas 2 2 4 7 5 3" xfId="27208"/>
    <cellStyle name="Notas 2 2 4 7 5 4" xfId="27209"/>
    <cellStyle name="Notas 2 2 4 7 5 5" xfId="27210"/>
    <cellStyle name="Notas 2 2 4 7 5 6" xfId="27211"/>
    <cellStyle name="Notas 2 2 4 7 6" xfId="27212"/>
    <cellStyle name="Notas 2 2 4 7 6 2" xfId="27213"/>
    <cellStyle name="Notas 2 2 4 7 6 3" xfId="27214"/>
    <cellStyle name="Notas 2 2 4 7 6 4" xfId="27215"/>
    <cellStyle name="Notas 2 2 4 7 6 5" xfId="27216"/>
    <cellStyle name="Notas 2 2 4 7 6 6" xfId="27217"/>
    <cellStyle name="Notas 2 2 4 7 7" xfId="27218"/>
    <cellStyle name="Notas 2 2 4 7 7 2" xfId="27219"/>
    <cellStyle name="Notas 2 2 4 7 7 3" xfId="27220"/>
    <cellStyle name="Notas 2 2 4 7 7 4" xfId="27221"/>
    <cellStyle name="Notas 2 2 4 7 7 5" xfId="27222"/>
    <cellStyle name="Notas 2 2 4 7 7 6" xfId="27223"/>
    <cellStyle name="Notas 2 2 4 7 8" xfId="27224"/>
    <cellStyle name="Notas 2 2 4 7 8 2" xfId="27225"/>
    <cellStyle name="Notas 2 2 4 7 8 3" xfId="27226"/>
    <cellStyle name="Notas 2 2 4 7 8 4" xfId="27227"/>
    <cellStyle name="Notas 2 2 4 7 8 5" xfId="27228"/>
    <cellStyle name="Notas 2 2 4 7 8 6" xfId="27229"/>
    <cellStyle name="Notas 2 2 4 7 9" xfId="27230"/>
    <cellStyle name="Notas 2 2 4 8" xfId="27231"/>
    <cellStyle name="Notas 2 2 4 8 10" xfId="27232"/>
    <cellStyle name="Notas 2 2 4 8 11" xfId="27233"/>
    <cellStyle name="Notas 2 2 4 8 12" xfId="27234"/>
    <cellStyle name="Notas 2 2 4 8 13" xfId="27235"/>
    <cellStyle name="Notas 2 2 4 8 2" xfId="27236"/>
    <cellStyle name="Notas 2 2 4 8 2 2" xfId="27237"/>
    <cellStyle name="Notas 2 2 4 8 2 3" xfId="27238"/>
    <cellStyle name="Notas 2 2 4 8 2 4" xfId="27239"/>
    <cellStyle name="Notas 2 2 4 8 2 5" xfId="27240"/>
    <cellStyle name="Notas 2 2 4 8 2 6" xfId="27241"/>
    <cellStyle name="Notas 2 2 4 8 3" xfId="27242"/>
    <cellStyle name="Notas 2 2 4 8 3 2" xfId="27243"/>
    <cellStyle name="Notas 2 2 4 8 3 3" xfId="27244"/>
    <cellStyle name="Notas 2 2 4 8 3 4" xfId="27245"/>
    <cellStyle name="Notas 2 2 4 8 3 5" xfId="27246"/>
    <cellStyle name="Notas 2 2 4 8 3 6" xfId="27247"/>
    <cellStyle name="Notas 2 2 4 8 4" xfId="27248"/>
    <cellStyle name="Notas 2 2 4 8 4 2" xfId="27249"/>
    <cellStyle name="Notas 2 2 4 8 4 3" xfId="27250"/>
    <cellStyle name="Notas 2 2 4 8 4 4" xfId="27251"/>
    <cellStyle name="Notas 2 2 4 8 4 5" xfId="27252"/>
    <cellStyle name="Notas 2 2 4 8 4 6" xfId="27253"/>
    <cellStyle name="Notas 2 2 4 8 5" xfId="27254"/>
    <cellStyle name="Notas 2 2 4 8 5 2" xfId="27255"/>
    <cellStyle name="Notas 2 2 4 8 5 3" xfId="27256"/>
    <cellStyle name="Notas 2 2 4 8 5 4" xfId="27257"/>
    <cellStyle name="Notas 2 2 4 8 5 5" xfId="27258"/>
    <cellStyle name="Notas 2 2 4 8 5 6" xfId="27259"/>
    <cellStyle name="Notas 2 2 4 8 6" xfId="27260"/>
    <cellStyle name="Notas 2 2 4 8 6 2" xfId="27261"/>
    <cellStyle name="Notas 2 2 4 8 6 3" xfId="27262"/>
    <cellStyle name="Notas 2 2 4 8 6 4" xfId="27263"/>
    <cellStyle name="Notas 2 2 4 8 6 5" xfId="27264"/>
    <cellStyle name="Notas 2 2 4 8 6 6" xfId="27265"/>
    <cellStyle name="Notas 2 2 4 8 7" xfId="27266"/>
    <cellStyle name="Notas 2 2 4 8 7 2" xfId="27267"/>
    <cellStyle name="Notas 2 2 4 8 7 3" xfId="27268"/>
    <cellStyle name="Notas 2 2 4 8 7 4" xfId="27269"/>
    <cellStyle name="Notas 2 2 4 8 7 5" xfId="27270"/>
    <cellStyle name="Notas 2 2 4 8 7 6" xfId="27271"/>
    <cellStyle name="Notas 2 2 4 8 8" xfId="27272"/>
    <cellStyle name="Notas 2 2 4 8 8 2" xfId="27273"/>
    <cellStyle name="Notas 2 2 4 8 8 3" xfId="27274"/>
    <cellStyle name="Notas 2 2 4 8 8 4" xfId="27275"/>
    <cellStyle name="Notas 2 2 4 8 8 5" xfId="27276"/>
    <cellStyle name="Notas 2 2 4 8 8 6" xfId="27277"/>
    <cellStyle name="Notas 2 2 4 8 9" xfId="27278"/>
    <cellStyle name="Notas 2 2 4 9" xfId="27279"/>
    <cellStyle name="Notas 2 2 4 9 2" xfId="27280"/>
    <cellStyle name="Notas 2 2 4 9 3" xfId="27281"/>
    <cellStyle name="Notas 2 2 4 9 4" xfId="27282"/>
    <cellStyle name="Notas 2 2 4 9 5" xfId="27283"/>
    <cellStyle name="Notas 2 2 4 9 6" xfId="27284"/>
    <cellStyle name="Notas 2 2 40" xfId="27285"/>
    <cellStyle name="Notas 2 2 40 2" xfId="27286"/>
    <cellStyle name="Notas 2 2 40 2 2" xfId="27287"/>
    <cellStyle name="Notas 2 2 40 2 2 2" xfId="27288"/>
    <cellStyle name="Notas 2 2 40 2 3" xfId="27289"/>
    <cellStyle name="Notas 2 2 40 2 4" xfId="27290"/>
    <cellStyle name="Notas 2 2 40 2 5" xfId="27291"/>
    <cellStyle name="Notas 2 2 40 2 6" xfId="27292"/>
    <cellStyle name="Notas 2 2 40 3" xfId="27293"/>
    <cellStyle name="Notas 2 2 40 3 2" xfId="27294"/>
    <cellStyle name="Notas 2 2 40 4" xfId="27295"/>
    <cellStyle name="Notas 2 2 40 4 2" xfId="27296"/>
    <cellStyle name="Notas 2 2 40 5" xfId="27297"/>
    <cellStyle name="Notas 2 2 41" xfId="27298"/>
    <cellStyle name="Notas 2 2 41 2" xfId="27299"/>
    <cellStyle name="Notas 2 2 41 2 2" xfId="27300"/>
    <cellStyle name="Notas 2 2 41 2 2 2" xfId="27301"/>
    <cellStyle name="Notas 2 2 41 2 3" xfId="27302"/>
    <cellStyle name="Notas 2 2 41 2 4" xfId="27303"/>
    <cellStyle name="Notas 2 2 41 2 5" xfId="27304"/>
    <cellStyle name="Notas 2 2 41 2 6" xfId="27305"/>
    <cellStyle name="Notas 2 2 41 3" xfId="27306"/>
    <cellStyle name="Notas 2 2 41 3 2" xfId="27307"/>
    <cellStyle name="Notas 2 2 41 4" xfId="27308"/>
    <cellStyle name="Notas 2 2 41 4 2" xfId="27309"/>
    <cellStyle name="Notas 2 2 41 5" xfId="27310"/>
    <cellStyle name="Notas 2 2 42" xfId="27311"/>
    <cellStyle name="Notas 2 2 42 2" xfId="27312"/>
    <cellStyle name="Notas 2 2 42 2 2" xfId="27313"/>
    <cellStyle name="Notas 2 2 42 2 2 2" xfId="27314"/>
    <cellStyle name="Notas 2 2 42 2 3" xfId="27315"/>
    <cellStyle name="Notas 2 2 42 2 4" xfId="27316"/>
    <cellStyle name="Notas 2 2 42 2 5" xfId="27317"/>
    <cellStyle name="Notas 2 2 42 2 6" xfId="27318"/>
    <cellStyle name="Notas 2 2 42 3" xfId="27319"/>
    <cellStyle name="Notas 2 2 42 3 2" xfId="27320"/>
    <cellStyle name="Notas 2 2 42 4" xfId="27321"/>
    <cellStyle name="Notas 2 2 42 4 2" xfId="27322"/>
    <cellStyle name="Notas 2 2 42 5" xfId="27323"/>
    <cellStyle name="Notas 2 2 43" xfId="27324"/>
    <cellStyle name="Notas 2 2 43 2" xfId="27325"/>
    <cellStyle name="Notas 2 2 43 2 2" xfId="27326"/>
    <cellStyle name="Notas 2 2 43 2 2 2" xfId="27327"/>
    <cellStyle name="Notas 2 2 43 2 3" xfId="27328"/>
    <cellStyle name="Notas 2 2 43 2 4" xfId="27329"/>
    <cellStyle name="Notas 2 2 43 2 5" xfId="27330"/>
    <cellStyle name="Notas 2 2 43 2 6" xfId="27331"/>
    <cellStyle name="Notas 2 2 43 3" xfId="27332"/>
    <cellStyle name="Notas 2 2 43 3 2" xfId="27333"/>
    <cellStyle name="Notas 2 2 43 4" xfId="27334"/>
    <cellStyle name="Notas 2 2 43 4 2" xfId="27335"/>
    <cellStyle name="Notas 2 2 43 5" xfId="27336"/>
    <cellStyle name="Notas 2 2 44" xfId="27337"/>
    <cellStyle name="Notas 2 2 44 2" xfId="27338"/>
    <cellStyle name="Notas 2 2 44 2 2" xfId="27339"/>
    <cellStyle name="Notas 2 2 44 2 2 2" xfId="27340"/>
    <cellStyle name="Notas 2 2 44 2 3" xfId="27341"/>
    <cellStyle name="Notas 2 2 44 2 4" xfId="27342"/>
    <cellStyle name="Notas 2 2 44 2 5" xfId="27343"/>
    <cellStyle name="Notas 2 2 44 2 6" xfId="27344"/>
    <cellStyle name="Notas 2 2 44 3" xfId="27345"/>
    <cellStyle name="Notas 2 2 44 3 2" xfId="27346"/>
    <cellStyle name="Notas 2 2 44 4" xfId="27347"/>
    <cellStyle name="Notas 2 2 44 4 2" xfId="27348"/>
    <cellStyle name="Notas 2 2 44 5" xfId="27349"/>
    <cellStyle name="Notas 2 2 45" xfId="27350"/>
    <cellStyle name="Notas 2 2 45 2" xfId="27351"/>
    <cellStyle name="Notas 2 2 45 2 2" xfId="27352"/>
    <cellStyle name="Notas 2 2 45 2 2 2" xfId="27353"/>
    <cellStyle name="Notas 2 2 45 2 3" xfId="27354"/>
    <cellStyle name="Notas 2 2 45 2 4" xfId="27355"/>
    <cellStyle name="Notas 2 2 45 2 5" xfId="27356"/>
    <cellStyle name="Notas 2 2 45 2 6" xfId="27357"/>
    <cellStyle name="Notas 2 2 45 3" xfId="27358"/>
    <cellStyle name="Notas 2 2 45 3 2" xfId="27359"/>
    <cellStyle name="Notas 2 2 45 4" xfId="27360"/>
    <cellStyle name="Notas 2 2 45 4 2" xfId="27361"/>
    <cellStyle name="Notas 2 2 45 5" xfId="27362"/>
    <cellStyle name="Notas 2 2 46" xfId="27363"/>
    <cellStyle name="Notas 2 2 46 2" xfId="27364"/>
    <cellStyle name="Notas 2 2 46 2 2" xfId="27365"/>
    <cellStyle name="Notas 2 2 46 2 2 2" xfId="27366"/>
    <cellStyle name="Notas 2 2 46 2 3" xfId="27367"/>
    <cellStyle name="Notas 2 2 46 2 4" xfId="27368"/>
    <cellStyle name="Notas 2 2 46 2 5" xfId="27369"/>
    <cellStyle name="Notas 2 2 46 2 6" xfId="27370"/>
    <cellStyle name="Notas 2 2 46 3" xfId="27371"/>
    <cellStyle name="Notas 2 2 46 3 2" xfId="27372"/>
    <cellStyle name="Notas 2 2 46 4" xfId="27373"/>
    <cellStyle name="Notas 2 2 46 4 2" xfId="27374"/>
    <cellStyle name="Notas 2 2 46 5" xfId="27375"/>
    <cellStyle name="Notas 2 2 47" xfId="27376"/>
    <cellStyle name="Notas 2 2 47 2" xfId="27377"/>
    <cellStyle name="Notas 2 2 47 2 2" xfId="27378"/>
    <cellStyle name="Notas 2 2 47 2 2 2" xfId="27379"/>
    <cellStyle name="Notas 2 2 47 2 3" xfId="27380"/>
    <cellStyle name="Notas 2 2 47 2 4" xfId="27381"/>
    <cellStyle name="Notas 2 2 47 2 5" xfId="27382"/>
    <cellStyle name="Notas 2 2 47 2 6" xfId="27383"/>
    <cellStyle name="Notas 2 2 47 3" xfId="27384"/>
    <cellStyle name="Notas 2 2 47 3 2" xfId="27385"/>
    <cellStyle name="Notas 2 2 47 4" xfId="27386"/>
    <cellStyle name="Notas 2 2 47 4 2" xfId="27387"/>
    <cellStyle name="Notas 2 2 47 5" xfId="27388"/>
    <cellStyle name="Notas 2 2 48" xfId="27389"/>
    <cellStyle name="Notas 2 2 48 2" xfId="27390"/>
    <cellStyle name="Notas 2 2 48 2 2" xfId="27391"/>
    <cellStyle name="Notas 2 2 48 2 2 2" xfId="27392"/>
    <cellStyle name="Notas 2 2 48 2 3" xfId="27393"/>
    <cellStyle name="Notas 2 2 48 2 4" xfId="27394"/>
    <cellStyle name="Notas 2 2 48 2 5" xfId="27395"/>
    <cellStyle name="Notas 2 2 48 2 6" xfId="27396"/>
    <cellStyle name="Notas 2 2 48 3" xfId="27397"/>
    <cellStyle name="Notas 2 2 48 3 2" xfId="27398"/>
    <cellStyle name="Notas 2 2 48 4" xfId="27399"/>
    <cellStyle name="Notas 2 2 48 4 2" xfId="27400"/>
    <cellStyle name="Notas 2 2 48 5" xfId="27401"/>
    <cellStyle name="Notas 2 2 49" xfId="27402"/>
    <cellStyle name="Notas 2 2 49 2" xfId="27403"/>
    <cellStyle name="Notas 2 2 49 2 2" xfId="27404"/>
    <cellStyle name="Notas 2 2 49 2 2 2" xfId="27405"/>
    <cellStyle name="Notas 2 2 49 2 3" xfId="27406"/>
    <cellStyle name="Notas 2 2 49 2 4" xfId="27407"/>
    <cellStyle name="Notas 2 2 49 2 5" xfId="27408"/>
    <cellStyle name="Notas 2 2 49 2 6" xfId="27409"/>
    <cellStyle name="Notas 2 2 49 3" xfId="27410"/>
    <cellStyle name="Notas 2 2 49 3 2" xfId="27411"/>
    <cellStyle name="Notas 2 2 49 4" xfId="27412"/>
    <cellStyle name="Notas 2 2 49 4 2" xfId="27413"/>
    <cellStyle name="Notas 2 2 49 5" xfId="27414"/>
    <cellStyle name="Notas 2 2 5" xfId="27415"/>
    <cellStyle name="Notas 2 2 5 10" xfId="27416"/>
    <cellStyle name="Notas 2 2 5 10 2" xfId="27417"/>
    <cellStyle name="Notas 2 2 5 10 3" xfId="27418"/>
    <cellStyle name="Notas 2 2 5 10 4" xfId="27419"/>
    <cellStyle name="Notas 2 2 5 10 5" xfId="27420"/>
    <cellStyle name="Notas 2 2 5 10 6" xfId="27421"/>
    <cellStyle name="Notas 2 2 5 10 7" xfId="27422"/>
    <cellStyle name="Notas 2 2 5 11" xfId="27423"/>
    <cellStyle name="Notas 2 2 5 11 2" xfId="27424"/>
    <cellStyle name="Notas 2 2 5 11 3" xfId="27425"/>
    <cellStyle name="Notas 2 2 5 11 4" xfId="27426"/>
    <cellStyle name="Notas 2 2 5 11 5" xfId="27427"/>
    <cellStyle name="Notas 2 2 5 11 6" xfId="27428"/>
    <cellStyle name="Notas 2 2 5 12" xfId="27429"/>
    <cellStyle name="Notas 2 2 5 12 2" xfId="27430"/>
    <cellStyle name="Notas 2 2 5 12 3" xfId="27431"/>
    <cellStyle name="Notas 2 2 5 12 4" xfId="27432"/>
    <cellStyle name="Notas 2 2 5 12 5" xfId="27433"/>
    <cellStyle name="Notas 2 2 5 12 6" xfId="27434"/>
    <cellStyle name="Notas 2 2 5 13" xfId="27435"/>
    <cellStyle name="Notas 2 2 5 13 2" xfId="27436"/>
    <cellStyle name="Notas 2 2 5 13 3" xfId="27437"/>
    <cellStyle name="Notas 2 2 5 13 4" xfId="27438"/>
    <cellStyle name="Notas 2 2 5 13 5" xfId="27439"/>
    <cellStyle name="Notas 2 2 5 13 6" xfId="27440"/>
    <cellStyle name="Notas 2 2 5 14" xfId="27441"/>
    <cellStyle name="Notas 2 2 5 14 2" xfId="27442"/>
    <cellStyle name="Notas 2 2 5 14 3" xfId="27443"/>
    <cellStyle name="Notas 2 2 5 14 4" xfId="27444"/>
    <cellStyle name="Notas 2 2 5 14 5" xfId="27445"/>
    <cellStyle name="Notas 2 2 5 14 6" xfId="27446"/>
    <cellStyle name="Notas 2 2 5 15" xfId="27447"/>
    <cellStyle name="Notas 2 2 5 15 2" xfId="27448"/>
    <cellStyle name="Notas 2 2 5 15 3" xfId="27449"/>
    <cellStyle name="Notas 2 2 5 15 4" xfId="27450"/>
    <cellStyle name="Notas 2 2 5 15 5" xfId="27451"/>
    <cellStyle name="Notas 2 2 5 15 6" xfId="27452"/>
    <cellStyle name="Notas 2 2 5 16" xfId="27453"/>
    <cellStyle name="Notas 2 2 5 17" xfId="27454"/>
    <cellStyle name="Notas 2 2 5 18" xfId="27455"/>
    <cellStyle name="Notas 2 2 5 19" xfId="27456"/>
    <cellStyle name="Notas 2 2 5 2" xfId="27457"/>
    <cellStyle name="Notas 2 2 5 2 10" xfId="27458"/>
    <cellStyle name="Notas 2 2 5 2 10 2" xfId="27459"/>
    <cellStyle name="Notas 2 2 5 2 10 3" xfId="27460"/>
    <cellStyle name="Notas 2 2 5 2 10 4" xfId="27461"/>
    <cellStyle name="Notas 2 2 5 2 10 5" xfId="27462"/>
    <cellStyle name="Notas 2 2 5 2 10 6" xfId="27463"/>
    <cellStyle name="Notas 2 2 5 2 11" xfId="27464"/>
    <cellStyle name="Notas 2 2 5 2 11 2" xfId="27465"/>
    <cellStyle name="Notas 2 2 5 2 11 3" xfId="27466"/>
    <cellStyle name="Notas 2 2 5 2 11 4" xfId="27467"/>
    <cellStyle name="Notas 2 2 5 2 11 5" xfId="27468"/>
    <cellStyle name="Notas 2 2 5 2 11 6" xfId="27469"/>
    <cellStyle name="Notas 2 2 5 2 12" xfId="27470"/>
    <cellStyle name="Notas 2 2 5 2 12 2" xfId="27471"/>
    <cellStyle name="Notas 2 2 5 2 12 3" xfId="27472"/>
    <cellStyle name="Notas 2 2 5 2 12 4" xfId="27473"/>
    <cellStyle name="Notas 2 2 5 2 12 5" xfId="27474"/>
    <cellStyle name="Notas 2 2 5 2 12 6" xfId="27475"/>
    <cellStyle name="Notas 2 2 5 2 13" xfId="27476"/>
    <cellStyle name="Notas 2 2 5 2 13 2" xfId="27477"/>
    <cellStyle name="Notas 2 2 5 2 13 3" xfId="27478"/>
    <cellStyle name="Notas 2 2 5 2 13 4" xfId="27479"/>
    <cellStyle name="Notas 2 2 5 2 13 5" xfId="27480"/>
    <cellStyle name="Notas 2 2 5 2 13 6" xfId="27481"/>
    <cellStyle name="Notas 2 2 5 2 14" xfId="27482"/>
    <cellStyle name="Notas 2 2 5 2 14 2" xfId="27483"/>
    <cellStyle name="Notas 2 2 5 2 14 3" xfId="27484"/>
    <cellStyle name="Notas 2 2 5 2 14 4" xfId="27485"/>
    <cellStyle name="Notas 2 2 5 2 14 5" xfId="27486"/>
    <cellStyle name="Notas 2 2 5 2 14 6" xfId="27487"/>
    <cellStyle name="Notas 2 2 5 2 15" xfId="27488"/>
    <cellStyle name="Notas 2 2 5 2 16" xfId="27489"/>
    <cellStyle name="Notas 2 2 5 2 17" xfId="27490"/>
    <cellStyle name="Notas 2 2 5 2 18" xfId="27491"/>
    <cellStyle name="Notas 2 2 5 2 19" xfId="27492"/>
    <cellStyle name="Notas 2 2 5 2 2" xfId="27493"/>
    <cellStyle name="Notas 2 2 5 2 2 10" xfId="27494"/>
    <cellStyle name="Notas 2 2 5 2 2 10 2" xfId="27495"/>
    <cellStyle name="Notas 2 2 5 2 2 10 3" xfId="27496"/>
    <cellStyle name="Notas 2 2 5 2 2 10 4" xfId="27497"/>
    <cellStyle name="Notas 2 2 5 2 2 10 5" xfId="27498"/>
    <cellStyle name="Notas 2 2 5 2 2 10 6" xfId="27499"/>
    <cellStyle name="Notas 2 2 5 2 2 11" xfId="27500"/>
    <cellStyle name="Notas 2 2 5 2 2 11 2" xfId="27501"/>
    <cellStyle name="Notas 2 2 5 2 2 11 3" xfId="27502"/>
    <cellStyle name="Notas 2 2 5 2 2 11 4" xfId="27503"/>
    <cellStyle name="Notas 2 2 5 2 2 11 5" xfId="27504"/>
    <cellStyle name="Notas 2 2 5 2 2 11 6" xfId="27505"/>
    <cellStyle name="Notas 2 2 5 2 2 12" xfId="27506"/>
    <cellStyle name="Notas 2 2 5 2 2 12 2" xfId="27507"/>
    <cellStyle name="Notas 2 2 5 2 2 12 3" xfId="27508"/>
    <cellStyle name="Notas 2 2 5 2 2 12 4" xfId="27509"/>
    <cellStyle name="Notas 2 2 5 2 2 12 5" xfId="27510"/>
    <cellStyle name="Notas 2 2 5 2 2 12 6" xfId="27511"/>
    <cellStyle name="Notas 2 2 5 2 2 13" xfId="27512"/>
    <cellStyle name="Notas 2 2 5 2 2 13 2" xfId="27513"/>
    <cellStyle name="Notas 2 2 5 2 2 13 3" xfId="27514"/>
    <cellStyle name="Notas 2 2 5 2 2 13 4" xfId="27515"/>
    <cellStyle name="Notas 2 2 5 2 2 13 5" xfId="27516"/>
    <cellStyle name="Notas 2 2 5 2 2 13 6" xfId="27517"/>
    <cellStyle name="Notas 2 2 5 2 2 14" xfId="27518"/>
    <cellStyle name="Notas 2 2 5 2 2 14 2" xfId="27519"/>
    <cellStyle name="Notas 2 2 5 2 2 14 3" xfId="27520"/>
    <cellStyle name="Notas 2 2 5 2 2 14 4" xfId="27521"/>
    <cellStyle name="Notas 2 2 5 2 2 14 5" xfId="27522"/>
    <cellStyle name="Notas 2 2 5 2 2 14 6" xfId="27523"/>
    <cellStyle name="Notas 2 2 5 2 2 15" xfId="27524"/>
    <cellStyle name="Notas 2 2 5 2 2 16" xfId="27525"/>
    <cellStyle name="Notas 2 2 5 2 2 17" xfId="27526"/>
    <cellStyle name="Notas 2 2 5 2 2 18" xfId="27527"/>
    <cellStyle name="Notas 2 2 5 2 2 19" xfId="27528"/>
    <cellStyle name="Notas 2 2 5 2 2 2" xfId="27529"/>
    <cellStyle name="Notas 2 2 5 2 2 2 10" xfId="27530"/>
    <cellStyle name="Notas 2 2 5 2 2 2 11" xfId="27531"/>
    <cellStyle name="Notas 2 2 5 2 2 2 12" xfId="27532"/>
    <cellStyle name="Notas 2 2 5 2 2 2 13" xfId="27533"/>
    <cellStyle name="Notas 2 2 5 2 2 2 14" xfId="27534"/>
    <cellStyle name="Notas 2 2 5 2 2 2 15" xfId="27535"/>
    <cellStyle name="Notas 2 2 5 2 2 2 2" xfId="27536"/>
    <cellStyle name="Notas 2 2 5 2 2 2 2 10" xfId="27537"/>
    <cellStyle name="Notas 2 2 5 2 2 2 2 11" xfId="27538"/>
    <cellStyle name="Notas 2 2 5 2 2 2 2 12" xfId="27539"/>
    <cellStyle name="Notas 2 2 5 2 2 2 2 13" xfId="27540"/>
    <cellStyle name="Notas 2 2 5 2 2 2 2 2" xfId="27541"/>
    <cellStyle name="Notas 2 2 5 2 2 2 2 2 2" xfId="27542"/>
    <cellStyle name="Notas 2 2 5 2 2 2 2 2 3" xfId="27543"/>
    <cellStyle name="Notas 2 2 5 2 2 2 2 2 4" xfId="27544"/>
    <cellStyle name="Notas 2 2 5 2 2 2 2 2 5" xfId="27545"/>
    <cellStyle name="Notas 2 2 5 2 2 2 2 2 6" xfId="27546"/>
    <cellStyle name="Notas 2 2 5 2 2 2 2 3" xfId="27547"/>
    <cellStyle name="Notas 2 2 5 2 2 2 2 3 2" xfId="27548"/>
    <cellStyle name="Notas 2 2 5 2 2 2 2 3 3" xfId="27549"/>
    <cellStyle name="Notas 2 2 5 2 2 2 2 3 4" xfId="27550"/>
    <cellStyle name="Notas 2 2 5 2 2 2 2 3 5" xfId="27551"/>
    <cellStyle name="Notas 2 2 5 2 2 2 2 3 6" xfId="27552"/>
    <cellStyle name="Notas 2 2 5 2 2 2 2 4" xfId="27553"/>
    <cellStyle name="Notas 2 2 5 2 2 2 2 4 2" xfId="27554"/>
    <cellStyle name="Notas 2 2 5 2 2 2 2 4 3" xfId="27555"/>
    <cellStyle name="Notas 2 2 5 2 2 2 2 4 4" xfId="27556"/>
    <cellStyle name="Notas 2 2 5 2 2 2 2 4 5" xfId="27557"/>
    <cellStyle name="Notas 2 2 5 2 2 2 2 4 6" xfId="27558"/>
    <cellStyle name="Notas 2 2 5 2 2 2 2 5" xfId="27559"/>
    <cellStyle name="Notas 2 2 5 2 2 2 2 5 2" xfId="27560"/>
    <cellStyle name="Notas 2 2 5 2 2 2 2 5 3" xfId="27561"/>
    <cellStyle name="Notas 2 2 5 2 2 2 2 5 4" xfId="27562"/>
    <cellStyle name="Notas 2 2 5 2 2 2 2 5 5" xfId="27563"/>
    <cellStyle name="Notas 2 2 5 2 2 2 2 5 6" xfId="27564"/>
    <cellStyle name="Notas 2 2 5 2 2 2 2 6" xfId="27565"/>
    <cellStyle name="Notas 2 2 5 2 2 2 2 6 2" xfId="27566"/>
    <cellStyle name="Notas 2 2 5 2 2 2 2 6 3" xfId="27567"/>
    <cellStyle name="Notas 2 2 5 2 2 2 2 6 4" xfId="27568"/>
    <cellStyle name="Notas 2 2 5 2 2 2 2 6 5" xfId="27569"/>
    <cellStyle name="Notas 2 2 5 2 2 2 2 6 6" xfId="27570"/>
    <cellStyle name="Notas 2 2 5 2 2 2 2 7" xfId="27571"/>
    <cellStyle name="Notas 2 2 5 2 2 2 2 7 2" xfId="27572"/>
    <cellStyle name="Notas 2 2 5 2 2 2 2 7 3" xfId="27573"/>
    <cellStyle name="Notas 2 2 5 2 2 2 2 7 4" xfId="27574"/>
    <cellStyle name="Notas 2 2 5 2 2 2 2 7 5" xfId="27575"/>
    <cellStyle name="Notas 2 2 5 2 2 2 2 7 6" xfId="27576"/>
    <cellStyle name="Notas 2 2 5 2 2 2 2 8" xfId="27577"/>
    <cellStyle name="Notas 2 2 5 2 2 2 2 8 2" xfId="27578"/>
    <cellStyle name="Notas 2 2 5 2 2 2 2 8 3" xfId="27579"/>
    <cellStyle name="Notas 2 2 5 2 2 2 2 8 4" xfId="27580"/>
    <cellStyle name="Notas 2 2 5 2 2 2 2 8 5" xfId="27581"/>
    <cellStyle name="Notas 2 2 5 2 2 2 2 8 6" xfId="27582"/>
    <cellStyle name="Notas 2 2 5 2 2 2 2 9" xfId="27583"/>
    <cellStyle name="Notas 2 2 5 2 2 2 3" xfId="27584"/>
    <cellStyle name="Notas 2 2 5 2 2 2 3 2" xfId="27585"/>
    <cellStyle name="Notas 2 2 5 2 2 2 3 3" xfId="27586"/>
    <cellStyle name="Notas 2 2 5 2 2 2 3 4" xfId="27587"/>
    <cellStyle name="Notas 2 2 5 2 2 2 3 5" xfId="27588"/>
    <cellStyle name="Notas 2 2 5 2 2 2 3 6" xfId="27589"/>
    <cellStyle name="Notas 2 2 5 2 2 2 4" xfId="27590"/>
    <cellStyle name="Notas 2 2 5 2 2 2 4 2" xfId="27591"/>
    <cellStyle name="Notas 2 2 5 2 2 2 4 3" xfId="27592"/>
    <cellStyle name="Notas 2 2 5 2 2 2 4 4" xfId="27593"/>
    <cellStyle name="Notas 2 2 5 2 2 2 4 5" xfId="27594"/>
    <cellStyle name="Notas 2 2 5 2 2 2 4 6" xfId="27595"/>
    <cellStyle name="Notas 2 2 5 2 2 2 5" xfId="27596"/>
    <cellStyle name="Notas 2 2 5 2 2 2 5 2" xfId="27597"/>
    <cellStyle name="Notas 2 2 5 2 2 2 5 3" xfId="27598"/>
    <cellStyle name="Notas 2 2 5 2 2 2 5 4" xfId="27599"/>
    <cellStyle name="Notas 2 2 5 2 2 2 5 5" xfId="27600"/>
    <cellStyle name="Notas 2 2 5 2 2 2 5 6" xfId="27601"/>
    <cellStyle name="Notas 2 2 5 2 2 2 6" xfId="27602"/>
    <cellStyle name="Notas 2 2 5 2 2 2 6 2" xfId="27603"/>
    <cellStyle name="Notas 2 2 5 2 2 2 6 3" xfId="27604"/>
    <cellStyle name="Notas 2 2 5 2 2 2 6 4" xfId="27605"/>
    <cellStyle name="Notas 2 2 5 2 2 2 6 5" xfId="27606"/>
    <cellStyle name="Notas 2 2 5 2 2 2 6 6" xfId="27607"/>
    <cellStyle name="Notas 2 2 5 2 2 2 7" xfId="27608"/>
    <cellStyle name="Notas 2 2 5 2 2 2 7 2" xfId="27609"/>
    <cellStyle name="Notas 2 2 5 2 2 2 7 3" xfId="27610"/>
    <cellStyle name="Notas 2 2 5 2 2 2 7 4" xfId="27611"/>
    <cellStyle name="Notas 2 2 5 2 2 2 7 5" xfId="27612"/>
    <cellStyle name="Notas 2 2 5 2 2 2 7 6" xfId="27613"/>
    <cellStyle name="Notas 2 2 5 2 2 2 8" xfId="27614"/>
    <cellStyle name="Notas 2 2 5 2 2 2 8 2" xfId="27615"/>
    <cellStyle name="Notas 2 2 5 2 2 2 8 3" xfId="27616"/>
    <cellStyle name="Notas 2 2 5 2 2 2 8 4" xfId="27617"/>
    <cellStyle name="Notas 2 2 5 2 2 2 8 5" xfId="27618"/>
    <cellStyle name="Notas 2 2 5 2 2 2 8 6" xfId="27619"/>
    <cellStyle name="Notas 2 2 5 2 2 2 9" xfId="27620"/>
    <cellStyle name="Notas 2 2 5 2 2 2 9 2" xfId="27621"/>
    <cellStyle name="Notas 2 2 5 2 2 2 9 3" xfId="27622"/>
    <cellStyle name="Notas 2 2 5 2 2 2 9 4" xfId="27623"/>
    <cellStyle name="Notas 2 2 5 2 2 2 9 5" xfId="27624"/>
    <cellStyle name="Notas 2 2 5 2 2 2 9 6" xfId="27625"/>
    <cellStyle name="Notas 2 2 5 2 2 20" xfId="27626"/>
    <cellStyle name="Notas 2 2 5 2 2 3" xfId="27627"/>
    <cellStyle name="Notas 2 2 5 2 2 3 10" xfId="27628"/>
    <cellStyle name="Notas 2 2 5 2 2 3 11" xfId="27629"/>
    <cellStyle name="Notas 2 2 5 2 2 3 12" xfId="27630"/>
    <cellStyle name="Notas 2 2 5 2 2 3 13" xfId="27631"/>
    <cellStyle name="Notas 2 2 5 2 2 3 2" xfId="27632"/>
    <cellStyle name="Notas 2 2 5 2 2 3 2 2" xfId="27633"/>
    <cellStyle name="Notas 2 2 5 2 2 3 2 3" xfId="27634"/>
    <cellStyle name="Notas 2 2 5 2 2 3 2 4" xfId="27635"/>
    <cellStyle name="Notas 2 2 5 2 2 3 2 5" xfId="27636"/>
    <cellStyle name="Notas 2 2 5 2 2 3 2 6" xfId="27637"/>
    <cellStyle name="Notas 2 2 5 2 2 3 3" xfId="27638"/>
    <cellStyle name="Notas 2 2 5 2 2 3 3 2" xfId="27639"/>
    <cellStyle name="Notas 2 2 5 2 2 3 3 3" xfId="27640"/>
    <cellStyle name="Notas 2 2 5 2 2 3 3 4" xfId="27641"/>
    <cellStyle name="Notas 2 2 5 2 2 3 3 5" xfId="27642"/>
    <cellStyle name="Notas 2 2 5 2 2 3 3 6" xfId="27643"/>
    <cellStyle name="Notas 2 2 5 2 2 3 4" xfId="27644"/>
    <cellStyle name="Notas 2 2 5 2 2 3 4 2" xfId="27645"/>
    <cellStyle name="Notas 2 2 5 2 2 3 4 3" xfId="27646"/>
    <cellStyle name="Notas 2 2 5 2 2 3 4 4" xfId="27647"/>
    <cellStyle name="Notas 2 2 5 2 2 3 4 5" xfId="27648"/>
    <cellStyle name="Notas 2 2 5 2 2 3 4 6" xfId="27649"/>
    <cellStyle name="Notas 2 2 5 2 2 3 5" xfId="27650"/>
    <cellStyle name="Notas 2 2 5 2 2 3 5 2" xfId="27651"/>
    <cellStyle name="Notas 2 2 5 2 2 3 5 3" xfId="27652"/>
    <cellStyle name="Notas 2 2 5 2 2 3 5 4" xfId="27653"/>
    <cellStyle name="Notas 2 2 5 2 2 3 5 5" xfId="27654"/>
    <cellStyle name="Notas 2 2 5 2 2 3 5 6" xfId="27655"/>
    <cellStyle name="Notas 2 2 5 2 2 3 6" xfId="27656"/>
    <cellStyle name="Notas 2 2 5 2 2 3 6 2" xfId="27657"/>
    <cellStyle name="Notas 2 2 5 2 2 3 6 3" xfId="27658"/>
    <cellStyle name="Notas 2 2 5 2 2 3 6 4" xfId="27659"/>
    <cellStyle name="Notas 2 2 5 2 2 3 6 5" xfId="27660"/>
    <cellStyle name="Notas 2 2 5 2 2 3 6 6" xfId="27661"/>
    <cellStyle name="Notas 2 2 5 2 2 3 7" xfId="27662"/>
    <cellStyle name="Notas 2 2 5 2 2 3 7 2" xfId="27663"/>
    <cellStyle name="Notas 2 2 5 2 2 3 7 3" xfId="27664"/>
    <cellStyle name="Notas 2 2 5 2 2 3 7 4" xfId="27665"/>
    <cellStyle name="Notas 2 2 5 2 2 3 7 5" xfId="27666"/>
    <cellStyle name="Notas 2 2 5 2 2 3 7 6" xfId="27667"/>
    <cellStyle name="Notas 2 2 5 2 2 3 8" xfId="27668"/>
    <cellStyle name="Notas 2 2 5 2 2 3 8 2" xfId="27669"/>
    <cellStyle name="Notas 2 2 5 2 2 3 8 3" xfId="27670"/>
    <cellStyle name="Notas 2 2 5 2 2 3 8 4" xfId="27671"/>
    <cellStyle name="Notas 2 2 5 2 2 3 8 5" xfId="27672"/>
    <cellStyle name="Notas 2 2 5 2 2 3 8 6" xfId="27673"/>
    <cellStyle name="Notas 2 2 5 2 2 3 9" xfId="27674"/>
    <cellStyle name="Notas 2 2 5 2 2 4" xfId="27675"/>
    <cellStyle name="Notas 2 2 5 2 2 4 10" xfId="27676"/>
    <cellStyle name="Notas 2 2 5 2 2 4 11" xfId="27677"/>
    <cellStyle name="Notas 2 2 5 2 2 4 12" xfId="27678"/>
    <cellStyle name="Notas 2 2 5 2 2 4 13" xfId="27679"/>
    <cellStyle name="Notas 2 2 5 2 2 4 2" xfId="27680"/>
    <cellStyle name="Notas 2 2 5 2 2 4 2 2" xfId="27681"/>
    <cellStyle name="Notas 2 2 5 2 2 4 2 3" xfId="27682"/>
    <cellStyle name="Notas 2 2 5 2 2 4 2 4" xfId="27683"/>
    <cellStyle name="Notas 2 2 5 2 2 4 2 5" xfId="27684"/>
    <cellStyle name="Notas 2 2 5 2 2 4 2 6" xfId="27685"/>
    <cellStyle name="Notas 2 2 5 2 2 4 3" xfId="27686"/>
    <cellStyle name="Notas 2 2 5 2 2 4 3 2" xfId="27687"/>
    <cellStyle name="Notas 2 2 5 2 2 4 3 3" xfId="27688"/>
    <cellStyle name="Notas 2 2 5 2 2 4 3 4" xfId="27689"/>
    <cellStyle name="Notas 2 2 5 2 2 4 3 5" xfId="27690"/>
    <cellStyle name="Notas 2 2 5 2 2 4 3 6" xfId="27691"/>
    <cellStyle name="Notas 2 2 5 2 2 4 4" xfId="27692"/>
    <cellStyle name="Notas 2 2 5 2 2 4 4 2" xfId="27693"/>
    <cellStyle name="Notas 2 2 5 2 2 4 4 3" xfId="27694"/>
    <cellStyle name="Notas 2 2 5 2 2 4 4 4" xfId="27695"/>
    <cellStyle name="Notas 2 2 5 2 2 4 4 5" xfId="27696"/>
    <cellStyle name="Notas 2 2 5 2 2 4 4 6" xfId="27697"/>
    <cellStyle name="Notas 2 2 5 2 2 4 5" xfId="27698"/>
    <cellStyle name="Notas 2 2 5 2 2 4 5 2" xfId="27699"/>
    <cellStyle name="Notas 2 2 5 2 2 4 5 3" xfId="27700"/>
    <cellStyle name="Notas 2 2 5 2 2 4 5 4" xfId="27701"/>
    <cellStyle name="Notas 2 2 5 2 2 4 5 5" xfId="27702"/>
    <cellStyle name="Notas 2 2 5 2 2 4 5 6" xfId="27703"/>
    <cellStyle name="Notas 2 2 5 2 2 4 6" xfId="27704"/>
    <cellStyle name="Notas 2 2 5 2 2 4 6 2" xfId="27705"/>
    <cellStyle name="Notas 2 2 5 2 2 4 6 3" xfId="27706"/>
    <cellStyle name="Notas 2 2 5 2 2 4 6 4" xfId="27707"/>
    <cellStyle name="Notas 2 2 5 2 2 4 6 5" xfId="27708"/>
    <cellStyle name="Notas 2 2 5 2 2 4 6 6" xfId="27709"/>
    <cellStyle name="Notas 2 2 5 2 2 4 7" xfId="27710"/>
    <cellStyle name="Notas 2 2 5 2 2 4 7 2" xfId="27711"/>
    <cellStyle name="Notas 2 2 5 2 2 4 7 3" xfId="27712"/>
    <cellStyle name="Notas 2 2 5 2 2 4 7 4" xfId="27713"/>
    <cellStyle name="Notas 2 2 5 2 2 4 7 5" xfId="27714"/>
    <cellStyle name="Notas 2 2 5 2 2 4 7 6" xfId="27715"/>
    <cellStyle name="Notas 2 2 5 2 2 4 8" xfId="27716"/>
    <cellStyle name="Notas 2 2 5 2 2 4 8 2" xfId="27717"/>
    <cellStyle name="Notas 2 2 5 2 2 4 8 3" xfId="27718"/>
    <cellStyle name="Notas 2 2 5 2 2 4 8 4" xfId="27719"/>
    <cellStyle name="Notas 2 2 5 2 2 4 8 5" xfId="27720"/>
    <cellStyle name="Notas 2 2 5 2 2 4 8 6" xfId="27721"/>
    <cellStyle name="Notas 2 2 5 2 2 4 9" xfId="27722"/>
    <cellStyle name="Notas 2 2 5 2 2 5" xfId="27723"/>
    <cellStyle name="Notas 2 2 5 2 2 5 10" xfId="27724"/>
    <cellStyle name="Notas 2 2 5 2 2 5 11" xfId="27725"/>
    <cellStyle name="Notas 2 2 5 2 2 5 12" xfId="27726"/>
    <cellStyle name="Notas 2 2 5 2 2 5 13" xfId="27727"/>
    <cellStyle name="Notas 2 2 5 2 2 5 2" xfId="27728"/>
    <cellStyle name="Notas 2 2 5 2 2 5 2 2" xfId="27729"/>
    <cellStyle name="Notas 2 2 5 2 2 5 2 3" xfId="27730"/>
    <cellStyle name="Notas 2 2 5 2 2 5 2 4" xfId="27731"/>
    <cellStyle name="Notas 2 2 5 2 2 5 2 5" xfId="27732"/>
    <cellStyle name="Notas 2 2 5 2 2 5 2 6" xfId="27733"/>
    <cellStyle name="Notas 2 2 5 2 2 5 3" xfId="27734"/>
    <cellStyle name="Notas 2 2 5 2 2 5 3 2" xfId="27735"/>
    <cellStyle name="Notas 2 2 5 2 2 5 3 3" xfId="27736"/>
    <cellStyle name="Notas 2 2 5 2 2 5 3 4" xfId="27737"/>
    <cellStyle name="Notas 2 2 5 2 2 5 3 5" xfId="27738"/>
    <cellStyle name="Notas 2 2 5 2 2 5 3 6" xfId="27739"/>
    <cellStyle name="Notas 2 2 5 2 2 5 4" xfId="27740"/>
    <cellStyle name="Notas 2 2 5 2 2 5 4 2" xfId="27741"/>
    <cellStyle name="Notas 2 2 5 2 2 5 4 3" xfId="27742"/>
    <cellStyle name="Notas 2 2 5 2 2 5 4 4" xfId="27743"/>
    <cellStyle name="Notas 2 2 5 2 2 5 4 5" xfId="27744"/>
    <cellStyle name="Notas 2 2 5 2 2 5 4 6" xfId="27745"/>
    <cellStyle name="Notas 2 2 5 2 2 5 5" xfId="27746"/>
    <cellStyle name="Notas 2 2 5 2 2 5 5 2" xfId="27747"/>
    <cellStyle name="Notas 2 2 5 2 2 5 5 3" xfId="27748"/>
    <cellStyle name="Notas 2 2 5 2 2 5 5 4" xfId="27749"/>
    <cellStyle name="Notas 2 2 5 2 2 5 5 5" xfId="27750"/>
    <cellStyle name="Notas 2 2 5 2 2 5 5 6" xfId="27751"/>
    <cellStyle name="Notas 2 2 5 2 2 5 6" xfId="27752"/>
    <cellStyle name="Notas 2 2 5 2 2 5 6 2" xfId="27753"/>
    <cellStyle name="Notas 2 2 5 2 2 5 6 3" xfId="27754"/>
    <cellStyle name="Notas 2 2 5 2 2 5 6 4" xfId="27755"/>
    <cellStyle name="Notas 2 2 5 2 2 5 6 5" xfId="27756"/>
    <cellStyle name="Notas 2 2 5 2 2 5 6 6" xfId="27757"/>
    <cellStyle name="Notas 2 2 5 2 2 5 7" xfId="27758"/>
    <cellStyle name="Notas 2 2 5 2 2 5 7 2" xfId="27759"/>
    <cellStyle name="Notas 2 2 5 2 2 5 7 3" xfId="27760"/>
    <cellStyle name="Notas 2 2 5 2 2 5 7 4" xfId="27761"/>
    <cellStyle name="Notas 2 2 5 2 2 5 7 5" xfId="27762"/>
    <cellStyle name="Notas 2 2 5 2 2 5 7 6" xfId="27763"/>
    <cellStyle name="Notas 2 2 5 2 2 5 8" xfId="27764"/>
    <cellStyle name="Notas 2 2 5 2 2 5 8 2" xfId="27765"/>
    <cellStyle name="Notas 2 2 5 2 2 5 8 3" xfId="27766"/>
    <cellStyle name="Notas 2 2 5 2 2 5 8 4" xfId="27767"/>
    <cellStyle name="Notas 2 2 5 2 2 5 8 5" xfId="27768"/>
    <cellStyle name="Notas 2 2 5 2 2 5 8 6" xfId="27769"/>
    <cellStyle name="Notas 2 2 5 2 2 5 9" xfId="27770"/>
    <cellStyle name="Notas 2 2 5 2 2 6" xfId="27771"/>
    <cellStyle name="Notas 2 2 5 2 2 6 10" xfId="27772"/>
    <cellStyle name="Notas 2 2 5 2 2 6 11" xfId="27773"/>
    <cellStyle name="Notas 2 2 5 2 2 6 12" xfId="27774"/>
    <cellStyle name="Notas 2 2 5 2 2 6 13" xfId="27775"/>
    <cellStyle name="Notas 2 2 5 2 2 6 2" xfId="27776"/>
    <cellStyle name="Notas 2 2 5 2 2 6 2 2" xfId="27777"/>
    <cellStyle name="Notas 2 2 5 2 2 6 2 3" xfId="27778"/>
    <cellStyle name="Notas 2 2 5 2 2 6 2 4" xfId="27779"/>
    <cellStyle name="Notas 2 2 5 2 2 6 2 5" xfId="27780"/>
    <cellStyle name="Notas 2 2 5 2 2 6 2 6" xfId="27781"/>
    <cellStyle name="Notas 2 2 5 2 2 6 3" xfId="27782"/>
    <cellStyle name="Notas 2 2 5 2 2 6 3 2" xfId="27783"/>
    <cellStyle name="Notas 2 2 5 2 2 6 3 3" xfId="27784"/>
    <cellStyle name="Notas 2 2 5 2 2 6 3 4" xfId="27785"/>
    <cellStyle name="Notas 2 2 5 2 2 6 3 5" xfId="27786"/>
    <cellStyle name="Notas 2 2 5 2 2 6 3 6" xfId="27787"/>
    <cellStyle name="Notas 2 2 5 2 2 6 4" xfId="27788"/>
    <cellStyle name="Notas 2 2 5 2 2 6 4 2" xfId="27789"/>
    <cellStyle name="Notas 2 2 5 2 2 6 4 3" xfId="27790"/>
    <cellStyle name="Notas 2 2 5 2 2 6 4 4" xfId="27791"/>
    <cellStyle name="Notas 2 2 5 2 2 6 4 5" xfId="27792"/>
    <cellStyle name="Notas 2 2 5 2 2 6 4 6" xfId="27793"/>
    <cellStyle name="Notas 2 2 5 2 2 6 5" xfId="27794"/>
    <cellStyle name="Notas 2 2 5 2 2 6 5 2" xfId="27795"/>
    <cellStyle name="Notas 2 2 5 2 2 6 5 3" xfId="27796"/>
    <cellStyle name="Notas 2 2 5 2 2 6 5 4" xfId="27797"/>
    <cellStyle name="Notas 2 2 5 2 2 6 5 5" xfId="27798"/>
    <cellStyle name="Notas 2 2 5 2 2 6 5 6" xfId="27799"/>
    <cellStyle name="Notas 2 2 5 2 2 6 6" xfId="27800"/>
    <cellStyle name="Notas 2 2 5 2 2 6 6 2" xfId="27801"/>
    <cellStyle name="Notas 2 2 5 2 2 6 6 3" xfId="27802"/>
    <cellStyle name="Notas 2 2 5 2 2 6 6 4" xfId="27803"/>
    <cellStyle name="Notas 2 2 5 2 2 6 6 5" xfId="27804"/>
    <cellStyle name="Notas 2 2 5 2 2 6 6 6" xfId="27805"/>
    <cellStyle name="Notas 2 2 5 2 2 6 7" xfId="27806"/>
    <cellStyle name="Notas 2 2 5 2 2 6 7 2" xfId="27807"/>
    <cellStyle name="Notas 2 2 5 2 2 6 7 3" xfId="27808"/>
    <cellStyle name="Notas 2 2 5 2 2 6 7 4" xfId="27809"/>
    <cellStyle name="Notas 2 2 5 2 2 6 7 5" xfId="27810"/>
    <cellStyle name="Notas 2 2 5 2 2 6 7 6" xfId="27811"/>
    <cellStyle name="Notas 2 2 5 2 2 6 8" xfId="27812"/>
    <cellStyle name="Notas 2 2 5 2 2 6 8 2" xfId="27813"/>
    <cellStyle name="Notas 2 2 5 2 2 6 8 3" xfId="27814"/>
    <cellStyle name="Notas 2 2 5 2 2 6 8 4" xfId="27815"/>
    <cellStyle name="Notas 2 2 5 2 2 6 8 5" xfId="27816"/>
    <cellStyle name="Notas 2 2 5 2 2 6 8 6" xfId="27817"/>
    <cellStyle name="Notas 2 2 5 2 2 6 9" xfId="27818"/>
    <cellStyle name="Notas 2 2 5 2 2 7" xfId="27819"/>
    <cellStyle name="Notas 2 2 5 2 2 7 10" xfId="27820"/>
    <cellStyle name="Notas 2 2 5 2 2 7 11" xfId="27821"/>
    <cellStyle name="Notas 2 2 5 2 2 7 12" xfId="27822"/>
    <cellStyle name="Notas 2 2 5 2 2 7 13" xfId="27823"/>
    <cellStyle name="Notas 2 2 5 2 2 7 2" xfId="27824"/>
    <cellStyle name="Notas 2 2 5 2 2 7 2 2" xfId="27825"/>
    <cellStyle name="Notas 2 2 5 2 2 7 2 3" xfId="27826"/>
    <cellStyle name="Notas 2 2 5 2 2 7 2 4" xfId="27827"/>
    <cellStyle name="Notas 2 2 5 2 2 7 2 5" xfId="27828"/>
    <cellStyle name="Notas 2 2 5 2 2 7 2 6" xfId="27829"/>
    <cellStyle name="Notas 2 2 5 2 2 7 3" xfId="27830"/>
    <cellStyle name="Notas 2 2 5 2 2 7 3 2" xfId="27831"/>
    <cellStyle name="Notas 2 2 5 2 2 7 3 3" xfId="27832"/>
    <cellStyle name="Notas 2 2 5 2 2 7 3 4" xfId="27833"/>
    <cellStyle name="Notas 2 2 5 2 2 7 3 5" xfId="27834"/>
    <cellStyle name="Notas 2 2 5 2 2 7 3 6" xfId="27835"/>
    <cellStyle name="Notas 2 2 5 2 2 7 4" xfId="27836"/>
    <cellStyle name="Notas 2 2 5 2 2 7 4 2" xfId="27837"/>
    <cellStyle name="Notas 2 2 5 2 2 7 4 3" xfId="27838"/>
    <cellStyle name="Notas 2 2 5 2 2 7 4 4" xfId="27839"/>
    <cellStyle name="Notas 2 2 5 2 2 7 4 5" xfId="27840"/>
    <cellStyle name="Notas 2 2 5 2 2 7 4 6" xfId="27841"/>
    <cellStyle name="Notas 2 2 5 2 2 7 5" xfId="27842"/>
    <cellStyle name="Notas 2 2 5 2 2 7 5 2" xfId="27843"/>
    <cellStyle name="Notas 2 2 5 2 2 7 5 3" xfId="27844"/>
    <cellStyle name="Notas 2 2 5 2 2 7 5 4" xfId="27845"/>
    <cellStyle name="Notas 2 2 5 2 2 7 5 5" xfId="27846"/>
    <cellStyle name="Notas 2 2 5 2 2 7 5 6" xfId="27847"/>
    <cellStyle name="Notas 2 2 5 2 2 7 6" xfId="27848"/>
    <cellStyle name="Notas 2 2 5 2 2 7 6 2" xfId="27849"/>
    <cellStyle name="Notas 2 2 5 2 2 7 6 3" xfId="27850"/>
    <cellStyle name="Notas 2 2 5 2 2 7 6 4" xfId="27851"/>
    <cellStyle name="Notas 2 2 5 2 2 7 6 5" xfId="27852"/>
    <cellStyle name="Notas 2 2 5 2 2 7 6 6" xfId="27853"/>
    <cellStyle name="Notas 2 2 5 2 2 7 7" xfId="27854"/>
    <cellStyle name="Notas 2 2 5 2 2 7 7 2" xfId="27855"/>
    <cellStyle name="Notas 2 2 5 2 2 7 7 3" xfId="27856"/>
    <cellStyle name="Notas 2 2 5 2 2 7 7 4" xfId="27857"/>
    <cellStyle name="Notas 2 2 5 2 2 7 7 5" xfId="27858"/>
    <cellStyle name="Notas 2 2 5 2 2 7 7 6" xfId="27859"/>
    <cellStyle name="Notas 2 2 5 2 2 7 8" xfId="27860"/>
    <cellStyle name="Notas 2 2 5 2 2 7 8 2" xfId="27861"/>
    <cellStyle name="Notas 2 2 5 2 2 7 8 3" xfId="27862"/>
    <cellStyle name="Notas 2 2 5 2 2 7 8 4" xfId="27863"/>
    <cellStyle name="Notas 2 2 5 2 2 7 8 5" xfId="27864"/>
    <cellStyle name="Notas 2 2 5 2 2 7 8 6" xfId="27865"/>
    <cellStyle name="Notas 2 2 5 2 2 7 9" xfId="27866"/>
    <cellStyle name="Notas 2 2 5 2 2 8" xfId="27867"/>
    <cellStyle name="Notas 2 2 5 2 2 8 2" xfId="27868"/>
    <cellStyle name="Notas 2 2 5 2 2 8 3" xfId="27869"/>
    <cellStyle name="Notas 2 2 5 2 2 8 4" xfId="27870"/>
    <cellStyle name="Notas 2 2 5 2 2 8 5" xfId="27871"/>
    <cellStyle name="Notas 2 2 5 2 2 8 6" xfId="27872"/>
    <cellStyle name="Notas 2 2 5 2 2 9" xfId="27873"/>
    <cellStyle name="Notas 2 2 5 2 2 9 2" xfId="27874"/>
    <cellStyle name="Notas 2 2 5 2 2 9 3" xfId="27875"/>
    <cellStyle name="Notas 2 2 5 2 2 9 4" xfId="27876"/>
    <cellStyle name="Notas 2 2 5 2 2 9 5" xfId="27877"/>
    <cellStyle name="Notas 2 2 5 2 2 9 6" xfId="27878"/>
    <cellStyle name="Notas 2 2 5 2 20" xfId="27879"/>
    <cellStyle name="Notas 2 2 5 2 21" xfId="27880"/>
    <cellStyle name="Notas 2 2 5 2 3" xfId="27881"/>
    <cellStyle name="Notas 2 2 5 2 3 10" xfId="27882"/>
    <cellStyle name="Notas 2 2 5 2 3 11" xfId="27883"/>
    <cellStyle name="Notas 2 2 5 2 3 12" xfId="27884"/>
    <cellStyle name="Notas 2 2 5 2 3 13" xfId="27885"/>
    <cellStyle name="Notas 2 2 5 2 3 14" xfId="27886"/>
    <cellStyle name="Notas 2 2 5 2 3 2" xfId="27887"/>
    <cellStyle name="Notas 2 2 5 2 3 2 10" xfId="27888"/>
    <cellStyle name="Notas 2 2 5 2 3 2 11" xfId="27889"/>
    <cellStyle name="Notas 2 2 5 2 3 2 12" xfId="27890"/>
    <cellStyle name="Notas 2 2 5 2 3 2 13" xfId="27891"/>
    <cellStyle name="Notas 2 2 5 2 3 2 2" xfId="27892"/>
    <cellStyle name="Notas 2 2 5 2 3 2 2 2" xfId="27893"/>
    <cellStyle name="Notas 2 2 5 2 3 2 2 3" xfId="27894"/>
    <cellStyle name="Notas 2 2 5 2 3 2 2 4" xfId="27895"/>
    <cellStyle name="Notas 2 2 5 2 3 2 2 5" xfId="27896"/>
    <cellStyle name="Notas 2 2 5 2 3 2 2 6" xfId="27897"/>
    <cellStyle name="Notas 2 2 5 2 3 2 3" xfId="27898"/>
    <cellStyle name="Notas 2 2 5 2 3 2 3 2" xfId="27899"/>
    <cellStyle name="Notas 2 2 5 2 3 2 3 3" xfId="27900"/>
    <cellStyle name="Notas 2 2 5 2 3 2 3 4" xfId="27901"/>
    <cellStyle name="Notas 2 2 5 2 3 2 3 5" xfId="27902"/>
    <cellStyle name="Notas 2 2 5 2 3 2 3 6" xfId="27903"/>
    <cellStyle name="Notas 2 2 5 2 3 2 4" xfId="27904"/>
    <cellStyle name="Notas 2 2 5 2 3 2 4 2" xfId="27905"/>
    <cellStyle name="Notas 2 2 5 2 3 2 4 3" xfId="27906"/>
    <cellStyle name="Notas 2 2 5 2 3 2 4 4" xfId="27907"/>
    <cellStyle name="Notas 2 2 5 2 3 2 4 5" xfId="27908"/>
    <cellStyle name="Notas 2 2 5 2 3 2 4 6" xfId="27909"/>
    <cellStyle name="Notas 2 2 5 2 3 2 5" xfId="27910"/>
    <cellStyle name="Notas 2 2 5 2 3 2 5 2" xfId="27911"/>
    <cellStyle name="Notas 2 2 5 2 3 2 5 3" xfId="27912"/>
    <cellStyle name="Notas 2 2 5 2 3 2 5 4" xfId="27913"/>
    <cellStyle name="Notas 2 2 5 2 3 2 5 5" xfId="27914"/>
    <cellStyle name="Notas 2 2 5 2 3 2 5 6" xfId="27915"/>
    <cellStyle name="Notas 2 2 5 2 3 2 6" xfId="27916"/>
    <cellStyle name="Notas 2 2 5 2 3 2 6 2" xfId="27917"/>
    <cellStyle name="Notas 2 2 5 2 3 2 6 3" xfId="27918"/>
    <cellStyle name="Notas 2 2 5 2 3 2 6 4" xfId="27919"/>
    <cellStyle name="Notas 2 2 5 2 3 2 6 5" xfId="27920"/>
    <cellStyle name="Notas 2 2 5 2 3 2 6 6" xfId="27921"/>
    <cellStyle name="Notas 2 2 5 2 3 2 7" xfId="27922"/>
    <cellStyle name="Notas 2 2 5 2 3 2 7 2" xfId="27923"/>
    <cellStyle name="Notas 2 2 5 2 3 2 7 3" xfId="27924"/>
    <cellStyle name="Notas 2 2 5 2 3 2 7 4" xfId="27925"/>
    <cellStyle name="Notas 2 2 5 2 3 2 7 5" xfId="27926"/>
    <cellStyle name="Notas 2 2 5 2 3 2 7 6" xfId="27927"/>
    <cellStyle name="Notas 2 2 5 2 3 2 8" xfId="27928"/>
    <cellStyle name="Notas 2 2 5 2 3 2 8 2" xfId="27929"/>
    <cellStyle name="Notas 2 2 5 2 3 2 8 3" xfId="27930"/>
    <cellStyle name="Notas 2 2 5 2 3 2 8 4" xfId="27931"/>
    <cellStyle name="Notas 2 2 5 2 3 2 8 5" xfId="27932"/>
    <cellStyle name="Notas 2 2 5 2 3 2 8 6" xfId="27933"/>
    <cellStyle name="Notas 2 2 5 2 3 2 9" xfId="27934"/>
    <cellStyle name="Notas 2 2 5 2 3 3" xfId="27935"/>
    <cellStyle name="Notas 2 2 5 2 3 3 2" xfId="27936"/>
    <cellStyle name="Notas 2 2 5 2 3 3 3" xfId="27937"/>
    <cellStyle name="Notas 2 2 5 2 3 3 4" xfId="27938"/>
    <cellStyle name="Notas 2 2 5 2 3 3 5" xfId="27939"/>
    <cellStyle name="Notas 2 2 5 2 3 3 6" xfId="27940"/>
    <cellStyle name="Notas 2 2 5 2 3 4" xfId="27941"/>
    <cellStyle name="Notas 2 2 5 2 3 4 2" xfId="27942"/>
    <cellStyle name="Notas 2 2 5 2 3 4 3" xfId="27943"/>
    <cellStyle name="Notas 2 2 5 2 3 4 4" xfId="27944"/>
    <cellStyle name="Notas 2 2 5 2 3 4 5" xfId="27945"/>
    <cellStyle name="Notas 2 2 5 2 3 4 6" xfId="27946"/>
    <cellStyle name="Notas 2 2 5 2 3 5" xfId="27947"/>
    <cellStyle name="Notas 2 2 5 2 3 5 2" xfId="27948"/>
    <cellStyle name="Notas 2 2 5 2 3 5 3" xfId="27949"/>
    <cellStyle name="Notas 2 2 5 2 3 5 4" xfId="27950"/>
    <cellStyle name="Notas 2 2 5 2 3 5 5" xfId="27951"/>
    <cellStyle name="Notas 2 2 5 2 3 5 6" xfId="27952"/>
    <cellStyle name="Notas 2 2 5 2 3 6" xfId="27953"/>
    <cellStyle name="Notas 2 2 5 2 3 6 2" xfId="27954"/>
    <cellStyle name="Notas 2 2 5 2 3 6 3" xfId="27955"/>
    <cellStyle name="Notas 2 2 5 2 3 6 4" xfId="27956"/>
    <cellStyle name="Notas 2 2 5 2 3 6 5" xfId="27957"/>
    <cellStyle name="Notas 2 2 5 2 3 6 6" xfId="27958"/>
    <cellStyle name="Notas 2 2 5 2 3 7" xfId="27959"/>
    <cellStyle name="Notas 2 2 5 2 3 7 2" xfId="27960"/>
    <cellStyle name="Notas 2 2 5 2 3 7 3" xfId="27961"/>
    <cellStyle name="Notas 2 2 5 2 3 7 4" xfId="27962"/>
    <cellStyle name="Notas 2 2 5 2 3 7 5" xfId="27963"/>
    <cellStyle name="Notas 2 2 5 2 3 7 6" xfId="27964"/>
    <cellStyle name="Notas 2 2 5 2 3 8" xfId="27965"/>
    <cellStyle name="Notas 2 2 5 2 3 8 2" xfId="27966"/>
    <cellStyle name="Notas 2 2 5 2 3 8 3" xfId="27967"/>
    <cellStyle name="Notas 2 2 5 2 3 8 4" xfId="27968"/>
    <cellStyle name="Notas 2 2 5 2 3 8 5" xfId="27969"/>
    <cellStyle name="Notas 2 2 5 2 3 8 6" xfId="27970"/>
    <cellStyle name="Notas 2 2 5 2 3 9" xfId="27971"/>
    <cellStyle name="Notas 2 2 5 2 3 9 2" xfId="27972"/>
    <cellStyle name="Notas 2 2 5 2 3 9 3" xfId="27973"/>
    <cellStyle name="Notas 2 2 5 2 3 9 4" xfId="27974"/>
    <cellStyle name="Notas 2 2 5 2 3 9 5" xfId="27975"/>
    <cellStyle name="Notas 2 2 5 2 3 9 6" xfId="27976"/>
    <cellStyle name="Notas 2 2 5 2 4" xfId="27977"/>
    <cellStyle name="Notas 2 2 5 2 4 10" xfId="27978"/>
    <cellStyle name="Notas 2 2 5 2 4 11" xfId="27979"/>
    <cellStyle name="Notas 2 2 5 2 4 12" xfId="27980"/>
    <cellStyle name="Notas 2 2 5 2 4 13" xfId="27981"/>
    <cellStyle name="Notas 2 2 5 2 4 2" xfId="27982"/>
    <cellStyle name="Notas 2 2 5 2 4 2 2" xfId="27983"/>
    <cellStyle name="Notas 2 2 5 2 4 2 3" xfId="27984"/>
    <cellStyle name="Notas 2 2 5 2 4 2 4" xfId="27985"/>
    <cellStyle name="Notas 2 2 5 2 4 2 5" xfId="27986"/>
    <cellStyle name="Notas 2 2 5 2 4 2 6" xfId="27987"/>
    <cellStyle name="Notas 2 2 5 2 4 3" xfId="27988"/>
    <cellStyle name="Notas 2 2 5 2 4 3 2" xfId="27989"/>
    <cellStyle name="Notas 2 2 5 2 4 3 3" xfId="27990"/>
    <cellStyle name="Notas 2 2 5 2 4 3 4" xfId="27991"/>
    <cellStyle name="Notas 2 2 5 2 4 3 5" xfId="27992"/>
    <cellStyle name="Notas 2 2 5 2 4 3 6" xfId="27993"/>
    <cellStyle name="Notas 2 2 5 2 4 4" xfId="27994"/>
    <cellStyle name="Notas 2 2 5 2 4 4 2" xfId="27995"/>
    <cellStyle name="Notas 2 2 5 2 4 4 3" xfId="27996"/>
    <cellStyle name="Notas 2 2 5 2 4 4 4" xfId="27997"/>
    <cellStyle name="Notas 2 2 5 2 4 4 5" xfId="27998"/>
    <cellStyle name="Notas 2 2 5 2 4 4 6" xfId="27999"/>
    <cellStyle name="Notas 2 2 5 2 4 5" xfId="28000"/>
    <cellStyle name="Notas 2 2 5 2 4 5 2" xfId="28001"/>
    <cellStyle name="Notas 2 2 5 2 4 5 3" xfId="28002"/>
    <cellStyle name="Notas 2 2 5 2 4 5 4" xfId="28003"/>
    <cellStyle name="Notas 2 2 5 2 4 5 5" xfId="28004"/>
    <cellStyle name="Notas 2 2 5 2 4 5 6" xfId="28005"/>
    <cellStyle name="Notas 2 2 5 2 4 6" xfId="28006"/>
    <cellStyle name="Notas 2 2 5 2 4 6 2" xfId="28007"/>
    <cellStyle name="Notas 2 2 5 2 4 6 3" xfId="28008"/>
    <cellStyle name="Notas 2 2 5 2 4 6 4" xfId="28009"/>
    <cellStyle name="Notas 2 2 5 2 4 6 5" xfId="28010"/>
    <cellStyle name="Notas 2 2 5 2 4 6 6" xfId="28011"/>
    <cellStyle name="Notas 2 2 5 2 4 7" xfId="28012"/>
    <cellStyle name="Notas 2 2 5 2 4 7 2" xfId="28013"/>
    <cellStyle name="Notas 2 2 5 2 4 7 3" xfId="28014"/>
    <cellStyle name="Notas 2 2 5 2 4 7 4" xfId="28015"/>
    <cellStyle name="Notas 2 2 5 2 4 7 5" xfId="28016"/>
    <cellStyle name="Notas 2 2 5 2 4 7 6" xfId="28017"/>
    <cellStyle name="Notas 2 2 5 2 4 8" xfId="28018"/>
    <cellStyle name="Notas 2 2 5 2 4 8 2" xfId="28019"/>
    <cellStyle name="Notas 2 2 5 2 4 8 3" xfId="28020"/>
    <cellStyle name="Notas 2 2 5 2 4 8 4" xfId="28021"/>
    <cellStyle name="Notas 2 2 5 2 4 8 5" xfId="28022"/>
    <cellStyle name="Notas 2 2 5 2 4 8 6" xfId="28023"/>
    <cellStyle name="Notas 2 2 5 2 4 9" xfId="28024"/>
    <cellStyle name="Notas 2 2 5 2 5" xfId="28025"/>
    <cellStyle name="Notas 2 2 5 2 5 10" xfId="28026"/>
    <cellStyle name="Notas 2 2 5 2 5 11" xfId="28027"/>
    <cellStyle name="Notas 2 2 5 2 5 12" xfId="28028"/>
    <cellStyle name="Notas 2 2 5 2 5 13" xfId="28029"/>
    <cellStyle name="Notas 2 2 5 2 5 2" xfId="28030"/>
    <cellStyle name="Notas 2 2 5 2 5 2 2" xfId="28031"/>
    <cellStyle name="Notas 2 2 5 2 5 2 3" xfId="28032"/>
    <cellStyle name="Notas 2 2 5 2 5 2 4" xfId="28033"/>
    <cellStyle name="Notas 2 2 5 2 5 2 5" xfId="28034"/>
    <cellStyle name="Notas 2 2 5 2 5 2 6" xfId="28035"/>
    <cellStyle name="Notas 2 2 5 2 5 3" xfId="28036"/>
    <cellStyle name="Notas 2 2 5 2 5 3 2" xfId="28037"/>
    <cellStyle name="Notas 2 2 5 2 5 3 3" xfId="28038"/>
    <cellStyle name="Notas 2 2 5 2 5 3 4" xfId="28039"/>
    <cellStyle name="Notas 2 2 5 2 5 3 5" xfId="28040"/>
    <cellStyle name="Notas 2 2 5 2 5 3 6" xfId="28041"/>
    <cellStyle name="Notas 2 2 5 2 5 4" xfId="28042"/>
    <cellStyle name="Notas 2 2 5 2 5 4 2" xfId="28043"/>
    <cellStyle name="Notas 2 2 5 2 5 4 3" xfId="28044"/>
    <cellStyle name="Notas 2 2 5 2 5 4 4" xfId="28045"/>
    <cellStyle name="Notas 2 2 5 2 5 4 5" xfId="28046"/>
    <cellStyle name="Notas 2 2 5 2 5 4 6" xfId="28047"/>
    <cellStyle name="Notas 2 2 5 2 5 5" xfId="28048"/>
    <cellStyle name="Notas 2 2 5 2 5 5 2" xfId="28049"/>
    <cellStyle name="Notas 2 2 5 2 5 5 3" xfId="28050"/>
    <cellStyle name="Notas 2 2 5 2 5 5 4" xfId="28051"/>
    <cellStyle name="Notas 2 2 5 2 5 5 5" xfId="28052"/>
    <cellStyle name="Notas 2 2 5 2 5 5 6" xfId="28053"/>
    <cellStyle name="Notas 2 2 5 2 5 6" xfId="28054"/>
    <cellStyle name="Notas 2 2 5 2 5 6 2" xfId="28055"/>
    <cellStyle name="Notas 2 2 5 2 5 6 3" xfId="28056"/>
    <cellStyle name="Notas 2 2 5 2 5 6 4" xfId="28057"/>
    <cellStyle name="Notas 2 2 5 2 5 6 5" xfId="28058"/>
    <cellStyle name="Notas 2 2 5 2 5 6 6" xfId="28059"/>
    <cellStyle name="Notas 2 2 5 2 5 7" xfId="28060"/>
    <cellStyle name="Notas 2 2 5 2 5 7 2" xfId="28061"/>
    <cellStyle name="Notas 2 2 5 2 5 7 3" xfId="28062"/>
    <cellStyle name="Notas 2 2 5 2 5 7 4" xfId="28063"/>
    <cellStyle name="Notas 2 2 5 2 5 7 5" xfId="28064"/>
    <cellStyle name="Notas 2 2 5 2 5 7 6" xfId="28065"/>
    <cellStyle name="Notas 2 2 5 2 5 8" xfId="28066"/>
    <cellStyle name="Notas 2 2 5 2 5 8 2" xfId="28067"/>
    <cellStyle name="Notas 2 2 5 2 5 8 3" xfId="28068"/>
    <cellStyle name="Notas 2 2 5 2 5 8 4" xfId="28069"/>
    <cellStyle name="Notas 2 2 5 2 5 8 5" xfId="28070"/>
    <cellStyle name="Notas 2 2 5 2 5 8 6" xfId="28071"/>
    <cellStyle name="Notas 2 2 5 2 5 9" xfId="28072"/>
    <cellStyle name="Notas 2 2 5 2 6" xfId="28073"/>
    <cellStyle name="Notas 2 2 5 2 6 10" xfId="28074"/>
    <cellStyle name="Notas 2 2 5 2 6 11" xfId="28075"/>
    <cellStyle name="Notas 2 2 5 2 6 12" xfId="28076"/>
    <cellStyle name="Notas 2 2 5 2 6 13" xfId="28077"/>
    <cellStyle name="Notas 2 2 5 2 6 2" xfId="28078"/>
    <cellStyle name="Notas 2 2 5 2 6 2 2" xfId="28079"/>
    <cellStyle name="Notas 2 2 5 2 6 2 3" xfId="28080"/>
    <cellStyle name="Notas 2 2 5 2 6 2 4" xfId="28081"/>
    <cellStyle name="Notas 2 2 5 2 6 2 5" xfId="28082"/>
    <cellStyle name="Notas 2 2 5 2 6 2 6" xfId="28083"/>
    <cellStyle name="Notas 2 2 5 2 6 3" xfId="28084"/>
    <cellStyle name="Notas 2 2 5 2 6 3 2" xfId="28085"/>
    <cellStyle name="Notas 2 2 5 2 6 3 3" xfId="28086"/>
    <cellStyle name="Notas 2 2 5 2 6 3 4" xfId="28087"/>
    <cellStyle name="Notas 2 2 5 2 6 3 5" xfId="28088"/>
    <cellStyle name="Notas 2 2 5 2 6 3 6" xfId="28089"/>
    <cellStyle name="Notas 2 2 5 2 6 4" xfId="28090"/>
    <cellStyle name="Notas 2 2 5 2 6 4 2" xfId="28091"/>
    <cellStyle name="Notas 2 2 5 2 6 4 3" xfId="28092"/>
    <cellStyle name="Notas 2 2 5 2 6 4 4" xfId="28093"/>
    <cellStyle name="Notas 2 2 5 2 6 4 5" xfId="28094"/>
    <cellStyle name="Notas 2 2 5 2 6 4 6" xfId="28095"/>
    <cellStyle name="Notas 2 2 5 2 6 5" xfId="28096"/>
    <cellStyle name="Notas 2 2 5 2 6 5 2" xfId="28097"/>
    <cellStyle name="Notas 2 2 5 2 6 5 3" xfId="28098"/>
    <cellStyle name="Notas 2 2 5 2 6 5 4" xfId="28099"/>
    <cellStyle name="Notas 2 2 5 2 6 5 5" xfId="28100"/>
    <cellStyle name="Notas 2 2 5 2 6 5 6" xfId="28101"/>
    <cellStyle name="Notas 2 2 5 2 6 6" xfId="28102"/>
    <cellStyle name="Notas 2 2 5 2 6 6 2" xfId="28103"/>
    <cellStyle name="Notas 2 2 5 2 6 6 3" xfId="28104"/>
    <cellStyle name="Notas 2 2 5 2 6 6 4" xfId="28105"/>
    <cellStyle name="Notas 2 2 5 2 6 6 5" xfId="28106"/>
    <cellStyle name="Notas 2 2 5 2 6 6 6" xfId="28107"/>
    <cellStyle name="Notas 2 2 5 2 6 7" xfId="28108"/>
    <cellStyle name="Notas 2 2 5 2 6 7 2" xfId="28109"/>
    <cellStyle name="Notas 2 2 5 2 6 7 3" xfId="28110"/>
    <cellStyle name="Notas 2 2 5 2 6 7 4" xfId="28111"/>
    <cellStyle name="Notas 2 2 5 2 6 7 5" xfId="28112"/>
    <cellStyle name="Notas 2 2 5 2 6 7 6" xfId="28113"/>
    <cellStyle name="Notas 2 2 5 2 6 8" xfId="28114"/>
    <cellStyle name="Notas 2 2 5 2 6 8 2" xfId="28115"/>
    <cellStyle name="Notas 2 2 5 2 6 8 3" xfId="28116"/>
    <cellStyle name="Notas 2 2 5 2 6 8 4" xfId="28117"/>
    <cellStyle name="Notas 2 2 5 2 6 8 5" xfId="28118"/>
    <cellStyle name="Notas 2 2 5 2 6 8 6" xfId="28119"/>
    <cellStyle name="Notas 2 2 5 2 6 9" xfId="28120"/>
    <cellStyle name="Notas 2 2 5 2 7" xfId="28121"/>
    <cellStyle name="Notas 2 2 5 2 7 10" xfId="28122"/>
    <cellStyle name="Notas 2 2 5 2 7 11" xfId="28123"/>
    <cellStyle name="Notas 2 2 5 2 7 12" xfId="28124"/>
    <cellStyle name="Notas 2 2 5 2 7 13" xfId="28125"/>
    <cellStyle name="Notas 2 2 5 2 7 2" xfId="28126"/>
    <cellStyle name="Notas 2 2 5 2 7 2 2" xfId="28127"/>
    <cellStyle name="Notas 2 2 5 2 7 2 3" xfId="28128"/>
    <cellStyle name="Notas 2 2 5 2 7 2 4" xfId="28129"/>
    <cellStyle name="Notas 2 2 5 2 7 2 5" xfId="28130"/>
    <cellStyle name="Notas 2 2 5 2 7 2 6" xfId="28131"/>
    <cellStyle name="Notas 2 2 5 2 7 3" xfId="28132"/>
    <cellStyle name="Notas 2 2 5 2 7 3 2" xfId="28133"/>
    <cellStyle name="Notas 2 2 5 2 7 3 3" xfId="28134"/>
    <cellStyle name="Notas 2 2 5 2 7 3 4" xfId="28135"/>
    <cellStyle name="Notas 2 2 5 2 7 3 5" xfId="28136"/>
    <cellStyle name="Notas 2 2 5 2 7 3 6" xfId="28137"/>
    <cellStyle name="Notas 2 2 5 2 7 4" xfId="28138"/>
    <cellStyle name="Notas 2 2 5 2 7 4 2" xfId="28139"/>
    <cellStyle name="Notas 2 2 5 2 7 4 3" xfId="28140"/>
    <cellStyle name="Notas 2 2 5 2 7 4 4" xfId="28141"/>
    <cellStyle name="Notas 2 2 5 2 7 4 5" xfId="28142"/>
    <cellStyle name="Notas 2 2 5 2 7 4 6" xfId="28143"/>
    <cellStyle name="Notas 2 2 5 2 7 5" xfId="28144"/>
    <cellStyle name="Notas 2 2 5 2 7 5 2" xfId="28145"/>
    <cellStyle name="Notas 2 2 5 2 7 5 3" xfId="28146"/>
    <cellStyle name="Notas 2 2 5 2 7 5 4" xfId="28147"/>
    <cellStyle name="Notas 2 2 5 2 7 5 5" xfId="28148"/>
    <cellStyle name="Notas 2 2 5 2 7 5 6" xfId="28149"/>
    <cellStyle name="Notas 2 2 5 2 7 6" xfId="28150"/>
    <cellStyle name="Notas 2 2 5 2 7 6 2" xfId="28151"/>
    <cellStyle name="Notas 2 2 5 2 7 6 3" xfId="28152"/>
    <cellStyle name="Notas 2 2 5 2 7 6 4" xfId="28153"/>
    <cellStyle name="Notas 2 2 5 2 7 6 5" xfId="28154"/>
    <cellStyle name="Notas 2 2 5 2 7 6 6" xfId="28155"/>
    <cellStyle name="Notas 2 2 5 2 7 7" xfId="28156"/>
    <cellStyle name="Notas 2 2 5 2 7 7 2" xfId="28157"/>
    <cellStyle name="Notas 2 2 5 2 7 7 3" xfId="28158"/>
    <cellStyle name="Notas 2 2 5 2 7 7 4" xfId="28159"/>
    <cellStyle name="Notas 2 2 5 2 7 7 5" xfId="28160"/>
    <cellStyle name="Notas 2 2 5 2 7 7 6" xfId="28161"/>
    <cellStyle name="Notas 2 2 5 2 7 8" xfId="28162"/>
    <cellStyle name="Notas 2 2 5 2 7 8 2" xfId="28163"/>
    <cellStyle name="Notas 2 2 5 2 7 8 3" xfId="28164"/>
    <cellStyle name="Notas 2 2 5 2 7 8 4" xfId="28165"/>
    <cellStyle name="Notas 2 2 5 2 7 8 5" xfId="28166"/>
    <cellStyle name="Notas 2 2 5 2 7 8 6" xfId="28167"/>
    <cellStyle name="Notas 2 2 5 2 7 9" xfId="28168"/>
    <cellStyle name="Notas 2 2 5 2 8" xfId="28169"/>
    <cellStyle name="Notas 2 2 5 2 8 10" xfId="28170"/>
    <cellStyle name="Notas 2 2 5 2 8 11" xfId="28171"/>
    <cellStyle name="Notas 2 2 5 2 8 12" xfId="28172"/>
    <cellStyle name="Notas 2 2 5 2 8 13" xfId="28173"/>
    <cellStyle name="Notas 2 2 5 2 8 2" xfId="28174"/>
    <cellStyle name="Notas 2 2 5 2 8 2 2" xfId="28175"/>
    <cellStyle name="Notas 2 2 5 2 8 2 3" xfId="28176"/>
    <cellStyle name="Notas 2 2 5 2 8 2 4" xfId="28177"/>
    <cellStyle name="Notas 2 2 5 2 8 2 5" xfId="28178"/>
    <cellStyle name="Notas 2 2 5 2 8 2 6" xfId="28179"/>
    <cellStyle name="Notas 2 2 5 2 8 3" xfId="28180"/>
    <cellStyle name="Notas 2 2 5 2 8 3 2" xfId="28181"/>
    <cellStyle name="Notas 2 2 5 2 8 3 3" xfId="28182"/>
    <cellStyle name="Notas 2 2 5 2 8 3 4" xfId="28183"/>
    <cellStyle name="Notas 2 2 5 2 8 3 5" xfId="28184"/>
    <cellStyle name="Notas 2 2 5 2 8 3 6" xfId="28185"/>
    <cellStyle name="Notas 2 2 5 2 8 4" xfId="28186"/>
    <cellStyle name="Notas 2 2 5 2 8 4 2" xfId="28187"/>
    <cellStyle name="Notas 2 2 5 2 8 4 3" xfId="28188"/>
    <cellStyle name="Notas 2 2 5 2 8 4 4" xfId="28189"/>
    <cellStyle name="Notas 2 2 5 2 8 4 5" xfId="28190"/>
    <cellStyle name="Notas 2 2 5 2 8 4 6" xfId="28191"/>
    <cellStyle name="Notas 2 2 5 2 8 5" xfId="28192"/>
    <cellStyle name="Notas 2 2 5 2 8 5 2" xfId="28193"/>
    <cellStyle name="Notas 2 2 5 2 8 5 3" xfId="28194"/>
    <cellStyle name="Notas 2 2 5 2 8 5 4" xfId="28195"/>
    <cellStyle name="Notas 2 2 5 2 8 5 5" xfId="28196"/>
    <cellStyle name="Notas 2 2 5 2 8 5 6" xfId="28197"/>
    <cellStyle name="Notas 2 2 5 2 8 6" xfId="28198"/>
    <cellStyle name="Notas 2 2 5 2 8 6 2" xfId="28199"/>
    <cellStyle name="Notas 2 2 5 2 8 6 3" xfId="28200"/>
    <cellStyle name="Notas 2 2 5 2 8 6 4" xfId="28201"/>
    <cellStyle name="Notas 2 2 5 2 8 6 5" xfId="28202"/>
    <cellStyle name="Notas 2 2 5 2 8 6 6" xfId="28203"/>
    <cellStyle name="Notas 2 2 5 2 8 7" xfId="28204"/>
    <cellStyle name="Notas 2 2 5 2 8 7 2" xfId="28205"/>
    <cellStyle name="Notas 2 2 5 2 8 7 3" xfId="28206"/>
    <cellStyle name="Notas 2 2 5 2 8 7 4" xfId="28207"/>
    <cellStyle name="Notas 2 2 5 2 8 7 5" xfId="28208"/>
    <cellStyle name="Notas 2 2 5 2 8 7 6" xfId="28209"/>
    <cellStyle name="Notas 2 2 5 2 8 8" xfId="28210"/>
    <cellStyle name="Notas 2 2 5 2 8 8 2" xfId="28211"/>
    <cellStyle name="Notas 2 2 5 2 8 8 3" xfId="28212"/>
    <cellStyle name="Notas 2 2 5 2 8 8 4" xfId="28213"/>
    <cellStyle name="Notas 2 2 5 2 8 8 5" xfId="28214"/>
    <cellStyle name="Notas 2 2 5 2 8 8 6" xfId="28215"/>
    <cellStyle name="Notas 2 2 5 2 8 9" xfId="28216"/>
    <cellStyle name="Notas 2 2 5 2 9" xfId="28217"/>
    <cellStyle name="Notas 2 2 5 2 9 2" xfId="28218"/>
    <cellStyle name="Notas 2 2 5 2 9 3" xfId="28219"/>
    <cellStyle name="Notas 2 2 5 2 9 4" xfId="28220"/>
    <cellStyle name="Notas 2 2 5 2 9 5" xfId="28221"/>
    <cellStyle name="Notas 2 2 5 2 9 6" xfId="28222"/>
    <cellStyle name="Notas 2 2 5 20" xfId="28223"/>
    <cellStyle name="Notas 2 2 5 21" xfId="28224"/>
    <cellStyle name="Notas 2 2 5 22" xfId="28225"/>
    <cellStyle name="Notas 2 2 5 3" xfId="28226"/>
    <cellStyle name="Notas 2 2 5 3 10" xfId="28227"/>
    <cellStyle name="Notas 2 2 5 3 10 2" xfId="28228"/>
    <cellStyle name="Notas 2 2 5 3 10 3" xfId="28229"/>
    <cellStyle name="Notas 2 2 5 3 10 4" xfId="28230"/>
    <cellStyle name="Notas 2 2 5 3 10 5" xfId="28231"/>
    <cellStyle name="Notas 2 2 5 3 10 6" xfId="28232"/>
    <cellStyle name="Notas 2 2 5 3 11" xfId="28233"/>
    <cellStyle name="Notas 2 2 5 3 11 2" xfId="28234"/>
    <cellStyle name="Notas 2 2 5 3 11 3" xfId="28235"/>
    <cellStyle name="Notas 2 2 5 3 11 4" xfId="28236"/>
    <cellStyle name="Notas 2 2 5 3 11 5" xfId="28237"/>
    <cellStyle name="Notas 2 2 5 3 11 6" xfId="28238"/>
    <cellStyle name="Notas 2 2 5 3 12" xfId="28239"/>
    <cellStyle name="Notas 2 2 5 3 12 2" xfId="28240"/>
    <cellStyle name="Notas 2 2 5 3 12 3" xfId="28241"/>
    <cellStyle name="Notas 2 2 5 3 12 4" xfId="28242"/>
    <cellStyle name="Notas 2 2 5 3 12 5" xfId="28243"/>
    <cellStyle name="Notas 2 2 5 3 12 6" xfId="28244"/>
    <cellStyle name="Notas 2 2 5 3 13" xfId="28245"/>
    <cellStyle name="Notas 2 2 5 3 13 2" xfId="28246"/>
    <cellStyle name="Notas 2 2 5 3 13 3" xfId="28247"/>
    <cellStyle name="Notas 2 2 5 3 13 4" xfId="28248"/>
    <cellStyle name="Notas 2 2 5 3 13 5" xfId="28249"/>
    <cellStyle name="Notas 2 2 5 3 13 6" xfId="28250"/>
    <cellStyle name="Notas 2 2 5 3 14" xfId="28251"/>
    <cellStyle name="Notas 2 2 5 3 14 2" xfId="28252"/>
    <cellStyle name="Notas 2 2 5 3 14 3" xfId="28253"/>
    <cellStyle name="Notas 2 2 5 3 14 4" xfId="28254"/>
    <cellStyle name="Notas 2 2 5 3 14 5" xfId="28255"/>
    <cellStyle name="Notas 2 2 5 3 14 6" xfId="28256"/>
    <cellStyle name="Notas 2 2 5 3 15" xfId="28257"/>
    <cellStyle name="Notas 2 2 5 3 16" xfId="28258"/>
    <cellStyle name="Notas 2 2 5 3 17" xfId="28259"/>
    <cellStyle name="Notas 2 2 5 3 18" xfId="28260"/>
    <cellStyle name="Notas 2 2 5 3 19" xfId="28261"/>
    <cellStyle name="Notas 2 2 5 3 2" xfId="28262"/>
    <cellStyle name="Notas 2 2 5 3 2 10" xfId="28263"/>
    <cellStyle name="Notas 2 2 5 3 2 11" xfId="28264"/>
    <cellStyle name="Notas 2 2 5 3 2 12" xfId="28265"/>
    <cellStyle name="Notas 2 2 5 3 2 13" xfId="28266"/>
    <cellStyle name="Notas 2 2 5 3 2 14" xfId="28267"/>
    <cellStyle name="Notas 2 2 5 3 2 2" xfId="28268"/>
    <cellStyle name="Notas 2 2 5 3 2 2 2" xfId="28269"/>
    <cellStyle name="Notas 2 2 5 3 2 2 3" xfId="28270"/>
    <cellStyle name="Notas 2 2 5 3 2 2 4" xfId="28271"/>
    <cellStyle name="Notas 2 2 5 3 2 2 5" xfId="28272"/>
    <cellStyle name="Notas 2 2 5 3 2 2 6" xfId="28273"/>
    <cellStyle name="Notas 2 2 5 3 2 2 7" xfId="28274"/>
    <cellStyle name="Notas 2 2 5 3 2 3" xfId="28275"/>
    <cellStyle name="Notas 2 2 5 3 2 3 2" xfId="28276"/>
    <cellStyle name="Notas 2 2 5 3 2 3 3" xfId="28277"/>
    <cellStyle name="Notas 2 2 5 3 2 3 4" xfId="28278"/>
    <cellStyle name="Notas 2 2 5 3 2 3 5" xfId="28279"/>
    <cellStyle name="Notas 2 2 5 3 2 3 6" xfId="28280"/>
    <cellStyle name="Notas 2 2 5 3 2 4" xfId="28281"/>
    <cellStyle name="Notas 2 2 5 3 2 4 2" xfId="28282"/>
    <cellStyle name="Notas 2 2 5 3 2 4 3" xfId="28283"/>
    <cellStyle name="Notas 2 2 5 3 2 4 4" xfId="28284"/>
    <cellStyle name="Notas 2 2 5 3 2 4 5" xfId="28285"/>
    <cellStyle name="Notas 2 2 5 3 2 4 6" xfId="28286"/>
    <cellStyle name="Notas 2 2 5 3 2 5" xfId="28287"/>
    <cellStyle name="Notas 2 2 5 3 2 5 2" xfId="28288"/>
    <cellStyle name="Notas 2 2 5 3 2 5 3" xfId="28289"/>
    <cellStyle name="Notas 2 2 5 3 2 5 4" xfId="28290"/>
    <cellStyle name="Notas 2 2 5 3 2 5 5" xfId="28291"/>
    <cellStyle name="Notas 2 2 5 3 2 5 6" xfId="28292"/>
    <cellStyle name="Notas 2 2 5 3 2 6" xfId="28293"/>
    <cellStyle name="Notas 2 2 5 3 2 6 2" xfId="28294"/>
    <cellStyle name="Notas 2 2 5 3 2 6 3" xfId="28295"/>
    <cellStyle name="Notas 2 2 5 3 2 6 4" xfId="28296"/>
    <cellStyle name="Notas 2 2 5 3 2 6 5" xfId="28297"/>
    <cellStyle name="Notas 2 2 5 3 2 6 6" xfId="28298"/>
    <cellStyle name="Notas 2 2 5 3 2 7" xfId="28299"/>
    <cellStyle name="Notas 2 2 5 3 2 7 2" xfId="28300"/>
    <cellStyle name="Notas 2 2 5 3 2 7 3" xfId="28301"/>
    <cellStyle name="Notas 2 2 5 3 2 7 4" xfId="28302"/>
    <cellStyle name="Notas 2 2 5 3 2 7 5" xfId="28303"/>
    <cellStyle name="Notas 2 2 5 3 2 7 6" xfId="28304"/>
    <cellStyle name="Notas 2 2 5 3 2 8" xfId="28305"/>
    <cellStyle name="Notas 2 2 5 3 2 8 2" xfId="28306"/>
    <cellStyle name="Notas 2 2 5 3 2 8 3" xfId="28307"/>
    <cellStyle name="Notas 2 2 5 3 2 8 4" xfId="28308"/>
    <cellStyle name="Notas 2 2 5 3 2 8 5" xfId="28309"/>
    <cellStyle name="Notas 2 2 5 3 2 8 6" xfId="28310"/>
    <cellStyle name="Notas 2 2 5 3 2 9" xfId="28311"/>
    <cellStyle name="Notas 2 2 5 3 20" xfId="28312"/>
    <cellStyle name="Notas 2 2 5 3 3" xfId="28313"/>
    <cellStyle name="Notas 2 2 5 3 3 10" xfId="28314"/>
    <cellStyle name="Notas 2 2 5 3 3 11" xfId="28315"/>
    <cellStyle name="Notas 2 2 5 3 3 12" xfId="28316"/>
    <cellStyle name="Notas 2 2 5 3 3 13" xfId="28317"/>
    <cellStyle name="Notas 2 2 5 3 3 2" xfId="28318"/>
    <cellStyle name="Notas 2 2 5 3 3 2 2" xfId="28319"/>
    <cellStyle name="Notas 2 2 5 3 3 2 3" xfId="28320"/>
    <cellStyle name="Notas 2 2 5 3 3 2 4" xfId="28321"/>
    <cellStyle name="Notas 2 2 5 3 3 2 5" xfId="28322"/>
    <cellStyle name="Notas 2 2 5 3 3 2 6" xfId="28323"/>
    <cellStyle name="Notas 2 2 5 3 3 3" xfId="28324"/>
    <cellStyle name="Notas 2 2 5 3 3 3 2" xfId="28325"/>
    <cellStyle name="Notas 2 2 5 3 3 3 3" xfId="28326"/>
    <cellStyle name="Notas 2 2 5 3 3 3 4" xfId="28327"/>
    <cellStyle name="Notas 2 2 5 3 3 3 5" xfId="28328"/>
    <cellStyle name="Notas 2 2 5 3 3 3 6" xfId="28329"/>
    <cellStyle name="Notas 2 2 5 3 3 4" xfId="28330"/>
    <cellStyle name="Notas 2 2 5 3 3 4 2" xfId="28331"/>
    <cellStyle name="Notas 2 2 5 3 3 4 3" xfId="28332"/>
    <cellStyle name="Notas 2 2 5 3 3 4 4" xfId="28333"/>
    <cellStyle name="Notas 2 2 5 3 3 4 5" xfId="28334"/>
    <cellStyle name="Notas 2 2 5 3 3 4 6" xfId="28335"/>
    <cellStyle name="Notas 2 2 5 3 3 5" xfId="28336"/>
    <cellStyle name="Notas 2 2 5 3 3 5 2" xfId="28337"/>
    <cellStyle name="Notas 2 2 5 3 3 5 3" xfId="28338"/>
    <cellStyle name="Notas 2 2 5 3 3 5 4" xfId="28339"/>
    <cellStyle name="Notas 2 2 5 3 3 5 5" xfId="28340"/>
    <cellStyle name="Notas 2 2 5 3 3 5 6" xfId="28341"/>
    <cellStyle name="Notas 2 2 5 3 3 6" xfId="28342"/>
    <cellStyle name="Notas 2 2 5 3 3 6 2" xfId="28343"/>
    <cellStyle name="Notas 2 2 5 3 3 6 3" xfId="28344"/>
    <cellStyle name="Notas 2 2 5 3 3 6 4" xfId="28345"/>
    <cellStyle name="Notas 2 2 5 3 3 6 5" xfId="28346"/>
    <cellStyle name="Notas 2 2 5 3 3 6 6" xfId="28347"/>
    <cellStyle name="Notas 2 2 5 3 3 7" xfId="28348"/>
    <cellStyle name="Notas 2 2 5 3 3 7 2" xfId="28349"/>
    <cellStyle name="Notas 2 2 5 3 3 7 3" xfId="28350"/>
    <cellStyle name="Notas 2 2 5 3 3 7 4" xfId="28351"/>
    <cellStyle name="Notas 2 2 5 3 3 7 5" xfId="28352"/>
    <cellStyle name="Notas 2 2 5 3 3 7 6" xfId="28353"/>
    <cellStyle name="Notas 2 2 5 3 3 8" xfId="28354"/>
    <cellStyle name="Notas 2 2 5 3 3 8 2" xfId="28355"/>
    <cellStyle name="Notas 2 2 5 3 3 8 3" xfId="28356"/>
    <cellStyle name="Notas 2 2 5 3 3 8 4" xfId="28357"/>
    <cellStyle name="Notas 2 2 5 3 3 8 5" xfId="28358"/>
    <cellStyle name="Notas 2 2 5 3 3 8 6" xfId="28359"/>
    <cellStyle name="Notas 2 2 5 3 3 9" xfId="28360"/>
    <cellStyle name="Notas 2 2 5 3 4" xfId="28361"/>
    <cellStyle name="Notas 2 2 5 3 4 10" xfId="28362"/>
    <cellStyle name="Notas 2 2 5 3 4 11" xfId="28363"/>
    <cellStyle name="Notas 2 2 5 3 4 12" xfId="28364"/>
    <cellStyle name="Notas 2 2 5 3 4 13" xfId="28365"/>
    <cellStyle name="Notas 2 2 5 3 4 2" xfId="28366"/>
    <cellStyle name="Notas 2 2 5 3 4 2 2" xfId="28367"/>
    <cellStyle name="Notas 2 2 5 3 4 2 3" xfId="28368"/>
    <cellStyle name="Notas 2 2 5 3 4 2 4" xfId="28369"/>
    <cellStyle name="Notas 2 2 5 3 4 2 5" xfId="28370"/>
    <cellStyle name="Notas 2 2 5 3 4 2 6" xfId="28371"/>
    <cellStyle name="Notas 2 2 5 3 4 3" xfId="28372"/>
    <cellStyle name="Notas 2 2 5 3 4 3 2" xfId="28373"/>
    <cellStyle name="Notas 2 2 5 3 4 3 3" xfId="28374"/>
    <cellStyle name="Notas 2 2 5 3 4 3 4" xfId="28375"/>
    <cellStyle name="Notas 2 2 5 3 4 3 5" xfId="28376"/>
    <cellStyle name="Notas 2 2 5 3 4 3 6" xfId="28377"/>
    <cellStyle name="Notas 2 2 5 3 4 4" xfId="28378"/>
    <cellStyle name="Notas 2 2 5 3 4 4 2" xfId="28379"/>
    <cellStyle name="Notas 2 2 5 3 4 4 3" xfId="28380"/>
    <cellStyle name="Notas 2 2 5 3 4 4 4" xfId="28381"/>
    <cellStyle name="Notas 2 2 5 3 4 4 5" xfId="28382"/>
    <cellStyle name="Notas 2 2 5 3 4 4 6" xfId="28383"/>
    <cellStyle name="Notas 2 2 5 3 4 5" xfId="28384"/>
    <cellStyle name="Notas 2 2 5 3 4 5 2" xfId="28385"/>
    <cellStyle name="Notas 2 2 5 3 4 5 3" xfId="28386"/>
    <cellStyle name="Notas 2 2 5 3 4 5 4" xfId="28387"/>
    <cellStyle name="Notas 2 2 5 3 4 5 5" xfId="28388"/>
    <cellStyle name="Notas 2 2 5 3 4 5 6" xfId="28389"/>
    <cellStyle name="Notas 2 2 5 3 4 6" xfId="28390"/>
    <cellStyle name="Notas 2 2 5 3 4 6 2" xfId="28391"/>
    <cellStyle name="Notas 2 2 5 3 4 6 3" xfId="28392"/>
    <cellStyle name="Notas 2 2 5 3 4 6 4" xfId="28393"/>
    <cellStyle name="Notas 2 2 5 3 4 6 5" xfId="28394"/>
    <cellStyle name="Notas 2 2 5 3 4 6 6" xfId="28395"/>
    <cellStyle name="Notas 2 2 5 3 4 7" xfId="28396"/>
    <cellStyle name="Notas 2 2 5 3 4 7 2" xfId="28397"/>
    <cellStyle name="Notas 2 2 5 3 4 7 3" xfId="28398"/>
    <cellStyle name="Notas 2 2 5 3 4 7 4" xfId="28399"/>
    <cellStyle name="Notas 2 2 5 3 4 7 5" xfId="28400"/>
    <cellStyle name="Notas 2 2 5 3 4 7 6" xfId="28401"/>
    <cellStyle name="Notas 2 2 5 3 4 8" xfId="28402"/>
    <cellStyle name="Notas 2 2 5 3 4 8 2" xfId="28403"/>
    <cellStyle name="Notas 2 2 5 3 4 8 3" xfId="28404"/>
    <cellStyle name="Notas 2 2 5 3 4 8 4" xfId="28405"/>
    <cellStyle name="Notas 2 2 5 3 4 8 5" xfId="28406"/>
    <cellStyle name="Notas 2 2 5 3 4 8 6" xfId="28407"/>
    <cellStyle name="Notas 2 2 5 3 4 9" xfId="28408"/>
    <cellStyle name="Notas 2 2 5 3 5" xfId="28409"/>
    <cellStyle name="Notas 2 2 5 3 5 10" xfId="28410"/>
    <cellStyle name="Notas 2 2 5 3 5 11" xfId="28411"/>
    <cellStyle name="Notas 2 2 5 3 5 12" xfId="28412"/>
    <cellStyle name="Notas 2 2 5 3 5 13" xfId="28413"/>
    <cellStyle name="Notas 2 2 5 3 5 2" xfId="28414"/>
    <cellStyle name="Notas 2 2 5 3 5 2 2" xfId="28415"/>
    <cellStyle name="Notas 2 2 5 3 5 2 3" xfId="28416"/>
    <cellStyle name="Notas 2 2 5 3 5 2 4" xfId="28417"/>
    <cellStyle name="Notas 2 2 5 3 5 2 5" xfId="28418"/>
    <cellStyle name="Notas 2 2 5 3 5 2 6" xfId="28419"/>
    <cellStyle name="Notas 2 2 5 3 5 3" xfId="28420"/>
    <cellStyle name="Notas 2 2 5 3 5 3 2" xfId="28421"/>
    <cellStyle name="Notas 2 2 5 3 5 3 3" xfId="28422"/>
    <cellStyle name="Notas 2 2 5 3 5 3 4" xfId="28423"/>
    <cellStyle name="Notas 2 2 5 3 5 3 5" xfId="28424"/>
    <cellStyle name="Notas 2 2 5 3 5 3 6" xfId="28425"/>
    <cellStyle name="Notas 2 2 5 3 5 4" xfId="28426"/>
    <cellStyle name="Notas 2 2 5 3 5 4 2" xfId="28427"/>
    <cellStyle name="Notas 2 2 5 3 5 4 3" xfId="28428"/>
    <cellStyle name="Notas 2 2 5 3 5 4 4" xfId="28429"/>
    <cellStyle name="Notas 2 2 5 3 5 4 5" xfId="28430"/>
    <cellStyle name="Notas 2 2 5 3 5 4 6" xfId="28431"/>
    <cellStyle name="Notas 2 2 5 3 5 5" xfId="28432"/>
    <cellStyle name="Notas 2 2 5 3 5 5 2" xfId="28433"/>
    <cellStyle name="Notas 2 2 5 3 5 5 3" xfId="28434"/>
    <cellStyle name="Notas 2 2 5 3 5 5 4" xfId="28435"/>
    <cellStyle name="Notas 2 2 5 3 5 5 5" xfId="28436"/>
    <cellStyle name="Notas 2 2 5 3 5 5 6" xfId="28437"/>
    <cellStyle name="Notas 2 2 5 3 5 6" xfId="28438"/>
    <cellStyle name="Notas 2 2 5 3 5 6 2" xfId="28439"/>
    <cellStyle name="Notas 2 2 5 3 5 6 3" xfId="28440"/>
    <cellStyle name="Notas 2 2 5 3 5 6 4" xfId="28441"/>
    <cellStyle name="Notas 2 2 5 3 5 6 5" xfId="28442"/>
    <cellStyle name="Notas 2 2 5 3 5 6 6" xfId="28443"/>
    <cellStyle name="Notas 2 2 5 3 5 7" xfId="28444"/>
    <cellStyle name="Notas 2 2 5 3 5 7 2" xfId="28445"/>
    <cellStyle name="Notas 2 2 5 3 5 7 3" xfId="28446"/>
    <cellStyle name="Notas 2 2 5 3 5 7 4" xfId="28447"/>
    <cellStyle name="Notas 2 2 5 3 5 7 5" xfId="28448"/>
    <cellStyle name="Notas 2 2 5 3 5 7 6" xfId="28449"/>
    <cellStyle name="Notas 2 2 5 3 5 8" xfId="28450"/>
    <cellStyle name="Notas 2 2 5 3 5 8 2" xfId="28451"/>
    <cellStyle name="Notas 2 2 5 3 5 8 3" xfId="28452"/>
    <cellStyle name="Notas 2 2 5 3 5 8 4" xfId="28453"/>
    <cellStyle name="Notas 2 2 5 3 5 8 5" xfId="28454"/>
    <cellStyle name="Notas 2 2 5 3 5 8 6" xfId="28455"/>
    <cellStyle name="Notas 2 2 5 3 5 9" xfId="28456"/>
    <cellStyle name="Notas 2 2 5 3 6" xfId="28457"/>
    <cellStyle name="Notas 2 2 5 3 6 10" xfId="28458"/>
    <cellStyle name="Notas 2 2 5 3 6 11" xfId="28459"/>
    <cellStyle name="Notas 2 2 5 3 6 12" xfId="28460"/>
    <cellStyle name="Notas 2 2 5 3 6 13" xfId="28461"/>
    <cellStyle name="Notas 2 2 5 3 6 2" xfId="28462"/>
    <cellStyle name="Notas 2 2 5 3 6 2 2" xfId="28463"/>
    <cellStyle name="Notas 2 2 5 3 6 2 3" xfId="28464"/>
    <cellStyle name="Notas 2 2 5 3 6 2 4" xfId="28465"/>
    <cellStyle name="Notas 2 2 5 3 6 2 5" xfId="28466"/>
    <cellStyle name="Notas 2 2 5 3 6 2 6" xfId="28467"/>
    <cellStyle name="Notas 2 2 5 3 6 3" xfId="28468"/>
    <cellStyle name="Notas 2 2 5 3 6 3 2" xfId="28469"/>
    <cellStyle name="Notas 2 2 5 3 6 3 3" xfId="28470"/>
    <cellStyle name="Notas 2 2 5 3 6 3 4" xfId="28471"/>
    <cellStyle name="Notas 2 2 5 3 6 3 5" xfId="28472"/>
    <cellStyle name="Notas 2 2 5 3 6 3 6" xfId="28473"/>
    <cellStyle name="Notas 2 2 5 3 6 4" xfId="28474"/>
    <cellStyle name="Notas 2 2 5 3 6 4 2" xfId="28475"/>
    <cellStyle name="Notas 2 2 5 3 6 4 3" xfId="28476"/>
    <cellStyle name="Notas 2 2 5 3 6 4 4" xfId="28477"/>
    <cellStyle name="Notas 2 2 5 3 6 4 5" xfId="28478"/>
    <cellStyle name="Notas 2 2 5 3 6 4 6" xfId="28479"/>
    <cellStyle name="Notas 2 2 5 3 6 5" xfId="28480"/>
    <cellStyle name="Notas 2 2 5 3 6 5 2" xfId="28481"/>
    <cellStyle name="Notas 2 2 5 3 6 5 3" xfId="28482"/>
    <cellStyle name="Notas 2 2 5 3 6 5 4" xfId="28483"/>
    <cellStyle name="Notas 2 2 5 3 6 5 5" xfId="28484"/>
    <cellStyle name="Notas 2 2 5 3 6 5 6" xfId="28485"/>
    <cellStyle name="Notas 2 2 5 3 6 6" xfId="28486"/>
    <cellStyle name="Notas 2 2 5 3 6 6 2" xfId="28487"/>
    <cellStyle name="Notas 2 2 5 3 6 6 3" xfId="28488"/>
    <cellStyle name="Notas 2 2 5 3 6 6 4" xfId="28489"/>
    <cellStyle name="Notas 2 2 5 3 6 6 5" xfId="28490"/>
    <cellStyle name="Notas 2 2 5 3 6 6 6" xfId="28491"/>
    <cellStyle name="Notas 2 2 5 3 6 7" xfId="28492"/>
    <cellStyle name="Notas 2 2 5 3 6 7 2" xfId="28493"/>
    <cellStyle name="Notas 2 2 5 3 6 7 3" xfId="28494"/>
    <cellStyle name="Notas 2 2 5 3 6 7 4" xfId="28495"/>
    <cellStyle name="Notas 2 2 5 3 6 7 5" xfId="28496"/>
    <cellStyle name="Notas 2 2 5 3 6 7 6" xfId="28497"/>
    <cellStyle name="Notas 2 2 5 3 6 8" xfId="28498"/>
    <cellStyle name="Notas 2 2 5 3 6 8 2" xfId="28499"/>
    <cellStyle name="Notas 2 2 5 3 6 8 3" xfId="28500"/>
    <cellStyle name="Notas 2 2 5 3 6 8 4" xfId="28501"/>
    <cellStyle name="Notas 2 2 5 3 6 8 5" xfId="28502"/>
    <cellStyle name="Notas 2 2 5 3 6 8 6" xfId="28503"/>
    <cellStyle name="Notas 2 2 5 3 6 9" xfId="28504"/>
    <cellStyle name="Notas 2 2 5 3 7" xfId="28505"/>
    <cellStyle name="Notas 2 2 5 3 7 10" xfId="28506"/>
    <cellStyle name="Notas 2 2 5 3 7 11" xfId="28507"/>
    <cellStyle name="Notas 2 2 5 3 7 12" xfId="28508"/>
    <cellStyle name="Notas 2 2 5 3 7 13" xfId="28509"/>
    <cellStyle name="Notas 2 2 5 3 7 2" xfId="28510"/>
    <cellStyle name="Notas 2 2 5 3 7 2 2" xfId="28511"/>
    <cellStyle name="Notas 2 2 5 3 7 2 3" xfId="28512"/>
    <cellStyle name="Notas 2 2 5 3 7 2 4" xfId="28513"/>
    <cellStyle name="Notas 2 2 5 3 7 2 5" xfId="28514"/>
    <cellStyle name="Notas 2 2 5 3 7 2 6" xfId="28515"/>
    <cellStyle name="Notas 2 2 5 3 7 3" xfId="28516"/>
    <cellStyle name="Notas 2 2 5 3 7 3 2" xfId="28517"/>
    <cellStyle name="Notas 2 2 5 3 7 3 3" xfId="28518"/>
    <cellStyle name="Notas 2 2 5 3 7 3 4" xfId="28519"/>
    <cellStyle name="Notas 2 2 5 3 7 3 5" xfId="28520"/>
    <cellStyle name="Notas 2 2 5 3 7 3 6" xfId="28521"/>
    <cellStyle name="Notas 2 2 5 3 7 4" xfId="28522"/>
    <cellStyle name="Notas 2 2 5 3 7 4 2" xfId="28523"/>
    <cellStyle name="Notas 2 2 5 3 7 4 3" xfId="28524"/>
    <cellStyle name="Notas 2 2 5 3 7 4 4" xfId="28525"/>
    <cellStyle name="Notas 2 2 5 3 7 4 5" xfId="28526"/>
    <cellStyle name="Notas 2 2 5 3 7 4 6" xfId="28527"/>
    <cellStyle name="Notas 2 2 5 3 7 5" xfId="28528"/>
    <cellStyle name="Notas 2 2 5 3 7 5 2" xfId="28529"/>
    <cellStyle name="Notas 2 2 5 3 7 5 3" xfId="28530"/>
    <cellStyle name="Notas 2 2 5 3 7 5 4" xfId="28531"/>
    <cellStyle name="Notas 2 2 5 3 7 5 5" xfId="28532"/>
    <cellStyle name="Notas 2 2 5 3 7 5 6" xfId="28533"/>
    <cellStyle name="Notas 2 2 5 3 7 6" xfId="28534"/>
    <cellStyle name="Notas 2 2 5 3 7 6 2" xfId="28535"/>
    <cellStyle name="Notas 2 2 5 3 7 6 3" xfId="28536"/>
    <cellStyle name="Notas 2 2 5 3 7 6 4" xfId="28537"/>
    <cellStyle name="Notas 2 2 5 3 7 6 5" xfId="28538"/>
    <cellStyle name="Notas 2 2 5 3 7 6 6" xfId="28539"/>
    <cellStyle name="Notas 2 2 5 3 7 7" xfId="28540"/>
    <cellStyle name="Notas 2 2 5 3 7 7 2" xfId="28541"/>
    <cellStyle name="Notas 2 2 5 3 7 7 3" xfId="28542"/>
    <cellStyle name="Notas 2 2 5 3 7 7 4" xfId="28543"/>
    <cellStyle name="Notas 2 2 5 3 7 7 5" xfId="28544"/>
    <cellStyle name="Notas 2 2 5 3 7 7 6" xfId="28545"/>
    <cellStyle name="Notas 2 2 5 3 7 8" xfId="28546"/>
    <cellStyle name="Notas 2 2 5 3 7 8 2" xfId="28547"/>
    <cellStyle name="Notas 2 2 5 3 7 8 3" xfId="28548"/>
    <cellStyle name="Notas 2 2 5 3 7 8 4" xfId="28549"/>
    <cellStyle name="Notas 2 2 5 3 7 8 5" xfId="28550"/>
    <cellStyle name="Notas 2 2 5 3 7 8 6" xfId="28551"/>
    <cellStyle name="Notas 2 2 5 3 7 9" xfId="28552"/>
    <cellStyle name="Notas 2 2 5 3 8" xfId="28553"/>
    <cellStyle name="Notas 2 2 5 3 8 2" xfId="28554"/>
    <cellStyle name="Notas 2 2 5 3 8 3" xfId="28555"/>
    <cellStyle name="Notas 2 2 5 3 8 4" xfId="28556"/>
    <cellStyle name="Notas 2 2 5 3 8 5" xfId="28557"/>
    <cellStyle name="Notas 2 2 5 3 8 6" xfId="28558"/>
    <cellStyle name="Notas 2 2 5 3 9" xfId="28559"/>
    <cellStyle name="Notas 2 2 5 3 9 2" xfId="28560"/>
    <cellStyle name="Notas 2 2 5 3 9 3" xfId="28561"/>
    <cellStyle name="Notas 2 2 5 3 9 4" xfId="28562"/>
    <cellStyle name="Notas 2 2 5 3 9 5" xfId="28563"/>
    <cellStyle name="Notas 2 2 5 3 9 6" xfId="28564"/>
    <cellStyle name="Notas 2 2 5 4" xfId="28565"/>
    <cellStyle name="Notas 2 2 5 4 10" xfId="28566"/>
    <cellStyle name="Notas 2 2 5 4 11" xfId="28567"/>
    <cellStyle name="Notas 2 2 5 4 12" xfId="28568"/>
    <cellStyle name="Notas 2 2 5 4 13" xfId="28569"/>
    <cellStyle name="Notas 2 2 5 4 14" xfId="28570"/>
    <cellStyle name="Notas 2 2 5 4 15" xfId="28571"/>
    <cellStyle name="Notas 2 2 5 4 2" xfId="28572"/>
    <cellStyle name="Notas 2 2 5 4 2 10" xfId="28573"/>
    <cellStyle name="Notas 2 2 5 4 2 11" xfId="28574"/>
    <cellStyle name="Notas 2 2 5 4 2 12" xfId="28575"/>
    <cellStyle name="Notas 2 2 5 4 2 13" xfId="28576"/>
    <cellStyle name="Notas 2 2 5 4 2 14" xfId="28577"/>
    <cellStyle name="Notas 2 2 5 4 2 2" xfId="28578"/>
    <cellStyle name="Notas 2 2 5 4 2 2 2" xfId="28579"/>
    <cellStyle name="Notas 2 2 5 4 2 2 3" xfId="28580"/>
    <cellStyle name="Notas 2 2 5 4 2 2 4" xfId="28581"/>
    <cellStyle name="Notas 2 2 5 4 2 2 5" xfId="28582"/>
    <cellStyle name="Notas 2 2 5 4 2 2 6" xfId="28583"/>
    <cellStyle name="Notas 2 2 5 4 2 3" xfId="28584"/>
    <cellStyle name="Notas 2 2 5 4 2 3 2" xfId="28585"/>
    <cellStyle name="Notas 2 2 5 4 2 3 3" xfId="28586"/>
    <cellStyle name="Notas 2 2 5 4 2 3 4" xfId="28587"/>
    <cellStyle name="Notas 2 2 5 4 2 3 5" xfId="28588"/>
    <cellStyle name="Notas 2 2 5 4 2 3 6" xfId="28589"/>
    <cellStyle name="Notas 2 2 5 4 2 4" xfId="28590"/>
    <cellStyle name="Notas 2 2 5 4 2 4 2" xfId="28591"/>
    <cellStyle name="Notas 2 2 5 4 2 4 3" xfId="28592"/>
    <cellStyle name="Notas 2 2 5 4 2 4 4" xfId="28593"/>
    <cellStyle name="Notas 2 2 5 4 2 4 5" xfId="28594"/>
    <cellStyle name="Notas 2 2 5 4 2 4 6" xfId="28595"/>
    <cellStyle name="Notas 2 2 5 4 2 5" xfId="28596"/>
    <cellStyle name="Notas 2 2 5 4 2 5 2" xfId="28597"/>
    <cellStyle name="Notas 2 2 5 4 2 5 3" xfId="28598"/>
    <cellStyle name="Notas 2 2 5 4 2 5 4" xfId="28599"/>
    <cellStyle name="Notas 2 2 5 4 2 5 5" xfId="28600"/>
    <cellStyle name="Notas 2 2 5 4 2 5 6" xfId="28601"/>
    <cellStyle name="Notas 2 2 5 4 2 6" xfId="28602"/>
    <cellStyle name="Notas 2 2 5 4 2 6 2" xfId="28603"/>
    <cellStyle name="Notas 2 2 5 4 2 6 3" xfId="28604"/>
    <cellStyle name="Notas 2 2 5 4 2 6 4" xfId="28605"/>
    <cellStyle name="Notas 2 2 5 4 2 6 5" xfId="28606"/>
    <cellStyle name="Notas 2 2 5 4 2 6 6" xfId="28607"/>
    <cellStyle name="Notas 2 2 5 4 2 7" xfId="28608"/>
    <cellStyle name="Notas 2 2 5 4 2 7 2" xfId="28609"/>
    <cellStyle name="Notas 2 2 5 4 2 7 3" xfId="28610"/>
    <cellStyle name="Notas 2 2 5 4 2 7 4" xfId="28611"/>
    <cellStyle name="Notas 2 2 5 4 2 7 5" xfId="28612"/>
    <cellStyle name="Notas 2 2 5 4 2 7 6" xfId="28613"/>
    <cellStyle name="Notas 2 2 5 4 2 8" xfId="28614"/>
    <cellStyle name="Notas 2 2 5 4 2 8 2" xfId="28615"/>
    <cellStyle name="Notas 2 2 5 4 2 8 3" xfId="28616"/>
    <cellStyle name="Notas 2 2 5 4 2 8 4" xfId="28617"/>
    <cellStyle name="Notas 2 2 5 4 2 8 5" xfId="28618"/>
    <cellStyle name="Notas 2 2 5 4 2 8 6" xfId="28619"/>
    <cellStyle name="Notas 2 2 5 4 2 9" xfId="28620"/>
    <cellStyle name="Notas 2 2 5 4 3" xfId="28621"/>
    <cellStyle name="Notas 2 2 5 4 3 2" xfId="28622"/>
    <cellStyle name="Notas 2 2 5 4 3 2 2" xfId="28623"/>
    <cellStyle name="Notas 2 2 5 4 3 2 3" xfId="28624"/>
    <cellStyle name="Notas 2 2 5 4 3 2 4" xfId="28625"/>
    <cellStyle name="Notas 2 2 5 4 3 3" xfId="28626"/>
    <cellStyle name="Notas 2 2 5 4 3 4" xfId="28627"/>
    <cellStyle name="Notas 2 2 5 4 3 5" xfId="28628"/>
    <cellStyle name="Notas 2 2 5 4 3 6" xfId="28629"/>
    <cellStyle name="Notas 2 2 5 4 3 7" xfId="28630"/>
    <cellStyle name="Notas 2 2 5 4 4" xfId="28631"/>
    <cellStyle name="Notas 2 2 5 4 4 2" xfId="28632"/>
    <cellStyle name="Notas 2 2 5 4 4 2 2" xfId="28633"/>
    <cellStyle name="Notas 2 2 5 4 4 3" xfId="28634"/>
    <cellStyle name="Notas 2 2 5 4 4 4" xfId="28635"/>
    <cellStyle name="Notas 2 2 5 4 4 5" xfId="28636"/>
    <cellStyle name="Notas 2 2 5 4 4 6" xfId="28637"/>
    <cellStyle name="Notas 2 2 5 4 4 7" xfId="28638"/>
    <cellStyle name="Notas 2 2 5 4 5" xfId="28639"/>
    <cellStyle name="Notas 2 2 5 4 5 2" xfId="28640"/>
    <cellStyle name="Notas 2 2 5 4 5 3" xfId="28641"/>
    <cellStyle name="Notas 2 2 5 4 5 4" xfId="28642"/>
    <cellStyle name="Notas 2 2 5 4 5 5" xfId="28643"/>
    <cellStyle name="Notas 2 2 5 4 5 6" xfId="28644"/>
    <cellStyle name="Notas 2 2 5 4 6" xfId="28645"/>
    <cellStyle name="Notas 2 2 5 4 6 2" xfId="28646"/>
    <cellStyle name="Notas 2 2 5 4 6 3" xfId="28647"/>
    <cellStyle name="Notas 2 2 5 4 6 4" xfId="28648"/>
    <cellStyle name="Notas 2 2 5 4 6 5" xfId="28649"/>
    <cellStyle name="Notas 2 2 5 4 6 6" xfId="28650"/>
    <cellStyle name="Notas 2 2 5 4 7" xfId="28651"/>
    <cellStyle name="Notas 2 2 5 4 7 2" xfId="28652"/>
    <cellStyle name="Notas 2 2 5 4 7 3" xfId="28653"/>
    <cellStyle name="Notas 2 2 5 4 7 4" xfId="28654"/>
    <cellStyle name="Notas 2 2 5 4 7 5" xfId="28655"/>
    <cellStyle name="Notas 2 2 5 4 7 6" xfId="28656"/>
    <cellStyle name="Notas 2 2 5 4 8" xfId="28657"/>
    <cellStyle name="Notas 2 2 5 4 8 2" xfId="28658"/>
    <cellStyle name="Notas 2 2 5 4 8 3" xfId="28659"/>
    <cellStyle name="Notas 2 2 5 4 8 4" xfId="28660"/>
    <cellStyle name="Notas 2 2 5 4 8 5" xfId="28661"/>
    <cellStyle name="Notas 2 2 5 4 8 6" xfId="28662"/>
    <cellStyle name="Notas 2 2 5 4 9" xfId="28663"/>
    <cellStyle name="Notas 2 2 5 4 9 2" xfId="28664"/>
    <cellStyle name="Notas 2 2 5 4 9 3" xfId="28665"/>
    <cellStyle name="Notas 2 2 5 4 9 4" xfId="28666"/>
    <cellStyle name="Notas 2 2 5 4 9 5" xfId="28667"/>
    <cellStyle name="Notas 2 2 5 4 9 6" xfId="28668"/>
    <cellStyle name="Notas 2 2 5 5" xfId="28669"/>
    <cellStyle name="Notas 2 2 5 5 10" xfId="28670"/>
    <cellStyle name="Notas 2 2 5 5 11" xfId="28671"/>
    <cellStyle name="Notas 2 2 5 5 12" xfId="28672"/>
    <cellStyle name="Notas 2 2 5 5 13" xfId="28673"/>
    <cellStyle name="Notas 2 2 5 5 14" xfId="28674"/>
    <cellStyle name="Notas 2 2 5 5 2" xfId="28675"/>
    <cellStyle name="Notas 2 2 5 5 2 2" xfId="28676"/>
    <cellStyle name="Notas 2 2 5 5 2 3" xfId="28677"/>
    <cellStyle name="Notas 2 2 5 5 2 4" xfId="28678"/>
    <cellStyle name="Notas 2 2 5 5 2 5" xfId="28679"/>
    <cellStyle name="Notas 2 2 5 5 2 6" xfId="28680"/>
    <cellStyle name="Notas 2 2 5 5 2 7" xfId="28681"/>
    <cellStyle name="Notas 2 2 5 5 3" xfId="28682"/>
    <cellStyle name="Notas 2 2 5 5 3 2" xfId="28683"/>
    <cellStyle name="Notas 2 2 5 5 3 3" xfId="28684"/>
    <cellStyle name="Notas 2 2 5 5 3 4" xfId="28685"/>
    <cellStyle name="Notas 2 2 5 5 3 5" xfId="28686"/>
    <cellStyle name="Notas 2 2 5 5 3 6" xfId="28687"/>
    <cellStyle name="Notas 2 2 5 5 4" xfId="28688"/>
    <cellStyle name="Notas 2 2 5 5 4 2" xfId="28689"/>
    <cellStyle name="Notas 2 2 5 5 4 3" xfId="28690"/>
    <cellStyle name="Notas 2 2 5 5 4 4" xfId="28691"/>
    <cellStyle name="Notas 2 2 5 5 4 5" xfId="28692"/>
    <cellStyle name="Notas 2 2 5 5 4 6" xfId="28693"/>
    <cellStyle name="Notas 2 2 5 5 5" xfId="28694"/>
    <cellStyle name="Notas 2 2 5 5 5 2" xfId="28695"/>
    <cellStyle name="Notas 2 2 5 5 5 3" xfId="28696"/>
    <cellStyle name="Notas 2 2 5 5 5 4" xfId="28697"/>
    <cellStyle name="Notas 2 2 5 5 5 5" xfId="28698"/>
    <cellStyle name="Notas 2 2 5 5 5 6" xfId="28699"/>
    <cellStyle name="Notas 2 2 5 5 6" xfId="28700"/>
    <cellStyle name="Notas 2 2 5 5 6 2" xfId="28701"/>
    <cellStyle name="Notas 2 2 5 5 6 3" xfId="28702"/>
    <cellStyle name="Notas 2 2 5 5 6 4" xfId="28703"/>
    <cellStyle name="Notas 2 2 5 5 6 5" xfId="28704"/>
    <cellStyle name="Notas 2 2 5 5 6 6" xfId="28705"/>
    <cellStyle name="Notas 2 2 5 5 7" xfId="28706"/>
    <cellStyle name="Notas 2 2 5 5 7 2" xfId="28707"/>
    <cellStyle name="Notas 2 2 5 5 7 3" xfId="28708"/>
    <cellStyle name="Notas 2 2 5 5 7 4" xfId="28709"/>
    <cellStyle name="Notas 2 2 5 5 7 5" xfId="28710"/>
    <cellStyle name="Notas 2 2 5 5 7 6" xfId="28711"/>
    <cellStyle name="Notas 2 2 5 5 8" xfId="28712"/>
    <cellStyle name="Notas 2 2 5 5 8 2" xfId="28713"/>
    <cellStyle name="Notas 2 2 5 5 8 3" xfId="28714"/>
    <cellStyle name="Notas 2 2 5 5 8 4" xfId="28715"/>
    <cellStyle name="Notas 2 2 5 5 8 5" xfId="28716"/>
    <cellStyle name="Notas 2 2 5 5 8 6" xfId="28717"/>
    <cellStyle name="Notas 2 2 5 5 9" xfId="28718"/>
    <cellStyle name="Notas 2 2 5 6" xfId="28719"/>
    <cellStyle name="Notas 2 2 5 6 10" xfId="28720"/>
    <cellStyle name="Notas 2 2 5 6 11" xfId="28721"/>
    <cellStyle name="Notas 2 2 5 6 12" xfId="28722"/>
    <cellStyle name="Notas 2 2 5 6 13" xfId="28723"/>
    <cellStyle name="Notas 2 2 5 6 14" xfId="28724"/>
    <cellStyle name="Notas 2 2 5 6 2" xfId="28725"/>
    <cellStyle name="Notas 2 2 5 6 2 2" xfId="28726"/>
    <cellStyle name="Notas 2 2 5 6 2 3" xfId="28727"/>
    <cellStyle name="Notas 2 2 5 6 2 4" xfId="28728"/>
    <cellStyle name="Notas 2 2 5 6 2 5" xfId="28729"/>
    <cellStyle name="Notas 2 2 5 6 2 6" xfId="28730"/>
    <cellStyle name="Notas 2 2 5 6 2 7" xfId="28731"/>
    <cellStyle name="Notas 2 2 5 6 3" xfId="28732"/>
    <cellStyle name="Notas 2 2 5 6 3 2" xfId="28733"/>
    <cellStyle name="Notas 2 2 5 6 3 3" xfId="28734"/>
    <cellStyle name="Notas 2 2 5 6 3 4" xfId="28735"/>
    <cellStyle name="Notas 2 2 5 6 3 5" xfId="28736"/>
    <cellStyle name="Notas 2 2 5 6 3 6" xfId="28737"/>
    <cellStyle name="Notas 2 2 5 6 4" xfId="28738"/>
    <cellStyle name="Notas 2 2 5 6 4 2" xfId="28739"/>
    <cellStyle name="Notas 2 2 5 6 4 3" xfId="28740"/>
    <cellStyle name="Notas 2 2 5 6 4 4" xfId="28741"/>
    <cellStyle name="Notas 2 2 5 6 4 5" xfId="28742"/>
    <cellStyle name="Notas 2 2 5 6 4 6" xfId="28743"/>
    <cellStyle name="Notas 2 2 5 6 5" xfId="28744"/>
    <cellStyle name="Notas 2 2 5 6 5 2" xfId="28745"/>
    <cellStyle name="Notas 2 2 5 6 5 3" xfId="28746"/>
    <cellStyle name="Notas 2 2 5 6 5 4" xfId="28747"/>
    <cellStyle name="Notas 2 2 5 6 5 5" xfId="28748"/>
    <cellStyle name="Notas 2 2 5 6 5 6" xfId="28749"/>
    <cellStyle name="Notas 2 2 5 6 6" xfId="28750"/>
    <cellStyle name="Notas 2 2 5 6 6 2" xfId="28751"/>
    <cellStyle name="Notas 2 2 5 6 6 3" xfId="28752"/>
    <cellStyle name="Notas 2 2 5 6 6 4" xfId="28753"/>
    <cellStyle name="Notas 2 2 5 6 6 5" xfId="28754"/>
    <cellStyle name="Notas 2 2 5 6 6 6" xfId="28755"/>
    <cellStyle name="Notas 2 2 5 6 7" xfId="28756"/>
    <cellStyle name="Notas 2 2 5 6 7 2" xfId="28757"/>
    <cellStyle name="Notas 2 2 5 6 7 3" xfId="28758"/>
    <cellStyle name="Notas 2 2 5 6 7 4" xfId="28759"/>
    <cellStyle name="Notas 2 2 5 6 7 5" xfId="28760"/>
    <cellStyle name="Notas 2 2 5 6 7 6" xfId="28761"/>
    <cellStyle name="Notas 2 2 5 6 8" xfId="28762"/>
    <cellStyle name="Notas 2 2 5 6 8 2" xfId="28763"/>
    <cellStyle name="Notas 2 2 5 6 8 3" xfId="28764"/>
    <cellStyle name="Notas 2 2 5 6 8 4" xfId="28765"/>
    <cellStyle name="Notas 2 2 5 6 8 5" xfId="28766"/>
    <cellStyle name="Notas 2 2 5 6 8 6" xfId="28767"/>
    <cellStyle name="Notas 2 2 5 6 9" xfId="28768"/>
    <cellStyle name="Notas 2 2 5 7" xfId="28769"/>
    <cellStyle name="Notas 2 2 5 7 10" xfId="28770"/>
    <cellStyle name="Notas 2 2 5 7 11" xfId="28771"/>
    <cellStyle name="Notas 2 2 5 7 12" xfId="28772"/>
    <cellStyle name="Notas 2 2 5 7 13" xfId="28773"/>
    <cellStyle name="Notas 2 2 5 7 14" xfId="28774"/>
    <cellStyle name="Notas 2 2 5 7 2" xfId="28775"/>
    <cellStyle name="Notas 2 2 5 7 2 2" xfId="28776"/>
    <cellStyle name="Notas 2 2 5 7 2 3" xfId="28777"/>
    <cellStyle name="Notas 2 2 5 7 2 4" xfId="28778"/>
    <cellStyle name="Notas 2 2 5 7 2 5" xfId="28779"/>
    <cellStyle name="Notas 2 2 5 7 2 6" xfId="28780"/>
    <cellStyle name="Notas 2 2 5 7 2 7" xfId="28781"/>
    <cellStyle name="Notas 2 2 5 7 3" xfId="28782"/>
    <cellStyle name="Notas 2 2 5 7 3 2" xfId="28783"/>
    <cellStyle name="Notas 2 2 5 7 3 3" xfId="28784"/>
    <cellStyle name="Notas 2 2 5 7 3 4" xfId="28785"/>
    <cellStyle name="Notas 2 2 5 7 3 5" xfId="28786"/>
    <cellStyle name="Notas 2 2 5 7 3 6" xfId="28787"/>
    <cellStyle name="Notas 2 2 5 7 3 7" xfId="28788"/>
    <cellStyle name="Notas 2 2 5 7 4" xfId="28789"/>
    <cellStyle name="Notas 2 2 5 7 4 2" xfId="28790"/>
    <cellStyle name="Notas 2 2 5 7 4 3" xfId="28791"/>
    <cellStyle name="Notas 2 2 5 7 4 4" xfId="28792"/>
    <cellStyle name="Notas 2 2 5 7 4 5" xfId="28793"/>
    <cellStyle name="Notas 2 2 5 7 4 6" xfId="28794"/>
    <cellStyle name="Notas 2 2 5 7 5" xfId="28795"/>
    <cellStyle name="Notas 2 2 5 7 5 2" xfId="28796"/>
    <cellStyle name="Notas 2 2 5 7 5 3" xfId="28797"/>
    <cellStyle name="Notas 2 2 5 7 5 4" xfId="28798"/>
    <cellStyle name="Notas 2 2 5 7 5 5" xfId="28799"/>
    <cellStyle name="Notas 2 2 5 7 5 6" xfId="28800"/>
    <cellStyle name="Notas 2 2 5 7 6" xfId="28801"/>
    <cellStyle name="Notas 2 2 5 7 6 2" xfId="28802"/>
    <cellStyle name="Notas 2 2 5 7 6 3" xfId="28803"/>
    <cellStyle name="Notas 2 2 5 7 6 4" xfId="28804"/>
    <cellStyle name="Notas 2 2 5 7 6 5" xfId="28805"/>
    <cellStyle name="Notas 2 2 5 7 6 6" xfId="28806"/>
    <cellStyle name="Notas 2 2 5 7 7" xfId="28807"/>
    <cellStyle name="Notas 2 2 5 7 7 2" xfId="28808"/>
    <cellStyle name="Notas 2 2 5 7 7 3" xfId="28809"/>
    <cellStyle name="Notas 2 2 5 7 7 4" xfId="28810"/>
    <cellStyle name="Notas 2 2 5 7 7 5" xfId="28811"/>
    <cellStyle name="Notas 2 2 5 7 7 6" xfId="28812"/>
    <cellStyle name="Notas 2 2 5 7 8" xfId="28813"/>
    <cellStyle name="Notas 2 2 5 7 8 2" xfId="28814"/>
    <cellStyle name="Notas 2 2 5 7 8 3" xfId="28815"/>
    <cellStyle name="Notas 2 2 5 7 8 4" xfId="28816"/>
    <cellStyle name="Notas 2 2 5 7 8 5" xfId="28817"/>
    <cellStyle name="Notas 2 2 5 7 8 6" xfId="28818"/>
    <cellStyle name="Notas 2 2 5 7 9" xfId="28819"/>
    <cellStyle name="Notas 2 2 5 8" xfId="28820"/>
    <cellStyle name="Notas 2 2 5 8 10" xfId="28821"/>
    <cellStyle name="Notas 2 2 5 8 11" xfId="28822"/>
    <cellStyle name="Notas 2 2 5 8 12" xfId="28823"/>
    <cellStyle name="Notas 2 2 5 8 13" xfId="28824"/>
    <cellStyle name="Notas 2 2 5 8 14" xfId="28825"/>
    <cellStyle name="Notas 2 2 5 8 2" xfId="28826"/>
    <cellStyle name="Notas 2 2 5 8 2 2" xfId="28827"/>
    <cellStyle name="Notas 2 2 5 8 2 3" xfId="28828"/>
    <cellStyle name="Notas 2 2 5 8 2 4" xfId="28829"/>
    <cellStyle name="Notas 2 2 5 8 2 5" xfId="28830"/>
    <cellStyle name="Notas 2 2 5 8 2 6" xfId="28831"/>
    <cellStyle name="Notas 2 2 5 8 2 7" xfId="28832"/>
    <cellStyle name="Notas 2 2 5 8 3" xfId="28833"/>
    <cellStyle name="Notas 2 2 5 8 3 2" xfId="28834"/>
    <cellStyle name="Notas 2 2 5 8 3 3" xfId="28835"/>
    <cellStyle name="Notas 2 2 5 8 3 4" xfId="28836"/>
    <cellStyle name="Notas 2 2 5 8 3 5" xfId="28837"/>
    <cellStyle name="Notas 2 2 5 8 3 6" xfId="28838"/>
    <cellStyle name="Notas 2 2 5 8 4" xfId="28839"/>
    <cellStyle name="Notas 2 2 5 8 4 2" xfId="28840"/>
    <cellStyle name="Notas 2 2 5 8 4 3" xfId="28841"/>
    <cellStyle name="Notas 2 2 5 8 4 4" xfId="28842"/>
    <cellStyle name="Notas 2 2 5 8 4 5" xfId="28843"/>
    <cellStyle name="Notas 2 2 5 8 4 6" xfId="28844"/>
    <cellStyle name="Notas 2 2 5 8 5" xfId="28845"/>
    <cellStyle name="Notas 2 2 5 8 5 2" xfId="28846"/>
    <cellStyle name="Notas 2 2 5 8 5 3" xfId="28847"/>
    <cellStyle name="Notas 2 2 5 8 5 4" xfId="28848"/>
    <cellStyle name="Notas 2 2 5 8 5 5" xfId="28849"/>
    <cellStyle name="Notas 2 2 5 8 5 6" xfId="28850"/>
    <cellStyle name="Notas 2 2 5 8 6" xfId="28851"/>
    <cellStyle name="Notas 2 2 5 8 6 2" xfId="28852"/>
    <cellStyle name="Notas 2 2 5 8 6 3" xfId="28853"/>
    <cellStyle name="Notas 2 2 5 8 6 4" xfId="28854"/>
    <cellStyle name="Notas 2 2 5 8 6 5" xfId="28855"/>
    <cellStyle name="Notas 2 2 5 8 6 6" xfId="28856"/>
    <cellStyle name="Notas 2 2 5 8 7" xfId="28857"/>
    <cellStyle name="Notas 2 2 5 8 7 2" xfId="28858"/>
    <cellStyle name="Notas 2 2 5 8 7 3" xfId="28859"/>
    <cellStyle name="Notas 2 2 5 8 7 4" xfId="28860"/>
    <cellStyle name="Notas 2 2 5 8 7 5" xfId="28861"/>
    <cellStyle name="Notas 2 2 5 8 7 6" xfId="28862"/>
    <cellStyle name="Notas 2 2 5 8 8" xfId="28863"/>
    <cellStyle name="Notas 2 2 5 8 8 2" xfId="28864"/>
    <cellStyle name="Notas 2 2 5 8 8 3" xfId="28865"/>
    <cellStyle name="Notas 2 2 5 8 8 4" xfId="28866"/>
    <cellStyle name="Notas 2 2 5 8 8 5" xfId="28867"/>
    <cellStyle name="Notas 2 2 5 8 8 6" xfId="28868"/>
    <cellStyle name="Notas 2 2 5 8 9" xfId="28869"/>
    <cellStyle name="Notas 2 2 5 9" xfId="28870"/>
    <cellStyle name="Notas 2 2 5 9 10" xfId="28871"/>
    <cellStyle name="Notas 2 2 5 9 11" xfId="28872"/>
    <cellStyle name="Notas 2 2 5 9 12" xfId="28873"/>
    <cellStyle name="Notas 2 2 5 9 13" xfId="28874"/>
    <cellStyle name="Notas 2 2 5 9 14" xfId="28875"/>
    <cellStyle name="Notas 2 2 5 9 2" xfId="28876"/>
    <cellStyle name="Notas 2 2 5 9 2 2" xfId="28877"/>
    <cellStyle name="Notas 2 2 5 9 2 3" xfId="28878"/>
    <cellStyle name="Notas 2 2 5 9 2 4" xfId="28879"/>
    <cellStyle name="Notas 2 2 5 9 2 5" xfId="28880"/>
    <cellStyle name="Notas 2 2 5 9 2 6" xfId="28881"/>
    <cellStyle name="Notas 2 2 5 9 3" xfId="28882"/>
    <cellStyle name="Notas 2 2 5 9 3 2" xfId="28883"/>
    <cellStyle name="Notas 2 2 5 9 3 3" xfId="28884"/>
    <cellStyle name="Notas 2 2 5 9 3 4" xfId="28885"/>
    <cellStyle name="Notas 2 2 5 9 3 5" xfId="28886"/>
    <cellStyle name="Notas 2 2 5 9 3 6" xfId="28887"/>
    <cellStyle name="Notas 2 2 5 9 4" xfId="28888"/>
    <cellStyle name="Notas 2 2 5 9 4 2" xfId="28889"/>
    <cellStyle name="Notas 2 2 5 9 4 3" xfId="28890"/>
    <cellStyle name="Notas 2 2 5 9 4 4" xfId="28891"/>
    <cellStyle name="Notas 2 2 5 9 4 5" xfId="28892"/>
    <cellStyle name="Notas 2 2 5 9 4 6" xfId="28893"/>
    <cellStyle name="Notas 2 2 5 9 5" xfId="28894"/>
    <cellStyle name="Notas 2 2 5 9 5 2" xfId="28895"/>
    <cellStyle name="Notas 2 2 5 9 5 3" xfId="28896"/>
    <cellStyle name="Notas 2 2 5 9 5 4" xfId="28897"/>
    <cellStyle name="Notas 2 2 5 9 5 5" xfId="28898"/>
    <cellStyle name="Notas 2 2 5 9 5 6" xfId="28899"/>
    <cellStyle name="Notas 2 2 5 9 6" xfId="28900"/>
    <cellStyle name="Notas 2 2 5 9 6 2" xfId="28901"/>
    <cellStyle name="Notas 2 2 5 9 6 3" xfId="28902"/>
    <cellStyle name="Notas 2 2 5 9 6 4" xfId="28903"/>
    <cellStyle name="Notas 2 2 5 9 6 5" xfId="28904"/>
    <cellStyle name="Notas 2 2 5 9 6 6" xfId="28905"/>
    <cellStyle name="Notas 2 2 5 9 7" xfId="28906"/>
    <cellStyle name="Notas 2 2 5 9 7 2" xfId="28907"/>
    <cellStyle name="Notas 2 2 5 9 7 3" xfId="28908"/>
    <cellStyle name="Notas 2 2 5 9 7 4" xfId="28909"/>
    <cellStyle name="Notas 2 2 5 9 7 5" xfId="28910"/>
    <cellStyle name="Notas 2 2 5 9 7 6" xfId="28911"/>
    <cellStyle name="Notas 2 2 5 9 8" xfId="28912"/>
    <cellStyle name="Notas 2 2 5 9 8 2" xfId="28913"/>
    <cellStyle name="Notas 2 2 5 9 8 3" xfId="28914"/>
    <cellStyle name="Notas 2 2 5 9 8 4" xfId="28915"/>
    <cellStyle name="Notas 2 2 5 9 8 5" xfId="28916"/>
    <cellStyle name="Notas 2 2 5 9 8 6" xfId="28917"/>
    <cellStyle name="Notas 2 2 5 9 9" xfId="28918"/>
    <cellStyle name="Notas 2 2 50" xfId="28919"/>
    <cellStyle name="Notas 2 2 50 2" xfId="28920"/>
    <cellStyle name="Notas 2 2 50 2 2" xfId="28921"/>
    <cellStyle name="Notas 2 2 50 2 2 2" xfId="28922"/>
    <cellStyle name="Notas 2 2 50 2 3" xfId="28923"/>
    <cellStyle name="Notas 2 2 50 2 4" xfId="28924"/>
    <cellStyle name="Notas 2 2 50 2 5" xfId="28925"/>
    <cellStyle name="Notas 2 2 50 2 6" xfId="28926"/>
    <cellStyle name="Notas 2 2 50 3" xfId="28927"/>
    <cellStyle name="Notas 2 2 50 3 2" xfId="28928"/>
    <cellStyle name="Notas 2 2 50 4" xfId="28929"/>
    <cellStyle name="Notas 2 2 50 4 2" xfId="28930"/>
    <cellStyle name="Notas 2 2 50 5" xfId="28931"/>
    <cellStyle name="Notas 2 2 51" xfId="28932"/>
    <cellStyle name="Notas 2 2 51 2" xfId="28933"/>
    <cellStyle name="Notas 2 2 51 2 2" xfId="28934"/>
    <cellStyle name="Notas 2 2 51 2 2 2" xfId="28935"/>
    <cellStyle name="Notas 2 2 51 2 3" xfId="28936"/>
    <cellStyle name="Notas 2 2 51 2 4" xfId="28937"/>
    <cellStyle name="Notas 2 2 51 2 5" xfId="28938"/>
    <cellStyle name="Notas 2 2 51 2 6" xfId="28939"/>
    <cellStyle name="Notas 2 2 51 3" xfId="28940"/>
    <cellStyle name="Notas 2 2 51 3 2" xfId="28941"/>
    <cellStyle name="Notas 2 2 51 4" xfId="28942"/>
    <cellStyle name="Notas 2 2 51 4 2" xfId="28943"/>
    <cellStyle name="Notas 2 2 51 5" xfId="28944"/>
    <cellStyle name="Notas 2 2 52" xfId="28945"/>
    <cellStyle name="Notas 2 2 52 2" xfId="28946"/>
    <cellStyle name="Notas 2 2 52 2 2" xfId="28947"/>
    <cellStyle name="Notas 2 2 52 2 2 2" xfId="28948"/>
    <cellStyle name="Notas 2 2 52 2 3" xfId="28949"/>
    <cellStyle name="Notas 2 2 52 2 4" xfId="28950"/>
    <cellStyle name="Notas 2 2 52 2 5" xfId="28951"/>
    <cellStyle name="Notas 2 2 52 2 6" xfId="28952"/>
    <cellStyle name="Notas 2 2 52 3" xfId="28953"/>
    <cellStyle name="Notas 2 2 52 3 2" xfId="28954"/>
    <cellStyle name="Notas 2 2 52 4" xfId="28955"/>
    <cellStyle name="Notas 2 2 52 4 2" xfId="28956"/>
    <cellStyle name="Notas 2 2 52 5" xfId="28957"/>
    <cellStyle name="Notas 2 2 53" xfId="28958"/>
    <cellStyle name="Notas 2 2 53 2" xfId="28959"/>
    <cellStyle name="Notas 2 2 53 2 2" xfId="28960"/>
    <cellStyle name="Notas 2 2 53 2 2 2" xfId="28961"/>
    <cellStyle name="Notas 2 2 53 2 3" xfId="28962"/>
    <cellStyle name="Notas 2 2 53 2 4" xfId="28963"/>
    <cellStyle name="Notas 2 2 53 2 5" xfId="28964"/>
    <cellStyle name="Notas 2 2 53 2 6" xfId="28965"/>
    <cellStyle name="Notas 2 2 53 3" xfId="28966"/>
    <cellStyle name="Notas 2 2 53 3 2" xfId="28967"/>
    <cellStyle name="Notas 2 2 53 4" xfId="28968"/>
    <cellStyle name="Notas 2 2 53 4 2" xfId="28969"/>
    <cellStyle name="Notas 2 2 53 5" xfId="28970"/>
    <cellStyle name="Notas 2 2 54" xfId="28971"/>
    <cellStyle name="Notas 2 2 54 2" xfId="28972"/>
    <cellStyle name="Notas 2 2 54 2 2" xfId="28973"/>
    <cellStyle name="Notas 2 2 54 2 2 2" xfId="28974"/>
    <cellStyle name="Notas 2 2 54 2 3" xfId="28975"/>
    <cellStyle name="Notas 2 2 54 2 4" xfId="28976"/>
    <cellStyle name="Notas 2 2 54 2 5" xfId="28977"/>
    <cellStyle name="Notas 2 2 54 2 6" xfId="28978"/>
    <cellStyle name="Notas 2 2 54 3" xfId="28979"/>
    <cellStyle name="Notas 2 2 54 3 2" xfId="28980"/>
    <cellStyle name="Notas 2 2 54 4" xfId="28981"/>
    <cellStyle name="Notas 2 2 54 4 2" xfId="28982"/>
    <cellStyle name="Notas 2 2 54 5" xfId="28983"/>
    <cellStyle name="Notas 2 2 55" xfId="28984"/>
    <cellStyle name="Notas 2 2 55 2" xfId="28985"/>
    <cellStyle name="Notas 2 2 55 2 2" xfId="28986"/>
    <cellStyle name="Notas 2 2 55 2 2 2" xfId="28987"/>
    <cellStyle name="Notas 2 2 55 2 3" xfId="28988"/>
    <cellStyle name="Notas 2 2 55 2 4" xfId="28989"/>
    <cellStyle name="Notas 2 2 55 2 5" xfId="28990"/>
    <cellStyle name="Notas 2 2 55 2 6" xfId="28991"/>
    <cellStyle name="Notas 2 2 55 3" xfId="28992"/>
    <cellStyle name="Notas 2 2 55 3 2" xfId="28993"/>
    <cellStyle name="Notas 2 2 55 4" xfId="28994"/>
    <cellStyle name="Notas 2 2 55 4 2" xfId="28995"/>
    <cellStyle name="Notas 2 2 55 5" xfId="28996"/>
    <cellStyle name="Notas 2 2 56" xfId="28997"/>
    <cellStyle name="Notas 2 2 56 2" xfId="28998"/>
    <cellStyle name="Notas 2 2 56 2 2" xfId="28999"/>
    <cellStyle name="Notas 2 2 56 2 2 2" xfId="29000"/>
    <cellStyle name="Notas 2 2 56 2 3" xfId="29001"/>
    <cellStyle name="Notas 2 2 56 2 4" xfId="29002"/>
    <cellStyle name="Notas 2 2 56 2 5" xfId="29003"/>
    <cellStyle name="Notas 2 2 56 2 6" xfId="29004"/>
    <cellStyle name="Notas 2 2 56 3" xfId="29005"/>
    <cellStyle name="Notas 2 2 56 3 2" xfId="29006"/>
    <cellStyle name="Notas 2 2 56 4" xfId="29007"/>
    <cellStyle name="Notas 2 2 56 4 2" xfId="29008"/>
    <cellStyle name="Notas 2 2 56 5" xfId="29009"/>
    <cellStyle name="Notas 2 2 57" xfId="29010"/>
    <cellStyle name="Notas 2 2 57 2" xfId="29011"/>
    <cellStyle name="Notas 2 2 57 2 2" xfId="29012"/>
    <cellStyle name="Notas 2 2 57 2 2 2" xfId="29013"/>
    <cellStyle name="Notas 2 2 57 2 3" xfId="29014"/>
    <cellStyle name="Notas 2 2 57 2 4" xfId="29015"/>
    <cellStyle name="Notas 2 2 57 2 5" xfId="29016"/>
    <cellStyle name="Notas 2 2 57 2 6" xfId="29017"/>
    <cellStyle name="Notas 2 2 57 3" xfId="29018"/>
    <cellStyle name="Notas 2 2 57 3 2" xfId="29019"/>
    <cellStyle name="Notas 2 2 57 4" xfId="29020"/>
    <cellStyle name="Notas 2 2 57 4 2" xfId="29021"/>
    <cellStyle name="Notas 2 2 57 5" xfId="29022"/>
    <cellStyle name="Notas 2 2 58" xfId="29023"/>
    <cellStyle name="Notas 2 2 58 2" xfId="29024"/>
    <cellStyle name="Notas 2 2 58 2 2" xfId="29025"/>
    <cellStyle name="Notas 2 2 58 2 2 2" xfId="29026"/>
    <cellStyle name="Notas 2 2 58 2 3" xfId="29027"/>
    <cellStyle name="Notas 2 2 58 2 4" xfId="29028"/>
    <cellStyle name="Notas 2 2 58 2 5" xfId="29029"/>
    <cellStyle name="Notas 2 2 58 2 6" xfId="29030"/>
    <cellStyle name="Notas 2 2 58 3" xfId="29031"/>
    <cellStyle name="Notas 2 2 58 3 2" xfId="29032"/>
    <cellStyle name="Notas 2 2 58 4" xfId="29033"/>
    <cellStyle name="Notas 2 2 58 4 2" xfId="29034"/>
    <cellStyle name="Notas 2 2 58 5" xfId="29035"/>
    <cellStyle name="Notas 2 2 59" xfId="29036"/>
    <cellStyle name="Notas 2 2 59 2" xfId="29037"/>
    <cellStyle name="Notas 2 2 59 2 2" xfId="29038"/>
    <cellStyle name="Notas 2 2 59 2 3" xfId="29039"/>
    <cellStyle name="Notas 2 2 59 3" xfId="29040"/>
    <cellStyle name="Notas 2 2 59 3 2" xfId="29041"/>
    <cellStyle name="Notas 2 2 59 4" xfId="29042"/>
    <cellStyle name="Notas 2 2 59 5" xfId="29043"/>
    <cellStyle name="Notas 2 2 6" xfId="29044"/>
    <cellStyle name="Notas 2 2 6 10" xfId="29045"/>
    <cellStyle name="Notas 2 2 6 10 2" xfId="29046"/>
    <cellStyle name="Notas 2 2 6 10 3" xfId="29047"/>
    <cellStyle name="Notas 2 2 6 10 4" xfId="29048"/>
    <cellStyle name="Notas 2 2 6 10 5" xfId="29049"/>
    <cellStyle name="Notas 2 2 6 10 6" xfId="29050"/>
    <cellStyle name="Notas 2 2 6 11" xfId="29051"/>
    <cellStyle name="Notas 2 2 6 11 2" xfId="29052"/>
    <cellStyle name="Notas 2 2 6 11 3" xfId="29053"/>
    <cellStyle name="Notas 2 2 6 11 4" xfId="29054"/>
    <cellStyle name="Notas 2 2 6 11 5" xfId="29055"/>
    <cellStyle name="Notas 2 2 6 11 6" xfId="29056"/>
    <cellStyle name="Notas 2 2 6 12" xfId="29057"/>
    <cellStyle name="Notas 2 2 6 12 2" xfId="29058"/>
    <cellStyle name="Notas 2 2 6 12 3" xfId="29059"/>
    <cellStyle name="Notas 2 2 6 12 4" xfId="29060"/>
    <cellStyle name="Notas 2 2 6 12 5" xfId="29061"/>
    <cellStyle name="Notas 2 2 6 12 6" xfId="29062"/>
    <cellStyle name="Notas 2 2 6 13" xfId="29063"/>
    <cellStyle name="Notas 2 2 6 13 2" xfId="29064"/>
    <cellStyle name="Notas 2 2 6 13 3" xfId="29065"/>
    <cellStyle name="Notas 2 2 6 13 4" xfId="29066"/>
    <cellStyle name="Notas 2 2 6 13 5" xfId="29067"/>
    <cellStyle name="Notas 2 2 6 13 6" xfId="29068"/>
    <cellStyle name="Notas 2 2 6 14" xfId="29069"/>
    <cellStyle name="Notas 2 2 6 14 2" xfId="29070"/>
    <cellStyle name="Notas 2 2 6 14 3" xfId="29071"/>
    <cellStyle name="Notas 2 2 6 14 4" xfId="29072"/>
    <cellStyle name="Notas 2 2 6 14 5" xfId="29073"/>
    <cellStyle name="Notas 2 2 6 14 6" xfId="29074"/>
    <cellStyle name="Notas 2 2 6 15" xfId="29075"/>
    <cellStyle name="Notas 2 2 6 15 2" xfId="29076"/>
    <cellStyle name="Notas 2 2 6 15 3" xfId="29077"/>
    <cellStyle name="Notas 2 2 6 15 4" xfId="29078"/>
    <cellStyle name="Notas 2 2 6 15 5" xfId="29079"/>
    <cellStyle name="Notas 2 2 6 15 6" xfId="29080"/>
    <cellStyle name="Notas 2 2 6 16" xfId="29081"/>
    <cellStyle name="Notas 2 2 6 17" xfId="29082"/>
    <cellStyle name="Notas 2 2 6 18" xfId="29083"/>
    <cellStyle name="Notas 2 2 6 19" xfId="29084"/>
    <cellStyle name="Notas 2 2 6 2" xfId="29085"/>
    <cellStyle name="Notas 2 2 6 2 10" xfId="29086"/>
    <cellStyle name="Notas 2 2 6 2 10 2" xfId="29087"/>
    <cellStyle name="Notas 2 2 6 2 10 3" xfId="29088"/>
    <cellStyle name="Notas 2 2 6 2 10 4" xfId="29089"/>
    <cellStyle name="Notas 2 2 6 2 10 5" xfId="29090"/>
    <cellStyle name="Notas 2 2 6 2 10 6" xfId="29091"/>
    <cellStyle name="Notas 2 2 6 2 11" xfId="29092"/>
    <cellStyle name="Notas 2 2 6 2 11 2" xfId="29093"/>
    <cellStyle name="Notas 2 2 6 2 11 3" xfId="29094"/>
    <cellStyle name="Notas 2 2 6 2 11 4" xfId="29095"/>
    <cellStyle name="Notas 2 2 6 2 11 5" xfId="29096"/>
    <cellStyle name="Notas 2 2 6 2 11 6" xfId="29097"/>
    <cellStyle name="Notas 2 2 6 2 12" xfId="29098"/>
    <cellStyle name="Notas 2 2 6 2 12 2" xfId="29099"/>
    <cellStyle name="Notas 2 2 6 2 12 3" xfId="29100"/>
    <cellStyle name="Notas 2 2 6 2 12 4" xfId="29101"/>
    <cellStyle name="Notas 2 2 6 2 12 5" xfId="29102"/>
    <cellStyle name="Notas 2 2 6 2 12 6" xfId="29103"/>
    <cellStyle name="Notas 2 2 6 2 13" xfId="29104"/>
    <cellStyle name="Notas 2 2 6 2 13 2" xfId="29105"/>
    <cellStyle name="Notas 2 2 6 2 13 3" xfId="29106"/>
    <cellStyle name="Notas 2 2 6 2 13 4" xfId="29107"/>
    <cellStyle name="Notas 2 2 6 2 13 5" xfId="29108"/>
    <cellStyle name="Notas 2 2 6 2 13 6" xfId="29109"/>
    <cellStyle name="Notas 2 2 6 2 14" xfId="29110"/>
    <cellStyle name="Notas 2 2 6 2 14 2" xfId="29111"/>
    <cellStyle name="Notas 2 2 6 2 14 3" xfId="29112"/>
    <cellStyle name="Notas 2 2 6 2 14 4" xfId="29113"/>
    <cellStyle name="Notas 2 2 6 2 14 5" xfId="29114"/>
    <cellStyle name="Notas 2 2 6 2 14 6" xfId="29115"/>
    <cellStyle name="Notas 2 2 6 2 15" xfId="29116"/>
    <cellStyle name="Notas 2 2 6 2 16" xfId="29117"/>
    <cellStyle name="Notas 2 2 6 2 17" xfId="29118"/>
    <cellStyle name="Notas 2 2 6 2 18" xfId="29119"/>
    <cellStyle name="Notas 2 2 6 2 19" xfId="29120"/>
    <cellStyle name="Notas 2 2 6 2 2" xfId="29121"/>
    <cellStyle name="Notas 2 2 6 2 2 10" xfId="29122"/>
    <cellStyle name="Notas 2 2 6 2 2 10 2" xfId="29123"/>
    <cellStyle name="Notas 2 2 6 2 2 10 3" xfId="29124"/>
    <cellStyle name="Notas 2 2 6 2 2 10 4" xfId="29125"/>
    <cellStyle name="Notas 2 2 6 2 2 10 5" xfId="29126"/>
    <cellStyle name="Notas 2 2 6 2 2 10 6" xfId="29127"/>
    <cellStyle name="Notas 2 2 6 2 2 11" xfId="29128"/>
    <cellStyle name="Notas 2 2 6 2 2 11 2" xfId="29129"/>
    <cellStyle name="Notas 2 2 6 2 2 11 3" xfId="29130"/>
    <cellStyle name="Notas 2 2 6 2 2 11 4" xfId="29131"/>
    <cellStyle name="Notas 2 2 6 2 2 11 5" xfId="29132"/>
    <cellStyle name="Notas 2 2 6 2 2 11 6" xfId="29133"/>
    <cellStyle name="Notas 2 2 6 2 2 12" xfId="29134"/>
    <cellStyle name="Notas 2 2 6 2 2 12 2" xfId="29135"/>
    <cellStyle name="Notas 2 2 6 2 2 12 3" xfId="29136"/>
    <cellStyle name="Notas 2 2 6 2 2 12 4" xfId="29137"/>
    <cellStyle name="Notas 2 2 6 2 2 12 5" xfId="29138"/>
    <cellStyle name="Notas 2 2 6 2 2 12 6" xfId="29139"/>
    <cellStyle name="Notas 2 2 6 2 2 13" xfId="29140"/>
    <cellStyle name="Notas 2 2 6 2 2 13 2" xfId="29141"/>
    <cellStyle name="Notas 2 2 6 2 2 13 3" xfId="29142"/>
    <cellStyle name="Notas 2 2 6 2 2 13 4" xfId="29143"/>
    <cellStyle name="Notas 2 2 6 2 2 13 5" xfId="29144"/>
    <cellStyle name="Notas 2 2 6 2 2 13 6" xfId="29145"/>
    <cellStyle name="Notas 2 2 6 2 2 14" xfId="29146"/>
    <cellStyle name="Notas 2 2 6 2 2 14 2" xfId="29147"/>
    <cellStyle name="Notas 2 2 6 2 2 14 3" xfId="29148"/>
    <cellStyle name="Notas 2 2 6 2 2 14 4" xfId="29149"/>
    <cellStyle name="Notas 2 2 6 2 2 14 5" xfId="29150"/>
    <cellStyle name="Notas 2 2 6 2 2 14 6" xfId="29151"/>
    <cellStyle name="Notas 2 2 6 2 2 15" xfId="29152"/>
    <cellStyle name="Notas 2 2 6 2 2 16" xfId="29153"/>
    <cellStyle name="Notas 2 2 6 2 2 17" xfId="29154"/>
    <cellStyle name="Notas 2 2 6 2 2 18" xfId="29155"/>
    <cellStyle name="Notas 2 2 6 2 2 19" xfId="29156"/>
    <cellStyle name="Notas 2 2 6 2 2 2" xfId="29157"/>
    <cellStyle name="Notas 2 2 6 2 2 2 10" xfId="29158"/>
    <cellStyle name="Notas 2 2 6 2 2 2 11" xfId="29159"/>
    <cellStyle name="Notas 2 2 6 2 2 2 12" xfId="29160"/>
    <cellStyle name="Notas 2 2 6 2 2 2 13" xfId="29161"/>
    <cellStyle name="Notas 2 2 6 2 2 2 14" xfId="29162"/>
    <cellStyle name="Notas 2 2 6 2 2 2 2" xfId="29163"/>
    <cellStyle name="Notas 2 2 6 2 2 2 2 10" xfId="29164"/>
    <cellStyle name="Notas 2 2 6 2 2 2 2 11" xfId="29165"/>
    <cellStyle name="Notas 2 2 6 2 2 2 2 12" xfId="29166"/>
    <cellStyle name="Notas 2 2 6 2 2 2 2 13" xfId="29167"/>
    <cellStyle name="Notas 2 2 6 2 2 2 2 2" xfId="29168"/>
    <cellStyle name="Notas 2 2 6 2 2 2 2 2 2" xfId="29169"/>
    <cellStyle name="Notas 2 2 6 2 2 2 2 2 3" xfId="29170"/>
    <cellStyle name="Notas 2 2 6 2 2 2 2 2 4" xfId="29171"/>
    <cellStyle name="Notas 2 2 6 2 2 2 2 2 5" xfId="29172"/>
    <cellStyle name="Notas 2 2 6 2 2 2 2 2 6" xfId="29173"/>
    <cellStyle name="Notas 2 2 6 2 2 2 2 3" xfId="29174"/>
    <cellStyle name="Notas 2 2 6 2 2 2 2 3 2" xfId="29175"/>
    <cellStyle name="Notas 2 2 6 2 2 2 2 3 3" xfId="29176"/>
    <cellStyle name="Notas 2 2 6 2 2 2 2 3 4" xfId="29177"/>
    <cellStyle name="Notas 2 2 6 2 2 2 2 3 5" xfId="29178"/>
    <cellStyle name="Notas 2 2 6 2 2 2 2 3 6" xfId="29179"/>
    <cellStyle name="Notas 2 2 6 2 2 2 2 4" xfId="29180"/>
    <cellStyle name="Notas 2 2 6 2 2 2 2 4 2" xfId="29181"/>
    <cellStyle name="Notas 2 2 6 2 2 2 2 4 3" xfId="29182"/>
    <cellStyle name="Notas 2 2 6 2 2 2 2 4 4" xfId="29183"/>
    <cellStyle name="Notas 2 2 6 2 2 2 2 4 5" xfId="29184"/>
    <cellStyle name="Notas 2 2 6 2 2 2 2 4 6" xfId="29185"/>
    <cellStyle name="Notas 2 2 6 2 2 2 2 5" xfId="29186"/>
    <cellStyle name="Notas 2 2 6 2 2 2 2 5 2" xfId="29187"/>
    <cellStyle name="Notas 2 2 6 2 2 2 2 5 3" xfId="29188"/>
    <cellStyle name="Notas 2 2 6 2 2 2 2 5 4" xfId="29189"/>
    <cellStyle name="Notas 2 2 6 2 2 2 2 5 5" xfId="29190"/>
    <cellStyle name="Notas 2 2 6 2 2 2 2 5 6" xfId="29191"/>
    <cellStyle name="Notas 2 2 6 2 2 2 2 6" xfId="29192"/>
    <cellStyle name="Notas 2 2 6 2 2 2 2 6 2" xfId="29193"/>
    <cellStyle name="Notas 2 2 6 2 2 2 2 6 3" xfId="29194"/>
    <cellStyle name="Notas 2 2 6 2 2 2 2 6 4" xfId="29195"/>
    <cellStyle name="Notas 2 2 6 2 2 2 2 6 5" xfId="29196"/>
    <cellStyle name="Notas 2 2 6 2 2 2 2 6 6" xfId="29197"/>
    <cellStyle name="Notas 2 2 6 2 2 2 2 7" xfId="29198"/>
    <cellStyle name="Notas 2 2 6 2 2 2 2 7 2" xfId="29199"/>
    <cellStyle name="Notas 2 2 6 2 2 2 2 7 3" xfId="29200"/>
    <cellStyle name="Notas 2 2 6 2 2 2 2 7 4" xfId="29201"/>
    <cellStyle name="Notas 2 2 6 2 2 2 2 7 5" xfId="29202"/>
    <cellStyle name="Notas 2 2 6 2 2 2 2 7 6" xfId="29203"/>
    <cellStyle name="Notas 2 2 6 2 2 2 2 8" xfId="29204"/>
    <cellStyle name="Notas 2 2 6 2 2 2 2 8 2" xfId="29205"/>
    <cellStyle name="Notas 2 2 6 2 2 2 2 8 3" xfId="29206"/>
    <cellStyle name="Notas 2 2 6 2 2 2 2 8 4" xfId="29207"/>
    <cellStyle name="Notas 2 2 6 2 2 2 2 8 5" xfId="29208"/>
    <cellStyle name="Notas 2 2 6 2 2 2 2 8 6" xfId="29209"/>
    <cellStyle name="Notas 2 2 6 2 2 2 2 9" xfId="29210"/>
    <cellStyle name="Notas 2 2 6 2 2 2 3" xfId="29211"/>
    <cellStyle name="Notas 2 2 6 2 2 2 3 2" xfId="29212"/>
    <cellStyle name="Notas 2 2 6 2 2 2 3 3" xfId="29213"/>
    <cellStyle name="Notas 2 2 6 2 2 2 3 4" xfId="29214"/>
    <cellStyle name="Notas 2 2 6 2 2 2 3 5" xfId="29215"/>
    <cellStyle name="Notas 2 2 6 2 2 2 3 6" xfId="29216"/>
    <cellStyle name="Notas 2 2 6 2 2 2 4" xfId="29217"/>
    <cellStyle name="Notas 2 2 6 2 2 2 4 2" xfId="29218"/>
    <cellStyle name="Notas 2 2 6 2 2 2 4 3" xfId="29219"/>
    <cellStyle name="Notas 2 2 6 2 2 2 4 4" xfId="29220"/>
    <cellStyle name="Notas 2 2 6 2 2 2 4 5" xfId="29221"/>
    <cellStyle name="Notas 2 2 6 2 2 2 4 6" xfId="29222"/>
    <cellStyle name="Notas 2 2 6 2 2 2 5" xfId="29223"/>
    <cellStyle name="Notas 2 2 6 2 2 2 5 2" xfId="29224"/>
    <cellStyle name="Notas 2 2 6 2 2 2 5 3" xfId="29225"/>
    <cellStyle name="Notas 2 2 6 2 2 2 5 4" xfId="29226"/>
    <cellStyle name="Notas 2 2 6 2 2 2 5 5" xfId="29227"/>
    <cellStyle name="Notas 2 2 6 2 2 2 5 6" xfId="29228"/>
    <cellStyle name="Notas 2 2 6 2 2 2 6" xfId="29229"/>
    <cellStyle name="Notas 2 2 6 2 2 2 6 2" xfId="29230"/>
    <cellStyle name="Notas 2 2 6 2 2 2 6 3" xfId="29231"/>
    <cellStyle name="Notas 2 2 6 2 2 2 6 4" xfId="29232"/>
    <cellStyle name="Notas 2 2 6 2 2 2 6 5" xfId="29233"/>
    <cellStyle name="Notas 2 2 6 2 2 2 6 6" xfId="29234"/>
    <cellStyle name="Notas 2 2 6 2 2 2 7" xfId="29235"/>
    <cellStyle name="Notas 2 2 6 2 2 2 7 2" xfId="29236"/>
    <cellStyle name="Notas 2 2 6 2 2 2 7 3" xfId="29237"/>
    <cellStyle name="Notas 2 2 6 2 2 2 7 4" xfId="29238"/>
    <cellStyle name="Notas 2 2 6 2 2 2 7 5" xfId="29239"/>
    <cellStyle name="Notas 2 2 6 2 2 2 7 6" xfId="29240"/>
    <cellStyle name="Notas 2 2 6 2 2 2 8" xfId="29241"/>
    <cellStyle name="Notas 2 2 6 2 2 2 8 2" xfId="29242"/>
    <cellStyle name="Notas 2 2 6 2 2 2 8 3" xfId="29243"/>
    <cellStyle name="Notas 2 2 6 2 2 2 8 4" xfId="29244"/>
    <cellStyle name="Notas 2 2 6 2 2 2 8 5" xfId="29245"/>
    <cellStyle name="Notas 2 2 6 2 2 2 8 6" xfId="29246"/>
    <cellStyle name="Notas 2 2 6 2 2 2 9" xfId="29247"/>
    <cellStyle name="Notas 2 2 6 2 2 2 9 2" xfId="29248"/>
    <cellStyle name="Notas 2 2 6 2 2 2 9 3" xfId="29249"/>
    <cellStyle name="Notas 2 2 6 2 2 2 9 4" xfId="29250"/>
    <cellStyle name="Notas 2 2 6 2 2 2 9 5" xfId="29251"/>
    <cellStyle name="Notas 2 2 6 2 2 2 9 6" xfId="29252"/>
    <cellStyle name="Notas 2 2 6 2 2 20" xfId="29253"/>
    <cellStyle name="Notas 2 2 6 2 2 3" xfId="29254"/>
    <cellStyle name="Notas 2 2 6 2 2 3 10" xfId="29255"/>
    <cellStyle name="Notas 2 2 6 2 2 3 11" xfId="29256"/>
    <cellStyle name="Notas 2 2 6 2 2 3 12" xfId="29257"/>
    <cellStyle name="Notas 2 2 6 2 2 3 13" xfId="29258"/>
    <cellStyle name="Notas 2 2 6 2 2 3 2" xfId="29259"/>
    <cellStyle name="Notas 2 2 6 2 2 3 2 2" xfId="29260"/>
    <cellStyle name="Notas 2 2 6 2 2 3 2 3" xfId="29261"/>
    <cellStyle name="Notas 2 2 6 2 2 3 2 4" xfId="29262"/>
    <cellStyle name="Notas 2 2 6 2 2 3 2 5" xfId="29263"/>
    <cellStyle name="Notas 2 2 6 2 2 3 2 6" xfId="29264"/>
    <cellStyle name="Notas 2 2 6 2 2 3 3" xfId="29265"/>
    <cellStyle name="Notas 2 2 6 2 2 3 3 2" xfId="29266"/>
    <cellStyle name="Notas 2 2 6 2 2 3 3 3" xfId="29267"/>
    <cellStyle name="Notas 2 2 6 2 2 3 3 4" xfId="29268"/>
    <cellStyle name="Notas 2 2 6 2 2 3 3 5" xfId="29269"/>
    <cellStyle name="Notas 2 2 6 2 2 3 3 6" xfId="29270"/>
    <cellStyle name="Notas 2 2 6 2 2 3 4" xfId="29271"/>
    <cellStyle name="Notas 2 2 6 2 2 3 4 2" xfId="29272"/>
    <cellStyle name="Notas 2 2 6 2 2 3 4 3" xfId="29273"/>
    <cellStyle name="Notas 2 2 6 2 2 3 4 4" xfId="29274"/>
    <cellStyle name="Notas 2 2 6 2 2 3 4 5" xfId="29275"/>
    <cellStyle name="Notas 2 2 6 2 2 3 4 6" xfId="29276"/>
    <cellStyle name="Notas 2 2 6 2 2 3 5" xfId="29277"/>
    <cellStyle name="Notas 2 2 6 2 2 3 5 2" xfId="29278"/>
    <cellStyle name="Notas 2 2 6 2 2 3 5 3" xfId="29279"/>
    <cellStyle name="Notas 2 2 6 2 2 3 5 4" xfId="29280"/>
    <cellStyle name="Notas 2 2 6 2 2 3 5 5" xfId="29281"/>
    <cellStyle name="Notas 2 2 6 2 2 3 5 6" xfId="29282"/>
    <cellStyle name="Notas 2 2 6 2 2 3 6" xfId="29283"/>
    <cellStyle name="Notas 2 2 6 2 2 3 6 2" xfId="29284"/>
    <cellStyle name="Notas 2 2 6 2 2 3 6 3" xfId="29285"/>
    <cellStyle name="Notas 2 2 6 2 2 3 6 4" xfId="29286"/>
    <cellStyle name="Notas 2 2 6 2 2 3 6 5" xfId="29287"/>
    <cellStyle name="Notas 2 2 6 2 2 3 6 6" xfId="29288"/>
    <cellStyle name="Notas 2 2 6 2 2 3 7" xfId="29289"/>
    <cellStyle name="Notas 2 2 6 2 2 3 7 2" xfId="29290"/>
    <cellStyle name="Notas 2 2 6 2 2 3 7 3" xfId="29291"/>
    <cellStyle name="Notas 2 2 6 2 2 3 7 4" xfId="29292"/>
    <cellStyle name="Notas 2 2 6 2 2 3 7 5" xfId="29293"/>
    <cellStyle name="Notas 2 2 6 2 2 3 7 6" xfId="29294"/>
    <cellStyle name="Notas 2 2 6 2 2 3 8" xfId="29295"/>
    <cellStyle name="Notas 2 2 6 2 2 3 8 2" xfId="29296"/>
    <cellStyle name="Notas 2 2 6 2 2 3 8 3" xfId="29297"/>
    <cellStyle name="Notas 2 2 6 2 2 3 8 4" xfId="29298"/>
    <cellStyle name="Notas 2 2 6 2 2 3 8 5" xfId="29299"/>
    <cellStyle name="Notas 2 2 6 2 2 3 8 6" xfId="29300"/>
    <cellStyle name="Notas 2 2 6 2 2 3 9" xfId="29301"/>
    <cellStyle name="Notas 2 2 6 2 2 4" xfId="29302"/>
    <cellStyle name="Notas 2 2 6 2 2 4 10" xfId="29303"/>
    <cellStyle name="Notas 2 2 6 2 2 4 11" xfId="29304"/>
    <cellStyle name="Notas 2 2 6 2 2 4 12" xfId="29305"/>
    <cellStyle name="Notas 2 2 6 2 2 4 13" xfId="29306"/>
    <cellStyle name="Notas 2 2 6 2 2 4 2" xfId="29307"/>
    <cellStyle name="Notas 2 2 6 2 2 4 2 2" xfId="29308"/>
    <cellStyle name="Notas 2 2 6 2 2 4 2 3" xfId="29309"/>
    <cellStyle name="Notas 2 2 6 2 2 4 2 4" xfId="29310"/>
    <cellStyle name="Notas 2 2 6 2 2 4 2 5" xfId="29311"/>
    <cellStyle name="Notas 2 2 6 2 2 4 2 6" xfId="29312"/>
    <cellStyle name="Notas 2 2 6 2 2 4 3" xfId="29313"/>
    <cellStyle name="Notas 2 2 6 2 2 4 3 2" xfId="29314"/>
    <cellStyle name="Notas 2 2 6 2 2 4 3 3" xfId="29315"/>
    <cellStyle name="Notas 2 2 6 2 2 4 3 4" xfId="29316"/>
    <cellStyle name="Notas 2 2 6 2 2 4 3 5" xfId="29317"/>
    <cellStyle name="Notas 2 2 6 2 2 4 3 6" xfId="29318"/>
    <cellStyle name="Notas 2 2 6 2 2 4 4" xfId="29319"/>
    <cellStyle name="Notas 2 2 6 2 2 4 4 2" xfId="29320"/>
    <cellStyle name="Notas 2 2 6 2 2 4 4 3" xfId="29321"/>
    <cellStyle name="Notas 2 2 6 2 2 4 4 4" xfId="29322"/>
    <cellStyle name="Notas 2 2 6 2 2 4 4 5" xfId="29323"/>
    <cellStyle name="Notas 2 2 6 2 2 4 4 6" xfId="29324"/>
    <cellStyle name="Notas 2 2 6 2 2 4 5" xfId="29325"/>
    <cellStyle name="Notas 2 2 6 2 2 4 5 2" xfId="29326"/>
    <cellStyle name="Notas 2 2 6 2 2 4 5 3" xfId="29327"/>
    <cellStyle name="Notas 2 2 6 2 2 4 5 4" xfId="29328"/>
    <cellStyle name="Notas 2 2 6 2 2 4 5 5" xfId="29329"/>
    <cellStyle name="Notas 2 2 6 2 2 4 5 6" xfId="29330"/>
    <cellStyle name="Notas 2 2 6 2 2 4 6" xfId="29331"/>
    <cellStyle name="Notas 2 2 6 2 2 4 6 2" xfId="29332"/>
    <cellStyle name="Notas 2 2 6 2 2 4 6 3" xfId="29333"/>
    <cellStyle name="Notas 2 2 6 2 2 4 6 4" xfId="29334"/>
    <cellStyle name="Notas 2 2 6 2 2 4 6 5" xfId="29335"/>
    <cellStyle name="Notas 2 2 6 2 2 4 6 6" xfId="29336"/>
    <cellStyle name="Notas 2 2 6 2 2 4 7" xfId="29337"/>
    <cellStyle name="Notas 2 2 6 2 2 4 7 2" xfId="29338"/>
    <cellStyle name="Notas 2 2 6 2 2 4 7 3" xfId="29339"/>
    <cellStyle name="Notas 2 2 6 2 2 4 7 4" xfId="29340"/>
    <cellStyle name="Notas 2 2 6 2 2 4 7 5" xfId="29341"/>
    <cellStyle name="Notas 2 2 6 2 2 4 7 6" xfId="29342"/>
    <cellStyle name="Notas 2 2 6 2 2 4 8" xfId="29343"/>
    <cellStyle name="Notas 2 2 6 2 2 4 8 2" xfId="29344"/>
    <cellStyle name="Notas 2 2 6 2 2 4 8 3" xfId="29345"/>
    <cellStyle name="Notas 2 2 6 2 2 4 8 4" xfId="29346"/>
    <cellStyle name="Notas 2 2 6 2 2 4 8 5" xfId="29347"/>
    <cellStyle name="Notas 2 2 6 2 2 4 8 6" xfId="29348"/>
    <cellStyle name="Notas 2 2 6 2 2 4 9" xfId="29349"/>
    <cellStyle name="Notas 2 2 6 2 2 5" xfId="29350"/>
    <cellStyle name="Notas 2 2 6 2 2 5 10" xfId="29351"/>
    <cellStyle name="Notas 2 2 6 2 2 5 11" xfId="29352"/>
    <cellStyle name="Notas 2 2 6 2 2 5 12" xfId="29353"/>
    <cellStyle name="Notas 2 2 6 2 2 5 13" xfId="29354"/>
    <cellStyle name="Notas 2 2 6 2 2 5 2" xfId="29355"/>
    <cellStyle name="Notas 2 2 6 2 2 5 2 2" xfId="29356"/>
    <cellStyle name="Notas 2 2 6 2 2 5 2 3" xfId="29357"/>
    <cellStyle name="Notas 2 2 6 2 2 5 2 4" xfId="29358"/>
    <cellStyle name="Notas 2 2 6 2 2 5 2 5" xfId="29359"/>
    <cellStyle name="Notas 2 2 6 2 2 5 2 6" xfId="29360"/>
    <cellStyle name="Notas 2 2 6 2 2 5 3" xfId="29361"/>
    <cellStyle name="Notas 2 2 6 2 2 5 3 2" xfId="29362"/>
    <cellStyle name="Notas 2 2 6 2 2 5 3 3" xfId="29363"/>
    <cellStyle name="Notas 2 2 6 2 2 5 3 4" xfId="29364"/>
    <cellStyle name="Notas 2 2 6 2 2 5 3 5" xfId="29365"/>
    <cellStyle name="Notas 2 2 6 2 2 5 3 6" xfId="29366"/>
    <cellStyle name="Notas 2 2 6 2 2 5 4" xfId="29367"/>
    <cellStyle name="Notas 2 2 6 2 2 5 4 2" xfId="29368"/>
    <cellStyle name="Notas 2 2 6 2 2 5 4 3" xfId="29369"/>
    <cellStyle name="Notas 2 2 6 2 2 5 4 4" xfId="29370"/>
    <cellStyle name="Notas 2 2 6 2 2 5 4 5" xfId="29371"/>
    <cellStyle name="Notas 2 2 6 2 2 5 4 6" xfId="29372"/>
    <cellStyle name="Notas 2 2 6 2 2 5 5" xfId="29373"/>
    <cellStyle name="Notas 2 2 6 2 2 5 5 2" xfId="29374"/>
    <cellStyle name="Notas 2 2 6 2 2 5 5 3" xfId="29375"/>
    <cellStyle name="Notas 2 2 6 2 2 5 5 4" xfId="29376"/>
    <cellStyle name="Notas 2 2 6 2 2 5 5 5" xfId="29377"/>
    <cellStyle name="Notas 2 2 6 2 2 5 5 6" xfId="29378"/>
    <cellStyle name="Notas 2 2 6 2 2 5 6" xfId="29379"/>
    <cellStyle name="Notas 2 2 6 2 2 5 6 2" xfId="29380"/>
    <cellStyle name="Notas 2 2 6 2 2 5 6 3" xfId="29381"/>
    <cellStyle name="Notas 2 2 6 2 2 5 6 4" xfId="29382"/>
    <cellStyle name="Notas 2 2 6 2 2 5 6 5" xfId="29383"/>
    <cellStyle name="Notas 2 2 6 2 2 5 6 6" xfId="29384"/>
    <cellStyle name="Notas 2 2 6 2 2 5 7" xfId="29385"/>
    <cellStyle name="Notas 2 2 6 2 2 5 7 2" xfId="29386"/>
    <cellStyle name="Notas 2 2 6 2 2 5 7 3" xfId="29387"/>
    <cellStyle name="Notas 2 2 6 2 2 5 7 4" xfId="29388"/>
    <cellStyle name="Notas 2 2 6 2 2 5 7 5" xfId="29389"/>
    <cellStyle name="Notas 2 2 6 2 2 5 7 6" xfId="29390"/>
    <cellStyle name="Notas 2 2 6 2 2 5 8" xfId="29391"/>
    <cellStyle name="Notas 2 2 6 2 2 5 8 2" xfId="29392"/>
    <cellStyle name="Notas 2 2 6 2 2 5 8 3" xfId="29393"/>
    <cellStyle name="Notas 2 2 6 2 2 5 8 4" xfId="29394"/>
    <cellStyle name="Notas 2 2 6 2 2 5 8 5" xfId="29395"/>
    <cellStyle name="Notas 2 2 6 2 2 5 8 6" xfId="29396"/>
    <cellStyle name="Notas 2 2 6 2 2 5 9" xfId="29397"/>
    <cellStyle name="Notas 2 2 6 2 2 6" xfId="29398"/>
    <cellStyle name="Notas 2 2 6 2 2 6 10" xfId="29399"/>
    <cellStyle name="Notas 2 2 6 2 2 6 11" xfId="29400"/>
    <cellStyle name="Notas 2 2 6 2 2 6 12" xfId="29401"/>
    <cellStyle name="Notas 2 2 6 2 2 6 13" xfId="29402"/>
    <cellStyle name="Notas 2 2 6 2 2 6 2" xfId="29403"/>
    <cellStyle name="Notas 2 2 6 2 2 6 2 2" xfId="29404"/>
    <cellStyle name="Notas 2 2 6 2 2 6 2 3" xfId="29405"/>
    <cellStyle name="Notas 2 2 6 2 2 6 2 4" xfId="29406"/>
    <cellStyle name="Notas 2 2 6 2 2 6 2 5" xfId="29407"/>
    <cellStyle name="Notas 2 2 6 2 2 6 2 6" xfId="29408"/>
    <cellStyle name="Notas 2 2 6 2 2 6 3" xfId="29409"/>
    <cellStyle name="Notas 2 2 6 2 2 6 3 2" xfId="29410"/>
    <cellStyle name="Notas 2 2 6 2 2 6 3 3" xfId="29411"/>
    <cellStyle name="Notas 2 2 6 2 2 6 3 4" xfId="29412"/>
    <cellStyle name="Notas 2 2 6 2 2 6 3 5" xfId="29413"/>
    <cellStyle name="Notas 2 2 6 2 2 6 3 6" xfId="29414"/>
    <cellStyle name="Notas 2 2 6 2 2 6 4" xfId="29415"/>
    <cellStyle name="Notas 2 2 6 2 2 6 4 2" xfId="29416"/>
    <cellStyle name="Notas 2 2 6 2 2 6 4 3" xfId="29417"/>
    <cellStyle name="Notas 2 2 6 2 2 6 4 4" xfId="29418"/>
    <cellStyle name="Notas 2 2 6 2 2 6 4 5" xfId="29419"/>
    <cellStyle name="Notas 2 2 6 2 2 6 4 6" xfId="29420"/>
    <cellStyle name="Notas 2 2 6 2 2 6 5" xfId="29421"/>
    <cellStyle name="Notas 2 2 6 2 2 6 5 2" xfId="29422"/>
    <cellStyle name="Notas 2 2 6 2 2 6 5 3" xfId="29423"/>
    <cellStyle name="Notas 2 2 6 2 2 6 5 4" xfId="29424"/>
    <cellStyle name="Notas 2 2 6 2 2 6 5 5" xfId="29425"/>
    <cellStyle name="Notas 2 2 6 2 2 6 5 6" xfId="29426"/>
    <cellStyle name="Notas 2 2 6 2 2 6 6" xfId="29427"/>
    <cellStyle name="Notas 2 2 6 2 2 6 6 2" xfId="29428"/>
    <cellStyle name="Notas 2 2 6 2 2 6 6 3" xfId="29429"/>
    <cellStyle name="Notas 2 2 6 2 2 6 6 4" xfId="29430"/>
    <cellStyle name="Notas 2 2 6 2 2 6 6 5" xfId="29431"/>
    <cellStyle name="Notas 2 2 6 2 2 6 6 6" xfId="29432"/>
    <cellStyle name="Notas 2 2 6 2 2 6 7" xfId="29433"/>
    <cellStyle name="Notas 2 2 6 2 2 6 7 2" xfId="29434"/>
    <cellStyle name="Notas 2 2 6 2 2 6 7 3" xfId="29435"/>
    <cellStyle name="Notas 2 2 6 2 2 6 7 4" xfId="29436"/>
    <cellStyle name="Notas 2 2 6 2 2 6 7 5" xfId="29437"/>
    <cellStyle name="Notas 2 2 6 2 2 6 7 6" xfId="29438"/>
    <cellStyle name="Notas 2 2 6 2 2 6 8" xfId="29439"/>
    <cellStyle name="Notas 2 2 6 2 2 6 8 2" xfId="29440"/>
    <cellStyle name="Notas 2 2 6 2 2 6 8 3" xfId="29441"/>
    <cellStyle name="Notas 2 2 6 2 2 6 8 4" xfId="29442"/>
    <cellStyle name="Notas 2 2 6 2 2 6 8 5" xfId="29443"/>
    <cellStyle name="Notas 2 2 6 2 2 6 8 6" xfId="29444"/>
    <cellStyle name="Notas 2 2 6 2 2 6 9" xfId="29445"/>
    <cellStyle name="Notas 2 2 6 2 2 7" xfId="29446"/>
    <cellStyle name="Notas 2 2 6 2 2 7 10" xfId="29447"/>
    <cellStyle name="Notas 2 2 6 2 2 7 11" xfId="29448"/>
    <cellStyle name="Notas 2 2 6 2 2 7 12" xfId="29449"/>
    <cellStyle name="Notas 2 2 6 2 2 7 13" xfId="29450"/>
    <cellStyle name="Notas 2 2 6 2 2 7 2" xfId="29451"/>
    <cellStyle name="Notas 2 2 6 2 2 7 2 2" xfId="29452"/>
    <cellStyle name="Notas 2 2 6 2 2 7 2 3" xfId="29453"/>
    <cellStyle name="Notas 2 2 6 2 2 7 2 4" xfId="29454"/>
    <cellStyle name="Notas 2 2 6 2 2 7 2 5" xfId="29455"/>
    <cellStyle name="Notas 2 2 6 2 2 7 2 6" xfId="29456"/>
    <cellStyle name="Notas 2 2 6 2 2 7 3" xfId="29457"/>
    <cellStyle name="Notas 2 2 6 2 2 7 3 2" xfId="29458"/>
    <cellStyle name="Notas 2 2 6 2 2 7 3 3" xfId="29459"/>
    <cellStyle name="Notas 2 2 6 2 2 7 3 4" xfId="29460"/>
    <cellStyle name="Notas 2 2 6 2 2 7 3 5" xfId="29461"/>
    <cellStyle name="Notas 2 2 6 2 2 7 3 6" xfId="29462"/>
    <cellStyle name="Notas 2 2 6 2 2 7 4" xfId="29463"/>
    <cellStyle name="Notas 2 2 6 2 2 7 4 2" xfId="29464"/>
    <cellStyle name="Notas 2 2 6 2 2 7 4 3" xfId="29465"/>
    <cellStyle name="Notas 2 2 6 2 2 7 4 4" xfId="29466"/>
    <cellStyle name="Notas 2 2 6 2 2 7 4 5" xfId="29467"/>
    <cellStyle name="Notas 2 2 6 2 2 7 4 6" xfId="29468"/>
    <cellStyle name="Notas 2 2 6 2 2 7 5" xfId="29469"/>
    <cellStyle name="Notas 2 2 6 2 2 7 5 2" xfId="29470"/>
    <cellStyle name="Notas 2 2 6 2 2 7 5 3" xfId="29471"/>
    <cellStyle name="Notas 2 2 6 2 2 7 5 4" xfId="29472"/>
    <cellStyle name="Notas 2 2 6 2 2 7 5 5" xfId="29473"/>
    <cellStyle name="Notas 2 2 6 2 2 7 5 6" xfId="29474"/>
    <cellStyle name="Notas 2 2 6 2 2 7 6" xfId="29475"/>
    <cellStyle name="Notas 2 2 6 2 2 7 6 2" xfId="29476"/>
    <cellStyle name="Notas 2 2 6 2 2 7 6 3" xfId="29477"/>
    <cellStyle name="Notas 2 2 6 2 2 7 6 4" xfId="29478"/>
    <cellStyle name="Notas 2 2 6 2 2 7 6 5" xfId="29479"/>
    <cellStyle name="Notas 2 2 6 2 2 7 6 6" xfId="29480"/>
    <cellStyle name="Notas 2 2 6 2 2 7 7" xfId="29481"/>
    <cellStyle name="Notas 2 2 6 2 2 7 7 2" xfId="29482"/>
    <cellStyle name="Notas 2 2 6 2 2 7 7 3" xfId="29483"/>
    <cellStyle name="Notas 2 2 6 2 2 7 7 4" xfId="29484"/>
    <cellStyle name="Notas 2 2 6 2 2 7 7 5" xfId="29485"/>
    <cellStyle name="Notas 2 2 6 2 2 7 7 6" xfId="29486"/>
    <cellStyle name="Notas 2 2 6 2 2 7 8" xfId="29487"/>
    <cellStyle name="Notas 2 2 6 2 2 7 8 2" xfId="29488"/>
    <cellStyle name="Notas 2 2 6 2 2 7 8 3" xfId="29489"/>
    <cellStyle name="Notas 2 2 6 2 2 7 8 4" xfId="29490"/>
    <cellStyle name="Notas 2 2 6 2 2 7 8 5" xfId="29491"/>
    <cellStyle name="Notas 2 2 6 2 2 7 8 6" xfId="29492"/>
    <cellStyle name="Notas 2 2 6 2 2 7 9" xfId="29493"/>
    <cellStyle name="Notas 2 2 6 2 2 8" xfId="29494"/>
    <cellStyle name="Notas 2 2 6 2 2 8 2" xfId="29495"/>
    <cellStyle name="Notas 2 2 6 2 2 8 3" xfId="29496"/>
    <cellStyle name="Notas 2 2 6 2 2 8 4" xfId="29497"/>
    <cellStyle name="Notas 2 2 6 2 2 8 5" xfId="29498"/>
    <cellStyle name="Notas 2 2 6 2 2 8 6" xfId="29499"/>
    <cellStyle name="Notas 2 2 6 2 2 9" xfId="29500"/>
    <cellStyle name="Notas 2 2 6 2 2 9 2" xfId="29501"/>
    <cellStyle name="Notas 2 2 6 2 2 9 3" xfId="29502"/>
    <cellStyle name="Notas 2 2 6 2 2 9 4" xfId="29503"/>
    <cellStyle name="Notas 2 2 6 2 2 9 5" xfId="29504"/>
    <cellStyle name="Notas 2 2 6 2 2 9 6" xfId="29505"/>
    <cellStyle name="Notas 2 2 6 2 20" xfId="29506"/>
    <cellStyle name="Notas 2 2 6 2 21" xfId="29507"/>
    <cellStyle name="Notas 2 2 6 2 3" xfId="29508"/>
    <cellStyle name="Notas 2 2 6 2 3 10" xfId="29509"/>
    <cellStyle name="Notas 2 2 6 2 3 11" xfId="29510"/>
    <cellStyle name="Notas 2 2 6 2 3 12" xfId="29511"/>
    <cellStyle name="Notas 2 2 6 2 3 13" xfId="29512"/>
    <cellStyle name="Notas 2 2 6 2 3 14" xfId="29513"/>
    <cellStyle name="Notas 2 2 6 2 3 15" xfId="29514"/>
    <cellStyle name="Notas 2 2 6 2 3 2" xfId="29515"/>
    <cellStyle name="Notas 2 2 6 2 3 2 10" xfId="29516"/>
    <cellStyle name="Notas 2 2 6 2 3 2 11" xfId="29517"/>
    <cellStyle name="Notas 2 2 6 2 3 2 12" xfId="29518"/>
    <cellStyle name="Notas 2 2 6 2 3 2 13" xfId="29519"/>
    <cellStyle name="Notas 2 2 6 2 3 2 2" xfId="29520"/>
    <cellStyle name="Notas 2 2 6 2 3 2 2 2" xfId="29521"/>
    <cellStyle name="Notas 2 2 6 2 3 2 2 3" xfId="29522"/>
    <cellStyle name="Notas 2 2 6 2 3 2 2 4" xfId="29523"/>
    <cellStyle name="Notas 2 2 6 2 3 2 2 5" xfId="29524"/>
    <cellStyle name="Notas 2 2 6 2 3 2 2 6" xfId="29525"/>
    <cellStyle name="Notas 2 2 6 2 3 2 3" xfId="29526"/>
    <cellStyle name="Notas 2 2 6 2 3 2 3 2" xfId="29527"/>
    <cellStyle name="Notas 2 2 6 2 3 2 3 3" xfId="29528"/>
    <cellStyle name="Notas 2 2 6 2 3 2 3 4" xfId="29529"/>
    <cellStyle name="Notas 2 2 6 2 3 2 3 5" xfId="29530"/>
    <cellStyle name="Notas 2 2 6 2 3 2 3 6" xfId="29531"/>
    <cellStyle name="Notas 2 2 6 2 3 2 4" xfId="29532"/>
    <cellStyle name="Notas 2 2 6 2 3 2 4 2" xfId="29533"/>
    <cellStyle name="Notas 2 2 6 2 3 2 4 3" xfId="29534"/>
    <cellStyle name="Notas 2 2 6 2 3 2 4 4" xfId="29535"/>
    <cellStyle name="Notas 2 2 6 2 3 2 4 5" xfId="29536"/>
    <cellStyle name="Notas 2 2 6 2 3 2 4 6" xfId="29537"/>
    <cellStyle name="Notas 2 2 6 2 3 2 5" xfId="29538"/>
    <cellStyle name="Notas 2 2 6 2 3 2 5 2" xfId="29539"/>
    <cellStyle name="Notas 2 2 6 2 3 2 5 3" xfId="29540"/>
    <cellStyle name="Notas 2 2 6 2 3 2 5 4" xfId="29541"/>
    <cellStyle name="Notas 2 2 6 2 3 2 5 5" xfId="29542"/>
    <cellStyle name="Notas 2 2 6 2 3 2 5 6" xfId="29543"/>
    <cellStyle name="Notas 2 2 6 2 3 2 6" xfId="29544"/>
    <cellStyle name="Notas 2 2 6 2 3 2 6 2" xfId="29545"/>
    <cellStyle name="Notas 2 2 6 2 3 2 6 3" xfId="29546"/>
    <cellStyle name="Notas 2 2 6 2 3 2 6 4" xfId="29547"/>
    <cellStyle name="Notas 2 2 6 2 3 2 6 5" xfId="29548"/>
    <cellStyle name="Notas 2 2 6 2 3 2 6 6" xfId="29549"/>
    <cellStyle name="Notas 2 2 6 2 3 2 7" xfId="29550"/>
    <cellStyle name="Notas 2 2 6 2 3 2 7 2" xfId="29551"/>
    <cellStyle name="Notas 2 2 6 2 3 2 7 3" xfId="29552"/>
    <cellStyle name="Notas 2 2 6 2 3 2 7 4" xfId="29553"/>
    <cellStyle name="Notas 2 2 6 2 3 2 7 5" xfId="29554"/>
    <cellStyle name="Notas 2 2 6 2 3 2 7 6" xfId="29555"/>
    <cellStyle name="Notas 2 2 6 2 3 2 8" xfId="29556"/>
    <cellStyle name="Notas 2 2 6 2 3 2 8 2" xfId="29557"/>
    <cellStyle name="Notas 2 2 6 2 3 2 8 3" xfId="29558"/>
    <cellStyle name="Notas 2 2 6 2 3 2 8 4" xfId="29559"/>
    <cellStyle name="Notas 2 2 6 2 3 2 8 5" xfId="29560"/>
    <cellStyle name="Notas 2 2 6 2 3 2 8 6" xfId="29561"/>
    <cellStyle name="Notas 2 2 6 2 3 2 9" xfId="29562"/>
    <cellStyle name="Notas 2 2 6 2 3 3" xfId="29563"/>
    <cellStyle name="Notas 2 2 6 2 3 3 2" xfId="29564"/>
    <cellStyle name="Notas 2 2 6 2 3 3 3" xfId="29565"/>
    <cellStyle name="Notas 2 2 6 2 3 3 4" xfId="29566"/>
    <cellStyle name="Notas 2 2 6 2 3 3 5" xfId="29567"/>
    <cellStyle name="Notas 2 2 6 2 3 3 6" xfId="29568"/>
    <cellStyle name="Notas 2 2 6 2 3 4" xfId="29569"/>
    <cellStyle name="Notas 2 2 6 2 3 4 2" xfId="29570"/>
    <cellStyle name="Notas 2 2 6 2 3 4 3" xfId="29571"/>
    <cellStyle name="Notas 2 2 6 2 3 4 4" xfId="29572"/>
    <cellStyle name="Notas 2 2 6 2 3 4 5" xfId="29573"/>
    <cellStyle name="Notas 2 2 6 2 3 4 6" xfId="29574"/>
    <cellStyle name="Notas 2 2 6 2 3 5" xfId="29575"/>
    <cellStyle name="Notas 2 2 6 2 3 5 2" xfId="29576"/>
    <cellStyle name="Notas 2 2 6 2 3 5 3" xfId="29577"/>
    <cellStyle name="Notas 2 2 6 2 3 5 4" xfId="29578"/>
    <cellStyle name="Notas 2 2 6 2 3 5 5" xfId="29579"/>
    <cellStyle name="Notas 2 2 6 2 3 5 6" xfId="29580"/>
    <cellStyle name="Notas 2 2 6 2 3 6" xfId="29581"/>
    <cellStyle name="Notas 2 2 6 2 3 6 2" xfId="29582"/>
    <cellStyle name="Notas 2 2 6 2 3 6 3" xfId="29583"/>
    <cellStyle name="Notas 2 2 6 2 3 6 4" xfId="29584"/>
    <cellStyle name="Notas 2 2 6 2 3 6 5" xfId="29585"/>
    <cellStyle name="Notas 2 2 6 2 3 6 6" xfId="29586"/>
    <cellStyle name="Notas 2 2 6 2 3 7" xfId="29587"/>
    <cellStyle name="Notas 2 2 6 2 3 7 2" xfId="29588"/>
    <cellStyle name="Notas 2 2 6 2 3 7 3" xfId="29589"/>
    <cellStyle name="Notas 2 2 6 2 3 7 4" xfId="29590"/>
    <cellStyle name="Notas 2 2 6 2 3 7 5" xfId="29591"/>
    <cellStyle name="Notas 2 2 6 2 3 7 6" xfId="29592"/>
    <cellStyle name="Notas 2 2 6 2 3 8" xfId="29593"/>
    <cellStyle name="Notas 2 2 6 2 3 8 2" xfId="29594"/>
    <cellStyle name="Notas 2 2 6 2 3 8 3" xfId="29595"/>
    <cellStyle name="Notas 2 2 6 2 3 8 4" xfId="29596"/>
    <cellStyle name="Notas 2 2 6 2 3 8 5" xfId="29597"/>
    <cellStyle name="Notas 2 2 6 2 3 8 6" xfId="29598"/>
    <cellStyle name="Notas 2 2 6 2 3 9" xfId="29599"/>
    <cellStyle name="Notas 2 2 6 2 3 9 2" xfId="29600"/>
    <cellStyle name="Notas 2 2 6 2 3 9 3" xfId="29601"/>
    <cellStyle name="Notas 2 2 6 2 3 9 4" xfId="29602"/>
    <cellStyle name="Notas 2 2 6 2 3 9 5" xfId="29603"/>
    <cellStyle name="Notas 2 2 6 2 3 9 6" xfId="29604"/>
    <cellStyle name="Notas 2 2 6 2 4" xfId="29605"/>
    <cellStyle name="Notas 2 2 6 2 4 10" xfId="29606"/>
    <cellStyle name="Notas 2 2 6 2 4 11" xfId="29607"/>
    <cellStyle name="Notas 2 2 6 2 4 12" xfId="29608"/>
    <cellStyle name="Notas 2 2 6 2 4 13" xfId="29609"/>
    <cellStyle name="Notas 2 2 6 2 4 14" xfId="29610"/>
    <cellStyle name="Notas 2 2 6 2 4 2" xfId="29611"/>
    <cellStyle name="Notas 2 2 6 2 4 2 2" xfId="29612"/>
    <cellStyle name="Notas 2 2 6 2 4 2 3" xfId="29613"/>
    <cellStyle name="Notas 2 2 6 2 4 2 4" xfId="29614"/>
    <cellStyle name="Notas 2 2 6 2 4 2 5" xfId="29615"/>
    <cellStyle name="Notas 2 2 6 2 4 2 6" xfId="29616"/>
    <cellStyle name="Notas 2 2 6 2 4 2 7" xfId="29617"/>
    <cellStyle name="Notas 2 2 6 2 4 3" xfId="29618"/>
    <cellStyle name="Notas 2 2 6 2 4 3 2" xfId="29619"/>
    <cellStyle name="Notas 2 2 6 2 4 3 3" xfId="29620"/>
    <cellStyle name="Notas 2 2 6 2 4 3 4" xfId="29621"/>
    <cellStyle name="Notas 2 2 6 2 4 3 5" xfId="29622"/>
    <cellStyle name="Notas 2 2 6 2 4 3 6" xfId="29623"/>
    <cellStyle name="Notas 2 2 6 2 4 3 7" xfId="29624"/>
    <cellStyle name="Notas 2 2 6 2 4 4" xfId="29625"/>
    <cellStyle name="Notas 2 2 6 2 4 4 2" xfId="29626"/>
    <cellStyle name="Notas 2 2 6 2 4 4 3" xfId="29627"/>
    <cellStyle name="Notas 2 2 6 2 4 4 4" xfId="29628"/>
    <cellStyle name="Notas 2 2 6 2 4 4 5" xfId="29629"/>
    <cellStyle name="Notas 2 2 6 2 4 4 6" xfId="29630"/>
    <cellStyle name="Notas 2 2 6 2 4 5" xfId="29631"/>
    <cellStyle name="Notas 2 2 6 2 4 5 2" xfId="29632"/>
    <cellStyle name="Notas 2 2 6 2 4 5 3" xfId="29633"/>
    <cellStyle name="Notas 2 2 6 2 4 5 4" xfId="29634"/>
    <cellStyle name="Notas 2 2 6 2 4 5 5" xfId="29635"/>
    <cellStyle name="Notas 2 2 6 2 4 5 6" xfId="29636"/>
    <cellStyle name="Notas 2 2 6 2 4 6" xfId="29637"/>
    <cellStyle name="Notas 2 2 6 2 4 6 2" xfId="29638"/>
    <cellStyle name="Notas 2 2 6 2 4 6 3" xfId="29639"/>
    <cellStyle name="Notas 2 2 6 2 4 6 4" xfId="29640"/>
    <cellStyle name="Notas 2 2 6 2 4 6 5" xfId="29641"/>
    <cellStyle name="Notas 2 2 6 2 4 6 6" xfId="29642"/>
    <cellStyle name="Notas 2 2 6 2 4 7" xfId="29643"/>
    <cellStyle name="Notas 2 2 6 2 4 7 2" xfId="29644"/>
    <cellStyle name="Notas 2 2 6 2 4 7 3" xfId="29645"/>
    <cellStyle name="Notas 2 2 6 2 4 7 4" xfId="29646"/>
    <cellStyle name="Notas 2 2 6 2 4 7 5" xfId="29647"/>
    <cellStyle name="Notas 2 2 6 2 4 7 6" xfId="29648"/>
    <cellStyle name="Notas 2 2 6 2 4 8" xfId="29649"/>
    <cellStyle name="Notas 2 2 6 2 4 8 2" xfId="29650"/>
    <cellStyle name="Notas 2 2 6 2 4 8 3" xfId="29651"/>
    <cellStyle name="Notas 2 2 6 2 4 8 4" xfId="29652"/>
    <cellStyle name="Notas 2 2 6 2 4 8 5" xfId="29653"/>
    <cellStyle name="Notas 2 2 6 2 4 8 6" xfId="29654"/>
    <cellStyle name="Notas 2 2 6 2 4 9" xfId="29655"/>
    <cellStyle name="Notas 2 2 6 2 5" xfId="29656"/>
    <cellStyle name="Notas 2 2 6 2 5 10" xfId="29657"/>
    <cellStyle name="Notas 2 2 6 2 5 11" xfId="29658"/>
    <cellStyle name="Notas 2 2 6 2 5 12" xfId="29659"/>
    <cellStyle name="Notas 2 2 6 2 5 13" xfId="29660"/>
    <cellStyle name="Notas 2 2 6 2 5 2" xfId="29661"/>
    <cellStyle name="Notas 2 2 6 2 5 2 2" xfId="29662"/>
    <cellStyle name="Notas 2 2 6 2 5 2 3" xfId="29663"/>
    <cellStyle name="Notas 2 2 6 2 5 2 4" xfId="29664"/>
    <cellStyle name="Notas 2 2 6 2 5 2 5" xfId="29665"/>
    <cellStyle name="Notas 2 2 6 2 5 2 6" xfId="29666"/>
    <cellStyle name="Notas 2 2 6 2 5 3" xfId="29667"/>
    <cellStyle name="Notas 2 2 6 2 5 3 2" xfId="29668"/>
    <cellStyle name="Notas 2 2 6 2 5 3 3" xfId="29669"/>
    <cellStyle name="Notas 2 2 6 2 5 3 4" xfId="29670"/>
    <cellStyle name="Notas 2 2 6 2 5 3 5" xfId="29671"/>
    <cellStyle name="Notas 2 2 6 2 5 3 6" xfId="29672"/>
    <cellStyle name="Notas 2 2 6 2 5 4" xfId="29673"/>
    <cellStyle name="Notas 2 2 6 2 5 4 2" xfId="29674"/>
    <cellStyle name="Notas 2 2 6 2 5 4 3" xfId="29675"/>
    <cellStyle name="Notas 2 2 6 2 5 4 4" xfId="29676"/>
    <cellStyle name="Notas 2 2 6 2 5 4 5" xfId="29677"/>
    <cellStyle name="Notas 2 2 6 2 5 4 6" xfId="29678"/>
    <cellStyle name="Notas 2 2 6 2 5 5" xfId="29679"/>
    <cellStyle name="Notas 2 2 6 2 5 5 2" xfId="29680"/>
    <cellStyle name="Notas 2 2 6 2 5 5 3" xfId="29681"/>
    <cellStyle name="Notas 2 2 6 2 5 5 4" xfId="29682"/>
    <cellStyle name="Notas 2 2 6 2 5 5 5" xfId="29683"/>
    <cellStyle name="Notas 2 2 6 2 5 5 6" xfId="29684"/>
    <cellStyle name="Notas 2 2 6 2 5 6" xfId="29685"/>
    <cellStyle name="Notas 2 2 6 2 5 6 2" xfId="29686"/>
    <cellStyle name="Notas 2 2 6 2 5 6 3" xfId="29687"/>
    <cellStyle name="Notas 2 2 6 2 5 6 4" xfId="29688"/>
    <cellStyle name="Notas 2 2 6 2 5 6 5" xfId="29689"/>
    <cellStyle name="Notas 2 2 6 2 5 6 6" xfId="29690"/>
    <cellStyle name="Notas 2 2 6 2 5 7" xfId="29691"/>
    <cellStyle name="Notas 2 2 6 2 5 7 2" xfId="29692"/>
    <cellStyle name="Notas 2 2 6 2 5 7 3" xfId="29693"/>
    <cellStyle name="Notas 2 2 6 2 5 7 4" xfId="29694"/>
    <cellStyle name="Notas 2 2 6 2 5 7 5" xfId="29695"/>
    <cellStyle name="Notas 2 2 6 2 5 7 6" xfId="29696"/>
    <cellStyle name="Notas 2 2 6 2 5 8" xfId="29697"/>
    <cellStyle name="Notas 2 2 6 2 5 8 2" xfId="29698"/>
    <cellStyle name="Notas 2 2 6 2 5 8 3" xfId="29699"/>
    <cellStyle name="Notas 2 2 6 2 5 8 4" xfId="29700"/>
    <cellStyle name="Notas 2 2 6 2 5 8 5" xfId="29701"/>
    <cellStyle name="Notas 2 2 6 2 5 8 6" xfId="29702"/>
    <cellStyle name="Notas 2 2 6 2 5 9" xfId="29703"/>
    <cellStyle name="Notas 2 2 6 2 6" xfId="29704"/>
    <cellStyle name="Notas 2 2 6 2 6 10" xfId="29705"/>
    <cellStyle name="Notas 2 2 6 2 6 11" xfId="29706"/>
    <cellStyle name="Notas 2 2 6 2 6 12" xfId="29707"/>
    <cellStyle name="Notas 2 2 6 2 6 13" xfId="29708"/>
    <cellStyle name="Notas 2 2 6 2 6 2" xfId="29709"/>
    <cellStyle name="Notas 2 2 6 2 6 2 2" xfId="29710"/>
    <cellStyle name="Notas 2 2 6 2 6 2 3" xfId="29711"/>
    <cellStyle name="Notas 2 2 6 2 6 2 4" xfId="29712"/>
    <cellStyle name="Notas 2 2 6 2 6 2 5" xfId="29713"/>
    <cellStyle name="Notas 2 2 6 2 6 2 6" xfId="29714"/>
    <cellStyle name="Notas 2 2 6 2 6 3" xfId="29715"/>
    <cellStyle name="Notas 2 2 6 2 6 3 2" xfId="29716"/>
    <cellStyle name="Notas 2 2 6 2 6 3 3" xfId="29717"/>
    <cellStyle name="Notas 2 2 6 2 6 3 4" xfId="29718"/>
    <cellStyle name="Notas 2 2 6 2 6 3 5" xfId="29719"/>
    <cellStyle name="Notas 2 2 6 2 6 3 6" xfId="29720"/>
    <cellStyle name="Notas 2 2 6 2 6 4" xfId="29721"/>
    <cellStyle name="Notas 2 2 6 2 6 4 2" xfId="29722"/>
    <cellStyle name="Notas 2 2 6 2 6 4 3" xfId="29723"/>
    <cellStyle name="Notas 2 2 6 2 6 4 4" xfId="29724"/>
    <cellStyle name="Notas 2 2 6 2 6 4 5" xfId="29725"/>
    <cellStyle name="Notas 2 2 6 2 6 4 6" xfId="29726"/>
    <cellStyle name="Notas 2 2 6 2 6 5" xfId="29727"/>
    <cellStyle name="Notas 2 2 6 2 6 5 2" xfId="29728"/>
    <cellStyle name="Notas 2 2 6 2 6 5 3" xfId="29729"/>
    <cellStyle name="Notas 2 2 6 2 6 5 4" xfId="29730"/>
    <cellStyle name="Notas 2 2 6 2 6 5 5" xfId="29731"/>
    <cellStyle name="Notas 2 2 6 2 6 5 6" xfId="29732"/>
    <cellStyle name="Notas 2 2 6 2 6 6" xfId="29733"/>
    <cellStyle name="Notas 2 2 6 2 6 6 2" xfId="29734"/>
    <cellStyle name="Notas 2 2 6 2 6 6 3" xfId="29735"/>
    <cellStyle name="Notas 2 2 6 2 6 6 4" xfId="29736"/>
    <cellStyle name="Notas 2 2 6 2 6 6 5" xfId="29737"/>
    <cellStyle name="Notas 2 2 6 2 6 6 6" xfId="29738"/>
    <cellStyle name="Notas 2 2 6 2 6 7" xfId="29739"/>
    <cellStyle name="Notas 2 2 6 2 6 7 2" xfId="29740"/>
    <cellStyle name="Notas 2 2 6 2 6 7 3" xfId="29741"/>
    <cellStyle name="Notas 2 2 6 2 6 7 4" xfId="29742"/>
    <cellStyle name="Notas 2 2 6 2 6 7 5" xfId="29743"/>
    <cellStyle name="Notas 2 2 6 2 6 7 6" xfId="29744"/>
    <cellStyle name="Notas 2 2 6 2 6 8" xfId="29745"/>
    <cellStyle name="Notas 2 2 6 2 6 8 2" xfId="29746"/>
    <cellStyle name="Notas 2 2 6 2 6 8 3" xfId="29747"/>
    <cellStyle name="Notas 2 2 6 2 6 8 4" xfId="29748"/>
    <cellStyle name="Notas 2 2 6 2 6 8 5" xfId="29749"/>
    <cellStyle name="Notas 2 2 6 2 6 8 6" xfId="29750"/>
    <cellStyle name="Notas 2 2 6 2 6 9" xfId="29751"/>
    <cellStyle name="Notas 2 2 6 2 7" xfId="29752"/>
    <cellStyle name="Notas 2 2 6 2 7 10" xfId="29753"/>
    <cellStyle name="Notas 2 2 6 2 7 11" xfId="29754"/>
    <cellStyle name="Notas 2 2 6 2 7 12" xfId="29755"/>
    <cellStyle name="Notas 2 2 6 2 7 13" xfId="29756"/>
    <cellStyle name="Notas 2 2 6 2 7 2" xfId="29757"/>
    <cellStyle name="Notas 2 2 6 2 7 2 2" xfId="29758"/>
    <cellStyle name="Notas 2 2 6 2 7 2 3" xfId="29759"/>
    <cellStyle name="Notas 2 2 6 2 7 2 4" xfId="29760"/>
    <cellStyle name="Notas 2 2 6 2 7 2 5" xfId="29761"/>
    <cellStyle name="Notas 2 2 6 2 7 2 6" xfId="29762"/>
    <cellStyle name="Notas 2 2 6 2 7 3" xfId="29763"/>
    <cellStyle name="Notas 2 2 6 2 7 3 2" xfId="29764"/>
    <cellStyle name="Notas 2 2 6 2 7 3 3" xfId="29765"/>
    <cellStyle name="Notas 2 2 6 2 7 3 4" xfId="29766"/>
    <cellStyle name="Notas 2 2 6 2 7 3 5" xfId="29767"/>
    <cellStyle name="Notas 2 2 6 2 7 3 6" xfId="29768"/>
    <cellStyle name="Notas 2 2 6 2 7 4" xfId="29769"/>
    <cellStyle name="Notas 2 2 6 2 7 4 2" xfId="29770"/>
    <cellStyle name="Notas 2 2 6 2 7 4 3" xfId="29771"/>
    <cellStyle name="Notas 2 2 6 2 7 4 4" xfId="29772"/>
    <cellStyle name="Notas 2 2 6 2 7 4 5" xfId="29773"/>
    <cellStyle name="Notas 2 2 6 2 7 4 6" xfId="29774"/>
    <cellStyle name="Notas 2 2 6 2 7 5" xfId="29775"/>
    <cellStyle name="Notas 2 2 6 2 7 5 2" xfId="29776"/>
    <cellStyle name="Notas 2 2 6 2 7 5 3" xfId="29777"/>
    <cellStyle name="Notas 2 2 6 2 7 5 4" xfId="29778"/>
    <cellStyle name="Notas 2 2 6 2 7 5 5" xfId="29779"/>
    <cellStyle name="Notas 2 2 6 2 7 5 6" xfId="29780"/>
    <cellStyle name="Notas 2 2 6 2 7 6" xfId="29781"/>
    <cellStyle name="Notas 2 2 6 2 7 6 2" xfId="29782"/>
    <cellStyle name="Notas 2 2 6 2 7 6 3" xfId="29783"/>
    <cellStyle name="Notas 2 2 6 2 7 6 4" xfId="29784"/>
    <cellStyle name="Notas 2 2 6 2 7 6 5" xfId="29785"/>
    <cellStyle name="Notas 2 2 6 2 7 6 6" xfId="29786"/>
    <cellStyle name="Notas 2 2 6 2 7 7" xfId="29787"/>
    <cellStyle name="Notas 2 2 6 2 7 7 2" xfId="29788"/>
    <cellStyle name="Notas 2 2 6 2 7 7 3" xfId="29789"/>
    <cellStyle name="Notas 2 2 6 2 7 7 4" xfId="29790"/>
    <cellStyle name="Notas 2 2 6 2 7 7 5" xfId="29791"/>
    <cellStyle name="Notas 2 2 6 2 7 7 6" xfId="29792"/>
    <cellStyle name="Notas 2 2 6 2 7 8" xfId="29793"/>
    <cellStyle name="Notas 2 2 6 2 7 8 2" xfId="29794"/>
    <cellStyle name="Notas 2 2 6 2 7 8 3" xfId="29795"/>
    <cellStyle name="Notas 2 2 6 2 7 8 4" xfId="29796"/>
    <cellStyle name="Notas 2 2 6 2 7 8 5" xfId="29797"/>
    <cellStyle name="Notas 2 2 6 2 7 8 6" xfId="29798"/>
    <cellStyle name="Notas 2 2 6 2 7 9" xfId="29799"/>
    <cellStyle name="Notas 2 2 6 2 8" xfId="29800"/>
    <cellStyle name="Notas 2 2 6 2 8 10" xfId="29801"/>
    <cellStyle name="Notas 2 2 6 2 8 11" xfId="29802"/>
    <cellStyle name="Notas 2 2 6 2 8 12" xfId="29803"/>
    <cellStyle name="Notas 2 2 6 2 8 13" xfId="29804"/>
    <cellStyle name="Notas 2 2 6 2 8 2" xfId="29805"/>
    <cellStyle name="Notas 2 2 6 2 8 2 2" xfId="29806"/>
    <cellStyle name="Notas 2 2 6 2 8 2 3" xfId="29807"/>
    <cellStyle name="Notas 2 2 6 2 8 2 4" xfId="29808"/>
    <cellStyle name="Notas 2 2 6 2 8 2 5" xfId="29809"/>
    <cellStyle name="Notas 2 2 6 2 8 2 6" xfId="29810"/>
    <cellStyle name="Notas 2 2 6 2 8 3" xfId="29811"/>
    <cellStyle name="Notas 2 2 6 2 8 3 2" xfId="29812"/>
    <cellStyle name="Notas 2 2 6 2 8 3 3" xfId="29813"/>
    <cellStyle name="Notas 2 2 6 2 8 3 4" xfId="29814"/>
    <cellStyle name="Notas 2 2 6 2 8 3 5" xfId="29815"/>
    <cellStyle name="Notas 2 2 6 2 8 3 6" xfId="29816"/>
    <cellStyle name="Notas 2 2 6 2 8 4" xfId="29817"/>
    <cellStyle name="Notas 2 2 6 2 8 4 2" xfId="29818"/>
    <cellStyle name="Notas 2 2 6 2 8 4 3" xfId="29819"/>
    <cellStyle name="Notas 2 2 6 2 8 4 4" xfId="29820"/>
    <cellStyle name="Notas 2 2 6 2 8 4 5" xfId="29821"/>
    <cellStyle name="Notas 2 2 6 2 8 4 6" xfId="29822"/>
    <cellStyle name="Notas 2 2 6 2 8 5" xfId="29823"/>
    <cellStyle name="Notas 2 2 6 2 8 5 2" xfId="29824"/>
    <cellStyle name="Notas 2 2 6 2 8 5 3" xfId="29825"/>
    <cellStyle name="Notas 2 2 6 2 8 5 4" xfId="29826"/>
    <cellStyle name="Notas 2 2 6 2 8 5 5" xfId="29827"/>
    <cellStyle name="Notas 2 2 6 2 8 5 6" xfId="29828"/>
    <cellStyle name="Notas 2 2 6 2 8 6" xfId="29829"/>
    <cellStyle name="Notas 2 2 6 2 8 6 2" xfId="29830"/>
    <cellStyle name="Notas 2 2 6 2 8 6 3" xfId="29831"/>
    <cellStyle name="Notas 2 2 6 2 8 6 4" xfId="29832"/>
    <cellStyle name="Notas 2 2 6 2 8 6 5" xfId="29833"/>
    <cellStyle name="Notas 2 2 6 2 8 6 6" xfId="29834"/>
    <cellStyle name="Notas 2 2 6 2 8 7" xfId="29835"/>
    <cellStyle name="Notas 2 2 6 2 8 7 2" xfId="29836"/>
    <cellStyle name="Notas 2 2 6 2 8 7 3" xfId="29837"/>
    <cellStyle name="Notas 2 2 6 2 8 7 4" xfId="29838"/>
    <cellStyle name="Notas 2 2 6 2 8 7 5" xfId="29839"/>
    <cellStyle name="Notas 2 2 6 2 8 7 6" xfId="29840"/>
    <cellStyle name="Notas 2 2 6 2 8 8" xfId="29841"/>
    <cellStyle name="Notas 2 2 6 2 8 8 2" xfId="29842"/>
    <cellStyle name="Notas 2 2 6 2 8 8 3" xfId="29843"/>
    <cellStyle name="Notas 2 2 6 2 8 8 4" xfId="29844"/>
    <cellStyle name="Notas 2 2 6 2 8 8 5" xfId="29845"/>
    <cellStyle name="Notas 2 2 6 2 8 8 6" xfId="29846"/>
    <cellStyle name="Notas 2 2 6 2 8 9" xfId="29847"/>
    <cellStyle name="Notas 2 2 6 2 9" xfId="29848"/>
    <cellStyle name="Notas 2 2 6 2 9 2" xfId="29849"/>
    <cellStyle name="Notas 2 2 6 2 9 3" xfId="29850"/>
    <cellStyle name="Notas 2 2 6 2 9 4" xfId="29851"/>
    <cellStyle name="Notas 2 2 6 2 9 5" xfId="29852"/>
    <cellStyle name="Notas 2 2 6 2 9 6" xfId="29853"/>
    <cellStyle name="Notas 2 2 6 20" xfId="29854"/>
    <cellStyle name="Notas 2 2 6 21" xfId="29855"/>
    <cellStyle name="Notas 2 2 6 22" xfId="29856"/>
    <cellStyle name="Notas 2 2 6 3" xfId="29857"/>
    <cellStyle name="Notas 2 2 6 3 10" xfId="29858"/>
    <cellStyle name="Notas 2 2 6 3 10 2" xfId="29859"/>
    <cellStyle name="Notas 2 2 6 3 10 3" xfId="29860"/>
    <cellStyle name="Notas 2 2 6 3 10 4" xfId="29861"/>
    <cellStyle name="Notas 2 2 6 3 10 5" xfId="29862"/>
    <cellStyle name="Notas 2 2 6 3 10 6" xfId="29863"/>
    <cellStyle name="Notas 2 2 6 3 11" xfId="29864"/>
    <cellStyle name="Notas 2 2 6 3 11 2" xfId="29865"/>
    <cellStyle name="Notas 2 2 6 3 11 3" xfId="29866"/>
    <cellStyle name="Notas 2 2 6 3 11 4" xfId="29867"/>
    <cellStyle name="Notas 2 2 6 3 11 5" xfId="29868"/>
    <cellStyle name="Notas 2 2 6 3 11 6" xfId="29869"/>
    <cellStyle name="Notas 2 2 6 3 12" xfId="29870"/>
    <cellStyle name="Notas 2 2 6 3 12 2" xfId="29871"/>
    <cellStyle name="Notas 2 2 6 3 12 3" xfId="29872"/>
    <cellStyle name="Notas 2 2 6 3 12 4" xfId="29873"/>
    <cellStyle name="Notas 2 2 6 3 12 5" xfId="29874"/>
    <cellStyle name="Notas 2 2 6 3 12 6" xfId="29875"/>
    <cellStyle name="Notas 2 2 6 3 13" xfId="29876"/>
    <cellStyle name="Notas 2 2 6 3 13 2" xfId="29877"/>
    <cellStyle name="Notas 2 2 6 3 13 3" xfId="29878"/>
    <cellStyle name="Notas 2 2 6 3 13 4" xfId="29879"/>
    <cellStyle name="Notas 2 2 6 3 13 5" xfId="29880"/>
    <cellStyle name="Notas 2 2 6 3 13 6" xfId="29881"/>
    <cellStyle name="Notas 2 2 6 3 14" xfId="29882"/>
    <cellStyle name="Notas 2 2 6 3 14 2" xfId="29883"/>
    <cellStyle name="Notas 2 2 6 3 14 3" xfId="29884"/>
    <cellStyle name="Notas 2 2 6 3 14 4" xfId="29885"/>
    <cellStyle name="Notas 2 2 6 3 14 5" xfId="29886"/>
    <cellStyle name="Notas 2 2 6 3 14 6" xfId="29887"/>
    <cellStyle name="Notas 2 2 6 3 15" xfId="29888"/>
    <cellStyle name="Notas 2 2 6 3 16" xfId="29889"/>
    <cellStyle name="Notas 2 2 6 3 17" xfId="29890"/>
    <cellStyle name="Notas 2 2 6 3 18" xfId="29891"/>
    <cellStyle name="Notas 2 2 6 3 19" xfId="29892"/>
    <cellStyle name="Notas 2 2 6 3 2" xfId="29893"/>
    <cellStyle name="Notas 2 2 6 3 2 10" xfId="29894"/>
    <cellStyle name="Notas 2 2 6 3 2 11" xfId="29895"/>
    <cellStyle name="Notas 2 2 6 3 2 12" xfId="29896"/>
    <cellStyle name="Notas 2 2 6 3 2 13" xfId="29897"/>
    <cellStyle name="Notas 2 2 6 3 2 14" xfId="29898"/>
    <cellStyle name="Notas 2 2 6 3 2 2" xfId="29899"/>
    <cellStyle name="Notas 2 2 6 3 2 2 2" xfId="29900"/>
    <cellStyle name="Notas 2 2 6 3 2 2 3" xfId="29901"/>
    <cellStyle name="Notas 2 2 6 3 2 2 4" xfId="29902"/>
    <cellStyle name="Notas 2 2 6 3 2 2 5" xfId="29903"/>
    <cellStyle name="Notas 2 2 6 3 2 2 6" xfId="29904"/>
    <cellStyle name="Notas 2 2 6 3 2 2 7" xfId="29905"/>
    <cellStyle name="Notas 2 2 6 3 2 3" xfId="29906"/>
    <cellStyle name="Notas 2 2 6 3 2 3 2" xfId="29907"/>
    <cellStyle name="Notas 2 2 6 3 2 3 3" xfId="29908"/>
    <cellStyle name="Notas 2 2 6 3 2 3 4" xfId="29909"/>
    <cellStyle name="Notas 2 2 6 3 2 3 5" xfId="29910"/>
    <cellStyle name="Notas 2 2 6 3 2 3 6" xfId="29911"/>
    <cellStyle name="Notas 2 2 6 3 2 4" xfId="29912"/>
    <cellStyle name="Notas 2 2 6 3 2 4 2" xfId="29913"/>
    <cellStyle name="Notas 2 2 6 3 2 4 3" xfId="29914"/>
    <cellStyle name="Notas 2 2 6 3 2 4 4" xfId="29915"/>
    <cellStyle name="Notas 2 2 6 3 2 4 5" xfId="29916"/>
    <cellStyle name="Notas 2 2 6 3 2 4 6" xfId="29917"/>
    <cellStyle name="Notas 2 2 6 3 2 5" xfId="29918"/>
    <cellStyle name="Notas 2 2 6 3 2 5 2" xfId="29919"/>
    <cellStyle name="Notas 2 2 6 3 2 5 3" xfId="29920"/>
    <cellStyle name="Notas 2 2 6 3 2 5 4" xfId="29921"/>
    <cellStyle name="Notas 2 2 6 3 2 5 5" xfId="29922"/>
    <cellStyle name="Notas 2 2 6 3 2 5 6" xfId="29923"/>
    <cellStyle name="Notas 2 2 6 3 2 6" xfId="29924"/>
    <cellStyle name="Notas 2 2 6 3 2 6 2" xfId="29925"/>
    <cellStyle name="Notas 2 2 6 3 2 6 3" xfId="29926"/>
    <cellStyle name="Notas 2 2 6 3 2 6 4" xfId="29927"/>
    <cellStyle name="Notas 2 2 6 3 2 6 5" xfId="29928"/>
    <cellStyle name="Notas 2 2 6 3 2 6 6" xfId="29929"/>
    <cellStyle name="Notas 2 2 6 3 2 7" xfId="29930"/>
    <cellStyle name="Notas 2 2 6 3 2 7 2" xfId="29931"/>
    <cellStyle name="Notas 2 2 6 3 2 7 3" xfId="29932"/>
    <cellStyle name="Notas 2 2 6 3 2 7 4" xfId="29933"/>
    <cellStyle name="Notas 2 2 6 3 2 7 5" xfId="29934"/>
    <cellStyle name="Notas 2 2 6 3 2 7 6" xfId="29935"/>
    <cellStyle name="Notas 2 2 6 3 2 8" xfId="29936"/>
    <cellStyle name="Notas 2 2 6 3 2 8 2" xfId="29937"/>
    <cellStyle name="Notas 2 2 6 3 2 8 3" xfId="29938"/>
    <cellStyle name="Notas 2 2 6 3 2 8 4" xfId="29939"/>
    <cellStyle name="Notas 2 2 6 3 2 8 5" xfId="29940"/>
    <cellStyle name="Notas 2 2 6 3 2 8 6" xfId="29941"/>
    <cellStyle name="Notas 2 2 6 3 2 9" xfId="29942"/>
    <cellStyle name="Notas 2 2 6 3 20" xfId="29943"/>
    <cellStyle name="Notas 2 2 6 3 3" xfId="29944"/>
    <cellStyle name="Notas 2 2 6 3 3 10" xfId="29945"/>
    <cellStyle name="Notas 2 2 6 3 3 11" xfId="29946"/>
    <cellStyle name="Notas 2 2 6 3 3 12" xfId="29947"/>
    <cellStyle name="Notas 2 2 6 3 3 13" xfId="29948"/>
    <cellStyle name="Notas 2 2 6 3 3 14" xfId="29949"/>
    <cellStyle name="Notas 2 2 6 3 3 2" xfId="29950"/>
    <cellStyle name="Notas 2 2 6 3 3 2 2" xfId="29951"/>
    <cellStyle name="Notas 2 2 6 3 3 2 3" xfId="29952"/>
    <cellStyle name="Notas 2 2 6 3 3 2 4" xfId="29953"/>
    <cellStyle name="Notas 2 2 6 3 3 2 5" xfId="29954"/>
    <cellStyle name="Notas 2 2 6 3 3 2 6" xfId="29955"/>
    <cellStyle name="Notas 2 2 6 3 3 3" xfId="29956"/>
    <cellStyle name="Notas 2 2 6 3 3 3 2" xfId="29957"/>
    <cellStyle name="Notas 2 2 6 3 3 3 3" xfId="29958"/>
    <cellStyle name="Notas 2 2 6 3 3 3 4" xfId="29959"/>
    <cellStyle name="Notas 2 2 6 3 3 3 5" xfId="29960"/>
    <cellStyle name="Notas 2 2 6 3 3 3 6" xfId="29961"/>
    <cellStyle name="Notas 2 2 6 3 3 4" xfId="29962"/>
    <cellStyle name="Notas 2 2 6 3 3 4 2" xfId="29963"/>
    <cellStyle name="Notas 2 2 6 3 3 4 3" xfId="29964"/>
    <cellStyle name="Notas 2 2 6 3 3 4 4" xfId="29965"/>
    <cellStyle name="Notas 2 2 6 3 3 4 5" xfId="29966"/>
    <cellStyle name="Notas 2 2 6 3 3 4 6" xfId="29967"/>
    <cellStyle name="Notas 2 2 6 3 3 5" xfId="29968"/>
    <cellStyle name="Notas 2 2 6 3 3 5 2" xfId="29969"/>
    <cellStyle name="Notas 2 2 6 3 3 5 3" xfId="29970"/>
    <cellStyle name="Notas 2 2 6 3 3 5 4" xfId="29971"/>
    <cellStyle name="Notas 2 2 6 3 3 5 5" xfId="29972"/>
    <cellStyle name="Notas 2 2 6 3 3 5 6" xfId="29973"/>
    <cellStyle name="Notas 2 2 6 3 3 6" xfId="29974"/>
    <cellStyle name="Notas 2 2 6 3 3 6 2" xfId="29975"/>
    <cellStyle name="Notas 2 2 6 3 3 6 3" xfId="29976"/>
    <cellStyle name="Notas 2 2 6 3 3 6 4" xfId="29977"/>
    <cellStyle name="Notas 2 2 6 3 3 6 5" xfId="29978"/>
    <cellStyle name="Notas 2 2 6 3 3 6 6" xfId="29979"/>
    <cellStyle name="Notas 2 2 6 3 3 7" xfId="29980"/>
    <cellStyle name="Notas 2 2 6 3 3 7 2" xfId="29981"/>
    <cellStyle name="Notas 2 2 6 3 3 7 3" xfId="29982"/>
    <cellStyle name="Notas 2 2 6 3 3 7 4" xfId="29983"/>
    <cellStyle name="Notas 2 2 6 3 3 7 5" xfId="29984"/>
    <cellStyle name="Notas 2 2 6 3 3 7 6" xfId="29985"/>
    <cellStyle name="Notas 2 2 6 3 3 8" xfId="29986"/>
    <cellStyle name="Notas 2 2 6 3 3 8 2" xfId="29987"/>
    <cellStyle name="Notas 2 2 6 3 3 8 3" xfId="29988"/>
    <cellStyle name="Notas 2 2 6 3 3 8 4" xfId="29989"/>
    <cellStyle name="Notas 2 2 6 3 3 8 5" xfId="29990"/>
    <cellStyle name="Notas 2 2 6 3 3 8 6" xfId="29991"/>
    <cellStyle name="Notas 2 2 6 3 3 9" xfId="29992"/>
    <cellStyle name="Notas 2 2 6 3 4" xfId="29993"/>
    <cellStyle name="Notas 2 2 6 3 4 10" xfId="29994"/>
    <cellStyle name="Notas 2 2 6 3 4 11" xfId="29995"/>
    <cellStyle name="Notas 2 2 6 3 4 12" xfId="29996"/>
    <cellStyle name="Notas 2 2 6 3 4 13" xfId="29997"/>
    <cellStyle name="Notas 2 2 6 3 4 2" xfId="29998"/>
    <cellStyle name="Notas 2 2 6 3 4 2 2" xfId="29999"/>
    <cellStyle name="Notas 2 2 6 3 4 2 3" xfId="30000"/>
    <cellStyle name="Notas 2 2 6 3 4 2 4" xfId="30001"/>
    <cellStyle name="Notas 2 2 6 3 4 2 5" xfId="30002"/>
    <cellStyle name="Notas 2 2 6 3 4 2 6" xfId="30003"/>
    <cellStyle name="Notas 2 2 6 3 4 3" xfId="30004"/>
    <cellStyle name="Notas 2 2 6 3 4 3 2" xfId="30005"/>
    <cellStyle name="Notas 2 2 6 3 4 3 3" xfId="30006"/>
    <cellStyle name="Notas 2 2 6 3 4 3 4" xfId="30007"/>
    <cellStyle name="Notas 2 2 6 3 4 3 5" xfId="30008"/>
    <cellStyle name="Notas 2 2 6 3 4 3 6" xfId="30009"/>
    <cellStyle name="Notas 2 2 6 3 4 4" xfId="30010"/>
    <cellStyle name="Notas 2 2 6 3 4 4 2" xfId="30011"/>
    <cellStyle name="Notas 2 2 6 3 4 4 3" xfId="30012"/>
    <cellStyle name="Notas 2 2 6 3 4 4 4" xfId="30013"/>
    <cellStyle name="Notas 2 2 6 3 4 4 5" xfId="30014"/>
    <cellStyle name="Notas 2 2 6 3 4 4 6" xfId="30015"/>
    <cellStyle name="Notas 2 2 6 3 4 5" xfId="30016"/>
    <cellStyle name="Notas 2 2 6 3 4 5 2" xfId="30017"/>
    <cellStyle name="Notas 2 2 6 3 4 5 3" xfId="30018"/>
    <cellStyle name="Notas 2 2 6 3 4 5 4" xfId="30019"/>
    <cellStyle name="Notas 2 2 6 3 4 5 5" xfId="30020"/>
    <cellStyle name="Notas 2 2 6 3 4 5 6" xfId="30021"/>
    <cellStyle name="Notas 2 2 6 3 4 6" xfId="30022"/>
    <cellStyle name="Notas 2 2 6 3 4 6 2" xfId="30023"/>
    <cellStyle name="Notas 2 2 6 3 4 6 3" xfId="30024"/>
    <cellStyle name="Notas 2 2 6 3 4 6 4" xfId="30025"/>
    <cellStyle name="Notas 2 2 6 3 4 6 5" xfId="30026"/>
    <cellStyle name="Notas 2 2 6 3 4 6 6" xfId="30027"/>
    <cellStyle name="Notas 2 2 6 3 4 7" xfId="30028"/>
    <cellStyle name="Notas 2 2 6 3 4 7 2" xfId="30029"/>
    <cellStyle name="Notas 2 2 6 3 4 7 3" xfId="30030"/>
    <cellStyle name="Notas 2 2 6 3 4 7 4" xfId="30031"/>
    <cellStyle name="Notas 2 2 6 3 4 7 5" xfId="30032"/>
    <cellStyle name="Notas 2 2 6 3 4 7 6" xfId="30033"/>
    <cellStyle name="Notas 2 2 6 3 4 8" xfId="30034"/>
    <cellStyle name="Notas 2 2 6 3 4 8 2" xfId="30035"/>
    <cellStyle name="Notas 2 2 6 3 4 8 3" xfId="30036"/>
    <cellStyle name="Notas 2 2 6 3 4 8 4" xfId="30037"/>
    <cellStyle name="Notas 2 2 6 3 4 8 5" xfId="30038"/>
    <cellStyle name="Notas 2 2 6 3 4 8 6" xfId="30039"/>
    <cellStyle name="Notas 2 2 6 3 4 9" xfId="30040"/>
    <cellStyle name="Notas 2 2 6 3 5" xfId="30041"/>
    <cellStyle name="Notas 2 2 6 3 5 10" xfId="30042"/>
    <cellStyle name="Notas 2 2 6 3 5 11" xfId="30043"/>
    <cellStyle name="Notas 2 2 6 3 5 12" xfId="30044"/>
    <cellStyle name="Notas 2 2 6 3 5 13" xfId="30045"/>
    <cellStyle name="Notas 2 2 6 3 5 2" xfId="30046"/>
    <cellStyle name="Notas 2 2 6 3 5 2 2" xfId="30047"/>
    <cellStyle name="Notas 2 2 6 3 5 2 3" xfId="30048"/>
    <cellStyle name="Notas 2 2 6 3 5 2 4" xfId="30049"/>
    <cellStyle name="Notas 2 2 6 3 5 2 5" xfId="30050"/>
    <cellStyle name="Notas 2 2 6 3 5 2 6" xfId="30051"/>
    <cellStyle name="Notas 2 2 6 3 5 3" xfId="30052"/>
    <cellStyle name="Notas 2 2 6 3 5 3 2" xfId="30053"/>
    <cellStyle name="Notas 2 2 6 3 5 3 3" xfId="30054"/>
    <cellStyle name="Notas 2 2 6 3 5 3 4" xfId="30055"/>
    <cellStyle name="Notas 2 2 6 3 5 3 5" xfId="30056"/>
    <cellStyle name="Notas 2 2 6 3 5 3 6" xfId="30057"/>
    <cellStyle name="Notas 2 2 6 3 5 4" xfId="30058"/>
    <cellStyle name="Notas 2 2 6 3 5 4 2" xfId="30059"/>
    <cellStyle name="Notas 2 2 6 3 5 4 3" xfId="30060"/>
    <cellStyle name="Notas 2 2 6 3 5 4 4" xfId="30061"/>
    <cellStyle name="Notas 2 2 6 3 5 4 5" xfId="30062"/>
    <cellStyle name="Notas 2 2 6 3 5 4 6" xfId="30063"/>
    <cellStyle name="Notas 2 2 6 3 5 5" xfId="30064"/>
    <cellStyle name="Notas 2 2 6 3 5 5 2" xfId="30065"/>
    <cellStyle name="Notas 2 2 6 3 5 5 3" xfId="30066"/>
    <cellStyle name="Notas 2 2 6 3 5 5 4" xfId="30067"/>
    <cellStyle name="Notas 2 2 6 3 5 5 5" xfId="30068"/>
    <cellStyle name="Notas 2 2 6 3 5 5 6" xfId="30069"/>
    <cellStyle name="Notas 2 2 6 3 5 6" xfId="30070"/>
    <cellStyle name="Notas 2 2 6 3 5 6 2" xfId="30071"/>
    <cellStyle name="Notas 2 2 6 3 5 6 3" xfId="30072"/>
    <cellStyle name="Notas 2 2 6 3 5 6 4" xfId="30073"/>
    <cellStyle name="Notas 2 2 6 3 5 6 5" xfId="30074"/>
    <cellStyle name="Notas 2 2 6 3 5 6 6" xfId="30075"/>
    <cellStyle name="Notas 2 2 6 3 5 7" xfId="30076"/>
    <cellStyle name="Notas 2 2 6 3 5 7 2" xfId="30077"/>
    <cellStyle name="Notas 2 2 6 3 5 7 3" xfId="30078"/>
    <cellStyle name="Notas 2 2 6 3 5 7 4" xfId="30079"/>
    <cellStyle name="Notas 2 2 6 3 5 7 5" xfId="30080"/>
    <cellStyle name="Notas 2 2 6 3 5 7 6" xfId="30081"/>
    <cellStyle name="Notas 2 2 6 3 5 8" xfId="30082"/>
    <cellStyle name="Notas 2 2 6 3 5 8 2" xfId="30083"/>
    <cellStyle name="Notas 2 2 6 3 5 8 3" xfId="30084"/>
    <cellStyle name="Notas 2 2 6 3 5 8 4" xfId="30085"/>
    <cellStyle name="Notas 2 2 6 3 5 8 5" xfId="30086"/>
    <cellStyle name="Notas 2 2 6 3 5 8 6" xfId="30087"/>
    <cellStyle name="Notas 2 2 6 3 5 9" xfId="30088"/>
    <cellStyle name="Notas 2 2 6 3 6" xfId="30089"/>
    <cellStyle name="Notas 2 2 6 3 6 10" xfId="30090"/>
    <cellStyle name="Notas 2 2 6 3 6 11" xfId="30091"/>
    <cellStyle name="Notas 2 2 6 3 6 12" xfId="30092"/>
    <cellStyle name="Notas 2 2 6 3 6 13" xfId="30093"/>
    <cellStyle name="Notas 2 2 6 3 6 2" xfId="30094"/>
    <cellStyle name="Notas 2 2 6 3 6 2 2" xfId="30095"/>
    <cellStyle name="Notas 2 2 6 3 6 2 3" xfId="30096"/>
    <cellStyle name="Notas 2 2 6 3 6 2 4" xfId="30097"/>
    <cellStyle name="Notas 2 2 6 3 6 2 5" xfId="30098"/>
    <cellStyle name="Notas 2 2 6 3 6 2 6" xfId="30099"/>
    <cellStyle name="Notas 2 2 6 3 6 3" xfId="30100"/>
    <cellStyle name="Notas 2 2 6 3 6 3 2" xfId="30101"/>
    <cellStyle name="Notas 2 2 6 3 6 3 3" xfId="30102"/>
    <cellStyle name="Notas 2 2 6 3 6 3 4" xfId="30103"/>
    <cellStyle name="Notas 2 2 6 3 6 3 5" xfId="30104"/>
    <cellStyle name="Notas 2 2 6 3 6 3 6" xfId="30105"/>
    <cellStyle name="Notas 2 2 6 3 6 4" xfId="30106"/>
    <cellStyle name="Notas 2 2 6 3 6 4 2" xfId="30107"/>
    <cellStyle name="Notas 2 2 6 3 6 4 3" xfId="30108"/>
    <cellStyle name="Notas 2 2 6 3 6 4 4" xfId="30109"/>
    <cellStyle name="Notas 2 2 6 3 6 4 5" xfId="30110"/>
    <cellStyle name="Notas 2 2 6 3 6 4 6" xfId="30111"/>
    <cellStyle name="Notas 2 2 6 3 6 5" xfId="30112"/>
    <cellStyle name="Notas 2 2 6 3 6 5 2" xfId="30113"/>
    <cellStyle name="Notas 2 2 6 3 6 5 3" xfId="30114"/>
    <cellStyle name="Notas 2 2 6 3 6 5 4" xfId="30115"/>
    <cellStyle name="Notas 2 2 6 3 6 5 5" xfId="30116"/>
    <cellStyle name="Notas 2 2 6 3 6 5 6" xfId="30117"/>
    <cellStyle name="Notas 2 2 6 3 6 6" xfId="30118"/>
    <cellStyle name="Notas 2 2 6 3 6 6 2" xfId="30119"/>
    <cellStyle name="Notas 2 2 6 3 6 6 3" xfId="30120"/>
    <cellStyle name="Notas 2 2 6 3 6 6 4" xfId="30121"/>
    <cellStyle name="Notas 2 2 6 3 6 6 5" xfId="30122"/>
    <cellStyle name="Notas 2 2 6 3 6 6 6" xfId="30123"/>
    <cellStyle name="Notas 2 2 6 3 6 7" xfId="30124"/>
    <cellStyle name="Notas 2 2 6 3 6 7 2" xfId="30125"/>
    <cellStyle name="Notas 2 2 6 3 6 7 3" xfId="30126"/>
    <cellStyle name="Notas 2 2 6 3 6 7 4" xfId="30127"/>
    <cellStyle name="Notas 2 2 6 3 6 7 5" xfId="30128"/>
    <cellStyle name="Notas 2 2 6 3 6 7 6" xfId="30129"/>
    <cellStyle name="Notas 2 2 6 3 6 8" xfId="30130"/>
    <cellStyle name="Notas 2 2 6 3 6 8 2" xfId="30131"/>
    <cellStyle name="Notas 2 2 6 3 6 8 3" xfId="30132"/>
    <cellStyle name="Notas 2 2 6 3 6 8 4" xfId="30133"/>
    <cellStyle name="Notas 2 2 6 3 6 8 5" xfId="30134"/>
    <cellStyle name="Notas 2 2 6 3 6 8 6" xfId="30135"/>
    <cellStyle name="Notas 2 2 6 3 6 9" xfId="30136"/>
    <cellStyle name="Notas 2 2 6 3 7" xfId="30137"/>
    <cellStyle name="Notas 2 2 6 3 7 10" xfId="30138"/>
    <cellStyle name="Notas 2 2 6 3 7 11" xfId="30139"/>
    <cellStyle name="Notas 2 2 6 3 7 12" xfId="30140"/>
    <cellStyle name="Notas 2 2 6 3 7 13" xfId="30141"/>
    <cellStyle name="Notas 2 2 6 3 7 2" xfId="30142"/>
    <cellStyle name="Notas 2 2 6 3 7 2 2" xfId="30143"/>
    <cellStyle name="Notas 2 2 6 3 7 2 3" xfId="30144"/>
    <cellStyle name="Notas 2 2 6 3 7 2 4" xfId="30145"/>
    <cellStyle name="Notas 2 2 6 3 7 2 5" xfId="30146"/>
    <cellStyle name="Notas 2 2 6 3 7 2 6" xfId="30147"/>
    <cellStyle name="Notas 2 2 6 3 7 3" xfId="30148"/>
    <cellStyle name="Notas 2 2 6 3 7 3 2" xfId="30149"/>
    <cellStyle name="Notas 2 2 6 3 7 3 3" xfId="30150"/>
    <cellStyle name="Notas 2 2 6 3 7 3 4" xfId="30151"/>
    <cellStyle name="Notas 2 2 6 3 7 3 5" xfId="30152"/>
    <cellStyle name="Notas 2 2 6 3 7 3 6" xfId="30153"/>
    <cellStyle name="Notas 2 2 6 3 7 4" xfId="30154"/>
    <cellStyle name="Notas 2 2 6 3 7 4 2" xfId="30155"/>
    <cellStyle name="Notas 2 2 6 3 7 4 3" xfId="30156"/>
    <cellStyle name="Notas 2 2 6 3 7 4 4" xfId="30157"/>
    <cellStyle name="Notas 2 2 6 3 7 4 5" xfId="30158"/>
    <cellStyle name="Notas 2 2 6 3 7 4 6" xfId="30159"/>
    <cellStyle name="Notas 2 2 6 3 7 5" xfId="30160"/>
    <cellStyle name="Notas 2 2 6 3 7 5 2" xfId="30161"/>
    <cellStyle name="Notas 2 2 6 3 7 5 3" xfId="30162"/>
    <cellStyle name="Notas 2 2 6 3 7 5 4" xfId="30163"/>
    <cellStyle name="Notas 2 2 6 3 7 5 5" xfId="30164"/>
    <cellStyle name="Notas 2 2 6 3 7 5 6" xfId="30165"/>
    <cellStyle name="Notas 2 2 6 3 7 6" xfId="30166"/>
    <cellStyle name="Notas 2 2 6 3 7 6 2" xfId="30167"/>
    <cellStyle name="Notas 2 2 6 3 7 6 3" xfId="30168"/>
    <cellStyle name="Notas 2 2 6 3 7 6 4" xfId="30169"/>
    <cellStyle name="Notas 2 2 6 3 7 6 5" xfId="30170"/>
    <cellStyle name="Notas 2 2 6 3 7 6 6" xfId="30171"/>
    <cellStyle name="Notas 2 2 6 3 7 7" xfId="30172"/>
    <cellStyle name="Notas 2 2 6 3 7 7 2" xfId="30173"/>
    <cellStyle name="Notas 2 2 6 3 7 7 3" xfId="30174"/>
    <cellStyle name="Notas 2 2 6 3 7 7 4" xfId="30175"/>
    <cellStyle name="Notas 2 2 6 3 7 7 5" xfId="30176"/>
    <cellStyle name="Notas 2 2 6 3 7 7 6" xfId="30177"/>
    <cellStyle name="Notas 2 2 6 3 7 8" xfId="30178"/>
    <cellStyle name="Notas 2 2 6 3 7 8 2" xfId="30179"/>
    <cellStyle name="Notas 2 2 6 3 7 8 3" xfId="30180"/>
    <cellStyle name="Notas 2 2 6 3 7 8 4" xfId="30181"/>
    <cellStyle name="Notas 2 2 6 3 7 8 5" xfId="30182"/>
    <cellStyle name="Notas 2 2 6 3 7 8 6" xfId="30183"/>
    <cellStyle name="Notas 2 2 6 3 7 9" xfId="30184"/>
    <cellStyle name="Notas 2 2 6 3 8" xfId="30185"/>
    <cellStyle name="Notas 2 2 6 3 8 2" xfId="30186"/>
    <cellStyle name="Notas 2 2 6 3 8 3" xfId="30187"/>
    <cellStyle name="Notas 2 2 6 3 8 4" xfId="30188"/>
    <cellStyle name="Notas 2 2 6 3 8 5" xfId="30189"/>
    <cellStyle name="Notas 2 2 6 3 8 6" xfId="30190"/>
    <cellStyle name="Notas 2 2 6 3 9" xfId="30191"/>
    <cellStyle name="Notas 2 2 6 3 9 2" xfId="30192"/>
    <cellStyle name="Notas 2 2 6 3 9 3" xfId="30193"/>
    <cellStyle name="Notas 2 2 6 3 9 4" xfId="30194"/>
    <cellStyle name="Notas 2 2 6 3 9 5" xfId="30195"/>
    <cellStyle name="Notas 2 2 6 3 9 6" xfId="30196"/>
    <cellStyle name="Notas 2 2 6 4" xfId="30197"/>
    <cellStyle name="Notas 2 2 6 4 10" xfId="30198"/>
    <cellStyle name="Notas 2 2 6 4 11" xfId="30199"/>
    <cellStyle name="Notas 2 2 6 4 12" xfId="30200"/>
    <cellStyle name="Notas 2 2 6 4 13" xfId="30201"/>
    <cellStyle name="Notas 2 2 6 4 14" xfId="30202"/>
    <cellStyle name="Notas 2 2 6 4 15" xfId="30203"/>
    <cellStyle name="Notas 2 2 6 4 2" xfId="30204"/>
    <cellStyle name="Notas 2 2 6 4 2 10" xfId="30205"/>
    <cellStyle name="Notas 2 2 6 4 2 11" xfId="30206"/>
    <cellStyle name="Notas 2 2 6 4 2 12" xfId="30207"/>
    <cellStyle name="Notas 2 2 6 4 2 13" xfId="30208"/>
    <cellStyle name="Notas 2 2 6 4 2 14" xfId="30209"/>
    <cellStyle name="Notas 2 2 6 4 2 2" xfId="30210"/>
    <cellStyle name="Notas 2 2 6 4 2 2 2" xfId="30211"/>
    <cellStyle name="Notas 2 2 6 4 2 2 3" xfId="30212"/>
    <cellStyle name="Notas 2 2 6 4 2 2 4" xfId="30213"/>
    <cellStyle name="Notas 2 2 6 4 2 2 5" xfId="30214"/>
    <cellStyle name="Notas 2 2 6 4 2 2 6" xfId="30215"/>
    <cellStyle name="Notas 2 2 6 4 2 3" xfId="30216"/>
    <cellStyle name="Notas 2 2 6 4 2 3 2" xfId="30217"/>
    <cellStyle name="Notas 2 2 6 4 2 3 3" xfId="30218"/>
    <cellStyle name="Notas 2 2 6 4 2 3 4" xfId="30219"/>
    <cellStyle name="Notas 2 2 6 4 2 3 5" xfId="30220"/>
    <cellStyle name="Notas 2 2 6 4 2 3 6" xfId="30221"/>
    <cellStyle name="Notas 2 2 6 4 2 4" xfId="30222"/>
    <cellStyle name="Notas 2 2 6 4 2 4 2" xfId="30223"/>
    <cellStyle name="Notas 2 2 6 4 2 4 3" xfId="30224"/>
    <cellStyle name="Notas 2 2 6 4 2 4 4" xfId="30225"/>
    <cellStyle name="Notas 2 2 6 4 2 4 5" xfId="30226"/>
    <cellStyle name="Notas 2 2 6 4 2 4 6" xfId="30227"/>
    <cellStyle name="Notas 2 2 6 4 2 5" xfId="30228"/>
    <cellStyle name="Notas 2 2 6 4 2 5 2" xfId="30229"/>
    <cellStyle name="Notas 2 2 6 4 2 5 3" xfId="30230"/>
    <cellStyle name="Notas 2 2 6 4 2 5 4" xfId="30231"/>
    <cellStyle name="Notas 2 2 6 4 2 5 5" xfId="30232"/>
    <cellStyle name="Notas 2 2 6 4 2 5 6" xfId="30233"/>
    <cellStyle name="Notas 2 2 6 4 2 6" xfId="30234"/>
    <cellStyle name="Notas 2 2 6 4 2 6 2" xfId="30235"/>
    <cellStyle name="Notas 2 2 6 4 2 6 3" xfId="30236"/>
    <cellStyle name="Notas 2 2 6 4 2 6 4" xfId="30237"/>
    <cellStyle name="Notas 2 2 6 4 2 6 5" xfId="30238"/>
    <cellStyle name="Notas 2 2 6 4 2 6 6" xfId="30239"/>
    <cellStyle name="Notas 2 2 6 4 2 7" xfId="30240"/>
    <cellStyle name="Notas 2 2 6 4 2 7 2" xfId="30241"/>
    <cellStyle name="Notas 2 2 6 4 2 7 3" xfId="30242"/>
    <cellStyle name="Notas 2 2 6 4 2 7 4" xfId="30243"/>
    <cellStyle name="Notas 2 2 6 4 2 7 5" xfId="30244"/>
    <cellStyle name="Notas 2 2 6 4 2 7 6" xfId="30245"/>
    <cellStyle name="Notas 2 2 6 4 2 8" xfId="30246"/>
    <cellStyle name="Notas 2 2 6 4 2 8 2" xfId="30247"/>
    <cellStyle name="Notas 2 2 6 4 2 8 3" xfId="30248"/>
    <cellStyle name="Notas 2 2 6 4 2 8 4" xfId="30249"/>
    <cellStyle name="Notas 2 2 6 4 2 8 5" xfId="30250"/>
    <cellStyle name="Notas 2 2 6 4 2 8 6" xfId="30251"/>
    <cellStyle name="Notas 2 2 6 4 2 9" xfId="30252"/>
    <cellStyle name="Notas 2 2 6 4 3" xfId="30253"/>
    <cellStyle name="Notas 2 2 6 4 3 2" xfId="30254"/>
    <cellStyle name="Notas 2 2 6 4 3 3" xfId="30255"/>
    <cellStyle name="Notas 2 2 6 4 3 4" xfId="30256"/>
    <cellStyle name="Notas 2 2 6 4 3 5" xfId="30257"/>
    <cellStyle name="Notas 2 2 6 4 3 6" xfId="30258"/>
    <cellStyle name="Notas 2 2 6 4 3 7" xfId="30259"/>
    <cellStyle name="Notas 2 2 6 4 4" xfId="30260"/>
    <cellStyle name="Notas 2 2 6 4 4 2" xfId="30261"/>
    <cellStyle name="Notas 2 2 6 4 4 3" xfId="30262"/>
    <cellStyle name="Notas 2 2 6 4 4 4" xfId="30263"/>
    <cellStyle name="Notas 2 2 6 4 4 5" xfId="30264"/>
    <cellStyle name="Notas 2 2 6 4 4 6" xfId="30265"/>
    <cellStyle name="Notas 2 2 6 4 5" xfId="30266"/>
    <cellStyle name="Notas 2 2 6 4 5 2" xfId="30267"/>
    <cellStyle name="Notas 2 2 6 4 5 3" xfId="30268"/>
    <cellStyle name="Notas 2 2 6 4 5 4" xfId="30269"/>
    <cellStyle name="Notas 2 2 6 4 5 5" xfId="30270"/>
    <cellStyle name="Notas 2 2 6 4 5 6" xfId="30271"/>
    <cellStyle name="Notas 2 2 6 4 6" xfId="30272"/>
    <cellStyle name="Notas 2 2 6 4 6 2" xfId="30273"/>
    <cellStyle name="Notas 2 2 6 4 6 3" xfId="30274"/>
    <cellStyle name="Notas 2 2 6 4 6 4" xfId="30275"/>
    <cellStyle name="Notas 2 2 6 4 6 5" xfId="30276"/>
    <cellStyle name="Notas 2 2 6 4 6 6" xfId="30277"/>
    <cellStyle name="Notas 2 2 6 4 7" xfId="30278"/>
    <cellStyle name="Notas 2 2 6 4 7 2" xfId="30279"/>
    <cellStyle name="Notas 2 2 6 4 7 3" xfId="30280"/>
    <cellStyle name="Notas 2 2 6 4 7 4" xfId="30281"/>
    <cellStyle name="Notas 2 2 6 4 7 5" xfId="30282"/>
    <cellStyle name="Notas 2 2 6 4 7 6" xfId="30283"/>
    <cellStyle name="Notas 2 2 6 4 8" xfId="30284"/>
    <cellStyle name="Notas 2 2 6 4 8 2" xfId="30285"/>
    <cellStyle name="Notas 2 2 6 4 8 3" xfId="30286"/>
    <cellStyle name="Notas 2 2 6 4 8 4" xfId="30287"/>
    <cellStyle name="Notas 2 2 6 4 8 5" xfId="30288"/>
    <cellStyle name="Notas 2 2 6 4 8 6" xfId="30289"/>
    <cellStyle name="Notas 2 2 6 4 9" xfId="30290"/>
    <cellStyle name="Notas 2 2 6 4 9 2" xfId="30291"/>
    <cellStyle name="Notas 2 2 6 4 9 3" xfId="30292"/>
    <cellStyle name="Notas 2 2 6 4 9 4" xfId="30293"/>
    <cellStyle name="Notas 2 2 6 4 9 5" xfId="30294"/>
    <cellStyle name="Notas 2 2 6 4 9 6" xfId="30295"/>
    <cellStyle name="Notas 2 2 6 5" xfId="30296"/>
    <cellStyle name="Notas 2 2 6 5 10" xfId="30297"/>
    <cellStyle name="Notas 2 2 6 5 11" xfId="30298"/>
    <cellStyle name="Notas 2 2 6 5 12" xfId="30299"/>
    <cellStyle name="Notas 2 2 6 5 13" xfId="30300"/>
    <cellStyle name="Notas 2 2 6 5 14" xfId="30301"/>
    <cellStyle name="Notas 2 2 6 5 2" xfId="30302"/>
    <cellStyle name="Notas 2 2 6 5 2 2" xfId="30303"/>
    <cellStyle name="Notas 2 2 6 5 2 3" xfId="30304"/>
    <cellStyle name="Notas 2 2 6 5 2 4" xfId="30305"/>
    <cellStyle name="Notas 2 2 6 5 2 5" xfId="30306"/>
    <cellStyle name="Notas 2 2 6 5 2 6" xfId="30307"/>
    <cellStyle name="Notas 2 2 6 5 2 7" xfId="30308"/>
    <cellStyle name="Notas 2 2 6 5 3" xfId="30309"/>
    <cellStyle name="Notas 2 2 6 5 3 2" xfId="30310"/>
    <cellStyle name="Notas 2 2 6 5 3 3" xfId="30311"/>
    <cellStyle name="Notas 2 2 6 5 3 4" xfId="30312"/>
    <cellStyle name="Notas 2 2 6 5 3 5" xfId="30313"/>
    <cellStyle name="Notas 2 2 6 5 3 6" xfId="30314"/>
    <cellStyle name="Notas 2 2 6 5 3 7" xfId="30315"/>
    <cellStyle name="Notas 2 2 6 5 4" xfId="30316"/>
    <cellStyle name="Notas 2 2 6 5 4 2" xfId="30317"/>
    <cellStyle name="Notas 2 2 6 5 4 3" xfId="30318"/>
    <cellStyle name="Notas 2 2 6 5 4 4" xfId="30319"/>
    <cellStyle name="Notas 2 2 6 5 4 5" xfId="30320"/>
    <cellStyle name="Notas 2 2 6 5 4 6" xfId="30321"/>
    <cellStyle name="Notas 2 2 6 5 5" xfId="30322"/>
    <cellStyle name="Notas 2 2 6 5 5 2" xfId="30323"/>
    <cellStyle name="Notas 2 2 6 5 5 3" xfId="30324"/>
    <cellStyle name="Notas 2 2 6 5 5 4" xfId="30325"/>
    <cellStyle name="Notas 2 2 6 5 5 5" xfId="30326"/>
    <cellStyle name="Notas 2 2 6 5 5 6" xfId="30327"/>
    <cellStyle name="Notas 2 2 6 5 6" xfId="30328"/>
    <cellStyle name="Notas 2 2 6 5 6 2" xfId="30329"/>
    <cellStyle name="Notas 2 2 6 5 6 3" xfId="30330"/>
    <cellStyle name="Notas 2 2 6 5 6 4" xfId="30331"/>
    <cellStyle name="Notas 2 2 6 5 6 5" xfId="30332"/>
    <cellStyle name="Notas 2 2 6 5 6 6" xfId="30333"/>
    <cellStyle name="Notas 2 2 6 5 7" xfId="30334"/>
    <cellStyle name="Notas 2 2 6 5 7 2" xfId="30335"/>
    <cellStyle name="Notas 2 2 6 5 7 3" xfId="30336"/>
    <cellStyle name="Notas 2 2 6 5 7 4" xfId="30337"/>
    <cellStyle name="Notas 2 2 6 5 7 5" xfId="30338"/>
    <cellStyle name="Notas 2 2 6 5 7 6" xfId="30339"/>
    <cellStyle name="Notas 2 2 6 5 8" xfId="30340"/>
    <cellStyle name="Notas 2 2 6 5 8 2" xfId="30341"/>
    <cellStyle name="Notas 2 2 6 5 8 3" xfId="30342"/>
    <cellStyle name="Notas 2 2 6 5 8 4" xfId="30343"/>
    <cellStyle name="Notas 2 2 6 5 8 5" xfId="30344"/>
    <cellStyle name="Notas 2 2 6 5 8 6" xfId="30345"/>
    <cellStyle name="Notas 2 2 6 5 9" xfId="30346"/>
    <cellStyle name="Notas 2 2 6 6" xfId="30347"/>
    <cellStyle name="Notas 2 2 6 6 10" xfId="30348"/>
    <cellStyle name="Notas 2 2 6 6 11" xfId="30349"/>
    <cellStyle name="Notas 2 2 6 6 12" xfId="30350"/>
    <cellStyle name="Notas 2 2 6 6 13" xfId="30351"/>
    <cellStyle name="Notas 2 2 6 6 14" xfId="30352"/>
    <cellStyle name="Notas 2 2 6 6 2" xfId="30353"/>
    <cellStyle name="Notas 2 2 6 6 2 2" xfId="30354"/>
    <cellStyle name="Notas 2 2 6 6 2 3" xfId="30355"/>
    <cellStyle name="Notas 2 2 6 6 2 4" xfId="30356"/>
    <cellStyle name="Notas 2 2 6 6 2 5" xfId="30357"/>
    <cellStyle name="Notas 2 2 6 6 2 6" xfId="30358"/>
    <cellStyle name="Notas 2 2 6 6 3" xfId="30359"/>
    <cellStyle name="Notas 2 2 6 6 3 2" xfId="30360"/>
    <cellStyle name="Notas 2 2 6 6 3 3" xfId="30361"/>
    <cellStyle name="Notas 2 2 6 6 3 4" xfId="30362"/>
    <cellStyle name="Notas 2 2 6 6 3 5" xfId="30363"/>
    <cellStyle name="Notas 2 2 6 6 3 6" xfId="30364"/>
    <cellStyle name="Notas 2 2 6 6 4" xfId="30365"/>
    <cellStyle name="Notas 2 2 6 6 4 2" xfId="30366"/>
    <cellStyle name="Notas 2 2 6 6 4 3" xfId="30367"/>
    <cellStyle name="Notas 2 2 6 6 4 4" xfId="30368"/>
    <cellStyle name="Notas 2 2 6 6 4 5" xfId="30369"/>
    <cellStyle name="Notas 2 2 6 6 4 6" xfId="30370"/>
    <cellStyle name="Notas 2 2 6 6 5" xfId="30371"/>
    <cellStyle name="Notas 2 2 6 6 5 2" xfId="30372"/>
    <cellStyle name="Notas 2 2 6 6 5 3" xfId="30373"/>
    <cellStyle name="Notas 2 2 6 6 5 4" xfId="30374"/>
    <cellStyle name="Notas 2 2 6 6 5 5" xfId="30375"/>
    <cellStyle name="Notas 2 2 6 6 5 6" xfId="30376"/>
    <cellStyle name="Notas 2 2 6 6 6" xfId="30377"/>
    <cellStyle name="Notas 2 2 6 6 6 2" xfId="30378"/>
    <cellStyle name="Notas 2 2 6 6 6 3" xfId="30379"/>
    <cellStyle name="Notas 2 2 6 6 6 4" xfId="30380"/>
    <cellStyle name="Notas 2 2 6 6 6 5" xfId="30381"/>
    <cellStyle name="Notas 2 2 6 6 6 6" xfId="30382"/>
    <cellStyle name="Notas 2 2 6 6 7" xfId="30383"/>
    <cellStyle name="Notas 2 2 6 6 7 2" xfId="30384"/>
    <cellStyle name="Notas 2 2 6 6 7 3" xfId="30385"/>
    <cellStyle name="Notas 2 2 6 6 7 4" xfId="30386"/>
    <cellStyle name="Notas 2 2 6 6 7 5" xfId="30387"/>
    <cellStyle name="Notas 2 2 6 6 7 6" xfId="30388"/>
    <cellStyle name="Notas 2 2 6 6 8" xfId="30389"/>
    <cellStyle name="Notas 2 2 6 6 8 2" xfId="30390"/>
    <cellStyle name="Notas 2 2 6 6 8 3" xfId="30391"/>
    <cellStyle name="Notas 2 2 6 6 8 4" xfId="30392"/>
    <cellStyle name="Notas 2 2 6 6 8 5" xfId="30393"/>
    <cellStyle name="Notas 2 2 6 6 8 6" xfId="30394"/>
    <cellStyle name="Notas 2 2 6 6 9" xfId="30395"/>
    <cellStyle name="Notas 2 2 6 7" xfId="30396"/>
    <cellStyle name="Notas 2 2 6 7 10" xfId="30397"/>
    <cellStyle name="Notas 2 2 6 7 11" xfId="30398"/>
    <cellStyle name="Notas 2 2 6 7 12" xfId="30399"/>
    <cellStyle name="Notas 2 2 6 7 13" xfId="30400"/>
    <cellStyle name="Notas 2 2 6 7 14" xfId="30401"/>
    <cellStyle name="Notas 2 2 6 7 2" xfId="30402"/>
    <cellStyle name="Notas 2 2 6 7 2 2" xfId="30403"/>
    <cellStyle name="Notas 2 2 6 7 2 3" xfId="30404"/>
    <cellStyle name="Notas 2 2 6 7 2 4" xfId="30405"/>
    <cellStyle name="Notas 2 2 6 7 2 5" xfId="30406"/>
    <cellStyle name="Notas 2 2 6 7 2 6" xfId="30407"/>
    <cellStyle name="Notas 2 2 6 7 2 7" xfId="30408"/>
    <cellStyle name="Notas 2 2 6 7 3" xfId="30409"/>
    <cellStyle name="Notas 2 2 6 7 3 2" xfId="30410"/>
    <cellStyle name="Notas 2 2 6 7 3 3" xfId="30411"/>
    <cellStyle name="Notas 2 2 6 7 3 4" xfId="30412"/>
    <cellStyle name="Notas 2 2 6 7 3 5" xfId="30413"/>
    <cellStyle name="Notas 2 2 6 7 3 6" xfId="30414"/>
    <cellStyle name="Notas 2 2 6 7 4" xfId="30415"/>
    <cellStyle name="Notas 2 2 6 7 4 2" xfId="30416"/>
    <cellStyle name="Notas 2 2 6 7 4 3" xfId="30417"/>
    <cellStyle name="Notas 2 2 6 7 4 4" xfId="30418"/>
    <cellStyle name="Notas 2 2 6 7 4 5" xfId="30419"/>
    <cellStyle name="Notas 2 2 6 7 4 6" xfId="30420"/>
    <cellStyle name="Notas 2 2 6 7 5" xfId="30421"/>
    <cellStyle name="Notas 2 2 6 7 5 2" xfId="30422"/>
    <cellStyle name="Notas 2 2 6 7 5 3" xfId="30423"/>
    <cellStyle name="Notas 2 2 6 7 5 4" xfId="30424"/>
    <cellStyle name="Notas 2 2 6 7 5 5" xfId="30425"/>
    <cellStyle name="Notas 2 2 6 7 5 6" xfId="30426"/>
    <cellStyle name="Notas 2 2 6 7 6" xfId="30427"/>
    <cellStyle name="Notas 2 2 6 7 6 2" xfId="30428"/>
    <cellStyle name="Notas 2 2 6 7 6 3" xfId="30429"/>
    <cellStyle name="Notas 2 2 6 7 6 4" xfId="30430"/>
    <cellStyle name="Notas 2 2 6 7 6 5" xfId="30431"/>
    <cellStyle name="Notas 2 2 6 7 6 6" xfId="30432"/>
    <cellStyle name="Notas 2 2 6 7 7" xfId="30433"/>
    <cellStyle name="Notas 2 2 6 7 7 2" xfId="30434"/>
    <cellStyle name="Notas 2 2 6 7 7 3" xfId="30435"/>
    <cellStyle name="Notas 2 2 6 7 7 4" xfId="30436"/>
    <cellStyle name="Notas 2 2 6 7 7 5" xfId="30437"/>
    <cellStyle name="Notas 2 2 6 7 7 6" xfId="30438"/>
    <cellStyle name="Notas 2 2 6 7 8" xfId="30439"/>
    <cellStyle name="Notas 2 2 6 7 8 2" xfId="30440"/>
    <cellStyle name="Notas 2 2 6 7 8 3" xfId="30441"/>
    <cellStyle name="Notas 2 2 6 7 8 4" xfId="30442"/>
    <cellStyle name="Notas 2 2 6 7 8 5" xfId="30443"/>
    <cellStyle name="Notas 2 2 6 7 8 6" xfId="30444"/>
    <cellStyle name="Notas 2 2 6 7 9" xfId="30445"/>
    <cellStyle name="Notas 2 2 6 8" xfId="30446"/>
    <cellStyle name="Notas 2 2 6 8 10" xfId="30447"/>
    <cellStyle name="Notas 2 2 6 8 11" xfId="30448"/>
    <cellStyle name="Notas 2 2 6 8 12" xfId="30449"/>
    <cellStyle name="Notas 2 2 6 8 13" xfId="30450"/>
    <cellStyle name="Notas 2 2 6 8 14" xfId="30451"/>
    <cellStyle name="Notas 2 2 6 8 2" xfId="30452"/>
    <cellStyle name="Notas 2 2 6 8 2 2" xfId="30453"/>
    <cellStyle name="Notas 2 2 6 8 2 3" xfId="30454"/>
    <cellStyle name="Notas 2 2 6 8 2 4" xfId="30455"/>
    <cellStyle name="Notas 2 2 6 8 2 5" xfId="30456"/>
    <cellStyle name="Notas 2 2 6 8 2 6" xfId="30457"/>
    <cellStyle name="Notas 2 2 6 8 3" xfId="30458"/>
    <cellStyle name="Notas 2 2 6 8 3 2" xfId="30459"/>
    <cellStyle name="Notas 2 2 6 8 3 3" xfId="30460"/>
    <cellStyle name="Notas 2 2 6 8 3 4" xfId="30461"/>
    <cellStyle name="Notas 2 2 6 8 3 5" xfId="30462"/>
    <cellStyle name="Notas 2 2 6 8 3 6" xfId="30463"/>
    <cellStyle name="Notas 2 2 6 8 4" xfId="30464"/>
    <cellStyle name="Notas 2 2 6 8 4 2" xfId="30465"/>
    <cellStyle name="Notas 2 2 6 8 4 3" xfId="30466"/>
    <cellStyle name="Notas 2 2 6 8 4 4" xfId="30467"/>
    <cellStyle name="Notas 2 2 6 8 4 5" xfId="30468"/>
    <cellStyle name="Notas 2 2 6 8 4 6" xfId="30469"/>
    <cellStyle name="Notas 2 2 6 8 5" xfId="30470"/>
    <cellStyle name="Notas 2 2 6 8 5 2" xfId="30471"/>
    <cellStyle name="Notas 2 2 6 8 5 3" xfId="30472"/>
    <cellStyle name="Notas 2 2 6 8 5 4" xfId="30473"/>
    <cellStyle name="Notas 2 2 6 8 5 5" xfId="30474"/>
    <cellStyle name="Notas 2 2 6 8 5 6" xfId="30475"/>
    <cellStyle name="Notas 2 2 6 8 6" xfId="30476"/>
    <cellStyle name="Notas 2 2 6 8 6 2" xfId="30477"/>
    <cellStyle name="Notas 2 2 6 8 6 3" xfId="30478"/>
    <cellStyle name="Notas 2 2 6 8 6 4" xfId="30479"/>
    <cellStyle name="Notas 2 2 6 8 6 5" xfId="30480"/>
    <cellStyle name="Notas 2 2 6 8 6 6" xfId="30481"/>
    <cellStyle name="Notas 2 2 6 8 7" xfId="30482"/>
    <cellStyle name="Notas 2 2 6 8 7 2" xfId="30483"/>
    <cellStyle name="Notas 2 2 6 8 7 3" xfId="30484"/>
    <cellStyle name="Notas 2 2 6 8 7 4" xfId="30485"/>
    <cellStyle name="Notas 2 2 6 8 7 5" xfId="30486"/>
    <cellStyle name="Notas 2 2 6 8 7 6" xfId="30487"/>
    <cellStyle name="Notas 2 2 6 8 8" xfId="30488"/>
    <cellStyle name="Notas 2 2 6 8 8 2" xfId="30489"/>
    <cellStyle name="Notas 2 2 6 8 8 3" xfId="30490"/>
    <cellStyle name="Notas 2 2 6 8 8 4" xfId="30491"/>
    <cellStyle name="Notas 2 2 6 8 8 5" xfId="30492"/>
    <cellStyle name="Notas 2 2 6 8 8 6" xfId="30493"/>
    <cellStyle name="Notas 2 2 6 8 9" xfId="30494"/>
    <cellStyle name="Notas 2 2 6 9" xfId="30495"/>
    <cellStyle name="Notas 2 2 6 9 10" xfId="30496"/>
    <cellStyle name="Notas 2 2 6 9 11" xfId="30497"/>
    <cellStyle name="Notas 2 2 6 9 12" xfId="30498"/>
    <cellStyle name="Notas 2 2 6 9 13" xfId="30499"/>
    <cellStyle name="Notas 2 2 6 9 2" xfId="30500"/>
    <cellStyle name="Notas 2 2 6 9 2 2" xfId="30501"/>
    <cellStyle name="Notas 2 2 6 9 2 3" xfId="30502"/>
    <cellStyle name="Notas 2 2 6 9 2 4" xfId="30503"/>
    <cellStyle name="Notas 2 2 6 9 2 5" xfId="30504"/>
    <cellStyle name="Notas 2 2 6 9 2 6" xfId="30505"/>
    <cellStyle name="Notas 2 2 6 9 3" xfId="30506"/>
    <cellStyle name="Notas 2 2 6 9 3 2" xfId="30507"/>
    <cellStyle name="Notas 2 2 6 9 3 3" xfId="30508"/>
    <cellStyle name="Notas 2 2 6 9 3 4" xfId="30509"/>
    <cellStyle name="Notas 2 2 6 9 3 5" xfId="30510"/>
    <cellStyle name="Notas 2 2 6 9 3 6" xfId="30511"/>
    <cellStyle name="Notas 2 2 6 9 4" xfId="30512"/>
    <cellStyle name="Notas 2 2 6 9 4 2" xfId="30513"/>
    <cellStyle name="Notas 2 2 6 9 4 3" xfId="30514"/>
    <cellStyle name="Notas 2 2 6 9 4 4" xfId="30515"/>
    <cellStyle name="Notas 2 2 6 9 4 5" xfId="30516"/>
    <cellStyle name="Notas 2 2 6 9 4 6" xfId="30517"/>
    <cellStyle name="Notas 2 2 6 9 5" xfId="30518"/>
    <cellStyle name="Notas 2 2 6 9 5 2" xfId="30519"/>
    <cellStyle name="Notas 2 2 6 9 5 3" xfId="30520"/>
    <cellStyle name="Notas 2 2 6 9 5 4" xfId="30521"/>
    <cellStyle name="Notas 2 2 6 9 5 5" xfId="30522"/>
    <cellStyle name="Notas 2 2 6 9 5 6" xfId="30523"/>
    <cellStyle name="Notas 2 2 6 9 6" xfId="30524"/>
    <cellStyle name="Notas 2 2 6 9 6 2" xfId="30525"/>
    <cellStyle name="Notas 2 2 6 9 6 3" xfId="30526"/>
    <cellStyle name="Notas 2 2 6 9 6 4" xfId="30527"/>
    <cellStyle name="Notas 2 2 6 9 6 5" xfId="30528"/>
    <cellStyle name="Notas 2 2 6 9 6 6" xfId="30529"/>
    <cellStyle name="Notas 2 2 6 9 7" xfId="30530"/>
    <cellStyle name="Notas 2 2 6 9 7 2" xfId="30531"/>
    <cellStyle name="Notas 2 2 6 9 7 3" xfId="30532"/>
    <cellStyle name="Notas 2 2 6 9 7 4" xfId="30533"/>
    <cellStyle name="Notas 2 2 6 9 7 5" xfId="30534"/>
    <cellStyle name="Notas 2 2 6 9 7 6" xfId="30535"/>
    <cellStyle name="Notas 2 2 6 9 8" xfId="30536"/>
    <cellStyle name="Notas 2 2 6 9 8 2" xfId="30537"/>
    <cellStyle name="Notas 2 2 6 9 8 3" xfId="30538"/>
    <cellStyle name="Notas 2 2 6 9 8 4" xfId="30539"/>
    <cellStyle name="Notas 2 2 6 9 8 5" xfId="30540"/>
    <cellStyle name="Notas 2 2 6 9 8 6" xfId="30541"/>
    <cellStyle name="Notas 2 2 6 9 9" xfId="30542"/>
    <cellStyle name="Notas 2 2 60" xfId="30543"/>
    <cellStyle name="Notas 2 2 60 2" xfId="30544"/>
    <cellStyle name="Notas 2 2 61" xfId="30545"/>
    <cellStyle name="Notas 2 2 61 2" xfId="30546"/>
    <cellStyle name="Notas 2 2 61 3" xfId="30547"/>
    <cellStyle name="Notas 2 2 62" xfId="30548"/>
    <cellStyle name="Notas 2 2 62 2" xfId="30549"/>
    <cellStyle name="Notas 2 2 63" xfId="30550"/>
    <cellStyle name="Notas 2 2 64" xfId="30551"/>
    <cellStyle name="Notas 2 2 7" xfId="30552"/>
    <cellStyle name="Notas 2 2 7 10" xfId="30553"/>
    <cellStyle name="Notas 2 2 7 10 2" xfId="30554"/>
    <cellStyle name="Notas 2 2 7 10 3" xfId="30555"/>
    <cellStyle name="Notas 2 2 7 10 4" xfId="30556"/>
    <cellStyle name="Notas 2 2 7 10 5" xfId="30557"/>
    <cellStyle name="Notas 2 2 7 10 6" xfId="30558"/>
    <cellStyle name="Notas 2 2 7 11" xfId="30559"/>
    <cellStyle name="Notas 2 2 7 11 2" xfId="30560"/>
    <cellStyle name="Notas 2 2 7 11 3" xfId="30561"/>
    <cellStyle name="Notas 2 2 7 11 4" xfId="30562"/>
    <cellStyle name="Notas 2 2 7 11 5" xfId="30563"/>
    <cellStyle name="Notas 2 2 7 11 6" xfId="30564"/>
    <cellStyle name="Notas 2 2 7 12" xfId="30565"/>
    <cellStyle name="Notas 2 2 7 12 2" xfId="30566"/>
    <cellStyle name="Notas 2 2 7 12 3" xfId="30567"/>
    <cellStyle name="Notas 2 2 7 12 4" xfId="30568"/>
    <cellStyle name="Notas 2 2 7 12 5" xfId="30569"/>
    <cellStyle name="Notas 2 2 7 12 6" xfId="30570"/>
    <cellStyle name="Notas 2 2 7 13" xfId="30571"/>
    <cellStyle name="Notas 2 2 7 13 2" xfId="30572"/>
    <cellStyle name="Notas 2 2 7 13 3" xfId="30573"/>
    <cellStyle name="Notas 2 2 7 13 4" xfId="30574"/>
    <cellStyle name="Notas 2 2 7 13 5" xfId="30575"/>
    <cellStyle name="Notas 2 2 7 13 6" xfId="30576"/>
    <cellStyle name="Notas 2 2 7 14" xfId="30577"/>
    <cellStyle name="Notas 2 2 7 14 2" xfId="30578"/>
    <cellStyle name="Notas 2 2 7 14 3" xfId="30579"/>
    <cellStyle name="Notas 2 2 7 14 4" xfId="30580"/>
    <cellStyle name="Notas 2 2 7 14 5" xfId="30581"/>
    <cellStyle name="Notas 2 2 7 14 6" xfId="30582"/>
    <cellStyle name="Notas 2 2 7 15" xfId="30583"/>
    <cellStyle name="Notas 2 2 7 16" xfId="30584"/>
    <cellStyle name="Notas 2 2 7 17" xfId="30585"/>
    <cellStyle name="Notas 2 2 7 18" xfId="30586"/>
    <cellStyle name="Notas 2 2 7 19" xfId="30587"/>
    <cellStyle name="Notas 2 2 7 2" xfId="30588"/>
    <cellStyle name="Notas 2 2 7 2 10" xfId="30589"/>
    <cellStyle name="Notas 2 2 7 2 11" xfId="30590"/>
    <cellStyle name="Notas 2 2 7 2 12" xfId="30591"/>
    <cellStyle name="Notas 2 2 7 2 13" xfId="30592"/>
    <cellStyle name="Notas 2 2 7 2 14" xfId="30593"/>
    <cellStyle name="Notas 2 2 7 2 2" xfId="30594"/>
    <cellStyle name="Notas 2 2 7 2 2 2" xfId="30595"/>
    <cellStyle name="Notas 2 2 7 2 2 2 2" xfId="30596"/>
    <cellStyle name="Notas 2 2 7 2 2 3" xfId="30597"/>
    <cellStyle name="Notas 2 2 7 2 2 3 2" xfId="30598"/>
    <cellStyle name="Notas 2 2 7 2 2 4" xfId="30599"/>
    <cellStyle name="Notas 2 2 7 2 2 5" xfId="30600"/>
    <cellStyle name="Notas 2 2 7 2 2 6" xfId="30601"/>
    <cellStyle name="Notas 2 2 7 2 2 7" xfId="30602"/>
    <cellStyle name="Notas 2 2 7 2 3" xfId="30603"/>
    <cellStyle name="Notas 2 2 7 2 3 2" xfId="30604"/>
    <cellStyle name="Notas 2 2 7 2 3 2 2" xfId="30605"/>
    <cellStyle name="Notas 2 2 7 2 3 3" xfId="30606"/>
    <cellStyle name="Notas 2 2 7 2 3 3 2" xfId="30607"/>
    <cellStyle name="Notas 2 2 7 2 3 4" xfId="30608"/>
    <cellStyle name="Notas 2 2 7 2 3 4 2" xfId="30609"/>
    <cellStyle name="Notas 2 2 7 2 3 5" xfId="30610"/>
    <cellStyle name="Notas 2 2 7 2 3 6" xfId="30611"/>
    <cellStyle name="Notas 2 2 7 2 3 7" xfId="30612"/>
    <cellStyle name="Notas 2 2 7 2 4" xfId="30613"/>
    <cellStyle name="Notas 2 2 7 2 4 2" xfId="30614"/>
    <cellStyle name="Notas 2 2 7 2 4 2 2" xfId="30615"/>
    <cellStyle name="Notas 2 2 7 2 4 3" xfId="30616"/>
    <cellStyle name="Notas 2 2 7 2 4 4" xfId="30617"/>
    <cellStyle name="Notas 2 2 7 2 4 5" xfId="30618"/>
    <cellStyle name="Notas 2 2 7 2 4 6" xfId="30619"/>
    <cellStyle name="Notas 2 2 7 2 4 7" xfId="30620"/>
    <cellStyle name="Notas 2 2 7 2 5" xfId="30621"/>
    <cellStyle name="Notas 2 2 7 2 5 2" xfId="30622"/>
    <cellStyle name="Notas 2 2 7 2 5 3" xfId="30623"/>
    <cellStyle name="Notas 2 2 7 2 5 4" xfId="30624"/>
    <cellStyle name="Notas 2 2 7 2 5 5" xfId="30625"/>
    <cellStyle name="Notas 2 2 7 2 5 6" xfId="30626"/>
    <cellStyle name="Notas 2 2 7 2 5 7" xfId="30627"/>
    <cellStyle name="Notas 2 2 7 2 6" xfId="30628"/>
    <cellStyle name="Notas 2 2 7 2 6 2" xfId="30629"/>
    <cellStyle name="Notas 2 2 7 2 6 3" xfId="30630"/>
    <cellStyle name="Notas 2 2 7 2 6 4" xfId="30631"/>
    <cellStyle name="Notas 2 2 7 2 6 5" xfId="30632"/>
    <cellStyle name="Notas 2 2 7 2 6 6" xfId="30633"/>
    <cellStyle name="Notas 2 2 7 2 7" xfId="30634"/>
    <cellStyle name="Notas 2 2 7 2 7 2" xfId="30635"/>
    <cellStyle name="Notas 2 2 7 2 7 3" xfId="30636"/>
    <cellStyle name="Notas 2 2 7 2 7 4" xfId="30637"/>
    <cellStyle name="Notas 2 2 7 2 7 5" xfId="30638"/>
    <cellStyle name="Notas 2 2 7 2 7 6" xfId="30639"/>
    <cellStyle name="Notas 2 2 7 2 8" xfId="30640"/>
    <cellStyle name="Notas 2 2 7 2 8 2" xfId="30641"/>
    <cellStyle name="Notas 2 2 7 2 8 3" xfId="30642"/>
    <cellStyle name="Notas 2 2 7 2 8 4" xfId="30643"/>
    <cellStyle name="Notas 2 2 7 2 8 5" xfId="30644"/>
    <cellStyle name="Notas 2 2 7 2 8 6" xfId="30645"/>
    <cellStyle name="Notas 2 2 7 2 9" xfId="30646"/>
    <cellStyle name="Notas 2 2 7 20" xfId="30647"/>
    <cellStyle name="Notas 2 2 7 3" xfId="30648"/>
    <cellStyle name="Notas 2 2 7 3 10" xfId="30649"/>
    <cellStyle name="Notas 2 2 7 3 11" xfId="30650"/>
    <cellStyle name="Notas 2 2 7 3 12" xfId="30651"/>
    <cellStyle name="Notas 2 2 7 3 13" xfId="30652"/>
    <cellStyle name="Notas 2 2 7 3 14" xfId="30653"/>
    <cellStyle name="Notas 2 2 7 3 2" xfId="30654"/>
    <cellStyle name="Notas 2 2 7 3 2 2" xfId="30655"/>
    <cellStyle name="Notas 2 2 7 3 2 3" xfId="30656"/>
    <cellStyle name="Notas 2 2 7 3 2 4" xfId="30657"/>
    <cellStyle name="Notas 2 2 7 3 2 5" xfId="30658"/>
    <cellStyle name="Notas 2 2 7 3 2 6" xfId="30659"/>
    <cellStyle name="Notas 2 2 7 3 2 7" xfId="30660"/>
    <cellStyle name="Notas 2 2 7 3 3" xfId="30661"/>
    <cellStyle name="Notas 2 2 7 3 3 2" xfId="30662"/>
    <cellStyle name="Notas 2 2 7 3 3 3" xfId="30663"/>
    <cellStyle name="Notas 2 2 7 3 3 4" xfId="30664"/>
    <cellStyle name="Notas 2 2 7 3 3 5" xfId="30665"/>
    <cellStyle name="Notas 2 2 7 3 3 6" xfId="30666"/>
    <cellStyle name="Notas 2 2 7 3 4" xfId="30667"/>
    <cellStyle name="Notas 2 2 7 3 4 2" xfId="30668"/>
    <cellStyle name="Notas 2 2 7 3 4 3" xfId="30669"/>
    <cellStyle name="Notas 2 2 7 3 4 4" xfId="30670"/>
    <cellStyle name="Notas 2 2 7 3 4 5" xfId="30671"/>
    <cellStyle name="Notas 2 2 7 3 4 6" xfId="30672"/>
    <cellStyle name="Notas 2 2 7 3 5" xfId="30673"/>
    <cellStyle name="Notas 2 2 7 3 5 2" xfId="30674"/>
    <cellStyle name="Notas 2 2 7 3 5 3" xfId="30675"/>
    <cellStyle name="Notas 2 2 7 3 5 4" xfId="30676"/>
    <cellStyle name="Notas 2 2 7 3 5 5" xfId="30677"/>
    <cellStyle name="Notas 2 2 7 3 5 6" xfId="30678"/>
    <cellStyle name="Notas 2 2 7 3 6" xfId="30679"/>
    <cellStyle name="Notas 2 2 7 3 6 2" xfId="30680"/>
    <cellStyle name="Notas 2 2 7 3 6 3" xfId="30681"/>
    <cellStyle name="Notas 2 2 7 3 6 4" xfId="30682"/>
    <cellStyle name="Notas 2 2 7 3 6 5" xfId="30683"/>
    <cellStyle name="Notas 2 2 7 3 6 6" xfId="30684"/>
    <cellStyle name="Notas 2 2 7 3 7" xfId="30685"/>
    <cellStyle name="Notas 2 2 7 3 7 2" xfId="30686"/>
    <cellStyle name="Notas 2 2 7 3 7 3" xfId="30687"/>
    <cellStyle name="Notas 2 2 7 3 7 4" xfId="30688"/>
    <cellStyle name="Notas 2 2 7 3 7 5" xfId="30689"/>
    <cellStyle name="Notas 2 2 7 3 7 6" xfId="30690"/>
    <cellStyle name="Notas 2 2 7 3 8" xfId="30691"/>
    <cellStyle name="Notas 2 2 7 3 8 2" xfId="30692"/>
    <cellStyle name="Notas 2 2 7 3 8 3" xfId="30693"/>
    <cellStyle name="Notas 2 2 7 3 8 4" xfId="30694"/>
    <cellStyle name="Notas 2 2 7 3 8 5" xfId="30695"/>
    <cellStyle name="Notas 2 2 7 3 8 6" xfId="30696"/>
    <cellStyle name="Notas 2 2 7 3 9" xfId="30697"/>
    <cellStyle name="Notas 2 2 7 4" xfId="30698"/>
    <cellStyle name="Notas 2 2 7 4 10" xfId="30699"/>
    <cellStyle name="Notas 2 2 7 4 11" xfId="30700"/>
    <cellStyle name="Notas 2 2 7 4 12" xfId="30701"/>
    <cellStyle name="Notas 2 2 7 4 13" xfId="30702"/>
    <cellStyle name="Notas 2 2 7 4 14" xfId="30703"/>
    <cellStyle name="Notas 2 2 7 4 2" xfId="30704"/>
    <cellStyle name="Notas 2 2 7 4 2 2" xfId="30705"/>
    <cellStyle name="Notas 2 2 7 4 2 3" xfId="30706"/>
    <cellStyle name="Notas 2 2 7 4 2 4" xfId="30707"/>
    <cellStyle name="Notas 2 2 7 4 2 5" xfId="30708"/>
    <cellStyle name="Notas 2 2 7 4 2 6" xfId="30709"/>
    <cellStyle name="Notas 2 2 7 4 2 7" xfId="30710"/>
    <cellStyle name="Notas 2 2 7 4 3" xfId="30711"/>
    <cellStyle name="Notas 2 2 7 4 3 2" xfId="30712"/>
    <cellStyle name="Notas 2 2 7 4 3 3" xfId="30713"/>
    <cellStyle name="Notas 2 2 7 4 3 4" xfId="30714"/>
    <cellStyle name="Notas 2 2 7 4 3 5" xfId="30715"/>
    <cellStyle name="Notas 2 2 7 4 3 6" xfId="30716"/>
    <cellStyle name="Notas 2 2 7 4 3 7" xfId="30717"/>
    <cellStyle name="Notas 2 2 7 4 4" xfId="30718"/>
    <cellStyle name="Notas 2 2 7 4 4 2" xfId="30719"/>
    <cellStyle name="Notas 2 2 7 4 4 3" xfId="30720"/>
    <cellStyle name="Notas 2 2 7 4 4 4" xfId="30721"/>
    <cellStyle name="Notas 2 2 7 4 4 5" xfId="30722"/>
    <cellStyle name="Notas 2 2 7 4 4 6" xfId="30723"/>
    <cellStyle name="Notas 2 2 7 4 5" xfId="30724"/>
    <cellStyle name="Notas 2 2 7 4 5 2" xfId="30725"/>
    <cellStyle name="Notas 2 2 7 4 5 3" xfId="30726"/>
    <cellStyle name="Notas 2 2 7 4 5 4" xfId="30727"/>
    <cellStyle name="Notas 2 2 7 4 5 5" xfId="30728"/>
    <cellStyle name="Notas 2 2 7 4 5 6" xfId="30729"/>
    <cellStyle name="Notas 2 2 7 4 6" xfId="30730"/>
    <cellStyle name="Notas 2 2 7 4 6 2" xfId="30731"/>
    <cellStyle name="Notas 2 2 7 4 6 3" xfId="30732"/>
    <cellStyle name="Notas 2 2 7 4 6 4" xfId="30733"/>
    <cellStyle name="Notas 2 2 7 4 6 5" xfId="30734"/>
    <cellStyle name="Notas 2 2 7 4 6 6" xfId="30735"/>
    <cellStyle name="Notas 2 2 7 4 7" xfId="30736"/>
    <cellStyle name="Notas 2 2 7 4 7 2" xfId="30737"/>
    <cellStyle name="Notas 2 2 7 4 7 3" xfId="30738"/>
    <cellStyle name="Notas 2 2 7 4 7 4" xfId="30739"/>
    <cellStyle name="Notas 2 2 7 4 7 5" xfId="30740"/>
    <cellStyle name="Notas 2 2 7 4 7 6" xfId="30741"/>
    <cellStyle name="Notas 2 2 7 4 8" xfId="30742"/>
    <cellStyle name="Notas 2 2 7 4 8 2" xfId="30743"/>
    <cellStyle name="Notas 2 2 7 4 8 3" xfId="30744"/>
    <cellStyle name="Notas 2 2 7 4 8 4" xfId="30745"/>
    <cellStyle name="Notas 2 2 7 4 8 5" xfId="30746"/>
    <cellStyle name="Notas 2 2 7 4 8 6" xfId="30747"/>
    <cellStyle name="Notas 2 2 7 4 9" xfId="30748"/>
    <cellStyle name="Notas 2 2 7 5" xfId="30749"/>
    <cellStyle name="Notas 2 2 7 5 10" xfId="30750"/>
    <cellStyle name="Notas 2 2 7 5 11" xfId="30751"/>
    <cellStyle name="Notas 2 2 7 5 12" xfId="30752"/>
    <cellStyle name="Notas 2 2 7 5 13" xfId="30753"/>
    <cellStyle name="Notas 2 2 7 5 14" xfId="30754"/>
    <cellStyle name="Notas 2 2 7 5 2" xfId="30755"/>
    <cellStyle name="Notas 2 2 7 5 2 2" xfId="30756"/>
    <cellStyle name="Notas 2 2 7 5 2 3" xfId="30757"/>
    <cellStyle name="Notas 2 2 7 5 2 4" xfId="30758"/>
    <cellStyle name="Notas 2 2 7 5 2 5" xfId="30759"/>
    <cellStyle name="Notas 2 2 7 5 2 6" xfId="30760"/>
    <cellStyle name="Notas 2 2 7 5 3" xfId="30761"/>
    <cellStyle name="Notas 2 2 7 5 3 2" xfId="30762"/>
    <cellStyle name="Notas 2 2 7 5 3 3" xfId="30763"/>
    <cellStyle name="Notas 2 2 7 5 3 4" xfId="30764"/>
    <cellStyle name="Notas 2 2 7 5 3 5" xfId="30765"/>
    <cellStyle name="Notas 2 2 7 5 3 6" xfId="30766"/>
    <cellStyle name="Notas 2 2 7 5 4" xfId="30767"/>
    <cellStyle name="Notas 2 2 7 5 4 2" xfId="30768"/>
    <cellStyle name="Notas 2 2 7 5 4 3" xfId="30769"/>
    <cellStyle name="Notas 2 2 7 5 4 4" xfId="30770"/>
    <cellStyle name="Notas 2 2 7 5 4 5" xfId="30771"/>
    <cellStyle name="Notas 2 2 7 5 4 6" xfId="30772"/>
    <cellStyle name="Notas 2 2 7 5 5" xfId="30773"/>
    <cellStyle name="Notas 2 2 7 5 5 2" xfId="30774"/>
    <cellStyle name="Notas 2 2 7 5 5 3" xfId="30775"/>
    <cellStyle name="Notas 2 2 7 5 5 4" xfId="30776"/>
    <cellStyle name="Notas 2 2 7 5 5 5" xfId="30777"/>
    <cellStyle name="Notas 2 2 7 5 5 6" xfId="30778"/>
    <cellStyle name="Notas 2 2 7 5 6" xfId="30779"/>
    <cellStyle name="Notas 2 2 7 5 6 2" xfId="30780"/>
    <cellStyle name="Notas 2 2 7 5 6 3" xfId="30781"/>
    <cellStyle name="Notas 2 2 7 5 6 4" xfId="30782"/>
    <cellStyle name="Notas 2 2 7 5 6 5" xfId="30783"/>
    <cellStyle name="Notas 2 2 7 5 6 6" xfId="30784"/>
    <cellStyle name="Notas 2 2 7 5 7" xfId="30785"/>
    <cellStyle name="Notas 2 2 7 5 7 2" xfId="30786"/>
    <cellStyle name="Notas 2 2 7 5 7 3" xfId="30787"/>
    <cellStyle name="Notas 2 2 7 5 7 4" xfId="30788"/>
    <cellStyle name="Notas 2 2 7 5 7 5" xfId="30789"/>
    <cellStyle name="Notas 2 2 7 5 7 6" xfId="30790"/>
    <cellStyle name="Notas 2 2 7 5 8" xfId="30791"/>
    <cellStyle name="Notas 2 2 7 5 8 2" xfId="30792"/>
    <cellStyle name="Notas 2 2 7 5 8 3" xfId="30793"/>
    <cellStyle name="Notas 2 2 7 5 8 4" xfId="30794"/>
    <cellStyle name="Notas 2 2 7 5 8 5" xfId="30795"/>
    <cellStyle name="Notas 2 2 7 5 8 6" xfId="30796"/>
    <cellStyle name="Notas 2 2 7 5 9" xfId="30797"/>
    <cellStyle name="Notas 2 2 7 6" xfId="30798"/>
    <cellStyle name="Notas 2 2 7 6 10" xfId="30799"/>
    <cellStyle name="Notas 2 2 7 6 11" xfId="30800"/>
    <cellStyle name="Notas 2 2 7 6 12" xfId="30801"/>
    <cellStyle name="Notas 2 2 7 6 13" xfId="30802"/>
    <cellStyle name="Notas 2 2 7 6 14" xfId="30803"/>
    <cellStyle name="Notas 2 2 7 6 2" xfId="30804"/>
    <cellStyle name="Notas 2 2 7 6 2 2" xfId="30805"/>
    <cellStyle name="Notas 2 2 7 6 2 3" xfId="30806"/>
    <cellStyle name="Notas 2 2 7 6 2 4" xfId="30807"/>
    <cellStyle name="Notas 2 2 7 6 2 5" xfId="30808"/>
    <cellStyle name="Notas 2 2 7 6 2 6" xfId="30809"/>
    <cellStyle name="Notas 2 2 7 6 2 7" xfId="30810"/>
    <cellStyle name="Notas 2 2 7 6 3" xfId="30811"/>
    <cellStyle name="Notas 2 2 7 6 3 2" xfId="30812"/>
    <cellStyle name="Notas 2 2 7 6 3 3" xfId="30813"/>
    <cellStyle name="Notas 2 2 7 6 3 4" xfId="30814"/>
    <cellStyle name="Notas 2 2 7 6 3 5" xfId="30815"/>
    <cellStyle name="Notas 2 2 7 6 3 6" xfId="30816"/>
    <cellStyle name="Notas 2 2 7 6 4" xfId="30817"/>
    <cellStyle name="Notas 2 2 7 6 4 2" xfId="30818"/>
    <cellStyle name="Notas 2 2 7 6 4 3" xfId="30819"/>
    <cellStyle name="Notas 2 2 7 6 4 4" xfId="30820"/>
    <cellStyle name="Notas 2 2 7 6 4 5" xfId="30821"/>
    <cellStyle name="Notas 2 2 7 6 4 6" xfId="30822"/>
    <cellStyle name="Notas 2 2 7 6 5" xfId="30823"/>
    <cellStyle name="Notas 2 2 7 6 5 2" xfId="30824"/>
    <cellStyle name="Notas 2 2 7 6 5 3" xfId="30825"/>
    <cellStyle name="Notas 2 2 7 6 5 4" xfId="30826"/>
    <cellStyle name="Notas 2 2 7 6 5 5" xfId="30827"/>
    <cellStyle name="Notas 2 2 7 6 5 6" xfId="30828"/>
    <cellStyle name="Notas 2 2 7 6 6" xfId="30829"/>
    <cellStyle name="Notas 2 2 7 6 6 2" xfId="30830"/>
    <cellStyle name="Notas 2 2 7 6 6 3" xfId="30831"/>
    <cellStyle name="Notas 2 2 7 6 6 4" xfId="30832"/>
    <cellStyle name="Notas 2 2 7 6 6 5" xfId="30833"/>
    <cellStyle name="Notas 2 2 7 6 6 6" xfId="30834"/>
    <cellStyle name="Notas 2 2 7 6 7" xfId="30835"/>
    <cellStyle name="Notas 2 2 7 6 7 2" xfId="30836"/>
    <cellStyle name="Notas 2 2 7 6 7 3" xfId="30837"/>
    <cellStyle name="Notas 2 2 7 6 7 4" xfId="30838"/>
    <cellStyle name="Notas 2 2 7 6 7 5" xfId="30839"/>
    <cellStyle name="Notas 2 2 7 6 7 6" xfId="30840"/>
    <cellStyle name="Notas 2 2 7 6 8" xfId="30841"/>
    <cellStyle name="Notas 2 2 7 6 8 2" xfId="30842"/>
    <cellStyle name="Notas 2 2 7 6 8 3" xfId="30843"/>
    <cellStyle name="Notas 2 2 7 6 8 4" xfId="30844"/>
    <cellStyle name="Notas 2 2 7 6 8 5" xfId="30845"/>
    <cellStyle name="Notas 2 2 7 6 8 6" xfId="30846"/>
    <cellStyle name="Notas 2 2 7 6 9" xfId="30847"/>
    <cellStyle name="Notas 2 2 7 7" xfId="30848"/>
    <cellStyle name="Notas 2 2 7 7 10" xfId="30849"/>
    <cellStyle name="Notas 2 2 7 7 11" xfId="30850"/>
    <cellStyle name="Notas 2 2 7 7 12" xfId="30851"/>
    <cellStyle name="Notas 2 2 7 7 13" xfId="30852"/>
    <cellStyle name="Notas 2 2 7 7 14" xfId="30853"/>
    <cellStyle name="Notas 2 2 7 7 2" xfId="30854"/>
    <cellStyle name="Notas 2 2 7 7 2 2" xfId="30855"/>
    <cellStyle name="Notas 2 2 7 7 2 3" xfId="30856"/>
    <cellStyle name="Notas 2 2 7 7 2 4" xfId="30857"/>
    <cellStyle name="Notas 2 2 7 7 2 5" xfId="30858"/>
    <cellStyle name="Notas 2 2 7 7 2 6" xfId="30859"/>
    <cellStyle name="Notas 2 2 7 7 3" xfId="30860"/>
    <cellStyle name="Notas 2 2 7 7 3 2" xfId="30861"/>
    <cellStyle name="Notas 2 2 7 7 3 3" xfId="30862"/>
    <cellStyle name="Notas 2 2 7 7 3 4" xfId="30863"/>
    <cellStyle name="Notas 2 2 7 7 3 5" xfId="30864"/>
    <cellStyle name="Notas 2 2 7 7 3 6" xfId="30865"/>
    <cellStyle name="Notas 2 2 7 7 4" xfId="30866"/>
    <cellStyle name="Notas 2 2 7 7 4 2" xfId="30867"/>
    <cellStyle name="Notas 2 2 7 7 4 3" xfId="30868"/>
    <cellStyle name="Notas 2 2 7 7 4 4" xfId="30869"/>
    <cellStyle name="Notas 2 2 7 7 4 5" xfId="30870"/>
    <cellStyle name="Notas 2 2 7 7 4 6" xfId="30871"/>
    <cellStyle name="Notas 2 2 7 7 5" xfId="30872"/>
    <cellStyle name="Notas 2 2 7 7 5 2" xfId="30873"/>
    <cellStyle name="Notas 2 2 7 7 5 3" xfId="30874"/>
    <cellStyle name="Notas 2 2 7 7 5 4" xfId="30875"/>
    <cellStyle name="Notas 2 2 7 7 5 5" xfId="30876"/>
    <cellStyle name="Notas 2 2 7 7 5 6" xfId="30877"/>
    <cellStyle name="Notas 2 2 7 7 6" xfId="30878"/>
    <cellStyle name="Notas 2 2 7 7 6 2" xfId="30879"/>
    <cellStyle name="Notas 2 2 7 7 6 3" xfId="30880"/>
    <cellStyle name="Notas 2 2 7 7 6 4" xfId="30881"/>
    <cellStyle name="Notas 2 2 7 7 6 5" xfId="30882"/>
    <cellStyle name="Notas 2 2 7 7 6 6" xfId="30883"/>
    <cellStyle name="Notas 2 2 7 7 7" xfId="30884"/>
    <cellStyle name="Notas 2 2 7 7 7 2" xfId="30885"/>
    <cellStyle name="Notas 2 2 7 7 7 3" xfId="30886"/>
    <cellStyle name="Notas 2 2 7 7 7 4" xfId="30887"/>
    <cellStyle name="Notas 2 2 7 7 7 5" xfId="30888"/>
    <cellStyle name="Notas 2 2 7 7 7 6" xfId="30889"/>
    <cellStyle name="Notas 2 2 7 7 8" xfId="30890"/>
    <cellStyle name="Notas 2 2 7 7 8 2" xfId="30891"/>
    <cellStyle name="Notas 2 2 7 7 8 3" xfId="30892"/>
    <cellStyle name="Notas 2 2 7 7 8 4" xfId="30893"/>
    <cellStyle name="Notas 2 2 7 7 8 5" xfId="30894"/>
    <cellStyle name="Notas 2 2 7 7 8 6" xfId="30895"/>
    <cellStyle name="Notas 2 2 7 7 9" xfId="30896"/>
    <cellStyle name="Notas 2 2 7 8" xfId="30897"/>
    <cellStyle name="Notas 2 2 7 8 2" xfId="30898"/>
    <cellStyle name="Notas 2 2 7 8 3" xfId="30899"/>
    <cellStyle name="Notas 2 2 7 8 4" xfId="30900"/>
    <cellStyle name="Notas 2 2 7 8 5" xfId="30901"/>
    <cellStyle name="Notas 2 2 7 8 6" xfId="30902"/>
    <cellStyle name="Notas 2 2 7 9" xfId="30903"/>
    <cellStyle name="Notas 2 2 7 9 2" xfId="30904"/>
    <cellStyle name="Notas 2 2 7 9 3" xfId="30905"/>
    <cellStyle name="Notas 2 2 7 9 4" xfId="30906"/>
    <cellStyle name="Notas 2 2 7 9 5" xfId="30907"/>
    <cellStyle name="Notas 2 2 7 9 6" xfId="30908"/>
    <cellStyle name="Notas 2 2 8" xfId="30909"/>
    <cellStyle name="Notas 2 2 8 10" xfId="30910"/>
    <cellStyle name="Notas 2 2 8 11" xfId="30911"/>
    <cellStyle name="Notas 2 2 8 12" xfId="30912"/>
    <cellStyle name="Notas 2 2 8 13" xfId="30913"/>
    <cellStyle name="Notas 2 2 8 14" xfId="30914"/>
    <cellStyle name="Notas 2 2 8 15" xfId="30915"/>
    <cellStyle name="Notas 2 2 8 2" xfId="30916"/>
    <cellStyle name="Notas 2 2 8 2 10" xfId="30917"/>
    <cellStyle name="Notas 2 2 8 2 11" xfId="30918"/>
    <cellStyle name="Notas 2 2 8 2 12" xfId="30919"/>
    <cellStyle name="Notas 2 2 8 2 13" xfId="30920"/>
    <cellStyle name="Notas 2 2 8 2 14" xfId="30921"/>
    <cellStyle name="Notas 2 2 8 2 2" xfId="30922"/>
    <cellStyle name="Notas 2 2 8 2 2 2" xfId="30923"/>
    <cellStyle name="Notas 2 2 8 2 2 2 2" xfId="30924"/>
    <cellStyle name="Notas 2 2 8 2 2 3" xfId="30925"/>
    <cellStyle name="Notas 2 2 8 2 2 4" xfId="30926"/>
    <cellStyle name="Notas 2 2 8 2 2 5" xfId="30927"/>
    <cellStyle name="Notas 2 2 8 2 2 6" xfId="30928"/>
    <cellStyle name="Notas 2 2 8 2 2 7" xfId="30929"/>
    <cellStyle name="Notas 2 2 8 2 3" xfId="30930"/>
    <cellStyle name="Notas 2 2 8 2 3 2" xfId="30931"/>
    <cellStyle name="Notas 2 2 8 2 3 3" xfId="30932"/>
    <cellStyle name="Notas 2 2 8 2 3 4" xfId="30933"/>
    <cellStyle name="Notas 2 2 8 2 3 5" xfId="30934"/>
    <cellStyle name="Notas 2 2 8 2 3 6" xfId="30935"/>
    <cellStyle name="Notas 2 2 8 2 3 7" xfId="30936"/>
    <cellStyle name="Notas 2 2 8 2 4" xfId="30937"/>
    <cellStyle name="Notas 2 2 8 2 4 2" xfId="30938"/>
    <cellStyle name="Notas 2 2 8 2 4 3" xfId="30939"/>
    <cellStyle name="Notas 2 2 8 2 4 4" xfId="30940"/>
    <cellStyle name="Notas 2 2 8 2 4 5" xfId="30941"/>
    <cellStyle name="Notas 2 2 8 2 4 6" xfId="30942"/>
    <cellStyle name="Notas 2 2 8 2 4 7" xfId="30943"/>
    <cellStyle name="Notas 2 2 8 2 5" xfId="30944"/>
    <cellStyle name="Notas 2 2 8 2 5 2" xfId="30945"/>
    <cellStyle name="Notas 2 2 8 2 5 3" xfId="30946"/>
    <cellStyle name="Notas 2 2 8 2 5 4" xfId="30947"/>
    <cellStyle name="Notas 2 2 8 2 5 5" xfId="30948"/>
    <cellStyle name="Notas 2 2 8 2 5 6" xfId="30949"/>
    <cellStyle name="Notas 2 2 8 2 5 7" xfId="30950"/>
    <cellStyle name="Notas 2 2 8 2 6" xfId="30951"/>
    <cellStyle name="Notas 2 2 8 2 6 2" xfId="30952"/>
    <cellStyle name="Notas 2 2 8 2 6 3" xfId="30953"/>
    <cellStyle name="Notas 2 2 8 2 6 4" xfId="30954"/>
    <cellStyle name="Notas 2 2 8 2 6 5" xfId="30955"/>
    <cellStyle name="Notas 2 2 8 2 6 6" xfId="30956"/>
    <cellStyle name="Notas 2 2 8 2 6 7" xfId="30957"/>
    <cellStyle name="Notas 2 2 8 2 7" xfId="30958"/>
    <cellStyle name="Notas 2 2 8 2 7 2" xfId="30959"/>
    <cellStyle name="Notas 2 2 8 2 7 3" xfId="30960"/>
    <cellStyle name="Notas 2 2 8 2 7 4" xfId="30961"/>
    <cellStyle name="Notas 2 2 8 2 7 5" xfId="30962"/>
    <cellStyle name="Notas 2 2 8 2 7 6" xfId="30963"/>
    <cellStyle name="Notas 2 2 8 2 8" xfId="30964"/>
    <cellStyle name="Notas 2 2 8 2 8 2" xfId="30965"/>
    <cellStyle name="Notas 2 2 8 2 8 3" xfId="30966"/>
    <cellStyle name="Notas 2 2 8 2 8 4" xfId="30967"/>
    <cellStyle name="Notas 2 2 8 2 8 5" xfId="30968"/>
    <cellStyle name="Notas 2 2 8 2 8 6" xfId="30969"/>
    <cellStyle name="Notas 2 2 8 2 9" xfId="30970"/>
    <cellStyle name="Notas 2 2 8 3" xfId="30971"/>
    <cellStyle name="Notas 2 2 8 3 2" xfId="30972"/>
    <cellStyle name="Notas 2 2 8 3 2 2" xfId="30973"/>
    <cellStyle name="Notas 2 2 8 3 3" xfId="30974"/>
    <cellStyle name="Notas 2 2 8 3 4" xfId="30975"/>
    <cellStyle name="Notas 2 2 8 3 5" xfId="30976"/>
    <cellStyle name="Notas 2 2 8 3 6" xfId="30977"/>
    <cellStyle name="Notas 2 2 8 3 7" xfId="30978"/>
    <cellStyle name="Notas 2 2 8 4" xfId="30979"/>
    <cellStyle name="Notas 2 2 8 4 2" xfId="30980"/>
    <cellStyle name="Notas 2 2 8 4 2 2" xfId="30981"/>
    <cellStyle name="Notas 2 2 8 4 3" xfId="30982"/>
    <cellStyle name="Notas 2 2 8 4 4" xfId="30983"/>
    <cellStyle name="Notas 2 2 8 4 5" xfId="30984"/>
    <cellStyle name="Notas 2 2 8 4 6" xfId="30985"/>
    <cellStyle name="Notas 2 2 8 4 7" xfId="30986"/>
    <cellStyle name="Notas 2 2 8 5" xfId="30987"/>
    <cellStyle name="Notas 2 2 8 5 2" xfId="30988"/>
    <cellStyle name="Notas 2 2 8 5 3" xfId="30989"/>
    <cellStyle name="Notas 2 2 8 5 4" xfId="30990"/>
    <cellStyle name="Notas 2 2 8 5 5" xfId="30991"/>
    <cellStyle name="Notas 2 2 8 5 6" xfId="30992"/>
    <cellStyle name="Notas 2 2 8 5 7" xfId="30993"/>
    <cellStyle name="Notas 2 2 8 6" xfId="30994"/>
    <cellStyle name="Notas 2 2 8 6 2" xfId="30995"/>
    <cellStyle name="Notas 2 2 8 6 3" xfId="30996"/>
    <cellStyle name="Notas 2 2 8 6 4" xfId="30997"/>
    <cellStyle name="Notas 2 2 8 6 5" xfId="30998"/>
    <cellStyle name="Notas 2 2 8 6 6" xfId="30999"/>
    <cellStyle name="Notas 2 2 8 7" xfId="31000"/>
    <cellStyle name="Notas 2 2 8 7 2" xfId="31001"/>
    <cellStyle name="Notas 2 2 8 7 3" xfId="31002"/>
    <cellStyle name="Notas 2 2 8 7 4" xfId="31003"/>
    <cellStyle name="Notas 2 2 8 7 5" xfId="31004"/>
    <cellStyle name="Notas 2 2 8 7 6" xfId="31005"/>
    <cellStyle name="Notas 2 2 8 8" xfId="31006"/>
    <cellStyle name="Notas 2 2 8 8 2" xfId="31007"/>
    <cellStyle name="Notas 2 2 8 8 3" xfId="31008"/>
    <cellStyle name="Notas 2 2 8 8 4" xfId="31009"/>
    <cellStyle name="Notas 2 2 8 8 5" xfId="31010"/>
    <cellStyle name="Notas 2 2 8 8 6" xfId="31011"/>
    <cellStyle name="Notas 2 2 8 9" xfId="31012"/>
    <cellStyle name="Notas 2 2 8 9 2" xfId="31013"/>
    <cellStyle name="Notas 2 2 8 9 3" xfId="31014"/>
    <cellStyle name="Notas 2 2 8 9 4" xfId="31015"/>
    <cellStyle name="Notas 2 2 8 9 5" xfId="31016"/>
    <cellStyle name="Notas 2 2 8 9 6" xfId="31017"/>
    <cellStyle name="Notas 2 2 9" xfId="31018"/>
    <cellStyle name="Notas 2 2 9 10" xfId="31019"/>
    <cellStyle name="Notas 2 2 9 11" xfId="31020"/>
    <cellStyle name="Notas 2 2 9 12" xfId="31021"/>
    <cellStyle name="Notas 2 2 9 13" xfId="31022"/>
    <cellStyle name="Notas 2 2 9 14" xfId="31023"/>
    <cellStyle name="Notas 2 2 9 2" xfId="31024"/>
    <cellStyle name="Notas 2 2 9 2 2" xfId="31025"/>
    <cellStyle name="Notas 2 2 9 2 2 2" xfId="31026"/>
    <cellStyle name="Notas 2 2 9 2 2 3" xfId="31027"/>
    <cellStyle name="Notas 2 2 9 2 3" xfId="31028"/>
    <cellStyle name="Notas 2 2 9 2 3 2" xfId="31029"/>
    <cellStyle name="Notas 2 2 9 2 4" xfId="31030"/>
    <cellStyle name="Notas 2 2 9 2 4 2" xfId="31031"/>
    <cellStyle name="Notas 2 2 9 2 5" xfId="31032"/>
    <cellStyle name="Notas 2 2 9 2 5 2" xfId="31033"/>
    <cellStyle name="Notas 2 2 9 2 6" xfId="31034"/>
    <cellStyle name="Notas 2 2 9 2 6 2" xfId="31035"/>
    <cellStyle name="Notas 2 2 9 2 7" xfId="31036"/>
    <cellStyle name="Notas 2 2 9 3" xfId="31037"/>
    <cellStyle name="Notas 2 2 9 3 2" xfId="31038"/>
    <cellStyle name="Notas 2 2 9 3 2 2" xfId="31039"/>
    <cellStyle name="Notas 2 2 9 3 3" xfId="31040"/>
    <cellStyle name="Notas 2 2 9 3 3 2" xfId="31041"/>
    <cellStyle name="Notas 2 2 9 3 4" xfId="31042"/>
    <cellStyle name="Notas 2 2 9 3 5" xfId="31043"/>
    <cellStyle name="Notas 2 2 9 3 6" xfId="31044"/>
    <cellStyle name="Notas 2 2 9 3 7" xfId="31045"/>
    <cellStyle name="Notas 2 2 9 4" xfId="31046"/>
    <cellStyle name="Notas 2 2 9 4 2" xfId="31047"/>
    <cellStyle name="Notas 2 2 9 4 2 2" xfId="31048"/>
    <cellStyle name="Notas 2 2 9 4 3" xfId="31049"/>
    <cellStyle name="Notas 2 2 9 4 3 2" xfId="31050"/>
    <cellStyle name="Notas 2 2 9 4 4" xfId="31051"/>
    <cellStyle name="Notas 2 2 9 4 5" xfId="31052"/>
    <cellStyle name="Notas 2 2 9 4 6" xfId="31053"/>
    <cellStyle name="Notas 2 2 9 4 7" xfId="31054"/>
    <cellStyle name="Notas 2 2 9 5" xfId="31055"/>
    <cellStyle name="Notas 2 2 9 5 2" xfId="31056"/>
    <cellStyle name="Notas 2 2 9 5 3" xfId="31057"/>
    <cellStyle name="Notas 2 2 9 5 4" xfId="31058"/>
    <cellStyle name="Notas 2 2 9 5 5" xfId="31059"/>
    <cellStyle name="Notas 2 2 9 5 6" xfId="31060"/>
    <cellStyle name="Notas 2 2 9 5 7" xfId="31061"/>
    <cellStyle name="Notas 2 2 9 6" xfId="31062"/>
    <cellStyle name="Notas 2 2 9 6 2" xfId="31063"/>
    <cellStyle name="Notas 2 2 9 6 3" xfId="31064"/>
    <cellStyle name="Notas 2 2 9 6 4" xfId="31065"/>
    <cellStyle name="Notas 2 2 9 6 5" xfId="31066"/>
    <cellStyle name="Notas 2 2 9 6 6" xfId="31067"/>
    <cellStyle name="Notas 2 2 9 7" xfId="31068"/>
    <cellStyle name="Notas 2 2 9 7 2" xfId="31069"/>
    <cellStyle name="Notas 2 2 9 7 3" xfId="31070"/>
    <cellStyle name="Notas 2 2 9 7 4" xfId="31071"/>
    <cellStyle name="Notas 2 2 9 7 5" xfId="31072"/>
    <cellStyle name="Notas 2 2 9 7 6" xfId="31073"/>
    <cellStyle name="Notas 2 2 9 8" xfId="31074"/>
    <cellStyle name="Notas 2 2 9 8 2" xfId="31075"/>
    <cellStyle name="Notas 2 2 9 8 3" xfId="31076"/>
    <cellStyle name="Notas 2 2 9 8 4" xfId="31077"/>
    <cellStyle name="Notas 2 2 9 8 5" xfId="31078"/>
    <cellStyle name="Notas 2 2 9 8 6" xfId="31079"/>
    <cellStyle name="Notas 2 2 9 9" xfId="31080"/>
    <cellStyle name="Notas 2 2_TRANSF BANCARIAS  SEPT 2009" xfId="31081"/>
    <cellStyle name="Notas 2 20" xfId="31082"/>
    <cellStyle name="Notas 2 20 2" xfId="31083"/>
    <cellStyle name="Notas 2 20 2 2" xfId="31084"/>
    <cellStyle name="Notas 2 20 2 2 2" xfId="31085"/>
    <cellStyle name="Notas 2 20 2 3" xfId="31086"/>
    <cellStyle name="Notas 2 20 2 4" xfId="31087"/>
    <cellStyle name="Notas 2 20 2 5" xfId="31088"/>
    <cellStyle name="Notas 2 20 2 6" xfId="31089"/>
    <cellStyle name="Notas 2 20 3" xfId="31090"/>
    <cellStyle name="Notas 2 20 3 2" xfId="31091"/>
    <cellStyle name="Notas 2 20 4" xfId="31092"/>
    <cellStyle name="Notas 2 20 4 2" xfId="31093"/>
    <cellStyle name="Notas 2 20 5" xfId="31094"/>
    <cellStyle name="Notas 2 21" xfId="31095"/>
    <cellStyle name="Notas 2 21 2" xfId="31096"/>
    <cellStyle name="Notas 2 21 2 2" xfId="31097"/>
    <cellStyle name="Notas 2 21 2 2 2" xfId="31098"/>
    <cellStyle name="Notas 2 21 2 3" xfId="31099"/>
    <cellStyle name="Notas 2 21 2 4" xfId="31100"/>
    <cellStyle name="Notas 2 21 2 5" xfId="31101"/>
    <cellStyle name="Notas 2 21 2 6" xfId="31102"/>
    <cellStyle name="Notas 2 21 3" xfId="31103"/>
    <cellStyle name="Notas 2 21 3 2" xfId="31104"/>
    <cellStyle name="Notas 2 21 4" xfId="31105"/>
    <cellStyle name="Notas 2 21 4 2" xfId="31106"/>
    <cellStyle name="Notas 2 21 5" xfId="31107"/>
    <cellStyle name="Notas 2 22" xfId="31108"/>
    <cellStyle name="Notas 2 22 2" xfId="31109"/>
    <cellStyle name="Notas 2 22 2 2" xfId="31110"/>
    <cellStyle name="Notas 2 22 2 2 2" xfId="31111"/>
    <cellStyle name="Notas 2 22 2 3" xfId="31112"/>
    <cellStyle name="Notas 2 22 2 4" xfId="31113"/>
    <cellStyle name="Notas 2 22 2 5" xfId="31114"/>
    <cellStyle name="Notas 2 22 2 6" xfId="31115"/>
    <cellStyle name="Notas 2 22 3" xfId="31116"/>
    <cellStyle name="Notas 2 22 3 2" xfId="31117"/>
    <cellStyle name="Notas 2 22 4" xfId="31118"/>
    <cellStyle name="Notas 2 22 4 2" xfId="31119"/>
    <cellStyle name="Notas 2 22 5" xfId="31120"/>
    <cellStyle name="Notas 2 23" xfId="31121"/>
    <cellStyle name="Notas 2 23 2" xfId="31122"/>
    <cellStyle name="Notas 2 23 2 2" xfId="31123"/>
    <cellStyle name="Notas 2 23 2 2 2" xfId="31124"/>
    <cellStyle name="Notas 2 23 2 3" xfId="31125"/>
    <cellStyle name="Notas 2 23 2 4" xfId="31126"/>
    <cellStyle name="Notas 2 23 2 5" xfId="31127"/>
    <cellStyle name="Notas 2 23 2 6" xfId="31128"/>
    <cellStyle name="Notas 2 23 3" xfId="31129"/>
    <cellStyle name="Notas 2 23 3 2" xfId="31130"/>
    <cellStyle name="Notas 2 23 4" xfId="31131"/>
    <cellStyle name="Notas 2 23 4 2" xfId="31132"/>
    <cellStyle name="Notas 2 23 5" xfId="31133"/>
    <cellStyle name="Notas 2 24" xfId="31134"/>
    <cellStyle name="Notas 2 24 2" xfId="31135"/>
    <cellStyle name="Notas 2 24 2 2" xfId="31136"/>
    <cellStyle name="Notas 2 24 2 2 2" xfId="31137"/>
    <cellStyle name="Notas 2 24 2 3" xfId="31138"/>
    <cellStyle name="Notas 2 24 2 4" xfId="31139"/>
    <cellStyle name="Notas 2 24 2 5" xfId="31140"/>
    <cellStyle name="Notas 2 24 2 6" xfId="31141"/>
    <cellStyle name="Notas 2 24 3" xfId="31142"/>
    <cellStyle name="Notas 2 24 3 2" xfId="31143"/>
    <cellStyle name="Notas 2 24 4" xfId="31144"/>
    <cellStyle name="Notas 2 24 4 2" xfId="31145"/>
    <cellStyle name="Notas 2 24 5" xfId="31146"/>
    <cellStyle name="Notas 2 25" xfId="31147"/>
    <cellStyle name="Notas 2 25 2" xfId="31148"/>
    <cellStyle name="Notas 2 25 2 2" xfId="31149"/>
    <cellStyle name="Notas 2 25 2 2 2" xfId="31150"/>
    <cellStyle name="Notas 2 25 2 3" xfId="31151"/>
    <cellStyle name="Notas 2 25 2 4" xfId="31152"/>
    <cellStyle name="Notas 2 25 2 5" xfId="31153"/>
    <cellStyle name="Notas 2 25 2 6" xfId="31154"/>
    <cellStyle name="Notas 2 25 3" xfId="31155"/>
    <cellStyle name="Notas 2 25 3 2" xfId="31156"/>
    <cellStyle name="Notas 2 25 4" xfId="31157"/>
    <cellStyle name="Notas 2 25 4 2" xfId="31158"/>
    <cellStyle name="Notas 2 25 5" xfId="31159"/>
    <cellStyle name="Notas 2 26" xfId="31160"/>
    <cellStyle name="Notas 2 26 2" xfId="31161"/>
    <cellStyle name="Notas 2 26 2 2" xfId="31162"/>
    <cellStyle name="Notas 2 26 2 2 2" xfId="31163"/>
    <cellStyle name="Notas 2 26 2 3" xfId="31164"/>
    <cellStyle name="Notas 2 26 2 4" xfId="31165"/>
    <cellStyle name="Notas 2 26 2 5" xfId="31166"/>
    <cellStyle name="Notas 2 26 2 6" xfId="31167"/>
    <cellStyle name="Notas 2 26 3" xfId="31168"/>
    <cellStyle name="Notas 2 26 3 2" xfId="31169"/>
    <cellStyle name="Notas 2 26 4" xfId="31170"/>
    <cellStyle name="Notas 2 26 4 2" xfId="31171"/>
    <cellStyle name="Notas 2 26 5" xfId="31172"/>
    <cellStyle name="Notas 2 27" xfId="31173"/>
    <cellStyle name="Notas 2 27 2" xfId="31174"/>
    <cellStyle name="Notas 2 27 2 2" xfId="31175"/>
    <cellStyle name="Notas 2 27 2 2 2" xfId="31176"/>
    <cellStyle name="Notas 2 27 2 3" xfId="31177"/>
    <cellStyle name="Notas 2 27 2 4" xfId="31178"/>
    <cellStyle name="Notas 2 27 2 5" xfId="31179"/>
    <cellStyle name="Notas 2 27 2 6" xfId="31180"/>
    <cellStyle name="Notas 2 27 3" xfId="31181"/>
    <cellStyle name="Notas 2 27 3 2" xfId="31182"/>
    <cellStyle name="Notas 2 27 4" xfId="31183"/>
    <cellStyle name="Notas 2 27 4 2" xfId="31184"/>
    <cellStyle name="Notas 2 27 5" xfId="31185"/>
    <cellStyle name="Notas 2 28" xfId="31186"/>
    <cellStyle name="Notas 2 28 2" xfId="31187"/>
    <cellStyle name="Notas 2 28 2 2" xfId="31188"/>
    <cellStyle name="Notas 2 28 2 2 2" xfId="31189"/>
    <cellStyle name="Notas 2 28 2 3" xfId="31190"/>
    <cellStyle name="Notas 2 28 2 4" xfId="31191"/>
    <cellStyle name="Notas 2 28 2 5" xfId="31192"/>
    <cellStyle name="Notas 2 28 2 6" xfId="31193"/>
    <cellStyle name="Notas 2 28 3" xfId="31194"/>
    <cellStyle name="Notas 2 28 3 2" xfId="31195"/>
    <cellStyle name="Notas 2 28 4" xfId="31196"/>
    <cellStyle name="Notas 2 28 4 2" xfId="31197"/>
    <cellStyle name="Notas 2 28 5" xfId="31198"/>
    <cellStyle name="Notas 2 29" xfId="31199"/>
    <cellStyle name="Notas 2 29 2" xfId="31200"/>
    <cellStyle name="Notas 2 29 2 2" xfId="31201"/>
    <cellStyle name="Notas 2 29 2 2 2" xfId="31202"/>
    <cellStyle name="Notas 2 29 2 3" xfId="31203"/>
    <cellStyle name="Notas 2 29 2 4" xfId="31204"/>
    <cellStyle name="Notas 2 29 2 5" xfId="31205"/>
    <cellStyle name="Notas 2 29 2 6" xfId="31206"/>
    <cellStyle name="Notas 2 29 3" xfId="31207"/>
    <cellStyle name="Notas 2 29 3 2" xfId="31208"/>
    <cellStyle name="Notas 2 29 4" xfId="31209"/>
    <cellStyle name="Notas 2 29 4 2" xfId="31210"/>
    <cellStyle name="Notas 2 29 5" xfId="31211"/>
    <cellStyle name="Notas 2 3" xfId="31212"/>
    <cellStyle name="Notas 2 3 10" xfId="31213"/>
    <cellStyle name="Notas 2 3 10 2" xfId="31214"/>
    <cellStyle name="Notas 2 3 10 3" xfId="31215"/>
    <cellStyle name="Notas 2 3 11" xfId="31216"/>
    <cellStyle name="Notas 2 3 11 2" xfId="31217"/>
    <cellStyle name="Notas 2 3 12" xfId="31218"/>
    <cellStyle name="Notas 2 3 13" xfId="31219"/>
    <cellStyle name="Notas 2 3 14" xfId="31220"/>
    <cellStyle name="Notas 2 3 15" xfId="31221"/>
    <cellStyle name="Notas 2 3 16" xfId="31222"/>
    <cellStyle name="Notas 2 3 2" xfId="31223"/>
    <cellStyle name="Notas 2 3 2 2" xfId="31224"/>
    <cellStyle name="Notas 2 3 2 2 2" xfId="31225"/>
    <cellStyle name="Notas 2 3 2 2 2 2" xfId="31226"/>
    <cellStyle name="Notas 2 3 2 2 3" xfId="31227"/>
    <cellStyle name="Notas 2 3 2 2 4" xfId="31228"/>
    <cellStyle name="Notas 2 3 2 2 5" xfId="31229"/>
    <cellStyle name="Notas 2 3 2 2 6" xfId="31230"/>
    <cellStyle name="Notas 2 3 2 3" xfId="31231"/>
    <cellStyle name="Notas 2 3 2 3 2" xfId="31232"/>
    <cellStyle name="Notas 2 3 2 3 3" xfId="31233"/>
    <cellStyle name="Notas 2 3 2 4" xfId="31234"/>
    <cellStyle name="Notas 2 3 2 4 2" xfId="31235"/>
    <cellStyle name="Notas 2 3 2 5" xfId="31236"/>
    <cellStyle name="Notas 2 3 2 6" xfId="31237"/>
    <cellStyle name="Notas 2 3 3" xfId="31238"/>
    <cellStyle name="Notas 2 3 3 2" xfId="31239"/>
    <cellStyle name="Notas 2 3 3 2 2" xfId="31240"/>
    <cellStyle name="Notas 2 3 3 2 2 2" xfId="31241"/>
    <cellStyle name="Notas 2 3 3 2 3" xfId="31242"/>
    <cellStyle name="Notas 2 3 3 2 4" xfId="31243"/>
    <cellStyle name="Notas 2 3 3 2 5" xfId="31244"/>
    <cellStyle name="Notas 2 3 3 2 6" xfId="31245"/>
    <cellStyle name="Notas 2 3 3 3" xfId="31246"/>
    <cellStyle name="Notas 2 3 3 3 2" xfId="31247"/>
    <cellStyle name="Notas 2 3 3 4" xfId="31248"/>
    <cellStyle name="Notas 2 3 3 4 2" xfId="31249"/>
    <cellStyle name="Notas 2 3 3 5" xfId="31250"/>
    <cellStyle name="Notas 2 3 3 6" xfId="31251"/>
    <cellStyle name="Notas 2 3 4" xfId="31252"/>
    <cellStyle name="Notas 2 3 4 2" xfId="31253"/>
    <cellStyle name="Notas 2 3 4 2 2" xfId="31254"/>
    <cellStyle name="Notas 2 3 4 2 2 2" xfId="31255"/>
    <cellStyle name="Notas 2 3 4 2 3" xfId="31256"/>
    <cellStyle name="Notas 2 3 4 2 4" xfId="31257"/>
    <cellStyle name="Notas 2 3 4 2 5" xfId="31258"/>
    <cellStyle name="Notas 2 3 4 2 6" xfId="31259"/>
    <cellStyle name="Notas 2 3 4 3" xfId="31260"/>
    <cellStyle name="Notas 2 3 4 3 2" xfId="31261"/>
    <cellStyle name="Notas 2 3 4 4" xfId="31262"/>
    <cellStyle name="Notas 2 3 4 4 2" xfId="31263"/>
    <cellStyle name="Notas 2 3 4 5" xfId="31264"/>
    <cellStyle name="Notas 2 3 5" xfId="31265"/>
    <cellStyle name="Notas 2 3 5 2" xfId="31266"/>
    <cellStyle name="Notas 2 3 5 2 2" xfId="31267"/>
    <cellStyle name="Notas 2 3 5 2 2 2" xfId="31268"/>
    <cellStyle name="Notas 2 3 5 2 3" xfId="31269"/>
    <cellStyle name="Notas 2 3 5 2 4" xfId="31270"/>
    <cellStyle name="Notas 2 3 5 2 5" xfId="31271"/>
    <cellStyle name="Notas 2 3 5 2 6" xfId="31272"/>
    <cellStyle name="Notas 2 3 5 3" xfId="31273"/>
    <cellStyle name="Notas 2 3 5 3 2" xfId="31274"/>
    <cellStyle name="Notas 2 3 5 4" xfId="31275"/>
    <cellStyle name="Notas 2 3 5 4 2" xfId="31276"/>
    <cellStyle name="Notas 2 3 5 5" xfId="31277"/>
    <cellStyle name="Notas 2 3 6" xfId="31278"/>
    <cellStyle name="Notas 2 3 6 2" xfId="31279"/>
    <cellStyle name="Notas 2 3 6 2 2" xfId="31280"/>
    <cellStyle name="Notas 2 3 6 2 2 2" xfId="31281"/>
    <cellStyle name="Notas 2 3 6 2 3" xfId="31282"/>
    <cellStyle name="Notas 2 3 6 2 4" xfId="31283"/>
    <cellStyle name="Notas 2 3 6 2 5" xfId="31284"/>
    <cellStyle name="Notas 2 3 6 2 6" xfId="31285"/>
    <cellStyle name="Notas 2 3 6 3" xfId="31286"/>
    <cellStyle name="Notas 2 3 6 3 2" xfId="31287"/>
    <cellStyle name="Notas 2 3 6 4" xfId="31288"/>
    <cellStyle name="Notas 2 3 6 4 2" xfId="31289"/>
    <cellStyle name="Notas 2 3 6 5" xfId="31290"/>
    <cellStyle name="Notas 2 3 7" xfId="31291"/>
    <cellStyle name="Notas 2 3 7 2" xfId="31292"/>
    <cellStyle name="Notas 2 3 7 2 2" xfId="31293"/>
    <cellStyle name="Notas 2 3 7 2 2 2" xfId="31294"/>
    <cellStyle name="Notas 2 3 7 2 3" xfId="31295"/>
    <cellStyle name="Notas 2 3 7 2 4" xfId="31296"/>
    <cellStyle name="Notas 2 3 7 2 5" xfId="31297"/>
    <cellStyle name="Notas 2 3 7 2 6" xfId="31298"/>
    <cellStyle name="Notas 2 3 7 3" xfId="31299"/>
    <cellStyle name="Notas 2 3 7 3 2" xfId="31300"/>
    <cellStyle name="Notas 2 3 7 4" xfId="31301"/>
    <cellStyle name="Notas 2 3 7 4 2" xfId="31302"/>
    <cellStyle name="Notas 2 3 7 5" xfId="31303"/>
    <cellStyle name="Notas 2 3 8" xfId="31304"/>
    <cellStyle name="Notas 2 3 8 2" xfId="31305"/>
    <cellStyle name="Notas 2 3 8 2 2" xfId="31306"/>
    <cellStyle name="Notas 2 3 8 2 2 2" xfId="31307"/>
    <cellStyle name="Notas 2 3 8 2 3" xfId="31308"/>
    <cellStyle name="Notas 2 3 8 2 4" xfId="31309"/>
    <cellStyle name="Notas 2 3 8 2 5" xfId="31310"/>
    <cellStyle name="Notas 2 3 8 2 6" xfId="31311"/>
    <cellStyle name="Notas 2 3 8 3" xfId="31312"/>
    <cellStyle name="Notas 2 3 8 3 2" xfId="31313"/>
    <cellStyle name="Notas 2 3 8 4" xfId="31314"/>
    <cellStyle name="Notas 2 3 8 4 2" xfId="31315"/>
    <cellStyle name="Notas 2 3 8 5" xfId="31316"/>
    <cellStyle name="Notas 2 3 9" xfId="31317"/>
    <cellStyle name="Notas 2 3 9 2" xfId="31318"/>
    <cellStyle name="Notas 2 3 9 2 2" xfId="31319"/>
    <cellStyle name="Notas 2 3 9 3" xfId="31320"/>
    <cellStyle name="Notas 2 3 9 4" xfId="31321"/>
    <cellStyle name="Notas 2 3 9 5" xfId="31322"/>
    <cellStyle name="Notas 2 3 9 6" xfId="31323"/>
    <cellStyle name="Notas 2 30" xfId="31324"/>
    <cellStyle name="Notas 2 30 2" xfId="31325"/>
    <cellStyle name="Notas 2 30 2 2" xfId="31326"/>
    <cellStyle name="Notas 2 30 2 2 2" xfId="31327"/>
    <cellStyle name="Notas 2 30 2 3" xfId="31328"/>
    <cellStyle name="Notas 2 30 2 4" xfId="31329"/>
    <cellStyle name="Notas 2 30 2 5" xfId="31330"/>
    <cellStyle name="Notas 2 30 2 6" xfId="31331"/>
    <cellStyle name="Notas 2 30 3" xfId="31332"/>
    <cellStyle name="Notas 2 30 3 2" xfId="31333"/>
    <cellStyle name="Notas 2 30 4" xfId="31334"/>
    <cellStyle name="Notas 2 30 4 2" xfId="31335"/>
    <cellStyle name="Notas 2 30 5" xfId="31336"/>
    <cellStyle name="Notas 2 31" xfId="31337"/>
    <cellStyle name="Notas 2 31 2" xfId="31338"/>
    <cellStyle name="Notas 2 31 2 2" xfId="31339"/>
    <cellStyle name="Notas 2 31 2 2 2" xfId="31340"/>
    <cellStyle name="Notas 2 31 2 3" xfId="31341"/>
    <cellStyle name="Notas 2 31 2 4" xfId="31342"/>
    <cellStyle name="Notas 2 31 2 5" xfId="31343"/>
    <cellStyle name="Notas 2 31 2 6" xfId="31344"/>
    <cellStyle name="Notas 2 31 3" xfId="31345"/>
    <cellStyle name="Notas 2 31 3 2" xfId="31346"/>
    <cellStyle name="Notas 2 31 4" xfId="31347"/>
    <cellStyle name="Notas 2 31 4 2" xfId="31348"/>
    <cellStyle name="Notas 2 31 5" xfId="31349"/>
    <cellStyle name="Notas 2 32" xfId="31350"/>
    <cellStyle name="Notas 2 32 2" xfId="31351"/>
    <cellStyle name="Notas 2 32 2 2" xfId="31352"/>
    <cellStyle name="Notas 2 32 2 2 2" xfId="31353"/>
    <cellStyle name="Notas 2 32 2 3" xfId="31354"/>
    <cellStyle name="Notas 2 32 2 4" xfId="31355"/>
    <cellStyle name="Notas 2 32 2 5" xfId="31356"/>
    <cellStyle name="Notas 2 32 2 6" xfId="31357"/>
    <cellStyle name="Notas 2 32 3" xfId="31358"/>
    <cellStyle name="Notas 2 32 3 2" xfId="31359"/>
    <cellStyle name="Notas 2 32 4" xfId="31360"/>
    <cellStyle name="Notas 2 32 4 2" xfId="31361"/>
    <cellStyle name="Notas 2 32 5" xfId="31362"/>
    <cellStyle name="Notas 2 33" xfId="31363"/>
    <cellStyle name="Notas 2 33 2" xfId="31364"/>
    <cellStyle name="Notas 2 33 2 2" xfId="31365"/>
    <cellStyle name="Notas 2 33 2 2 2" xfId="31366"/>
    <cellStyle name="Notas 2 33 2 3" xfId="31367"/>
    <cellStyle name="Notas 2 33 2 4" xfId="31368"/>
    <cellStyle name="Notas 2 33 2 5" xfId="31369"/>
    <cellStyle name="Notas 2 33 2 6" xfId="31370"/>
    <cellStyle name="Notas 2 33 3" xfId="31371"/>
    <cellStyle name="Notas 2 33 3 2" xfId="31372"/>
    <cellStyle name="Notas 2 33 4" xfId="31373"/>
    <cellStyle name="Notas 2 33 4 2" xfId="31374"/>
    <cellStyle name="Notas 2 33 5" xfId="31375"/>
    <cellStyle name="Notas 2 34" xfId="31376"/>
    <cellStyle name="Notas 2 34 2" xfId="31377"/>
    <cellStyle name="Notas 2 34 2 2" xfId="31378"/>
    <cellStyle name="Notas 2 34 2 2 2" xfId="31379"/>
    <cellStyle name="Notas 2 34 2 3" xfId="31380"/>
    <cellStyle name="Notas 2 34 2 4" xfId="31381"/>
    <cellStyle name="Notas 2 34 2 5" xfId="31382"/>
    <cellStyle name="Notas 2 34 2 6" xfId="31383"/>
    <cellStyle name="Notas 2 34 3" xfId="31384"/>
    <cellStyle name="Notas 2 34 3 2" xfId="31385"/>
    <cellStyle name="Notas 2 34 4" xfId="31386"/>
    <cellStyle name="Notas 2 34 4 2" xfId="31387"/>
    <cellStyle name="Notas 2 34 5" xfId="31388"/>
    <cellStyle name="Notas 2 35" xfId="31389"/>
    <cellStyle name="Notas 2 35 2" xfId="31390"/>
    <cellStyle name="Notas 2 35 2 2" xfId="31391"/>
    <cellStyle name="Notas 2 35 2 2 2" xfId="31392"/>
    <cellStyle name="Notas 2 35 2 3" xfId="31393"/>
    <cellStyle name="Notas 2 35 2 4" xfId="31394"/>
    <cellStyle name="Notas 2 35 2 5" xfId="31395"/>
    <cellStyle name="Notas 2 35 2 6" xfId="31396"/>
    <cellStyle name="Notas 2 35 3" xfId="31397"/>
    <cellStyle name="Notas 2 35 3 2" xfId="31398"/>
    <cellStyle name="Notas 2 35 4" xfId="31399"/>
    <cellStyle name="Notas 2 35 4 2" xfId="31400"/>
    <cellStyle name="Notas 2 35 5" xfId="31401"/>
    <cellStyle name="Notas 2 36" xfId="31402"/>
    <cellStyle name="Notas 2 36 2" xfId="31403"/>
    <cellStyle name="Notas 2 36 2 2" xfId="31404"/>
    <cellStyle name="Notas 2 36 2 2 2" xfId="31405"/>
    <cellStyle name="Notas 2 36 2 3" xfId="31406"/>
    <cellStyle name="Notas 2 36 2 4" xfId="31407"/>
    <cellStyle name="Notas 2 36 2 5" xfId="31408"/>
    <cellStyle name="Notas 2 36 2 6" xfId="31409"/>
    <cellStyle name="Notas 2 36 3" xfId="31410"/>
    <cellStyle name="Notas 2 36 3 2" xfId="31411"/>
    <cellStyle name="Notas 2 36 4" xfId="31412"/>
    <cellStyle name="Notas 2 36 4 2" xfId="31413"/>
    <cellStyle name="Notas 2 36 5" xfId="31414"/>
    <cellStyle name="Notas 2 37" xfId="31415"/>
    <cellStyle name="Notas 2 37 2" xfId="31416"/>
    <cellStyle name="Notas 2 37 2 2" xfId="31417"/>
    <cellStyle name="Notas 2 37 2 2 2" xfId="31418"/>
    <cellStyle name="Notas 2 37 2 3" xfId="31419"/>
    <cellStyle name="Notas 2 37 2 4" xfId="31420"/>
    <cellStyle name="Notas 2 37 2 5" xfId="31421"/>
    <cellStyle name="Notas 2 37 2 6" xfId="31422"/>
    <cellStyle name="Notas 2 37 3" xfId="31423"/>
    <cellStyle name="Notas 2 37 3 2" xfId="31424"/>
    <cellStyle name="Notas 2 37 4" xfId="31425"/>
    <cellStyle name="Notas 2 37 4 2" xfId="31426"/>
    <cellStyle name="Notas 2 37 5" xfId="31427"/>
    <cellStyle name="Notas 2 38" xfId="31428"/>
    <cellStyle name="Notas 2 38 2" xfId="31429"/>
    <cellStyle name="Notas 2 38 2 2" xfId="31430"/>
    <cellStyle name="Notas 2 38 2 2 2" xfId="31431"/>
    <cellStyle name="Notas 2 38 2 3" xfId="31432"/>
    <cellStyle name="Notas 2 38 2 4" xfId="31433"/>
    <cellStyle name="Notas 2 38 2 5" xfId="31434"/>
    <cellStyle name="Notas 2 38 2 6" xfId="31435"/>
    <cellStyle name="Notas 2 38 3" xfId="31436"/>
    <cellStyle name="Notas 2 38 3 2" xfId="31437"/>
    <cellStyle name="Notas 2 38 4" xfId="31438"/>
    <cellStyle name="Notas 2 38 4 2" xfId="31439"/>
    <cellStyle name="Notas 2 38 5" xfId="31440"/>
    <cellStyle name="Notas 2 39" xfId="31441"/>
    <cellStyle name="Notas 2 39 2" xfId="31442"/>
    <cellStyle name="Notas 2 39 2 2" xfId="31443"/>
    <cellStyle name="Notas 2 39 2 2 2" xfId="31444"/>
    <cellStyle name="Notas 2 39 2 3" xfId="31445"/>
    <cellStyle name="Notas 2 39 2 4" xfId="31446"/>
    <cellStyle name="Notas 2 39 2 5" xfId="31447"/>
    <cellStyle name="Notas 2 39 2 6" xfId="31448"/>
    <cellStyle name="Notas 2 39 3" xfId="31449"/>
    <cellStyle name="Notas 2 39 3 2" xfId="31450"/>
    <cellStyle name="Notas 2 39 4" xfId="31451"/>
    <cellStyle name="Notas 2 39 4 2" xfId="31452"/>
    <cellStyle name="Notas 2 39 5" xfId="31453"/>
    <cellStyle name="Notas 2 4" xfId="31454"/>
    <cellStyle name="Notas 2 4 10" xfId="31455"/>
    <cellStyle name="Notas 2 4 10 2" xfId="31456"/>
    <cellStyle name="Notas 2 4 10 2 2" xfId="31457"/>
    <cellStyle name="Notas 2 4 10 3" xfId="31458"/>
    <cellStyle name="Notas 2 4 10 3 2" xfId="31459"/>
    <cellStyle name="Notas 2 4 10 4" xfId="31460"/>
    <cellStyle name="Notas 2 4 10 5" xfId="31461"/>
    <cellStyle name="Notas 2 4 10 6" xfId="31462"/>
    <cellStyle name="Notas 2 4 10 7" xfId="31463"/>
    <cellStyle name="Notas 2 4 11" xfId="31464"/>
    <cellStyle name="Notas 2 4 11 2" xfId="31465"/>
    <cellStyle name="Notas 2 4 11 2 2" xfId="31466"/>
    <cellStyle name="Notas 2 4 11 3" xfId="31467"/>
    <cellStyle name="Notas 2 4 11 4" xfId="31468"/>
    <cellStyle name="Notas 2 4 11 5" xfId="31469"/>
    <cellStyle name="Notas 2 4 11 6" xfId="31470"/>
    <cellStyle name="Notas 2 4 11 7" xfId="31471"/>
    <cellStyle name="Notas 2 4 12" xfId="31472"/>
    <cellStyle name="Notas 2 4 12 2" xfId="31473"/>
    <cellStyle name="Notas 2 4 12 3" xfId="31474"/>
    <cellStyle name="Notas 2 4 12 4" xfId="31475"/>
    <cellStyle name="Notas 2 4 12 5" xfId="31476"/>
    <cellStyle name="Notas 2 4 12 6" xfId="31477"/>
    <cellStyle name="Notas 2 4 12 7" xfId="31478"/>
    <cellStyle name="Notas 2 4 13" xfId="31479"/>
    <cellStyle name="Notas 2 4 13 2" xfId="31480"/>
    <cellStyle name="Notas 2 4 13 3" xfId="31481"/>
    <cellStyle name="Notas 2 4 13 4" xfId="31482"/>
    <cellStyle name="Notas 2 4 13 5" xfId="31483"/>
    <cellStyle name="Notas 2 4 13 6" xfId="31484"/>
    <cellStyle name="Notas 2 4 13 7" xfId="31485"/>
    <cellStyle name="Notas 2 4 14" xfId="31486"/>
    <cellStyle name="Notas 2 4 14 2" xfId="31487"/>
    <cellStyle name="Notas 2 4 14 3" xfId="31488"/>
    <cellStyle name="Notas 2 4 14 4" xfId="31489"/>
    <cellStyle name="Notas 2 4 14 5" xfId="31490"/>
    <cellStyle name="Notas 2 4 14 6" xfId="31491"/>
    <cellStyle name="Notas 2 4 14 7" xfId="31492"/>
    <cellStyle name="Notas 2 4 15" xfId="31493"/>
    <cellStyle name="Notas 2 4 16" xfId="31494"/>
    <cellStyle name="Notas 2 4 17" xfId="31495"/>
    <cellStyle name="Notas 2 4 18" xfId="31496"/>
    <cellStyle name="Notas 2 4 19" xfId="31497"/>
    <cellStyle name="Notas 2 4 2" xfId="31498"/>
    <cellStyle name="Notas 2 4 2 10" xfId="31499"/>
    <cellStyle name="Notas 2 4 2 10 2" xfId="31500"/>
    <cellStyle name="Notas 2 4 2 10 3" xfId="31501"/>
    <cellStyle name="Notas 2 4 2 10 4" xfId="31502"/>
    <cellStyle name="Notas 2 4 2 10 5" xfId="31503"/>
    <cellStyle name="Notas 2 4 2 10 6" xfId="31504"/>
    <cellStyle name="Notas 2 4 2 11" xfId="31505"/>
    <cellStyle name="Notas 2 4 2 11 2" xfId="31506"/>
    <cellStyle name="Notas 2 4 2 11 3" xfId="31507"/>
    <cellStyle name="Notas 2 4 2 11 4" xfId="31508"/>
    <cellStyle name="Notas 2 4 2 11 5" xfId="31509"/>
    <cellStyle name="Notas 2 4 2 11 6" xfId="31510"/>
    <cellStyle name="Notas 2 4 2 12" xfId="31511"/>
    <cellStyle name="Notas 2 4 2 12 2" xfId="31512"/>
    <cellStyle name="Notas 2 4 2 12 3" xfId="31513"/>
    <cellStyle name="Notas 2 4 2 12 4" xfId="31514"/>
    <cellStyle name="Notas 2 4 2 12 5" xfId="31515"/>
    <cellStyle name="Notas 2 4 2 12 6" xfId="31516"/>
    <cellStyle name="Notas 2 4 2 13" xfId="31517"/>
    <cellStyle name="Notas 2 4 2 13 2" xfId="31518"/>
    <cellStyle name="Notas 2 4 2 13 3" xfId="31519"/>
    <cellStyle name="Notas 2 4 2 13 4" xfId="31520"/>
    <cellStyle name="Notas 2 4 2 13 5" xfId="31521"/>
    <cellStyle name="Notas 2 4 2 13 6" xfId="31522"/>
    <cellStyle name="Notas 2 4 2 14" xfId="31523"/>
    <cellStyle name="Notas 2 4 2 14 2" xfId="31524"/>
    <cellStyle name="Notas 2 4 2 14 3" xfId="31525"/>
    <cellStyle name="Notas 2 4 2 14 4" xfId="31526"/>
    <cellStyle name="Notas 2 4 2 14 5" xfId="31527"/>
    <cellStyle name="Notas 2 4 2 14 6" xfId="31528"/>
    <cellStyle name="Notas 2 4 2 15" xfId="31529"/>
    <cellStyle name="Notas 2 4 2 16" xfId="31530"/>
    <cellStyle name="Notas 2 4 2 17" xfId="31531"/>
    <cellStyle name="Notas 2 4 2 18" xfId="31532"/>
    <cellStyle name="Notas 2 4 2 19" xfId="31533"/>
    <cellStyle name="Notas 2 4 2 2" xfId="31534"/>
    <cellStyle name="Notas 2 4 2 2 10" xfId="31535"/>
    <cellStyle name="Notas 2 4 2 2 11" xfId="31536"/>
    <cellStyle name="Notas 2 4 2 2 12" xfId="31537"/>
    <cellStyle name="Notas 2 4 2 2 13" xfId="31538"/>
    <cellStyle name="Notas 2 4 2 2 14" xfId="31539"/>
    <cellStyle name="Notas 2 4 2 2 2" xfId="31540"/>
    <cellStyle name="Notas 2 4 2 2 2 2" xfId="31541"/>
    <cellStyle name="Notas 2 4 2 2 2 2 2" xfId="31542"/>
    <cellStyle name="Notas 2 4 2 2 2 3" xfId="31543"/>
    <cellStyle name="Notas 2 4 2 2 2 4" xfId="31544"/>
    <cellStyle name="Notas 2 4 2 2 2 5" xfId="31545"/>
    <cellStyle name="Notas 2 4 2 2 2 6" xfId="31546"/>
    <cellStyle name="Notas 2 4 2 2 2 7" xfId="31547"/>
    <cellStyle name="Notas 2 4 2 2 3" xfId="31548"/>
    <cellStyle name="Notas 2 4 2 2 3 2" xfId="31549"/>
    <cellStyle name="Notas 2 4 2 2 3 3" xfId="31550"/>
    <cellStyle name="Notas 2 4 2 2 3 4" xfId="31551"/>
    <cellStyle name="Notas 2 4 2 2 3 5" xfId="31552"/>
    <cellStyle name="Notas 2 4 2 2 3 6" xfId="31553"/>
    <cellStyle name="Notas 2 4 2 2 3 7" xfId="31554"/>
    <cellStyle name="Notas 2 4 2 2 4" xfId="31555"/>
    <cellStyle name="Notas 2 4 2 2 4 2" xfId="31556"/>
    <cellStyle name="Notas 2 4 2 2 4 3" xfId="31557"/>
    <cellStyle name="Notas 2 4 2 2 4 4" xfId="31558"/>
    <cellStyle name="Notas 2 4 2 2 4 5" xfId="31559"/>
    <cellStyle name="Notas 2 4 2 2 4 6" xfId="31560"/>
    <cellStyle name="Notas 2 4 2 2 4 7" xfId="31561"/>
    <cellStyle name="Notas 2 4 2 2 5" xfId="31562"/>
    <cellStyle name="Notas 2 4 2 2 5 2" xfId="31563"/>
    <cellStyle name="Notas 2 4 2 2 5 3" xfId="31564"/>
    <cellStyle name="Notas 2 4 2 2 5 4" xfId="31565"/>
    <cellStyle name="Notas 2 4 2 2 5 5" xfId="31566"/>
    <cellStyle name="Notas 2 4 2 2 5 6" xfId="31567"/>
    <cellStyle name="Notas 2 4 2 2 5 7" xfId="31568"/>
    <cellStyle name="Notas 2 4 2 2 6" xfId="31569"/>
    <cellStyle name="Notas 2 4 2 2 6 2" xfId="31570"/>
    <cellStyle name="Notas 2 4 2 2 6 3" xfId="31571"/>
    <cellStyle name="Notas 2 4 2 2 6 4" xfId="31572"/>
    <cellStyle name="Notas 2 4 2 2 6 5" xfId="31573"/>
    <cellStyle name="Notas 2 4 2 2 6 6" xfId="31574"/>
    <cellStyle name="Notas 2 4 2 2 6 7" xfId="31575"/>
    <cellStyle name="Notas 2 4 2 2 7" xfId="31576"/>
    <cellStyle name="Notas 2 4 2 2 7 2" xfId="31577"/>
    <cellStyle name="Notas 2 4 2 2 7 3" xfId="31578"/>
    <cellStyle name="Notas 2 4 2 2 7 4" xfId="31579"/>
    <cellStyle name="Notas 2 4 2 2 7 5" xfId="31580"/>
    <cellStyle name="Notas 2 4 2 2 7 6" xfId="31581"/>
    <cellStyle name="Notas 2 4 2 2 8" xfId="31582"/>
    <cellStyle name="Notas 2 4 2 2 8 2" xfId="31583"/>
    <cellStyle name="Notas 2 4 2 2 8 3" xfId="31584"/>
    <cellStyle name="Notas 2 4 2 2 8 4" xfId="31585"/>
    <cellStyle name="Notas 2 4 2 2 8 5" xfId="31586"/>
    <cellStyle name="Notas 2 4 2 2 8 6" xfId="31587"/>
    <cellStyle name="Notas 2 4 2 2 9" xfId="31588"/>
    <cellStyle name="Notas 2 4 2 20" xfId="31589"/>
    <cellStyle name="Notas 2 4 2 3" xfId="31590"/>
    <cellStyle name="Notas 2 4 2 3 10" xfId="31591"/>
    <cellStyle name="Notas 2 4 2 3 11" xfId="31592"/>
    <cellStyle name="Notas 2 4 2 3 12" xfId="31593"/>
    <cellStyle name="Notas 2 4 2 3 13" xfId="31594"/>
    <cellStyle name="Notas 2 4 2 3 14" xfId="31595"/>
    <cellStyle name="Notas 2 4 2 3 2" xfId="31596"/>
    <cellStyle name="Notas 2 4 2 3 2 2" xfId="31597"/>
    <cellStyle name="Notas 2 4 2 3 2 3" xfId="31598"/>
    <cellStyle name="Notas 2 4 2 3 2 4" xfId="31599"/>
    <cellStyle name="Notas 2 4 2 3 2 5" xfId="31600"/>
    <cellStyle name="Notas 2 4 2 3 2 6" xfId="31601"/>
    <cellStyle name="Notas 2 4 2 3 2 7" xfId="31602"/>
    <cellStyle name="Notas 2 4 2 3 3" xfId="31603"/>
    <cellStyle name="Notas 2 4 2 3 3 2" xfId="31604"/>
    <cellStyle name="Notas 2 4 2 3 3 3" xfId="31605"/>
    <cellStyle name="Notas 2 4 2 3 3 4" xfId="31606"/>
    <cellStyle name="Notas 2 4 2 3 3 5" xfId="31607"/>
    <cellStyle name="Notas 2 4 2 3 3 6" xfId="31608"/>
    <cellStyle name="Notas 2 4 2 3 4" xfId="31609"/>
    <cellStyle name="Notas 2 4 2 3 4 2" xfId="31610"/>
    <cellStyle name="Notas 2 4 2 3 4 3" xfId="31611"/>
    <cellStyle name="Notas 2 4 2 3 4 4" xfId="31612"/>
    <cellStyle name="Notas 2 4 2 3 4 5" xfId="31613"/>
    <cellStyle name="Notas 2 4 2 3 4 6" xfId="31614"/>
    <cellStyle name="Notas 2 4 2 3 5" xfId="31615"/>
    <cellStyle name="Notas 2 4 2 3 5 2" xfId="31616"/>
    <cellStyle name="Notas 2 4 2 3 5 3" xfId="31617"/>
    <cellStyle name="Notas 2 4 2 3 5 4" xfId="31618"/>
    <cellStyle name="Notas 2 4 2 3 5 5" xfId="31619"/>
    <cellStyle name="Notas 2 4 2 3 5 6" xfId="31620"/>
    <cellStyle name="Notas 2 4 2 3 6" xfId="31621"/>
    <cellStyle name="Notas 2 4 2 3 6 2" xfId="31622"/>
    <cellStyle name="Notas 2 4 2 3 6 3" xfId="31623"/>
    <cellStyle name="Notas 2 4 2 3 6 4" xfId="31624"/>
    <cellStyle name="Notas 2 4 2 3 6 5" xfId="31625"/>
    <cellStyle name="Notas 2 4 2 3 6 6" xfId="31626"/>
    <cellStyle name="Notas 2 4 2 3 7" xfId="31627"/>
    <cellStyle name="Notas 2 4 2 3 7 2" xfId="31628"/>
    <cellStyle name="Notas 2 4 2 3 7 3" xfId="31629"/>
    <cellStyle name="Notas 2 4 2 3 7 4" xfId="31630"/>
    <cellStyle name="Notas 2 4 2 3 7 5" xfId="31631"/>
    <cellStyle name="Notas 2 4 2 3 7 6" xfId="31632"/>
    <cellStyle name="Notas 2 4 2 3 8" xfId="31633"/>
    <cellStyle name="Notas 2 4 2 3 8 2" xfId="31634"/>
    <cellStyle name="Notas 2 4 2 3 8 3" xfId="31635"/>
    <cellStyle name="Notas 2 4 2 3 8 4" xfId="31636"/>
    <cellStyle name="Notas 2 4 2 3 8 5" xfId="31637"/>
    <cellStyle name="Notas 2 4 2 3 8 6" xfId="31638"/>
    <cellStyle name="Notas 2 4 2 3 9" xfId="31639"/>
    <cellStyle name="Notas 2 4 2 4" xfId="31640"/>
    <cellStyle name="Notas 2 4 2 4 10" xfId="31641"/>
    <cellStyle name="Notas 2 4 2 4 11" xfId="31642"/>
    <cellStyle name="Notas 2 4 2 4 12" xfId="31643"/>
    <cellStyle name="Notas 2 4 2 4 13" xfId="31644"/>
    <cellStyle name="Notas 2 4 2 4 14" xfId="31645"/>
    <cellStyle name="Notas 2 4 2 4 2" xfId="31646"/>
    <cellStyle name="Notas 2 4 2 4 2 2" xfId="31647"/>
    <cellStyle name="Notas 2 4 2 4 2 3" xfId="31648"/>
    <cellStyle name="Notas 2 4 2 4 2 4" xfId="31649"/>
    <cellStyle name="Notas 2 4 2 4 2 5" xfId="31650"/>
    <cellStyle name="Notas 2 4 2 4 2 6" xfId="31651"/>
    <cellStyle name="Notas 2 4 2 4 2 7" xfId="31652"/>
    <cellStyle name="Notas 2 4 2 4 3" xfId="31653"/>
    <cellStyle name="Notas 2 4 2 4 3 2" xfId="31654"/>
    <cellStyle name="Notas 2 4 2 4 3 3" xfId="31655"/>
    <cellStyle name="Notas 2 4 2 4 3 4" xfId="31656"/>
    <cellStyle name="Notas 2 4 2 4 3 5" xfId="31657"/>
    <cellStyle name="Notas 2 4 2 4 3 6" xfId="31658"/>
    <cellStyle name="Notas 2 4 2 4 4" xfId="31659"/>
    <cellStyle name="Notas 2 4 2 4 4 2" xfId="31660"/>
    <cellStyle name="Notas 2 4 2 4 4 3" xfId="31661"/>
    <cellStyle name="Notas 2 4 2 4 4 4" xfId="31662"/>
    <cellStyle name="Notas 2 4 2 4 4 5" xfId="31663"/>
    <cellStyle name="Notas 2 4 2 4 4 6" xfId="31664"/>
    <cellStyle name="Notas 2 4 2 4 5" xfId="31665"/>
    <cellStyle name="Notas 2 4 2 4 5 2" xfId="31666"/>
    <cellStyle name="Notas 2 4 2 4 5 3" xfId="31667"/>
    <cellStyle name="Notas 2 4 2 4 5 4" xfId="31668"/>
    <cellStyle name="Notas 2 4 2 4 5 5" xfId="31669"/>
    <cellStyle name="Notas 2 4 2 4 5 6" xfId="31670"/>
    <cellStyle name="Notas 2 4 2 4 6" xfId="31671"/>
    <cellStyle name="Notas 2 4 2 4 6 2" xfId="31672"/>
    <cellStyle name="Notas 2 4 2 4 6 3" xfId="31673"/>
    <cellStyle name="Notas 2 4 2 4 6 4" xfId="31674"/>
    <cellStyle name="Notas 2 4 2 4 6 5" xfId="31675"/>
    <cellStyle name="Notas 2 4 2 4 6 6" xfId="31676"/>
    <cellStyle name="Notas 2 4 2 4 7" xfId="31677"/>
    <cellStyle name="Notas 2 4 2 4 7 2" xfId="31678"/>
    <cellStyle name="Notas 2 4 2 4 7 3" xfId="31679"/>
    <cellStyle name="Notas 2 4 2 4 7 4" xfId="31680"/>
    <cellStyle name="Notas 2 4 2 4 7 5" xfId="31681"/>
    <cellStyle name="Notas 2 4 2 4 7 6" xfId="31682"/>
    <cellStyle name="Notas 2 4 2 4 8" xfId="31683"/>
    <cellStyle name="Notas 2 4 2 4 8 2" xfId="31684"/>
    <cellStyle name="Notas 2 4 2 4 8 3" xfId="31685"/>
    <cellStyle name="Notas 2 4 2 4 8 4" xfId="31686"/>
    <cellStyle name="Notas 2 4 2 4 8 5" xfId="31687"/>
    <cellStyle name="Notas 2 4 2 4 8 6" xfId="31688"/>
    <cellStyle name="Notas 2 4 2 4 9" xfId="31689"/>
    <cellStyle name="Notas 2 4 2 5" xfId="31690"/>
    <cellStyle name="Notas 2 4 2 5 10" xfId="31691"/>
    <cellStyle name="Notas 2 4 2 5 11" xfId="31692"/>
    <cellStyle name="Notas 2 4 2 5 12" xfId="31693"/>
    <cellStyle name="Notas 2 4 2 5 13" xfId="31694"/>
    <cellStyle name="Notas 2 4 2 5 14" xfId="31695"/>
    <cellStyle name="Notas 2 4 2 5 2" xfId="31696"/>
    <cellStyle name="Notas 2 4 2 5 2 2" xfId="31697"/>
    <cellStyle name="Notas 2 4 2 5 2 3" xfId="31698"/>
    <cellStyle name="Notas 2 4 2 5 2 4" xfId="31699"/>
    <cellStyle name="Notas 2 4 2 5 2 5" xfId="31700"/>
    <cellStyle name="Notas 2 4 2 5 2 6" xfId="31701"/>
    <cellStyle name="Notas 2 4 2 5 3" xfId="31702"/>
    <cellStyle name="Notas 2 4 2 5 3 2" xfId="31703"/>
    <cellStyle name="Notas 2 4 2 5 3 3" xfId="31704"/>
    <cellStyle name="Notas 2 4 2 5 3 4" xfId="31705"/>
    <cellStyle name="Notas 2 4 2 5 3 5" xfId="31706"/>
    <cellStyle name="Notas 2 4 2 5 3 6" xfId="31707"/>
    <cellStyle name="Notas 2 4 2 5 4" xfId="31708"/>
    <cellStyle name="Notas 2 4 2 5 4 2" xfId="31709"/>
    <cellStyle name="Notas 2 4 2 5 4 3" xfId="31710"/>
    <cellStyle name="Notas 2 4 2 5 4 4" xfId="31711"/>
    <cellStyle name="Notas 2 4 2 5 4 5" xfId="31712"/>
    <cellStyle name="Notas 2 4 2 5 4 6" xfId="31713"/>
    <cellStyle name="Notas 2 4 2 5 5" xfId="31714"/>
    <cellStyle name="Notas 2 4 2 5 5 2" xfId="31715"/>
    <cellStyle name="Notas 2 4 2 5 5 3" xfId="31716"/>
    <cellStyle name="Notas 2 4 2 5 5 4" xfId="31717"/>
    <cellStyle name="Notas 2 4 2 5 5 5" xfId="31718"/>
    <cellStyle name="Notas 2 4 2 5 5 6" xfId="31719"/>
    <cellStyle name="Notas 2 4 2 5 6" xfId="31720"/>
    <cellStyle name="Notas 2 4 2 5 6 2" xfId="31721"/>
    <cellStyle name="Notas 2 4 2 5 6 3" xfId="31722"/>
    <cellStyle name="Notas 2 4 2 5 6 4" xfId="31723"/>
    <cellStyle name="Notas 2 4 2 5 6 5" xfId="31724"/>
    <cellStyle name="Notas 2 4 2 5 6 6" xfId="31725"/>
    <cellStyle name="Notas 2 4 2 5 7" xfId="31726"/>
    <cellStyle name="Notas 2 4 2 5 7 2" xfId="31727"/>
    <cellStyle name="Notas 2 4 2 5 7 3" xfId="31728"/>
    <cellStyle name="Notas 2 4 2 5 7 4" xfId="31729"/>
    <cellStyle name="Notas 2 4 2 5 7 5" xfId="31730"/>
    <cellStyle name="Notas 2 4 2 5 7 6" xfId="31731"/>
    <cellStyle name="Notas 2 4 2 5 8" xfId="31732"/>
    <cellStyle name="Notas 2 4 2 5 8 2" xfId="31733"/>
    <cellStyle name="Notas 2 4 2 5 8 3" xfId="31734"/>
    <cellStyle name="Notas 2 4 2 5 8 4" xfId="31735"/>
    <cellStyle name="Notas 2 4 2 5 8 5" xfId="31736"/>
    <cellStyle name="Notas 2 4 2 5 8 6" xfId="31737"/>
    <cellStyle name="Notas 2 4 2 5 9" xfId="31738"/>
    <cellStyle name="Notas 2 4 2 6" xfId="31739"/>
    <cellStyle name="Notas 2 4 2 6 10" xfId="31740"/>
    <cellStyle name="Notas 2 4 2 6 11" xfId="31741"/>
    <cellStyle name="Notas 2 4 2 6 12" xfId="31742"/>
    <cellStyle name="Notas 2 4 2 6 13" xfId="31743"/>
    <cellStyle name="Notas 2 4 2 6 2" xfId="31744"/>
    <cellStyle name="Notas 2 4 2 6 2 2" xfId="31745"/>
    <cellStyle name="Notas 2 4 2 6 2 3" xfId="31746"/>
    <cellStyle name="Notas 2 4 2 6 2 4" xfId="31747"/>
    <cellStyle name="Notas 2 4 2 6 2 5" xfId="31748"/>
    <cellStyle name="Notas 2 4 2 6 2 6" xfId="31749"/>
    <cellStyle name="Notas 2 4 2 6 3" xfId="31750"/>
    <cellStyle name="Notas 2 4 2 6 3 2" xfId="31751"/>
    <cellStyle name="Notas 2 4 2 6 3 3" xfId="31752"/>
    <cellStyle name="Notas 2 4 2 6 3 4" xfId="31753"/>
    <cellStyle name="Notas 2 4 2 6 3 5" xfId="31754"/>
    <cellStyle name="Notas 2 4 2 6 3 6" xfId="31755"/>
    <cellStyle name="Notas 2 4 2 6 4" xfId="31756"/>
    <cellStyle name="Notas 2 4 2 6 4 2" xfId="31757"/>
    <cellStyle name="Notas 2 4 2 6 4 3" xfId="31758"/>
    <cellStyle name="Notas 2 4 2 6 4 4" xfId="31759"/>
    <cellStyle name="Notas 2 4 2 6 4 5" xfId="31760"/>
    <cellStyle name="Notas 2 4 2 6 4 6" xfId="31761"/>
    <cellStyle name="Notas 2 4 2 6 5" xfId="31762"/>
    <cellStyle name="Notas 2 4 2 6 5 2" xfId="31763"/>
    <cellStyle name="Notas 2 4 2 6 5 3" xfId="31764"/>
    <cellStyle name="Notas 2 4 2 6 5 4" xfId="31765"/>
    <cellStyle name="Notas 2 4 2 6 5 5" xfId="31766"/>
    <cellStyle name="Notas 2 4 2 6 5 6" xfId="31767"/>
    <cellStyle name="Notas 2 4 2 6 6" xfId="31768"/>
    <cellStyle name="Notas 2 4 2 6 6 2" xfId="31769"/>
    <cellStyle name="Notas 2 4 2 6 6 3" xfId="31770"/>
    <cellStyle name="Notas 2 4 2 6 6 4" xfId="31771"/>
    <cellStyle name="Notas 2 4 2 6 6 5" xfId="31772"/>
    <cellStyle name="Notas 2 4 2 6 6 6" xfId="31773"/>
    <cellStyle name="Notas 2 4 2 6 7" xfId="31774"/>
    <cellStyle name="Notas 2 4 2 6 7 2" xfId="31775"/>
    <cellStyle name="Notas 2 4 2 6 7 3" xfId="31776"/>
    <cellStyle name="Notas 2 4 2 6 7 4" xfId="31777"/>
    <cellStyle name="Notas 2 4 2 6 7 5" xfId="31778"/>
    <cellStyle name="Notas 2 4 2 6 7 6" xfId="31779"/>
    <cellStyle name="Notas 2 4 2 6 8" xfId="31780"/>
    <cellStyle name="Notas 2 4 2 6 8 2" xfId="31781"/>
    <cellStyle name="Notas 2 4 2 6 8 3" xfId="31782"/>
    <cellStyle name="Notas 2 4 2 6 8 4" xfId="31783"/>
    <cellStyle name="Notas 2 4 2 6 8 5" xfId="31784"/>
    <cellStyle name="Notas 2 4 2 6 8 6" xfId="31785"/>
    <cellStyle name="Notas 2 4 2 6 9" xfId="31786"/>
    <cellStyle name="Notas 2 4 2 7" xfId="31787"/>
    <cellStyle name="Notas 2 4 2 7 10" xfId="31788"/>
    <cellStyle name="Notas 2 4 2 7 11" xfId="31789"/>
    <cellStyle name="Notas 2 4 2 7 12" xfId="31790"/>
    <cellStyle name="Notas 2 4 2 7 13" xfId="31791"/>
    <cellStyle name="Notas 2 4 2 7 2" xfId="31792"/>
    <cellStyle name="Notas 2 4 2 7 2 2" xfId="31793"/>
    <cellStyle name="Notas 2 4 2 7 2 3" xfId="31794"/>
    <cellStyle name="Notas 2 4 2 7 2 4" xfId="31795"/>
    <cellStyle name="Notas 2 4 2 7 2 5" xfId="31796"/>
    <cellStyle name="Notas 2 4 2 7 2 6" xfId="31797"/>
    <cellStyle name="Notas 2 4 2 7 3" xfId="31798"/>
    <cellStyle name="Notas 2 4 2 7 3 2" xfId="31799"/>
    <cellStyle name="Notas 2 4 2 7 3 3" xfId="31800"/>
    <cellStyle name="Notas 2 4 2 7 3 4" xfId="31801"/>
    <cellStyle name="Notas 2 4 2 7 3 5" xfId="31802"/>
    <cellStyle name="Notas 2 4 2 7 3 6" xfId="31803"/>
    <cellStyle name="Notas 2 4 2 7 4" xfId="31804"/>
    <cellStyle name="Notas 2 4 2 7 4 2" xfId="31805"/>
    <cellStyle name="Notas 2 4 2 7 4 3" xfId="31806"/>
    <cellStyle name="Notas 2 4 2 7 4 4" xfId="31807"/>
    <cellStyle name="Notas 2 4 2 7 4 5" xfId="31808"/>
    <cellStyle name="Notas 2 4 2 7 4 6" xfId="31809"/>
    <cellStyle name="Notas 2 4 2 7 5" xfId="31810"/>
    <cellStyle name="Notas 2 4 2 7 5 2" xfId="31811"/>
    <cellStyle name="Notas 2 4 2 7 5 3" xfId="31812"/>
    <cellStyle name="Notas 2 4 2 7 5 4" xfId="31813"/>
    <cellStyle name="Notas 2 4 2 7 5 5" xfId="31814"/>
    <cellStyle name="Notas 2 4 2 7 5 6" xfId="31815"/>
    <cellStyle name="Notas 2 4 2 7 6" xfId="31816"/>
    <cellStyle name="Notas 2 4 2 7 6 2" xfId="31817"/>
    <cellStyle name="Notas 2 4 2 7 6 3" xfId="31818"/>
    <cellStyle name="Notas 2 4 2 7 6 4" xfId="31819"/>
    <cellStyle name="Notas 2 4 2 7 6 5" xfId="31820"/>
    <cellStyle name="Notas 2 4 2 7 6 6" xfId="31821"/>
    <cellStyle name="Notas 2 4 2 7 7" xfId="31822"/>
    <cellStyle name="Notas 2 4 2 7 7 2" xfId="31823"/>
    <cellStyle name="Notas 2 4 2 7 7 3" xfId="31824"/>
    <cellStyle name="Notas 2 4 2 7 7 4" xfId="31825"/>
    <cellStyle name="Notas 2 4 2 7 7 5" xfId="31826"/>
    <cellStyle name="Notas 2 4 2 7 7 6" xfId="31827"/>
    <cellStyle name="Notas 2 4 2 7 8" xfId="31828"/>
    <cellStyle name="Notas 2 4 2 7 8 2" xfId="31829"/>
    <cellStyle name="Notas 2 4 2 7 8 3" xfId="31830"/>
    <cellStyle name="Notas 2 4 2 7 8 4" xfId="31831"/>
    <cellStyle name="Notas 2 4 2 7 8 5" xfId="31832"/>
    <cellStyle name="Notas 2 4 2 7 8 6" xfId="31833"/>
    <cellStyle name="Notas 2 4 2 7 9" xfId="31834"/>
    <cellStyle name="Notas 2 4 2 8" xfId="31835"/>
    <cellStyle name="Notas 2 4 2 8 2" xfId="31836"/>
    <cellStyle name="Notas 2 4 2 8 3" xfId="31837"/>
    <cellStyle name="Notas 2 4 2 8 4" xfId="31838"/>
    <cellStyle name="Notas 2 4 2 8 5" xfId="31839"/>
    <cellStyle name="Notas 2 4 2 8 6" xfId="31840"/>
    <cellStyle name="Notas 2 4 2 9" xfId="31841"/>
    <cellStyle name="Notas 2 4 2 9 2" xfId="31842"/>
    <cellStyle name="Notas 2 4 2 9 3" xfId="31843"/>
    <cellStyle name="Notas 2 4 2 9 4" xfId="31844"/>
    <cellStyle name="Notas 2 4 2 9 5" xfId="31845"/>
    <cellStyle name="Notas 2 4 2 9 6" xfId="31846"/>
    <cellStyle name="Notas 2 4 20" xfId="31847"/>
    <cellStyle name="Notas 2 4 21" xfId="31848"/>
    <cellStyle name="Notas 2 4 22" xfId="31849"/>
    <cellStyle name="Notas 2 4 3" xfId="31850"/>
    <cellStyle name="Notas 2 4 3 10" xfId="31851"/>
    <cellStyle name="Notas 2 4 3 11" xfId="31852"/>
    <cellStyle name="Notas 2 4 3 12" xfId="31853"/>
    <cellStyle name="Notas 2 4 3 13" xfId="31854"/>
    <cellStyle name="Notas 2 4 3 14" xfId="31855"/>
    <cellStyle name="Notas 2 4 3 15" xfId="31856"/>
    <cellStyle name="Notas 2 4 3 2" xfId="31857"/>
    <cellStyle name="Notas 2 4 3 2 10" xfId="31858"/>
    <cellStyle name="Notas 2 4 3 2 11" xfId="31859"/>
    <cellStyle name="Notas 2 4 3 2 12" xfId="31860"/>
    <cellStyle name="Notas 2 4 3 2 13" xfId="31861"/>
    <cellStyle name="Notas 2 4 3 2 14" xfId="31862"/>
    <cellStyle name="Notas 2 4 3 2 2" xfId="31863"/>
    <cellStyle name="Notas 2 4 3 2 2 2" xfId="31864"/>
    <cellStyle name="Notas 2 4 3 2 2 2 2" xfId="31865"/>
    <cellStyle name="Notas 2 4 3 2 2 3" xfId="31866"/>
    <cellStyle name="Notas 2 4 3 2 2 4" xfId="31867"/>
    <cellStyle name="Notas 2 4 3 2 2 5" xfId="31868"/>
    <cellStyle name="Notas 2 4 3 2 2 6" xfId="31869"/>
    <cellStyle name="Notas 2 4 3 2 2 7" xfId="31870"/>
    <cellStyle name="Notas 2 4 3 2 3" xfId="31871"/>
    <cellStyle name="Notas 2 4 3 2 3 2" xfId="31872"/>
    <cellStyle name="Notas 2 4 3 2 3 3" xfId="31873"/>
    <cellStyle name="Notas 2 4 3 2 3 4" xfId="31874"/>
    <cellStyle name="Notas 2 4 3 2 3 5" xfId="31875"/>
    <cellStyle name="Notas 2 4 3 2 3 6" xfId="31876"/>
    <cellStyle name="Notas 2 4 3 2 3 7" xfId="31877"/>
    <cellStyle name="Notas 2 4 3 2 4" xfId="31878"/>
    <cellStyle name="Notas 2 4 3 2 4 2" xfId="31879"/>
    <cellStyle name="Notas 2 4 3 2 4 3" xfId="31880"/>
    <cellStyle name="Notas 2 4 3 2 4 4" xfId="31881"/>
    <cellStyle name="Notas 2 4 3 2 4 5" xfId="31882"/>
    <cellStyle name="Notas 2 4 3 2 4 6" xfId="31883"/>
    <cellStyle name="Notas 2 4 3 2 4 7" xfId="31884"/>
    <cellStyle name="Notas 2 4 3 2 5" xfId="31885"/>
    <cellStyle name="Notas 2 4 3 2 5 2" xfId="31886"/>
    <cellStyle name="Notas 2 4 3 2 5 3" xfId="31887"/>
    <cellStyle name="Notas 2 4 3 2 5 4" xfId="31888"/>
    <cellStyle name="Notas 2 4 3 2 5 5" xfId="31889"/>
    <cellStyle name="Notas 2 4 3 2 5 6" xfId="31890"/>
    <cellStyle name="Notas 2 4 3 2 5 7" xfId="31891"/>
    <cellStyle name="Notas 2 4 3 2 6" xfId="31892"/>
    <cellStyle name="Notas 2 4 3 2 6 2" xfId="31893"/>
    <cellStyle name="Notas 2 4 3 2 6 3" xfId="31894"/>
    <cellStyle name="Notas 2 4 3 2 6 4" xfId="31895"/>
    <cellStyle name="Notas 2 4 3 2 6 5" xfId="31896"/>
    <cellStyle name="Notas 2 4 3 2 6 6" xfId="31897"/>
    <cellStyle name="Notas 2 4 3 2 6 7" xfId="31898"/>
    <cellStyle name="Notas 2 4 3 2 7" xfId="31899"/>
    <cellStyle name="Notas 2 4 3 2 7 2" xfId="31900"/>
    <cellStyle name="Notas 2 4 3 2 7 3" xfId="31901"/>
    <cellStyle name="Notas 2 4 3 2 7 4" xfId="31902"/>
    <cellStyle name="Notas 2 4 3 2 7 5" xfId="31903"/>
    <cellStyle name="Notas 2 4 3 2 7 6" xfId="31904"/>
    <cellStyle name="Notas 2 4 3 2 8" xfId="31905"/>
    <cellStyle name="Notas 2 4 3 2 8 2" xfId="31906"/>
    <cellStyle name="Notas 2 4 3 2 8 3" xfId="31907"/>
    <cellStyle name="Notas 2 4 3 2 8 4" xfId="31908"/>
    <cellStyle name="Notas 2 4 3 2 8 5" xfId="31909"/>
    <cellStyle name="Notas 2 4 3 2 8 6" xfId="31910"/>
    <cellStyle name="Notas 2 4 3 2 9" xfId="31911"/>
    <cellStyle name="Notas 2 4 3 3" xfId="31912"/>
    <cellStyle name="Notas 2 4 3 3 2" xfId="31913"/>
    <cellStyle name="Notas 2 4 3 3 2 2" xfId="31914"/>
    <cellStyle name="Notas 2 4 3 3 3" xfId="31915"/>
    <cellStyle name="Notas 2 4 3 3 4" xfId="31916"/>
    <cellStyle name="Notas 2 4 3 3 5" xfId="31917"/>
    <cellStyle name="Notas 2 4 3 3 6" xfId="31918"/>
    <cellStyle name="Notas 2 4 3 3 7" xfId="31919"/>
    <cellStyle name="Notas 2 4 3 4" xfId="31920"/>
    <cellStyle name="Notas 2 4 3 4 2" xfId="31921"/>
    <cellStyle name="Notas 2 4 3 4 2 2" xfId="31922"/>
    <cellStyle name="Notas 2 4 3 4 3" xfId="31923"/>
    <cellStyle name="Notas 2 4 3 4 4" xfId="31924"/>
    <cellStyle name="Notas 2 4 3 4 5" xfId="31925"/>
    <cellStyle name="Notas 2 4 3 4 6" xfId="31926"/>
    <cellStyle name="Notas 2 4 3 4 7" xfId="31927"/>
    <cellStyle name="Notas 2 4 3 5" xfId="31928"/>
    <cellStyle name="Notas 2 4 3 5 2" xfId="31929"/>
    <cellStyle name="Notas 2 4 3 5 3" xfId="31930"/>
    <cellStyle name="Notas 2 4 3 5 4" xfId="31931"/>
    <cellStyle name="Notas 2 4 3 5 5" xfId="31932"/>
    <cellStyle name="Notas 2 4 3 5 6" xfId="31933"/>
    <cellStyle name="Notas 2 4 3 5 7" xfId="31934"/>
    <cellStyle name="Notas 2 4 3 6" xfId="31935"/>
    <cellStyle name="Notas 2 4 3 6 2" xfId="31936"/>
    <cellStyle name="Notas 2 4 3 6 3" xfId="31937"/>
    <cellStyle name="Notas 2 4 3 6 4" xfId="31938"/>
    <cellStyle name="Notas 2 4 3 6 5" xfId="31939"/>
    <cellStyle name="Notas 2 4 3 6 6" xfId="31940"/>
    <cellStyle name="Notas 2 4 3 7" xfId="31941"/>
    <cellStyle name="Notas 2 4 3 7 2" xfId="31942"/>
    <cellStyle name="Notas 2 4 3 7 3" xfId="31943"/>
    <cellStyle name="Notas 2 4 3 7 4" xfId="31944"/>
    <cellStyle name="Notas 2 4 3 7 5" xfId="31945"/>
    <cellStyle name="Notas 2 4 3 7 6" xfId="31946"/>
    <cellStyle name="Notas 2 4 3 8" xfId="31947"/>
    <cellStyle name="Notas 2 4 3 8 2" xfId="31948"/>
    <cellStyle name="Notas 2 4 3 8 3" xfId="31949"/>
    <cellStyle name="Notas 2 4 3 8 4" xfId="31950"/>
    <cellStyle name="Notas 2 4 3 8 5" xfId="31951"/>
    <cellStyle name="Notas 2 4 3 8 6" xfId="31952"/>
    <cellStyle name="Notas 2 4 3 9" xfId="31953"/>
    <cellStyle name="Notas 2 4 3 9 2" xfId="31954"/>
    <cellStyle name="Notas 2 4 3 9 3" xfId="31955"/>
    <cellStyle name="Notas 2 4 3 9 4" xfId="31956"/>
    <cellStyle name="Notas 2 4 3 9 5" xfId="31957"/>
    <cellStyle name="Notas 2 4 3 9 6" xfId="31958"/>
    <cellStyle name="Notas 2 4 4" xfId="31959"/>
    <cellStyle name="Notas 2 4 4 10" xfId="31960"/>
    <cellStyle name="Notas 2 4 4 11" xfId="31961"/>
    <cellStyle name="Notas 2 4 4 12" xfId="31962"/>
    <cellStyle name="Notas 2 4 4 13" xfId="31963"/>
    <cellStyle name="Notas 2 4 4 14" xfId="31964"/>
    <cellStyle name="Notas 2 4 4 2" xfId="31965"/>
    <cellStyle name="Notas 2 4 4 2 2" xfId="31966"/>
    <cellStyle name="Notas 2 4 4 2 2 2" xfId="31967"/>
    <cellStyle name="Notas 2 4 4 2 2 3" xfId="31968"/>
    <cellStyle name="Notas 2 4 4 2 3" xfId="31969"/>
    <cellStyle name="Notas 2 4 4 2 3 2" xfId="31970"/>
    <cellStyle name="Notas 2 4 4 2 4" xfId="31971"/>
    <cellStyle name="Notas 2 4 4 2 4 2" xfId="31972"/>
    <cellStyle name="Notas 2 4 4 2 5" xfId="31973"/>
    <cellStyle name="Notas 2 4 4 2 5 2" xfId="31974"/>
    <cellStyle name="Notas 2 4 4 2 6" xfId="31975"/>
    <cellStyle name="Notas 2 4 4 2 6 2" xfId="31976"/>
    <cellStyle name="Notas 2 4 4 2 7" xfId="31977"/>
    <cellStyle name="Notas 2 4 4 3" xfId="31978"/>
    <cellStyle name="Notas 2 4 4 3 2" xfId="31979"/>
    <cellStyle name="Notas 2 4 4 3 2 2" xfId="31980"/>
    <cellStyle name="Notas 2 4 4 3 3" xfId="31981"/>
    <cellStyle name="Notas 2 4 4 3 4" xfId="31982"/>
    <cellStyle name="Notas 2 4 4 3 5" xfId="31983"/>
    <cellStyle name="Notas 2 4 4 3 6" xfId="31984"/>
    <cellStyle name="Notas 2 4 4 3 7" xfId="31985"/>
    <cellStyle name="Notas 2 4 4 4" xfId="31986"/>
    <cellStyle name="Notas 2 4 4 4 2" xfId="31987"/>
    <cellStyle name="Notas 2 4 4 4 2 2" xfId="31988"/>
    <cellStyle name="Notas 2 4 4 4 3" xfId="31989"/>
    <cellStyle name="Notas 2 4 4 4 4" xfId="31990"/>
    <cellStyle name="Notas 2 4 4 4 5" xfId="31991"/>
    <cellStyle name="Notas 2 4 4 4 6" xfId="31992"/>
    <cellStyle name="Notas 2 4 4 4 7" xfId="31993"/>
    <cellStyle name="Notas 2 4 4 5" xfId="31994"/>
    <cellStyle name="Notas 2 4 4 5 2" xfId="31995"/>
    <cellStyle name="Notas 2 4 4 5 3" xfId="31996"/>
    <cellStyle name="Notas 2 4 4 5 4" xfId="31997"/>
    <cellStyle name="Notas 2 4 4 5 5" xfId="31998"/>
    <cellStyle name="Notas 2 4 4 5 6" xfId="31999"/>
    <cellStyle name="Notas 2 4 4 5 7" xfId="32000"/>
    <cellStyle name="Notas 2 4 4 6" xfId="32001"/>
    <cellStyle name="Notas 2 4 4 6 2" xfId="32002"/>
    <cellStyle name="Notas 2 4 4 6 3" xfId="32003"/>
    <cellStyle name="Notas 2 4 4 6 4" xfId="32004"/>
    <cellStyle name="Notas 2 4 4 6 5" xfId="32005"/>
    <cellStyle name="Notas 2 4 4 6 6" xfId="32006"/>
    <cellStyle name="Notas 2 4 4 7" xfId="32007"/>
    <cellStyle name="Notas 2 4 4 7 2" xfId="32008"/>
    <cellStyle name="Notas 2 4 4 7 3" xfId="32009"/>
    <cellStyle name="Notas 2 4 4 7 4" xfId="32010"/>
    <cellStyle name="Notas 2 4 4 7 5" xfId="32011"/>
    <cellStyle name="Notas 2 4 4 7 6" xfId="32012"/>
    <cellStyle name="Notas 2 4 4 8" xfId="32013"/>
    <cellStyle name="Notas 2 4 4 8 2" xfId="32014"/>
    <cellStyle name="Notas 2 4 4 8 3" xfId="32015"/>
    <cellStyle name="Notas 2 4 4 8 4" xfId="32016"/>
    <cellStyle name="Notas 2 4 4 8 5" xfId="32017"/>
    <cellStyle name="Notas 2 4 4 8 6" xfId="32018"/>
    <cellStyle name="Notas 2 4 4 9" xfId="32019"/>
    <cellStyle name="Notas 2 4 5" xfId="32020"/>
    <cellStyle name="Notas 2 4 5 10" xfId="32021"/>
    <cellStyle name="Notas 2 4 5 11" xfId="32022"/>
    <cellStyle name="Notas 2 4 5 12" xfId="32023"/>
    <cellStyle name="Notas 2 4 5 13" xfId="32024"/>
    <cellStyle name="Notas 2 4 5 14" xfId="32025"/>
    <cellStyle name="Notas 2 4 5 2" xfId="32026"/>
    <cellStyle name="Notas 2 4 5 2 2" xfId="32027"/>
    <cellStyle name="Notas 2 4 5 2 2 2" xfId="32028"/>
    <cellStyle name="Notas 2 4 5 2 2 3" xfId="32029"/>
    <cellStyle name="Notas 2 4 5 2 3" xfId="32030"/>
    <cellStyle name="Notas 2 4 5 2 3 2" xfId="32031"/>
    <cellStyle name="Notas 2 4 5 2 4" xfId="32032"/>
    <cellStyle name="Notas 2 4 5 2 4 2" xfId="32033"/>
    <cellStyle name="Notas 2 4 5 2 5" xfId="32034"/>
    <cellStyle name="Notas 2 4 5 2 5 2" xfId="32035"/>
    <cellStyle name="Notas 2 4 5 2 6" xfId="32036"/>
    <cellStyle name="Notas 2 4 5 2 6 2" xfId="32037"/>
    <cellStyle name="Notas 2 4 5 2 7" xfId="32038"/>
    <cellStyle name="Notas 2 4 5 3" xfId="32039"/>
    <cellStyle name="Notas 2 4 5 3 2" xfId="32040"/>
    <cellStyle name="Notas 2 4 5 3 2 2" xfId="32041"/>
    <cellStyle name="Notas 2 4 5 3 3" xfId="32042"/>
    <cellStyle name="Notas 2 4 5 3 4" xfId="32043"/>
    <cellStyle name="Notas 2 4 5 3 5" xfId="32044"/>
    <cellStyle name="Notas 2 4 5 3 6" xfId="32045"/>
    <cellStyle name="Notas 2 4 5 3 7" xfId="32046"/>
    <cellStyle name="Notas 2 4 5 4" xfId="32047"/>
    <cellStyle name="Notas 2 4 5 4 2" xfId="32048"/>
    <cellStyle name="Notas 2 4 5 4 2 2" xfId="32049"/>
    <cellStyle name="Notas 2 4 5 4 3" xfId="32050"/>
    <cellStyle name="Notas 2 4 5 4 4" xfId="32051"/>
    <cellStyle name="Notas 2 4 5 4 5" xfId="32052"/>
    <cellStyle name="Notas 2 4 5 4 6" xfId="32053"/>
    <cellStyle name="Notas 2 4 5 4 7" xfId="32054"/>
    <cellStyle name="Notas 2 4 5 5" xfId="32055"/>
    <cellStyle name="Notas 2 4 5 5 2" xfId="32056"/>
    <cellStyle name="Notas 2 4 5 5 3" xfId="32057"/>
    <cellStyle name="Notas 2 4 5 5 4" xfId="32058"/>
    <cellStyle name="Notas 2 4 5 5 5" xfId="32059"/>
    <cellStyle name="Notas 2 4 5 5 6" xfId="32060"/>
    <cellStyle name="Notas 2 4 5 5 7" xfId="32061"/>
    <cellStyle name="Notas 2 4 5 6" xfId="32062"/>
    <cellStyle name="Notas 2 4 5 6 2" xfId="32063"/>
    <cellStyle name="Notas 2 4 5 6 3" xfId="32064"/>
    <cellStyle name="Notas 2 4 5 6 4" xfId="32065"/>
    <cellStyle name="Notas 2 4 5 6 5" xfId="32066"/>
    <cellStyle name="Notas 2 4 5 6 6" xfId="32067"/>
    <cellStyle name="Notas 2 4 5 7" xfId="32068"/>
    <cellStyle name="Notas 2 4 5 7 2" xfId="32069"/>
    <cellStyle name="Notas 2 4 5 7 3" xfId="32070"/>
    <cellStyle name="Notas 2 4 5 7 4" xfId="32071"/>
    <cellStyle name="Notas 2 4 5 7 5" xfId="32072"/>
    <cellStyle name="Notas 2 4 5 7 6" xfId="32073"/>
    <cellStyle name="Notas 2 4 5 8" xfId="32074"/>
    <cellStyle name="Notas 2 4 5 8 2" xfId="32075"/>
    <cellStyle name="Notas 2 4 5 8 3" xfId="32076"/>
    <cellStyle name="Notas 2 4 5 8 4" xfId="32077"/>
    <cellStyle name="Notas 2 4 5 8 5" xfId="32078"/>
    <cellStyle name="Notas 2 4 5 8 6" xfId="32079"/>
    <cellStyle name="Notas 2 4 5 9" xfId="32080"/>
    <cellStyle name="Notas 2 4 6" xfId="32081"/>
    <cellStyle name="Notas 2 4 6 10" xfId="32082"/>
    <cellStyle name="Notas 2 4 6 11" xfId="32083"/>
    <cellStyle name="Notas 2 4 6 12" xfId="32084"/>
    <cellStyle name="Notas 2 4 6 13" xfId="32085"/>
    <cellStyle name="Notas 2 4 6 14" xfId="32086"/>
    <cellStyle name="Notas 2 4 6 2" xfId="32087"/>
    <cellStyle name="Notas 2 4 6 2 2" xfId="32088"/>
    <cellStyle name="Notas 2 4 6 2 2 2" xfId="32089"/>
    <cellStyle name="Notas 2 4 6 2 2 3" xfId="32090"/>
    <cellStyle name="Notas 2 4 6 2 3" xfId="32091"/>
    <cellStyle name="Notas 2 4 6 2 3 2" xfId="32092"/>
    <cellStyle name="Notas 2 4 6 2 4" xfId="32093"/>
    <cellStyle name="Notas 2 4 6 2 4 2" xfId="32094"/>
    <cellStyle name="Notas 2 4 6 2 5" xfId="32095"/>
    <cellStyle name="Notas 2 4 6 2 5 2" xfId="32096"/>
    <cellStyle name="Notas 2 4 6 2 6" xfId="32097"/>
    <cellStyle name="Notas 2 4 6 2 6 2" xfId="32098"/>
    <cellStyle name="Notas 2 4 6 2 7" xfId="32099"/>
    <cellStyle name="Notas 2 4 6 3" xfId="32100"/>
    <cellStyle name="Notas 2 4 6 3 2" xfId="32101"/>
    <cellStyle name="Notas 2 4 6 3 2 2" xfId="32102"/>
    <cellStyle name="Notas 2 4 6 3 3" xfId="32103"/>
    <cellStyle name="Notas 2 4 6 3 4" xfId="32104"/>
    <cellStyle name="Notas 2 4 6 3 5" xfId="32105"/>
    <cellStyle name="Notas 2 4 6 3 6" xfId="32106"/>
    <cellStyle name="Notas 2 4 6 3 7" xfId="32107"/>
    <cellStyle name="Notas 2 4 6 4" xfId="32108"/>
    <cellStyle name="Notas 2 4 6 4 2" xfId="32109"/>
    <cellStyle name="Notas 2 4 6 4 2 2" xfId="32110"/>
    <cellStyle name="Notas 2 4 6 4 3" xfId="32111"/>
    <cellStyle name="Notas 2 4 6 4 4" xfId="32112"/>
    <cellStyle name="Notas 2 4 6 4 5" xfId="32113"/>
    <cellStyle name="Notas 2 4 6 4 6" xfId="32114"/>
    <cellStyle name="Notas 2 4 6 4 7" xfId="32115"/>
    <cellStyle name="Notas 2 4 6 5" xfId="32116"/>
    <cellStyle name="Notas 2 4 6 5 2" xfId="32117"/>
    <cellStyle name="Notas 2 4 6 5 3" xfId="32118"/>
    <cellStyle name="Notas 2 4 6 5 4" xfId="32119"/>
    <cellStyle name="Notas 2 4 6 5 5" xfId="32120"/>
    <cellStyle name="Notas 2 4 6 5 6" xfId="32121"/>
    <cellStyle name="Notas 2 4 6 5 7" xfId="32122"/>
    <cellStyle name="Notas 2 4 6 6" xfId="32123"/>
    <cellStyle name="Notas 2 4 6 6 2" xfId="32124"/>
    <cellStyle name="Notas 2 4 6 6 3" xfId="32125"/>
    <cellStyle name="Notas 2 4 6 6 4" xfId="32126"/>
    <cellStyle name="Notas 2 4 6 6 5" xfId="32127"/>
    <cellStyle name="Notas 2 4 6 6 6" xfId="32128"/>
    <cellStyle name="Notas 2 4 6 7" xfId="32129"/>
    <cellStyle name="Notas 2 4 6 7 2" xfId="32130"/>
    <cellStyle name="Notas 2 4 6 7 3" xfId="32131"/>
    <cellStyle name="Notas 2 4 6 7 4" xfId="32132"/>
    <cellStyle name="Notas 2 4 6 7 5" xfId="32133"/>
    <cellStyle name="Notas 2 4 6 7 6" xfId="32134"/>
    <cellStyle name="Notas 2 4 6 8" xfId="32135"/>
    <cellStyle name="Notas 2 4 6 8 2" xfId="32136"/>
    <cellStyle name="Notas 2 4 6 8 3" xfId="32137"/>
    <cellStyle name="Notas 2 4 6 8 4" xfId="32138"/>
    <cellStyle name="Notas 2 4 6 8 5" xfId="32139"/>
    <cellStyle name="Notas 2 4 6 8 6" xfId="32140"/>
    <cellStyle name="Notas 2 4 6 9" xfId="32141"/>
    <cellStyle name="Notas 2 4 7" xfId="32142"/>
    <cellStyle name="Notas 2 4 7 10" xfId="32143"/>
    <cellStyle name="Notas 2 4 7 11" xfId="32144"/>
    <cellStyle name="Notas 2 4 7 12" xfId="32145"/>
    <cellStyle name="Notas 2 4 7 13" xfId="32146"/>
    <cellStyle name="Notas 2 4 7 14" xfId="32147"/>
    <cellStyle name="Notas 2 4 7 2" xfId="32148"/>
    <cellStyle name="Notas 2 4 7 2 2" xfId="32149"/>
    <cellStyle name="Notas 2 4 7 2 2 2" xfId="32150"/>
    <cellStyle name="Notas 2 4 7 2 2 3" xfId="32151"/>
    <cellStyle name="Notas 2 4 7 2 3" xfId="32152"/>
    <cellStyle name="Notas 2 4 7 2 3 2" xfId="32153"/>
    <cellStyle name="Notas 2 4 7 2 4" xfId="32154"/>
    <cellStyle name="Notas 2 4 7 2 4 2" xfId="32155"/>
    <cellStyle name="Notas 2 4 7 2 5" xfId="32156"/>
    <cellStyle name="Notas 2 4 7 2 5 2" xfId="32157"/>
    <cellStyle name="Notas 2 4 7 2 6" xfId="32158"/>
    <cellStyle name="Notas 2 4 7 2 6 2" xfId="32159"/>
    <cellStyle name="Notas 2 4 7 2 7" xfId="32160"/>
    <cellStyle name="Notas 2 4 7 3" xfId="32161"/>
    <cellStyle name="Notas 2 4 7 3 2" xfId="32162"/>
    <cellStyle name="Notas 2 4 7 3 2 2" xfId="32163"/>
    <cellStyle name="Notas 2 4 7 3 3" xfId="32164"/>
    <cellStyle name="Notas 2 4 7 3 4" xfId="32165"/>
    <cellStyle name="Notas 2 4 7 3 5" xfId="32166"/>
    <cellStyle name="Notas 2 4 7 3 6" xfId="32167"/>
    <cellStyle name="Notas 2 4 7 3 7" xfId="32168"/>
    <cellStyle name="Notas 2 4 7 4" xfId="32169"/>
    <cellStyle name="Notas 2 4 7 4 2" xfId="32170"/>
    <cellStyle name="Notas 2 4 7 4 2 2" xfId="32171"/>
    <cellStyle name="Notas 2 4 7 4 3" xfId="32172"/>
    <cellStyle name="Notas 2 4 7 4 4" xfId="32173"/>
    <cellStyle name="Notas 2 4 7 4 5" xfId="32174"/>
    <cellStyle name="Notas 2 4 7 4 6" xfId="32175"/>
    <cellStyle name="Notas 2 4 7 4 7" xfId="32176"/>
    <cellStyle name="Notas 2 4 7 5" xfId="32177"/>
    <cellStyle name="Notas 2 4 7 5 2" xfId="32178"/>
    <cellStyle name="Notas 2 4 7 5 3" xfId="32179"/>
    <cellStyle name="Notas 2 4 7 5 4" xfId="32180"/>
    <cellStyle name="Notas 2 4 7 5 5" xfId="32181"/>
    <cellStyle name="Notas 2 4 7 5 6" xfId="32182"/>
    <cellStyle name="Notas 2 4 7 5 7" xfId="32183"/>
    <cellStyle name="Notas 2 4 7 6" xfId="32184"/>
    <cellStyle name="Notas 2 4 7 6 2" xfId="32185"/>
    <cellStyle name="Notas 2 4 7 6 3" xfId="32186"/>
    <cellStyle name="Notas 2 4 7 6 4" xfId="32187"/>
    <cellStyle name="Notas 2 4 7 6 5" xfId="32188"/>
    <cellStyle name="Notas 2 4 7 6 6" xfId="32189"/>
    <cellStyle name="Notas 2 4 7 7" xfId="32190"/>
    <cellStyle name="Notas 2 4 7 7 2" xfId="32191"/>
    <cellStyle name="Notas 2 4 7 7 3" xfId="32192"/>
    <cellStyle name="Notas 2 4 7 7 4" xfId="32193"/>
    <cellStyle name="Notas 2 4 7 7 5" xfId="32194"/>
    <cellStyle name="Notas 2 4 7 7 6" xfId="32195"/>
    <cellStyle name="Notas 2 4 7 8" xfId="32196"/>
    <cellStyle name="Notas 2 4 7 8 2" xfId="32197"/>
    <cellStyle name="Notas 2 4 7 8 3" xfId="32198"/>
    <cellStyle name="Notas 2 4 7 8 4" xfId="32199"/>
    <cellStyle name="Notas 2 4 7 8 5" xfId="32200"/>
    <cellStyle name="Notas 2 4 7 8 6" xfId="32201"/>
    <cellStyle name="Notas 2 4 7 9" xfId="32202"/>
    <cellStyle name="Notas 2 4 8" xfId="32203"/>
    <cellStyle name="Notas 2 4 8 10" xfId="32204"/>
    <cellStyle name="Notas 2 4 8 11" xfId="32205"/>
    <cellStyle name="Notas 2 4 8 12" xfId="32206"/>
    <cellStyle name="Notas 2 4 8 13" xfId="32207"/>
    <cellStyle name="Notas 2 4 8 14" xfId="32208"/>
    <cellStyle name="Notas 2 4 8 2" xfId="32209"/>
    <cellStyle name="Notas 2 4 8 2 2" xfId="32210"/>
    <cellStyle name="Notas 2 4 8 2 2 2" xfId="32211"/>
    <cellStyle name="Notas 2 4 8 2 2 3" xfId="32212"/>
    <cellStyle name="Notas 2 4 8 2 3" xfId="32213"/>
    <cellStyle name="Notas 2 4 8 2 3 2" xfId="32214"/>
    <cellStyle name="Notas 2 4 8 2 4" xfId="32215"/>
    <cellStyle name="Notas 2 4 8 2 4 2" xfId="32216"/>
    <cellStyle name="Notas 2 4 8 2 5" xfId="32217"/>
    <cellStyle name="Notas 2 4 8 2 5 2" xfId="32218"/>
    <cellStyle name="Notas 2 4 8 2 6" xfId="32219"/>
    <cellStyle name="Notas 2 4 8 2 6 2" xfId="32220"/>
    <cellStyle name="Notas 2 4 8 2 7" xfId="32221"/>
    <cellStyle name="Notas 2 4 8 3" xfId="32222"/>
    <cellStyle name="Notas 2 4 8 3 2" xfId="32223"/>
    <cellStyle name="Notas 2 4 8 3 2 2" xfId="32224"/>
    <cellStyle name="Notas 2 4 8 3 3" xfId="32225"/>
    <cellStyle name="Notas 2 4 8 3 4" xfId="32226"/>
    <cellStyle name="Notas 2 4 8 3 5" xfId="32227"/>
    <cellStyle name="Notas 2 4 8 3 6" xfId="32228"/>
    <cellStyle name="Notas 2 4 8 3 7" xfId="32229"/>
    <cellStyle name="Notas 2 4 8 4" xfId="32230"/>
    <cellStyle name="Notas 2 4 8 4 2" xfId="32231"/>
    <cellStyle name="Notas 2 4 8 4 2 2" xfId="32232"/>
    <cellStyle name="Notas 2 4 8 4 3" xfId="32233"/>
    <cellStyle name="Notas 2 4 8 4 4" xfId="32234"/>
    <cellStyle name="Notas 2 4 8 4 5" xfId="32235"/>
    <cellStyle name="Notas 2 4 8 4 6" xfId="32236"/>
    <cellStyle name="Notas 2 4 8 4 7" xfId="32237"/>
    <cellStyle name="Notas 2 4 8 5" xfId="32238"/>
    <cellStyle name="Notas 2 4 8 5 2" xfId="32239"/>
    <cellStyle name="Notas 2 4 8 5 3" xfId="32240"/>
    <cellStyle name="Notas 2 4 8 5 4" xfId="32241"/>
    <cellStyle name="Notas 2 4 8 5 5" xfId="32242"/>
    <cellStyle name="Notas 2 4 8 5 6" xfId="32243"/>
    <cellStyle name="Notas 2 4 8 5 7" xfId="32244"/>
    <cellStyle name="Notas 2 4 8 6" xfId="32245"/>
    <cellStyle name="Notas 2 4 8 6 2" xfId="32246"/>
    <cellStyle name="Notas 2 4 8 6 3" xfId="32247"/>
    <cellStyle name="Notas 2 4 8 6 4" xfId="32248"/>
    <cellStyle name="Notas 2 4 8 6 5" xfId="32249"/>
    <cellStyle name="Notas 2 4 8 6 6" xfId="32250"/>
    <cellStyle name="Notas 2 4 8 7" xfId="32251"/>
    <cellStyle name="Notas 2 4 8 7 2" xfId="32252"/>
    <cellStyle name="Notas 2 4 8 7 3" xfId="32253"/>
    <cellStyle name="Notas 2 4 8 7 4" xfId="32254"/>
    <cellStyle name="Notas 2 4 8 7 5" xfId="32255"/>
    <cellStyle name="Notas 2 4 8 7 6" xfId="32256"/>
    <cellStyle name="Notas 2 4 8 8" xfId="32257"/>
    <cellStyle name="Notas 2 4 8 8 2" xfId="32258"/>
    <cellStyle name="Notas 2 4 8 8 3" xfId="32259"/>
    <cellStyle name="Notas 2 4 8 8 4" xfId="32260"/>
    <cellStyle name="Notas 2 4 8 8 5" xfId="32261"/>
    <cellStyle name="Notas 2 4 8 8 6" xfId="32262"/>
    <cellStyle name="Notas 2 4 8 9" xfId="32263"/>
    <cellStyle name="Notas 2 4 9" xfId="32264"/>
    <cellStyle name="Notas 2 4 9 2" xfId="32265"/>
    <cellStyle name="Notas 2 4 9 2 2" xfId="32266"/>
    <cellStyle name="Notas 2 4 9 2 3" xfId="32267"/>
    <cellStyle name="Notas 2 4 9 3" xfId="32268"/>
    <cellStyle name="Notas 2 4 9 3 2" xfId="32269"/>
    <cellStyle name="Notas 2 4 9 4" xfId="32270"/>
    <cellStyle name="Notas 2 4 9 4 2" xfId="32271"/>
    <cellStyle name="Notas 2 4 9 5" xfId="32272"/>
    <cellStyle name="Notas 2 4 9 5 2" xfId="32273"/>
    <cellStyle name="Notas 2 4 9 6" xfId="32274"/>
    <cellStyle name="Notas 2 4 9 6 2" xfId="32275"/>
    <cellStyle name="Notas 2 4 9 7" xfId="32276"/>
    <cellStyle name="Notas 2 40" xfId="32277"/>
    <cellStyle name="Notas 2 40 2" xfId="32278"/>
    <cellStyle name="Notas 2 40 2 2" xfId="32279"/>
    <cellStyle name="Notas 2 40 2 2 2" xfId="32280"/>
    <cellStyle name="Notas 2 40 2 3" xfId="32281"/>
    <cellStyle name="Notas 2 40 2 4" xfId="32282"/>
    <cellStyle name="Notas 2 40 2 5" xfId="32283"/>
    <cellStyle name="Notas 2 40 2 6" xfId="32284"/>
    <cellStyle name="Notas 2 40 3" xfId="32285"/>
    <cellStyle name="Notas 2 40 3 2" xfId="32286"/>
    <cellStyle name="Notas 2 40 4" xfId="32287"/>
    <cellStyle name="Notas 2 40 4 2" xfId="32288"/>
    <cellStyle name="Notas 2 40 5" xfId="32289"/>
    <cellStyle name="Notas 2 41" xfId="32290"/>
    <cellStyle name="Notas 2 41 2" xfId="32291"/>
    <cellStyle name="Notas 2 41 2 2" xfId="32292"/>
    <cellStyle name="Notas 2 41 2 2 2" xfId="32293"/>
    <cellStyle name="Notas 2 41 2 3" xfId="32294"/>
    <cellStyle name="Notas 2 41 2 4" xfId="32295"/>
    <cellStyle name="Notas 2 41 2 5" xfId="32296"/>
    <cellStyle name="Notas 2 41 2 6" xfId="32297"/>
    <cellStyle name="Notas 2 41 3" xfId="32298"/>
    <cellStyle name="Notas 2 41 3 2" xfId="32299"/>
    <cellStyle name="Notas 2 41 4" xfId="32300"/>
    <cellStyle name="Notas 2 41 4 2" xfId="32301"/>
    <cellStyle name="Notas 2 41 5" xfId="32302"/>
    <cellStyle name="Notas 2 42" xfId="32303"/>
    <cellStyle name="Notas 2 42 2" xfId="32304"/>
    <cellStyle name="Notas 2 42 2 2" xfId="32305"/>
    <cellStyle name="Notas 2 42 2 2 2" xfId="32306"/>
    <cellStyle name="Notas 2 42 2 3" xfId="32307"/>
    <cellStyle name="Notas 2 42 2 4" xfId="32308"/>
    <cellStyle name="Notas 2 42 2 5" xfId="32309"/>
    <cellStyle name="Notas 2 42 2 6" xfId="32310"/>
    <cellStyle name="Notas 2 42 3" xfId="32311"/>
    <cellStyle name="Notas 2 42 3 2" xfId="32312"/>
    <cellStyle name="Notas 2 42 4" xfId="32313"/>
    <cellStyle name="Notas 2 42 4 2" xfId="32314"/>
    <cellStyle name="Notas 2 42 5" xfId="32315"/>
    <cellStyle name="Notas 2 43" xfId="32316"/>
    <cellStyle name="Notas 2 43 2" xfId="32317"/>
    <cellStyle name="Notas 2 43 2 2" xfId="32318"/>
    <cellStyle name="Notas 2 43 2 2 2" xfId="32319"/>
    <cellStyle name="Notas 2 43 2 3" xfId="32320"/>
    <cellStyle name="Notas 2 43 2 4" xfId="32321"/>
    <cellStyle name="Notas 2 43 2 5" xfId="32322"/>
    <cellStyle name="Notas 2 43 2 6" xfId="32323"/>
    <cellStyle name="Notas 2 43 3" xfId="32324"/>
    <cellStyle name="Notas 2 43 3 2" xfId="32325"/>
    <cellStyle name="Notas 2 43 4" xfId="32326"/>
    <cellStyle name="Notas 2 43 4 2" xfId="32327"/>
    <cellStyle name="Notas 2 43 5" xfId="32328"/>
    <cellStyle name="Notas 2 44" xfId="32329"/>
    <cellStyle name="Notas 2 44 2" xfId="32330"/>
    <cellStyle name="Notas 2 44 2 2" xfId="32331"/>
    <cellStyle name="Notas 2 44 2 2 2" xfId="32332"/>
    <cellStyle name="Notas 2 44 2 3" xfId="32333"/>
    <cellStyle name="Notas 2 44 2 4" xfId="32334"/>
    <cellStyle name="Notas 2 44 2 5" xfId="32335"/>
    <cellStyle name="Notas 2 44 2 6" xfId="32336"/>
    <cellStyle name="Notas 2 44 3" xfId="32337"/>
    <cellStyle name="Notas 2 44 3 2" xfId="32338"/>
    <cellStyle name="Notas 2 44 4" xfId="32339"/>
    <cellStyle name="Notas 2 44 4 2" xfId="32340"/>
    <cellStyle name="Notas 2 44 5" xfId="32341"/>
    <cellStyle name="Notas 2 45" xfId="32342"/>
    <cellStyle name="Notas 2 45 2" xfId="32343"/>
    <cellStyle name="Notas 2 45 2 2" xfId="32344"/>
    <cellStyle name="Notas 2 45 2 2 2" xfId="32345"/>
    <cellStyle name="Notas 2 45 2 3" xfId="32346"/>
    <cellStyle name="Notas 2 45 2 4" xfId="32347"/>
    <cellStyle name="Notas 2 45 2 5" xfId="32348"/>
    <cellStyle name="Notas 2 45 2 6" xfId="32349"/>
    <cellStyle name="Notas 2 45 3" xfId="32350"/>
    <cellStyle name="Notas 2 45 3 2" xfId="32351"/>
    <cellStyle name="Notas 2 45 4" xfId="32352"/>
    <cellStyle name="Notas 2 45 4 2" xfId="32353"/>
    <cellStyle name="Notas 2 45 5" xfId="32354"/>
    <cellStyle name="Notas 2 46" xfId="32355"/>
    <cellStyle name="Notas 2 46 2" xfId="32356"/>
    <cellStyle name="Notas 2 46 2 2" xfId="32357"/>
    <cellStyle name="Notas 2 46 2 2 2" xfId="32358"/>
    <cellStyle name="Notas 2 46 2 3" xfId="32359"/>
    <cellStyle name="Notas 2 46 2 4" xfId="32360"/>
    <cellStyle name="Notas 2 46 2 5" xfId="32361"/>
    <cellStyle name="Notas 2 46 2 6" xfId="32362"/>
    <cellStyle name="Notas 2 46 3" xfId="32363"/>
    <cellStyle name="Notas 2 46 3 2" xfId="32364"/>
    <cellStyle name="Notas 2 46 4" xfId="32365"/>
    <cellStyle name="Notas 2 46 4 2" xfId="32366"/>
    <cellStyle name="Notas 2 46 5" xfId="32367"/>
    <cellStyle name="Notas 2 47" xfId="32368"/>
    <cellStyle name="Notas 2 47 2" xfId="32369"/>
    <cellStyle name="Notas 2 47 2 2" xfId="32370"/>
    <cellStyle name="Notas 2 47 2 2 2" xfId="32371"/>
    <cellStyle name="Notas 2 47 2 3" xfId="32372"/>
    <cellStyle name="Notas 2 47 2 4" xfId="32373"/>
    <cellStyle name="Notas 2 47 2 5" xfId="32374"/>
    <cellStyle name="Notas 2 47 2 6" xfId="32375"/>
    <cellStyle name="Notas 2 47 3" xfId="32376"/>
    <cellStyle name="Notas 2 47 3 2" xfId="32377"/>
    <cellStyle name="Notas 2 47 4" xfId="32378"/>
    <cellStyle name="Notas 2 47 4 2" xfId="32379"/>
    <cellStyle name="Notas 2 47 5" xfId="32380"/>
    <cellStyle name="Notas 2 48" xfId="32381"/>
    <cellStyle name="Notas 2 48 2" xfId="32382"/>
    <cellStyle name="Notas 2 48 2 2" xfId="32383"/>
    <cellStyle name="Notas 2 48 2 2 2" xfId="32384"/>
    <cellStyle name="Notas 2 48 2 3" xfId="32385"/>
    <cellStyle name="Notas 2 48 2 4" xfId="32386"/>
    <cellStyle name="Notas 2 48 2 5" xfId="32387"/>
    <cellStyle name="Notas 2 48 2 6" xfId="32388"/>
    <cellStyle name="Notas 2 48 3" xfId="32389"/>
    <cellStyle name="Notas 2 48 3 2" xfId="32390"/>
    <cellStyle name="Notas 2 48 4" xfId="32391"/>
    <cellStyle name="Notas 2 48 4 2" xfId="32392"/>
    <cellStyle name="Notas 2 48 5" xfId="32393"/>
    <cellStyle name="Notas 2 49" xfId="32394"/>
    <cellStyle name="Notas 2 49 2" xfId="32395"/>
    <cellStyle name="Notas 2 49 2 2" xfId="32396"/>
    <cellStyle name="Notas 2 49 2 2 2" xfId="32397"/>
    <cellStyle name="Notas 2 49 2 3" xfId="32398"/>
    <cellStyle name="Notas 2 49 2 4" xfId="32399"/>
    <cellStyle name="Notas 2 49 2 5" xfId="32400"/>
    <cellStyle name="Notas 2 49 2 6" xfId="32401"/>
    <cellStyle name="Notas 2 49 3" xfId="32402"/>
    <cellStyle name="Notas 2 49 3 2" xfId="32403"/>
    <cellStyle name="Notas 2 49 4" xfId="32404"/>
    <cellStyle name="Notas 2 49 4 2" xfId="32405"/>
    <cellStyle name="Notas 2 49 5" xfId="32406"/>
    <cellStyle name="Notas 2 5" xfId="32407"/>
    <cellStyle name="Notas 2 5 2" xfId="32408"/>
    <cellStyle name="Notas 2 5 2 2" xfId="32409"/>
    <cellStyle name="Notas 2 5 2 2 2" xfId="32410"/>
    <cellStyle name="Notas 2 5 2 3" xfId="32411"/>
    <cellStyle name="Notas 2 5 2 4" xfId="32412"/>
    <cellStyle name="Notas 2 5 2 5" xfId="32413"/>
    <cellStyle name="Notas 2 5 2 6" xfId="32414"/>
    <cellStyle name="Notas 2 5 3" xfId="32415"/>
    <cellStyle name="Notas 2 5 3 2" xfId="32416"/>
    <cellStyle name="Notas 2 5 4" xfId="32417"/>
    <cellStyle name="Notas 2 5 4 2" xfId="32418"/>
    <cellStyle name="Notas 2 5 5" xfId="32419"/>
    <cellStyle name="Notas 2 5 6" xfId="32420"/>
    <cellStyle name="Notas 2 5 7" xfId="32421"/>
    <cellStyle name="Notas 2 5 8" xfId="32422"/>
    <cellStyle name="Notas 2 50" xfId="32423"/>
    <cellStyle name="Notas 2 50 2" xfId="32424"/>
    <cellStyle name="Notas 2 50 2 2" xfId="32425"/>
    <cellStyle name="Notas 2 50 2 2 2" xfId="32426"/>
    <cellStyle name="Notas 2 50 2 3" xfId="32427"/>
    <cellStyle name="Notas 2 50 2 4" xfId="32428"/>
    <cellStyle name="Notas 2 50 2 5" xfId="32429"/>
    <cellStyle name="Notas 2 50 2 6" xfId="32430"/>
    <cellStyle name="Notas 2 50 3" xfId="32431"/>
    <cellStyle name="Notas 2 50 3 2" xfId="32432"/>
    <cellStyle name="Notas 2 50 4" xfId="32433"/>
    <cellStyle name="Notas 2 50 4 2" xfId="32434"/>
    <cellStyle name="Notas 2 50 5" xfId="32435"/>
    <cellStyle name="Notas 2 51" xfId="32436"/>
    <cellStyle name="Notas 2 51 2" xfId="32437"/>
    <cellStyle name="Notas 2 51 2 2" xfId="32438"/>
    <cellStyle name="Notas 2 51 2 2 2" xfId="32439"/>
    <cellStyle name="Notas 2 51 2 3" xfId="32440"/>
    <cellStyle name="Notas 2 51 2 4" xfId="32441"/>
    <cellStyle name="Notas 2 51 2 5" xfId="32442"/>
    <cellStyle name="Notas 2 51 2 6" xfId="32443"/>
    <cellStyle name="Notas 2 51 3" xfId="32444"/>
    <cellStyle name="Notas 2 51 3 2" xfId="32445"/>
    <cellStyle name="Notas 2 51 4" xfId="32446"/>
    <cellStyle name="Notas 2 51 4 2" xfId="32447"/>
    <cellStyle name="Notas 2 51 5" xfId="32448"/>
    <cellStyle name="Notas 2 52" xfId="32449"/>
    <cellStyle name="Notas 2 52 2" xfId="32450"/>
    <cellStyle name="Notas 2 52 2 2" xfId="32451"/>
    <cellStyle name="Notas 2 52 2 2 2" xfId="32452"/>
    <cellStyle name="Notas 2 52 2 3" xfId="32453"/>
    <cellStyle name="Notas 2 52 2 4" xfId="32454"/>
    <cellStyle name="Notas 2 52 2 5" xfId="32455"/>
    <cellStyle name="Notas 2 52 2 6" xfId="32456"/>
    <cellStyle name="Notas 2 52 3" xfId="32457"/>
    <cellStyle name="Notas 2 52 3 2" xfId="32458"/>
    <cellStyle name="Notas 2 52 4" xfId="32459"/>
    <cellStyle name="Notas 2 52 4 2" xfId="32460"/>
    <cellStyle name="Notas 2 52 5" xfId="32461"/>
    <cellStyle name="Notas 2 53" xfId="32462"/>
    <cellStyle name="Notas 2 53 2" xfId="32463"/>
    <cellStyle name="Notas 2 53 2 2" xfId="32464"/>
    <cellStyle name="Notas 2 53 2 2 2" xfId="32465"/>
    <cellStyle name="Notas 2 53 2 3" xfId="32466"/>
    <cellStyle name="Notas 2 53 2 4" xfId="32467"/>
    <cellStyle name="Notas 2 53 2 5" xfId="32468"/>
    <cellStyle name="Notas 2 53 2 6" xfId="32469"/>
    <cellStyle name="Notas 2 53 3" xfId="32470"/>
    <cellStyle name="Notas 2 53 3 2" xfId="32471"/>
    <cellStyle name="Notas 2 53 4" xfId="32472"/>
    <cellStyle name="Notas 2 53 4 2" xfId="32473"/>
    <cellStyle name="Notas 2 53 5" xfId="32474"/>
    <cellStyle name="Notas 2 54" xfId="32475"/>
    <cellStyle name="Notas 2 54 2" xfId="32476"/>
    <cellStyle name="Notas 2 54 2 2" xfId="32477"/>
    <cellStyle name="Notas 2 54 2 2 2" xfId="32478"/>
    <cellStyle name="Notas 2 54 2 3" xfId="32479"/>
    <cellStyle name="Notas 2 54 2 4" xfId="32480"/>
    <cellStyle name="Notas 2 54 2 5" xfId="32481"/>
    <cellStyle name="Notas 2 54 2 6" xfId="32482"/>
    <cellStyle name="Notas 2 54 3" xfId="32483"/>
    <cellStyle name="Notas 2 54 3 2" xfId="32484"/>
    <cellStyle name="Notas 2 54 4" xfId="32485"/>
    <cellStyle name="Notas 2 54 4 2" xfId="32486"/>
    <cellStyle name="Notas 2 54 5" xfId="32487"/>
    <cellStyle name="Notas 2 55" xfId="32488"/>
    <cellStyle name="Notas 2 55 2" xfId="32489"/>
    <cellStyle name="Notas 2 55 2 2" xfId="32490"/>
    <cellStyle name="Notas 2 55 2 2 2" xfId="32491"/>
    <cellStyle name="Notas 2 55 2 3" xfId="32492"/>
    <cellStyle name="Notas 2 55 2 4" xfId="32493"/>
    <cellStyle name="Notas 2 55 2 5" xfId="32494"/>
    <cellStyle name="Notas 2 55 2 6" xfId="32495"/>
    <cellStyle name="Notas 2 55 3" xfId="32496"/>
    <cellStyle name="Notas 2 55 3 2" xfId="32497"/>
    <cellStyle name="Notas 2 55 4" xfId="32498"/>
    <cellStyle name="Notas 2 55 4 2" xfId="32499"/>
    <cellStyle name="Notas 2 55 5" xfId="32500"/>
    <cellStyle name="Notas 2 56" xfId="32501"/>
    <cellStyle name="Notas 2 56 2" xfId="32502"/>
    <cellStyle name="Notas 2 56 2 2" xfId="32503"/>
    <cellStyle name="Notas 2 56 2 2 2" xfId="32504"/>
    <cellStyle name="Notas 2 56 2 3" xfId="32505"/>
    <cellStyle name="Notas 2 56 2 4" xfId="32506"/>
    <cellStyle name="Notas 2 56 2 5" xfId="32507"/>
    <cellStyle name="Notas 2 56 2 6" xfId="32508"/>
    <cellStyle name="Notas 2 56 3" xfId="32509"/>
    <cellStyle name="Notas 2 56 3 2" xfId="32510"/>
    <cellStyle name="Notas 2 56 4" xfId="32511"/>
    <cellStyle name="Notas 2 56 4 2" xfId="32512"/>
    <cellStyle name="Notas 2 56 5" xfId="32513"/>
    <cellStyle name="Notas 2 57" xfId="32514"/>
    <cellStyle name="Notas 2 57 2" xfId="32515"/>
    <cellStyle name="Notas 2 57 2 2" xfId="32516"/>
    <cellStyle name="Notas 2 57 2 2 2" xfId="32517"/>
    <cellStyle name="Notas 2 57 2 3" xfId="32518"/>
    <cellStyle name="Notas 2 57 2 4" xfId="32519"/>
    <cellStyle name="Notas 2 57 2 5" xfId="32520"/>
    <cellStyle name="Notas 2 57 2 6" xfId="32521"/>
    <cellStyle name="Notas 2 57 3" xfId="32522"/>
    <cellStyle name="Notas 2 57 3 2" xfId="32523"/>
    <cellStyle name="Notas 2 57 4" xfId="32524"/>
    <cellStyle name="Notas 2 57 4 2" xfId="32525"/>
    <cellStyle name="Notas 2 57 5" xfId="32526"/>
    <cellStyle name="Notas 2 58" xfId="32527"/>
    <cellStyle name="Notas 2 58 2" xfId="32528"/>
    <cellStyle name="Notas 2 58 2 2" xfId="32529"/>
    <cellStyle name="Notas 2 58 2 2 2" xfId="32530"/>
    <cellStyle name="Notas 2 58 2 3" xfId="32531"/>
    <cellStyle name="Notas 2 58 2 4" xfId="32532"/>
    <cellStyle name="Notas 2 58 2 5" xfId="32533"/>
    <cellStyle name="Notas 2 58 2 6" xfId="32534"/>
    <cellStyle name="Notas 2 58 3" xfId="32535"/>
    <cellStyle name="Notas 2 58 3 2" xfId="32536"/>
    <cellStyle name="Notas 2 58 4" xfId="32537"/>
    <cellStyle name="Notas 2 58 4 2" xfId="32538"/>
    <cellStyle name="Notas 2 58 5" xfId="32539"/>
    <cellStyle name="Notas 2 59" xfId="32540"/>
    <cellStyle name="Notas 2 59 2" xfId="32541"/>
    <cellStyle name="Notas 2 59 2 2" xfId="32542"/>
    <cellStyle name="Notas 2 59 2 2 2" xfId="32543"/>
    <cellStyle name="Notas 2 59 2 3" xfId="32544"/>
    <cellStyle name="Notas 2 59 2 4" xfId="32545"/>
    <cellStyle name="Notas 2 59 2 5" xfId="32546"/>
    <cellStyle name="Notas 2 59 2 6" xfId="32547"/>
    <cellStyle name="Notas 2 59 3" xfId="32548"/>
    <cellStyle name="Notas 2 59 3 2" xfId="32549"/>
    <cellStyle name="Notas 2 59 4" xfId="32550"/>
    <cellStyle name="Notas 2 59 4 2" xfId="32551"/>
    <cellStyle name="Notas 2 59 5" xfId="32552"/>
    <cellStyle name="Notas 2 6" xfId="32553"/>
    <cellStyle name="Notas 2 6 2" xfId="32554"/>
    <cellStyle name="Notas 2 6 2 2" xfId="32555"/>
    <cellStyle name="Notas 2 6 2 2 2" xfId="32556"/>
    <cellStyle name="Notas 2 6 2 3" xfId="32557"/>
    <cellStyle name="Notas 2 6 2 4" xfId="32558"/>
    <cellStyle name="Notas 2 6 2 5" xfId="32559"/>
    <cellStyle name="Notas 2 6 2 6" xfId="32560"/>
    <cellStyle name="Notas 2 6 3" xfId="32561"/>
    <cellStyle name="Notas 2 6 3 2" xfId="32562"/>
    <cellStyle name="Notas 2 6 4" xfId="32563"/>
    <cellStyle name="Notas 2 6 4 2" xfId="32564"/>
    <cellStyle name="Notas 2 6 5" xfId="32565"/>
    <cellStyle name="Notas 2 6 6" xfId="32566"/>
    <cellStyle name="Notas 2 6 7" xfId="32567"/>
    <cellStyle name="Notas 2 6 8" xfId="32568"/>
    <cellStyle name="Notas 2 60" xfId="32569"/>
    <cellStyle name="Notas 2 60 2" xfId="32570"/>
    <cellStyle name="Notas 2 60 2 2" xfId="32571"/>
    <cellStyle name="Notas 2 60 2 2 2" xfId="32572"/>
    <cellStyle name="Notas 2 60 2 3" xfId="32573"/>
    <cellStyle name="Notas 2 60 2 4" xfId="32574"/>
    <cellStyle name="Notas 2 60 2 5" xfId="32575"/>
    <cellStyle name="Notas 2 60 2 6" xfId="32576"/>
    <cellStyle name="Notas 2 60 3" xfId="32577"/>
    <cellStyle name="Notas 2 60 3 2" xfId="32578"/>
    <cellStyle name="Notas 2 60 4" xfId="32579"/>
    <cellStyle name="Notas 2 60 4 2" xfId="32580"/>
    <cellStyle name="Notas 2 60 5" xfId="32581"/>
    <cellStyle name="Notas 2 61" xfId="32582"/>
    <cellStyle name="Notas 2 61 2" xfId="32583"/>
    <cellStyle name="Notas 2 61 2 2" xfId="32584"/>
    <cellStyle name="Notas 2 61 2 2 2" xfId="32585"/>
    <cellStyle name="Notas 2 61 2 3" xfId="32586"/>
    <cellStyle name="Notas 2 61 2 4" xfId="32587"/>
    <cellStyle name="Notas 2 61 2 5" xfId="32588"/>
    <cellStyle name="Notas 2 61 2 6" xfId="32589"/>
    <cellStyle name="Notas 2 61 3" xfId="32590"/>
    <cellStyle name="Notas 2 61 3 2" xfId="32591"/>
    <cellStyle name="Notas 2 61 4" xfId="32592"/>
    <cellStyle name="Notas 2 61 4 2" xfId="32593"/>
    <cellStyle name="Notas 2 61 5" xfId="32594"/>
    <cellStyle name="Notas 2 62" xfId="32595"/>
    <cellStyle name="Notas 2 62 2" xfId="32596"/>
    <cellStyle name="Notas 2 62 2 2" xfId="32597"/>
    <cellStyle name="Notas 2 62 2 2 2" xfId="32598"/>
    <cellStyle name="Notas 2 62 2 3" xfId="32599"/>
    <cellStyle name="Notas 2 62 2 4" xfId="32600"/>
    <cellStyle name="Notas 2 62 2 5" xfId="32601"/>
    <cellStyle name="Notas 2 62 2 6" xfId="32602"/>
    <cellStyle name="Notas 2 62 3" xfId="32603"/>
    <cellStyle name="Notas 2 62 3 2" xfId="32604"/>
    <cellStyle name="Notas 2 62 4" xfId="32605"/>
    <cellStyle name="Notas 2 62 4 2" xfId="32606"/>
    <cellStyle name="Notas 2 62 5" xfId="32607"/>
    <cellStyle name="Notas 2 63" xfId="32608"/>
    <cellStyle name="Notas 2 63 2" xfId="32609"/>
    <cellStyle name="Notas 2 63 2 2" xfId="32610"/>
    <cellStyle name="Notas 2 63 2 2 2" xfId="32611"/>
    <cellStyle name="Notas 2 63 2 3" xfId="32612"/>
    <cellStyle name="Notas 2 63 2 4" xfId="32613"/>
    <cellStyle name="Notas 2 63 2 5" xfId="32614"/>
    <cellStyle name="Notas 2 63 2 6" xfId="32615"/>
    <cellStyle name="Notas 2 63 3" xfId="32616"/>
    <cellStyle name="Notas 2 63 3 2" xfId="32617"/>
    <cellStyle name="Notas 2 63 4" xfId="32618"/>
    <cellStyle name="Notas 2 63 4 2" xfId="32619"/>
    <cellStyle name="Notas 2 63 5" xfId="32620"/>
    <cellStyle name="Notas 2 64" xfId="32621"/>
    <cellStyle name="Notas 2 64 2" xfId="32622"/>
    <cellStyle name="Notas 2 64 2 2" xfId="32623"/>
    <cellStyle name="Notas 2 64 3" xfId="32624"/>
    <cellStyle name="Notas 2 64 3 2" xfId="32625"/>
    <cellStyle name="Notas 2 64 4" xfId="32626"/>
    <cellStyle name="Notas 2 64 5" xfId="32627"/>
    <cellStyle name="Notas 2 64 6" xfId="32628"/>
    <cellStyle name="Notas 2 65" xfId="32629"/>
    <cellStyle name="Notas 2 65 2" xfId="32630"/>
    <cellStyle name="Notas 2 65 3" xfId="32631"/>
    <cellStyle name="Notas 2 66" xfId="32632"/>
    <cellStyle name="Notas 2 67" xfId="32633"/>
    <cellStyle name="Notas 2 68" xfId="32634"/>
    <cellStyle name="Notas 2 69" xfId="32635"/>
    <cellStyle name="Notas 2 69 2" xfId="32636"/>
    <cellStyle name="Notas 2 7" xfId="32637"/>
    <cellStyle name="Notas 2 7 2" xfId="32638"/>
    <cellStyle name="Notas 2 7 2 2" xfId="32639"/>
    <cellStyle name="Notas 2 7 2 2 2" xfId="32640"/>
    <cellStyle name="Notas 2 7 2 3" xfId="32641"/>
    <cellStyle name="Notas 2 7 2 4" xfId="32642"/>
    <cellStyle name="Notas 2 7 2 5" xfId="32643"/>
    <cellStyle name="Notas 2 7 2 6" xfId="32644"/>
    <cellStyle name="Notas 2 7 3" xfId="32645"/>
    <cellStyle name="Notas 2 7 3 2" xfId="32646"/>
    <cellStyle name="Notas 2 7 4" xfId="32647"/>
    <cellStyle name="Notas 2 7 4 2" xfId="32648"/>
    <cellStyle name="Notas 2 7 5" xfId="32649"/>
    <cellStyle name="Notas 2 7 6" xfId="32650"/>
    <cellStyle name="Notas 2 70" xfId="32651"/>
    <cellStyle name="Notas 2 70 2" xfId="32652"/>
    <cellStyle name="Notas 2 71" xfId="32653"/>
    <cellStyle name="Notas 2 72" xfId="32654"/>
    <cellStyle name="Notas 2 73" xfId="32655"/>
    <cellStyle name="Notas 2 74" xfId="32656"/>
    <cellStyle name="Notas 2 75" xfId="32657"/>
    <cellStyle name="Notas 2 76" xfId="32658"/>
    <cellStyle name="Notas 2 77" xfId="32659"/>
    <cellStyle name="Notas 2 78" xfId="32660"/>
    <cellStyle name="Notas 2 79" xfId="32661"/>
    <cellStyle name="Notas 2 8" xfId="32662"/>
    <cellStyle name="Notas 2 8 2" xfId="32663"/>
    <cellStyle name="Notas 2 8 2 2" xfId="32664"/>
    <cellStyle name="Notas 2 8 2 2 2" xfId="32665"/>
    <cellStyle name="Notas 2 8 2 3" xfId="32666"/>
    <cellStyle name="Notas 2 8 2 4" xfId="32667"/>
    <cellStyle name="Notas 2 8 2 5" xfId="32668"/>
    <cellStyle name="Notas 2 8 2 6" xfId="32669"/>
    <cellStyle name="Notas 2 8 3" xfId="32670"/>
    <cellStyle name="Notas 2 8 3 2" xfId="32671"/>
    <cellStyle name="Notas 2 8 4" xfId="32672"/>
    <cellStyle name="Notas 2 8 4 2" xfId="32673"/>
    <cellStyle name="Notas 2 8 5" xfId="32674"/>
    <cellStyle name="Notas 2 8 6" xfId="32675"/>
    <cellStyle name="Notas 2 80" xfId="32676"/>
    <cellStyle name="Notas 2 81" xfId="32677"/>
    <cellStyle name="Notas 2 82" xfId="32678"/>
    <cellStyle name="Notas 2 83" xfId="32679"/>
    <cellStyle name="Notas 2 84" xfId="32680"/>
    <cellStyle name="Notas 2 85" xfId="32681"/>
    <cellStyle name="Notas 2 86" xfId="32682"/>
    <cellStyle name="Notas 2 87" xfId="32683"/>
    <cellStyle name="Notas 2 88" xfId="32684"/>
    <cellStyle name="Notas 2 89" xfId="32685"/>
    <cellStyle name="Notas 2 9" xfId="32686"/>
    <cellStyle name="Notas 2 9 2" xfId="32687"/>
    <cellStyle name="Notas 2 9 2 2" xfId="32688"/>
    <cellStyle name="Notas 2 9 2 2 2" xfId="32689"/>
    <cellStyle name="Notas 2 9 2 3" xfId="32690"/>
    <cellStyle name="Notas 2 9 2 4" xfId="32691"/>
    <cellStyle name="Notas 2 9 2 5" xfId="32692"/>
    <cellStyle name="Notas 2 9 2 6" xfId="32693"/>
    <cellStyle name="Notas 2 9 3" xfId="32694"/>
    <cellStyle name="Notas 2 9 3 2" xfId="32695"/>
    <cellStyle name="Notas 2 9 4" xfId="32696"/>
    <cellStyle name="Notas 2 9 4 2" xfId="32697"/>
    <cellStyle name="Notas 2 9 5" xfId="32698"/>
    <cellStyle name="Notas 2 9 6" xfId="32699"/>
    <cellStyle name="Notas 2 90" xfId="32700"/>
    <cellStyle name="Notas 2 91" xfId="32701"/>
    <cellStyle name="Notas 2 92" xfId="32702"/>
    <cellStyle name="Notas 2 93" xfId="32703"/>
    <cellStyle name="Notas 2 94" xfId="32704"/>
    <cellStyle name="Notas 2_TRANSF BANCARIAS  SEPT 2009" xfId="32705"/>
    <cellStyle name="Notas 20" xfId="32706"/>
    <cellStyle name="Notas 20 2" xfId="32707"/>
    <cellStyle name="Notas 20 2 2" xfId="32708"/>
    <cellStyle name="Notas 20 2 2 2" xfId="32709"/>
    <cellStyle name="Notas 20 2 3" xfId="32710"/>
    <cellStyle name="Notas 20 2 4" xfId="32711"/>
    <cellStyle name="Notas 20 2 5" xfId="32712"/>
    <cellStyle name="Notas 20 2 6" xfId="32713"/>
    <cellStyle name="Notas 20 3" xfId="32714"/>
    <cellStyle name="Notas 20 3 2" xfId="32715"/>
    <cellStyle name="Notas 20 4" xfId="32716"/>
    <cellStyle name="Notas 20 4 2" xfId="32717"/>
    <cellStyle name="Notas 20 5" xfId="32718"/>
    <cellStyle name="Notas 21" xfId="32719"/>
    <cellStyle name="Notas 21 2" xfId="32720"/>
    <cellStyle name="Notas 21 2 2" xfId="32721"/>
    <cellStyle name="Notas 21 2 2 2" xfId="32722"/>
    <cellStyle name="Notas 21 2 3" xfId="32723"/>
    <cellStyle name="Notas 21 2 4" xfId="32724"/>
    <cellStyle name="Notas 21 2 5" xfId="32725"/>
    <cellStyle name="Notas 21 2 6" xfId="32726"/>
    <cellStyle name="Notas 21 3" xfId="32727"/>
    <cellStyle name="Notas 21 3 2" xfId="32728"/>
    <cellStyle name="Notas 21 4" xfId="32729"/>
    <cellStyle name="Notas 21 4 2" xfId="32730"/>
    <cellStyle name="Notas 21 5" xfId="32731"/>
    <cellStyle name="Notas 22" xfId="32732"/>
    <cellStyle name="Notas 22 2" xfId="32733"/>
    <cellStyle name="Notas 22 2 2" xfId="32734"/>
    <cellStyle name="Notas 22 2 2 2" xfId="32735"/>
    <cellStyle name="Notas 22 2 3" xfId="32736"/>
    <cellStyle name="Notas 22 2 4" xfId="32737"/>
    <cellStyle name="Notas 22 2 5" xfId="32738"/>
    <cellStyle name="Notas 22 2 6" xfId="32739"/>
    <cellStyle name="Notas 22 3" xfId="32740"/>
    <cellStyle name="Notas 22 3 2" xfId="32741"/>
    <cellStyle name="Notas 22 4" xfId="32742"/>
    <cellStyle name="Notas 22 4 2" xfId="32743"/>
    <cellStyle name="Notas 22 5" xfId="32744"/>
    <cellStyle name="Notas 23" xfId="32745"/>
    <cellStyle name="Notas 23 2" xfId="32746"/>
    <cellStyle name="Notas 23 2 2" xfId="32747"/>
    <cellStyle name="Notas 23 2 2 2" xfId="32748"/>
    <cellStyle name="Notas 23 2 3" xfId="32749"/>
    <cellStyle name="Notas 23 2 4" xfId="32750"/>
    <cellStyle name="Notas 23 2 5" xfId="32751"/>
    <cellStyle name="Notas 23 2 6" xfId="32752"/>
    <cellStyle name="Notas 23 3" xfId="32753"/>
    <cellStyle name="Notas 23 3 2" xfId="32754"/>
    <cellStyle name="Notas 23 4" xfId="32755"/>
    <cellStyle name="Notas 23 4 2" xfId="32756"/>
    <cellStyle name="Notas 23 5" xfId="32757"/>
    <cellStyle name="Notas 24" xfId="32758"/>
    <cellStyle name="Notas 24 2" xfId="32759"/>
    <cellStyle name="Notas 24 2 2" xfId="32760"/>
    <cellStyle name="Notas 24 2 2 2" xfId="32761"/>
    <cellStyle name="Notas 24 2 3" xfId="32762"/>
    <cellStyle name="Notas 24 2 4" xfId="32763"/>
    <cellStyle name="Notas 24 2 5" xfId="32764"/>
    <cellStyle name="Notas 24 2 6" xfId="32765"/>
    <cellStyle name="Notas 24 3" xfId="32766"/>
    <cellStyle name="Notas 24 3 2" xfId="32767"/>
    <cellStyle name="Notas 24 4" xfId="32768"/>
    <cellStyle name="Notas 24 4 2" xfId="32769"/>
    <cellStyle name="Notas 24 5" xfId="32770"/>
    <cellStyle name="Notas 25" xfId="32771"/>
    <cellStyle name="Notas 25 2" xfId="32772"/>
    <cellStyle name="Notas 25 2 2" xfId="32773"/>
    <cellStyle name="Notas 25 2 2 2" xfId="32774"/>
    <cellStyle name="Notas 25 2 3" xfId="32775"/>
    <cellStyle name="Notas 25 2 4" xfId="32776"/>
    <cellStyle name="Notas 25 2 5" xfId="32777"/>
    <cellStyle name="Notas 25 2 6" xfId="32778"/>
    <cellStyle name="Notas 25 3" xfId="32779"/>
    <cellStyle name="Notas 25 3 2" xfId="32780"/>
    <cellStyle name="Notas 25 4" xfId="32781"/>
    <cellStyle name="Notas 25 4 2" xfId="32782"/>
    <cellStyle name="Notas 25 5" xfId="32783"/>
    <cellStyle name="Notas 26" xfId="32784"/>
    <cellStyle name="Notas 26 2" xfId="32785"/>
    <cellStyle name="Notas 26 2 2" xfId="32786"/>
    <cellStyle name="Notas 26 2 2 2" xfId="32787"/>
    <cellStyle name="Notas 26 2 3" xfId="32788"/>
    <cellStyle name="Notas 26 2 4" xfId="32789"/>
    <cellStyle name="Notas 26 2 5" xfId="32790"/>
    <cellStyle name="Notas 26 2 6" xfId="32791"/>
    <cellStyle name="Notas 26 3" xfId="32792"/>
    <cellStyle name="Notas 26 3 2" xfId="32793"/>
    <cellStyle name="Notas 26 4" xfId="32794"/>
    <cellStyle name="Notas 26 4 2" xfId="32795"/>
    <cellStyle name="Notas 26 5" xfId="32796"/>
    <cellStyle name="Notas 27" xfId="32797"/>
    <cellStyle name="Notas 27 2" xfId="32798"/>
    <cellStyle name="Notas 27 2 2" xfId="32799"/>
    <cellStyle name="Notas 27 2 2 2" xfId="32800"/>
    <cellStyle name="Notas 27 2 3" xfId="32801"/>
    <cellStyle name="Notas 27 2 4" xfId="32802"/>
    <cellStyle name="Notas 27 2 5" xfId="32803"/>
    <cellStyle name="Notas 27 2 6" xfId="32804"/>
    <cellStyle name="Notas 27 3" xfId="32805"/>
    <cellStyle name="Notas 27 3 2" xfId="32806"/>
    <cellStyle name="Notas 27 4" xfId="32807"/>
    <cellStyle name="Notas 27 4 2" xfId="32808"/>
    <cellStyle name="Notas 27 5" xfId="32809"/>
    <cellStyle name="Notas 28" xfId="32810"/>
    <cellStyle name="Notas 28 2" xfId="32811"/>
    <cellStyle name="Notas 28 2 2" xfId="32812"/>
    <cellStyle name="Notas 28 2 2 2" xfId="32813"/>
    <cellStyle name="Notas 28 2 3" xfId="32814"/>
    <cellStyle name="Notas 28 2 4" xfId="32815"/>
    <cellStyle name="Notas 28 2 5" xfId="32816"/>
    <cellStyle name="Notas 28 2 6" xfId="32817"/>
    <cellStyle name="Notas 28 3" xfId="32818"/>
    <cellStyle name="Notas 28 3 2" xfId="32819"/>
    <cellStyle name="Notas 28 4" xfId="32820"/>
    <cellStyle name="Notas 28 4 2" xfId="32821"/>
    <cellStyle name="Notas 28 5" xfId="32822"/>
    <cellStyle name="Notas 29" xfId="32823"/>
    <cellStyle name="Notas 29 2" xfId="32824"/>
    <cellStyle name="Notas 29 2 2" xfId="32825"/>
    <cellStyle name="Notas 29 2 2 2" xfId="32826"/>
    <cellStyle name="Notas 29 2 3" xfId="32827"/>
    <cellStyle name="Notas 29 2 4" xfId="32828"/>
    <cellStyle name="Notas 29 2 5" xfId="32829"/>
    <cellStyle name="Notas 29 2 6" xfId="32830"/>
    <cellStyle name="Notas 29 3" xfId="32831"/>
    <cellStyle name="Notas 29 3 2" xfId="32832"/>
    <cellStyle name="Notas 29 4" xfId="32833"/>
    <cellStyle name="Notas 29 4 2" xfId="32834"/>
    <cellStyle name="Notas 29 5" xfId="32835"/>
    <cellStyle name="Notas 3" xfId="32836"/>
    <cellStyle name="Notas 3 10" xfId="32837"/>
    <cellStyle name="Notas 3 10 2" xfId="32838"/>
    <cellStyle name="Notas 3 10 2 2" xfId="32839"/>
    <cellStyle name="Notas 3 10 2 2 2" xfId="32840"/>
    <cellStyle name="Notas 3 10 2 3" xfId="32841"/>
    <cellStyle name="Notas 3 10 2 4" xfId="32842"/>
    <cellStyle name="Notas 3 10 2 5" xfId="32843"/>
    <cellStyle name="Notas 3 10 2 6" xfId="32844"/>
    <cellStyle name="Notas 3 10 2 7" xfId="32845"/>
    <cellStyle name="Notas 3 10 3" xfId="32846"/>
    <cellStyle name="Notas 3 10 3 2" xfId="32847"/>
    <cellStyle name="Notas 3 10 3 3" xfId="32848"/>
    <cellStyle name="Notas 3 10 4" xfId="32849"/>
    <cellStyle name="Notas 3 10 4 2" xfId="32850"/>
    <cellStyle name="Notas 3 10 4 3" xfId="32851"/>
    <cellStyle name="Notas 3 10 5" xfId="32852"/>
    <cellStyle name="Notas 3 10 5 2" xfId="32853"/>
    <cellStyle name="Notas 3 10 6" xfId="32854"/>
    <cellStyle name="Notas 3 10 7" xfId="32855"/>
    <cellStyle name="Notas 3 11" xfId="32856"/>
    <cellStyle name="Notas 3 11 2" xfId="32857"/>
    <cellStyle name="Notas 3 11 2 2" xfId="32858"/>
    <cellStyle name="Notas 3 11 2 2 2" xfId="32859"/>
    <cellStyle name="Notas 3 11 2 3" xfId="32860"/>
    <cellStyle name="Notas 3 11 2 4" xfId="32861"/>
    <cellStyle name="Notas 3 11 2 5" xfId="32862"/>
    <cellStyle name="Notas 3 11 2 6" xfId="32863"/>
    <cellStyle name="Notas 3 11 2 7" xfId="32864"/>
    <cellStyle name="Notas 3 11 3" xfId="32865"/>
    <cellStyle name="Notas 3 11 3 2" xfId="32866"/>
    <cellStyle name="Notas 3 11 3 3" xfId="32867"/>
    <cellStyle name="Notas 3 11 4" xfId="32868"/>
    <cellStyle name="Notas 3 11 4 2" xfId="32869"/>
    <cellStyle name="Notas 3 11 4 3" xfId="32870"/>
    <cellStyle name="Notas 3 11 5" xfId="32871"/>
    <cellStyle name="Notas 3 11 5 2" xfId="32872"/>
    <cellStyle name="Notas 3 11 6" xfId="32873"/>
    <cellStyle name="Notas 3 11 7" xfId="32874"/>
    <cellStyle name="Notas 3 12" xfId="32875"/>
    <cellStyle name="Notas 3 12 2" xfId="32876"/>
    <cellStyle name="Notas 3 12 2 2" xfId="32877"/>
    <cellStyle name="Notas 3 12 2 2 2" xfId="32878"/>
    <cellStyle name="Notas 3 12 2 3" xfId="32879"/>
    <cellStyle name="Notas 3 12 2 4" xfId="32880"/>
    <cellStyle name="Notas 3 12 2 5" xfId="32881"/>
    <cellStyle name="Notas 3 12 2 6" xfId="32882"/>
    <cellStyle name="Notas 3 12 2 7" xfId="32883"/>
    <cellStyle name="Notas 3 12 3" xfId="32884"/>
    <cellStyle name="Notas 3 12 3 2" xfId="32885"/>
    <cellStyle name="Notas 3 12 3 3" xfId="32886"/>
    <cellStyle name="Notas 3 12 4" xfId="32887"/>
    <cellStyle name="Notas 3 12 4 2" xfId="32888"/>
    <cellStyle name="Notas 3 12 4 3" xfId="32889"/>
    <cellStyle name="Notas 3 12 5" xfId="32890"/>
    <cellStyle name="Notas 3 12 5 2" xfId="32891"/>
    <cellStyle name="Notas 3 12 6" xfId="32892"/>
    <cellStyle name="Notas 3 12 7" xfId="32893"/>
    <cellStyle name="Notas 3 13" xfId="32894"/>
    <cellStyle name="Notas 3 13 2" xfId="32895"/>
    <cellStyle name="Notas 3 13 2 2" xfId="32896"/>
    <cellStyle name="Notas 3 13 2 2 2" xfId="32897"/>
    <cellStyle name="Notas 3 13 2 3" xfId="32898"/>
    <cellStyle name="Notas 3 13 2 4" xfId="32899"/>
    <cellStyle name="Notas 3 13 2 5" xfId="32900"/>
    <cellStyle name="Notas 3 13 2 6" xfId="32901"/>
    <cellStyle name="Notas 3 13 2 7" xfId="32902"/>
    <cellStyle name="Notas 3 13 3" xfId="32903"/>
    <cellStyle name="Notas 3 13 3 2" xfId="32904"/>
    <cellStyle name="Notas 3 13 3 3" xfId="32905"/>
    <cellStyle name="Notas 3 13 4" xfId="32906"/>
    <cellStyle name="Notas 3 13 4 2" xfId="32907"/>
    <cellStyle name="Notas 3 13 4 3" xfId="32908"/>
    <cellStyle name="Notas 3 13 5" xfId="32909"/>
    <cellStyle name="Notas 3 13 5 2" xfId="32910"/>
    <cellStyle name="Notas 3 13 6" xfId="32911"/>
    <cellStyle name="Notas 3 13 7" xfId="32912"/>
    <cellStyle name="Notas 3 14" xfId="32913"/>
    <cellStyle name="Notas 3 14 2" xfId="32914"/>
    <cellStyle name="Notas 3 14 2 2" xfId="32915"/>
    <cellStyle name="Notas 3 14 2 2 2" xfId="32916"/>
    <cellStyle name="Notas 3 14 2 3" xfId="32917"/>
    <cellStyle name="Notas 3 14 2 4" xfId="32918"/>
    <cellStyle name="Notas 3 14 2 5" xfId="32919"/>
    <cellStyle name="Notas 3 14 2 6" xfId="32920"/>
    <cellStyle name="Notas 3 14 2 7" xfId="32921"/>
    <cellStyle name="Notas 3 14 3" xfId="32922"/>
    <cellStyle name="Notas 3 14 3 2" xfId="32923"/>
    <cellStyle name="Notas 3 14 3 3" xfId="32924"/>
    <cellStyle name="Notas 3 14 4" xfId="32925"/>
    <cellStyle name="Notas 3 14 4 2" xfId="32926"/>
    <cellStyle name="Notas 3 14 4 3" xfId="32927"/>
    <cellStyle name="Notas 3 14 5" xfId="32928"/>
    <cellStyle name="Notas 3 14 5 2" xfId="32929"/>
    <cellStyle name="Notas 3 14 6" xfId="32930"/>
    <cellStyle name="Notas 3 14 7" xfId="32931"/>
    <cellStyle name="Notas 3 15" xfId="32932"/>
    <cellStyle name="Notas 3 15 2" xfId="32933"/>
    <cellStyle name="Notas 3 15 2 2" xfId="32934"/>
    <cellStyle name="Notas 3 15 2 2 2" xfId="32935"/>
    <cellStyle name="Notas 3 15 2 3" xfId="32936"/>
    <cellStyle name="Notas 3 15 2 4" xfId="32937"/>
    <cellStyle name="Notas 3 15 2 5" xfId="32938"/>
    <cellStyle name="Notas 3 15 2 6" xfId="32939"/>
    <cellStyle name="Notas 3 15 3" xfId="32940"/>
    <cellStyle name="Notas 3 15 3 2" xfId="32941"/>
    <cellStyle name="Notas 3 15 4" xfId="32942"/>
    <cellStyle name="Notas 3 15 4 2" xfId="32943"/>
    <cellStyle name="Notas 3 15 5" xfId="32944"/>
    <cellStyle name="Notas 3 15 6" xfId="32945"/>
    <cellStyle name="Notas 3 16" xfId="32946"/>
    <cellStyle name="Notas 3 16 2" xfId="32947"/>
    <cellStyle name="Notas 3 16 2 2" xfId="32948"/>
    <cellStyle name="Notas 3 16 2 2 2" xfId="32949"/>
    <cellStyle name="Notas 3 16 2 3" xfId="32950"/>
    <cellStyle name="Notas 3 16 2 4" xfId="32951"/>
    <cellStyle name="Notas 3 16 2 5" xfId="32952"/>
    <cellStyle name="Notas 3 16 2 6" xfId="32953"/>
    <cellStyle name="Notas 3 16 3" xfId="32954"/>
    <cellStyle name="Notas 3 16 3 2" xfId="32955"/>
    <cellStyle name="Notas 3 16 4" xfId="32956"/>
    <cellStyle name="Notas 3 16 4 2" xfId="32957"/>
    <cellStyle name="Notas 3 16 5" xfId="32958"/>
    <cellStyle name="Notas 3 16 6" xfId="32959"/>
    <cellStyle name="Notas 3 17" xfId="32960"/>
    <cellStyle name="Notas 3 17 2" xfId="32961"/>
    <cellStyle name="Notas 3 17 2 2" xfId="32962"/>
    <cellStyle name="Notas 3 17 2 2 2" xfId="32963"/>
    <cellStyle name="Notas 3 17 2 3" xfId="32964"/>
    <cellStyle name="Notas 3 17 2 4" xfId="32965"/>
    <cellStyle name="Notas 3 17 2 5" xfId="32966"/>
    <cellStyle name="Notas 3 17 2 6" xfId="32967"/>
    <cellStyle name="Notas 3 17 3" xfId="32968"/>
    <cellStyle name="Notas 3 17 3 2" xfId="32969"/>
    <cellStyle name="Notas 3 17 4" xfId="32970"/>
    <cellStyle name="Notas 3 17 4 2" xfId="32971"/>
    <cellStyle name="Notas 3 17 5" xfId="32972"/>
    <cellStyle name="Notas 3 17 6" xfId="32973"/>
    <cellStyle name="Notas 3 18" xfId="32974"/>
    <cellStyle name="Notas 3 18 2" xfId="32975"/>
    <cellStyle name="Notas 3 18 2 2" xfId="32976"/>
    <cellStyle name="Notas 3 18 2 2 2" xfId="32977"/>
    <cellStyle name="Notas 3 18 2 3" xfId="32978"/>
    <cellStyle name="Notas 3 18 2 4" xfId="32979"/>
    <cellStyle name="Notas 3 18 2 5" xfId="32980"/>
    <cellStyle name="Notas 3 18 2 6" xfId="32981"/>
    <cellStyle name="Notas 3 18 3" xfId="32982"/>
    <cellStyle name="Notas 3 18 3 2" xfId="32983"/>
    <cellStyle name="Notas 3 18 4" xfId="32984"/>
    <cellStyle name="Notas 3 18 4 2" xfId="32985"/>
    <cellStyle name="Notas 3 18 5" xfId="32986"/>
    <cellStyle name="Notas 3 18 6" xfId="32987"/>
    <cellStyle name="Notas 3 19" xfId="32988"/>
    <cellStyle name="Notas 3 19 2" xfId="32989"/>
    <cellStyle name="Notas 3 19 2 2" xfId="32990"/>
    <cellStyle name="Notas 3 19 2 2 2" xfId="32991"/>
    <cellStyle name="Notas 3 19 2 3" xfId="32992"/>
    <cellStyle name="Notas 3 19 2 4" xfId="32993"/>
    <cellStyle name="Notas 3 19 2 5" xfId="32994"/>
    <cellStyle name="Notas 3 19 2 6" xfId="32995"/>
    <cellStyle name="Notas 3 19 3" xfId="32996"/>
    <cellStyle name="Notas 3 19 3 2" xfId="32997"/>
    <cellStyle name="Notas 3 19 4" xfId="32998"/>
    <cellStyle name="Notas 3 19 4 2" xfId="32999"/>
    <cellStyle name="Notas 3 19 5" xfId="33000"/>
    <cellStyle name="Notas 3 19 6" xfId="33001"/>
    <cellStyle name="Notas 3 2" xfId="33002"/>
    <cellStyle name="Notas 3 2 10" xfId="33003"/>
    <cellStyle name="Notas 3 2 10 2" xfId="33004"/>
    <cellStyle name="Notas 3 2 10 3" xfId="33005"/>
    <cellStyle name="Notas 3 2 10 4" xfId="33006"/>
    <cellStyle name="Notas 3 2 10 5" xfId="33007"/>
    <cellStyle name="Notas 3 2 10 6" xfId="33008"/>
    <cellStyle name="Notas 3 2 11" xfId="33009"/>
    <cellStyle name="Notas 3 2 11 2" xfId="33010"/>
    <cellStyle name="Notas 3 2 11 3" xfId="33011"/>
    <cellStyle name="Notas 3 2 11 4" xfId="33012"/>
    <cellStyle name="Notas 3 2 11 5" xfId="33013"/>
    <cellStyle name="Notas 3 2 11 6" xfId="33014"/>
    <cellStyle name="Notas 3 2 12" xfId="33015"/>
    <cellStyle name="Notas 3 2 12 2" xfId="33016"/>
    <cellStyle name="Notas 3 2 12 3" xfId="33017"/>
    <cellStyle name="Notas 3 2 12 4" xfId="33018"/>
    <cellStyle name="Notas 3 2 12 5" xfId="33019"/>
    <cellStyle name="Notas 3 2 12 6" xfId="33020"/>
    <cellStyle name="Notas 3 2 13" xfId="33021"/>
    <cellStyle name="Notas 3 2 13 2" xfId="33022"/>
    <cellStyle name="Notas 3 2 13 3" xfId="33023"/>
    <cellStyle name="Notas 3 2 13 4" xfId="33024"/>
    <cellStyle name="Notas 3 2 13 5" xfId="33025"/>
    <cellStyle name="Notas 3 2 13 6" xfId="33026"/>
    <cellStyle name="Notas 3 2 14" xfId="33027"/>
    <cellStyle name="Notas 3 2 14 2" xfId="33028"/>
    <cellStyle name="Notas 3 2 14 3" xfId="33029"/>
    <cellStyle name="Notas 3 2 14 4" xfId="33030"/>
    <cellStyle name="Notas 3 2 14 5" xfId="33031"/>
    <cellStyle name="Notas 3 2 14 6" xfId="33032"/>
    <cellStyle name="Notas 3 2 15" xfId="33033"/>
    <cellStyle name="Notas 3 2 16" xfId="33034"/>
    <cellStyle name="Notas 3 2 17" xfId="33035"/>
    <cellStyle name="Notas 3 2 18" xfId="33036"/>
    <cellStyle name="Notas 3 2 19" xfId="33037"/>
    <cellStyle name="Notas 3 2 2" xfId="33038"/>
    <cellStyle name="Notas 3 2 2 10" xfId="33039"/>
    <cellStyle name="Notas 3 2 2 11" xfId="33040"/>
    <cellStyle name="Notas 3 2 2 12" xfId="33041"/>
    <cellStyle name="Notas 3 2 2 13" xfId="33042"/>
    <cellStyle name="Notas 3 2 2 14" xfId="33043"/>
    <cellStyle name="Notas 3 2 2 15" xfId="33044"/>
    <cellStyle name="Notas 3 2 2 2" xfId="33045"/>
    <cellStyle name="Notas 3 2 2 2 10" xfId="33046"/>
    <cellStyle name="Notas 3 2 2 2 11" xfId="33047"/>
    <cellStyle name="Notas 3 2 2 2 12" xfId="33048"/>
    <cellStyle name="Notas 3 2 2 2 13" xfId="33049"/>
    <cellStyle name="Notas 3 2 2 2 14" xfId="33050"/>
    <cellStyle name="Notas 3 2 2 2 2" xfId="33051"/>
    <cellStyle name="Notas 3 2 2 2 2 2" xfId="33052"/>
    <cellStyle name="Notas 3 2 2 2 2 3" xfId="33053"/>
    <cellStyle name="Notas 3 2 2 2 2 4" xfId="33054"/>
    <cellStyle name="Notas 3 2 2 2 2 5" xfId="33055"/>
    <cellStyle name="Notas 3 2 2 2 2 6" xfId="33056"/>
    <cellStyle name="Notas 3 2 2 2 2 7" xfId="33057"/>
    <cellStyle name="Notas 3 2 2 2 3" xfId="33058"/>
    <cellStyle name="Notas 3 2 2 2 3 2" xfId="33059"/>
    <cellStyle name="Notas 3 2 2 2 3 3" xfId="33060"/>
    <cellStyle name="Notas 3 2 2 2 3 4" xfId="33061"/>
    <cellStyle name="Notas 3 2 2 2 3 5" xfId="33062"/>
    <cellStyle name="Notas 3 2 2 2 3 6" xfId="33063"/>
    <cellStyle name="Notas 3 2 2 2 4" xfId="33064"/>
    <cellStyle name="Notas 3 2 2 2 4 2" xfId="33065"/>
    <cellStyle name="Notas 3 2 2 2 4 3" xfId="33066"/>
    <cellStyle name="Notas 3 2 2 2 4 4" xfId="33067"/>
    <cellStyle name="Notas 3 2 2 2 4 5" xfId="33068"/>
    <cellStyle name="Notas 3 2 2 2 4 6" xfId="33069"/>
    <cellStyle name="Notas 3 2 2 2 5" xfId="33070"/>
    <cellStyle name="Notas 3 2 2 2 5 2" xfId="33071"/>
    <cellStyle name="Notas 3 2 2 2 5 3" xfId="33072"/>
    <cellStyle name="Notas 3 2 2 2 5 4" xfId="33073"/>
    <cellStyle name="Notas 3 2 2 2 5 5" xfId="33074"/>
    <cellStyle name="Notas 3 2 2 2 5 6" xfId="33075"/>
    <cellStyle name="Notas 3 2 2 2 6" xfId="33076"/>
    <cellStyle name="Notas 3 2 2 2 6 2" xfId="33077"/>
    <cellStyle name="Notas 3 2 2 2 6 3" xfId="33078"/>
    <cellStyle name="Notas 3 2 2 2 6 4" xfId="33079"/>
    <cellStyle name="Notas 3 2 2 2 6 5" xfId="33080"/>
    <cellStyle name="Notas 3 2 2 2 6 6" xfId="33081"/>
    <cellStyle name="Notas 3 2 2 2 7" xfId="33082"/>
    <cellStyle name="Notas 3 2 2 2 7 2" xfId="33083"/>
    <cellStyle name="Notas 3 2 2 2 7 3" xfId="33084"/>
    <cellStyle name="Notas 3 2 2 2 7 4" xfId="33085"/>
    <cellStyle name="Notas 3 2 2 2 7 5" xfId="33086"/>
    <cellStyle name="Notas 3 2 2 2 7 6" xfId="33087"/>
    <cellStyle name="Notas 3 2 2 2 8" xfId="33088"/>
    <cellStyle name="Notas 3 2 2 2 8 2" xfId="33089"/>
    <cellStyle name="Notas 3 2 2 2 8 3" xfId="33090"/>
    <cellStyle name="Notas 3 2 2 2 8 4" xfId="33091"/>
    <cellStyle name="Notas 3 2 2 2 8 5" xfId="33092"/>
    <cellStyle name="Notas 3 2 2 2 8 6" xfId="33093"/>
    <cellStyle name="Notas 3 2 2 2 9" xfId="33094"/>
    <cellStyle name="Notas 3 2 2 3" xfId="33095"/>
    <cellStyle name="Notas 3 2 2 3 2" xfId="33096"/>
    <cellStyle name="Notas 3 2 2 3 3" xfId="33097"/>
    <cellStyle name="Notas 3 2 2 3 4" xfId="33098"/>
    <cellStyle name="Notas 3 2 2 3 5" xfId="33099"/>
    <cellStyle name="Notas 3 2 2 3 6" xfId="33100"/>
    <cellStyle name="Notas 3 2 2 3 7" xfId="33101"/>
    <cellStyle name="Notas 3 2 2 4" xfId="33102"/>
    <cellStyle name="Notas 3 2 2 4 2" xfId="33103"/>
    <cellStyle name="Notas 3 2 2 4 3" xfId="33104"/>
    <cellStyle name="Notas 3 2 2 4 4" xfId="33105"/>
    <cellStyle name="Notas 3 2 2 4 5" xfId="33106"/>
    <cellStyle name="Notas 3 2 2 4 6" xfId="33107"/>
    <cellStyle name="Notas 3 2 2 4 7" xfId="33108"/>
    <cellStyle name="Notas 3 2 2 5" xfId="33109"/>
    <cellStyle name="Notas 3 2 2 5 2" xfId="33110"/>
    <cellStyle name="Notas 3 2 2 5 3" xfId="33111"/>
    <cellStyle name="Notas 3 2 2 5 4" xfId="33112"/>
    <cellStyle name="Notas 3 2 2 5 5" xfId="33113"/>
    <cellStyle name="Notas 3 2 2 5 6" xfId="33114"/>
    <cellStyle name="Notas 3 2 2 5 7" xfId="33115"/>
    <cellStyle name="Notas 3 2 2 6" xfId="33116"/>
    <cellStyle name="Notas 3 2 2 6 2" xfId="33117"/>
    <cellStyle name="Notas 3 2 2 6 3" xfId="33118"/>
    <cellStyle name="Notas 3 2 2 6 4" xfId="33119"/>
    <cellStyle name="Notas 3 2 2 6 5" xfId="33120"/>
    <cellStyle name="Notas 3 2 2 6 6" xfId="33121"/>
    <cellStyle name="Notas 3 2 2 6 7" xfId="33122"/>
    <cellStyle name="Notas 3 2 2 7" xfId="33123"/>
    <cellStyle name="Notas 3 2 2 7 2" xfId="33124"/>
    <cellStyle name="Notas 3 2 2 7 3" xfId="33125"/>
    <cellStyle name="Notas 3 2 2 7 4" xfId="33126"/>
    <cellStyle name="Notas 3 2 2 7 5" xfId="33127"/>
    <cellStyle name="Notas 3 2 2 7 6" xfId="33128"/>
    <cellStyle name="Notas 3 2 2 8" xfId="33129"/>
    <cellStyle name="Notas 3 2 2 8 2" xfId="33130"/>
    <cellStyle name="Notas 3 2 2 8 3" xfId="33131"/>
    <cellStyle name="Notas 3 2 2 8 4" xfId="33132"/>
    <cellStyle name="Notas 3 2 2 8 5" xfId="33133"/>
    <cellStyle name="Notas 3 2 2 8 6" xfId="33134"/>
    <cellStyle name="Notas 3 2 2 9" xfId="33135"/>
    <cellStyle name="Notas 3 2 2 9 2" xfId="33136"/>
    <cellStyle name="Notas 3 2 2 9 3" xfId="33137"/>
    <cellStyle name="Notas 3 2 2 9 4" xfId="33138"/>
    <cellStyle name="Notas 3 2 2 9 5" xfId="33139"/>
    <cellStyle name="Notas 3 2 2 9 6" xfId="33140"/>
    <cellStyle name="Notas 3 2 20" xfId="33141"/>
    <cellStyle name="Notas 3 2 3" xfId="33142"/>
    <cellStyle name="Notas 3 2 3 10" xfId="33143"/>
    <cellStyle name="Notas 3 2 3 11" xfId="33144"/>
    <cellStyle name="Notas 3 2 3 12" xfId="33145"/>
    <cellStyle name="Notas 3 2 3 13" xfId="33146"/>
    <cellStyle name="Notas 3 2 3 14" xfId="33147"/>
    <cellStyle name="Notas 3 2 3 2" xfId="33148"/>
    <cellStyle name="Notas 3 2 3 2 2" xfId="33149"/>
    <cellStyle name="Notas 3 2 3 2 3" xfId="33150"/>
    <cellStyle name="Notas 3 2 3 2 4" xfId="33151"/>
    <cellStyle name="Notas 3 2 3 2 5" xfId="33152"/>
    <cellStyle name="Notas 3 2 3 2 6" xfId="33153"/>
    <cellStyle name="Notas 3 2 3 2 7" xfId="33154"/>
    <cellStyle name="Notas 3 2 3 3" xfId="33155"/>
    <cellStyle name="Notas 3 2 3 3 2" xfId="33156"/>
    <cellStyle name="Notas 3 2 3 3 3" xfId="33157"/>
    <cellStyle name="Notas 3 2 3 3 4" xfId="33158"/>
    <cellStyle name="Notas 3 2 3 3 5" xfId="33159"/>
    <cellStyle name="Notas 3 2 3 3 6" xfId="33160"/>
    <cellStyle name="Notas 3 2 3 3 7" xfId="33161"/>
    <cellStyle name="Notas 3 2 3 4" xfId="33162"/>
    <cellStyle name="Notas 3 2 3 4 2" xfId="33163"/>
    <cellStyle name="Notas 3 2 3 4 3" xfId="33164"/>
    <cellStyle name="Notas 3 2 3 4 4" xfId="33165"/>
    <cellStyle name="Notas 3 2 3 4 5" xfId="33166"/>
    <cellStyle name="Notas 3 2 3 4 6" xfId="33167"/>
    <cellStyle name="Notas 3 2 3 5" xfId="33168"/>
    <cellStyle name="Notas 3 2 3 5 2" xfId="33169"/>
    <cellStyle name="Notas 3 2 3 5 3" xfId="33170"/>
    <cellStyle name="Notas 3 2 3 5 4" xfId="33171"/>
    <cellStyle name="Notas 3 2 3 5 5" xfId="33172"/>
    <cellStyle name="Notas 3 2 3 5 6" xfId="33173"/>
    <cellStyle name="Notas 3 2 3 6" xfId="33174"/>
    <cellStyle name="Notas 3 2 3 6 2" xfId="33175"/>
    <cellStyle name="Notas 3 2 3 6 3" xfId="33176"/>
    <cellStyle name="Notas 3 2 3 6 4" xfId="33177"/>
    <cellStyle name="Notas 3 2 3 6 5" xfId="33178"/>
    <cellStyle name="Notas 3 2 3 6 6" xfId="33179"/>
    <cellStyle name="Notas 3 2 3 7" xfId="33180"/>
    <cellStyle name="Notas 3 2 3 7 2" xfId="33181"/>
    <cellStyle name="Notas 3 2 3 7 3" xfId="33182"/>
    <cellStyle name="Notas 3 2 3 7 4" xfId="33183"/>
    <cellStyle name="Notas 3 2 3 7 5" xfId="33184"/>
    <cellStyle name="Notas 3 2 3 7 6" xfId="33185"/>
    <cellStyle name="Notas 3 2 3 8" xfId="33186"/>
    <cellStyle name="Notas 3 2 3 8 2" xfId="33187"/>
    <cellStyle name="Notas 3 2 3 8 3" xfId="33188"/>
    <cellStyle name="Notas 3 2 3 8 4" xfId="33189"/>
    <cellStyle name="Notas 3 2 3 8 5" xfId="33190"/>
    <cellStyle name="Notas 3 2 3 8 6" xfId="33191"/>
    <cellStyle name="Notas 3 2 3 9" xfId="33192"/>
    <cellStyle name="Notas 3 2 4" xfId="33193"/>
    <cellStyle name="Notas 3 2 4 10" xfId="33194"/>
    <cellStyle name="Notas 3 2 4 11" xfId="33195"/>
    <cellStyle name="Notas 3 2 4 12" xfId="33196"/>
    <cellStyle name="Notas 3 2 4 13" xfId="33197"/>
    <cellStyle name="Notas 3 2 4 14" xfId="33198"/>
    <cellStyle name="Notas 3 2 4 2" xfId="33199"/>
    <cellStyle name="Notas 3 2 4 2 2" xfId="33200"/>
    <cellStyle name="Notas 3 2 4 2 3" xfId="33201"/>
    <cellStyle name="Notas 3 2 4 2 4" xfId="33202"/>
    <cellStyle name="Notas 3 2 4 2 5" xfId="33203"/>
    <cellStyle name="Notas 3 2 4 2 6" xfId="33204"/>
    <cellStyle name="Notas 3 2 4 2 7" xfId="33205"/>
    <cellStyle name="Notas 3 2 4 3" xfId="33206"/>
    <cellStyle name="Notas 3 2 4 3 2" xfId="33207"/>
    <cellStyle name="Notas 3 2 4 3 3" xfId="33208"/>
    <cellStyle name="Notas 3 2 4 3 4" xfId="33209"/>
    <cellStyle name="Notas 3 2 4 3 5" xfId="33210"/>
    <cellStyle name="Notas 3 2 4 3 6" xfId="33211"/>
    <cellStyle name="Notas 3 2 4 4" xfId="33212"/>
    <cellStyle name="Notas 3 2 4 4 2" xfId="33213"/>
    <cellStyle name="Notas 3 2 4 4 3" xfId="33214"/>
    <cellStyle name="Notas 3 2 4 4 4" xfId="33215"/>
    <cellStyle name="Notas 3 2 4 4 5" xfId="33216"/>
    <cellStyle name="Notas 3 2 4 4 6" xfId="33217"/>
    <cellStyle name="Notas 3 2 4 5" xfId="33218"/>
    <cellStyle name="Notas 3 2 4 5 2" xfId="33219"/>
    <cellStyle name="Notas 3 2 4 5 3" xfId="33220"/>
    <cellStyle name="Notas 3 2 4 5 4" xfId="33221"/>
    <cellStyle name="Notas 3 2 4 5 5" xfId="33222"/>
    <cellStyle name="Notas 3 2 4 5 6" xfId="33223"/>
    <cellStyle name="Notas 3 2 4 6" xfId="33224"/>
    <cellStyle name="Notas 3 2 4 6 2" xfId="33225"/>
    <cellStyle name="Notas 3 2 4 6 3" xfId="33226"/>
    <cellStyle name="Notas 3 2 4 6 4" xfId="33227"/>
    <cellStyle name="Notas 3 2 4 6 5" xfId="33228"/>
    <cellStyle name="Notas 3 2 4 6 6" xfId="33229"/>
    <cellStyle name="Notas 3 2 4 7" xfId="33230"/>
    <cellStyle name="Notas 3 2 4 7 2" xfId="33231"/>
    <cellStyle name="Notas 3 2 4 7 3" xfId="33232"/>
    <cellStyle name="Notas 3 2 4 7 4" xfId="33233"/>
    <cellStyle name="Notas 3 2 4 7 5" xfId="33234"/>
    <cellStyle name="Notas 3 2 4 7 6" xfId="33235"/>
    <cellStyle name="Notas 3 2 4 8" xfId="33236"/>
    <cellStyle name="Notas 3 2 4 8 2" xfId="33237"/>
    <cellStyle name="Notas 3 2 4 8 3" xfId="33238"/>
    <cellStyle name="Notas 3 2 4 8 4" xfId="33239"/>
    <cellStyle name="Notas 3 2 4 8 5" xfId="33240"/>
    <cellStyle name="Notas 3 2 4 8 6" xfId="33241"/>
    <cellStyle name="Notas 3 2 4 9" xfId="33242"/>
    <cellStyle name="Notas 3 2 5" xfId="33243"/>
    <cellStyle name="Notas 3 2 5 10" xfId="33244"/>
    <cellStyle name="Notas 3 2 5 11" xfId="33245"/>
    <cellStyle name="Notas 3 2 5 12" xfId="33246"/>
    <cellStyle name="Notas 3 2 5 13" xfId="33247"/>
    <cellStyle name="Notas 3 2 5 14" xfId="33248"/>
    <cellStyle name="Notas 3 2 5 2" xfId="33249"/>
    <cellStyle name="Notas 3 2 5 2 2" xfId="33250"/>
    <cellStyle name="Notas 3 2 5 2 3" xfId="33251"/>
    <cellStyle name="Notas 3 2 5 2 4" xfId="33252"/>
    <cellStyle name="Notas 3 2 5 2 5" xfId="33253"/>
    <cellStyle name="Notas 3 2 5 2 6" xfId="33254"/>
    <cellStyle name="Notas 3 2 5 2 7" xfId="33255"/>
    <cellStyle name="Notas 3 2 5 3" xfId="33256"/>
    <cellStyle name="Notas 3 2 5 3 2" xfId="33257"/>
    <cellStyle name="Notas 3 2 5 3 3" xfId="33258"/>
    <cellStyle name="Notas 3 2 5 3 4" xfId="33259"/>
    <cellStyle name="Notas 3 2 5 3 5" xfId="33260"/>
    <cellStyle name="Notas 3 2 5 3 6" xfId="33261"/>
    <cellStyle name="Notas 3 2 5 4" xfId="33262"/>
    <cellStyle name="Notas 3 2 5 4 2" xfId="33263"/>
    <cellStyle name="Notas 3 2 5 4 3" xfId="33264"/>
    <cellStyle name="Notas 3 2 5 4 4" xfId="33265"/>
    <cellStyle name="Notas 3 2 5 4 5" xfId="33266"/>
    <cellStyle name="Notas 3 2 5 4 6" xfId="33267"/>
    <cellStyle name="Notas 3 2 5 5" xfId="33268"/>
    <cellStyle name="Notas 3 2 5 5 2" xfId="33269"/>
    <cellStyle name="Notas 3 2 5 5 3" xfId="33270"/>
    <cellStyle name="Notas 3 2 5 5 4" xfId="33271"/>
    <cellStyle name="Notas 3 2 5 5 5" xfId="33272"/>
    <cellStyle name="Notas 3 2 5 5 6" xfId="33273"/>
    <cellStyle name="Notas 3 2 5 6" xfId="33274"/>
    <cellStyle name="Notas 3 2 5 6 2" xfId="33275"/>
    <cellStyle name="Notas 3 2 5 6 3" xfId="33276"/>
    <cellStyle name="Notas 3 2 5 6 4" xfId="33277"/>
    <cellStyle name="Notas 3 2 5 6 5" xfId="33278"/>
    <cellStyle name="Notas 3 2 5 6 6" xfId="33279"/>
    <cellStyle name="Notas 3 2 5 7" xfId="33280"/>
    <cellStyle name="Notas 3 2 5 7 2" xfId="33281"/>
    <cellStyle name="Notas 3 2 5 7 3" xfId="33282"/>
    <cellStyle name="Notas 3 2 5 7 4" xfId="33283"/>
    <cellStyle name="Notas 3 2 5 7 5" xfId="33284"/>
    <cellStyle name="Notas 3 2 5 7 6" xfId="33285"/>
    <cellStyle name="Notas 3 2 5 8" xfId="33286"/>
    <cellStyle name="Notas 3 2 5 8 2" xfId="33287"/>
    <cellStyle name="Notas 3 2 5 8 3" xfId="33288"/>
    <cellStyle name="Notas 3 2 5 8 4" xfId="33289"/>
    <cellStyle name="Notas 3 2 5 8 5" xfId="33290"/>
    <cellStyle name="Notas 3 2 5 8 6" xfId="33291"/>
    <cellStyle name="Notas 3 2 5 9" xfId="33292"/>
    <cellStyle name="Notas 3 2 6" xfId="33293"/>
    <cellStyle name="Notas 3 2 6 10" xfId="33294"/>
    <cellStyle name="Notas 3 2 6 11" xfId="33295"/>
    <cellStyle name="Notas 3 2 6 12" xfId="33296"/>
    <cellStyle name="Notas 3 2 6 13" xfId="33297"/>
    <cellStyle name="Notas 3 2 6 14" xfId="33298"/>
    <cellStyle name="Notas 3 2 6 2" xfId="33299"/>
    <cellStyle name="Notas 3 2 6 2 2" xfId="33300"/>
    <cellStyle name="Notas 3 2 6 2 3" xfId="33301"/>
    <cellStyle name="Notas 3 2 6 2 4" xfId="33302"/>
    <cellStyle name="Notas 3 2 6 2 5" xfId="33303"/>
    <cellStyle name="Notas 3 2 6 2 6" xfId="33304"/>
    <cellStyle name="Notas 3 2 6 3" xfId="33305"/>
    <cellStyle name="Notas 3 2 6 3 2" xfId="33306"/>
    <cellStyle name="Notas 3 2 6 3 3" xfId="33307"/>
    <cellStyle name="Notas 3 2 6 3 4" xfId="33308"/>
    <cellStyle name="Notas 3 2 6 3 5" xfId="33309"/>
    <cellStyle name="Notas 3 2 6 3 6" xfId="33310"/>
    <cellStyle name="Notas 3 2 6 4" xfId="33311"/>
    <cellStyle name="Notas 3 2 6 4 2" xfId="33312"/>
    <cellStyle name="Notas 3 2 6 4 3" xfId="33313"/>
    <cellStyle name="Notas 3 2 6 4 4" xfId="33314"/>
    <cellStyle name="Notas 3 2 6 4 5" xfId="33315"/>
    <cellStyle name="Notas 3 2 6 4 6" xfId="33316"/>
    <cellStyle name="Notas 3 2 6 5" xfId="33317"/>
    <cellStyle name="Notas 3 2 6 5 2" xfId="33318"/>
    <cellStyle name="Notas 3 2 6 5 3" xfId="33319"/>
    <cellStyle name="Notas 3 2 6 5 4" xfId="33320"/>
    <cellStyle name="Notas 3 2 6 5 5" xfId="33321"/>
    <cellStyle name="Notas 3 2 6 5 6" xfId="33322"/>
    <cellStyle name="Notas 3 2 6 6" xfId="33323"/>
    <cellStyle name="Notas 3 2 6 6 2" xfId="33324"/>
    <cellStyle name="Notas 3 2 6 6 3" xfId="33325"/>
    <cellStyle name="Notas 3 2 6 6 4" xfId="33326"/>
    <cellStyle name="Notas 3 2 6 6 5" xfId="33327"/>
    <cellStyle name="Notas 3 2 6 6 6" xfId="33328"/>
    <cellStyle name="Notas 3 2 6 7" xfId="33329"/>
    <cellStyle name="Notas 3 2 6 7 2" xfId="33330"/>
    <cellStyle name="Notas 3 2 6 7 3" xfId="33331"/>
    <cellStyle name="Notas 3 2 6 7 4" xfId="33332"/>
    <cellStyle name="Notas 3 2 6 7 5" xfId="33333"/>
    <cellStyle name="Notas 3 2 6 7 6" xfId="33334"/>
    <cellStyle name="Notas 3 2 6 8" xfId="33335"/>
    <cellStyle name="Notas 3 2 6 8 2" xfId="33336"/>
    <cellStyle name="Notas 3 2 6 8 3" xfId="33337"/>
    <cellStyle name="Notas 3 2 6 8 4" xfId="33338"/>
    <cellStyle name="Notas 3 2 6 8 5" xfId="33339"/>
    <cellStyle name="Notas 3 2 6 8 6" xfId="33340"/>
    <cellStyle name="Notas 3 2 6 9" xfId="33341"/>
    <cellStyle name="Notas 3 2 7" xfId="33342"/>
    <cellStyle name="Notas 3 2 7 10" xfId="33343"/>
    <cellStyle name="Notas 3 2 7 11" xfId="33344"/>
    <cellStyle name="Notas 3 2 7 12" xfId="33345"/>
    <cellStyle name="Notas 3 2 7 13" xfId="33346"/>
    <cellStyle name="Notas 3 2 7 2" xfId="33347"/>
    <cellStyle name="Notas 3 2 7 2 2" xfId="33348"/>
    <cellStyle name="Notas 3 2 7 2 3" xfId="33349"/>
    <cellStyle name="Notas 3 2 7 2 4" xfId="33350"/>
    <cellStyle name="Notas 3 2 7 2 5" xfId="33351"/>
    <cellStyle name="Notas 3 2 7 2 6" xfId="33352"/>
    <cellStyle name="Notas 3 2 7 3" xfId="33353"/>
    <cellStyle name="Notas 3 2 7 3 2" xfId="33354"/>
    <cellStyle name="Notas 3 2 7 3 3" xfId="33355"/>
    <cellStyle name="Notas 3 2 7 3 4" xfId="33356"/>
    <cellStyle name="Notas 3 2 7 3 5" xfId="33357"/>
    <cellStyle name="Notas 3 2 7 3 6" xfId="33358"/>
    <cellStyle name="Notas 3 2 7 4" xfId="33359"/>
    <cellStyle name="Notas 3 2 7 4 2" xfId="33360"/>
    <cellStyle name="Notas 3 2 7 4 3" xfId="33361"/>
    <cellStyle name="Notas 3 2 7 4 4" xfId="33362"/>
    <cellStyle name="Notas 3 2 7 4 5" xfId="33363"/>
    <cellStyle name="Notas 3 2 7 4 6" xfId="33364"/>
    <cellStyle name="Notas 3 2 7 5" xfId="33365"/>
    <cellStyle name="Notas 3 2 7 5 2" xfId="33366"/>
    <cellStyle name="Notas 3 2 7 5 3" xfId="33367"/>
    <cellStyle name="Notas 3 2 7 5 4" xfId="33368"/>
    <cellStyle name="Notas 3 2 7 5 5" xfId="33369"/>
    <cellStyle name="Notas 3 2 7 5 6" xfId="33370"/>
    <cellStyle name="Notas 3 2 7 6" xfId="33371"/>
    <cellStyle name="Notas 3 2 7 6 2" xfId="33372"/>
    <cellStyle name="Notas 3 2 7 6 3" xfId="33373"/>
    <cellStyle name="Notas 3 2 7 6 4" xfId="33374"/>
    <cellStyle name="Notas 3 2 7 6 5" xfId="33375"/>
    <cellStyle name="Notas 3 2 7 6 6" xfId="33376"/>
    <cellStyle name="Notas 3 2 7 7" xfId="33377"/>
    <cellStyle name="Notas 3 2 7 7 2" xfId="33378"/>
    <cellStyle name="Notas 3 2 7 7 3" xfId="33379"/>
    <cellStyle name="Notas 3 2 7 7 4" xfId="33380"/>
    <cellStyle name="Notas 3 2 7 7 5" xfId="33381"/>
    <cellStyle name="Notas 3 2 7 7 6" xfId="33382"/>
    <cellStyle name="Notas 3 2 7 8" xfId="33383"/>
    <cellStyle name="Notas 3 2 7 8 2" xfId="33384"/>
    <cellStyle name="Notas 3 2 7 8 3" xfId="33385"/>
    <cellStyle name="Notas 3 2 7 8 4" xfId="33386"/>
    <cellStyle name="Notas 3 2 7 8 5" xfId="33387"/>
    <cellStyle name="Notas 3 2 7 8 6" xfId="33388"/>
    <cellStyle name="Notas 3 2 7 9" xfId="33389"/>
    <cellStyle name="Notas 3 2 8" xfId="33390"/>
    <cellStyle name="Notas 3 2 8 2" xfId="33391"/>
    <cellStyle name="Notas 3 2 8 3" xfId="33392"/>
    <cellStyle name="Notas 3 2 8 4" xfId="33393"/>
    <cellStyle name="Notas 3 2 8 5" xfId="33394"/>
    <cellStyle name="Notas 3 2 8 6" xfId="33395"/>
    <cellStyle name="Notas 3 2 9" xfId="33396"/>
    <cellStyle name="Notas 3 2 9 2" xfId="33397"/>
    <cellStyle name="Notas 3 2 9 3" xfId="33398"/>
    <cellStyle name="Notas 3 2 9 4" xfId="33399"/>
    <cellStyle name="Notas 3 2 9 5" xfId="33400"/>
    <cellStyle name="Notas 3 2 9 6" xfId="33401"/>
    <cellStyle name="Notas 3 20" xfId="33402"/>
    <cellStyle name="Notas 3 20 2" xfId="33403"/>
    <cellStyle name="Notas 3 20 2 2" xfId="33404"/>
    <cellStyle name="Notas 3 20 2 2 2" xfId="33405"/>
    <cellStyle name="Notas 3 20 2 3" xfId="33406"/>
    <cellStyle name="Notas 3 20 2 4" xfId="33407"/>
    <cellStyle name="Notas 3 20 2 5" xfId="33408"/>
    <cellStyle name="Notas 3 20 2 6" xfId="33409"/>
    <cellStyle name="Notas 3 20 3" xfId="33410"/>
    <cellStyle name="Notas 3 20 3 2" xfId="33411"/>
    <cellStyle name="Notas 3 20 4" xfId="33412"/>
    <cellStyle name="Notas 3 20 4 2" xfId="33413"/>
    <cellStyle name="Notas 3 20 5" xfId="33414"/>
    <cellStyle name="Notas 3 20 6" xfId="33415"/>
    <cellStyle name="Notas 3 21" xfId="33416"/>
    <cellStyle name="Notas 3 21 2" xfId="33417"/>
    <cellStyle name="Notas 3 21 2 2" xfId="33418"/>
    <cellStyle name="Notas 3 21 2 2 2" xfId="33419"/>
    <cellStyle name="Notas 3 21 2 3" xfId="33420"/>
    <cellStyle name="Notas 3 21 2 4" xfId="33421"/>
    <cellStyle name="Notas 3 21 2 5" xfId="33422"/>
    <cellStyle name="Notas 3 21 2 6" xfId="33423"/>
    <cellStyle name="Notas 3 21 3" xfId="33424"/>
    <cellStyle name="Notas 3 21 3 2" xfId="33425"/>
    <cellStyle name="Notas 3 21 4" xfId="33426"/>
    <cellStyle name="Notas 3 21 4 2" xfId="33427"/>
    <cellStyle name="Notas 3 21 5" xfId="33428"/>
    <cellStyle name="Notas 3 21 6" xfId="33429"/>
    <cellStyle name="Notas 3 22" xfId="33430"/>
    <cellStyle name="Notas 3 22 2" xfId="33431"/>
    <cellStyle name="Notas 3 22 2 2" xfId="33432"/>
    <cellStyle name="Notas 3 22 2 2 2" xfId="33433"/>
    <cellStyle name="Notas 3 22 2 3" xfId="33434"/>
    <cellStyle name="Notas 3 22 2 4" xfId="33435"/>
    <cellStyle name="Notas 3 22 2 5" xfId="33436"/>
    <cellStyle name="Notas 3 22 2 6" xfId="33437"/>
    <cellStyle name="Notas 3 22 3" xfId="33438"/>
    <cellStyle name="Notas 3 22 3 2" xfId="33439"/>
    <cellStyle name="Notas 3 22 4" xfId="33440"/>
    <cellStyle name="Notas 3 22 4 2" xfId="33441"/>
    <cellStyle name="Notas 3 22 5" xfId="33442"/>
    <cellStyle name="Notas 3 23" xfId="33443"/>
    <cellStyle name="Notas 3 23 2" xfId="33444"/>
    <cellStyle name="Notas 3 23 2 2" xfId="33445"/>
    <cellStyle name="Notas 3 23 2 2 2" xfId="33446"/>
    <cellStyle name="Notas 3 23 2 3" xfId="33447"/>
    <cellStyle name="Notas 3 23 2 4" xfId="33448"/>
    <cellStyle name="Notas 3 23 2 5" xfId="33449"/>
    <cellStyle name="Notas 3 23 2 6" xfId="33450"/>
    <cellStyle name="Notas 3 23 3" xfId="33451"/>
    <cellStyle name="Notas 3 23 3 2" xfId="33452"/>
    <cellStyle name="Notas 3 23 4" xfId="33453"/>
    <cellStyle name="Notas 3 23 4 2" xfId="33454"/>
    <cellStyle name="Notas 3 23 5" xfId="33455"/>
    <cellStyle name="Notas 3 24" xfId="33456"/>
    <cellStyle name="Notas 3 24 2" xfId="33457"/>
    <cellStyle name="Notas 3 24 2 2" xfId="33458"/>
    <cellStyle name="Notas 3 24 2 2 2" xfId="33459"/>
    <cellStyle name="Notas 3 24 2 3" xfId="33460"/>
    <cellStyle name="Notas 3 24 2 4" xfId="33461"/>
    <cellStyle name="Notas 3 24 2 5" xfId="33462"/>
    <cellStyle name="Notas 3 24 2 6" xfId="33463"/>
    <cellStyle name="Notas 3 24 3" xfId="33464"/>
    <cellStyle name="Notas 3 24 3 2" xfId="33465"/>
    <cellStyle name="Notas 3 24 4" xfId="33466"/>
    <cellStyle name="Notas 3 24 4 2" xfId="33467"/>
    <cellStyle name="Notas 3 24 5" xfId="33468"/>
    <cellStyle name="Notas 3 25" xfId="33469"/>
    <cellStyle name="Notas 3 25 2" xfId="33470"/>
    <cellStyle name="Notas 3 25 2 2" xfId="33471"/>
    <cellStyle name="Notas 3 25 2 2 2" xfId="33472"/>
    <cellStyle name="Notas 3 25 2 3" xfId="33473"/>
    <cellStyle name="Notas 3 25 2 4" xfId="33474"/>
    <cellStyle name="Notas 3 25 2 5" xfId="33475"/>
    <cellStyle name="Notas 3 25 2 6" xfId="33476"/>
    <cellStyle name="Notas 3 25 3" xfId="33477"/>
    <cellStyle name="Notas 3 25 3 2" xfId="33478"/>
    <cellStyle name="Notas 3 25 4" xfId="33479"/>
    <cellStyle name="Notas 3 25 4 2" xfId="33480"/>
    <cellStyle name="Notas 3 25 5" xfId="33481"/>
    <cellStyle name="Notas 3 26" xfId="33482"/>
    <cellStyle name="Notas 3 26 2" xfId="33483"/>
    <cellStyle name="Notas 3 26 2 2" xfId="33484"/>
    <cellStyle name="Notas 3 26 2 2 2" xfId="33485"/>
    <cellStyle name="Notas 3 26 2 3" xfId="33486"/>
    <cellStyle name="Notas 3 26 2 4" xfId="33487"/>
    <cellStyle name="Notas 3 26 2 5" xfId="33488"/>
    <cellStyle name="Notas 3 26 2 6" xfId="33489"/>
    <cellStyle name="Notas 3 26 3" xfId="33490"/>
    <cellStyle name="Notas 3 26 3 2" xfId="33491"/>
    <cellStyle name="Notas 3 26 4" xfId="33492"/>
    <cellStyle name="Notas 3 26 4 2" xfId="33493"/>
    <cellStyle name="Notas 3 26 5" xfId="33494"/>
    <cellStyle name="Notas 3 27" xfId="33495"/>
    <cellStyle name="Notas 3 27 2" xfId="33496"/>
    <cellStyle name="Notas 3 27 2 2" xfId="33497"/>
    <cellStyle name="Notas 3 27 2 2 2" xfId="33498"/>
    <cellStyle name="Notas 3 27 2 3" xfId="33499"/>
    <cellStyle name="Notas 3 27 2 4" xfId="33500"/>
    <cellStyle name="Notas 3 27 2 5" xfId="33501"/>
    <cellStyle name="Notas 3 27 2 6" xfId="33502"/>
    <cellStyle name="Notas 3 27 3" xfId="33503"/>
    <cellStyle name="Notas 3 27 3 2" xfId="33504"/>
    <cellStyle name="Notas 3 27 4" xfId="33505"/>
    <cellStyle name="Notas 3 27 4 2" xfId="33506"/>
    <cellStyle name="Notas 3 27 5" xfId="33507"/>
    <cellStyle name="Notas 3 28" xfId="33508"/>
    <cellStyle name="Notas 3 28 2" xfId="33509"/>
    <cellStyle name="Notas 3 28 2 2" xfId="33510"/>
    <cellStyle name="Notas 3 28 2 2 2" xfId="33511"/>
    <cellStyle name="Notas 3 28 2 3" xfId="33512"/>
    <cellStyle name="Notas 3 28 2 4" xfId="33513"/>
    <cellStyle name="Notas 3 28 2 5" xfId="33514"/>
    <cellStyle name="Notas 3 28 2 6" xfId="33515"/>
    <cellStyle name="Notas 3 28 3" xfId="33516"/>
    <cellStyle name="Notas 3 28 3 2" xfId="33517"/>
    <cellStyle name="Notas 3 28 4" xfId="33518"/>
    <cellStyle name="Notas 3 28 4 2" xfId="33519"/>
    <cellStyle name="Notas 3 28 5" xfId="33520"/>
    <cellStyle name="Notas 3 29" xfId="33521"/>
    <cellStyle name="Notas 3 29 2" xfId="33522"/>
    <cellStyle name="Notas 3 29 2 2" xfId="33523"/>
    <cellStyle name="Notas 3 29 2 2 2" xfId="33524"/>
    <cellStyle name="Notas 3 29 2 3" xfId="33525"/>
    <cellStyle name="Notas 3 29 2 4" xfId="33526"/>
    <cellStyle name="Notas 3 29 2 5" xfId="33527"/>
    <cellStyle name="Notas 3 29 2 6" xfId="33528"/>
    <cellStyle name="Notas 3 29 3" xfId="33529"/>
    <cellStyle name="Notas 3 29 3 2" xfId="33530"/>
    <cellStyle name="Notas 3 29 4" xfId="33531"/>
    <cellStyle name="Notas 3 29 4 2" xfId="33532"/>
    <cellStyle name="Notas 3 29 5" xfId="33533"/>
    <cellStyle name="Notas 3 3" xfId="33534"/>
    <cellStyle name="Notas 3 3 10" xfId="33535"/>
    <cellStyle name="Notas 3 3 11" xfId="33536"/>
    <cellStyle name="Notas 3 3 12" xfId="33537"/>
    <cellStyle name="Notas 3 3 13" xfId="33538"/>
    <cellStyle name="Notas 3 3 14" xfId="33539"/>
    <cellStyle name="Notas 3 3 15" xfId="33540"/>
    <cellStyle name="Notas 3 3 2" xfId="33541"/>
    <cellStyle name="Notas 3 3 2 10" xfId="33542"/>
    <cellStyle name="Notas 3 3 2 11" xfId="33543"/>
    <cellStyle name="Notas 3 3 2 12" xfId="33544"/>
    <cellStyle name="Notas 3 3 2 13" xfId="33545"/>
    <cellStyle name="Notas 3 3 2 14" xfId="33546"/>
    <cellStyle name="Notas 3 3 2 2" xfId="33547"/>
    <cellStyle name="Notas 3 3 2 2 2" xfId="33548"/>
    <cellStyle name="Notas 3 3 2 2 2 2" xfId="33549"/>
    <cellStyle name="Notas 3 3 2 2 3" xfId="33550"/>
    <cellStyle name="Notas 3 3 2 2 4" xfId="33551"/>
    <cellStyle name="Notas 3 3 2 2 5" xfId="33552"/>
    <cellStyle name="Notas 3 3 2 2 6" xfId="33553"/>
    <cellStyle name="Notas 3 3 2 2 7" xfId="33554"/>
    <cellStyle name="Notas 3 3 2 3" xfId="33555"/>
    <cellStyle name="Notas 3 3 2 3 2" xfId="33556"/>
    <cellStyle name="Notas 3 3 2 3 3" xfId="33557"/>
    <cellStyle name="Notas 3 3 2 3 4" xfId="33558"/>
    <cellStyle name="Notas 3 3 2 3 5" xfId="33559"/>
    <cellStyle name="Notas 3 3 2 3 6" xfId="33560"/>
    <cellStyle name="Notas 3 3 2 3 7" xfId="33561"/>
    <cellStyle name="Notas 3 3 2 4" xfId="33562"/>
    <cellStyle name="Notas 3 3 2 4 2" xfId="33563"/>
    <cellStyle name="Notas 3 3 2 4 3" xfId="33564"/>
    <cellStyle name="Notas 3 3 2 4 4" xfId="33565"/>
    <cellStyle name="Notas 3 3 2 4 5" xfId="33566"/>
    <cellStyle name="Notas 3 3 2 4 6" xfId="33567"/>
    <cellStyle name="Notas 3 3 2 4 7" xfId="33568"/>
    <cellStyle name="Notas 3 3 2 5" xfId="33569"/>
    <cellStyle name="Notas 3 3 2 5 2" xfId="33570"/>
    <cellStyle name="Notas 3 3 2 5 3" xfId="33571"/>
    <cellStyle name="Notas 3 3 2 5 4" xfId="33572"/>
    <cellStyle name="Notas 3 3 2 5 5" xfId="33573"/>
    <cellStyle name="Notas 3 3 2 5 6" xfId="33574"/>
    <cellStyle name="Notas 3 3 2 5 7" xfId="33575"/>
    <cellStyle name="Notas 3 3 2 6" xfId="33576"/>
    <cellStyle name="Notas 3 3 2 6 2" xfId="33577"/>
    <cellStyle name="Notas 3 3 2 6 3" xfId="33578"/>
    <cellStyle name="Notas 3 3 2 6 4" xfId="33579"/>
    <cellStyle name="Notas 3 3 2 6 5" xfId="33580"/>
    <cellStyle name="Notas 3 3 2 6 6" xfId="33581"/>
    <cellStyle name="Notas 3 3 2 6 7" xfId="33582"/>
    <cellStyle name="Notas 3 3 2 7" xfId="33583"/>
    <cellStyle name="Notas 3 3 2 7 2" xfId="33584"/>
    <cellStyle name="Notas 3 3 2 7 3" xfId="33585"/>
    <cellStyle name="Notas 3 3 2 7 4" xfId="33586"/>
    <cellStyle name="Notas 3 3 2 7 5" xfId="33587"/>
    <cellStyle name="Notas 3 3 2 7 6" xfId="33588"/>
    <cellStyle name="Notas 3 3 2 8" xfId="33589"/>
    <cellStyle name="Notas 3 3 2 8 2" xfId="33590"/>
    <cellStyle name="Notas 3 3 2 8 3" xfId="33591"/>
    <cellStyle name="Notas 3 3 2 8 4" xfId="33592"/>
    <cellStyle name="Notas 3 3 2 8 5" xfId="33593"/>
    <cellStyle name="Notas 3 3 2 8 6" xfId="33594"/>
    <cellStyle name="Notas 3 3 2 9" xfId="33595"/>
    <cellStyle name="Notas 3 3 3" xfId="33596"/>
    <cellStyle name="Notas 3 3 3 2" xfId="33597"/>
    <cellStyle name="Notas 3 3 3 2 2" xfId="33598"/>
    <cellStyle name="Notas 3 3 3 3" xfId="33599"/>
    <cellStyle name="Notas 3 3 3 3 2" xfId="33600"/>
    <cellStyle name="Notas 3 3 3 4" xfId="33601"/>
    <cellStyle name="Notas 3 3 3 5" xfId="33602"/>
    <cellStyle name="Notas 3 3 3 6" xfId="33603"/>
    <cellStyle name="Notas 3 3 3 7" xfId="33604"/>
    <cellStyle name="Notas 3 3 4" xfId="33605"/>
    <cellStyle name="Notas 3 3 4 2" xfId="33606"/>
    <cellStyle name="Notas 3 3 4 2 2" xfId="33607"/>
    <cellStyle name="Notas 3 3 4 3" xfId="33608"/>
    <cellStyle name="Notas 3 3 4 4" xfId="33609"/>
    <cellStyle name="Notas 3 3 4 5" xfId="33610"/>
    <cellStyle name="Notas 3 3 4 6" xfId="33611"/>
    <cellStyle name="Notas 3 3 4 7" xfId="33612"/>
    <cellStyle name="Notas 3 3 5" xfId="33613"/>
    <cellStyle name="Notas 3 3 5 2" xfId="33614"/>
    <cellStyle name="Notas 3 3 5 3" xfId="33615"/>
    <cellStyle name="Notas 3 3 5 4" xfId="33616"/>
    <cellStyle name="Notas 3 3 5 5" xfId="33617"/>
    <cellStyle name="Notas 3 3 5 6" xfId="33618"/>
    <cellStyle name="Notas 3 3 5 7" xfId="33619"/>
    <cellStyle name="Notas 3 3 6" xfId="33620"/>
    <cellStyle name="Notas 3 3 6 2" xfId="33621"/>
    <cellStyle name="Notas 3 3 6 3" xfId="33622"/>
    <cellStyle name="Notas 3 3 6 4" xfId="33623"/>
    <cellStyle name="Notas 3 3 6 5" xfId="33624"/>
    <cellStyle name="Notas 3 3 6 6" xfId="33625"/>
    <cellStyle name="Notas 3 3 6 7" xfId="33626"/>
    <cellStyle name="Notas 3 3 7" xfId="33627"/>
    <cellStyle name="Notas 3 3 7 2" xfId="33628"/>
    <cellStyle name="Notas 3 3 7 3" xfId="33629"/>
    <cellStyle name="Notas 3 3 7 4" xfId="33630"/>
    <cellStyle name="Notas 3 3 7 5" xfId="33631"/>
    <cellStyle name="Notas 3 3 7 6" xfId="33632"/>
    <cellStyle name="Notas 3 3 8" xfId="33633"/>
    <cellStyle name="Notas 3 3 8 2" xfId="33634"/>
    <cellStyle name="Notas 3 3 8 3" xfId="33635"/>
    <cellStyle name="Notas 3 3 8 4" xfId="33636"/>
    <cellStyle name="Notas 3 3 8 5" xfId="33637"/>
    <cellStyle name="Notas 3 3 8 6" xfId="33638"/>
    <cellStyle name="Notas 3 3 9" xfId="33639"/>
    <cellStyle name="Notas 3 3 9 2" xfId="33640"/>
    <cellStyle name="Notas 3 3 9 3" xfId="33641"/>
    <cellStyle name="Notas 3 3 9 4" xfId="33642"/>
    <cellStyle name="Notas 3 3 9 5" xfId="33643"/>
    <cellStyle name="Notas 3 3 9 6" xfId="33644"/>
    <cellStyle name="Notas 3 30" xfId="33645"/>
    <cellStyle name="Notas 3 30 2" xfId="33646"/>
    <cellStyle name="Notas 3 30 2 2" xfId="33647"/>
    <cellStyle name="Notas 3 30 2 2 2" xfId="33648"/>
    <cellStyle name="Notas 3 30 2 3" xfId="33649"/>
    <cellStyle name="Notas 3 30 2 4" xfId="33650"/>
    <cellStyle name="Notas 3 30 2 5" xfId="33651"/>
    <cellStyle name="Notas 3 30 2 6" xfId="33652"/>
    <cellStyle name="Notas 3 30 3" xfId="33653"/>
    <cellStyle name="Notas 3 30 3 2" xfId="33654"/>
    <cellStyle name="Notas 3 30 4" xfId="33655"/>
    <cellStyle name="Notas 3 30 4 2" xfId="33656"/>
    <cellStyle name="Notas 3 30 5" xfId="33657"/>
    <cellStyle name="Notas 3 31" xfId="33658"/>
    <cellStyle name="Notas 3 31 2" xfId="33659"/>
    <cellStyle name="Notas 3 31 2 2" xfId="33660"/>
    <cellStyle name="Notas 3 31 2 2 2" xfId="33661"/>
    <cellStyle name="Notas 3 31 2 3" xfId="33662"/>
    <cellStyle name="Notas 3 31 2 4" xfId="33663"/>
    <cellStyle name="Notas 3 31 2 5" xfId="33664"/>
    <cellStyle name="Notas 3 31 2 6" xfId="33665"/>
    <cellStyle name="Notas 3 31 3" xfId="33666"/>
    <cellStyle name="Notas 3 31 3 2" xfId="33667"/>
    <cellStyle name="Notas 3 31 4" xfId="33668"/>
    <cellStyle name="Notas 3 31 4 2" xfId="33669"/>
    <cellStyle name="Notas 3 31 5" xfId="33670"/>
    <cellStyle name="Notas 3 32" xfId="33671"/>
    <cellStyle name="Notas 3 32 2" xfId="33672"/>
    <cellStyle name="Notas 3 32 2 2" xfId="33673"/>
    <cellStyle name="Notas 3 32 2 2 2" xfId="33674"/>
    <cellStyle name="Notas 3 32 2 3" xfId="33675"/>
    <cellStyle name="Notas 3 32 2 4" xfId="33676"/>
    <cellStyle name="Notas 3 32 2 5" xfId="33677"/>
    <cellStyle name="Notas 3 32 2 6" xfId="33678"/>
    <cellStyle name="Notas 3 32 3" xfId="33679"/>
    <cellStyle name="Notas 3 32 3 2" xfId="33680"/>
    <cellStyle name="Notas 3 32 4" xfId="33681"/>
    <cellStyle name="Notas 3 32 4 2" xfId="33682"/>
    <cellStyle name="Notas 3 32 5" xfId="33683"/>
    <cellStyle name="Notas 3 33" xfId="33684"/>
    <cellStyle name="Notas 3 33 2" xfId="33685"/>
    <cellStyle name="Notas 3 33 2 2" xfId="33686"/>
    <cellStyle name="Notas 3 33 2 2 2" xfId="33687"/>
    <cellStyle name="Notas 3 33 2 3" xfId="33688"/>
    <cellStyle name="Notas 3 33 2 4" xfId="33689"/>
    <cellStyle name="Notas 3 33 2 5" xfId="33690"/>
    <cellStyle name="Notas 3 33 2 6" xfId="33691"/>
    <cellStyle name="Notas 3 33 3" xfId="33692"/>
    <cellStyle name="Notas 3 33 3 2" xfId="33693"/>
    <cellStyle name="Notas 3 33 4" xfId="33694"/>
    <cellStyle name="Notas 3 33 4 2" xfId="33695"/>
    <cellStyle name="Notas 3 33 5" xfId="33696"/>
    <cellStyle name="Notas 3 34" xfId="33697"/>
    <cellStyle name="Notas 3 34 2" xfId="33698"/>
    <cellStyle name="Notas 3 34 2 2" xfId="33699"/>
    <cellStyle name="Notas 3 34 2 2 2" xfId="33700"/>
    <cellStyle name="Notas 3 34 2 3" xfId="33701"/>
    <cellStyle name="Notas 3 34 2 4" xfId="33702"/>
    <cellStyle name="Notas 3 34 2 5" xfId="33703"/>
    <cellStyle name="Notas 3 34 2 6" xfId="33704"/>
    <cellStyle name="Notas 3 34 3" xfId="33705"/>
    <cellStyle name="Notas 3 34 3 2" xfId="33706"/>
    <cellStyle name="Notas 3 34 4" xfId="33707"/>
    <cellStyle name="Notas 3 34 4 2" xfId="33708"/>
    <cellStyle name="Notas 3 34 5" xfId="33709"/>
    <cellStyle name="Notas 3 35" xfId="33710"/>
    <cellStyle name="Notas 3 35 2" xfId="33711"/>
    <cellStyle name="Notas 3 35 2 2" xfId="33712"/>
    <cellStyle name="Notas 3 35 2 2 2" xfId="33713"/>
    <cellStyle name="Notas 3 35 2 3" xfId="33714"/>
    <cellStyle name="Notas 3 35 2 4" xfId="33715"/>
    <cellStyle name="Notas 3 35 2 5" xfId="33716"/>
    <cellStyle name="Notas 3 35 2 6" xfId="33717"/>
    <cellStyle name="Notas 3 35 3" xfId="33718"/>
    <cellStyle name="Notas 3 35 3 2" xfId="33719"/>
    <cellStyle name="Notas 3 35 4" xfId="33720"/>
    <cellStyle name="Notas 3 35 4 2" xfId="33721"/>
    <cellStyle name="Notas 3 35 5" xfId="33722"/>
    <cellStyle name="Notas 3 36" xfId="33723"/>
    <cellStyle name="Notas 3 36 2" xfId="33724"/>
    <cellStyle name="Notas 3 36 2 2" xfId="33725"/>
    <cellStyle name="Notas 3 36 2 2 2" xfId="33726"/>
    <cellStyle name="Notas 3 36 2 3" xfId="33727"/>
    <cellStyle name="Notas 3 36 2 4" xfId="33728"/>
    <cellStyle name="Notas 3 36 2 5" xfId="33729"/>
    <cellStyle name="Notas 3 36 2 6" xfId="33730"/>
    <cellStyle name="Notas 3 36 3" xfId="33731"/>
    <cellStyle name="Notas 3 36 3 2" xfId="33732"/>
    <cellStyle name="Notas 3 36 4" xfId="33733"/>
    <cellStyle name="Notas 3 36 4 2" xfId="33734"/>
    <cellStyle name="Notas 3 36 5" xfId="33735"/>
    <cellStyle name="Notas 3 37" xfId="33736"/>
    <cellStyle name="Notas 3 37 2" xfId="33737"/>
    <cellStyle name="Notas 3 37 2 2" xfId="33738"/>
    <cellStyle name="Notas 3 37 2 2 2" xfId="33739"/>
    <cellStyle name="Notas 3 37 2 3" xfId="33740"/>
    <cellStyle name="Notas 3 37 2 4" xfId="33741"/>
    <cellStyle name="Notas 3 37 2 5" xfId="33742"/>
    <cellStyle name="Notas 3 37 2 6" xfId="33743"/>
    <cellStyle name="Notas 3 37 3" xfId="33744"/>
    <cellStyle name="Notas 3 37 3 2" xfId="33745"/>
    <cellStyle name="Notas 3 37 4" xfId="33746"/>
    <cellStyle name="Notas 3 37 4 2" xfId="33747"/>
    <cellStyle name="Notas 3 37 5" xfId="33748"/>
    <cellStyle name="Notas 3 38" xfId="33749"/>
    <cellStyle name="Notas 3 38 2" xfId="33750"/>
    <cellStyle name="Notas 3 38 2 2" xfId="33751"/>
    <cellStyle name="Notas 3 38 2 2 2" xfId="33752"/>
    <cellStyle name="Notas 3 38 2 3" xfId="33753"/>
    <cellStyle name="Notas 3 38 2 4" xfId="33754"/>
    <cellStyle name="Notas 3 38 2 5" xfId="33755"/>
    <cellStyle name="Notas 3 38 2 6" xfId="33756"/>
    <cellStyle name="Notas 3 38 3" xfId="33757"/>
    <cellStyle name="Notas 3 38 3 2" xfId="33758"/>
    <cellStyle name="Notas 3 38 4" xfId="33759"/>
    <cellStyle name="Notas 3 38 4 2" xfId="33760"/>
    <cellStyle name="Notas 3 38 5" xfId="33761"/>
    <cellStyle name="Notas 3 39" xfId="33762"/>
    <cellStyle name="Notas 3 39 2" xfId="33763"/>
    <cellStyle name="Notas 3 39 2 2" xfId="33764"/>
    <cellStyle name="Notas 3 39 2 2 2" xfId="33765"/>
    <cellStyle name="Notas 3 39 2 3" xfId="33766"/>
    <cellStyle name="Notas 3 39 2 4" xfId="33767"/>
    <cellStyle name="Notas 3 39 2 5" xfId="33768"/>
    <cellStyle name="Notas 3 39 2 6" xfId="33769"/>
    <cellStyle name="Notas 3 39 3" xfId="33770"/>
    <cellStyle name="Notas 3 39 3 2" xfId="33771"/>
    <cellStyle name="Notas 3 39 4" xfId="33772"/>
    <cellStyle name="Notas 3 39 4 2" xfId="33773"/>
    <cellStyle name="Notas 3 39 5" xfId="33774"/>
    <cellStyle name="Notas 3 4" xfId="33775"/>
    <cellStyle name="Notas 3 4 10" xfId="33776"/>
    <cellStyle name="Notas 3 4 11" xfId="33777"/>
    <cellStyle name="Notas 3 4 12" xfId="33778"/>
    <cellStyle name="Notas 3 4 13" xfId="33779"/>
    <cellStyle name="Notas 3 4 14" xfId="33780"/>
    <cellStyle name="Notas 3 4 2" xfId="33781"/>
    <cellStyle name="Notas 3 4 2 2" xfId="33782"/>
    <cellStyle name="Notas 3 4 2 2 2" xfId="33783"/>
    <cellStyle name="Notas 3 4 2 2 3" xfId="33784"/>
    <cellStyle name="Notas 3 4 2 3" xfId="33785"/>
    <cellStyle name="Notas 3 4 2 3 2" xfId="33786"/>
    <cellStyle name="Notas 3 4 2 4" xfId="33787"/>
    <cellStyle name="Notas 3 4 2 4 2" xfId="33788"/>
    <cellStyle name="Notas 3 4 2 5" xfId="33789"/>
    <cellStyle name="Notas 3 4 2 5 2" xfId="33790"/>
    <cellStyle name="Notas 3 4 2 6" xfId="33791"/>
    <cellStyle name="Notas 3 4 2 6 2" xfId="33792"/>
    <cellStyle name="Notas 3 4 2 7" xfId="33793"/>
    <cellStyle name="Notas 3 4 3" xfId="33794"/>
    <cellStyle name="Notas 3 4 3 2" xfId="33795"/>
    <cellStyle name="Notas 3 4 3 2 2" xfId="33796"/>
    <cellStyle name="Notas 3 4 3 3" xfId="33797"/>
    <cellStyle name="Notas 3 4 3 4" xfId="33798"/>
    <cellStyle name="Notas 3 4 3 5" xfId="33799"/>
    <cellStyle name="Notas 3 4 3 6" xfId="33800"/>
    <cellStyle name="Notas 3 4 3 7" xfId="33801"/>
    <cellStyle name="Notas 3 4 4" xfId="33802"/>
    <cellStyle name="Notas 3 4 4 2" xfId="33803"/>
    <cellStyle name="Notas 3 4 4 2 2" xfId="33804"/>
    <cellStyle name="Notas 3 4 4 3" xfId="33805"/>
    <cellStyle name="Notas 3 4 4 4" xfId="33806"/>
    <cellStyle name="Notas 3 4 4 5" xfId="33807"/>
    <cellStyle name="Notas 3 4 4 6" xfId="33808"/>
    <cellStyle name="Notas 3 4 4 7" xfId="33809"/>
    <cellStyle name="Notas 3 4 5" xfId="33810"/>
    <cellStyle name="Notas 3 4 5 2" xfId="33811"/>
    <cellStyle name="Notas 3 4 5 3" xfId="33812"/>
    <cellStyle name="Notas 3 4 5 4" xfId="33813"/>
    <cellStyle name="Notas 3 4 5 5" xfId="33814"/>
    <cellStyle name="Notas 3 4 5 6" xfId="33815"/>
    <cellStyle name="Notas 3 4 5 7" xfId="33816"/>
    <cellStyle name="Notas 3 4 6" xfId="33817"/>
    <cellStyle name="Notas 3 4 6 2" xfId="33818"/>
    <cellStyle name="Notas 3 4 6 3" xfId="33819"/>
    <cellStyle name="Notas 3 4 6 4" xfId="33820"/>
    <cellStyle name="Notas 3 4 6 5" xfId="33821"/>
    <cellStyle name="Notas 3 4 6 6" xfId="33822"/>
    <cellStyle name="Notas 3 4 6 7" xfId="33823"/>
    <cellStyle name="Notas 3 4 7" xfId="33824"/>
    <cellStyle name="Notas 3 4 7 2" xfId="33825"/>
    <cellStyle name="Notas 3 4 7 3" xfId="33826"/>
    <cellStyle name="Notas 3 4 7 4" xfId="33827"/>
    <cellStyle name="Notas 3 4 7 5" xfId="33828"/>
    <cellStyle name="Notas 3 4 7 6" xfId="33829"/>
    <cellStyle name="Notas 3 4 8" xfId="33830"/>
    <cellStyle name="Notas 3 4 8 2" xfId="33831"/>
    <cellStyle name="Notas 3 4 8 3" xfId="33832"/>
    <cellStyle name="Notas 3 4 8 4" xfId="33833"/>
    <cellStyle name="Notas 3 4 8 5" xfId="33834"/>
    <cellStyle name="Notas 3 4 8 6" xfId="33835"/>
    <cellStyle name="Notas 3 4 9" xfId="33836"/>
    <cellStyle name="Notas 3 40" xfId="33837"/>
    <cellStyle name="Notas 3 40 2" xfId="33838"/>
    <cellStyle name="Notas 3 40 2 2" xfId="33839"/>
    <cellStyle name="Notas 3 40 2 2 2" xfId="33840"/>
    <cellStyle name="Notas 3 40 2 3" xfId="33841"/>
    <cellStyle name="Notas 3 40 2 4" xfId="33842"/>
    <cellStyle name="Notas 3 40 2 5" xfId="33843"/>
    <cellStyle name="Notas 3 40 2 6" xfId="33844"/>
    <cellStyle name="Notas 3 40 3" xfId="33845"/>
    <cellStyle name="Notas 3 40 3 2" xfId="33846"/>
    <cellStyle name="Notas 3 40 4" xfId="33847"/>
    <cellStyle name="Notas 3 40 4 2" xfId="33848"/>
    <cellStyle name="Notas 3 40 5" xfId="33849"/>
    <cellStyle name="Notas 3 41" xfId="33850"/>
    <cellStyle name="Notas 3 41 2" xfId="33851"/>
    <cellStyle name="Notas 3 41 2 2" xfId="33852"/>
    <cellStyle name="Notas 3 41 2 2 2" xfId="33853"/>
    <cellStyle name="Notas 3 41 2 3" xfId="33854"/>
    <cellStyle name="Notas 3 41 2 4" xfId="33855"/>
    <cellStyle name="Notas 3 41 2 5" xfId="33856"/>
    <cellStyle name="Notas 3 41 2 6" xfId="33857"/>
    <cellStyle name="Notas 3 41 3" xfId="33858"/>
    <cellStyle name="Notas 3 41 3 2" xfId="33859"/>
    <cellStyle name="Notas 3 41 4" xfId="33860"/>
    <cellStyle name="Notas 3 41 4 2" xfId="33861"/>
    <cellStyle name="Notas 3 41 5" xfId="33862"/>
    <cellStyle name="Notas 3 42" xfId="33863"/>
    <cellStyle name="Notas 3 42 2" xfId="33864"/>
    <cellStyle name="Notas 3 42 2 2" xfId="33865"/>
    <cellStyle name="Notas 3 42 2 2 2" xfId="33866"/>
    <cellStyle name="Notas 3 42 2 3" xfId="33867"/>
    <cellStyle name="Notas 3 42 2 4" xfId="33868"/>
    <cellStyle name="Notas 3 42 2 5" xfId="33869"/>
    <cellStyle name="Notas 3 42 2 6" xfId="33870"/>
    <cellStyle name="Notas 3 42 3" xfId="33871"/>
    <cellStyle name="Notas 3 42 3 2" xfId="33872"/>
    <cellStyle name="Notas 3 42 4" xfId="33873"/>
    <cellStyle name="Notas 3 42 4 2" xfId="33874"/>
    <cellStyle name="Notas 3 42 5" xfId="33875"/>
    <cellStyle name="Notas 3 43" xfId="33876"/>
    <cellStyle name="Notas 3 43 2" xfId="33877"/>
    <cellStyle name="Notas 3 43 2 2" xfId="33878"/>
    <cellStyle name="Notas 3 43 2 2 2" xfId="33879"/>
    <cellStyle name="Notas 3 43 2 3" xfId="33880"/>
    <cellStyle name="Notas 3 43 2 4" xfId="33881"/>
    <cellStyle name="Notas 3 43 2 5" xfId="33882"/>
    <cellStyle name="Notas 3 43 2 6" xfId="33883"/>
    <cellStyle name="Notas 3 43 3" xfId="33884"/>
    <cellStyle name="Notas 3 43 3 2" xfId="33885"/>
    <cellStyle name="Notas 3 43 4" xfId="33886"/>
    <cellStyle name="Notas 3 43 4 2" xfId="33887"/>
    <cellStyle name="Notas 3 43 5" xfId="33888"/>
    <cellStyle name="Notas 3 44" xfId="33889"/>
    <cellStyle name="Notas 3 44 2" xfId="33890"/>
    <cellStyle name="Notas 3 44 2 2" xfId="33891"/>
    <cellStyle name="Notas 3 44 2 2 2" xfId="33892"/>
    <cellStyle name="Notas 3 44 2 3" xfId="33893"/>
    <cellStyle name="Notas 3 44 2 4" xfId="33894"/>
    <cellStyle name="Notas 3 44 2 5" xfId="33895"/>
    <cellStyle name="Notas 3 44 2 6" xfId="33896"/>
    <cellStyle name="Notas 3 44 3" xfId="33897"/>
    <cellStyle name="Notas 3 44 3 2" xfId="33898"/>
    <cellStyle name="Notas 3 44 4" xfId="33899"/>
    <cellStyle name="Notas 3 44 4 2" xfId="33900"/>
    <cellStyle name="Notas 3 44 5" xfId="33901"/>
    <cellStyle name="Notas 3 45" xfId="33902"/>
    <cellStyle name="Notas 3 45 2" xfId="33903"/>
    <cellStyle name="Notas 3 45 2 2" xfId="33904"/>
    <cellStyle name="Notas 3 45 2 2 2" xfId="33905"/>
    <cellStyle name="Notas 3 45 2 3" xfId="33906"/>
    <cellStyle name="Notas 3 45 2 4" xfId="33907"/>
    <cellStyle name="Notas 3 45 2 5" xfId="33908"/>
    <cellStyle name="Notas 3 45 2 6" xfId="33909"/>
    <cellStyle name="Notas 3 45 3" xfId="33910"/>
    <cellStyle name="Notas 3 45 3 2" xfId="33911"/>
    <cellStyle name="Notas 3 45 4" xfId="33912"/>
    <cellStyle name="Notas 3 45 4 2" xfId="33913"/>
    <cellStyle name="Notas 3 45 5" xfId="33914"/>
    <cellStyle name="Notas 3 46" xfId="33915"/>
    <cellStyle name="Notas 3 46 2" xfId="33916"/>
    <cellStyle name="Notas 3 46 2 2" xfId="33917"/>
    <cellStyle name="Notas 3 46 2 2 2" xfId="33918"/>
    <cellStyle name="Notas 3 46 2 3" xfId="33919"/>
    <cellStyle name="Notas 3 46 2 4" xfId="33920"/>
    <cellStyle name="Notas 3 46 2 5" xfId="33921"/>
    <cellStyle name="Notas 3 46 2 6" xfId="33922"/>
    <cellStyle name="Notas 3 46 3" xfId="33923"/>
    <cellStyle name="Notas 3 46 3 2" xfId="33924"/>
    <cellStyle name="Notas 3 46 4" xfId="33925"/>
    <cellStyle name="Notas 3 46 4 2" xfId="33926"/>
    <cellStyle name="Notas 3 46 5" xfId="33927"/>
    <cellStyle name="Notas 3 47" xfId="33928"/>
    <cellStyle name="Notas 3 47 2" xfId="33929"/>
    <cellStyle name="Notas 3 47 2 2" xfId="33930"/>
    <cellStyle name="Notas 3 47 2 2 2" xfId="33931"/>
    <cellStyle name="Notas 3 47 2 3" xfId="33932"/>
    <cellStyle name="Notas 3 47 2 4" xfId="33933"/>
    <cellStyle name="Notas 3 47 2 5" xfId="33934"/>
    <cellStyle name="Notas 3 47 2 6" xfId="33935"/>
    <cellStyle name="Notas 3 47 3" xfId="33936"/>
    <cellStyle name="Notas 3 47 3 2" xfId="33937"/>
    <cellStyle name="Notas 3 47 4" xfId="33938"/>
    <cellStyle name="Notas 3 47 4 2" xfId="33939"/>
    <cellStyle name="Notas 3 47 5" xfId="33940"/>
    <cellStyle name="Notas 3 48" xfId="33941"/>
    <cellStyle name="Notas 3 48 2" xfId="33942"/>
    <cellStyle name="Notas 3 48 2 2" xfId="33943"/>
    <cellStyle name="Notas 3 48 2 2 2" xfId="33944"/>
    <cellStyle name="Notas 3 48 2 3" xfId="33945"/>
    <cellStyle name="Notas 3 48 2 4" xfId="33946"/>
    <cellStyle name="Notas 3 48 2 5" xfId="33947"/>
    <cellStyle name="Notas 3 48 2 6" xfId="33948"/>
    <cellStyle name="Notas 3 48 3" xfId="33949"/>
    <cellStyle name="Notas 3 48 3 2" xfId="33950"/>
    <cellStyle name="Notas 3 48 4" xfId="33951"/>
    <cellStyle name="Notas 3 48 4 2" xfId="33952"/>
    <cellStyle name="Notas 3 48 5" xfId="33953"/>
    <cellStyle name="Notas 3 49" xfId="33954"/>
    <cellStyle name="Notas 3 49 2" xfId="33955"/>
    <cellStyle name="Notas 3 49 2 2" xfId="33956"/>
    <cellStyle name="Notas 3 49 2 2 2" xfId="33957"/>
    <cellStyle name="Notas 3 49 2 3" xfId="33958"/>
    <cellStyle name="Notas 3 49 2 4" xfId="33959"/>
    <cellStyle name="Notas 3 49 2 5" xfId="33960"/>
    <cellStyle name="Notas 3 49 2 6" xfId="33961"/>
    <cellStyle name="Notas 3 49 3" xfId="33962"/>
    <cellStyle name="Notas 3 49 3 2" xfId="33963"/>
    <cellStyle name="Notas 3 49 4" xfId="33964"/>
    <cellStyle name="Notas 3 49 4 2" xfId="33965"/>
    <cellStyle name="Notas 3 49 5" xfId="33966"/>
    <cellStyle name="Notas 3 5" xfId="33967"/>
    <cellStyle name="Notas 3 5 10" xfId="33968"/>
    <cellStyle name="Notas 3 5 11" xfId="33969"/>
    <cellStyle name="Notas 3 5 12" xfId="33970"/>
    <cellStyle name="Notas 3 5 13" xfId="33971"/>
    <cellStyle name="Notas 3 5 14" xfId="33972"/>
    <cellStyle name="Notas 3 5 2" xfId="33973"/>
    <cellStyle name="Notas 3 5 2 2" xfId="33974"/>
    <cellStyle name="Notas 3 5 2 2 2" xfId="33975"/>
    <cellStyle name="Notas 3 5 2 2 3" xfId="33976"/>
    <cellStyle name="Notas 3 5 2 3" xfId="33977"/>
    <cellStyle name="Notas 3 5 2 3 2" xfId="33978"/>
    <cellStyle name="Notas 3 5 2 4" xfId="33979"/>
    <cellStyle name="Notas 3 5 2 4 2" xfId="33980"/>
    <cellStyle name="Notas 3 5 2 5" xfId="33981"/>
    <cellStyle name="Notas 3 5 2 5 2" xfId="33982"/>
    <cellStyle name="Notas 3 5 2 6" xfId="33983"/>
    <cellStyle name="Notas 3 5 2 6 2" xfId="33984"/>
    <cellStyle name="Notas 3 5 2 7" xfId="33985"/>
    <cellStyle name="Notas 3 5 3" xfId="33986"/>
    <cellStyle name="Notas 3 5 3 2" xfId="33987"/>
    <cellStyle name="Notas 3 5 3 2 2" xfId="33988"/>
    <cellStyle name="Notas 3 5 3 3" xfId="33989"/>
    <cellStyle name="Notas 3 5 3 4" xfId="33990"/>
    <cellStyle name="Notas 3 5 3 5" xfId="33991"/>
    <cellStyle name="Notas 3 5 3 6" xfId="33992"/>
    <cellStyle name="Notas 3 5 3 7" xfId="33993"/>
    <cellStyle name="Notas 3 5 4" xfId="33994"/>
    <cellStyle name="Notas 3 5 4 2" xfId="33995"/>
    <cellStyle name="Notas 3 5 4 2 2" xfId="33996"/>
    <cellStyle name="Notas 3 5 4 3" xfId="33997"/>
    <cellStyle name="Notas 3 5 4 4" xfId="33998"/>
    <cellStyle name="Notas 3 5 4 5" xfId="33999"/>
    <cellStyle name="Notas 3 5 4 6" xfId="34000"/>
    <cellStyle name="Notas 3 5 4 7" xfId="34001"/>
    <cellStyle name="Notas 3 5 5" xfId="34002"/>
    <cellStyle name="Notas 3 5 5 2" xfId="34003"/>
    <cellStyle name="Notas 3 5 5 3" xfId="34004"/>
    <cellStyle name="Notas 3 5 5 4" xfId="34005"/>
    <cellStyle name="Notas 3 5 5 5" xfId="34006"/>
    <cellStyle name="Notas 3 5 5 6" xfId="34007"/>
    <cellStyle name="Notas 3 5 5 7" xfId="34008"/>
    <cellStyle name="Notas 3 5 6" xfId="34009"/>
    <cellStyle name="Notas 3 5 6 2" xfId="34010"/>
    <cellStyle name="Notas 3 5 6 3" xfId="34011"/>
    <cellStyle name="Notas 3 5 6 4" xfId="34012"/>
    <cellStyle name="Notas 3 5 6 5" xfId="34013"/>
    <cellStyle name="Notas 3 5 6 6" xfId="34014"/>
    <cellStyle name="Notas 3 5 7" xfId="34015"/>
    <cellStyle name="Notas 3 5 7 2" xfId="34016"/>
    <cellStyle name="Notas 3 5 7 3" xfId="34017"/>
    <cellStyle name="Notas 3 5 7 4" xfId="34018"/>
    <cellStyle name="Notas 3 5 7 5" xfId="34019"/>
    <cellStyle name="Notas 3 5 7 6" xfId="34020"/>
    <cellStyle name="Notas 3 5 8" xfId="34021"/>
    <cellStyle name="Notas 3 5 8 2" xfId="34022"/>
    <cellStyle name="Notas 3 5 8 3" xfId="34023"/>
    <cellStyle name="Notas 3 5 8 4" xfId="34024"/>
    <cellStyle name="Notas 3 5 8 5" xfId="34025"/>
    <cellStyle name="Notas 3 5 8 6" xfId="34026"/>
    <cellStyle name="Notas 3 5 9" xfId="34027"/>
    <cellStyle name="Notas 3 50" xfId="34028"/>
    <cellStyle name="Notas 3 50 2" xfId="34029"/>
    <cellStyle name="Notas 3 50 2 2" xfId="34030"/>
    <cellStyle name="Notas 3 50 2 2 2" xfId="34031"/>
    <cellStyle name="Notas 3 50 2 3" xfId="34032"/>
    <cellStyle name="Notas 3 50 2 4" xfId="34033"/>
    <cellStyle name="Notas 3 50 2 5" xfId="34034"/>
    <cellStyle name="Notas 3 50 2 6" xfId="34035"/>
    <cellStyle name="Notas 3 50 3" xfId="34036"/>
    <cellStyle name="Notas 3 50 3 2" xfId="34037"/>
    <cellStyle name="Notas 3 50 4" xfId="34038"/>
    <cellStyle name="Notas 3 50 4 2" xfId="34039"/>
    <cellStyle name="Notas 3 50 5" xfId="34040"/>
    <cellStyle name="Notas 3 51" xfId="34041"/>
    <cellStyle name="Notas 3 51 2" xfId="34042"/>
    <cellStyle name="Notas 3 51 2 2" xfId="34043"/>
    <cellStyle name="Notas 3 51 2 2 2" xfId="34044"/>
    <cellStyle name="Notas 3 51 2 3" xfId="34045"/>
    <cellStyle name="Notas 3 51 2 4" xfId="34046"/>
    <cellStyle name="Notas 3 51 2 5" xfId="34047"/>
    <cellStyle name="Notas 3 51 2 6" xfId="34048"/>
    <cellStyle name="Notas 3 51 3" xfId="34049"/>
    <cellStyle name="Notas 3 51 3 2" xfId="34050"/>
    <cellStyle name="Notas 3 51 4" xfId="34051"/>
    <cellStyle name="Notas 3 51 4 2" xfId="34052"/>
    <cellStyle name="Notas 3 51 5" xfId="34053"/>
    <cellStyle name="Notas 3 52" xfId="34054"/>
    <cellStyle name="Notas 3 52 2" xfId="34055"/>
    <cellStyle name="Notas 3 52 2 2" xfId="34056"/>
    <cellStyle name="Notas 3 52 2 2 2" xfId="34057"/>
    <cellStyle name="Notas 3 52 2 3" xfId="34058"/>
    <cellStyle name="Notas 3 52 2 4" xfId="34059"/>
    <cellStyle name="Notas 3 52 2 5" xfId="34060"/>
    <cellStyle name="Notas 3 52 2 6" xfId="34061"/>
    <cellStyle name="Notas 3 52 3" xfId="34062"/>
    <cellStyle name="Notas 3 52 3 2" xfId="34063"/>
    <cellStyle name="Notas 3 52 4" xfId="34064"/>
    <cellStyle name="Notas 3 52 4 2" xfId="34065"/>
    <cellStyle name="Notas 3 52 5" xfId="34066"/>
    <cellStyle name="Notas 3 53" xfId="34067"/>
    <cellStyle name="Notas 3 53 2" xfId="34068"/>
    <cellStyle name="Notas 3 53 2 2" xfId="34069"/>
    <cellStyle name="Notas 3 53 2 2 2" xfId="34070"/>
    <cellStyle name="Notas 3 53 2 3" xfId="34071"/>
    <cellStyle name="Notas 3 53 2 4" xfId="34072"/>
    <cellStyle name="Notas 3 53 2 5" xfId="34073"/>
    <cellStyle name="Notas 3 53 2 6" xfId="34074"/>
    <cellStyle name="Notas 3 53 3" xfId="34075"/>
    <cellStyle name="Notas 3 53 3 2" xfId="34076"/>
    <cellStyle name="Notas 3 53 4" xfId="34077"/>
    <cellStyle name="Notas 3 53 4 2" xfId="34078"/>
    <cellStyle name="Notas 3 53 5" xfId="34079"/>
    <cellStyle name="Notas 3 54" xfId="34080"/>
    <cellStyle name="Notas 3 54 2" xfId="34081"/>
    <cellStyle name="Notas 3 54 2 2" xfId="34082"/>
    <cellStyle name="Notas 3 54 2 2 2" xfId="34083"/>
    <cellStyle name="Notas 3 54 2 3" xfId="34084"/>
    <cellStyle name="Notas 3 54 2 4" xfId="34085"/>
    <cellStyle name="Notas 3 54 2 5" xfId="34086"/>
    <cellStyle name="Notas 3 54 2 6" xfId="34087"/>
    <cellStyle name="Notas 3 54 3" xfId="34088"/>
    <cellStyle name="Notas 3 54 3 2" xfId="34089"/>
    <cellStyle name="Notas 3 54 4" xfId="34090"/>
    <cellStyle name="Notas 3 54 4 2" xfId="34091"/>
    <cellStyle name="Notas 3 54 5" xfId="34092"/>
    <cellStyle name="Notas 3 55" xfId="34093"/>
    <cellStyle name="Notas 3 55 2" xfId="34094"/>
    <cellStyle name="Notas 3 55 2 2" xfId="34095"/>
    <cellStyle name="Notas 3 55 2 2 2" xfId="34096"/>
    <cellStyle name="Notas 3 55 2 3" xfId="34097"/>
    <cellStyle name="Notas 3 55 2 4" xfId="34098"/>
    <cellStyle name="Notas 3 55 2 5" xfId="34099"/>
    <cellStyle name="Notas 3 55 2 6" xfId="34100"/>
    <cellStyle name="Notas 3 55 3" xfId="34101"/>
    <cellStyle name="Notas 3 55 3 2" xfId="34102"/>
    <cellStyle name="Notas 3 55 4" xfId="34103"/>
    <cellStyle name="Notas 3 55 4 2" xfId="34104"/>
    <cellStyle name="Notas 3 55 5" xfId="34105"/>
    <cellStyle name="Notas 3 56" xfId="34106"/>
    <cellStyle name="Notas 3 56 2" xfId="34107"/>
    <cellStyle name="Notas 3 56 2 2" xfId="34108"/>
    <cellStyle name="Notas 3 56 2 2 2" xfId="34109"/>
    <cellStyle name="Notas 3 56 2 3" xfId="34110"/>
    <cellStyle name="Notas 3 56 2 4" xfId="34111"/>
    <cellStyle name="Notas 3 56 2 5" xfId="34112"/>
    <cellStyle name="Notas 3 56 2 6" xfId="34113"/>
    <cellStyle name="Notas 3 56 3" xfId="34114"/>
    <cellStyle name="Notas 3 56 3 2" xfId="34115"/>
    <cellStyle name="Notas 3 56 4" xfId="34116"/>
    <cellStyle name="Notas 3 56 4 2" xfId="34117"/>
    <cellStyle name="Notas 3 56 5" xfId="34118"/>
    <cellStyle name="Notas 3 57" xfId="34119"/>
    <cellStyle name="Notas 3 57 2" xfId="34120"/>
    <cellStyle name="Notas 3 57 2 2" xfId="34121"/>
    <cellStyle name="Notas 3 57 2 2 2" xfId="34122"/>
    <cellStyle name="Notas 3 57 2 3" xfId="34123"/>
    <cellStyle name="Notas 3 57 2 4" xfId="34124"/>
    <cellStyle name="Notas 3 57 2 5" xfId="34125"/>
    <cellStyle name="Notas 3 57 2 6" xfId="34126"/>
    <cellStyle name="Notas 3 57 3" xfId="34127"/>
    <cellStyle name="Notas 3 57 3 2" xfId="34128"/>
    <cellStyle name="Notas 3 57 4" xfId="34129"/>
    <cellStyle name="Notas 3 57 4 2" xfId="34130"/>
    <cellStyle name="Notas 3 57 5" xfId="34131"/>
    <cellStyle name="Notas 3 58" xfId="34132"/>
    <cellStyle name="Notas 3 58 2" xfId="34133"/>
    <cellStyle name="Notas 3 58 2 2" xfId="34134"/>
    <cellStyle name="Notas 3 58 2 2 2" xfId="34135"/>
    <cellStyle name="Notas 3 58 2 3" xfId="34136"/>
    <cellStyle name="Notas 3 58 2 4" xfId="34137"/>
    <cellStyle name="Notas 3 58 2 5" xfId="34138"/>
    <cellStyle name="Notas 3 58 2 6" xfId="34139"/>
    <cellStyle name="Notas 3 58 3" xfId="34140"/>
    <cellStyle name="Notas 3 58 3 2" xfId="34141"/>
    <cellStyle name="Notas 3 58 4" xfId="34142"/>
    <cellStyle name="Notas 3 58 4 2" xfId="34143"/>
    <cellStyle name="Notas 3 58 5" xfId="34144"/>
    <cellStyle name="Notas 3 59" xfId="34145"/>
    <cellStyle name="Notas 3 59 2" xfId="34146"/>
    <cellStyle name="Notas 3 59 2 2" xfId="34147"/>
    <cellStyle name="Notas 3 59 3" xfId="34148"/>
    <cellStyle name="Notas 3 59 3 2" xfId="34149"/>
    <cellStyle name="Notas 3 59 4" xfId="34150"/>
    <cellStyle name="Notas 3 59 5" xfId="34151"/>
    <cellStyle name="Notas 3 59 6" xfId="34152"/>
    <cellStyle name="Notas 3 6" xfId="34153"/>
    <cellStyle name="Notas 3 6 10" xfId="34154"/>
    <cellStyle name="Notas 3 6 11" xfId="34155"/>
    <cellStyle name="Notas 3 6 12" xfId="34156"/>
    <cellStyle name="Notas 3 6 13" xfId="34157"/>
    <cellStyle name="Notas 3 6 14" xfId="34158"/>
    <cellStyle name="Notas 3 6 2" xfId="34159"/>
    <cellStyle name="Notas 3 6 2 2" xfId="34160"/>
    <cellStyle name="Notas 3 6 2 2 2" xfId="34161"/>
    <cellStyle name="Notas 3 6 2 2 3" xfId="34162"/>
    <cellStyle name="Notas 3 6 2 3" xfId="34163"/>
    <cellStyle name="Notas 3 6 2 3 2" xfId="34164"/>
    <cellStyle name="Notas 3 6 2 4" xfId="34165"/>
    <cellStyle name="Notas 3 6 2 4 2" xfId="34166"/>
    <cellStyle name="Notas 3 6 2 5" xfId="34167"/>
    <cellStyle name="Notas 3 6 2 5 2" xfId="34168"/>
    <cellStyle name="Notas 3 6 2 6" xfId="34169"/>
    <cellStyle name="Notas 3 6 2 6 2" xfId="34170"/>
    <cellStyle name="Notas 3 6 2 7" xfId="34171"/>
    <cellStyle name="Notas 3 6 3" xfId="34172"/>
    <cellStyle name="Notas 3 6 3 2" xfId="34173"/>
    <cellStyle name="Notas 3 6 3 2 2" xfId="34174"/>
    <cellStyle name="Notas 3 6 3 3" xfId="34175"/>
    <cellStyle name="Notas 3 6 3 4" xfId="34176"/>
    <cellStyle name="Notas 3 6 3 5" xfId="34177"/>
    <cellStyle name="Notas 3 6 3 6" xfId="34178"/>
    <cellStyle name="Notas 3 6 3 7" xfId="34179"/>
    <cellStyle name="Notas 3 6 4" xfId="34180"/>
    <cellStyle name="Notas 3 6 4 2" xfId="34181"/>
    <cellStyle name="Notas 3 6 4 2 2" xfId="34182"/>
    <cellStyle name="Notas 3 6 4 3" xfId="34183"/>
    <cellStyle name="Notas 3 6 4 4" xfId="34184"/>
    <cellStyle name="Notas 3 6 4 5" xfId="34185"/>
    <cellStyle name="Notas 3 6 4 6" xfId="34186"/>
    <cellStyle name="Notas 3 6 4 7" xfId="34187"/>
    <cellStyle name="Notas 3 6 5" xfId="34188"/>
    <cellStyle name="Notas 3 6 5 2" xfId="34189"/>
    <cellStyle name="Notas 3 6 5 3" xfId="34190"/>
    <cellStyle name="Notas 3 6 5 4" xfId="34191"/>
    <cellStyle name="Notas 3 6 5 5" xfId="34192"/>
    <cellStyle name="Notas 3 6 5 6" xfId="34193"/>
    <cellStyle name="Notas 3 6 5 7" xfId="34194"/>
    <cellStyle name="Notas 3 6 6" xfId="34195"/>
    <cellStyle name="Notas 3 6 6 2" xfId="34196"/>
    <cellStyle name="Notas 3 6 6 3" xfId="34197"/>
    <cellStyle name="Notas 3 6 6 4" xfId="34198"/>
    <cellStyle name="Notas 3 6 6 5" xfId="34199"/>
    <cellStyle name="Notas 3 6 6 6" xfId="34200"/>
    <cellStyle name="Notas 3 6 7" xfId="34201"/>
    <cellStyle name="Notas 3 6 7 2" xfId="34202"/>
    <cellStyle name="Notas 3 6 7 3" xfId="34203"/>
    <cellStyle name="Notas 3 6 7 4" xfId="34204"/>
    <cellStyle name="Notas 3 6 7 5" xfId="34205"/>
    <cellStyle name="Notas 3 6 7 6" xfId="34206"/>
    <cellStyle name="Notas 3 6 8" xfId="34207"/>
    <cellStyle name="Notas 3 6 8 2" xfId="34208"/>
    <cellStyle name="Notas 3 6 8 3" xfId="34209"/>
    <cellStyle name="Notas 3 6 8 4" xfId="34210"/>
    <cellStyle name="Notas 3 6 8 5" xfId="34211"/>
    <cellStyle name="Notas 3 6 8 6" xfId="34212"/>
    <cellStyle name="Notas 3 6 9" xfId="34213"/>
    <cellStyle name="Notas 3 60" xfId="34214"/>
    <cellStyle name="Notas 3 60 2" xfId="34215"/>
    <cellStyle name="Notas 3 60 3" xfId="34216"/>
    <cellStyle name="Notas 3 61" xfId="34217"/>
    <cellStyle name="Notas 3 62" xfId="34218"/>
    <cellStyle name="Notas 3 63" xfId="34219"/>
    <cellStyle name="Notas 3 63 2" xfId="34220"/>
    <cellStyle name="Notas 3 64" xfId="34221"/>
    <cellStyle name="Notas 3 7" xfId="34222"/>
    <cellStyle name="Notas 3 7 10" xfId="34223"/>
    <cellStyle name="Notas 3 7 11" xfId="34224"/>
    <cellStyle name="Notas 3 7 12" xfId="34225"/>
    <cellStyle name="Notas 3 7 13" xfId="34226"/>
    <cellStyle name="Notas 3 7 14" xfId="34227"/>
    <cellStyle name="Notas 3 7 2" xfId="34228"/>
    <cellStyle name="Notas 3 7 2 2" xfId="34229"/>
    <cellStyle name="Notas 3 7 2 2 2" xfId="34230"/>
    <cellStyle name="Notas 3 7 2 2 3" xfId="34231"/>
    <cellStyle name="Notas 3 7 2 3" xfId="34232"/>
    <cellStyle name="Notas 3 7 2 3 2" xfId="34233"/>
    <cellStyle name="Notas 3 7 2 4" xfId="34234"/>
    <cellStyle name="Notas 3 7 2 4 2" xfId="34235"/>
    <cellStyle name="Notas 3 7 2 5" xfId="34236"/>
    <cellStyle name="Notas 3 7 2 5 2" xfId="34237"/>
    <cellStyle name="Notas 3 7 2 6" xfId="34238"/>
    <cellStyle name="Notas 3 7 2 6 2" xfId="34239"/>
    <cellStyle name="Notas 3 7 2 7" xfId="34240"/>
    <cellStyle name="Notas 3 7 3" xfId="34241"/>
    <cellStyle name="Notas 3 7 3 2" xfId="34242"/>
    <cellStyle name="Notas 3 7 3 2 2" xfId="34243"/>
    <cellStyle name="Notas 3 7 3 3" xfId="34244"/>
    <cellStyle name="Notas 3 7 3 4" xfId="34245"/>
    <cellStyle name="Notas 3 7 3 5" xfId="34246"/>
    <cellStyle name="Notas 3 7 3 6" xfId="34247"/>
    <cellStyle name="Notas 3 7 3 7" xfId="34248"/>
    <cellStyle name="Notas 3 7 4" xfId="34249"/>
    <cellStyle name="Notas 3 7 4 2" xfId="34250"/>
    <cellStyle name="Notas 3 7 4 2 2" xfId="34251"/>
    <cellStyle name="Notas 3 7 4 3" xfId="34252"/>
    <cellStyle name="Notas 3 7 4 4" xfId="34253"/>
    <cellStyle name="Notas 3 7 4 5" xfId="34254"/>
    <cellStyle name="Notas 3 7 4 6" xfId="34255"/>
    <cellStyle name="Notas 3 7 4 7" xfId="34256"/>
    <cellStyle name="Notas 3 7 5" xfId="34257"/>
    <cellStyle name="Notas 3 7 5 2" xfId="34258"/>
    <cellStyle name="Notas 3 7 5 3" xfId="34259"/>
    <cellStyle name="Notas 3 7 5 4" xfId="34260"/>
    <cellStyle name="Notas 3 7 5 5" xfId="34261"/>
    <cellStyle name="Notas 3 7 5 6" xfId="34262"/>
    <cellStyle name="Notas 3 7 5 7" xfId="34263"/>
    <cellStyle name="Notas 3 7 6" xfId="34264"/>
    <cellStyle name="Notas 3 7 6 2" xfId="34265"/>
    <cellStyle name="Notas 3 7 6 3" xfId="34266"/>
    <cellStyle name="Notas 3 7 6 4" xfId="34267"/>
    <cellStyle name="Notas 3 7 6 5" xfId="34268"/>
    <cellStyle name="Notas 3 7 6 6" xfId="34269"/>
    <cellStyle name="Notas 3 7 7" xfId="34270"/>
    <cellStyle name="Notas 3 7 7 2" xfId="34271"/>
    <cellStyle name="Notas 3 7 7 3" xfId="34272"/>
    <cellStyle name="Notas 3 7 7 4" xfId="34273"/>
    <cellStyle name="Notas 3 7 7 5" xfId="34274"/>
    <cellStyle name="Notas 3 7 7 6" xfId="34275"/>
    <cellStyle name="Notas 3 7 8" xfId="34276"/>
    <cellStyle name="Notas 3 7 8 2" xfId="34277"/>
    <cellStyle name="Notas 3 7 8 3" xfId="34278"/>
    <cellStyle name="Notas 3 7 8 4" xfId="34279"/>
    <cellStyle name="Notas 3 7 8 5" xfId="34280"/>
    <cellStyle name="Notas 3 7 8 6" xfId="34281"/>
    <cellStyle name="Notas 3 7 9" xfId="34282"/>
    <cellStyle name="Notas 3 8" xfId="34283"/>
    <cellStyle name="Notas 3 8 10" xfId="34284"/>
    <cellStyle name="Notas 3 8 11" xfId="34285"/>
    <cellStyle name="Notas 3 8 12" xfId="34286"/>
    <cellStyle name="Notas 3 8 13" xfId="34287"/>
    <cellStyle name="Notas 3 8 14" xfId="34288"/>
    <cellStyle name="Notas 3 8 2" xfId="34289"/>
    <cellStyle name="Notas 3 8 2 2" xfId="34290"/>
    <cellStyle name="Notas 3 8 2 2 2" xfId="34291"/>
    <cellStyle name="Notas 3 8 2 2 3" xfId="34292"/>
    <cellStyle name="Notas 3 8 2 3" xfId="34293"/>
    <cellStyle name="Notas 3 8 2 3 2" xfId="34294"/>
    <cellStyle name="Notas 3 8 2 4" xfId="34295"/>
    <cellStyle name="Notas 3 8 2 4 2" xfId="34296"/>
    <cellStyle name="Notas 3 8 2 5" xfId="34297"/>
    <cellStyle name="Notas 3 8 2 5 2" xfId="34298"/>
    <cellStyle name="Notas 3 8 2 6" xfId="34299"/>
    <cellStyle name="Notas 3 8 2 6 2" xfId="34300"/>
    <cellStyle name="Notas 3 8 2 7" xfId="34301"/>
    <cellStyle name="Notas 3 8 3" xfId="34302"/>
    <cellStyle name="Notas 3 8 3 2" xfId="34303"/>
    <cellStyle name="Notas 3 8 3 2 2" xfId="34304"/>
    <cellStyle name="Notas 3 8 3 3" xfId="34305"/>
    <cellStyle name="Notas 3 8 3 4" xfId="34306"/>
    <cellStyle name="Notas 3 8 3 5" xfId="34307"/>
    <cellStyle name="Notas 3 8 3 6" xfId="34308"/>
    <cellStyle name="Notas 3 8 3 7" xfId="34309"/>
    <cellStyle name="Notas 3 8 4" xfId="34310"/>
    <cellStyle name="Notas 3 8 4 2" xfId="34311"/>
    <cellStyle name="Notas 3 8 4 2 2" xfId="34312"/>
    <cellStyle name="Notas 3 8 4 3" xfId="34313"/>
    <cellStyle name="Notas 3 8 4 4" xfId="34314"/>
    <cellStyle name="Notas 3 8 4 5" xfId="34315"/>
    <cellStyle name="Notas 3 8 4 6" xfId="34316"/>
    <cellStyle name="Notas 3 8 4 7" xfId="34317"/>
    <cellStyle name="Notas 3 8 5" xfId="34318"/>
    <cellStyle name="Notas 3 8 5 2" xfId="34319"/>
    <cellStyle name="Notas 3 8 5 3" xfId="34320"/>
    <cellStyle name="Notas 3 8 5 4" xfId="34321"/>
    <cellStyle name="Notas 3 8 5 5" xfId="34322"/>
    <cellStyle name="Notas 3 8 5 6" xfId="34323"/>
    <cellStyle name="Notas 3 8 5 7" xfId="34324"/>
    <cellStyle name="Notas 3 8 6" xfId="34325"/>
    <cellStyle name="Notas 3 8 6 2" xfId="34326"/>
    <cellStyle name="Notas 3 8 6 3" xfId="34327"/>
    <cellStyle name="Notas 3 8 6 4" xfId="34328"/>
    <cellStyle name="Notas 3 8 6 5" xfId="34329"/>
    <cellStyle name="Notas 3 8 6 6" xfId="34330"/>
    <cellStyle name="Notas 3 8 7" xfId="34331"/>
    <cellStyle name="Notas 3 8 7 2" xfId="34332"/>
    <cellStyle name="Notas 3 8 7 3" xfId="34333"/>
    <cellStyle name="Notas 3 8 7 4" xfId="34334"/>
    <cellStyle name="Notas 3 8 7 5" xfId="34335"/>
    <cellStyle name="Notas 3 8 7 6" xfId="34336"/>
    <cellStyle name="Notas 3 8 8" xfId="34337"/>
    <cellStyle name="Notas 3 8 8 2" xfId="34338"/>
    <cellStyle name="Notas 3 8 8 3" xfId="34339"/>
    <cellStyle name="Notas 3 8 8 4" xfId="34340"/>
    <cellStyle name="Notas 3 8 8 5" xfId="34341"/>
    <cellStyle name="Notas 3 8 8 6" xfId="34342"/>
    <cellStyle name="Notas 3 8 9" xfId="34343"/>
    <cellStyle name="Notas 3 9" xfId="34344"/>
    <cellStyle name="Notas 3 9 2" xfId="34345"/>
    <cellStyle name="Notas 3 9 2 2" xfId="34346"/>
    <cellStyle name="Notas 3 9 2 2 2" xfId="34347"/>
    <cellStyle name="Notas 3 9 2 3" xfId="34348"/>
    <cellStyle name="Notas 3 9 2 4" xfId="34349"/>
    <cellStyle name="Notas 3 9 2 5" xfId="34350"/>
    <cellStyle name="Notas 3 9 2 6" xfId="34351"/>
    <cellStyle name="Notas 3 9 2 7" xfId="34352"/>
    <cellStyle name="Notas 3 9 3" xfId="34353"/>
    <cellStyle name="Notas 3 9 3 2" xfId="34354"/>
    <cellStyle name="Notas 3 9 3 3" xfId="34355"/>
    <cellStyle name="Notas 3 9 4" xfId="34356"/>
    <cellStyle name="Notas 3 9 4 2" xfId="34357"/>
    <cellStyle name="Notas 3 9 4 3" xfId="34358"/>
    <cellStyle name="Notas 3 9 5" xfId="34359"/>
    <cellStyle name="Notas 3 9 5 2" xfId="34360"/>
    <cellStyle name="Notas 3 9 6" xfId="34361"/>
    <cellStyle name="Notas 3 9 7" xfId="34362"/>
    <cellStyle name="Notas 3_TRANSF BANCARIAS  SEPT 2009" xfId="34363"/>
    <cellStyle name="Notas 30" xfId="34364"/>
    <cellStyle name="Notas 30 2" xfId="34365"/>
    <cellStyle name="Notas 30 2 2" xfId="34366"/>
    <cellStyle name="Notas 30 2 2 2" xfId="34367"/>
    <cellStyle name="Notas 30 2 3" xfId="34368"/>
    <cellStyle name="Notas 30 2 4" xfId="34369"/>
    <cellStyle name="Notas 30 2 5" xfId="34370"/>
    <cellStyle name="Notas 30 2 6" xfId="34371"/>
    <cellStyle name="Notas 30 3" xfId="34372"/>
    <cellStyle name="Notas 30 3 2" xfId="34373"/>
    <cellStyle name="Notas 30 4" xfId="34374"/>
    <cellStyle name="Notas 30 4 2" xfId="34375"/>
    <cellStyle name="Notas 30 5" xfId="34376"/>
    <cellStyle name="Notas 31" xfId="34377"/>
    <cellStyle name="Notas 31 2" xfId="34378"/>
    <cellStyle name="Notas 31 2 2" xfId="34379"/>
    <cellStyle name="Notas 31 2 2 2" xfId="34380"/>
    <cellStyle name="Notas 31 2 3" xfId="34381"/>
    <cellStyle name="Notas 31 2 4" xfId="34382"/>
    <cellStyle name="Notas 31 2 5" xfId="34383"/>
    <cellStyle name="Notas 31 2 6" xfId="34384"/>
    <cellStyle name="Notas 31 3" xfId="34385"/>
    <cellStyle name="Notas 31 3 2" xfId="34386"/>
    <cellStyle name="Notas 31 4" xfId="34387"/>
    <cellStyle name="Notas 31 4 2" xfId="34388"/>
    <cellStyle name="Notas 31 5" xfId="34389"/>
    <cellStyle name="Notas 32" xfId="34390"/>
    <cellStyle name="Notas 32 2" xfId="34391"/>
    <cellStyle name="Notas 32 2 2" xfId="34392"/>
    <cellStyle name="Notas 32 2 2 2" xfId="34393"/>
    <cellStyle name="Notas 32 2 3" xfId="34394"/>
    <cellStyle name="Notas 32 2 4" xfId="34395"/>
    <cellStyle name="Notas 32 2 5" xfId="34396"/>
    <cellStyle name="Notas 32 2 6" xfId="34397"/>
    <cellStyle name="Notas 32 3" xfId="34398"/>
    <cellStyle name="Notas 32 3 2" xfId="34399"/>
    <cellStyle name="Notas 32 4" xfId="34400"/>
    <cellStyle name="Notas 32 4 2" xfId="34401"/>
    <cellStyle name="Notas 32 5" xfId="34402"/>
    <cellStyle name="Notas 33" xfId="34403"/>
    <cellStyle name="Notas 33 2" xfId="34404"/>
    <cellStyle name="Notas 33 2 2" xfId="34405"/>
    <cellStyle name="Notas 33 2 2 2" xfId="34406"/>
    <cellStyle name="Notas 33 2 3" xfId="34407"/>
    <cellStyle name="Notas 33 2 4" xfId="34408"/>
    <cellStyle name="Notas 33 2 5" xfId="34409"/>
    <cellStyle name="Notas 33 2 6" xfId="34410"/>
    <cellStyle name="Notas 33 3" xfId="34411"/>
    <cellStyle name="Notas 33 3 2" xfId="34412"/>
    <cellStyle name="Notas 33 4" xfId="34413"/>
    <cellStyle name="Notas 33 4 2" xfId="34414"/>
    <cellStyle name="Notas 33 5" xfId="34415"/>
    <cellStyle name="Notas 34" xfId="34416"/>
    <cellStyle name="Notas 34 2" xfId="34417"/>
    <cellStyle name="Notas 34 2 2" xfId="34418"/>
    <cellStyle name="Notas 34 2 2 2" xfId="34419"/>
    <cellStyle name="Notas 34 2 3" xfId="34420"/>
    <cellStyle name="Notas 34 2 4" xfId="34421"/>
    <cellStyle name="Notas 34 2 5" xfId="34422"/>
    <cellStyle name="Notas 34 2 6" xfId="34423"/>
    <cellStyle name="Notas 34 3" xfId="34424"/>
    <cellStyle name="Notas 34 3 2" xfId="34425"/>
    <cellStyle name="Notas 34 4" xfId="34426"/>
    <cellStyle name="Notas 34 4 2" xfId="34427"/>
    <cellStyle name="Notas 34 5" xfId="34428"/>
    <cellStyle name="Notas 35" xfId="34429"/>
    <cellStyle name="Notas 35 2" xfId="34430"/>
    <cellStyle name="Notas 35 2 2" xfId="34431"/>
    <cellStyle name="Notas 35 2 2 2" xfId="34432"/>
    <cellStyle name="Notas 35 2 3" xfId="34433"/>
    <cellStyle name="Notas 35 2 4" xfId="34434"/>
    <cellStyle name="Notas 35 2 5" xfId="34435"/>
    <cellStyle name="Notas 35 2 6" xfId="34436"/>
    <cellStyle name="Notas 35 3" xfId="34437"/>
    <cellStyle name="Notas 35 3 2" xfId="34438"/>
    <cellStyle name="Notas 35 4" xfId="34439"/>
    <cellStyle name="Notas 35 4 2" xfId="34440"/>
    <cellStyle name="Notas 35 5" xfId="34441"/>
    <cellStyle name="Notas 36" xfId="34442"/>
    <cellStyle name="Notas 36 2" xfId="34443"/>
    <cellStyle name="Notas 36 2 2" xfId="34444"/>
    <cellStyle name="Notas 36 2 2 2" xfId="34445"/>
    <cellStyle name="Notas 36 2 3" xfId="34446"/>
    <cellStyle name="Notas 36 2 4" xfId="34447"/>
    <cellStyle name="Notas 36 2 5" xfId="34448"/>
    <cellStyle name="Notas 36 2 6" xfId="34449"/>
    <cellStyle name="Notas 36 3" xfId="34450"/>
    <cellStyle name="Notas 36 3 2" xfId="34451"/>
    <cellStyle name="Notas 36 4" xfId="34452"/>
    <cellStyle name="Notas 36 4 2" xfId="34453"/>
    <cellStyle name="Notas 36 5" xfId="34454"/>
    <cellStyle name="Notas 37" xfId="34455"/>
    <cellStyle name="Notas 37 2" xfId="34456"/>
    <cellStyle name="Notas 37 2 2" xfId="34457"/>
    <cellStyle name="Notas 37 2 2 2" xfId="34458"/>
    <cellStyle name="Notas 37 2 3" xfId="34459"/>
    <cellStyle name="Notas 37 2 4" xfId="34460"/>
    <cellStyle name="Notas 37 2 5" xfId="34461"/>
    <cellStyle name="Notas 37 2 6" xfId="34462"/>
    <cellStyle name="Notas 37 3" xfId="34463"/>
    <cellStyle name="Notas 37 3 2" xfId="34464"/>
    <cellStyle name="Notas 37 4" xfId="34465"/>
    <cellStyle name="Notas 37 4 2" xfId="34466"/>
    <cellStyle name="Notas 37 5" xfId="34467"/>
    <cellStyle name="Notas 38" xfId="34468"/>
    <cellStyle name="Notas 38 2" xfId="34469"/>
    <cellStyle name="Notas 38 2 2" xfId="34470"/>
    <cellStyle name="Notas 38 2 2 2" xfId="34471"/>
    <cellStyle name="Notas 38 2 3" xfId="34472"/>
    <cellStyle name="Notas 38 2 4" xfId="34473"/>
    <cellStyle name="Notas 38 2 5" xfId="34474"/>
    <cellStyle name="Notas 38 2 6" xfId="34475"/>
    <cellStyle name="Notas 38 3" xfId="34476"/>
    <cellStyle name="Notas 38 3 2" xfId="34477"/>
    <cellStyle name="Notas 38 4" xfId="34478"/>
    <cellStyle name="Notas 38 4 2" xfId="34479"/>
    <cellStyle name="Notas 38 5" xfId="34480"/>
    <cellStyle name="Notas 39" xfId="34481"/>
    <cellStyle name="Notas 39 2" xfId="34482"/>
    <cellStyle name="Notas 39 2 2" xfId="34483"/>
    <cellStyle name="Notas 39 2 2 2" xfId="34484"/>
    <cellStyle name="Notas 39 2 3" xfId="34485"/>
    <cellStyle name="Notas 39 2 4" xfId="34486"/>
    <cellStyle name="Notas 39 2 5" xfId="34487"/>
    <cellStyle name="Notas 39 2 6" xfId="34488"/>
    <cellStyle name="Notas 39 3" xfId="34489"/>
    <cellStyle name="Notas 39 3 2" xfId="34490"/>
    <cellStyle name="Notas 39 4" xfId="34491"/>
    <cellStyle name="Notas 39 4 2" xfId="34492"/>
    <cellStyle name="Notas 39 5" xfId="34493"/>
    <cellStyle name="Notas 4" xfId="34494"/>
    <cellStyle name="Notas 4 10" xfId="34495"/>
    <cellStyle name="Notas 4 10 10" xfId="34496"/>
    <cellStyle name="Notas 4 10 11" xfId="34497"/>
    <cellStyle name="Notas 4 10 12" xfId="34498"/>
    <cellStyle name="Notas 4 10 13" xfId="34499"/>
    <cellStyle name="Notas 4 10 14" xfId="34500"/>
    <cellStyle name="Notas 4 10 2" xfId="34501"/>
    <cellStyle name="Notas 4 10 2 2" xfId="34502"/>
    <cellStyle name="Notas 4 10 2 2 2" xfId="34503"/>
    <cellStyle name="Notas 4 10 2 2 3" xfId="34504"/>
    <cellStyle name="Notas 4 10 2 3" xfId="34505"/>
    <cellStyle name="Notas 4 10 2 3 2" xfId="34506"/>
    <cellStyle name="Notas 4 10 2 4" xfId="34507"/>
    <cellStyle name="Notas 4 10 2 4 2" xfId="34508"/>
    <cellStyle name="Notas 4 10 2 5" xfId="34509"/>
    <cellStyle name="Notas 4 10 2 5 2" xfId="34510"/>
    <cellStyle name="Notas 4 10 2 6" xfId="34511"/>
    <cellStyle name="Notas 4 10 2 6 2" xfId="34512"/>
    <cellStyle name="Notas 4 10 2 7" xfId="34513"/>
    <cellStyle name="Notas 4 10 3" xfId="34514"/>
    <cellStyle name="Notas 4 10 3 2" xfId="34515"/>
    <cellStyle name="Notas 4 10 3 2 2" xfId="34516"/>
    <cellStyle name="Notas 4 10 3 3" xfId="34517"/>
    <cellStyle name="Notas 4 10 3 4" xfId="34518"/>
    <cellStyle name="Notas 4 10 3 5" xfId="34519"/>
    <cellStyle name="Notas 4 10 3 6" xfId="34520"/>
    <cellStyle name="Notas 4 10 3 7" xfId="34521"/>
    <cellStyle name="Notas 4 10 4" xfId="34522"/>
    <cellStyle name="Notas 4 10 4 2" xfId="34523"/>
    <cellStyle name="Notas 4 10 4 2 2" xfId="34524"/>
    <cellStyle name="Notas 4 10 4 3" xfId="34525"/>
    <cellStyle name="Notas 4 10 4 3 2" xfId="34526"/>
    <cellStyle name="Notas 4 10 4 4" xfId="34527"/>
    <cellStyle name="Notas 4 10 4 4 2" xfId="34528"/>
    <cellStyle name="Notas 4 10 4 5" xfId="34529"/>
    <cellStyle name="Notas 4 10 4 6" xfId="34530"/>
    <cellStyle name="Notas 4 10 4 7" xfId="34531"/>
    <cellStyle name="Notas 4 10 5" xfId="34532"/>
    <cellStyle name="Notas 4 10 5 2" xfId="34533"/>
    <cellStyle name="Notas 4 10 5 2 2" xfId="34534"/>
    <cellStyle name="Notas 4 10 5 3" xfId="34535"/>
    <cellStyle name="Notas 4 10 5 4" xfId="34536"/>
    <cellStyle name="Notas 4 10 5 5" xfId="34537"/>
    <cellStyle name="Notas 4 10 5 6" xfId="34538"/>
    <cellStyle name="Notas 4 10 5 7" xfId="34539"/>
    <cellStyle name="Notas 4 10 6" xfId="34540"/>
    <cellStyle name="Notas 4 10 6 2" xfId="34541"/>
    <cellStyle name="Notas 4 10 6 3" xfId="34542"/>
    <cellStyle name="Notas 4 10 6 4" xfId="34543"/>
    <cellStyle name="Notas 4 10 6 5" xfId="34544"/>
    <cellStyle name="Notas 4 10 6 6" xfId="34545"/>
    <cellStyle name="Notas 4 10 7" xfId="34546"/>
    <cellStyle name="Notas 4 10 7 2" xfId="34547"/>
    <cellStyle name="Notas 4 10 7 3" xfId="34548"/>
    <cellStyle name="Notas 4 10 7 4" xfId="34549"/>
    <cellStyle name="Notas 4 10 7 5" xfId="34550"/>
    <cellStyle name="Notas 4 10 7 6" xfId="34551"/>
    <cellStyle name="Notas 4 10 8" xfId="34552"/>
    <cellStyle name="Notas 4 10 8 2" xfId="34553"/>
    <cellStyle name="Notas 4 10 8 3" xfId="34554"/>
    <cellStyle name="Notas 4 10 8 4" xfId="34555"/>
    <cellStyle name="Notas 4 10 8 5" xfId="34556"/>
    <cellStyle name="Notas 4 10 8 6" xfId="34557"/>
    <cellStyle name="Notas 4 10 9" xfId="34558"/>
    <cellStyle name="Notas 4 11" xfId="34559"/>
    <cellStyle name="Notas 4 11 10" xfId="34560"/>
    <cellStyle name="Notas 4 11 11" xfId="34561"/>
    <cellStyle name="Notas 4 11 12" xfId="34562"/>
    <cellStyle name="Notas 4 11 13" xfId="34563"/>
    <cellStyle name="Notas 4 11 14" xfId="34564"/>
    <cellStyle name="Notas 4 11 2" xfId="34565"/>
    <cellStyle name="Notas 4 11 2 2" xfId="34566"/>
    <cellStyle name="Notas 4 11 2 2 2" xfId="34567"/>
    <cellStyle name="Notas 4 11 2 2 3" xfId="34568"/>
    <cellStyle name="Notas 4 11 2 3" xfId="34569"/>
    <cellStyle name="Notas 4 11 2 3 2" xfId="34570"/>
    <cellStyle name="Notas 4 11 2 4" xfId="34571"/>
    <cellStyle name="Notas 4 11 2 4 2" xfId="34572"/>
    <cellStyle name="Notas 4 11 2 5" xfId="34573"/>
    <cellStyle name="Notas 4 11 2 5 2" xfId="34574"/>
    <cellStyle name="Notas 4 11 2 6" xfId="34575"/>
    <cellStyle name="Notas 4 11 2 6 2" xfId="34576"/>
    <cellStyle name="Notas 4 11 2 7" xfId="34577"/>
    <cellStyle name="Notas 4 11 3" xfId="34578"/>
    <cellStyle name="Notas 4 11 3 2" xfId="34579"/>
    <cellStyle name="Notas 4 11 3 2 2" xfId="34580"/>
    <cellStyle name="Notas 4 11 3 3" xfId="34581"/>
    <cellStyle name="Notas 4 11 3 4" xfId="34582"/>
    <cellStyle name="Notas 4 11 3 5" xfId="34583"/>
    <cellStyle name="Notas 4 11 3 6" xfId="34584"/>
    <cellStyle name="Notas 4 11 3 7" xfId="34585"/>
    <cellStyle name="Notas 4 11 4" xfId="34586"/>
    <cellStyle name="Notas 4 11 4 2" xfId="34587"/>
    <cellStyle name="Notas 4 11 4 2 2" xfId="34588"/>
    <cellStyle name="Notas 4 11 4 3" xfId="34589"/>
    <cellStyle name="Notas 4 11 4 4" xfId="34590"/>
    <cellStyle name="Notas 4 11 4 5" xfId="34591"/>
    <cellStyle name="Notas 4 11 4 6" xfId="34592"/>
    <cellStyle name="Notas 4 11 4 7" xfId="34593"/>
    <cellStyle name="Notas 4 11 5" xfId="34594"/>
    <cellStyle name="Notas 4 11 5 2" xfId="34595"/>
    <cellStyle name="Notas 4 11 5 3" xfId="34596"/>
    <cellStyle name="Notas 4 11 5 4" xfId="34597"/>
    <cellStyle name="Notas 4 11 5 5" xfId="34598"/>
    <cellStyle name="Notas 4 11 5 6" xfId="34599"/>
    <cellStyle name="Notas 4 11 5 7" xfId="34600"/>
    <cellStyle name="Notas 4 11 6" xfId="34601"/>
    <cellStyle name="Notas 4 11 6 2" xfId="34602"/>
    <cellStyle name="Notas 4 11 6 3" xfId="34603"/>
    <cellStyle name="Notas 4 11 6 4" xfId="34604"/>
    <cellStyle name="Notas 4 11 6 5" xfId="34605"/>
    <cellStyle name="Notas 4 11 6 6" xfId="34606"/>
    <cellStyle name="Notas 4 11 7" xfId="34607"/>
    <cellStyle name="Notas 4 11 7 2" xfId="34608"/>
    <cellStyle name="Notas 4 11 7 3" xfId="34609"/>
    <cellStyle name="Notas 4 11 7 4" xfId="34610"/>
    <cellStyle name="Notas 4 11 7 5" xfId="34611"/>
    <cellStyle name="Notas 4 11 7 6" xfId="34612"/>
    <cellStyle name="Notas 4 11 8" xfId="34613"/>
    <cellStyle name="Notas 4 11 8 2" xfId="34614"/>
    <cellStyle name="Notas 4 11 8 3" xfId="34615"/>
    <cellStyle name="Notas 4 11 8 4" xfId="34616"/>
    <cellStyle name="Notas 4 11 8 5" xfId="34617"/>
    <cellStyle name="Notas 4 11 8 6" xfId="34618"/>
    <cellStyle name="Notas 4 11 9" xfId="34619"/>
    <cellStyle name="Notas 4 12" xfId="34620"/>
    <cellStyle name="Notas 4 12 10" xfId="34621"/>
    <cellStyle name="Notas 4 12 11" xfId="34622"/>
    <cellStyle name="Notas 4 12 12" xfId="34623"/>
    <cellStyle name="Notas 4 12 13" xfId="34624"/>
    <cellStyle name="Notas 4 12 14" xfId="34625"/>
    <cellStyle name="Notas 4 12 2" xfId="34626"/>
    <cellStyle name="Notas 4 12 2 2" xfId="34627"/>
    <cellStyle name="Notas 4 12 2 2 2" xfId="34628"/>
    <cellStyle name="Notas 4 12 2 2 3" xfId="34629"/>
    <cellStyle name="Notas 4 12 2 3" xfId="34630"/>
    <cellStyle name="Notas 4 12 2 3 2" xfId="34631"/>
    <cellStyle name="Notas 4 12 2 4" xfId="34632"/>
    <cellStyle name="Notas 4 12 2 4 2" xfId="34633"/>
    <cellStyle name="Notas 4 12 2 5" xfId="34634"/>
    <cellStyle name="Notas 4 12 2 5 2" xfId="34635"/>
    <cellStyle name="Notas 4 12 2 6" xfId="34636"/>
    <cellStyle name="Notas 4 12 2 6 2" xfId="34637"/>
    <cellStyle name="Notas 4 12 2 7" xfId="34638"/>
    <cellStyle name="Notas 4 12 3" xfId="34639"/>
    <cellStyle name="Notas 4 12 3 2" xfId="34640"/>
    <cellStyle name="Notas 4 12 3 2 2" xfId="34641"/>
    <cellStyle name="Notas 4 12 3 3" xfId="34642"/>
    <cellStyle name="Notas 4 12 3 4" xfId="34643"/>
    <cellStyle name="Notas 4 12 3 5" xfId="34644"/>
    <cellStyle name="Notas 4 12 3 6" xfId="34645"/>
    <cellStyle name="Notas 4 12 3 7" xfId="34646"/>
    <cellStyle name="Notas 4 12 4" xfId="34647"/>
    <cellStyle name="Notas 4 12 4 2" xfId="34648"/>
    <cellStyle name="Notas 4 12 4 2 2" xfId="34649"/>
    <cellStyle name="Notas 4 12 4 3" xfId="34650"/>
    <cellStyle name="Notas 4 12 4 4" xfId="34651"/>
    <cellStyle name="Notas 4 12 4 5" xfId="34652"/>
    <cellStyle name="Notas 4 12 4 6" xfId="34653"/>
    <cellStyle name="Notas 4 12 4 7" xfId="34654"/>
    <cellStyle name="Notas 4 12 5" xfId="34655"/>
    <cellStyle name="Notas 4 12 5 2" xfId="34656"/>
    <cellStyle name="Notas 4 12 5 3" xfId="34657"/>
    <cellStyle name="Notas 4 12 5 4" xfId="34658"/>
    <cellStyle name="Notas 4 12 5 5" xfId="34659"/>
    <cellStyle name="Notas 4 12 5 6" xfId="34660"/>
    <cellStyle name="Notas 4 12 5 7" xfId="34661"/>
    <cellStyle name="Notas 4 12 6" xfId="34662"/>
    <cellStyle name="Notas 4 12 6 2" xfId="34663"/>
    <cellStyle name="Notas 4 12 6 3" xfId="34664"/>
    <cellStyle name="Notas 4 12 6 4" xfId="34665"/>
    <cellStyle name="Notas 4 12 6 5" xfId="34666"/>
    <cellStyle name="Notas 4 12 6 6" xfId="34667"/>
    <cellStyle name="Notas 4 12 7" xfId="34668"/>
    <cellStyle name="Notas 4 12 7 2" xfId="34669"/>
    <cellStyle name="Notas 4 12 7 3" xfId="34670"/>
    <cellStyle name="Notas 4 12 7 4" xfId="34671"/>
    <cellStyle name="Notas 4 12 7 5" xfId="34672"/>
    <cellStyle name="Notas 4 12 7 6" xfId="34673"/>
    <cellStyle name="Notas 4 12 8" xfId="34674"/>
    <cellStyle name="Notas 4 12 8 2" xfId="34675"/>
    <cellStyle name="Notas 4 12 8 3" xfId="34676"/>
    <cellStyle name="Notas 4 12 8 4" xfId="34677"/>
    <cellStyle name="Notas 4 12 8 5" xfId="34678"/>
    <cellStyle name="Notas 4 12 8 6" xfId="34679"/>
    <cellStyle name="Notas 4 12 9" xfId="34680"/>
    <cellStyle name="Notas 4 13" xfId="34681"/>
    <cellStyle name="Notas 4 13 10" xfId="34682"/>
    <cellStyle name="Notas 4 13 11" xfId="34683"/>
    <cellStyle name="Notas 4 13 12" xfId="34684"/>
    <cellStyle name="Notas 4 13 13" xfId="34685"/>
    <cellStyle name="Notas 4 13 14" xfId="34686"/>
    <cellStyle name="Notas 4 13 2" xfId="34687"/>
    <cellStyle name="Notas 4 13 2 2" xfId="34688"/>
    <cellStyle name="Notas 4 13 2 2 2" xfId="34689"/>
    <cellStyle name="Notas 4 13 2 2 3" xfId="34690"/>
    <cellStyle name="Notas 4 13 2 3" xfId="34691"/>
    <cellStyle name="Notas 4 13 2 3 2" xfId="34692"/>
    <cellStyle name="Notas 4 13 2 4" xfId="34693"/>
    <cellStyle name="Notas 4 13 2 4 2" xfId="34694"/>
    <cellStyle name="Notas 4 13 2 5" xfId="34695"/>
    <cellStyle name="Notas 4 13 2 5 2" xfId="34696"/>
    <cellStyle name="Notas 4 13 2 6" xfId="34697"/>
    <cellStyle name="Notas 4 13 2 6 2" xfId="34698"/>
    <cellStyle name="Notas 4 13 2 7" xfId="34699"/>
    <cellStyle name="Notas 4 13 3" xfId="34700"/>
    <cellStyle name="Notas 4 13 3 2" xfId="34701"/>
    <cellStyle name="Notas 4 13 3 2 2" xfId="34702"/>
    <cellStyle name="Notas 4 13 3 3" xfId="34703"/>
    <cellStyle name="Notas 4 13 3 4" xfId="34704"/>
    <cellStyle name="Notas 4 13 3 5" xfId="34705"/>
    <cellStyle name="Notas 4 13 3 6" xfId="34706"/>
    <cellStyle name="Notas 4 13 3 7" xfId="34707"/>
    <cellStyle name="Notas 4 13 4" xfId="34708"/>
    <cellStyle name="Notas 4 13 4 2" xfId="34709"/>
    <cellStyle name="Notas 4 13 4 2 2" xfId="34710"/>
    <cellStyle name="Notas 4 13 4 3" xfId="34711"/>
    <cellStyle name="Notas 4 13 4 4" xfId="34712"/>
    <cellStyle name="Notas 4 13 4 5" xfId="34713"/>
    <cellStyle name="Notas 4 13 4 6" xfId="34714"/>
    <cellStyle name="Notas 4 13 4 7" xfId="34715"/>
    <cellStyle name="Notas 4 13 5" xfId="34716"/>
    <cellStyle name="Notas 4 13 5 2" xfId="34717"/>
    <cellStyle name="Notas 4 13 5 3" xfId="34718"/>
    <cellStyle name="Notas 4 13 5 4" xfId="34719"/>
    <cellStyle name="Notas 4 13 5 5" xfId="34720"/>
    <cellStyle name="Notas 4 13 5 6" xfId="34721"/>
    <cellStyle name="Notas 4 13 5 7" xfId="34722"/>
    <cellStyle name="Notas 4 13 6" xfId="34723"/>
    <cellStyle name="Notas 4 13 6 2" xfId="34724"/>
    <cellStyle name="Notas 4 13 6 3" xfId="34725"/>
    <cellStyle name="Notas 4 13 6 4" xfId="34726"/>
    <cellStyle name="Notas 4 13 6 5" xfId="34727"/>
    <cellStyle name="Notas 4 13 6 6" xfId="34728"/>
    <cellStyle name="Notas 4 13 7" xfId="34729"/>
    <cellStyle name="Notas 4 13 7 2" xfId="34730"/>
    <cellStyle name="Notas 4 13 7 3" xfId="34731"/>
    <cellStyle name="Notas 4 13 7 4" xfId="34732"/>
    <cellStyle name="Notas 4 13 7 5" xfId="34733"/>
    <cellStyle name="Notas 4 13 7 6" xfId="34734"/>
    <cellStyle name="Notas 4 13 8" xfId="34735"/>
    <cellStyle name="Notas 4 13 8 2" xfId="34736"/>
    <cellStyle name="Notas 4 13 8 3" xfId="34737"/>
    <cellStyle name="Notas 4 13 8 4" xfId="34738"/>
    <cellStyle name="Notas 4 13 8 5" xfId="34739"/>
    <cellStyle name="Notas 4 13 8 6" xfId="34740"/>
    <cellStyle name="Notas 4 13 9" xfId="34741"/>
    <cellStyle name="Notas 4 14" xfId="34742"/>
    <cellStyle name="Notas 4 14 2" xfId="34743"/>
    <cellStyle name="Notas 4 14 2 2" xfId="34744"/>
    <cellStyle name="Notas 4 14 2 2 2" xfId="34745"/>
    <cellStyle name="Notas 4 14 2 3" xfId="34746"/>
    <cellStyle name="Notas 4 14 2 4" xfId="34747"/>
    <cellStyle name="Notas 4 14 2 5" xfId="34748"/>
    <cellStyle name="Notas 4 14 2 6" xfId="34749"/>
    <cellStyle name="Notas 4 14 2 7" xfId="34750"/>
    <cellStyle name="Notas 4 14 3" xfId="34751"/>
    <cellStyle name="Notas 4 14 3 2" xfId="34752"/>
    <cellStyle name="Notas 4 14 3 3" xfId="34753"/>
    <cellStyle name="Notas 4 14 4" xfId="34754"/>
    <cellStyle name="Notas 4 14 4 2" xfId="34755"/>
    <cellStyle name="Notas 4 14 4 3" xfId="34756"/>
    <cellStyle name="Notas 4 14 5" xfId="34757"/>
    <cellStyle name="Notas 4 14 5 2" xfId="34758"/>
    <cellStyle name="Notas 4 14 6" xfId="34759"/>
    <cellStyle name="Notas 4 14 7" xfId="34760"/>
    <cellStyle name="Notas 4 15" xfId="34761"/>
    <cellStyle name="Notas 4 15 2" xfId="34762"/>
    <cellStyle name="Notas 4 15 2 2" xfId="34763"/>
    <cellStyle name="Notas 4 15 2 2 2" xfId="34764"/>
    <cellStyle name="Notas 4 15 2 3" xfId="34765"/>
    <cellStyle name="Notas 4 15 2 4" xfId="34766"/>
    <cellStyle name="Notas 4 15 2 5" xfId="34767"/>
    <cellStyle name="Notas 4 15 2 6" xfId="34768"/>
    <cellStyle name="Notas 4 15 2 7" xfId="34769"/>
    <cellStyle name="Notas 4 15 3" xfId="34770"/>
    <cellStyle name="Notas 4 15 3 2" xfId="34771"/>
    <cellStyle name="Notas 4 15 3 3" xfId="34772"/>
    <cellStyle name="Notas 4 15 4" xfId="34773"/>
    <cellStyle name="Notas 4 15 4 2" xfId="34774"/>
    <cellStyle name="Notas 4 15 4 3" xfId="34775"/>
    <cellStyle name="Notas 4 15 5" xfId="34776"/>
    <cellStyle name="Notas 4 15 5 2" xfId="34777"/>
    <cellStyle name="Notas 4 15 6" xfId="34778"/>
    <cellStyle name="Notas 4 15 7" xfId="34779"/>
    <cellStyle name="Notas 4 16" xfId="34780"/>
    <cellStyle name="Notas 4 16 2" xfId="34781"/>
    <cellStyle name="Notas 4 16 2 2" xfId="34782"/>
    <cellStyle name="Notas 4 16 2 2 2" xfId="34783"/>
    <cellStyle name="Notas 4 16 2 3" xfId="34784"/>
    <cellStyle name="Notas 4 16 2 4" xfId="34785"/>
    <cellStyle name="Notas 4 16 2 5" xfId="34786"/>
    <cellStyle name="Notas 4 16 2 6" xfId="34787"/>
    <cellStyle name="Notas 4 16 2 7" xfId="34788"/>
    <cellStyle name="Notas 4 16 3" xfId="34789"/>
    <cellStyle name="Notas 4 16 3 2" xfId="34790"/>
    <cellStyle name="Notas 4 16 3 3" xfId="34791"/>
    <cellStyle name="Notas 4 16 4" xfId="34792"/>
    <cellStyle name="Notas 4 16 4 2" xfId="34793"/>
    <cellStyle name="Notas 4 16 4 3" xfId="34794"/>
    <cellStyle name="Notas 4 16 5" xfId="34795"/>
    <cellStyle name="Notas 4 16 5 2" xfId="34796"/>
    <cellStyle name="Notas 4 16 6" xfId="34797"/>
    <cellStyle name="Notas 4 16 7" xfId="34798"/>
    <cellStyle name="Notas 4 17" xfId="34799"/>
    <cellStyle name="Notas 4 17 2" xfId="34800"/>
    <cellStyle name="Notas 4 17 2 2" xfId="34801"/>
    <cellStyle name="Notas 4 17 2 2 2" xfId="34802"/>
    <cellStyle name="Notas 4 17 2 3" xfId="34803"/>
    <cellStyle name="Notas 4 17 2 4" xfId="34804"/>
    <cellStyle name="Notas 4 17 2 5" xfId="34805"/>
    <cellStyle name="Notas 4 17 2 6" xfId="34806"/>
    <cellStyle name="Notas 4 17 2 7" xfId="34807"/>
    <cellStyle name="Notas 4 17 3" xfId="34808"/>
    <cellStyle name="Notas 4 17 3 2" xfId="34809"/>
    <cellStyle name="Notas 4 17 3 3" xfId="34810"/>
    <cellStyle name="Notas 4 17 4" xfId="34811"/>
    <cellStyle name="Notas 4 17 4 2" xfId="34812"/>
    <cellStyle name="Notas 4 17 4 3" xfId="34813"/>
    <cellStyle name="Notas 4 17 5" xfId="34814"/>
    <cellStyle name="Notas 4 17 5 2" xfId="34815"/>
    <cellStyle name="Notas 4 17 6" xfId="34816"/>
    <cellStyle name="Notas 4 17 7" xfId="34817"/>
    <cellStyle name="Notas 4 18" xfId="34818"/>
    <cellStyle name="Notas 4 18 2" xfId="34819"/>
    <cellStyle name="Notas 4 18 2 2" xfId="34820"/>
    <cellStyle name="Notas 4 18 2 2 2" xfId="34821"/>
    <cellStyle name="Notas 4 18 2 3" xfId="34822"/>
    <cellStyle name="Notas 4 18 2 4" xfId="34823"/>
    <cellStyle name="Notas 4 18 2 5" xfId="34824"/>
    <cellStyle name="Notas 4 18 2 6" xfId="34825"/>
    <cellStyle name="Notas 4 18 2 7" xfId="34826"/>
    <cellStyle name="Notas 4 18 3" xfId="34827"/>
    <cellStyle name="Notas 4 18 3 2" xfId="34828"/>
    <cellStyle name="Notas 4 18 3 3" xfId="34829"/>
    <cellStyle name="Notas 4 18 4" xfId="34830"/>
    <cellStyle name="Notas 4 18 4 2" xfId="34831"/>
    <cellStyle name="Notas 4 18 4 3" xfId="34832"/>
    <cellStyle name="Notas 4 18 5" xfId="34833"/>
    <cellStyle name="Notas 4 18 5 2" xfId="34834"/>
    <cellStyle name="Notas 4 18 6" xfId="34835"/>
    <cellStyle name="Notas 4 18 7" xfId="34836"/>
    <cellStyle name="Notas 4 19" xfId="34837"/>
    <cellStyle name="Notas 4 19 2" xfId="34838"/>
    <cellStyle name="Notas 4 19 2 2" xfId="34839"/>
    <cellStyle name="Notas 4 19 2 2 2" xfId="34840"/>
    <cellStyle name="Notas 4 19 2 3" xfId="34841"/>
    <cellStyle name="Notas 4 19 2 4" xfId="34842"/>
    <cellStyle name="Notas 4 19 2 5" xfId="34843"/>
    <cellStyle name="Notas 4 19 2 6" xfId="34844"/>
    <cellStyle name="Notas 4 19 2 7" xfId="34845"/>
    <cellStyle name="Notas 4 19 3" xfId="34846"/>
    <cellStyle name="Notas 4 19 3 2" xfId="34847"/>
    <cellStyle name="Notas 4 19 3 3" xfId="34848"/>
    <cellStyle name="Notas 4 19 4" xfId="34849"/>
    <cellStyle name="Notas 4 19 4 2" xfId="34850"/>
    <cellStyle name="Notas 4 19 4 3" xfId="34851"/>
    <cellStyle name="Notas 4 19 5" xfId="34852"/>
    <cellStyle name="Notas 4 19 5 2" xfId="34853"/>
    <cellStyle name="Notas 4 19 6" xfId="34854"/>
    <cellStyle name="Notas 4 19 7" xfId="34855"/>
    <cellStyle name="Notas 4 2" xfId="34856"/>
    <cellStyle name="Notas 4 2 10" xfId="34857"/>
    <cellStyle name="Notas 4 2 10 2" xfId="34858"/>
    <cellStyle name="Notas 4 2 10 2 2" xfId="34859"/>
    <cellStyle name="Notas 4 2 10 2 2 2" xfId="34860"/>
    <cellStyle name="Notas 4 2 10 2 3" xfId="34861"/>
    <cellStyle name="Notas 4 2 10 2 4" xfId="34862"/>
    <cellStyle name="Notas 4 2 10 2 5" xfId="34863"/>
    <cellStyle name="Notas 4 2 10 2 6" xfId="34864"/>
    <cellStyle name="Notas 4 2 10 2 7" xfId="34865"/>
    <cellStyle name="Notas 4 2 10 3" xfId="34866"/>
    <cellStyle name="Notas 4 2 10 3 2" xfId="34867"/>
    <cellStyle name="Notas 4 2 10 3 3" xfId="34868"/>
    <cellStyle name="Notas 4 2 10 4" xfId="34869"/>
    <cellStyle name="Notas 4 2 10 4 2" xfId="34870"/>
    <cellStyle name="Notas 4 2 10 4 3" xfId="34871"/>
    <cellStyle name="Notas 4 2 10 5" xfId="34872"/>
    <cellStyle name="Notas 4 2 10 5 2" xfId="34873"/>
    <cellStyle name="Notas 4 2 10 6" xfId="34874"/>
    <cellStyle name="Notas 4 2 10 7" xfId="34875"/>
    <cellStyle name="Notas 4 2 11" xfId="34876"/>
    <cellStyle name="Notas 4 2 11 2" xfId="34877"/>
    <cellStyle name="Notas 4 2 11 2 2" xfId="34878"/>
    <cellStyle name="Notas 4 2 11 2 2 2" xfId="34879"/>
    <cellStyle name="Notas 4 2 11 2 3" xfId="34880"/>
    <cellStyle name="Notas 4 2 11 2 4" xfId="34881"/>
    <cellStyle name="Notas 4 2 11 2 5" xfId="34882"/>
    <cellStyle name="Notas 4 2 11 2 6" xfId="34883"/>
    <cellStyle name="Notas 4 2 11 2 7" xfId="34884"/>
    <cellStyle name="Notas 4 2 11 3" xfId="34885"/>
    <cellStyle name="Notas 4 2 11 3 2" xfId="34886"/>
    <cellStyle name="Notas 4 2 11 3 3" xfId="34887"/>
    <cellStyle name="Notas 4 2 11 4" xfId="34888"/>
    <cellStyle name="Notas 4 2 11 4 2" xfId="34889"/>
    <cellStyle name="Notas 4 2 11 4 3" xfId="34890"/>
    <cellStyle name="Notas 4 2 11 5" xfId="34891"/>
    <cellStyle name="Notas 4 2 11 5 2" xfId="34892"/>
    <cellStyle name="Notas 4 2 11 6" xfId="34893"/>
    <cellStyle name="Notas 4 2 11 7" xfId="34894"/>
    <cellStyle name="Notas 4 2 12" xfId="34895"/>
    <cellStyle name="Notas 4 2 12 2" xfId="34896"/>
    <cellStyle name="Notas 4 2 12 2 2" xfId="34897"/>
    <cellStyle name="Notas 4 2 12 2 3" xfId="34898"/>
    <cellStyle name="Notas 4 2 12 2 4" xfId="34899"/>
    <cellStyle name="Notas 4 2 12 3" xfId="34900"/>
    <cellStyle name="Notas 4 2 12 3 2" xfId="34901"/>
    <cellStyle name="Notas 4 2 12 3 3" xfId="34902"/>
    <cellStyle name="Notas 4 2 12 4" xfId="34903"/>
    <cellStyle name="Notas 4 2 12 4 2" xfId="34904"/>
    <cellStyle name="Notas 4 2 12 5" xfId="34905"/>
    <cellStyle name="Notas 4 2 12 5 2" xfId="34906"/>
    <cellStyle name="Notas 4 2 12 6" xfId="34907"/>
    <cellStyle name="Notas 4 2 12 7" xfId="34908"/>
    <cellStyle name="Notas 4 2 13" xfId="34909"/>
    <cellStyle name="Notas 4 2 13 2" xfId="34910"/>
    <cellStyle name="Notas 4 2 13 2 2" xfId="34911"/>
    <cellStyle name="Notas 4 2 13 3" xfId="34912"/>
    <cellStyle name="Notas 4 2 13 4" xfId="34913"/>
    <cellStyle name="Notas 4 2 13 5" xfId="34914"/>
    <cellStyle name="Notas 4 2 13 6" xfId="34915"/>
    <cellStyle name="Notas 4 2 13 7" xfId="34916"/>
    <cellStyle name="Notas 4 2 14" xfId="34917"/>
    <cellStyle name="Notas 4 2 14 2" xfId="34918"/>
    <cellStyle name="Notas 4 2 14 2 2" xfId="34919"/>
    <cellStyle name="Notas 4 2 14 3" xfId="34920"/>
    <cellStyle name="Notas 4 2 14 4" xfId="34921"/>
    <cellStyle name="Notas 4 2 14 5" xfId="34922"/>
    <cellStyle name="Notas 4 2 14 6" xfId="34923"/>
    <cellStyle name="Notas 4 2 14 7" xfId="34924"/>
    <cellStyle name="Notas 4 2 15" xfId="34925"/>
    <cellStyle name="Notas 4 2 15 2" xfId="34926"/>
    <cellStyle name="Notas 4 2 15 3" xfId="34927"/>
    <cellStyle name="Notas 4 2 15 4" xfId="34928"/>
    <cellStyle name="Notas 4 2 15 5" xfId="34929"/>
    <cellStyle name="Notas 4 2 15 6" xfId="34930"/>
    <cellStyle name="Notas 4 2 15 7" xfId="34931"/>
    <cellStyle name="Notas 4 2 16" xfId="34932"/>
    <cellStyle name="Notas 4 2 16 2" xfId="34933"/>
    <cellStyle name="Notas 4 2 17" xfId="34934"/>
    <cellStyle name="Notas 4 2 17 2" xfId="34935"/>
    <cellStyle name="Notas 4 2 18" xfId="34936"/>
    <cellStyle name="Notas 4 2 19" xfId="34937"/>
    <cellStyle name="Notas 4 2 2" xfId="34938"/>
    <cellStyle name="Notas 4 2 2 10" xfId="34939"/>
    <cellStyle name="Notas 4 2 2 10 2" xfId="34940"/>
    <cellStyle name="Notas 4 2 2 10 3" xfId="34941"/>
    <cellStyle name="Notas 4 2 2 10 4" xfId="34942"/>
    <cellStyle name="Notas 4 2 2 10 5" xfId="34943"/>
    <cellStyle name="Notas 4 2 2 10 6" xfId="34944"/>
    <cellStyle name="Notas 4 2 2 11" xfId="34945"/>
    <cellStyle name="Notas 4 2 2 11 2" xfId="34946"/>
    <cellStyle name="Notas 4 2 2 11 3" xfId="34947"/>
    <cellStyle name="Notas 4 2 2 11 4" xfId="34948"/>
    <cellStyle name="Notas 4 2 2 11 5" xfId="34949"/>
    <cellStyle name="Notas 4 2 2 11 6" xfId="34950"/>
    <cellStyle name="Notas 4 2 2 12" xfId="34951"/>
    <cellStyle name="Notas 4 2 2 12 2" xfId="34952"/>
    <cellStyle name="Notas 4 2 2 12 3" xfId="34953"/>
    <cellStyle name="Notas 4 2 2 12 4" xfId="34954"/>
    <cellStyle name="Notas 4 2 2 12 5" xfId="34955"/>
    <cellStyle name="Notas 4 2 2 12 6" xfId="34956"/>
    <cellStyle name="Notas 4 2 2 13" xfId="34957"/>
    <cellStyle name="Notas 4 2 2 13 2" xfId="34958"/>
    <cellStyle name="Notas 4 2 2 13 3" xfId="34959"/>
    <cellStyle name="Notas 4 2 2 13 4" xfId="34960"/>
    <cellStyle name="Notas 4 2 2 13 5" xfId="34961"/>
    <cellStyle name="Notas 4 2 2 13 6" xfId="34962"/>
    <cellStyle name="Notas 4 2 2 14" xfId="34963"/>
    <cellStyle name="Notas 4 2 2 14 2" xfId="34964"/>
    <cellStyle name="Notas 4 2 2 14 3" xfId="34965"/>
    <cellStyle name="Notas 4 2 2 14 4" xfId="34966"/>
    <cellStyle name="Notas 4 2 2 14 5" xfId="34967"/>
    <cellStyle name="Notas 4 2 2 14 6" xfId="34968"/>
    <cellStyle name="Notas 4 2 2 15" xfId="34969"/>
    <cellStyle name="Notas 4 2 2 16" xfId="34970"/>
    <cellStyle name="Notas 4 2 2 17" xfId="34971"/>
    <cellStyle name="Notas 4 2 2 18" xfId="34972"/>
    <cellStyle name="Notas 4 2 2 19" xfId="34973"/>
    <cellStyle name="Notas 4 2 2 2" xfId="34974"/>
    <cellStyle name="Notas 4 2 2 2 10" xfId="34975"/>
    <cellStyle name="Notas 4 2 2 2 10 2" xfId="34976"/>
    <cellStyle name="Notas 4 2 2 2 10 3" xfId="34977"/>
    <cellStyle name="Notas 4 2 2 2 10 4" xfId="34978"/>
    <cellStyle name="Notas 4 2 2 2 10 5" xfId="34979"/>
    <cellStyle name="Notas 4 2 2 2 10 6" xfId="34980"/>
    <cellStyle name="Notas 4 2 2 2 11" xfId="34981"/>
    <cellStyle name="Notas 4 2 2 2 11 2" xfId="34982"/>
    <cellStyle name="Notas 4 2 2 2 11 3" xfId="34983"/>
    <cellStyle name="Notas 4 2 2 2 11 4" xfId="34984"/>
    <cellStyle name="Notas 4 2 2 2 11 5" xfId="34985"/>
    <cellStyle name="Notas 4 2 2 2 11 6" xfId="34986"/>
    <cellStyle name="Notas 4 2 2 2 12" xfId="34987"/>
    <cellStyle name="Notas 4 2 2 2 12 2" xfId="34988"/>
    <cellStyle name="Notas 4 2 2 2 12 3" xfId="34989"/>
    <cellStyle name="Notas 4 2 2 2 12 4" xfId="34990"/>
    <cellStyle name="Notas 4 2 2 2 12 5" xfId="34991"/>
    <cellStyle name="Notas 4 2 2 2 12 6" xfId="34992"/>
    <cellStyle name="Notas 4 2 2 2 13" xfId="34993"/>
    <cellStyle name="Notas 4 2 2 2 13 2" xfId="34994"/>
    <cellStyle name="Notas 4 2 2 2 13 3" xfId="34995"/>
    <cellStyle name="Notas 4 2 2 2 13 4" xfId="34996"/>
    <cellStyle name="Notas 4 2 2 2 13 5" xfId="34997"/>
    <cellStyle name="Notas 4 2 2 2 13 6" xfId="34998"/>
    <cellStyle name="Notas 4 2 2 2 14" xfId="34999"/>
    <cellStyle name="Notas 4 2 2 2 14 2" xfId="35000"/>
    <cellStyle name="Notas 4 2 2 2 14 3" xfId="35001"/>
    <cellStyle name="Notas 4 2 2 2 14 4" xfId="35002"/>
    <cellStyle name="Notas 4 2 2 2 14 5" xfId="35003"/>
    <cellStyle name="Notas 4 2 2 2 14 6" xfId="35004"/>
    <cellStyle name="Notas 4 2 2 2 15" xfId="35005"/>
    <cellStyle name="Notas 4 2 2 2 16" xfId="35006"/>
    <cellStyle name="Notas 4 2 2 2 17" xfId="35007"/>
    <cellStyle name="Notas 4 2 2 2 18" xfId="35008"/>
    <cellStyle name="Notas 4 2 2 2 19" xfId="35009"/>
    <cellStyle name="Notas 4 2 2 2 2" xfId="35010"/>
    <cellStyle name="Notas 4 2 2 2 2 10" xfId="35011"/>
    <cellStyle name="Notas 4 2 2 2 2 11" xfId="35012"/>
    <cellStyle name="Notas 4 2 2 2 2 12" xfId="35013"/>
    <cellStyle name="Notas 4 2 2 2 2 13" xfId="35014"/>
    <cellStyle name="Notas 4 2 2 2 2 14" xfId="35015"/>
    <cellStyle name="Notas 4 2 2 2 2 15" xfId="35016"/>
    <cellStyle name="Notas 4 2 2 2 2 2" xfId="35017"/>
    <cellStyle name="Notas 4 2 2 2 2 2 10" xfId="35018"/>
    <cellStyle name="Notas 4 2 2 2 2 2 11" xfId="35019"/>
    <cellStyle name="Notas 4 2 2 2 2 2 12" xfId="35020"/>
    <cellStyle name="Notas 4 2 2 2 2 2 13" xfId="35021"/>
    <cellStyle name="Notas 4 2 2 2 2 2 14" xfId="35022"/>
    <cellStyle name="Notas 4 2 2 2 2 2 2" xfId="35023"/>
    <cellStyle name="Notas 4 2 2 2 2 2 2 2" xfId="35024"/>
    <cellStyle name="Notas 4 2 2 2 2 2 2 3" xfId="35025"/>
    <cellStyle name="Notas 4 2 2 2 2 2 2 4" xfId="35026"/>
    <cellStyle name="Notas 4 2 2 2 2 2 2 5" xfId="35027"/>
    <cellStyle name="Notas 4 2 2 2 2 2 2 6" xfId="35028"/>
    <cellStyle name="Notas 4 2 2 2 2 2 3" xfId="35029"/>
    <cellStyle name="Notas 4 2 2 2 2 2 3 2" xfId="35030"/>
    <cellStyle name="Notas 4 2 2 2 2 2 3 3" xfId="35031"/>
    <cellStyle name="Notas 4 2 2 2 2 2 3 4" xfId="35032"/>
    <cellStyle name="Notas 4 2 2 2 2 2 3 5" xfId="35033"/>
    <cellStyle name="Notas 4 2 2 2 2 2 3 6" xfId="35034"/>
    <cellStyle name="Notas 4 2 2 2 2 2 4" xfId="35035"/>
    <cellStyle name="Notas 4 2 2 2 2 2 4 2" xfId="35036"/>
    <cellStyle name="Notas 4 2 2 2 2 2 4 3" xfId="35037"/>
    <cellStyle name="Notas 4 2 2 2 2 2 4 4" xfId="35038"/>
    <cellStyle name="Notas 4 2 2 2 2 2 4 5" xfId="35039"/>
    <cellStyle name="Notas 4 2 2 2 2 2 4 6" xfId="35040"/>
    <cellStyle name="Notas 4 2 2 2 2 2 5" xfId="35041"/>
    <cellStyle name="Notas 4 2 2 2 2 2 5 2" xfId="35042"/>
    <cellStyle name="Notas 4 2 2 2 2 2 5 3" xfId="35043"/>
    <cellStyle name="Notas 4 2 2 2 2 2 5 4" xfId="35044"/>
    <cellStyle name="Notas 4 2 2 2 2 2 5 5" xfId="35045"/>
    <cellStyle name="Notas 4 2 2 2 2 2 5 6" xfId="35046"/>
    <cellStyle name="Notas 4 2 2 2 2 2 6" xfId="35047"/>
    <cellStyle name="Notas 4 2 2 2 2 2 6 2" xfId="35048"/>
    <cellStyle name="Notas 4 2 2 2 2 2 6 3" xfId="35049"/>
    <cellStyle name="Notas 4 2 2 2 2 2 6 4" xfId="35050"/>
    <cellStyle name="Notas 4 2 2 2 2 2 6 5" xfId="35051"/>
    <cellStyle name="Notas 4 2 2 2 2 2 6 6" xfId="35052"/>
    <cellStyle name="Notas 4 2 2 2 2 2 7" xfId="35053"/>
    <cellStyle name="Notas 4 2 2 2 2 2 7 2" xfId="35054"/>
    <cellStyle name="Notas 4 2 2 2 2 2 7 3" xfId="35055"/>
    <cellStyle name="Notas 4 2 2 2 2 2 7 4" xfId="35056"/>
    <cellStyle name="Notas 4 2 2 2 2 2 7 5" xfId="35057"/>
    <cellStyle name="Notas 4 2 2 2 2 2 7 6" xfId="35058"/>
    <cellStyle name="Notas 4 2 2 2 2 2 8" xfId="35059"/>
    <cellStyle name="Notas 4 2 2 2 2 2 8 2" xfId="35060"/>
    <cellStyle name="Notas 4 2 2 2 2 2 8 3" xfId="35061"/>
    <cellStyle name="Notas 4 2 2 2 2 2 8 4" xfId="35062"/>
    <cellStyle name="Notas 4 2 2 2 2 2 8 5" xfId="35063"/>
    <cellStyle name="Notas 4 2 2 2 2 2 8 6" xfId="35064"/>
    <cellStyle name="Notas 4 2 2 2 2 2 9" xfId="35065"/>
    <cellStyle name="Notas 4 2 2 2 2 3" xfId="35066"/>
    <cellStyle name="Notas 4 2 2 2 2 3 2" xfId="35067"/>
    <cellStyle name="Notas 4 2 2 2 2 3 3" xfId="35068"/>
    <cellStyle name="Notas 4 2 2 2 2 3 4" xfId="35069"/>
    <cellStyle name="Notas 4 2 2 2 2 3 5" xfId="35070"/>
    <cellStyle name="Notas 4 2 2 2 2 3 6" xfId="35071"/>
    <cellStyle name="Notas 4 2 2 2 2 3 7" xfId="35072"/>
    <cellStyle name="Notas 4 2 2 2 2 4" xfId="35073"/>
    <cellStyle name="Notas 4 2 2 2 2 4 2" xfId="35074"/>
    <cellStyle name="Notas 4 2 2 2 2 4 3" xfId="35075"/>
    <cellStyle name="Notas 4 2 2 2 2 4 4" xfId="35076"/>
    <cellStyle name="Notas 4 2 2 2 2 4 5" xfId="35077"/>
    <cellStyle name="Notas 4 2 2 2 2 4 6" xfId="35078"/>
    <cellStyle name="Notas 4 2 2 2 2 5" xfId="35079"/>
    <cellStyle name="Notas 4 2 2 2 2 5 2" xfId="35080"/>
    <cellStyle name="Notas 4 2 2 2 2 5 3" xfId="35081"/>
    <cellStyle name="Notas 4 2 2 2 2 5 4" xfId="35082"/>
    <cellStyle name="Notas 4 2 2 2 2 5 5" xfId="35083"/>
    <cellStyle name="Notas 4 2 2 2 2 5 6" xfId="35084"/>
    <cellStyle name="Notas 4 2 2 2 2 6" xfId="35085"/>
    <cellStyle name="Notas 4 2 2 2 2 6 2" xfId="35086"/>
    <cellStyle name="Notas 4 2 2 2 2 6 3" xfId="35087"/>
    <cellStyle name="Notas 4 2 2 2 2 6 4" xfId="35088"/>
    <cellStyle name="Notas 4 2 2 2 2 6 5" xfId="35089"/>
    <cellStyle name="Notas 4 2 2 2 2 6 6" xfId="35090"/>
    <cellStyle name="Notas 4 2 2 2 2 7" xfId="35091"/>
    <cellStyle name="Notas 4 2 2 2 2 7 2" xfId="35092"/>
    <cellStyle name="Notas 4 2 2 2 2 7 3" xfId="35093"/>
    <cellStyle name="Notas 4 2 2 2 2 7 4" xfId="35094"/>
    <cellStyle name="Notas 4 2 2 2 2 7 5" xfId="35095"/>
    <cellStyle name="Notas 4 2 2 2 2 7 6" xfId="35096"/>
    <cellStyle name="Notas 4 2 2 2 2 8" xfId="35097"/>
    <cellStyle name="Notas 4 2 2 2 2 8 2" xfId="35098"/>
    <cellStyle name="Notas 4 2 2 2 2 8 3" xfId="35099"/>
    <cellStyle name="Notas 4 2 2 2 2 8 4" xfId="35100"/>
    <cellStyle name="Notas 4 2 2 2 2 8 5" xfId="35101"/>
    <cellStyle name="Notas 4 2 2 2 2 8 6" xfId="35102"/>
    <cellStyle name="Notas 4 2 2 2 2 9" xfId="35103"/>
    <cellStyle name="Notas 4 2 2 2 2 9 2" xfId="35104"/>
    <cellStyle name="Notas 4 2 2 2 2 9 3" xfId="35105"/>
    <cellStyle name="Notas 4 2 2 2 2 9 4" xfId="35106"/>
    <cellStyle name="Notas 4 2 2 2 2 9 5" xfId="35107"/>
    <cellStyle name="Notas 4 2 2 2 2 9 6" xfId="35108"/>
    <cellStyle name="Notas 4 2 2 2 20" xfId="35109"/>
    <cellStyle name="Notas 4 2 2 2 3" xfId="35110"/>
    <cellStyle name="Notas 4 2 2 2 3 10" xfId="35111"/>
    <cellStyle name="Notas 4 2 2 2 3 11" xfId="35112"/>
    <cellStyle name="Notas 4 2 2 2 3 12" xfId="35113"/>
    <cellStyle name="Notas 4 2 2 2 3 13" xfId="35114"/>
    <cellStyle name="Notas 4 2 2 2 3 14" xfId="35115"/>
    <cellStyle name="Notas 4 2 2 2 3 2" xfId="35116"/>
    <cellStyle name="Notas 4 2 2 2 3 2 2" xfId="35117"/>
    <cellStyle name="Notas 4 2 2 2 3 2 3" xfId="35118"/>
    <cellStyle name="Notas 4 2 2 2 3 2 4" xfId="35119"/>
    <cellStyle name="Notas 4 2 2 2 3 2 5" xfId="35120"/>
    <cellStyle name="Notas 4 2 2 2 3 2 6" xfId="35121"/>
    <cellStyle name="Notas 4 2 2 2 3 2 7" xfId="35122"/>
    <cellStyle name="Notas 4 2 2 2 3 3" xfId="35123"/>
    <cellStyle name="Notas 4 2 2 2 3 3 2" xfId="35124"/>
    <cellStyle name="Notas 4 2 2 2 3 3 3" xfId="35125"/>
    <cellStyle name="Notas 4 2 2 2 3 3 4" xfId="35126"/>
    <cellStyle name="Notas 4 2 2 2 3 3 5" xfId="35127"/>
    <cellStyle name="Notas 4 2 2 2 3 3 6" xfId="35128"/>
    <cellStyle name="Notas 4 2 2 2 3 4" xfId="35129"/>
    <cellStyle name="Notas 4 2 2 2 3 4 2" xfId="35130"/>
    <cellStyle name="Notas 4 2 2 2 3 4 3" xfId="35131"/>
    <cellStyle name="Notas 4 2 2 2 3 4 4" xfId="35132"/>
    <cellStyle name="Notas 4 2 2 2 3 4 5" xfId="35133"/>
    <cellStyle name="Notas 4 2 2 2 3 4 6" xfId="35134"/>
    <cellStyle name="Notas 4 2 2 2 3 5" xfId="35135"/>
    <cellStyle name="Notas 4 2 2 2 3 5 2" xfId="35136"/>
    <cellStyle name="Notas 4 2 2 2 3 5 3" xfId="35137"/>
    <cellStyle name="Notas 4 2 2 2 3 5 4" xfId="35138"/>
    <cellStyle name="Notas 4 2 2 2 3 5 5" xfId="35139"/>
    <cellStyle name="Notas 4 2 2 2 3 5 6" xfId="35140"/>
    <cellStyle name="Notas 4 2 2 2 3 6" xfId="35141"/>
    <cellStyle name="Notas 4 2 2 2 3 6 2" xfId="35142"/>
    <cellStyle name="Notas 4 2 2 2 3 6 3" xfId="35143"/>
    <cellStyle name="Notas 4 2 2 2 3 6 4" xfId="35144"/>
    <cellStyle name="Notas 4 2 2 2 3 6 5" xfId="35145"/>
    <cellStyle name="Notas 4 2 2 2 3 6 6" xfId="35146"/>
    <cellStyle name="Notas 4 2 2 2 3 7" xfId="35147"/>
    <cellStyle name="Notas 4 2 2 2 3 7 2" xfId="35148"/>
    <cellStyle name="Notas 4 2 2 2 3 7 3" xfId="35149"/>
    <cellStyle name="Notas 4 2 2 2 3 7 4" xfId="35150"/>
    <cellStyle name="Notas 4 2 2 2 3 7 5" xfId="35151"/>
    <cellStyle name="Notas 4 2 2 2 3 7 6" xfId="35152"/>
    <cellStyle name="Notas 4 2 2 2 3 8" xfId="35153"/>
    <cellStyle name="Notas 4 2 2 2 3 8 2" xfId="35154"/>
    <cellStyle name="Notas 4 2 2 2 3 8 3" xfId="35155"/>
    <cellStyle name="Notas 4 2 2 2 3 8 4" xfId="35156"/>
    <cellStyle name="Notas 4 2 2 2 3 8 5" xfId="35157"/>
    <cellStyle name="Notas 4 2 2 2 3 8 6" xfId="35158"/>
    <cellStyle name="Notas 4 2 2 2 3 9" xfId="35159"/>
    <cellStyle name="Notas 4 2 2 2 4" xfId="35160"/>
    <cellStyle name="Notas 4 2 2 2 4 10" xfId="35161"/>
    <cellStyle name="Notas 4 2 2 2 4 11" xfId="35162"/>
    <cellStyle name="Notas 4 2 2 2 4 12" xfId="35163"/>
    <cellStyle name="Notas 4 2 2 2 4 13" xfId="35164"/>
    <cellStyle name="Notas 4 2 2 2 4 14" xfId="35165"/>
    <cellStyle name="Notas 4 2 2 2 4 2" xfId="35166"/>
    <cellStyle name="Notas 4 2 2 2 4 2 2" xfId="35167"/>
    <cellStyle name="Notas 4 2 2 2 4 2 3" xfId="35168"/>
    <cellStyle name="Notas 4 2 2 2 4 2 4" xfId="35169"/>
    <cellStyle name="Notas 4 2 2 2 4 2 5" xfId="35170"/>
    <cellStyle name="Notas 4 2 2 2 4 2 6" xfId="35171"/>
    <cellStyle name="Notas 4 2 2 2 4 3" xfId="35172"/>
    <cellStyle name="Notas 4 2 2 2 4 3 2" xfId="35173"/>
    <cellStyle name="Notas 4 2 2 2 4 3 3" xfId="35174"/>
    <cellStyle name="Notas 4 2 2 2 4 3 4" xfId="35175"/>
    <cellStyle name="Notas 4 2 2 2 4 3 5" xfId="35176"/>
    <cellStyle name="Notas 4 2 2 2 4 3 6" xfId="35177"/>
    <cellStyle name="Notas 4 2 2 2 4 4" xfId="35178"/>
    <cellStyle name="Notas 4 2 2 2 4 4 2" xfId="35179"/>
    <cellStyle name="Notas 4 2 2 2 4 4 3" xfId="35180"/>
    <cellStyle name="Notas 4 2 2 2 4 4 4" xfId="35181"/>
    <cellStyle name="Notas 4 2 2 2 4 4 5" xfId="35182"/>
    <cellStyle name="Notas 4 2 2 2 4 4 6" xfId="35183"/>
    <cellStyle name="Notas 4 2 2 2 4 5" xfId="35184"/>
    <cellStyle name="Notas 4 2 2 2 4 5 2" xfId="35185"/>
    <cellStyle name="Notas 4 2 2 2 4 5 3" xfId="35186"/>
    <cellStyle name="Notas 4 2 2 2 4 5 4" xfId="35187"/>
    <cellStyle name="Notas 4 2 2 2 4 5 5" xfId="35188"/>
    <cellStyle name="Notas 4 2 2 2 4 5 6" xfId="35189"/>
    <cellStyle name="Notas 4 2 2 2 4 6" xfId="35190"/>
    <cellStyle name="Notas 4 2 2 2 4 6 2" xfId="35191"/>
    <cellStyle name="Notas 4 2 2 2 4 6 3" xfId="35192"/>
    <cellStyle name="Notas 4 2 2 2 4 6 4" xfId="35193"/>
    <cellStyle name="Notas 4 2 2 2 4 6 5" xfId="35194"/>
    <cellStyle name="Notas 4 2 2 2 4 6 6" xfId="35195"/>
    <cellStyle name="Notas 4 2 2 2 4 7" xfId="35196"/>
    <cellStyle name="Notas 4 2 2 2 4 7 2" xfId="35197"/>
    <cellStyle name="Notas 4 2 2 2 4 7 3" xfId="35198"/>
    <cellStyle name="Notas 4 2 2 2 4 7 4" xfId="35199"/>
    <cellStyle name="Notas 4 2 2 2 4 7 5" xfId="35200"/>
    <cellStyle name="Notas 4 2 2 2 4 7 6" xfId="35201"/>
    <cellStyle name="Notas 4 2 2 2 4 8" xfId="35202"/>
    <cellStyle name="Notas 4 2 2 2 4 8 2" xfId="35203"/>
    <cellStyle name="Notas 4 2 2 2 4 8 3" xfId="35204"/>
    <cellStyle name="Notas 4 2 2 2 4 8 4" xfId="35205"/>
    <cellStyle name="Notas 4 2 2 2 4 8 5" xfId="35206"/>
    <cellStyle name="Notas 4 2 2 2 4 8 6" xfId="35207"/>
    <cellStyle name="Notas 4 2 2 2 4 9" xfId="35208"/>
    <cellStyle name="Notas 4 2 2 2 5" xfId="35209"/>
    <cellStyle name="Notas 4 2 2 2 5 10" xfId="35210"/>
    <cellStyle name="Notas 4 2 2 2 5 11" xfId="35211"/>
    <cellStyle name="Notas 4 2 2 2 5 12" xfId="35212"/>
    <cellStyle name="Notas 4 2 2 2 5 13" xfId="35213"/>
    <cellStyle name="Notas 4 2 2 2 5 14" xfId="35214"/>
    <cellStyle name="Notas 4 2 2 2 5 2" xfId="35215"/>
    <cellStyle name="Notas 4 2 2 2 5 2 2" xfId="35216"/>
    <cellStyle name="Notas 4 2 2 2 5 2 3" xfId="35217"/>
    <cellStyle name="Notas 4 2 2 2 5 2 4" xfId="35218"/>
    <cellStyle name="Notas 4 2 2 2 5 2 5" xfId="35219"/>
    <cellStyle name="Notas 4 2 2 2 5 2 6" xfId="35220"/>
    <cellStyle name="Notas 4 2 2 2 5 3" xfId="35221"/>
    <cellStyle name="Notas 4 2 2 2 5 3 2" xfId="35222"/>
    <cellStyle name="Notas 4 2 2 2 5 3 3" xfId="35223"/>
    <cellStyle name="Notas 4 2 2 2 5 3 4" xfId="35224"/>
    <cellStyle name="Notas 4 2 2 2 5 3 5" xfId="35225"/>
    <cellStyle name="Notas 4 2 2 2 5 3 6" xfId="35226"/>
    <cellStyle name="Notas 4 2 2 2 5 4" xfId="35227"/>
    <cellStyle name="Notas 4 2 2 2 5 4 2" xfId="35228"/>
    <cellStyle name="Notas 4 2 2 2 5 4 3" xfId="35229"/>
    <cellStyle name="Notas 4 2 2 2 5 4 4" xfId="35230"/>
    <cellStyle name="Notas 4 2 2 2 5 4 5" xfId="35231"/>
    <cellStyle name="Notas 4 2 2 2 5 4 6" xfId="35232"/>
    <cellStyle name="Notas 4 2 2 2 5 5" xfId="35233"/>
    <cellStyle name="Notas 4 2 2 2 5 5 2" xfId="35234"/>
    <cellStyle name="Notas 4 2 2 2 5 5 3" xfId="35235"/>
    <cellStyle name="Notas 4 2 2 2 5 5 4" xfId="35236"/>
    <cellStyle name="Notas 4 2 2 2 5 5 5" xfId="35237"/>
    <cellStyle name="Notas 4 2 2 2 5 5 6" xfId="35238"/>
    <cellStyle name="Notas 4 2 2 2 5 6" xfId="35239"/>
    <cellStyle name="Notas 4 2 2 2 5 6 2" xfId="35240"/>
    <cellStyle name="Notas 4 2 2 2 5 6 3" xfId="35241"/>
    <cellStyle name="Notas 4 2 2 2 5 6 4" xfId="35242"/>
    <cellStyle name="Notas 4 2 2 2 5 6 5" xfId="35243"/>
    <cellStyle name="Notas 4 2 2 2 5 6 6" xfId="35244"/>
    <cellStyle name="Notas 4 2 2 2 5 7" xfId="35245"/>
    <cellStyle name="Notas 4 2 2 2 5 7 2" xfId="35246"/>
    <cellStyle name="Notas 4 2 2 2 5 7 3" xfId="35247"/>
    <cellStyle name="Notas 4 2 2 2 5 7 4" xfId="35248"/>
    <cellStyle name="Notas 4 2 2 2 5 7 5" xfId="35249"/>
    <cellStyle name="Notas 4 2 2 2 5 7 6" xfId="35250"/>
    <cellStyle name="Notas 4 2 2 2 5 8" xfId="35251"/>
    <cellStyle name="Notas 4 2 2 2 5 8 2" xfId="35252"/>
    <cellStyle name="Notas 4 2 2 2 5 8 3" xfId="35253"/>
    <cellStyle name="Notas 4 2 2 2 5 8 4" xfId="35254"/>
    <cellStyle name="Notas 4 2 2 2 5 8 5" xfId="35255"/>
    <cellStyle name="Notas 4 2 2 2 5 8 6" xfId="35256"/>
    <cellStyle name="Notas 4 2 2 2 5 9" xfId="35257"/>
    <cellStyle name="Notas 4 2 2 2 6" xfId="35258"/>
    <cellStyle name="Notas 4 2 2 2 6 10" xfId="35259"/>
    <cellStyle name="Notas 4 2 2 2 6 11" xfId="35260"/>
    <cellStyle name="Notas 4 2 2 2 6 12" xfId="35261"/>
    <cellStyle name="Notas 4 2 2 2 6 13" xfId="35262"/>
    <cellStyle name="Notas 4 2 2 2 6 2" xfId="35263"/>
    <cellStyle name="Notas 4 2 2 2 6 2 2" xfId="35264"/>
    <cellStyle name="Notas 4 2 2 2 6 2 3" xfId="35265"/>
    <cellStyle name="Notas 4 2 2 2 6 2 4" xfId="35266"/>
    <cellStyle name="Notas 4 2 2 2 6 2 5" xfId="35267"/>
    <cellStyle name="Notas 4 2 2 2 6 2 6" xfId="35268"/>
    <cellStyle name="Notas 4 2 2 2 6 3" xfId="35269"/>
    <cellStyle name="Notas 4 2 2 2 6 3 2" xfId="35270"/>
    <cellStyle name="Notas 4 2 2 2 6 3 3" xfId="35271"/>
    <cellStyle name="Notas 4 2 2 2 6 3 4" xfId="35272"/>
    <cellStyle name="Notas 4 2 2 2 6 3 5" xfId="35273"/>
    <cellStyle name="Notas 4 2 2 2 6 3 6" xfId="35274"/>
    <cellStyle name="Notas 4 2 2 2 6 4" xfId="35275"/>
    <cellStyle name="Notas 4 2 2 2 6 4 2" xfId="35276"/>
    <cellStyle name="Notas 4 2 2 2 6 4 3" xfId="35277"/>
    <cellStyle name="Notas 4 2 2 2 6 4 4" xfId="35278"/>
    <cellStyle name="Notas 4 2 2 2 6 4 5" xfId="35279"/>
    <cellStyle name="Notas 4 2 2 2 6 4 6" xfId="35280"/>
    <cellStyle name="Notas 4 2 2 2 6 5" xfId="35281"/>
    <cellStyle name="Notas 4 2 2 2 6 5 2" xfId="35282"/>
    <cellStyle name="Notas 4 2 2 2 6 5 3" xfId="35283"/>
    <cellStyle name="Notas 4 2 2 2 6 5 4" xfId="35284"/>
    <cellStyle name="Notas 4 2 2 2 6 5 5" xfId="35285"/>
    <cellStyle name="Notas 4 2 2 2 6 5 6" xfId="35286"/>
    <cellStyle name="Notas 4 2 2 2 6 6" xfId="35287"/>
    <cellStyle name="Notas 4 2 2 2 6 6 2" xfId="35288"/>
    <cellStyle name="Notas 4 2 2 2 6 6 3" xfId="35289"/>
    <cellStyle name="Notas 4 2 2 2 6 6 4" xfId="35290"/>
    <cellStyle name="Notas 4 2 2 2 6 6 5" xfId="35291"/>
    <cellStyle name="Notas 4 2 2 2 6 6 6" xfId="35292"/>
    <cellStyle name="Notas 4 2 2 2 6 7" xfId="35293"/>
    <cellStyle name="Notas 4 2 2 2 6 7 2" xfId="35294"/>
    <cellStyle name="Notas 4 2 2 2 6 7 3" xfId="35295"/>
    <cellStyle name="Notas 4 2 2 2 6 7 4" xfId="35296"/>
    <cellStyle name="Notas 4 2 2 2 6 7 5" xfId="35297"/>
    <cellStyle name="Notas 4 2 2 2 6 7 6" xfId="35298"/>
    <cellStyle name="Notas 4 2 2 2 6 8" xfId="35299"/>
    <cellStyle name="Notas 4 2 2 2 6 8 2" xfId="35300"/>
    <cellStyle name="Notas 4 2 2 2 6 8 3" xfId="35301"/>
    <cellStyle name="Notas 4 2 2 2 6 8 4" xfId="35302"/>
    <cellStyle name="Notas 4 2 2 2 6 8 5" xfId="35303"/>
    <cellStyle name="Notas 4 2 2 2 6 8 6" xfId="35304"/>
    <cellStyle name="Notas 4 2 2 2 6 9" xfId="35305"/>
    <cellStyle name="Notas 4 2 2 2 7" xfId="35306"/>
    <cellStyle name="Notas 4 2 2 2 7 10" xfId="35307"/>
    <cellStyle name="Notas 4 2 2 2 7 11" xfId="35308"/>
    <cellStyle name="Notas 4 2 2 2 7 12" xfId="35309"/>
    <cellStyle name="Notas 4 2 2 2 7 13" xfId="35310"/>
    <cellStyle name="Notas 4 2 2 2 7 2" xfId="35311"/>
    <cellStyle name="Notas 4 2 2 2 7 2 2" xfId="35312"/>
    <cellStyle name="Notas 4 2 2 2 7 2 3" xfId="35313"/>
    <cellStyle name="Notas 4 2 2 2 7 2 4" xfId="35314"/>
    <cellStyle name="Notas 4 2 2 2 7 2 5" xfId="35315"/>
    <cellStyle name="Notas 4 2 2 2 7 2 6" xfId="35316"/>
    <cellStyle name="Notas 4 2 2 2 7 3" xfId="35317"/>
    <cellStyle name="Notas 4 2 2 2 7 3 2" xfId="35318"/>
    <cellStyle name="Notas 4 2 2 2 7 3 3" xfId="35319"/>
    <cellStyle name="Notas 4 2 2 2 7 3 4" xfId="35320"/>
    <cellStyle name="Notas 4 2 2 2 7 3 5" xfId="35321"/>
    <cellStyle name="Notas 4 2 2 2 7 3 6" xfId="35322"/>
    <cellStyle name="Notas 4 2 2 2 7 4" xfId="35323"/>
    <cellStyle name="Notas 4 2 2 2 7 4 2" xfId="35324"/>
    <cellStyle name="Notas 4 2 2 2 7 4 3" xfId="35325"/>
    <cellStyle name="Notas 4 2 2 2 7 4 4" xfId="35326"/>
    <cellStyle name="Notas 4 2 2 2 7 4 5" xfId="35327"/>
    <cellStyle name="Notas 4 2 2 2 7 4 6" xfId="35328"/>
    <cellStyle name="Notas 4 2 2 2 7 5" xfId="35329"/>
    <cellStyle name="Notas 4 2 2 2 7 5 2" xfId="35330"/>
    <cellStyle name="Notas 4 2 2 2 7 5 3" xfId="35331"/>
    <cellStyle name="Notas 4 2 2 2 7 5 4" xfId="35332"/>
    <cellStyle name="Notas 4 2 2 2 7 5 5" xfId="35333"/>
    <cellStyle name="Notas 4 2 2 2 7 5 6" xfId="35334"/>
    <cellStyle name="Notas 4 2 2 2 7 6" xfId="35335"/>
    <cellStyle name="Notas 4 2 2 2 7 6 2" xfId="35336"/>
    <cellStyle name="Notas 4 2 2 2 7 6 3" xfId="35337"/>
    <cellStyle name="Notas 4 2 2 2 7 6 4" xfId="35338"/>
    <cellStyle name="Notas 4 2 2 2 7 6 5" xfId="35339"/>
    <cellStyle name="Notas 4 2 2 2 7 6 6" xfId="35340"/>
    <cellStyle name="Notas 4 2 2 2 7 7" xfId="35341"/>
    <cellStyle name="Notas 4 2 2 2 7 7 2" xfId="35342"/>
    <cellStyle name="Notas 4 2 2 2 7 7 3" xfId="35343"/>
    <cellStyle name="Notas 4 2 2 2 7 7 4" xfId="35344"/>
    <cellStyle name="Notas 4 2 2 2 7 7 5" xfId="35345"/>
    <cellStyle name="Notas 4 2 2 2 7 7 6" xfId="35346"/>
    <cellStyle name="Notas 4 2 2 2 7 8" xfId="35347"/>
    <cellStyle name="Notas 4 2 2 2 7 8 2" xfId="35348"/>
    <cellStyle name="Notas 4 2 2 2 7 8 3" xfId="35349"/>
    <cellStyle name="Notas 4 2 2 2 7 8 4" xfId="35350"/>
    <cellStyle name="Notas 4 2 2 2 7 8 5" xfId="35351"/>
    <cellStyle name="Notas 4 2 2 2 7 8 6" xfId="35352"/>
    <cellStyle name="Notas 4 2 2 2 7 9" xfId="35353"/>
    <cellStyle name="Notas 4 2 2 2 8" xfId="35354"/>
    <cellStyle name="Notas 4 2 2 2 8 2" xfId="35355"/>
    <cellStyle name="Notas 4 2 2 2 8 3" xfId="35356"/>
    <cellStyle name="Notas 4 2 2 2 8 4" xfId="35357"/>
    <cellStyle name="Notas 4 2 2 2 8 5" xfId="35358"/>
    <cellStyle name="Notas 4 2 2 2 8 6" xfId="35359"/>
    <cellStyle name="Notas 4 2 2 2 9" xfId="35360"/>
    <cellStyle name="Notas 4 2 2 2 9 2" xfId="35361"/>
    <cellStyle name="Notas 4 2 2 2 9 3" xfId="35362"/>
    <cellStyle name="Notas 4 2 2 2 9 4" xfId="35363"/>
    <cellStyle name="Notas 4 2 2 2 9 5" xfId="35364"/>
    <cellStyle name="Notas 4 2 2 2 9 6" xfId="35365"/>
    <cellStyle name="Notas 4 2 2 20" xfId="35366"/>
    <cellStyle name="Notas 4 2 2 21" xfId="35367"/>
    <cellStyle name="Notas 4 2 2 3" xfId="35368"/>
    <cellStyle name="Notas 4 2 2 3 10" xfId="35369"/>
    <cellStyle name="Notas 4 2 2 3 11" xfId="35370"/>
    <cellStyle name="Notas 4 2 2 3 12" xfId="35371"/>
    <cellStyle name="Notas 4 2 2 3 13" xfId="35372"/>
    <cellStyle name="Notas 4 2 2 3 14" xfId="35373"/>
    <cellStyle name="Notas 4 2 2 3 15" xfId="35374"/>
    <cellStyle name="Notas 4 2 2 3 2" xfId="35375"/>
    <cellStyle name="Notas 4 2 2 3 2 10" xfId="35376"/>
    <cellStyle name="Notas 4 2 2 3 2 11" xfId="35377"/>
    <cellStyle name="Notas 4 2 2 3 2 12" xfId="35378"/>
    <cellStyle name="Notas 4 2 2 3 2 13" xfId="35379"/>
    <cellStyle name="Notas 4 2 2 3 2 14" xfId="35380"/>
    <cellStyle name="Notas 4 2 2 3 2 2" xfId="35381"/>
    <cellStyle name="Notas 4 2 2 3 2 2 2" xfId="35382"/>
    <cellStyle name="Notas 4 2 2 3 2 2 3" xfId="35383"/>
    <cellStyle name="Notas 4 2 2 3 2 2 4" xfId="35384"/>
    <cellStyle name="Notas 4 2 2 3 2 2 5" xfId="35385"/>
    <cellStyle name="Notas 4 2 2 3 2 2 6" xfId="35386"/>
    <cellStyle name="Notas 4 2 2 3 2 3" xfId="35387"/>
    <cellStyle name="Notas 4 2 2 3 2 3 2" xfId="35388"/>
    <cellStyle name="Notas 4 2 2 3 2 3 3" xfId="35389"/>
    <cellStyle name="Notas 4 2 2 3 2 3 4" xfId="35390"/>
    <cellStyle name="Notas 4 2 2 3 2 3 5" xfId="35391"/>
    <cellStyle name="Notas 4 2 2 3 2 3 6" xfId="35392"/>
    <cellStyle name="Notas 4 2 2 3 2 4" xfId="35393"/>
    <cellStyle name="Notas 4 2 2 3 2 4 2" xfId="35394"/>
    <cellStyle name="Notas 4 2 2 3 2 4 3" xfId="35395"/>
    <cellStyle name="Notas 4 2 2 3 2 4 4" xfId="35396"/>
    <cellStyle name="Notas 4 2 2 3 2 4 5" xfId="35397"/>
    <cellStyle name="Notas 4 2 2 3 2 4 6" xfId="35398"/>
    <cellStyle name="Notas 4 2 2 3 2 5" xfId="35399"/>
    <cellStyle name="Notas 4 2 2 3 2 5 2" xfId="35400"/>
    <cellStyle name="Notas 4 2 2 3 2 5 3" xfId="35401"/>
    <cellStyle name="Notas 4 2 2 3 2 5 4" xfId="35402"/>
    <cellStyle name="Notas 4 2 2 3 2 5 5" xfId="35403"/>
    <cellStyle name="Notas 4 2 2 3 2 5 6" xfId="35404"/>
    <cellStyle name="Notas 4 2 2 3 2 6" xfId="35405"/>
    <cellStyle name="Notas 4 2 2 3 2 6 2" xfId="35406"/>
    <cellStyle name="Notas 4 2 2 3 2 6 3" xfId="35407"/>
    <cellStyle name="Notas 4 2 2 3 2 6 4" xfId="35408"/>
    <cellStyle name="Notas 4 2 2 3 2 6 5" xfId="35409"/>
    <cellStyle name="Notas 4 2 2 3 2 6 6" xfId="35410"/>
    <cellStyle name="Notas 4 2 2 3 2 7" xfId="35411"/>
    <cellStyle name="Notas 4 2 2 3 2 7 2" xfId="35412"/>
    <cellStyle name="Notas 4 2 2 3 2 7 3" xfId="35413"/>
    <cellStyle name="Notas 4 2 2 3 2 7 4" xfId="35414"/>
    <cellStyle name="Notas 4 2 2 3 2 7 5" xfId="35415"/>
    <cellStyle name="Notas 4 2 2 3 2 7 6" xfId="35416"/>
    <cellStyle name="Notas 4 2 2 3 2 8" xfId="35417"/>
    <cellStyle name="Notas 4 2 2 3 2 8 2" xfId="35418"/>
    <cellStyle name="Notas 4 2 2 3 2 8 3" xfId="35419"/>
    <cellStyle name="Notas 4 2 2 3 2 8 4" xfId="35420"/>
    <cellStyle name="Notas 4 2 2 3 2 8 5" xfId="35421"/>
    <cellStyle name="Notas 4 2 2 3 2 8 6" xfId="35422"/>
    <cellStyle name="Notas 4 2 2 3 2 9" xfId="35423"/>
    <cellStyle name="Notas 4 2 2 3 3" xfId="35424"/>
    <cellStyle name="Notas 4 2 2 3 3 2" xfId="35425"/>
    <cellStyle name="Notas 4 2 2 3 3 3" xfId="35426"/>
    <cellStyle name="Notas 4 2 2 3 3 4" xfId="35427"/>
    <cellStyle name="Notas 4 2 2 3 3 5" xfId="35428"/>
    <cellStyle name="Notas 4 2 2 3 3 6" xfId="35429"/>
    <cellStyle name="Notas 4 2 2 3 4" xfId="35430"/>
    <cellStyle name="Notas 4 2 2 3 4 2" xfId="35431"/>
    <cellStyle name="Notas 4 2 2 3 4 3" xfId="35432"/>
    <cellStyle name="Notas 4 2 2 3 4 4" xfId="35433"/>
    <cellStyle name="Notas 4 2 2 3 4 5" xfId="35434"/>
    <cellStyle name="Notas 4 2 2 3 4 6" xfId="35435"/>
    <cellStyle name="Notas 4 2 2 3 5" xfId="35436"/>
    <cellStyle name="Notas 4 2 2 3 5 2" xfId="35437"/>
    <cellStyle name="Notas 4 2 2 3 5 3" xfId="35438"/>
    <cellStyle name="Notas 4 2 2 3 5 4" xfId="35439"/>
    <cellStyle name="Notas 4 2 2 3 5 5" xfId="35440"/>
    <cellStyle name="Notas 4 2 2 3 5 6" xfId="35441"/>
    <cellStyle name="Notas 4 2 2 3 6" xfId="35442"/>
    <cellStyle name="Notas 4 2 2 3 6 2" xfId="35443"/>
    <cellStyle name="Notas 4 2 2 3 6 3" xfId="35444"/>
    <cellStyle name="Notas 4 2 2 3 6 4" xfId="35445"/>
    <cellStyle name="Notas 4 2 2 3 6 5" xfId="35446"/>
    <cellStyle name="Notas 4 2 2 3 6 6" xfId="35447"/>
    <cellStyle name="Notas 4 2 2 3 7" xfId="35448"/>
    <cellStyle name="Notas 4 2 2 3 7 2" xfId="35449"/>
    <cellStyle name="Notas 4 2 2 3 7 3" xfId="35450"/>
    <cellStyle name="Notas 4 2 2 3 7 4" xfId="35451"/>
    <cellStyle name="Notas 4 2 2 3 7 5" xfId="35452"/>
    <cellStyle name="Notas 4 2 2 3 7 6" xfId="35453"/>
    <cellStyle name="Notas 4 2 2 3 8" xfId="35454"/>
    <cellStyle name="Notas 4 2 2 3 8 2" xfId="35455"/>
    <cellStyle name="Notas 4 2 2 3 8 3" xfId="35456"/>
    <cellStyle name="Notas 4 2 2 3 8 4" xfId="35457"/>
    <cellStyle name="Notas 4 2 2 3 8 5" xfId="35458"/>
    <cellStyle name="Notas 4 2 2 3 8 6" xfId="35459"/>
    <cellStyle name="Notas 4 2 2 3 9" xfId="35460"/>
    <cellStyle name="Notas 4 2 2 3 9 2" xfId="35461"/>
    <cellStyle name="Notas 4 2 2 3 9 3" xfId="35462"/>
    <cellStyle name="Notas 4 2 2 3 9 4" xfId="35463"/>
    <cellStyle name="Notas 4 2 2 3 9 5" xfId="35464"/>
    <cellStyle name="Notas 4 2 2 3 9 6" xfId="35465"/>
    <cellStyle name="Notas 4 2 2 4" xfId="35466"/>
    <cellStyle name="Notas 4 2 2 4 10" xfId="35467"/>
    <cellStyle name="Notas 4 2 2 4 11" xfId="35468"/>
    <cellStyle name="Notas 4 2 2 4 12" xfId="35469"/>
    <cellStyle name="Notas 4 2 2 4 13" xfId="35470"/>
    <cellStyle name="Notas 4 2 2 4 14" xfId="35471"/>
    <cellStyle name="Notas 4 2 2 4 2" xfId="35472"/>
    <cellStyle name="Notas 4 2 2 4 2 2" xfId="35473"/>
    <cellStyle name="Notas 4 2 2 4 2 3" xfId="35474"/>
    <cellStyle name="Notas 4 2 2 4 2 4" xfId="35475"/>
    <cellStyle name="Notas 4 2 2 4 2 5" xfId="35476"/>
    <cellStyle name="Notas 4 2 2 4 2 6" xfId="35477"/>
    <cellStyle name="Notas 4 2 2 4 2 7" xfId="35478"/>
    <cellStyle name="Notas 4 2 2 4 3" xfId="35479"/>
    <cellStyle name="Notas 4 2 2 4 3 2" xfId="35480"/>
    <cellStyle name="Notas 4 2 2 4 3 3" xfId="35481"/>
    <cellStyle name="Notas 4 2 2 4 3 4" xfId="35482"/>
    <cellStyle name="Notas 4 2 2 4 3 5" xfId="35483"/>
    <cellStyle name="Notas 4 2 2 4 3 6" xfId="35484"/>
    <cellStyle name="Notas 4 2 2 4 4" xfId="35485"/>
    <cellStyle name="Notas 4 2 2 4 4 2" xfId="35486"/>
    <cellStyle name="Notas 4 2 2 4 4 3" xfId="35487"/>
    <cellStyle name="Notas 4 2 2 4 4 4" xfId="35488"/>
    <cellStyle name="Notas 4 2 2 4 4 5" xfId="35489"/>
    <cellStyle name="Notas 4 2 2 4 4 6" xfId="35490"/>
    <cellStyle name="Notas 4 2 2 4 5" xfId="35491"/>
    <cellStyle name="Notas 4 2 2 4 5 2" xfId="35492"/>
    <cellStyle name="Notas 4 2 2 4 5 3" xfId="35493"/>
    <cellStyle name="Notas 4 2 2 4 5 4" xfId="35494"/>
    <cellStyle name="Notas 4 2 2 4 5 5" xfId="35495"/>
    <cellStyle name="Notas 4 2 2 4 5 6" xfId="35496"/>
    <cellStyle name="Notas 4 2 2 4 6" xfId="35497"/>
    <cellStyle name="Notas 4 2 2 4 6 2" xfId="35498"/>
    <cellStyle name="Notas 4 2 2 4 6 3" xfId="35499"/>
    <cellStyle name="Notas 4 2 2 4 6 4" xfId="35500"/>
    <cellStyle name="Notas 4 2 2 4 6 5" xfId="35501"/>
    <cellStyle name="Notas 4 2 2 4 6 6" xfId="35502"/>
    <cellStyle name="Notas 4 2 2 4 7" xfId="35503"/>
    <cellStyle name="Notas 4 2 2 4 7 2" xfId="35504"/>
    <cellStyle name="Notas 4 2 2 4 7 3" xfId="35505"/>
    <cellStyle name="Notas 4 2 2 4 7 4" xfId="35506"/>
    <cellStyle name="Notas 4 2 2 4 7 5" xfId="35507"/>
    <cellStyle name="Notas 4 2 2 4 7 6" xfId="35508"/>
    <cellStyle name="Notas 4 2 2 4 8" xfId="35509"/>
    <cellStyle name="Notas 4 2 2 4 8 2" xfId="35510"/>
    <cellStyle name="Notas 4 2 2 4 8 3" xfId="35511"/>
    <cellStyle name="Notas 4 2 2 4 8 4" xfId="35512"/>
    <cellStyle name="Notas 4 2 2 4 8 5" xfId="35513"/>
    <cellStyle name="Notas 4 2 2 4 8 6" xfId="35514"/>
    <cellStyle name="Notas 4 2 2 4 9" xfId="35515"/>
    <cellStyle name="Notas 4 2 2 5" xfId="35516"/>
    <cellStyle name="Notas 4 2 2 5 10" xfId="35517"/>
    <cellStyle name="Notas 4 2 2 5 11" xfId="35518"/>
    <cellStyle name="Notas 4 2 2 5 12" xfId="35519"/>
    <cellStyle name="Notas 4 2 2 5 13" xfId="35520"/>
    <cellStyle name="Notas 4 2 2 5 14" xfId="35521"/>
    <cellStyle name="Notas 4 2 2 5 2" xfId="35522"/>
    <cellStyle name="Notas 4 2 2 5 2 2" xfId="35523"/>
    <cellStyle name="Notas 4 2 2 5 2 3" xfId="35524"/>
    <cellStyle name="Notas 4 2 2 5 2 4" xfId="35525"/>
    <cellStyle name="Notas 4 2 2 5 2 5" xfId="35526"/>
    <cellStyle name="Notas 4 2 2 5 2 6" xfId="35527"/>
    <cellStyle name="Notas 4 2 2 5 3" xfId="35528"/>
    <cellStyle name="Notas 4 2 2 5 3 2" xfId="35529"/>
    <cellStyle name="Notas 4 2 2 5 3 3" xfId="35530"/>
    <cellStyle name="Notas 4 2 2 5 3 4" xfId="35531"/>
    <cellStyle name="Notas 4 2 2 5 3 5" xfId="35532"/>
    <cellStyle name="Notas 4 2 2 5 3 6" xfId="35533"/>
    <cellStyle name="Notas 4 2 2 5 4" xfId="35534"/>
    <cellStyle name="Notas 4 2 2 5 4 2" xfId="35535"/>
    <cellStyle name="Notas 4 2 2 5 4 3" xfId="35536"/>
    <cellStyle name="Notas 4 2 2 5 4 4" xfId="35537"/>
    <cellStyle name="Notas 4 2 2 5 4 5" xfId="35538"/>
    <cellStyle name="Notas 4 2 2 5 4 6" xfId="35539"/>
    <cellStyle name="Notas 4 2 2 5 5" xfId="35540"/>
    <cellStyle name="Notas 4 2 2 5 5 2" xfId="35541"/>
    <cellStyle name="Notas 4 2 2 5 5 3" xfId="35542"/>
    <cellStyle name="Notas 4 2 2 5 5 4" xfId="35543"/>
    <cellStyle name="Notas 4 2 2 5 5 5" xfId="35544"/>
    <cellStyle name="Notas 4 2 2 5 5 6" xfId="35545"/>
    <cellStyle name="Notas 4 2 2 5 6" xfId="35546"/>
    <cellStyle name="Notas 4 2 2 5 6 2" xfId="35547"/>
    <cellStyle name="Notas 4 2 2 5 6 3" xfId="35548"/>
    <cellStyle name="Notas 4 2 2 5 6 4" xfId="35549"/>
    <cellStyle name="Notas 4 2 2 5 6 5" xfId="35550"/>
    <cellStyle name="Notas 4 2 2 5 6 6" xfId="35551"/>
    <cellStyle name="Notas 4 2 2 5 7" xfId="35552"/>
    <cellStyle name="Notas 4 2 2 5 7 2" xfId="35553"/>
    <cellStyle name="Notas 4 2 2 5 7 3" xfId="35554"/>
    <cellStyle name="Notas 4 2 2 5 7 4" xfId="35555"/>
    <cellStyle name="Notas 4 2 2 5 7 5" xfId="35556"/>
    <cellStyle name="Notas 4 2 2 5 7 6" xfId="35557"/>
    <cellStyle name="Notas 4 2 2 5 8" xfId="35558"/>
    <cellStyle name="Notas 4 2 2 5 8 2" xfId="35559"/>
    <cellStyle name="Notas 4 2 2 5 8 3" xfId="35560"/>
    <cellStyle name="Notas 4 2 2 5 8 4" xfId="35561"/>
    <cellStyle name="Notas 4 2 2 5 8 5" xfId="35562"/>
    <cellStyle name="Notas 4 2 2 5 8 6" xfId="35563"/>
    <cellStyle name="Notas 4 2 2 5 9" xfId="35564"/>
    <cellStyle name="Notas 4 2 2 6" xfId="35565"/>
    <cellStyle name="Notas 4 2 2 6 10" xfId="35566"/>
    <cellStyle name="Notas 4 2 2 6 11" xfId="35567"/>
    <cellStyle name="Notas 4 2 2 6 12" xfId="35568"/>
    <cellStyle name="Notas 4 2 2 6 13" xfId="35569"/>
    <cellStyle name="Notas 4 2 2 6 2" xfId="35570"/>
    <cellStyle name="Notas 4 2 2 6 2 2" xfId="35571"/>
    <cellStyle name="Notas 4 2 2 6 2 3" xfId="35572"/>
    <cellStyle name="Notas 4 2 2 6 2 4" xfId="35573"/>
    <cellStyle name="Notas 4 2 2 6 2 5" xfId="35574"/>
    <cellStyle name="Notas 4 2 2 6 2 6" xfId="35575"/>
    <cellStyle name="Notas 4 2 2 6 3" xfId="35576"/>
    <cellStyle name="Notas 4 2 2 6 3 2" xfId="35577"/>
    <cellStyle name="Notas 4 2 2 6 3 3" xfId="35578"/>
    <cellStyle name="Notas 4 2 2 6 3 4" xfId="35579"/>
    <cellStyle name="Notas 4 2 2 6 3 5" xfId="35580"/>
    <cellStyle name="Notas 4 2 2 6 3 6" xfId="35581"/>
    <cellStyle name="Notas 4 2 2 6 4" xfId="35582"/>
    <cellStyle name="Notas 4 2 2 6 4 2" xfId="35583"/>
    <cellStyle name="Notas 4 2 2 6 4 3" xfId="35584"/>
    <cellStyle name="Notas 4 2 2 6 4 4" xfId="35585"/>
    <cellStyle name="Notas 4 2 2 6 4 5" xfId="35586"/>
    <cellStyle name="Notas 4 2 2 6 4 6" xfId="35587"/>
    <cellStyle name="Notas 4 2 2 6 5" xfId="35588"/>
    <cellStyle name="Notas 4 2 2 6 5 2" xfId="35589"/>
    <cellStyle name="Notas 4 2 2 6 5 3" xfId="35590"/>
    <cellStyle name="Notas 4 2 2 6 5 4" xfId="35591"/>
    <cellStyle name="Notas 4 2 2 6 5 5" xfId="35592"/>
    <cellStyle name="Notas 4 2 2 6 5 6" xfId="35593"/>
    <cellStyle name="Notas 4 2 2 6 6" xfId="35594"/>
    <cellStyle name="Notas 4 2 2 6 6 2" xfId="35595"/>
    <cellStyle name="Notas 4 2 2 6 6 3" xfId="35596"/>
    <cellStyle name="Notas 4 2 2 6 6 4" xfId="35597"/>
    <cellStyle name="Notas 4 2 2 6 6 5" xfId="35598"/>
    <cellStyle name="Notas 4 2 2 6 6 6" xfId="35599"/>
    <cellStyle name="Notas 4 2 2 6 7" xfId="35600"/>
    <cellStyle name="Notas 4 2 2 6 7 2" xfId="35601"/>
    <cellStyle name="Notas 4 2 2 6 7 3" xfId="35602"/>
    <cellStyle name="Notas 4 2 2 6 7 4" xfId="35603"/>
    <cellStyle name="Notas 4 2 2 6 7 5" xfId="35604"/>
    <cellStyle name="Notas 4 2 2 6 7 6" xfId="35605"/>
    <cellStyle name="Notas 4 2 2 6 8" xfId="35606"/>
    <cellStyle name="Notas 4 2 2 6 8 2" xfId="35607"/>
    <cellStyle name="Notas 4 2 2 6 8 3" xfId="35608"/>
    <cellStyle name="Notas 4 2 2 6 8 4" xfId="35609"/>
    <cellStyle name="Notas 4 2 2 6 8 5" xfId="35610"/>
    <cellStyle name="Notas 4 2 2 6 8 6" xfId="35611"/>
    <cellStyle name="Notas 4 2 2 6 9" xfId="35612"/>
    <cellStyle name="Notas 4 2 2 7" xfId="35613"/>
    <cellStyle name="Notas 4 2 2 7 10" xfId="35614"/>
    <cellStyle name="Notas 4 2 2 7 11" xfId="35615"/>
    <cellStyle name="Notas 4 2 2 7 12" xfId="35616"/>
    <cellStyle name="Notas 4 2 2 7 13" xfId="35617"/>
    <cellStyle name="Notas 4 2 2 7 2" xfId="35618"/>
    <cellStyle name="Notas 4 2 2 7 2 2" xfId="35619"/>
    <cellStyle name="Notas 4 2 2 7 2 3" xfId="35620"/>
    <cellStyle name="Notas 4 2 2 7 2 4" xfId="35621"/>
    <cellStyle name="Notas 4 2 2 7 2 5" xfId="35622"/>
    <cellStyle name="Notas 4 2 2 7 2 6" xfId="35623"/>
    <cellStyle name="Notas 4 2 2 7 3" xfId="35624"/>
    <cellStyle name="Notas 4 2 2 7 3 2" xfId="35625"/>
    <cellStyle name="Notas 4 2 2 7 3 3" xfId="35626"/>
    <cellStyle name="Notas 4 2 2 7 3 4" xfId="35627"/>
    <cellStyle name="Notas 4 2 2 7 3 5" xfId="35628"/>
    <cellStyle name="Notas 4 2 2 7 3 6" xfId="35629"/>
    <cellStyle name="Notas 4 2 2 7 4" xfId="35630"/>
    <cellStyle name="Notas 4 2 2 7 4 2" xfId="35631"/>
    <cellStyle name="Notas 4 2 2 7 4 3" xfId="35632"/>
    <cellStyle name="Notas 4 2 2 7 4 4" xfId="35633"/>
    <cellStyle name="Notas 4 2 2 7 4 5" xfId="35634"/>
    <cellStyle name="Notas 4 2 2 7 4 6" xfId="35635"/>
    <cellStyle name="Notas 4 2 2 7 5" xfId="35636"/>
    <cellStyle name="Notas 4 2 2 7 5 2" xfId="35637"/>
    <cellStyle name="Notas 4 2 2 7 5 3" xfId="35638"/>
    <cellStyle name="Notas 4 2 2 7 5 4" xfId="35639"/>
    <cellStyle name="Notas 4 2 2 7 5 5" xfId="35640"/>
    <cellStyle name="Notas 4 2 2 7 5 6" xfId="35641"/>
    <cellStyle name="Notas 4 2 2 7 6" xfId="35642"/>
    <cellStyle name="Notas 4 2 2 7 6 2" xfId="35643"/>
    <cellStyle name="Notas 4 2 2 7 6 3" xfId="35644"/>
    <cellStyle name="Notas 4 2 2 7 6 4" xfId="35645"/>
    <cellStyle name="Notas 4 2 2 7 6 5" xfId="35646"/>
    <cellStyle name="Notas 4 2 2 7 6 6" xfId="35647"/>
    <cellStyle name="Notas 4 2 2 7 7" xfId="35648"/>
    <cellStyle name="Notas 4 2 2 7 7 2" xfId="35649"/>
    <cellStyle name="Notas 4 2 2 7 7 3" xfId="35650"/>
    <cellStyle name="Notas 4 2 2 7 7 4" xfId="35651"/>
    <cellStyle name="Notas 4 2 2 7 7 5" xfId="35652"/>
    <cellStyle name="Notas 4 2 2 7 7 6" xfId="35653"/>
    <cellStyle name="Notas 4 2 2 7 8" xfId="35654"/>
    <cellStyle name="Notas 4 2 2 7 8 2" xfId="35655"/>
    <cellStyle name="Notas 4 2 2 7 8 3" xfId="35656"/>
    <cellStyle name="Notas 4 2 2 7 8 4" xfId="35657"/>
    <cellStyle name="Notas 4 2 2 7 8 5" xfId="35658"/>
    <cellStyle name="Notas 4 2 2 7 8 6" xfId="35659"/>
    <cellStyle name="Notas 4 2 2 7 9" xfId="35660"/>
    <cellStyle name="Notas 4 2 2 8" xfId="35661"/>
    <cellStyle name="Notas 4 2 2 8 10" xfId="35662"/>
    <cellStyle name="Notas 4 2 2 8 11" xfId="35663"/>
    <cellStyle name="Notas 4 2 2 8 12" xfId="35664"/>
    <cellStyle name="Notas 4 2 2 8 13" xfId="35665"/>
    <cellStyle name="Notas 4 2 2 8 2" xfId="35666"/>
    <cellStyle name="Notas 4 2 2 8 2 2" xfId="35667"/>
    <cellStyle name="Notas 4 2 2 8 2 3" xfId="35668"/>
    <cellStyle name="Notas 4 2 2 8 2 4" xfId="35669"/>
    <cellStyle name="Notas 4 2 2 8 2 5" xfId="35670"/>
    <cellStyle name="Notas 4 2 2 8 2 6" xfId="35671"/>
    <cellStyle name="Notas 4 2 2 8 3" xfId="35672"/>
    <cellStyle name="Notas 4 2 2 8 3 2" xfId="35673"/>
    <cellStyle name="Notas 4 2 2 8 3 3" xfId="35674"/>
    <cellStyle name="Notas 4 2 2 8 3 4" xfId="35675"/>
    <cellStyle name="Notas 4 2 2 8 3 5" xfId="35676"/>
    <cellStyle name="Notas 4 2 2 8 3 6" xfId="35677"/>
    <cellStyle name="Notas 4 2 2 8 4" xfId="35678"/>
    <cellStyle name="Notas 4 2 2 8 4 2" xfId="35679"/>
    <cellStyle name="Notas 4 2 2 8 4 3" xfId="35680"/>
    <cellStyle name="Notas 4 2 2 8 4 4" xfId="35681"/>
    <cellStyle name="Notas 4 2 2 8 4 5" xfId="35682"/>
    <cellStyle name="Notas 4 2 2 8 4 6" xfId="35683"/>
    <cellStyle name="Notas 4 2 2 8 5" xfId="35684"/>
    <cellStyle name="Notas 4 2 2 8 5 2" xfId="35685"/>
    <cellStyle name="Notas 4 2 2 8 5 3" xfId="35686"/>
    <cellStyle name="Notas 4 2 2 8 5 4" xfId="35687"/>
    <cellStyle name="Notas 4 2 2 8 5 5" xfId="35688"/>
    <cellStyle name="Notas 4 2 2 8 5 6" xfId="35689"/>
    <cellStyle name="Notas 4 2 2 8 6" xfId="35690"/>
    <cellStyle name="Notas 4 2 2 8 6 2" xfId="35691"/>
    <cellStyle name="Notas 4 2 2 8 6 3" xfId="35692"/>
    <cellStyle name="Notas 4 2 2 8 6 4" xfId="35693"/>
    <cellStyle name="Notas 4 2 2 8 6 5" xfId="35694"/>
    <cellStyle name="Notas 4 2 2 8 6 6" xfId="35695"/>
    <cellStyle name="Notas 4 2 2 8 7" xfId="35696"/>
    <cellStyle name="Notas 4 2 2 8 7 2" xfId="35697"/>
    <cellStyle name="Notas 4 2 2 8 7 3" xfId="35698"/>
    <cellStyle name="Notas 4 2 2 8 7 4" xfId="35699"/>
    <cellStyle name="Notas 4 2 2 8 7 5" xfId="35700"/>
    <cellStyle name="Notas 4 2 2 8 7 6" xfId="35701"/>
    <cellStyle name="Notas 4 2 2 8 8" xfId="35702"/>
    <cellStyle name="Notas 4 2 2 8 8 2" xfId="35703"/>
    <cellStyle name="Notas 4 2 2 8 8 3" xfId="35704"/>
    <cellStyle name="Notas 4 2 2 8 8 4" xfId="35705"/>
    <cellStyle name="Notas 4 2 2 8 8 5" xfId="35706"/>
    <cellStyle name="Notas 4 2 2 8 8 6" xfId="35707"/>
    <cellStyle name="Notas 4 2 2 8 9" xfId="35708"/>
    <cellStyle name="Notas 4 2 2 9" xfId="35709"/>
    <cellStyle name="Notas 4 2 2 9 2" xfId="35710"/>
    <cellStyle name="Notas 4 2 2 9 3" xfId="35711"/>
    <cellStyle name="Notas 4 2 2 9 4" xfId="35712"/>
    <cellStyle name="Notas 4 2 2 9 5" xfId="35713"/>
    <cellStyle name="Notas 4 2 2 9 6" xfId="35714"/>
    <cellStyle name="Notas 4 2 20" xfId="35715"/>
    <cellStyle name="Notas 4 2 21" xfId="35716"/>
    <cellStyle name="Notas 4 2 22" xfId="35717"/>
    <cellStyle name="Notas 4 2 3" xfId="35718"/>
    <cellStyle name="Notas 4 2 3 10" xfId="35719"/>
    <cellStyle name="Notas 4 2 3 10 2" xfId="35720"/>
    <cellStyle name="Notas 4 2 3 10 3" xfId="35721"/>
    <cellStyle name="Notas 4 2 3 10 4" xfId="35722"/>
    <cellStyle name="Notas 4 2 3 10 5" xfId="35723"/>
    <cellStyle name="Notas 4 2 3 10 6" xfId="35724"/>
    <cellStyle name="Notas 4 2 3 11" xfId="35725"/>
    <cellStyle name="Notas 4 2 3 11 2" xfId="35726"/>
    <cellStyle name="Notas 4 2 3 11 3" xfId="35727"/>
    <cellStyle name="Notas 4 2 3 11 4" xfId="35728"/>
    <cellStyle name="Notas 4 2 3 11 5" xfId="35729"/>
    <cellStyle name="Notas 4 2 3 11 6" xfId="35730"/>
    <cellStyle name="Notas 4 2 3 12" xfId="35731"/>
    <cellStyle name="Notas 4 2 3 12 2" xfId="35732"/>
    <cellStyle name="Notas 4 2 3 12 3" xfId="35733"/>
    <cellStyle name="Notas 4 2 3 12 4" xfId="35734"/>
    <cellStyle name="Notas 4 2 3 12 5" xfId="35735"/>
    <cellStyle name="Notas 4 2 3 12 6" xfId="35736"/>
    <cellStyle name="Notas 4 2 3 13" xfId="35737"/>
    <cellStyle name="Notas 4 2 3 13 2" xfId="35738"/>
    <cellStyle name="Notas 4 2 3 13 3" xfId="35739"/>
    <cellStyle name="Notas 4 2 3 13 4" xfId="35740"/>
    <cellStyle name="Notas 4 2 3 13 5" xfId="35741"/>
    <cellStyle name="Notas 4 2 3 13 6" xfId="35742"/>
    <cellStyle name="Notas 4 2 3 14" xfId="35743"/>
    <cellStyle name="Notas 4 2 3 14 2" xfId="35744"/>
    <cellStyle name="Notas 4 2 3 14 3" xfId="35745"/>
    <cellStyle name="Notas 4 2 3 14 4" xfId="35746"/>
    <cellStyle name="Notas 4 2 3 14 5" xfId="35747"/>
    <cellStyle name="Notas 4 2 3 14 6" xfId="35748"/>
    <cellStyle name="Notas 4 2 3 15" xfId="35749"/>
    <cellStyle name="Notas 4 2 3 16" xfId="35750"/>
    <cellStyle name="Notas 4 2 3 17" xfId="35751"/>
    <cellStyle name="Notas 4 2 3 18" xfId="35752"/>
    <cellStyle name="Notas 4 2 3 19" xfId="35753"/>
    <cellStyle name="Notas 4 2 3 2" xfId="35754"/>
    <cellStyle name="Notas 4 2 3 2 10" xfId="35755"/>
    <cellStyle name="Notas 4 2 3 2 11" xfId="35756"/>
    <cellStyle name="Notas 4 2 3 2 12" xfId="35757"/>
    <cellStyle name="Notas 4 2 3 2 13" xfId="35758"/>
    <cellStyle name="Notas 4 2 3 2 14" xfId="35759"/>
    <cellStyle name="Notas 4 2 3 2 15" xfId="35760"/>
    <cellStyle name="Notas 4 2 3 2 2" xfId="35761"/>
    <cellStyle name="Notas 4 2 3 2 2 10" xfId="35762"/>
    <cellStyle name="Notas 4 2 3 2 2 11" xfId="35763"/>
    <cellStyle name="Notas 4 2 3 2 2 12" xfId="35764"/>
    <cellStyle name="Notas 4 2 3 2 2 13" xfId="35765"/>
    <cellStyle name="Notas 4 2 3 2 2 14" xfId="35766"/>
    <cellStyle name="Notas 4 2 3 2 2 2" xfId="35767"/>
    <cellStyle name="Notas 4 2 3 2 2 2 2" xfId="35768"/>
    <cellStyle name="Notas 4 2 3 2 2 2 3" xfId="35769"/>
    <cellStyle name="Notas 4 2 3 2 2 2 4" xfId="35770"/>
    <cellStyle name="Notas 4 2 3 2 2 2 5" xfId="35771"/>
    <cellStyle name="Notas 4 2 3 2 2 2 6" xfId="35772"/>
    <cellStyle name="Notas 4 2 3 2 2 2 7" xfId="35773"/>
    <cellStyle name="Notas 4 2 3 2 2 3" xfId="35774"/>
    <cellStyle name="Notas 4 2 3 2 2 3 2" xfId="35775"/>
    <cellStyle name="Notas 4 2 3 2 2 3 3" xfId="35776"/>
    <cellStyle name="Notas 4 2 3 2 2 3 4" xfId="35777"/>
    <cellStyle name="Notas 4 2 3 2 2 3 5" xfId="35778"/>
    <cellStyle name="Notas 4 2 3 2 2 3 6" xfId="35779"/>
    <cellStyle name="Notas 4 2 3 2 2 4" xfId="35780"/>
    <cellStyle name="Notas 4 2 3 2 2 4 2" xfId="35781"/>
    <cellStyle name="Notas 4 2 3 2 2 4 3" xfId="35782"/>
    <cellStyle name="Notas 4 2 3 2 2 4 4" xfId="35783"/>
    <cellStyle name="Notas 4 2 3 2 2 4 5" xfId="35784"/>
    <cellStyle name="Notas 4 2 3 2 2 4 6" xfId="35785"/>
    <cellStyle name="Notas 4 2 3 2 2 5" xfId="35786"/>
    <cellStyle name="Notas 4 2 3 2 2 5 2" xfId="35787"/>
    <cellStyle name="Notas 4 2 3 2 2 5 3" xfId="35788"/>
    <cellStyle name="Notas 4 2 3 2 2 5 4" xfId="35789"/>
    <cellStyle name="Notas 4 2 3 2 2 5 5" xfId="35790"/>
    <cellStyle name="Notas 4 2 3 2 2 5 6" xfId="35791"/>
    <cellStyle name="Notas 4 2 3 2 2 6" xfId="35792"/>
    <cellStyle name="Notas 4 2 3 2 2 6 2" xfId="35793"/>
    <cellStyle name="Notas 4 2 3 2 2 6 3" xfId="35794"/>
    <cellStyle name="Notas 4 2 3 2 2 6 4" xfId="35795"/>
    <cellStyle name="Notas 4 2 3 2 2 6 5" xfId="35796"/>
    <cellStyle name="Notas 4 2 3 2 2 6 6" xfId="35797"/>
    <cellStyle name="Notas 4 2 3 2 2 7" xfId="35798"/>
    <cellStyle name="Notas 4 2 3 2 2 7 2" xfId="35799"/>
    <cellStyle name="Notas 4 2 3 2 2 7 3" xfId="35800"/>
    <cellStyle name="Notas 4 2 3 2 2 7 4" xfId="35801"/>
    <cellStyle name="Notas 4 2 3 2 2 7 5" xfId="35802"/>
    <cellStyle name="Notas 4 2 3 2 2 7 6" xfId="35803"/>
    <cellStyle name="Notas 4 2 3 2 2 8" xfId="35804"/>
    <cellStyle name="Notas 4 2 3 2 2 8 2" xfId="35805"/>
    <cellStyle name="Notas 4 2 3 2 2 8 3" xfId="35806"/>
    <cellStyle name="Notas 4 2 3 2 2 8 4" xfId="35807"/>
    <cellStyle name="Notas 4 2 3 2 2 8 5" xfId="35808"/>
    <cellStyle name="Notas 4 2 3 2 2 8 6" xfId="35809"/>
    <cellStyle name="Notas 4 2 3 2 2 9" xfId="35810"/>
    <cellStyle name="Notas 4 2 3 2 3" xfId="35811"/>
    <cellStyle name="Notas 4 2 3 2 3 2" xfId="35812"/>
    <cellStyle name="Notas 4 2 3 2 3 3" xfId="35813"/>
    <cellStyle name="Notas 4 2 3 2 3 4" xfId="35814"/>
    <cellStyle name="Notas 4 2 3 2 3 5" xfId="35815"/>
    <cellStyle name="Notas 4 2 3 2 3 6" xfId="35816"/>
    <cellStyle name="Notas 4 2 3 2 3 7" xfId="35817"/>
    <cellStyle name="Notas 4 2 3 2 4" xfId="35818"/>
    <cellStyle name="Notas 4 2 3 2 4 2" xfId="35819"/>
    <cellStyle name="Notas 4 2 3 2 4 3" xfId="35820"/>
    <cellStyle name="Notas 4 2 3 2 4 4" xfId="35821"/>
    <cellStyle name="Notas 4 2 3 2 4 5" xfId="35822"/>
    <cellStyle name="Notas 4 2 3 2 4 6" xfId="35823"/>
    <cellStyle name="Notas 4 2 3 2 4 7" xfId="35824"/>
    <cellStyle name="Notas 4 2 3 2 5" xfId="35825"/>
    <cellStyle name="Notas 4 2 3 2 5 2" xfId="35826"/>
    <cellStyle name="Notas 4 2 3 2 5 3" xfId="35827"/>
    <cellStyle name="Notas 4 2 3 2 5 4" xfId="35828"/>
    <cellStyle name="Notas 4 2 3 2 5 5" xfId="35829"/>
    <cellStyle name="Notas 4 2 3 2 5 6" xfId="35830"/>
    <cellStyle name="Notas 4 2 3 2 5 7" xfId="35831"/>
    <cellStyle name="Notas 4 2 3 2 6" xfId="35832"/>
    <cellStyle name="Notas 4 2 3 2 6 2" xfId="35833"/>
    <cellStyle name="Notas 4 2 3 2 6 3" xfId="35834"/>
    <cellStyle name="Notas 4 2 3 2 6 4" xfId="35835"/>
    <cellStyle name="Notas 4 2 3 2 6 5" xfId="35836"/>
    <cellStyle name="Notas 4 2 3 2 6 6" xfId="35837"/>
    <cellStyle name="Notas 4 2 3 2 6 7" xfId="35838"/>
    <cellStyle name="Notas 4 2 3 2 7" xfId="35839"/>
    <cellStyle name="Notas 4 2 3 2 7 2" xfId="35840"/>
    <cellStyle name="Notas 4 2 3 2 7 3" xfId="35841"/>
    <cellStyle name="Notas 4 2 3 2 7 4" xfId="35842"/>
    <cellStyle name="Notas 4 2 3 2 7 5" xfId="35843"/>
    <cellStyle name="Notas 4 2 3 2 7 6" xfId="35844"/>
    <cellStyle name="Notas 4 2 3 2 8" xfId="35845"/>
    <cellStyle name="Notas 4 2 3 2 8 2" xfId="35846"/>
    <cellStyle name="Notas 4 2 3 2 8 3" xfId="35847"/>
    <cellStyle name="Notas 4 2 3 2 8 4" xfId="35848"/>
    <cellStyle name="Notas 4 2 3 2 8 5" xfId="35849"/>
    <cellStyle name="Notas 4 2 3 2 8 6" xfId="35850"/>
    <cellStyle name="Notas 4 2 3 2 9" xfId="35851"/>
    <cellStyle name="Notas 4 2 3 2 9 2" xfId="35852"/>
    <cellStyle name="Notas 4 2 3 2 9 3" xfId="35853"/>
    <cellStyle name="Notas 4 2 3 2 9 4" xfId="35854"/>
    <cellStyle name="Notas 4 2 3 2 9 5" xfId="35855"/>
    <cellStyle name="Notas 4 2 3 2 9 6" xfId="35856"/>
    <cellStyle name="Notas 4 2 3 20" xfId="35857"/>
    <cellStyle name="Notas 4 2 3 3" xfId="35858"/>
    <cellStyle name="Notas 4 2 3 3 10" xfId="35859"/>
    <cellStyle name="Notas 4 2 3 3 11" xfId="35860"/>
    <cellStyle name="Notas 4 2 3 3 12" xfId="35861"/>
    <cellStyle name="Notas 4 2 3 3 13" xfId="35862"/>
    <cellStyle name="Notas 4 2 3 3 14" xfId="35863"/>
    <cellStyle name="Notas 4 2 3 3 2" xfId="35864"/>
    <cellStyle name="Notas 4 2 3 3 2 2" xfId="35865"/>
    <cellStyle name="Notas 4 2 3 3 2 3" xfId="35866"/>
    <cellStyle name="Notas 4 2 3 3 2 4" xfId="35867"/>
    <cellStyle name="Notas 4 2 3 3 2 5" xfId="35868"/>
    <cellStyle name="Notas 4 2 3 3 2 6" xfId="35869"/>
    <cellStyle name="Notas 4 2 3 3 2 7" xfId="35870"/>
    <cellStyle name="Notas 4 2 3 3 3" xfId="35871"/>
    <cellStyle name="Notas 4 2 3 3 3 2" xfId="35872"/>
    <cellStyle name="Notas 4 2 3 3 3 3" xfId="35873"/>
    <cellStyle name="Notas 4 2 3 3 3 4" xfId="35874"/>
    <cellStyle name="Notas 4 2 3 3 3 5" xfId="35875"/>
    <cellStyle name="Notas 4 2 3 3 3 6" xfId="35876"/>
    <cellStyle name="Notas 4 2 3 3 4" xfId="35877"/>
    <cellStyle name="Notas 4 2 3 3 4 2" xfId="35878"/>
    <cellStyle name="Notas 4 2 3 3 4 3" xfId="35879"/>
    <cellStyle name="Notas 4 2 3 3 4 4" xfId="35880"/>
    <cellStyle name="Notas 4 2 3 3 4 5" xfId="35881"/>
    <cellStyle name="Notas 4 2 3 3 4 6" xfId="35882"/>
    <cellStyle name="Notas 4 2 3 3 5" xfId="35883"/>
    <cellStyle name="Notas 4 2 3 3 5 2" xfId="35884"/>
    <cellStyle name="Notas 4 2 3 3 5 3" xfId="35885"/>
    <cellStyle name="Notas 4 2 3 3 5 4" xfId="35886"/>
    <cellStyle name="Notas 4 2 3 3 5 5" xfId="35887"/>
    <cellStyle name="Notas 4 2 3 3 5 6" xfId="35888"/>
    <cellStyle name="Notas 4 2 3 3 6" xfId="35889"/>
    <cellStyle name="Notas 4 2 3 3 6 2" xfId="35890"/>
    <cellStyle name="Notas 4 2 3 3 6 3" xfId="35891"/>
    <cellStyle name="Notas 4 2 3 3 6 4" xfId="35892"/>
    <cellStyle name="Notas 4 2 3 3 6 5" xfId="35893"/>
    <cellStyle name="Notas 4 2 3 3 6 6" xfId="35894"/>
    <cellStyle name="Notas 4 2 3 3 7" xfId="35895"/>
    <cellStyle name="Notas 4 2 3 3 7 2" xfId="35896"/>
    <cellStyle name="Notas 4 2 3 3 7 3" xfId="35897"/>
    <cellStyle name="Notas 4 2 3 3 7 4" xfId="35898"/>
    <cellStyle name="Notas 4 2 3 3 7 5" xfId="35899"/>
    <cellStyle name="Notas 4 2 3 3 7 6" xfId="35900"/>
    <cellStyle name="Notas 4 2 3 3 8" xfId="35901"/>
    <cellStyle name="Notas 4 2 3 3 8 2" xfId="35902"/>
    <cellStyle name="Notas 4 2 3 3 8 3" xfId="35903"/>
    <cellStyle name="Notas 4 2 3 3 8 4" xfId="35904"/>
    <cellStyle name="Notas 4 2 3 3 8 5" xfId="35905"/>
    <cellStyle name="Notas 4 2 3 3 8 6" xfId="35906"/>
    <cellStyle name="Notas 4 2 3 3 9" xfId="35907"/>
    <cellStyle name="Notas 4 2 3 4" xfId="35908"/>
    <cellStyle name="Notas 4 2 3 4 10" xfId="35909"/>
    <cellStyle name="Notas 4 2 3 4 11" xfId="35910"/>
    <cellStyle name="Notas 4 2 3 4 12" xfId="35911"/>
    <cellStyle name="Notas 4 2 3 4 13" xfId="35912"/>
    <cellStyle name="Notas 4 2 3 4 14" xfId="35913"/>
    <cellStyle name="Notas 4 2 3 4 2" xfId="35914"/>
    <cellStyle name="Notas 4 2 3 4 2 2" xfId="35915"/>
    <cellStyle name="Notas 4 2 3 4 2 3" xfId="35916"/>
    <cellStyle name="Notas 4 2 3 4 2 4" xfId="35917"/>
    <cellStyle name="Notas 4 2 3 4 2 5" xfId="35918"/>
    <cellStyle name="Notas 4 2 3 4 2 6" xfId="35919"/>
    <cellStyle name="Notas 4 2 3 4 2 7" xfId="35920"/>
    <cellStyle name="Notas 4 2 3 4 3" xfId="35921"/>
    <cellStyle name="Notas 4 2 3 4 3 2" xfId="35922"/>
    <cellStyle name="Notas 4 2 3 4 3 3" xfId="35923"/>
    <cellStyle name="Notas 4 2 3 4 3 4" xfId="35924"/>
    <cellStyle name="Notas 4 2 3 4 3 5" xfId="35925"/>
    <cellStyle name="Notas 4 2 3 4 3 6" xfId="35926"/>
    <cellStyle name="Notas 4 2 3 4 4" xfId="35927"/>
    <cellStyle name="Notas 4 2 3 4 4 2" xfId="35928"/>
    <cellStyle name="Notas 4 2 3 4 4 3" xfId="35929"/>
    <cellStyle name="Notas 4 2 3 4 4 4" xfId="35930"/>
    <cellStyle name="Notas 4 2 3 4 4 5" xfId="35931"/>
    <cellStyle name="Notas 4 2 3 4 4 6" xfId="35932"/>
    <cellStyle name="Notas 4 2 3 4 5" xfId="35933"/>
    <cellStyle name="Notas 4 2 3 4 5 2" xfId="35934"/>
    <cellStyle name="Notas 4 2 3 4 5 3" xfId="35935"/>
    <cellStyle name="Notas 4 2 3 4 5 4" xfId="35936"/>
    <cellStyle name="Notas 4 2 3 4 5 5" xfId="35937"/>
    <cellStyle name="Notas 4 2 3 4 5 6" xfId="35938"/>
    <cellStyle name="Notas 4 2 3 4 6" xfId="35939"/>
    <cellStyle name="Notas 4 2 3 4 6 2" xfId="35940"/>
    <cellStyle name="Notas 4 2 3 4 6 3" xfId="35941"/>
    <cellStyle name="Notas 4 2 3 4 6 4" xfId="35942"/>
    <cellStyle name="Notas 4 2 3 4 6 5" xfId="35943"/>
    <cellStyle name="Notas 4 2 3 4 6 6" xfId="35944"/>
    <cellStyle name="Notas 4 2 3 4 7" xfId="35945"/>
    <cellStyle name="Notas 4 2 3 4 7 2" xfId="35946"/>
    <cellStyle name="Notas 4 2 3 4 7 3" xfId="35947"/>
    <cellStyle name="Notas 4 2 3 4 7 4" xfId="35948"/>
    <cellStyle name="Notas 4 2 3 4 7 5" xfId="35949"/>
    <cellStyle name="Notas 4 2 3 4 7 6" xfId="35950"/>
    <cellStyle name="Notas 4 2 3 4 8" xfId="35951"/>
    <cellStyle name="Notas 4 2 3 4 8 2" xfId="35952"/>
    <cellStyle name="Notas 4 2 3 4 8 3" xfId="35953"/>
    <cellStyle name="Notas 4 2 3 4 8 4" xfId="35954"/>
    <cellStyle name="Notas 4 2 3 4 8 5" xfId="35955"/>
    <cellStyle name="Notas 4 2 3 4 8 6" xfId="35956"/>
    <cellStyle name="Notas 4 2 3 4 9" xfId="35957"/>
    <cellStyle name="Notas 4 2 3 5" xfId="35958"/>
    <cellStyle name="Notas 4 2 3 5 10" xfId="35959"/>
    <cellStyle name="Notas 4 2 3 5 11" xfId="35960"/>
    <cellStyle name="Notas 4 2 3 5 12" xfId="35961"/>
    <cellStyle name="Notas 4 2 3 5 13" xfId="35962"/>
    <cellStyle name="Notas 4 2 3 5 14" xfId="35963"/>
    <cellStyle name="Notas 4 2 3 5 2" xfId="35964"/>
    <cellStyle name="Notas 4 2 3 5 2 2" xfId="35965"/>
    <cellStyle name="Notas 4 2 3 5 2 3" xfId="35966"/>
    <cellStyle name="Notas 4 2 3 5 2 4" xfId="35967"/>
    <cellStyle name="Notas 4 2 3 5 2 5" xfId="35968"/>
    <cellStyle name="Notas 4 2 3 5 2 6" xfId="35969"/>
    <cellStyle name="Notas 4 2 3 5 3" xfId="35970"/>
    <cellStyle name="Notas 4 2 3 5 3 2" xfId="35971"/>
    <cellStyle name="Notas 4 2 3 5 3 3" xfId="35972"/>
    <cellStyle name="Notas 4 2 3 5 3 4" xfId="35973"/>
    <cellStyle name="Notas 4 2 3 5 3 5" xfId="35974"/>
    <cellStyle name="Notas 4 2 3 5 3 6" xfId="35975"/>
    <cellStyle name="Notas 4 2 3 5 4" xfId="35976"/>
    <cellStyle name="Notas 4 2 3 5 4 2" xfId="35977"/>
    <cellStyle name="Notas 4 2 3 5 4 3" xfId="35978"/>
    <cellStyle name="Notas 4 2 3 5 4 4" xfId="35979"/>
    <cellStyle name="Notas 4 2 3 5 4 5" xfId="35980"/>
    <cellStyle name="Notas 4 2 3 5 4 6" xfId="35981"/>
    <cellStyle name="Notas 4 2 3 5 5" xfId="35982"/>
    <cellStyle name="Notas 4 2 3 5 5 2" xfId="35983"/>
    <cellStyle name="Notas 4 2 3 5 5 3" xfId="35984"/>
    <cellStyle name="Notas 4 2 3 5 5 4" xfId="35985"/>
    <cellStyle name="Notas 4 2 3 5 5 5" xfId="35986"/>
    <cellStyle name="Notas 4 2 3 5 5 6" xfId="35987"/>
    <cellStyle name="Notas 4 2 3 5 6" xfId="35988"/>
    <cellStyle name="Notas 4 2 3 5 6 2" xfId="35989"/>
    <cellStyle name="Notas 4 2 3 5 6 3" xfId="35990"/>
    <cellStyle name="Notas 4 2 3 5 6 4" xfId="35991"/>
    <cellStyle name="Notas 4 2 3 5 6 5" xfId="35992"/>
    <cellStyle name="Notas 4 2 3 5 6 6" xfId="35993"/>
    <cellStyle name="Notas 4 2 3 5 7" xfId="35994"/>
    <cellStyle name="Notas 4 2 3 5 7 2" xfId="35995"/>
    <cellStyle name="Notas 4 2 3 5 7 3" xfId="35996"/>
    <cellStyle name="Notas 4 2 3 5 7 4" xfId="35997"/>
    <cellStyle name="Notas 4 2 3 5 7 5" xfId="35998"/>
    <cellStyle name="Notas 4 2 3 5 7 6" xfId="35999"/>
    <cellStyle name="Notas 4 2 3 5 8" xfId="36000"/>
    <cellStyle name="Notas 4 2 3 5 8 2" xfId="36001"/>
    <cellStyle name="Notas 4 2 3 5 8 3" xfId="36002"/>
    <cellStyle name="Notas 4 2 3 5 8 4" xfId="36003"/>
    <cellStyle name="Notas 4 2 3 5 8 5" xfId="36004"/>
    <cellStyle name="Notas 4 2 3 5 8 6" xfId="36005"/>
    <cellStyle name="Notas 4 2 3 5 9" xfId="36006"/>
    <cellStyle name="Notas 4 2 3 6" xfId="36007"/>
    <cellStyle name="Notas 4 2 3 6 10" xfId="36008"/>
    <cellStyle name="Notas 4 2 3 6 11" xfId="36009"/>
    <cellStyle name="Notas 4 2 3 6 12" xfId="36010"/>
    <cellStyle name="Notas 4 2 3 6 13" xfId="36011"/>
    <cellStyle name="Notas 4 2 3 6 2" xfId="36012"/>
    <cellStyle name="Notas 4 2 3 6 2 2" xfId="36013"/>
    <cellStyle name="Notas 4 2 3 6 2 3" xfId="36014"/>
    <cellStyle name="Notas 4 2 3 6 2 4" xfId="36015"/>
    <cellStyle name="Notas 4 2 3 6 2 5" xfId="36016"/>
    <cellStyle name="Notas 4 2 3 6 2 6" xfId="36017"/>
    <cellStyle name="Notas 4 2 3 6 3" xfId="36018"/>
    <cellStyle name="Notas 4 2 3 6 3 2" xfId="36019"/>
    <cellStyle name="Notas 4 2 3 6 3 3" xfId="36020"/>
    <cellStyle name="Notas 4 2 3 6 3 4" xfId="36021"/>
    <cellStyle name="Notas 4 2 3 6 3 5" xfId="36022"/>
    <cellStyle name="Notas 4 2 3 6 3 6" xfId="36023"/>
    <cellStyle name="Notas 4 2 3 6 4" xfId="36024"/>
    <cellStyle name="Notas 4 2 3 6 4 2" xfId="36025"/>
    <cellStyle name="Notas 4 2 3 6 4 3" xfId="36026"/>
    <cellStyle name="Notas 4 2 3 6 4 4" xfId="36027"/>
    <cellStyle name="Notas 4 2 3 6 4 5" xfId="36028"/>
    <cellStyle name="Notas 4 2 3 6 4 6" xfId="36029"/>
    <cellStyle name="Notas 4 2 3 6 5" xfId="36030"/>
    <cellStyle name="Notas 4 2 3 6 5 2" xfId="36031"/>
    <cellStyle name="Notas 4 2 3 6 5 3" xfId="36032"/>
    <cellStyle name="Notas 4 2 3 6 5 4" xfId="36033"/>
    <cellStyle name="Notas 4 2 3 6 5 5" xfId="36034"/>
    <cellStyle name="Notas 4 2 3 6 5 6" xfId="36035"/>
    <cellStyle name="Notas 4 2 3 6 6" xfId="36036"/>
    <cellStyle name="Notas 4 2 3 6 6 2" xfId="36037"/>
    <cellStyle name="Notas 4 2 3 6 6 3" xfId="36038"/>
    <cellStyle name="Notas 4 2 3 6 6 4" xfId="36039"/>
    <cellStyle name="Notas 4 2 3 6 6 5" xfId="36040"/>
    <cellStyle name="Notas 4 2 3 6 6 6" xfId="36041"/>
    <cellStyle name="Notas 4 2 3 6 7" xfId="36042"/>
    <cellStyle name="Notas 4 2 3 6 7 2" xfId="36043"/>
    <cellStyle name="Notas 4 2 3 6 7 3" xfId="36044"/>
    <cellStyle name="Notas 4 2 3 6 7 4" xfId="36045"/>
    <cellStyle name="Notas 4 2 3 6 7 5" xfId="36046"/>
    <cellStyle name="Notas 4 2 3 6 7 6" xfId="36047"/>
    <cellStyle name="Notas 4 2 3 6 8" xfId="36048"/>
    <cellStyle name="Notas 4 2 3 6 8 2" xfId="36049"/>
    <cellStyle name="Notas 4 2 3 6 8 3" xfId="36050"/>
    <cellStyle name="Notas 4 2 3 6 8 4" xfId="36051"/>
    <cellStyle name="Notas 4 2 3 6 8 5" xfId="36052"/>
    <cellStyle name="Notas 4 2 3 6 8 6" xfId="36053"/>
    <cellStyle name="Notas 4 2 3 6 9" xfId="36054"/>
    <cellStyle name="Notas 4 2 3 7" xfId="36055"/>
    <cellStyle name="Notas 4 2 3 7 10" xfId="36056"/>
    <cellStyle name="Notas 4 2 3 7 11" xfId="36057"/>
    <cellStyle name="Notas 4 2 3 7 12" xfId="36058"/>
    <cellStyle name="Notas 4 2 3 7 13" xfId="36059"/>
    <cellStyle name="Notas 4 2 3 7 2" xfId="36060"/>
    <cellStyle name="Notas 4 2 3 7 2 2" xfId="36061"/>
    <cellStyle name="Notas 4 2 3 7 2 3" xfId="36062"/>
    <cellStyle name="Notas 4 2 3 7 2 4" xfId="36063"/>
    <cellStyle name="Notas 4 2 3 7 2 5" xfId="36064"/>
    <cellStyle name="Notas 4 2 3 7 2 6" xfId="36065"/>
    <cellStyle name="Notas 4 2 3 7 3" xfId="36066"/>
    <cellStyle name="Notas 4 2 3 7 3 2" xfId="36067"/>
    <cellStyle name="Notas 4 2 3 7 3 3" xfId="36068"/>
    <cellStyle name="Notas 4 2 3 7 3 4" xfId="36069"/>
    <cellStyle name="Notas 4 2 3 7 3 5" xfId="36070"/>
    <cellStyle name="Notas 4 2 3 7 3 6" xfId="36071"/>
    <cellStyle name="Notas 4 2 3 7 4" xfId="36072"/>
    <cellStyle name="Notas 4 2 3 7 4 2" xfId="36073"/>
    <cellStyle name="Notas 4 2 3 7 4 3" xfId="36074"/>
    <cellStyle name="Notas 4 2 3 7 4 4" xfId="36075"/>
    <cellStyle name="Notas 4 2 3 7 4 5" xfId="36076"/>
    <cellStyle name="Notas 4 2 3 7 4 6" xfId="36077"/>
    <cellStyle name="Notas 4 2 3 7 5" xfId="36078"/>
    <cellStyle name="Notas 4 2 3 7 5 2" xfId="36079"/>
    <cellStyle name="Notas 4 2 3 7 5 3" xfId="36080"/>
    <cellStyle name="Notas 4 2 3 7 5 4" xfId="36081"/>
    <cellStyle name="Notas 4 2 3 7 5 5" xfId="36082"/>
    <cellStyle name="Notas 4 2 3 7 5 6" xfId="36083"/>
    <cellStyle name="Notas 4 2 3 7 6" xfId="36084"/>
    <cellStyle name="Notas 4 2 3 7 6 2" xfId="36085"/>
    <cellStyle name="Notas 4 2 3 7 6 3" xfId="36086"/>
    <cellStyle name="Notas 4 2 3 7 6 4" xfId="36087"/>
    <cellStyle name="Notas 4 2 3 7 6 5" xfId="36088"/>
    <cellStyle name="Notas 4 2 3 7 6 6" xfId="36089"/>
    <cellStyle name="Notas 4 2 3 7 7" xfId="36090"/>
    <cellStyle name="Notas 4 2 3 7 7 2" xfId="36091"/>
    <cellStyle name="Notas 4 2 3 7 7 3" xfId="36092"/>
    <cellStyle name="Notas 4 2 3 7 7 4" xfId="36093"/>
    <cellStyle name="Notas 4 2 3 7 7 5" xfId="36094"/>
    <cellStyle name="Notas 4 2 3 7 7 6" xfId="36095"/>
    <cellStyle name="Notas 4 2 3 7 8" xfId="36096"/>
    <cellStyle name="Notas 4 2 3 7 8 2" xfId="36097"/>
    <cellStyle name="Notas 4 2 3 7 8 3" xfId="36098"/>
    <cellStyle name="Notas 4 2 3 7 8 4" xfId="36099"/>
    <cellStyle name="Notas 4 2 3 7 8 5" xfId="36100"/>
    <cellStyle name="Notas 4 2 3 7 8 6" xfId="36101"/>
    <cellStyle name="Notas 4 2 3 7 9" xfId="36102"/>
    <cellStyle name="Notas 4 2 3 8" xfId="36103"/>
    <cellStyle name="Notas 4 2 3 8 2" xfId="36104"/>
    <cellStyle name="Notas 4 2 3 8 3" xfId="36105"/>
    <cellStyle name="Notas 4 2 3 8 4" xfId="36106"/>
    <cellStyle name="Notas 4 2 3 8 5" xfId="36107"/>
    <cellStyle name="Notas 4 2 3 8 6" xfId="36108"/>
    <cellStyle name="Notas 4 2 3 9" xfId="36109"/>
    <cellStyle name="Notas 4 2 3 9 2" xfId="36110"/>
    <cellStyle name="Notas 4 2 3 9 3" xfId="36111"/>
    <cellStyle name="Notas 4 2 3 9 4" xfId="36112"/>
    <cellStyle name="Notas 4 2 3 9 5" xfId="36113"/>
    <cellStyle name="Notas 4 2 3 9 6" xfId="36114"/>
    <cellStyle name="Notas 4 2 4" xfId="36115"/>
    <cellStyle name="Notas 4 2 4 10" xfId="36116"/>
    <cellStyle name="Notas 4 2 4 11" xfId="36117"/>
    <cellStyle name="Notas 4 2 4 12" xfId="36118"/>
    <cellStyle name="Notas 4 2 4 13" xfId="36119"/>
    <cellStyle name="Notas 4 2 4 14" xfId="36120"/>
    <cellStyle name="Notas 4 2 4 15" xfId="36121"/>
    <cellStyle name="Notas 4 2 4 2" xfId="36122"/>
    <cellStyle name="Notas 4 2 4 2 10" xfId="36123"/>
    <cellStyle name="Notas 4 2 4 2 11" xfId="36124"/>
    <cellStyle name="Notas 4 2 4 2 12" xfId="36125"/>
    <cellStyle name="Notas 4 2 4 2 13" xfId="36126"/>
    <cellStyle name="Notas 4 2 4 2 14" xfId="36127"/>
    <cellStyle name="Notas 4 2 4 2 2" xfId="36128"/>
    <cellStyle name="Notas 4 2 4 2 2 2" xfId="36129"/>
    <cellStyle name="Notas 4 2 4 2 2 2 2" xfId="36130"/>
    <cellStyle name="Notas 4 2 4 2 2 3" xfId="36131"/>
    <cellStyle name="Notas 4 2 4 2 2 4" xfId="36132"/>
    <cellStyle name="Notas 4 2 4 2 2 5" xfId="36133"/>
    <cellStyle name="Notas 4 2 4 2 2 6" xfId="36134"/>
    <cellStyle name="Notas 4 2 4 2 2 7" xfId="36135"/>
    <cellStyle name="Notas 4 2 4 2 3" xfId="36136"/>
    <cellStyle name="Notas 4 2 4 2 3 2" xfId="36137"/>
    <cellStyle name="Notas 4 2 4 2 3 3" xfId="36138"/>
    <cellStyle name="Notas 4 2 4 2 3 4" xfId="36139"/>
    <cellStyle name="Notas 4 2 4 2 3 5" xfId="36140"/>
    <cellStyle name="Notas 4 2 4 2 3 6" xfId="36141"/>
    <cellStyle name="Notas 4 2 4 2 3 7" xfId="36142"/>
    <cellStyle name="Notas 4 2 4 2 4" xfId="36143"/>
    <cellStyle name="Notas 4 2 4 2 4 2" xfId="36144"/>
    <cellStyle name="Notas 4 2 4 2 4 3" xfId="36145"/>
    <cellStyle name="Notas 4 2 4 2 4 4" xfId="36146"/>
    <cellStyle name="Notas 4 2 4 2 4 5" xfId="36147"/>
    <cellStyle name="Notas 4 2 4 2 4 6" xfId="36148"/>
    <cellStyle name="Notas 4 2 4 2 4 7" xfId="36149"/>
    <cellStyle name="Notas 4 2 4 2 5" xfId="36150"/>
    <cellStyle name="Notas 4 2 4 2 5 2" xfId="36151"/>
    <cellStyle name="Notas 4 2 4 2 5 3" xfId="36152"/>
    <cellStyle name="Notas 4 2 4 2 5 4" xfId="36153"/>
    <cellStyle name="Notas 4 2 4 2 5 5" xfId="36154"/>
    <cellStyle name="Notas 4 2 4 2 5 6" xfId="36155"/>
    <cellStyle name="Notas 4 2 4 2 5 7" xfId="36156"/>
    <cellStyle name="Notas 4 2 4 2 6" xfId="36157"/>
    <cellStyle name="Notas 4 2 4 2 6 2" xfId="36158"/>
    <cellStyle name="Notas 4 2 4 2 6 3" xfId="36159"/>
    <cellStyle name="Notas 4 2 4 2 6 4" xfId="36160"/>
    <cellStyle name="Notas 4 2 4 2 6 5" xfId="36161"/>
    <cellStyle name="Notas 4 2 4 2 6 6" xfId="36162"/>
    <cellStyle name="Notas 4 2 4 2 6 7" xfId="36163"/>
    <cellStyle name="Notas 4 2 4 2 7" xfId="36164"/>
    <cellStyle name="Notas 4 2 4 2 7 2" xfId="36165"/>
    <cellStyle name="Notas 4 2 4 2 7 3" xfId="36166"/>
    <cellStyle name="Notas 4 2 4 2 7 4" xfId="36167"/>
    <cellStyle name="Notas 4 2 4 2 7 5" xfId="36168"/>
    <cellStyle name="Notas 4 2 4 2 7 6" xfId="36169"/>
    <cellStyle name="Notas 4 2 4 2 8" xfId="36170"/>
    <cellStyle name="Notas 4 2 4 2 8 2" xfId="36171"/>
    <cellStyle name="Notas 4 2 4 2 8 3" xfId="36172"/>
    <cellStyle name="Notas 4 2 4 2 8 4" xfId="36173"/>
    <cellStyle name="Notas 4 2 4 2 8 5" xfId="36174"/>
    <cellStyle name="Notas 4 2 4 2 8 6" xfId="36175"/>
    <cellStyle name="Notas 4 2 4 2 9" xfId="36176"/>
    <cellStyle name="Notas 4 2 4 3" xfId="36177"/>
    <cellStyle name="Notas 4 2 4 3 2" xfId="36178"/>
    <cellStyle name="Notas 4 2 4 3 2 2" xfId="36179"/>
    <cellStyle name="Notas 4 2 4 3 3" xfId="36180"/>
    <cellStyle name="Notas 4 2 4 3 4" xfId="36181"/>
    <cellStyle name="Notas 4 2 4 3 5" xfId="36182"/>
    <cellStyle name="Notas 4 2 4 3 6" xfId="36183"/>
    <cellStyle name="Notas 4 2 4 3 7" xfId="36184"/>
    <cellStyle name="Notas 4 2 4 4" xfId="36185"/>
    <cellStyle name="Notas 4 2 4 4 2" xfId="36186"/>
    <cellStyle name="Notas 4 2 4 4 2 2" xfId="36187"/>
    <cellStyle name="Notas 4 2 4 4 3" xfId="36188"/>
    <cellStyle name="Notas 4 2 4 4 4" xfId="36189"/>
    <cellStyle name="Notas 4 2 4 4 5" xfId="36190"/>
    <cellStyle name="Notas 4 2 4 4 6" xfId="36191"/>
    <cellStyle name="Notas 4 2 4 4 7" xfId="36192"/>
    <cellStyle name="Notas 4 2 4 5" xfId="36193"/>
    <cellStyle name="Notas 4 2 4 5 2" xfId="36194"/>
    <cellStyle name="Notas 4 2 4 5 3" xfId="36195"/>
    <cellStyle name="Notas 4 2 4 5 4" xfId="36196"/>
    <cellStyle name="Notas 4 2 4 5 5" xfId="36197"/>
    <cellStyle name="Notas 4 2 4 5 6" xfId="36198"/>
    <cellStyle name="Notas 4 2 4 5 7" xfId="36199"/>
    <cellStyle name="Notas 4 2 4 6" xfId="36200"/>
    <cellStyle name="Notas 4 2 4 6 2" xfId="36201"/>
    <cellStyle name="Notas 4 2 4 6 3" xfId="36202"/>
    <cellStyle name="Notas 4 2 4 6 4" xfId="36203"/>
    <cellStyle name="Notas 4 2 4 6 5" xfId="36204"/>
    <cellStyle name="Notas 4 2 4 6 6" xfId="36205"/>
    <cellStyle name="Notas 4 2 4 7" xfId="36206"/>
    <cellStyle name="Notas 4 2 4 7 2" xfId="36207"/>
    <cellStyle name="Notas 4 2 4 7 3" xfId="36208"/>
    <cellStyle name="Notas 4 2 4 7 4" xfId="36209"/>
    <cellStyle name="Notas 4 2 4 7 5" xfId="36210"/>
    <cellStyle name="Notas 4 2 4 7 6" xfId="36211"/>
    <cellStyle name="Notas 4 2 4 8" xfId="36212"/>
    <cellStyle name="Notas 4 2 4 8 2" xfId="36213"/>
    <cellStyle name="Notas 4 2 4 8 3" xfId="36214"/>
    <cellStyle name="Notas 4 2 4 8 4" xfId="36215"/>
    <cellStyle name="Notas 4 2 4 8 5" xfId="36216"/>
    <cellStyle name="Notas 4 2 4 8 6" xfId="36217"/>
    <cellStyle name="Notas 4 2 4 9" xfId="36218"/>
    <cellStyle name="Notas 4 2 4 9 2" xfId="36219"/>
    <cellStyle name="Notas 4 2 4 9 3" xfId="36220"/>
    <cellStyle name="Notas 4 2 4 9 4" xfId="36221"/>
    <cellStyle name="Notas 4 2 4 9 5" xfId="36222"/>
    <cellStyle name="Notas 4 2 4 9 6" xfId="36223"/>
    <cellStyle name="Notas 4 2 5" xfId="36224"/>
    <cellStyle name="Notas 4 2 5 10" xfId="36225"/>
    <cellStyle name="Notas 4 2 5 11" xfId="36226"/>
    <cellStyle name="Notas 4 2 5 12" xfId="36227"/>
    <cellStyle name="Notas 4 2 5 13" xfId="36228"/>
    <cellStyle name="Notas 4 2 5 14" xfId="36229"/>
    <cellStyle name="Notas 4 2 5 2" xfId="36230"/>
    <cellStyle name="Notas 4 2 5 2 2" xfId="36231"/>
    <cellStyle name="Notas 4 2 5 2 2 2" xfId="36232"/>
    <cellStyle name="Notas 4 2 5 2 2 3" xfId="36233"/>
    <cellStyle name="Notas 4 2 5 2 3" xfId="36234"/>
    <cellStyle name="Notas 4 2 5 2 3 2" xfId="36235"/>
    <cellStyle name="Notas 4 2 5 2 4" xfId="36236"/>
    <cellStyle name="Notas 4 2 5 2 4 2" xfId="36237"/>
    <cellStyle name="Notas 4 2 5 2 5" xfId="36238"/>
    <cellStyle name="Notas 4 2 5 2 5 2" xfId="36239"/>
    <cellStyle name="Notas 4 2 5 2 6" xfId="36240"/>
    <cellStyle name="Notas 4 2 5 2 6 2" xfId="36241"/>
    <cellStyle name="Notas 4 2 5 2 7" xfId="36242"/>
    <cellStyle name="Notas 4 2 5 3" xfId="36243"/>
    <cellStyle name="Notas 4 2 5 3 2" xfId="36244"/>
    <cellStyle name="Notas 4 2 5 3 2 2" xfId="36245"/>
    <cellStyle name="Notas 4 2 5 3 3" xfId="36246"/>
    <cellStyle name="Notas 4 2 5 3 4" xfId="36247"/>
    <cellStyle name="Notas 4 2 5 3 5" xfId="36248"/>
    <cellStyle name="Notas 4 2 5 3 6" xfId="36249"/>
    <cellStyle name="Notas 4 2 5 3 7" xfId="36250"/>
    <cellStyle name="Notas 4 2 5 4" xfId="36251"/>
    <cellStyle name="Notas 4 2 5 4 2" xfId="36252"/>
    <cellStyle name="Notas 4 2 5 4 2 2" xfId="36253"/>
    <cellStyle name="Notas 4 2 5 4 3" xfId="36254"/>
    <cellStyle name="Notas 4 2 5 4 4" xfId="36255"/>
    <cellStyle name="Notas 4 2 5 4 5" xfId="36256"/>
    <cellStyle name="Notas 4 2 5 4 6" xfId="36257"/>
    <cellStyle name="Notas 4 2 5 4 7" xfId="36258"/>
    <cellStyle name="Notas 4 2 5 5" xfId="36259"/>
    <cellStyle name="Notas 4 2 5 5 2" xfId="36260"/>
    <cellStyle name="Notas 4 2 5 5 3" xfId="36261"/>
    <cellStyle name="Notas 4 2 5 5 4" xfId="36262"/>
    <cellStyle name="Notas 4 2 5 5 5" xfId="36263"/>
    <cellStyle name="Notas 4 2 5 5 6" xfId="36264"/>
    <cellStyle name="Notas 4 2 5 5 7" xfId="36265"/>
    <cellStyle name="Notas 4 2 5 6" xfId="36266"/>
    <cellStyle name="Notas 4 2 5 6 2" xfId="36267"/>
    <cellStyle name="Notas 4 2 5 6 3" xfId="36268"/>
    <cellStyle name="Notas 4 2 5 6 4" xfId="36269"/>
    <cellStyle name="Notas 4 2 5 6 5" xfId="36270"/>
    <cellStyle name="Notas 4 2 5 6 6" xfId="36271"/>
    <cellStyle name="Notas 4 2 5 7" xfId="36272"/>
    <cellStyle name="Notas 4 2 5 7 2" xfId="36273"/>
    <cellStyle name="Notas 4 2 5 7 3" xfId="36274"/>
    <cellStyle name="Notas 4 2 5 7 4" xfId="36275"/>
    <cellStyle name="Notas 4 2 5 7 5" xfId="36276"/>
    <cellStyle name="Notas 4 2 5 7 6" xfId="36277"/>
    <cellStyle name="Notas 4 2 5 8" xfId="36278"/>
    <cellStyle name="Notas 4 2 5 8 2" xfId="36279"/>
    <cellStyle name="Notas 4 2 5 8 3" xfId="36280"/>
    <cellStyle name="Notas 4 2 5 8 4" xfId="36281"/>
    <cellStyle name="Notas 4 2 5 8 5" xfId="36282"/>
    <cellStyle name="Notas 4 2 5 8 6" xfId="36283"/>
    <cellStyle name="Notas 4 2 5 9" xfId="36284"/>
    <cellStyle name="Notas 4 2 6" xfId="36285"/>
    <cellStyle name="Notas 4 2 6 10" xfId="36286"/>
    <cellStyle name="Notas 4 2 6 11" xfId="36287"/>
    <cellStyle name="Notas 4 2 6 12" xfId="36288"/>
    <cellStyle name="Notas 4 2 6 13" xfId="36289"/>
    <cellStyle name="Notas 4 2 6 14" xfId="36290"/>
    <cellStyle name="Notas 4 2 6 2" xfId="36291"/>
    <cellStyle name="Notas 4 2 6 2 2" xfId="36292"/>
    <cellStyle name="Notas 4 2 6 2 2 2" xfId="36293"/>
    <cellStyle name="Notas 4 2 6 2 2 3" xfId="36294"/>
    <cellStyle name="Notas 4 2 6 2 3" xfId="36295"/>
    <cellStyle name="Notas 4 2 6 2 3 2" xfId="36296"/>
    <cellStyle name="Notas 4 2 6 2 4" xfId="36297"/>
    <cellStyle name="Notas 4 2 6 2 4 2" xfId="36298"/>
    <cellStyle name="Notas 4 2 6 2 5" xfId="36299"/>
    <cellStyle name="Notas 4 2 6 2 5 2" xfId="36300"/>
    <cellStyle name="Notas 4 2 6 2 6" xfId="36301"/>
    <cellStyle name="Notas 4 2 6 2 6 2" xfId="36302"/>
    <cellStyle name="Notas 4 2 6 2 7" xfId="36303"/>
    <cellStyle name="Notas 4 2 6 3" xfId="36304"/>
    <cellStyle name="Notas 4 2 6 3 2" xfId="36305"/>
    <cellStyle name="Notas 4 2 6 3 2 2" xfId="36306"/>
    <cellStyle name="Notas 4 2 6 3 3" xfId="36307"/>
    <cellStyle name="Notas 4 2 6 3 4" xfId="36308"/>
    <cellStyle name="Notas 4 2 6 3 5" xfId="36309"/>
    <cellStyle name="Notas 4 2 6 3 6" xfId="36310"/>
    <cellStyle name="Notas 4 2 6 3 7" xfId="36311"/>
    <cellStyle name="Notas 4 2 6 4" xfId="36312"/>
    <cellStyle name="Notas 4 2 6 4 2" xfId="36313"/>
    <cellStyle name="Notas 4 2 6 4 2 2" xfId="36314"/>
    <cellStyle name="Notas 4 2 6 4 3" xfId="36315"/>
    <cellStyle name="Notas 4 2 6 4 4" xfId="36316"/>
    <cellStyle name="Notas 4 2 6 4 5" xfId="36317"/>
    <cellStyle name="Notas 4 2 6 4 6" xfId="36318"/>
    <cellStyle name="Notas 4 2 6 4 7" xfId="36319"/>
    <cellStyle name="Notas 4 2 6 5" xfId="36320"/>
    <cellStyle name="Notas 4 2 6 5 2" xfId="36321"/>
    <cellStyle name="Notas 4 2 6 5 3" xfId="36322"/>
    <cellStyle name="Notas 4 2 6 5 4" xfId="36323"/>
    <cellStyle name="Notas 4 2 6 5 5" xfId="36324"/>
    <cellStyle name="Notas 4 2 6 5 6" xfId="36325"/>
    <cellStyle name="Notas 4 2 6 5 7" xfId="36326"/>
    <cellStyle name="Notas 4 2 6 6" xfId="36327"/>
    <cellStyle name="Notas 4 2 6 6 2" xfId="36328"/>
    <cellStyle name="Notas 4 2 6 6 3" xfId="36329"/>
    <cellStyle name="Notas 4 2 6 6 4" xfId="36330"/>
    <cellStyle name="Notas 4 2 6 6 5" xfId="36331"/>
    <cellStyle name="Notas 4 2 6 6 6" xfId="36332"/>
    <cellStyle name="Notas 4 2 6 7" xfId="36333"/>
    <cellStyle name="Notas 4 2 6 7 2" xfId="36334"/>
    <cellStyle name="Notas 4 2 6 7 3" xfId="36335"/>
    <cellStyle name="Notas 4 2 6 7 4" xfId="36336"/>
    <cellStyle name="Notas 4 2 6 7 5" xfId="36337"/>
    <cellStyle name="Notas 4 2 6 7 6" xfId="36338"/>
    <cellStyle name="Notas 4 2 6 8" xfId="36339"/>
    <cellStyle name="Notas 4 2 6 8 2" xfId="36340"/>
    <cellStyle name="Notas 4 2 6 8 3" xfId="36341"/>
    <cellStyle name="Notas 4 2 6 8 4" xfId="36342"/>
    <cellStyle name="Notas 4 2 6 8 5" xfId="36343"/>
    <cellStyle name="Notas 4 2 6 8 6" xfId="36344"/>
    <cellStyle name="Notas 4 2 6 9" xfId="36345"/>
    <cellStyle name="Notas 4 2 7" xfId="36346"/>
    <cellStyle name="Notas 4 2 7 10" xfId="36347"/>
    <cellStyle name="Notas 4 2 7 11" xfId="36348"/>
    <cellStyle name="Notas 4 2 7 12" xfId="36349"/>
    <cellStyle name="Notas 4 2 7 13" xfId="36350"/>
    <cellStyle name="Notas 4 2 7 14" xfId="36351"/>
    <cellStyle name="Notas 4 2 7 2" xfId="36352"/>
    <cellStyle name="Notas 4 2 7 2 2" xfId="36353"/>
    <cellStyle name="Notas 4 2 7 2 2 2" xfId="36354"/>
    <cellStyle name="Notas 4 2 7 2 2 3" xfId="36355"/>
    <cellStyle name="Notas 4 2 7 2 3" xfId="36356"/>
    <cellStyle name="Notas 4 2 7 2 3 2" xfId="36357"/>
    <cellStyle name="Notas 4 2 7 2 4" xfId="36358"/>
    <cellStyle name="Notas 4 2 7 2 4 2" xfId="36359"/>
    <cellStyle name="Notas 4 2 7 2 5" xfId="36360"/>
    <cellStyle name="Notas 4 2 7 2 5 2" xfId="36361"/>
    <cellStyle name="Notas 4 2 7 2 6" xfId="36362"/>
    <cellStyle name="Notas 4 2 7 2 6 2" xfId="36363"/>
    <cellStyle name="Notas 4 2 7 2 7" xfId="36364"/>
    <cellStyle name="Notas 4 2 7 3" xfId="36365"/>
    <cellStyle name="Notas 4 2 7 3 2" xfId="36366"/>
    <cellStyle name="Notas 4 2 7 3 2 2" xfId="36367"/>
    <cellStyle name="Notas 4 2 7 3 3" xfId="36368"/>
    <cellStyle name="Notas 4 2 7 3 4" xfId="36369"/>
    <cellStyle name="Notas 4 2 7 3 5" xfId="36370"/>
    <cellStyle name="Notas 4 2 7 3 6" xfId="36371"/>
    <cellStyle name="Notas 4 2 7 3 7" xfId="36372"/>
    <cellStyle name="Notas 4 2 7 4" xfId="36373"/>
    <cellStyle name="Notas 4 2 7 4 2" xfId="36374"/>
    <cellStyle name="Notas 4 2 7 4 2 2" xfId="36375"/>
    <cellStyle name="Notas 4 2 7 4 3" xfId="36376"/>
    <cellStyle name="Notas 4 2 7 4 4" xfId="36377"/>
    <cellStyle name="Notas 4 2 7 4 5" xfId="36378"/>
    <cellStyle name="Notas 4 2 7 4 6" xfId="36379"/>
    <cellStyle name="Notas 4 2 7 4 7" xfId="36380"/>
    <cellStyle name="Notas 4 2 7 5" xfId="36381"/>
    <cellStyle name="Notas 4 2 7 5 2" xfId="36382"/>
    <cellStyle name="Notas 4 2 7 5 3" xfId="36383"/>
    <cellStyle name="Notas 4 2 7 5 4" xfId="36384"/>
    <cellStyle name="Notas 4 2 7 5 5" xfId="36385"/>
    <cellStyle name="Notas 4 2 7 5 6" xfId="36386"/>
    <cellStyle name="Notas 4 2 7 5 7" xfId="36387"/>
    <cellStyle name="Notas 4 2 7 6" xfId="36388"/>
    <cellStyle name="Notas 4 2 7 6 2" xfId="36389"/>
    <cellStyle name="Notas 4 2 7 6 3" xfId="36390"/>
    <cellStyle name="Notas 4 2 7 6 4" xfId="36391"/>
    <cellStyle name="Notas 4 2 7 6 5" xfId="36392"/>
    <cellStyle name="Notas 4 2 7 6 6" xfId="36393"/>
    <cellStyle name="Notas 4 2 7 7" xfId="36394"/>
    <cellStyle name="Notas 4 2 7 7 2" xfId="36395"/>
    <cellStyle name="Notas 4 2 7 7 3" xfId="36396"/>
    <cellStyle name="Notas 4 2 7 7 4" xfId="36397"/>
    <cellStyle name="Notas 4 2 7 7 5" xfId="36398"/>
    <cellStyle name="Notas 4 2 7 7 6" xfId="36399"/>
    <cellStyle name="Notas 4 2 7 8" xfId="36400"/>
    <cellStyle name="Notas 4 2 7 8 2" xfId="36401"/>
    <cellStyle name="Notas 4 2 7 8 3" xfId="36402"/>
    <cellStyle name="Notas 4 2 7 8 4" xfId="36403"/>
    <cellStyle name="Notas 4 2 7 8 5" xfId="36404"/>
    <cellStyle name="Notas 4 2 7 8 6" xfId="36405"/>
    <cellStyle name="Notas 4 2 7 9" xfId="36406"/>
    <cellStyle name="Notas 4 2 8" xfId="36407"/>
    <cellStyle name="Notas 4 2 8 10" xfId="36408"/>
    <cellStyle name="Notas 4 2 8 11" xfId="36409"/>
    <cellStyle name="Notas 4 2 8 12" xfId="36410"/>
    <cellStyle name="Notas 4 2 8 13" xfId="36411"/>
    <cellStyle name="Notas 4 2 8 14" xfId="36412"/>
    <cellStyle name="Notas 4 2 8 2" xfId="36413"/>
    <cellStyle name="Notas 4 2 8 2 2" xfId="36414"/>
    <cellStyle name="Notas 4 2 8 2 2 2" xfId="36415"/>
    <cellStyle name="Notas 4 2 8 2 2 3" xfId="36416"/>
    <cellStyle name="Notas 4 2 8 2 3" xfId="36417"/>
    <cellStyle name="Notas 4 2 8 2 3 2" xfId="36418"/>
    <cellStyle name="Notas 4 2 8 2 4" xfId="36419"/>
    <cellStyle name="Notas 4 2 8 2 4 2" xfId="36420"/>
    <cellStyle name="Notas 4 2 8 2 5" xfId="36421"/>
    <cellStyle name="Notas 4 2 8 2 5 2" xfId="36422"/>
    <cellStyle name="Notas 4 2 8 2 6" xfId="36423"/>
    <cellStyle name="Notas 4 2 8 2 6 2" xfId="36424"/>
    <cellStyle name="Notas 4 2 8 2 7" xfId="36425"/>
    <cellStyle name="Notas 4 2 8 3" xfId="36426"/>
    <cellStyle name="Notas 4 2 8 3 2" xfId="36427"/>
    <cellStyle name="Notas 4 2 8 3 2 2" xfId="36428"/>
    <cellStyle name="Notas 4 2 8 3 3" xfId="36429"/>
    <cellStyle name="Notas 4 2 8 3 4" xfId="36430"/>
    <cellStyle name="Notas 4 2 8 3 5" xfId="36431"/>
    <cellStyle name="Notas 4 2 8 3 6" xfId="36432"/>
    <cellStyle name="Notas 4 2 8 3 7" xfId="36433"/>
    <cellStyle name="Notas 4 2 8 4" xfId="36434"/>
    <cellStyle name="Notas 4 2 8 4 2" xfId="36435"/>
    <cellStyle name="Notas 4 2 8 4 2 2" xfId="36436"/>
    <cellStyle name="Notas 4 2 8 4 3" xfId="36437"/>
    <cellStyle name="Notas 4 2 8 4 4" xfId="36438"/>
    <cellStyle name="Notas 4 2 8 4 5" xfId="36439"/>
    <cellStyle name="Notas 4 2 8 4 6" xfId="36440"/>
    <cellStyle name="Notas 4 2 8 4 7" xfId="36441"/>
    <cellStyle name="Notas 4 2 8 5" xfId="36442"/>
    <cellStyle name="Notas 4 2 8 5 2" xfId="36443"/>
    <cellStyle name="Notas 4 2 8 5 3" xfId="36444"/>
    <cellStyle name="Notas 4 2 8 5 4" xfId="36445"/>
    <cellStyle name="Notas 4 2 8 5 5" xfId="36446"/>
    <cellStyle name="Notas 4 2 8 5 6" xfId="36447"/>
    <cellStyle name="Notas 4 2 8 5 7" xfId="36448"/>
    <cellStyle name="Notas 4 2 8 6" xfId="36449"/>
    <cellStyle name="Notas 4 2 8 6 2" xfId="36450"/>
    <cellStyle name="Notas 4 2 8 6 3" xfId="36451"/>
    <cellStyle name="Notas 4 2 8 6 4" xfId="36452"/>
    <cellStyle name="Notas 4 2 8 6 5" xfId="36453"/>
    <cellStyle name="Notas 4 2 8 6 6" xfId="36454"/>
    <cellStyle name="Notas 4 2 8 7" xfId="36455"/>
    <cellStyle name="Notas 4 2 8 7 2" xfId="36456"/>
    <cellStyle name="Notas 4 2 8 7 3" xfId="36457"/>
    <cellStyle name="Notas 4 2 8 7 4" xfId="36458"/>
    <cellStyle name="Notas 4 2 8 7 5" xfId="36459"/>
    <cellStyle name="Notas 4 2 8 7 6" xfId="36460"/>
    <cellStyle name="Notas 4 2 8 8" xfId="36461"/>
    <cellStyle name="Notas 4 2 8 8 2" xfId="36462"/>
    <cellStyle name="Notas 4 2 8 8 3" xfId="36463"/>
    <cellStyle name="Notas 4 2 8 8 4" xfId="36464"/>
    <cellStyle name="Notas 4 2 8 8 5" xfId="36465"/>
    <cellStyle name="Notas 4 2 8 8 6" xfId="36466"/>
    <cellStyle name="Notas 4 2 8 9" xfId="36467"/>
    <cellStyle name="Notas 4 2 9" xfId="36468"/>
    <cellStyle name="Notas 4 2 9 10" xfId="36469"/>
    <cellStyle name="Notas 4 2 9 11" xfId="36470"/>
    <cellStyle name="Notas 4 2 9 12" xfId="36471"/>
    <cellStyle name="Notas 4 2 9 13" xfId="36472"/>
    <cellStyle name="Notas 4 2 9 14" xfId="36473"/>
    <cellStyle name="Notas 4 2 9 2" xfId="36474"/>
    <cellStyle name="Notas 4 2 9 2 2" xfId="36475"/>
    <cellStyle name="Notas 4 2 9 2 2 2" xfId="36476"/>
    <cellStyle name="Notas 4 2 9 2 2 3" xfId="36477"/>
    <cellStyle name="Notas 4 2 9 2 3" xfId="36478"/>
    <cellStyle name="Notas 4 2 9 2 3 2" xfId="36479"/>
    <cellStyle name="Notas 4 2 9 2 4" xfId="36480"/>
    <cellStyle name="Notas 4 2 9 2 4 2" xfId="36481"/>
    <cellStyle name="Notas 4 2 9 2 5" xfId="36482"/>
    <cellStyle name="Notas 4 2 9 2 5 2" xfId="36483"/>
    <cellStyle name="Notas 4 2 9 2 6" xfId="36484"/>
    <cellStyle name="Notas 4 2 9 2 6 2" xfId="36485"/>
    <cellStyle name="Notas 4 2 9 2 7" xfId="36486"/>
    <cellStyle name="Notas 4 2 9 3" xfId="36487"/>
    <cellStyle name="Notas 4 2 9 3 2" xfId="36488"/>
    <cellStyle name="Notas 4 2 9 3 2 2" xfId="36489"/>
    <cellStyle name="Notas 4 2 9 3 3" xfId="36490"/>
    <cellStyle name="Notas 4 2 9 3 4" xfId="36491"/>
    <cellStyle name="Notas 4 2 9 3 5" xfId="36492"/>
    <cellStyle name="Notas 4 2 9 3 6" xfId="36493"/>
    <cellStyle name="Notas 4 2 9 3 7" xfId="36494"/>
    <cellStyle name="Notas 4 2 9 4" xfId="36495"/>
    <cellStyle name="Notas 4 2 9 4 2" xfId="36496"/>
    <cellStyle name="Notas 4 2 9 4 2 2" xfId="36497"/>
    <cellStyle name="Notas 4 2 9 4 3" xfId="36498"/>
    <cellStyle name="Notas 4 2 9 4 4" xfId="36499"/>
    <cellStyle name="Notas 4 2 9 4 5" xfId="36500"/>
    <cellStyle name="Notas 4 2 9 4 6" xfId="36501"/>
    <cellStyle name="Notas 4 2 9 4 7" xfId="36502"/>
    <cellStyle name="Notas 4 2 9 5" xfId="36503"/>
    <cellStyle name="Notas 4 2 9 5 2" xfId="36504"/>
    <cellStyle name="Notas 4 2 9 5 3" xfId="36505"/>
    <cellStyle name="Notas 4 2 9 5 4" xfId="36506"/>
    <cellStyle name="Notas 4 2 9 5 5" xfId="36507"/>
    <cellStyle name="Notas 4 2 9 5 6" xfId="36508"/>
    <cellStyle name="Notas 4 2 9 5 7" xfId="36509"/>
    <cellStyle name="Notas 4 2 9 6" xfId="36510"/>
    <cellStyle name="Notas 4 2 9 6 2" xfId="36511"/>
    <cellStyle name="Notas 4 2 9 6 3" xfId="36512"/>
    <cellStyle name="Notas 4 2 9 6 4" xfId="36513"/>
    <cellStyle name="Notas 4 2 9 6 5" xfId="36514"/>
    <cellStyle name="Notas 4 2 9 6 6" xfId="36515"/>
    <cellStyle name="Notas 4 2 9 7" xfId="36516"/>
    <cellStyle name="Notas 4 2 9 7 2" xfId="36517"/>
    <cellStyle name="Notas 4 2 9 7 3" xfId="36518"/>
    <cellStyle name="Notas 4 2 9 7 4" xfId="36519"/>
    <cellStyle name="Notas 4 2 9 7 5" xfId="36520"/>
    <cellStyle name="Notas 4 2 9 7 6" xfId="36521"/>
    <cellStyle name="Notas 4 2 9 8" xfId="36522"/>
    <cellStyle name="Notas 4 2 9 8 2" xfId="36523"/>
    <cellStyle name="Notas 4 2 9 8 3" xfId="36524"/>
    <cellStyle name="Notas 4 2 9 8 4" xfId="36525"/>
    <cellStyle name="Notas 4 2 9 8 5" xfId="36526"/>
    <cellStyle name="Notas 4 2 9 8 6" xfId="36527"/>
    <cellStyle name="Notas 4 2 9 9" xfId="36528"/>
    <cellStyle name="Notas 4 20" xfId="36529"/>
    <cellStyle name="Notas 4 20 2" xfId="36530"/>
    <cellStyle name="Notas 4 20 2 2" xfId="36531"/>
    <cellStyle name="Notas 4 20 2 2 2" xfId="36532"/>
    <cellStyle name="Notas 4 20 2 3" xfId="36533"/>
    <cellStyle name="Notas 4 20 2 4" xfId="36534"/>
    <cellStyle name="Notas 4 20 2 5" xfId="36535"/>
    <cellStyle name="Notas 4 20 2 6" xfId="36536"/>
    <cellStyle name="Notas 4 20 3" xfId="36537"/>
    <cellStyle name="Notas 4 20 3 2" xfId="36538"/>
    <cellStyle name="Notas 4 20 4" xfId="36539"/>
    <cellStyle name="Notas 4 20 4 2" xfId="36540"/>
    <cellStyle name="Notas 4 20 5" xfId="36541"/>
    <cellStyle name="Notas 4 20 6" xfId="36542"/>
    <cellStyle name="Notas 4 21" xfId="36543"/>
    <cellStyle name="Notas 4 21 2" xfId="36544"/>
    <cellStyle name="Notas 4 21 2 2" xfId="36545"/>
    <cellStyle name="Notas 4 21 2 2 2" xfId="36546"/>
    <cellStyle name="Notas 4 21 2 3" xfId="36547"/>
    <cellStyle name="Notas 4 21 2 4" xfId="36548"/>
    <cellStyle name="Notas 4 21 2 5" xfId="36549"/>
    <cellStyle name="Notas 4 21 2 6" xfId="36550"/>
    <cellStyle name="Notas 4 21 3" xfId="36551"/>
    <cellStyle name="Notas 4 21 3 2" xfId="36552"/>
    <cellStyle name="Notas 4 21 4" xfId="36553"/>
    <cellStyle name="Notas 4 21 4 2" xfId="36554"/>
    <cellStyle name="Notas 4 21 5" xfId="36555"/>
    <cellStyle name="Notas 4 21 6" xfId="36556"/>
    <cellStyle name="Notas 4 22" xfId="36557"/>
    <cellStyle name="Notas 4 22 2" xfId="36558"/>
    <cellStyle name="Notas 4 22 2 2" xfId="36559"/>
    <cellStyle name="Notas 4 22 2 2 2" xfId="36560"/>
    <cellStyle name="Notas 4 22 2 3" xfId="36561"/>
    <cellStyle name="Notas 4 22 2 4" xfId="36562"/>
    <cellStyle name="Notas 4 22 2 5" xfId="36563"/>
    <cellStyle name="Notas 4 22 2 6" xfId="36564"/>
    <cellStyle name="Notas 4 22 3" xfId="36565"/>
    <cellStyle name="Notas 4 22 3 2" xfId="36566"/>
    <cellStyle name="Notas 4 22 4" xfId="36567"/>
    <cellStyle name="Notas 4 22 4 2" xfId="36568"/>
    <cellStyle name="Notas 4 22 5" xfId="36569"/>
    <cellStyle name="Notas 4 22 6" xfId="36570"/>
    <cellStyle name="Notas 4 23" xfId="36571"/>
    <cellStyle name="Notas 4 23 2" xfId="36572"/>
    <cellStyle name="Notas 4 23 2 2" xfId="36573"/>
    <cellStyle name="Notas 4 23 2 2 2" xfId="36574"/>
    <cellStyle name="Notas 4 23 2 3" xfId="36575"/>
    <cellStyle name="Notas 4 23 2 4" xfId="36576"/>
    <cellStyle name="Notas 4 23 2 5" xfId="36577"/>
    <cellStyle name="Notas 4 23 2 6" xfId="36578"/>
    <cellStyle name="Notas 4 23 3" xfId="36579"/>
    <cellStyle name="Notas 4 23 3 2" xfId="36580"/>
    <cellStyle name="Notas 4 23 4" xfId="36581"/>
    <cellStyle name="Notas 4 23 4 2" xfId="36582"/>
    <cellStyle name="Notas 4 23 5" xfId="36583"/>
    <cellStyle name="Notas 4 23 6" xfId="36584"/>
    <cellStyle name="Notas 4 24" xfId="36585"/>
    <cellStyle name="Notas 4 24 2" xfId="36586"/>
    <cellStyle name="Notas 4 24 2 2" xfId="36587"/>
    <cellStyle name="Notas 4 24 2 2 2" xfId="36588"/>
    <cellStyle name="Notas 4 24 2 3" xfId="36589"/>
    <cellStyle name="Notas 4 24 2 4" xfId="36590"/>
    <cellStyle name="Notas 4 24 2 5" xfId="36591"/>
    <cellStyle name="Notas 4 24 2 6" xfId="36592"/>
    <cellStyle name="Notas 4 24 3" xfId="36593"/>
    <cellStyle name="Notas 4 24 3 2" xfId="36594"/>
    <cellStyle name="Notas 4 24 4" xfId="36595"/>
    <cellStyle name="Notas 4 24 4 2" xfId="36596"/>
    <cellStyle name="Notas 4 24 5" xfId="36597"/>
    <cellStyle name="Notas 4 24 6" xfId="36598"/>
    <cellStyle name="Notas 4 25" xfId="36599"/>
    <cellStyle name="Notas 4 25 2" xfId="36600"/>
    <cellStyle name="Notas 4 25 2 2" xfId="36601"/>
    <cellStyle name="Notas 4 25 2 2 2" xfId="36602"/>
    <cellStyle name="Notas 4 25 2 3" xfId="36603"/>
    <cellStyle name="Notas 4 25 2 4" xfId="36604"/>
    <cellStyle name="Notas 4 25 2 5" xfId="36605"/>
    <cellStyle name="Notas 4 25 2 6" xfId="36606"/>
    <cellStyle name="Notas 4 25 3" xfId="36607"/>
    <cellStyle name="Notas 4 25 3 2" xfId="36608"/>
    <cellStyle name="Notas 4 25 4" xfId="36609"/>
    <cellStyle name="Notas 4 25 4 2" xfId="36610"/>
    <cellStyle name="Notas 4 25 5" xfId="36611"/>
    <cellStyle name="Notas 4 25 6" xfId="36612"/>
    <cellStyle name="Notas 4 26" xfId="36613"/>
    <cellStyle name="Notas 4 26 2" xfId="36614"/>
    <cellStyle name="Notas 4 26 2 2" xfId="36615"/>
    <cellStyle name="Notas 4 26 2 2 2" xfId="36616"/>
    <cellStyle name="Notas 4 26 2 3" xfId="36617"/>
    <cellStyle name="Notas 4 26 2 4" xfId="36618"/>
    <cellStyle name="Notas 4 26 2 5" xfId="36619"/>
    <cellStyle name="Notas 4 26 2 6" xfId="36620"/>
    <cellStyle name="Notas 4 26 3" xfId="36621"/>
    <cellStyle name="Notas 4 26 3 2" xfId="36622"/>
    <cellStyle name="Notas 4 26 4" xfId="36623"/>
    <cellStyle name="Notas 4 26 4 2" xfId="36624"/>
    <cellStyle name="Notas 4 26 5" xfId="36625"/>
    <cellStyle name="Notas 4 26 6" xfId="36626"/>
    <cellStyle name="Notas 4 27" xfId="36627"/>
    <cellStyle name="Notas 4 27 2" xfId="36628"/>
    <cellStyle name="Notas 4 27 2 2" xfId="36629"/>
    <cellStyle name="Notas 4 27 2 2 2" xfId="36630"/>
    <cellStyle name="Notas 4 27 2 3" xfId="36631"/>
    <cellStyle name="Notas 4 27 2 4" xfId="36632"/>
    <cellStyle name="Notas 4 27 2 5" xfId="36633"/>
    <cellStyle name="Notas 4 27 2 6" xfId="36634"/>
    <cellStyle name="Notas 4 27 3" xfId="36635"/>
    <cellStyle name="Notas 4 27 3 2" xfId="36636"/>
    <cellStyle name="Notas 4 27 4" xfId="36637"/>
    <cellStyle name="Notas 4 27 4 2" xfId="36638"/>
    <cellStyle name="Notas 4 27 5" xfId="36639"/>
    <cellStyle name="Notas 4 28" xfId="36640"/>
    <cellStyle name="Notas 4 28 2" xfId="36641"/>
    <cellStyle name="Notas 4 28 2 2" xfId="36642"/>
    <cellStyle name="Notas 4 28 2 2 2" xfId="36643"/>
    <cellStyle name="Notas 4 28 2 3" xfId="36644"/>
    <cellStyle name="Notas 4 28 2 4" xfId="36645"/>
    <cellStyle name="Notas 4 28 2 5" xfId="36646"/>
    <cellStyle name="Notas 4 28 2 6" xfId="36647"/>
    <cellStyle name="Notas 4 28 3" xfId="36648"/>
    <cellStyle name="Notas 4 28 3 2" xfId="36649"/>
    <cellStyle name="Notas 4 28 4" xfId="36650"/>
    <cellStyle name="Notas 4 28 4 2" xfId="36651"/>
    <cellStyle name="Notas 4 28 5" xfId="36652"/>
    <cellStyle name="Notas 4 29" xfId="36653"/>
    <cellStyle name="Notas 4 29 2" xfId="36654"/>
    <cellStyle name="Notas 4 29 2 2" xfId="36655"/>
    <cellStyle name="Notas 4 29 2 2 2" xfId="36656"/>
    <cellStyle name="Notas 4 29 2 3" xfId="36657"/>
    <cellStyle name="Notas 4 29 2 4" xfId="36658"/>
    <cellStyle name="Notas 4 29 2 5" xfId="36659"/>
    <cellStyle name="Notas 4 29 2 6" xfId="36660"/>
    <cellStyle name="Notas 4 29 3" xfId="36661"/>
    <cellStyle name="Notas 4 29 3 2" xfId="36662"/>
    <cellStyle name="Notas 4 29 4" xfId="36663"/>
    <cellStyle name="Notas 4 29 4 2" xfId="36664"/>
    <cellStyle name="Notas 4 29 5" xfId="36665"/>
    <cellStyle name="Notas 4 3" xfId="36666"/>
    <cellStyle name="Notas 4 3 10" xfId="36667"/>
    <cellStyle name="Notas 4 3 10 2" xfId="36668"/>
    <cellStyle name="Notas 4 3 10 3" xfId="36669"/>
    <cellStyle name="Notas 4 3 10 4" xfId="36670"/>
    <cellStyle name="Notas 4 3 10 5" xfId="36671"/>
    <cellStyle name="Notas 4 3 10 6" xfId="36672"/>
    <cellStyle name="Notas 4 3 11" xfId="36673"/>
    <cellStyle name="Notas 4 3 11 2" xfId="36674"/>
    <cellStyle name="Notas 4 3 11 3" xfId="36675"/>
    <cellStyle name="Notas 4 3 11 4" xfId="36676"/>
    <cellStyle name="Notas 4 3 11 5" xfId="36677"/>
    <cellStyle name="Notas 4 3 11 6" xfId="36678"/>
    <cellStyle name="Notas 4 3 12" xfId="36679"/>
    <cellStyle name="Notas 4 3 12 2" xfId="36680"/>
    <cellStyle name="Notas 4 3 12 3" xfId="36681"/>
    <cellStyle name="Notas 4 3 12 4" xfId="36682"/>
    <cellStyle name="Notas 4 3 12 5" xfId="36683"/>
    <cellStyle name="Notas 4 3 12 6" xfId="36684"/>
    <cellStyle name="Notas 4 3 13" xfId="36685"/>
    <cellStyle name="Notas 4 3 13 2" xfId="36686"/>
    <cellStyle name="Notas 4 3 13 3" xfId="36687"/>
    <cellStyle name="Notas 4 3 13 4" xfId="36688"/>
    <cellStyle name="Notas 4 3 13 5" xfId="36689"/>
    <cellStyle name="Notas 4 3 13 6" xfId="36690"/>
    <cellStyle name="Notas 4 3 14" xfId="36691"/>
    <cellStyle name="Notas 4 3 14 2" xfId="36692"/>
    <cellStyle name="Notas 4 3 14 3" xfId="36693"/>
    <cellStyle name="Notas 4 3 14 4" xfId="36694"/>
    <cellStyle name="Notas 4 3 14 5" xfId="36695"/>
    <cellStyle name="Notas 4 3 14 6" xfId="36696"/>
    <cellStyle name="Notas 4 3 15" xfId="36697"/>
    <cellStyle name="Notas 4 3 15 2" xfId="36698"/>
    <cellStyle name="Notas 4 3 15 3" xfId="36699"/>
    <cellStyle name="Notas 4 3 15 4" xfId="36700"/>
    <cellStyle name="Notas 4 3 15 5" xfId="36701"/>
    <cellStyle name="Notas 4 3 15 6" xfId="36702"/>
    <cellStyle name="Notas 4 3 16" xfId="36703"/>
    <cellStyle name="Notas 4 3 17" xfId="36704"/>
    <cellStyle name="Notas 4 3 18" xfId="36705"/>
    <cellStyle name="Notas 4 3 19" xfId="36706"/>
    <cellStyle name="Notas 4 3 2" xfId="36707"/>
    <cellStyle name="Notas 4 3 2 10" xfId="36708"/>
    <cellStyle name="Notas 4 3 2 10 2" xfId="36709"/>
    <cellStyle name="Notas 4 3 2 10 3" xfId="36710"/>
    <cellStyle name="Notas 4 3 2 10 4" xfId="36711"/>
    <cellStyle name="Notas 4 3 2 10 5" xfId="36712"/>
    <cellStyle name="Notas 4 3 2 10 6" xfId="36713"/>
    <cellStyle name="Notas 4 3 2 11" xfId="36714"/>
    <cellStyle name="Notas 4 3 2 11 2" xfId="36715"/>
    <cellStyle name="Notas 4 3 2 11 3" xfId="36716"/>
    <cellStyle name="Notas 4 3 2 11 4" xfId="36717"/>
    <cellStyle name="Notas 4 3 2 11 5" xfId="36718"/>
    <cellStyle name="Notas 4 3 2 11 6" xfId="36719"/>
    <cellStyle name="Notas 4 3 2 12" xfId="36720"/>
    <cellStyle name="Notas 4 3 2 12 2" xfId="36721"/>
    <cellStyle name="Notas 4 3 2 12 3" xfId="36722"/>
    <cellStyle name="Notas 4 3 2 12 4" xfId="36723"/>
    <cellStyle name="Notas 4 3 2 12 5" xfId="36724"/>
    <cellStyle name="Notas 4 3 2 12 6" xfId="36725"/>
    <cellStyle name="Notas 4 3 2 13" xfId="36726"/>
    <cellStyle name="Notas 4 3 2 13 2" xfId="36727"/>
    <cellStyle name="Notas 4 3 2 13 3" xfId="36728"/>
    <cellStyle name="Notas 4 3 2 13 4" xfId="36729"/>
    <cellStyle name="Notas 4 3 2 13 5" xfId="36730"/>
    <cellStyle name="Notas 4 3 2 13 6" xfId="36731"/>
    <cellStyle name="Notas 4 3 2 14" xfId="36732"/>
    <cellStyle name="Notas 4 3 2 14 2" xfId="36733"/>
    <cellStyle name="Notas 4 3 2 14 3" xfId="36734"/>
    <cellStyle name="Notas 4 3 2 14 4" xfId="36735"/>
    <cellStyle name="Notas 4 3 2 14 5" xfId="36736"/>
    <cellStyle name="Notas 4 3 2 14 6" xfId="36737"/>
    <cellStyle name="Notas 4 3 2 15" xfId="36738"/>
    <cellStyle name="Notas 4 3 2 16" xfId="36739"/>
    <cellStyle name="Notas 4 3 2 17" xfId="36740"/>
    <cellStyle name="Notas 4 3 2 18" xfId="36741"/>
    <cellStyle name="Notas 4 3 2 19" xfId="36742"/>
    <cellStyle name="Notas 4 3 2 2" xfId="36743"/>
    <cellStyle name="Notas 4 3 2 2 10" xfId="36744"/>
    <cellStyle name="Notas 4 3 2 2 10 2" xfId="36745"/>
    <cellStyle name="Notas 4 3 2 2 10 3" xfId="36746"/>
    <cellStyle name="Notas 4 3 2 2 10 4" xfId="36747"/>
    <cellStyle name="Notas 4 3 2 2 10 5" xfId="36748"/>
    <cellStyle name="Notas 4 3 2 2 10 6" xfId="36749"/>
    <cellStyle name="Notas 4 3 2 2 11" xfId="36750"/>
    <cellStyle name="Notas 4 3 2 2 11 2" xfId="36751"/>
    <cellStyle name="Notas 4 3 2 2 11 3" xfId="36752"/>
    <cellStyle name="Notas 4 3 2 2 11 4" xfId="36753"/>
    <cellStyle name="Notas 4 3 2 2 11 5" xfId="36754"/>
    <cellStyle name="Notas 4 3 2 2 11 6" xfId="36755"/>
    <cellStyle name="Notas 4 3 2 2 12" xfId="36756"/>
    <cellStyle name="Notas 4 3 2 2 12 2" xfId="36757"/>
    <cellStyle name="Notas 4 3 2 2 12 3" xfId="36758"/>
    <cellStyle name="Notas 4 3 2 2 12 4" xfId="36759"/>
    <cellStyle name="Notas 4 3 2 2 12 5" xfId="36760"/>
    <cellStyle name="Notas 4 3 2 2 12 6" xfId="36761"/>
    <cellStyle name="Notas 4 3 2 2 13" xfId="36762"/>
    <cellStyle name="Notas 4 3 2 2 13 2" xfId="36763"/>
    <cellStyle name="Notas 4 3 2 2 13 3" xfId="36764"/>
    <cellStyle name="Notas 4 3 2 2 13 4" xfId="36765"/>
    <cellStyle name="Notas 4 3 2 2 13 5" xfId="36766"/>
    <cellStyle name="Notas 4 3 2 2 13 6" xfId="36767"/>
    <cellStyle name="Notas 4 3 2 2 14" xfId="36768"/>
    <cellStyle name="Notas 4 3 2 2 14 2" xfId="36769"/>
    <cellStyle name="Notas 4 3 2 2 14 3" xfId="36770"/>
    <cellStyle name="Notas 4 3 2 2 14 4" xfId="36771"/>
    <cellStyle name="Notas 4 3 2 2 14 5" xfId="36772"/>
    <cellStyle name="Notas 4 3 2 2 14 6" xfId="36773"/>
    <cellStyle name="Notas 4 3 2 2 15" xfId="36774"/>
    <cellStyle name="Notas 4 3 2 2 16" xfId="36775"/>
    <cellStyle name="Notas 4 3 2 2 17" xfId="36776"/>
    <cellStyle name="Notas 4 3 2 2 18" xfId="36777"/>
    <cellStyle name="Notas 4 3 2 2 19" xfId="36778"/>
    <cellStyle name="Notas 4 3 2 2 2" xfId="36779"/>
    <cellStyle name="Notas 4 3 2 2 2 10" xfId="36780"/>
    <cellStyle name="Notas 4 3 2 2 2 11" xfId="36781"/>
    <cellStyle name="Notas 4 3 2 2 2 12" xfId="36782"/>
    <cellStyle name="Notas 4 3 2 2 2 13" xfId="36783"/>
    <cellStyle name="Notas 4 3 2 2 2 14" xfId="36784"/>
    <cellStyle name="Notas 4 3 2 2 2 15" xfId="36785"/>
    <cellStyle name="Notas 4 3 2 2 2 2" xfId="36786"/>
    <cellStyle name="Notas 4 3 2 2 2 2 10" xfId="36787"/>
    <cellStyle name="Notas 4 3 2 2 2 2 11" xfId="36788"/>
    <cellStyle name="Notas 4 3 2 2 2 2 12" xfId="36789"/>
    <cellStyle name="Notas 4 3 2 2 2 2 13" xfId="36790"/>
    <cellStyle name="Notas 4 3 2 2 2 2 2" xfId="36791"/>
    <cellStyle name="Notas 4 3 2 2 2 2 2 2" xfId="36792"/>
    <cellStyle name="Notas 4 3 2 2 2 2 2 3" xfId="36793"/>
    <cellStyle name="Notas 4 3 2 2 2 2 2 4" xfId="36794"/>
    <cellStyle name="Notas 4 3 2 2 2 2 2 5" xfId="36795"/>
    <cellStyle name="Notas 4 3 2 2 2 2 2 6" xfId="36796"/>
    <cellStyle name="Notas 4 3 2 2 2 2 3" xfId="36797"/>
    <cellStyle name="Notas 4 3 2 2 2 2 3 2" xfId="36798"/>
    <cellStyle name="Notas 4 3 2 2 2 2 3 3" xfId="36799"/>
    <cellStyle name="Notas 4 3 2 2 2 2 3 4" xfId="36800"/>
    <cellStyle name="Notas 4 3 2 2 2 2 3 5" xfId="36801"/>
    <cellStyle name="Notas 4 3 2 2 2 2 3 6" xfId="36802"/>
    <cellStyle name="Notas 4 3 2 2 2 2 4" xfId="36803"/>
    <cellStyle name="Notas 4 3 2 2 2 2 4 2" xfId="36804"/>
    <cellStyle name="Notas 4 3 2 2 2 2 4 3" xfId="36805"/>
    <cellStyle name="Notas 4 3 2 2 2 2 4 4" xfId="36806"/>
    <cellStyle name="Notas 4 3 2 2 2 2 4 5" xfId="36807"/>
    <cellStyle name="Notas 4 3 2 2 2 2 4 6" xfId="36808"/>
    <cellStyle name="Notas 4 3 2 2 2 2 5" xfId="36809"/>
    <cellStyle name="Notas 4 3 2 2 2 2 5 2" xfId="36810"/>
    <cellStyle name="Notas 4 3 2 2 2 2 5 3" xfId="36811"/>
    <cellStyle name="Notas 4 3 2 2 2 2 5 4" xfId="36812"/>
    <cellStyle name="Notas 4 3 2 2 2 2 5 5" xfId="36813"/>
    <cellStyle name="Notas 4 3 2 2 2 2 5 6" xfId="36814"/>
    <cellStyle name="Notas 4 3 2 2 2 2 6" xfId="36815"/>
    <cellStyle name="Notas 4 3 2 2 2 2 6 2" xfId="36816"/>
    <cellStyle name="Notas 4 3 2 2 2 2 6 3" xfId="36817"/>
    <cellStyle name="Notas 4 3 2 2 2 2 6 4" xfId="36818"/>
    <cellStyle name="Notas 4 3 2 2 2 2 6 5" xfId="36819"/>
    <cellStyle name="Notas 4 3 2 2 2 2 6 6" xfId="36820"/>
    <cellStyle name="Notas 4 3 2 2 2 2 7" xfId="36821"/>
    <cellStyle name="Notas 4 3 2 2 2 2 7 2" xfId="36822"/>
    <cellStyle name="Notas 4 3 2 2 2 2 7 3" xfId="36823"/>
    <cellStyle name="Notas 4 3 2 2 2 2 7 4" xfId="36824"/>
    <cellStyle name="Notas 4 3 2 2 2 2 7 5" xfId="36825"/>
    <cellStyle name="Notas 4 3 2 2 2 2 7 6" xfId="36826"/>
    <cellStyle name="Notas 4 3 2 2 2 2 8" xfId="36827"/>
    <cellStyle name="Notas 4 3 2 2 2 2 8 2" xfId="36828"/>
    <cellStyle name="Notas 4 3 2 2 2 2 8 3" xfId="36829"/>
    <cellStyle name="Notas 4 3 2 2 2 2 8 4" xfId="36830"/>
    <cellStyle name="Notas 4 3 2 2 2 2 8 5" xfId="36831"/>
    <cellStyle name="Notas 4 3 2 2 2 2 8 6" xfId="36832"/>
    <cellStyle name="Notas 4 3 2 2 2 2 9" xfId="36833"/>
    <cellStyle name="Notas 4 3 2 2 2 3" xfId="36834"/>
    <cellStyle name="Notas 4 3 2 2 2 3 2" xfId="36835"/>
    <cellStyle name="Notas 4 3 2 2 2 3 3" xfId="36836"/>
    <cellStyle name="Notas 4 3 2 2 2 3 4" xfId="36837"/>
    <cellStyle name="Notas 4 3 2 2 2 3 5" xfId="36838"/>
    <cellStyle name="Notas 4 3 2 2 2 3 6" xfId="36839"/>
    <cellStyle name="Notas 4 3 2 2 2 4" xfId="36840"/>
    <cellStyle name="Notas 4 3 2 2 2 4 2" xfId="36841"/>
    <cellStyle name="Notas 4 3 2 2 2 4 3" xfId="36842"/>
    <cellStyle name="Notas 4 3 2 2 2 4 4" xfId="36843"/>
    <cellStyle name="Notas 4 3 2 2 2 4 5" xfId="36844"/>
    <cellStyle name="Notas 4 3 2 2 2 4 6" xfId="36845"/>
    <cellStyle name="Notas 4 3 2 2 2 5" xfId="36846"/>
    <cellStyle name="Notas 4 3 2 2 2 5 2" xfId="36847"/>
    <cellStyle name="Notas 4 3 2 2 2 5 3" xfId="36848"/>
    <cellStyle name="Notas 4 3 2 2 2 5 4" xfId="36849"/>
    <cellStyle name="Notas 4 3 2 2 2 5 5" xfId="36850"/>
    <cellStyle name="Notas 4 3 2 2 2 5 6" xfId="36851"/>
    <cellStyle name="Notas 4 3 2 2 2 6" xfId="36852"/>
    <cellStyle name="Notas 4 3 2 2 2 6 2" xfId="36853"/>
    <cellStyle name="Notas 4 3 2 2 2 6 3" xfId="36854"/>
    <cellStyle name="Notas 4 3 2 2 2 6 4" xfId="36855"/>
    <cellStyle name="Notas 4 3 2 2 2 6 5" xfId="36856"/>
    <cellStyle name="Notas 4 3 2 2 2 6 6" xfId="36857"/>
    <cellStyle name="Notas 4 3 2 2 2 7" xfId="36858"/>
    <cellStyle name="Notas 4 3 2 2 2 7 2" xfId="36859"/>
    <cellStyle name="Notas 4 3 2 2 2 7 3" xfId="36860"/>
    <cellStyle name="Notas 4 3 2 2 2 7 4" xfId="36861"/>
    <cellStyle name="Notas 4 3 2 2 2 7 5" xfId="36862"/>
    <cellStyle name="Notas 4 3 2 2 2 7 6" xfId="36863"/>
    <cellStyle name="Notas 4 3 2 2 2 8" xfId="36864"/>
    <cellStyle name="Notas 4 3 2 2 2 8 2" xfId="36865"/>
    <cellStyle name="Notas 4 3 2 2 2 8 3" xfId="36866"/>
    <cellStyle name="Notas 4 3 2 2 2 8 4" xfId="36867"/>
    <cellStyle name="Notas 4 3 2 2 2 8 5" xfId="36868"/>
    <cellStyle name="Notas 4 3 2 2 2 8 6" xfId="36869"/>
    <cellStyle name="Notas 4 3 2 2 2 9" xfId="36870"/>
    <cellStyle name="Notas 4 3 2 2 2 9 2" xfId="36871"/>
    <cellStyle name="Notas 4 3 2 2 2 9 3" xfId="36872"/>
    <cellStyle name="Notas 4 3 2 2 2 9 4" xfId="36873"/>
    <cellStyle name="Notas 4 3 2 2 2 9 5" xfId="36874"/>
    <cellStyle name="Notas 4 3 2 2 2 9 6" xfId="36875"/>
    <cellStyle name="Notas 4 3 2 2 20" xfId="36876"/>
    <cellStyle name="Notas 4 3 2 2 3" xfId="36877"/>
    <cellStyle name="Notas 4 3 2 2 3 10" xfId="36878"/>
    <cellStyle name="Notas 4 3 2 2 3 11" xfId="36879"/>
    <cellStyle name="Notas 4 3 2 2 3 12" xfId="36880"/>
    <cellStyle name="Notas 4 3 2 2 3 13" xfId="36881"/>
    <cellStyle name="Notas 4 3 2 2 3 14" xfId="36882"/>
    <cellStyle name="Notas 4 3 2 2 3 2" xfId="36883"/>
    <cellStyle name="Notas 4 3 2 2 3 2 2" xfId="36884"/>
    <cellStyle name="Notas 4 3 2 2 3 2 3" xfId="36885"/>
    <cellStyle name="Notas 4 3 2 2 3 2 4" xfId="36886"/>
    <cellStyle name="Notas 4 3 2 2 3 2 5" xfId="36887"/>
    <cellStyle name="Notas 4 3 2 2 3 2 6" xfId="36888"/>
    <cellStyle name="Notas 4 3 2 2 3 3" xfId="36889"/>
    <cellStyle name="Notas 4 3 2 2 3 3 2" xfId="36890"/>
    <cellStyle name="Notas 4 3 2 2 3 3 3" xfId="36891"/>
    <cellStyle name="Notas 4 3 2 2 3 3 4" xfId="36892"/>
    <cellStyle name="Notas 4 3 2 2 3 3 5" xfId="36893"/>
    <cellStyle name="Notas 4 3 2 2 3 3 6" xfId="36894"/>
    <cellStyle name="Notas 4 3 2 2 3 4" xfId="36895"/>
    <cellStyle name="Notas 4 3 2 2 3 4 2" xfId="36896"/>
    <cellStyle name="Notas 4 3 2 2 3 4 3" xfId="36897"/>
    <cellStyle name="Notas 4 3 2 2 3 4 4" xfId="36898"/>
    <cellStyle name="Notas 4 3 2 2 3 4 5" xfId="36899"/>
    <cellStyle name="Notas 4 3 2 2 3 4 6" xfId="36900"/>
    <cellStyle name="Notas 4 3 2 2 3 5" xfId="36901"/>
    <cellStyle name="Notas 4 3 2 2 3 5 2" xfId="36902"/>
    <cellStyle name="Notas 4 3 2 2 3 5 3" xfId="36903"/>
    <cellStyle name="Notas 4 3 2 2 3 5 4" xfId="36904"/>
    <cellStyle name="Notas 4 3 2 2 3 5 5" xfId="36905"/>
    <cellStyle name="Notas 4 3 2 2 3 5 6" xfId="36906"/>
    <cellStyle name="Notas 4 3 2 2 3 6" xfId="36907"/>
    <cellStyle name="Notas 4 3 2 2 3 6 2" xfId="36908"/>
    <cellStyle name="Notas 4 3 2 2 3 6 3" xfId="36909"/>
    <cellStyle name="Notas 4 3 2 2 3 6 4" xfId="36910"/>
    <cellStyle name="Notas 4 3 2 2 3 6 5" xfId="36911"/>
    <cellStyle name="Notas 4 3 2 2 3 6 6" xfId="36912"/>
    <cellStyle name="Notas 4 3 2 2 3 7" xfId="36913"/>
    <cellStyle name="Notas 4 3 2 2 3 7 2" xfId="36914"/>
    <cellStyle name="Notas 4 3 2 2 3 7 3" xfId="36915"/>
    <cellStyle name="Notas 4 3 2 2 3 7 4" xfId="36916"/>
    <cellStyle name="Notas 4 3 2 2 3 7 5" xfId="36917"/>
    <cellStyle name="Notas 4 3 2 2 3 7 6" xfId="36918"/>
    <cellStyle name="Notas 4 3 2 2 3 8" xfId="36919"/>
    <cellStyle name="Notas 4 3 2 2 3 8 2" xfId="36920"/>
    <cellStyle name="Notas 4 3 2 2 3 8 3" xfId="36921"/>
    <cellStyle name="Notas 4 3 2 2 3 8 4" xfId="36922"/>
    <cellStyle name="Notas 4 3 2 2 3 8 5" xfId="36923"/>
    <cellStyle name="Notas 4 3 2 2 3 8 6" xfId="36924"/>
    <cellStyle name="Notas 4 3 2 2 3 9" xfId="36925"/>
    <cellStyle name="Notas 4 3 2 2 4" xfId="36926"/>
    <cellStyle name="Notas 4 3 2 2 4 10" xfId="36927"/>
    <cellStyle name="Notas 4 3 2 2 4 11" xfId="36928"/>
    <cellStyle name="Notas 4 3 2 2 4 12" xfId="36929"/>
    <cellStyle name="Notas 4 3 2 2 4 13" xfId="36930"/>
    <cellStyle name="Notas 4 3 2 2 4 2" xfId="36931"/>
    <cellStyle name="Notas 4 3 2 2 4 2 2" xfId="36932"/>
    <cellStyle name="Notas 4 3 2 2 4 2 3" xfId="36933"/>
    <cellStyle name="Notas 4 3 2 2 4 2 4" xfId="36934"/>
    <cellStyle name="Notas 4 3 2 2 4 2 5" xfId="36935"/>
    <cellStyle name="Notas 4 3 2 2 4 2 6" xfId="36936"/>
    <cellStyle name="Notas 4 3 2 2 4 3" xfId="36937"/>
    <cellStyle name="Notas 4 3 2 2 4 3 2" xfId="36938"/>
    <cellStyle name="Notas 4 3 2 2 4 3 3" xfId="36939"/>
    <cellStyle name="Notas 4 3 2 2 4 3 4" xfId="36940"/>
    <cellStyle name="Notas 4 3 2 2 4 3 5" xfId="36941"/>
    <cellStyle name="Notas 4 3 2 2 4 3 6" xfId="36942"/>
    <cellStyle name="Notas 4 3 2 2 4 4" xfId="36943"/>
    <cellStyle name="Notas 4 3 2 2 4 4 2" xfId="36944"/>
    <cellStyle name="Notas 4 3 2 2 4 4 3" xfId="36945"/>
    <cellStyle name="Notas 4 3 2 2 4 4 4" xfId="36946"/>
    <cellStyle name="Notas 4 3 2 2 4 4 5" xfId="36947"/>
    <cellStyle name="Notas 4 3 2 2 4 4 6" xfId="36948"/>
    <cellStyle name="Notas 4 3 2 2 4 5" xfId="36949"/>
    <cellStyle name="Notas 4 3 2 2 4 5 2" xfId="36950"/>
    <cellStyle name="Notas 4 3 2 2 4 5 3" xfId="36951"/>
    <cellStyle name="Notas 4 3 2 2 4 5 4" xfId="36952"/>
    <cellStyle name="Notas 4 3 2 2 4 5 5" xfId="36953"/>
    <cellStyle name="Notas 4 3 2 2 4 5 6" xfId="36954"/>
    <cellStyle name="Notas 4 3 2 2 4 6" xfId="36955"/>
    <cellStyle name="Notas 4 3 2 2 4 6 2" xfId="36956"/>
    <cellStyle name="Notas 4 3 2 2 4 6 3" xfId="36957"/>
    <cellStyle name="Notas 4 3 2 2 4 6 4" xfId="36958"/>
    <cellStyle name="Notas 4 3 2 2 4 6 5" xfId="36959"/>
    <cellStyle name="Notas 4 3 2 2 4 6 6" xfId="36960"/>
    <cellStyle name="Notas 4 3 2 2 4 7" xfId="36961"/>
    <cellStyle name="Notas 4 3 2 2 4 7 2" xfId="36962"/>
    <cellStyle name="Notas 4 3 2 2 4 7 3" xfId="36963"/>
    <cellStyle name="Notas 4 3 2 2 4 7 4" xfId="36964"/>
    <cellStyle name="Notas 4 3 2 2 4 7 5" xfId="36965"/>
    <cellStyle name="Notas 4 3 2 2 4 7 6" xfId="36966"/>
    <cellStyle name="Notas 4 3 2 2 4 8" xfId="36967"/>
    <cellStyle name="Notas 4 3 2 2 4 8 2" xfId="36968"/>
    <cellStyle name="Notas 4 3 2 2 4 8 3" xfId="36969"/>
    <cellStyle name="Notas 4 3 2 2 4 8 4" xfId="36970"/>
    <cellStyle name="Notas 4 3 2 2 4 8 5" xfId="36971"/>
    <cellStyle name="Notas 4 3 2 2 4 8 6" xfId="36972"/>
    <cellStyle name="Notas 4 3 2 2 4 9" xfId="36973"/>
    <cellStyle name="Notas 4 3 2 2 5" xfId="36974"/>
    <cellStyle name="Notas 4 3 2 2 5 10" xfId="36975"/>
    <cellStyle name="Notas 4 3 2 2 5 11" xfId="36976"/>
    <cellStyle name="Notas 4 3 2 2 5 12" xfId="36977"/>
    <cellStyle name="Notas 4 3 2 2 5 13" xfId="36978"/>
    <cellStyle name="Notas 4 3 2 2 5 2" xfId="36979"/>
    <cellStyle name="Notas 4 3 2 2 5 2 2" xfId="36980"/>
    <cellStyle name="Notas 4 3 2 2 5 2 3" xfId="36981"/>
    <cellStyle name="Notas 4 3 2 2 5 2 4" xfId="36982"/>
    <cellStyle name="Notas 4 3 2 2 5 2 5" xfId="36983"/>
    <cellStyle name="Notas 4 3 2 2 5 2 6" xfId="36984"/>
    <cellStyle name="Notas 4 3 2 2 5 3" xfId="36985"/>
    <cellStyle name="Notas 4 3 2 2 5 3 2" xfId="36986"/>
    <cellStyle name="Notas 4 3 2 2 5 3 3" xfId="36987"/>
    <cellStyle name="Notas 4 3 2 2 5 3 4" xfId="36988"/>
    <cellStyle name="Notas 4 3 2 2 5 3 5" xfId="36989"/>
    <cellStyle name="Notas 4 3 2 2 5 3 6" xfId="36990"/>
    <cellStyle name="Notas 4 3 2 2 5 4" xfId="36991"/>
    <cellStyle name="Notas 4 3 2 2 5 4 2" xfId="36992"/>
    <cellStyle name="Notas 4 3 2 2 5 4 3" xfId="36993"/>
    <cellStyle name="Notas 4 3 2 2 5 4 4" xfId="36994"/>
    <cellStyle name="Notas 4 3 2 2 5 4 5" xfId="36995"/>
    <cellStyle name="Notas 4 3 2 2 5 4 6" xfId="36996"/>
    <cellStyle name="Notas 4 3 2 2 5 5" xfId="36997"/>
    <cellStyle name="Notas 4 3 2 2 5 5 2" xfId="36998"/>
    <cellStyle name="Notas 4 3 2 2 5 5 3" xfId="36999"/>
    <cellStyle name="Notas 4 3 2 2 5 5 4" xfId="37000"/>
    <cellStyle name="Notas 4 3 2 2 5 5 5" xfId="37001"/>
    <cellStyle name="Notas 4 3 2 2 5 5 6" xfId="37002"/>
    <cellStyle name="Notas 4 3 2 2 5 6" xfId="37003"/>
    <cellStyle name="Notas 4 3 2 2 5 6 2" xfId="37004"/>
    <cellStyle name="Notas 4 3 2 2 5 6 3" xfId="37005"/>
    <cellStyle name="Notas 4 3 2 2 5 6 4" xfId="37006"/>
    <cellStyle name="Notas 4 3 2 2 5 6 5" xfId="37007"/>
    <cellStyle name="Notas 4 3 2 2 5 6 6" xfId="37008"/>
    <cellStyle name="Notas 4 3 2 2 5 7" xfId="37009"/>
    <cellStyle name="Notas 4 3 2 2 5 7 2" xfId="37010"/>
    <cellStyle name="Notas 4 3 2 2 5 7 3" xfId="37011"/>
    <cellStyle name="Notas 4 3 2 2 5 7 4" xfId="37012"/>
    <cellStyle name="Notas 4 3 2 2 5 7 5" xfId="37013"/>
    <cellStyle name="Notas 4 3 2 2 5 7 6" xfId="37014"/>
    <cellStyle name="Notas 4 3 2 2 5 8" xfId="37015"/>
    <cellStyle name="Notas 4 3 2 2 5 8 2" xfId="37016"/>
    <cellStyle name="Notas 4 3 2 2 5 8 3" xfId="37017"/>
    <cellStyle name="Notas 4 3 2 2 5 8 4" xfId="37018"/>
    <cellStyle name="Notas 4 3 2 2 5 8 5" xfId="37019"/>
    <cellStyle name="Notas 4 3 2 2 5 8 6" xfId="37020"/>
    <cellStyle name="Notas 4 3 2 2 5 9" xfId="37021"/>
    <cellStyle name="Notas 4 3 2 2 6" xfId="37022"/>
    <cellStyle name="Notas 4 3 2 2 6 10" xfId="37023"/>
    <cellStyle name="Notas 4 3 2 2 6 11" xfId="37024"/>
    <cellStyle name="Notas 4 3 2 2 6 12" xfId="37025"/>
    <cellStyle name="Notas 4 3 2 2 6 13" xfId="37026"/>
    <cellStyle name="Notas 4 3 2 2 6 2" xfId="37027"/>
    <cellStyle name="Notas 4 3 2 2 6 2 2" xfId="37028"/>
    <cellStyle name="Notas 4 3 2 2 6 2 3" xfId="37029"/>
    <cellStyle name="Notas 4 3 2 2 6 2 4" xfId="37030"/>
    <cellStyle name="Notas 4 3 2 2 6 2 5" xfId="37031"/>
    <cellStyle name="Notas 4 3 2 2 6 2 6" xfId="37032"/>
    <cellStyle name="Notas 4 3 2 2 6 3" xfId="37033"/>
    <cellStyle name="Notas 4 3 2 2 6 3 2" xfId="37034"/>
    <cellStyle name="Notas 4 3 2 2 6 3 3" xfId="37035"/>
    <cellStyle name="Notas 4 3 2 2 6 3 4" xfId="37036"/>
    <cellStyle name="Notas 4 3 2 2 6 3 5" xfId="37037"/>
    <cellStyle name="Notas 4 3 2 2 6 3 6" xfId="37038"/>
    <cellStyle name="Notas 4 3 2 2 6 4" xfId="37039"/>
    <cellStyle name="Notas 4 3 2 2 6 4 2" xfId="37040"/>
    <cellStyle name="Notas 4 3 2 2 6 4 3" xfId="37041"/>
    <cellStyle name="Notas 4 3 2 2 6 4 4" xfId="37042"/>
    <cellStyle name="Notas 4 3 2 2 6 4 5" xfId="37043"/>
    <cellStyle name="Notas 4 3 2 2 6 4 6" xfId="37044"/>
    <cellStyle name="Notas 4 3 2 2 6 5" xfId="37045"/>
    <cellStyle name="Notas 4 3 2 2 6 5 2" xfId="37046"/>
    <cellStyle name="Notas 4 3 2 2 6 5 3" xfId="37047"/>
    <cellStyle name="Notas 4 3 2 2 6 5 4" xfId="37048"/>
    <cellStyle name="Notas 4 3 2 2 6 5 5" xfId="37049"/>
    <cellStyle name="Notas 4 3 2 2 6 5 6" xfId="37050"/>
    <cellStyle name="Notas 4 3 2 2 6 6" xfId="37051"/>
    <cellStyle name="Notas 4 3 2 2 6 6 2" xfId="37052"/>
    <cellStyle name="Notas 4 3 2 2 6 6 3" xfId="37053"/>
    <cellStyle name="Notas 4 3 2 2 6 6 4" xfId="37054"/>
    <cellStyle name="Notas 4 3 2 2 6 6 5" xfId="37055"/>
    <cellStyle name="Notas 4 3 2 2 6 6 6" xfId="37056"/>
    <cellStyle name="Notas 4 3 2 2 6 7" xfId="37057"/>
    <cellStyle name="Notas 4 3 2 2 6 7 2" xfId="37058"/>
    <cellStyle name="Notas 4 3 2 2 6 7 3" xfId="37059"/>
    <cellStyle name="Notas 4 3 2 2 6 7 4" xfId="37060"/>
    <cellStyle name="Notas 4 3 2 2 6 7 5" xfId="37061"/>
    <cellStyle name="Notas 4 3 2 2 6 7 6" xfId="37062"/>
    <cellStyle name="Notas 4 3 2 2 6 8" xfId="37063"/>
    <cellStyle name="Notas 4 3 2 2 6 8 2" xfId="37064"/>
    <cellStyle name="Notas 4 3 2 2 6 8 3" xfId="37065"/>
    <cellStyle name="Notas 4 3 2 2 6 8 4" xfId="37066"/>
    <cellStyle name="Notas 4 3 2 2 6 8 5" xfId="37067"/>
    <cellStyle name="Notas 4 3 2 2 6 8 6" xfId="37068"/>
    <cellStyle name="Notas 4 3 2 2 6 9" xfId="37069"/>
    <cellStyle name="Notas 4 3 2 2 7" xfId="37070"/>
    <cellStyle name="Notas 4 3 2 2 7 10" xfId="37071"/>
    <cellStyle name="Notas 4 3 2 2 7 11" xfId="37072"/>
    <cellStyle name="Notas 4 3 2 2 7 12" xfId="37073"/>
    <cellStyle name="Notas 4 3 2 2 7 13" xfId="37074"/>
    <cellStyle name="Notas 4 3 2 2 7 2" xfId="37075"/>
    <cellStyle name="Notas 4 3 2 2 7 2 2" xfId="37076"/>
    <cellStyle name="Notas 4 3 2 2 7 2 3" xfId="37077"/>
    <cellStyle name="Notas 4 3 2 2 7 2 4" xfId="37078"/>
    <cellStyle name="Notas 4 3 2 2 7 2 5" xfId="37079"/>
    <cellStyle name="Notas 4 3 2 2 7 2 6" xfId="37080"/>
    <cellStyle name="Notas 4 3 2 2 7 3" xfId="37081"/>
    <cellStyle name="Notas 4 3 2 2 7 3 2" xfId="37082"/>
    <cellStyle name="Notas 4 3 2 2 7 3 3" xfId="37083"/>
    <cellStyle name="Notas 4 3 2 2 7 3 4" xfId="37084"/>
    <cellStyle name="Notas 4 3 2 2 7 3 5" xfId="37085"/>
    <cellStyle name="Notas 4 3 2 2 7 3 6" xfId="37086"/>
    <cellStyle name="Notas 4 3 2 2 7 4" xfId="37087"/>
    <cellStyle name="Notas 4 3 2 2 7 4 2" xfId="37088"/>
    <cellStyle name="Notas 4 3 2 2 7 4 3" xfId="37089"/>
    <cellStyle name="Notas 4 3 2 2 7 4 4" xfId="37090"/>
    <cellStyle name="Notas 4 3 2 2 7 4 5" xfId="37091"/>
    <cellStyle name="Notas 4 3 2 2 7 4 6" xfId="37092"/>
    <cellStyle name="Notas 4 3 2 2 7 5" xfId="37093"/>
    <cellStyle name="Notas 4 3 2 2 7 5 2" xfId="37094"/>
    <cellStyle name="Notas 4 3 2 2 7 5 3" xfId="37095"/>
    <cellStyle name="Notas 4 3 2 2 7 5 4" xfId="37096"/>
    <cellStyle name="Notas 4 3 2 2 7 5 5" xfId="37097"/>
    <cellStyle name="Notas 4 3 2 2 7 5 6" xfId="37098"/>
    <cellStyle name="Notas 4 3 2 2 7 6" xfId="37099"/>
    <cellStyle name="Notas 4 3 2 2 7 6 2" xfId="37100"/>
    <cellStyle name="Notas 4 3 2 2 7 6 3" xfId="37101"/>
    <cellStyle name="Notas 4 3 2 2 7 6 4" xfId="37102"/>
    <cellStyle name="Notas 4 3 2 2 7 6 5" xfId="37103"/>
    <cellStyle name="Notas 4 3 2 2 7 6 6" xfId="37104"/>
    <cellStyle name="Notas 4 3 2 2 7 7" xfId="37105"/>
    <cellStyle name="Notas 4 3 2 2 7 7 2" xfId="37106"/>
    <cellStyle name="Notas 4 3 2 2 7 7 3" xfId="37107"/>
    <cellStyle name="Notas 4 3 2 2 7 7 4" xfId="37108"/>
    <cellStyle name="Notas 4 3 2 2 7 7 5" xfId="37109"/>
    <cellStyle name="Notas 4 3 2 2 7 7 6" xfId="37110"/>
    <cellStyle name="Notas 4 3 2 2 7 8" xfId="37111"/>
    <cellStyle name="Notas 4 3 2 2 7 8 2" xfId="37112"/>
    <cellStyle name="Notas 4 3 2 2 7 8 3" xfId="37113"/>
    <cellStyle name="Notas 4 3 2 2 7 8 4" xfId="37114"/>
    <cellStyle name="Notas 4 3 2 2 7 8 5" xfId="37115"/>
    <cellStyle name="Notas 4 3 2 2 7 8 6" xfId="37116"/>
    <cellStyle name="Notas 4 3 2 2 7 9" xfId="37117"/>
    <cellStyle name="Notas 4 3 2 2 8" xfId="37118"/>
    <cellStyle name="Notas 4 3 2 2 8 2" xfId="37119"/>
    <cellStyle name="Notas 4 3 2 2 8 3" xfId="37120"/>
    <cellStyle name="Notas 4 3 2 2 8 4" xfId="37121"/>
    <cellStyle name="Notas 4 3 2 2 8 5" xfId="37122"/>
    <cellStyle name="Notas 4 3 2 2 8 6" xfId="37123"/>
    <cellStyle name="Notas 4 3 2 2 9" xfId="37124"/>
    <cellStyle name="Notas 4 3 2 2 9 2" xfId="37125"/>
    <cellStyle name="Notas 4 3 2 2 9 3" xfId="37126"/>
    <cellStyle name="Notas 4 3 2 2 9 4" xfId="37127"/>
    <cellStyle name="Notas 4 3 2 2 9 5" xfId="37128"/>
    <cellStyle name="Notas 4 3 2 2 9 6" xfId="37129"/>
    <cellStyle name="Notas 4 3 2 20" xfId="37130"/>
    <cellStyle name="Notas 4 3 2 21" xfId="37131"/>
    <cellStyle name="Notas 4 3 2 3" xfId="37132"/>
    <cellStyle name="Notas 4 3 2 3 10" xfId="37133"/>
    <cellStyle name="Notas 4 3 2 3 11" xfId="37134"/>
    <cellStyle name="Notas 4 3 2 3 12" xfId="37135"/>
    <cellStyle name="Notas 4 3 2 3 13" xfId="37136"/>
    <cellStyle name="Notas 4 3 2 3 14" xfId="37137"/>
    <cellStyle name="Notas 4 3 2 3 15" xfId="37138"/>
    <cellStyle name="Notas 4 3 2 3 2" xfId="37139"/>
    <cellStyle name="Notas 4 3 2 3 2 10" xfId="37140"/>
    <cellStyle name="Notas 4 3 2 3 2 11" xfId="37141"/>
    <cellStyle name="Notas 4 3 2 3 2 12" xfId="37142"/>
    <cellStyle name="Notas 4 3 2 3 2 13" xfId="37143"/>
    <cellStyle name="Notas 4 3 2 3 2 2" xfId="37144"/>
    <cellStyle name="Notas 4 3 2 3 2 2 2" xfId="37145"/>
    <cellStyle name="Notas 4 3 2 3 2 2 3" xfId="37146"/>
    <cellStyle name="Notas 4 3 2 3 2 2 4" xfId="37147"/>
    <cellStyle name="Notas 4 3 2 3 2 2 5" xfId="37148"/>
    <cellStyle name="Notas 4 3 2 3 2 2 6" xfId="37149"/>
    <cellStyle name="Notas 4 3 2 3 2 3" xfId="37150"/>
    <cellStyle name="Notas 4 3 2 3 2 3 2" xfId="37151"/>
    <cellStyle name="Notas 4 3 2 3 2 3 3" xfId="37152"/>
    <cellStyle name="Notas 4 3 2 3 2 3 4" xfId="37153"/>
    <cellStyle name="Notas 4 3 2 3 2 3 5" xfId="37154"/>
    <cellStyle name="Notas 4 3 2 3 2 3 6" xfId="37155"/>
    <cellStyle name="Notas 4 3 2 3 2 4" xfId="37156"/>
    <cellStyle name="Notas 4 3 2 3 2 4 2" xfId="37157"/>
    <cellStyle name="Notas 4 3 2 3 2 4 3" xfId="37158"/>
    <cellStyle name="Notas 4 3 2 3 2 4 4" xfId="37159"/>
    <cellStyle name="Notas 4 3 2 3 2 4 5" xfId="37160"/>
    <cellStyle name="Notas 4 3 2 3 2 4 6" xfId="37161"/>
    <cellStyle name="Notas 4 3 2 3 2 5" xfId="37162"/>
    <cellStyle name="Notas 4 3 2 3 2 5 2" xfId="37163"/>
    <cellStyle name="Notas 4 3 2 3 2 5 3" xfId="37164"/>
    <cellStyle name="Notas 4 3 2 3 2 5 4" xfId="37165"/>
    <cellStyle name="Notas 4 3 2 3 2 5 5" xfId="37166"/>
    <cellStyle name="Notas 4 3 2 3 2 5 6" xfId="37167"/>
    <cellStyle name="Notas 4 3 2 3 2 6" xfId="37168"/>
    <cellStyle name="Notas 4 3 2 3 2 6 2" xfId="37169"/>
    <cellStyle name="Notas 4 3 2 3 2 6 3" xfId="37170"/>
    <cellStyle name="Notas 4 3 2 3 2 6 4" xfId="37171"/>
    <cellStyle name="Notas 4 3 2 3 2 6 5" xfId="37172"/>
    <cellStyle name="Notas 4 3 2 3 2 6 6" xfId="37173"/>
    <cellStyle name="Notas 4 3 2 3 2 7" xfId="37174"/>
    <cellStyle name="Notas 4 3 2 3 2 7 2" xfId="37175"/>
    <cellStyle name="Notas 4 3 2 3 2 7 3" xfId="37176"/>
    <cellStyle name="Notas 4 3 2 3 2 7 4" xfId="37177"/>
    <cellStyle name="Notas 4 3 2 3 2 7 5" xfId="37178"/>
    <cellStyle name="Notas 4 3 2 3 2 7 6" xfId="37179"/>
    <cellStyle name="Notas 4 3 2 3 2 8" xfId="37180"/>
    <cellStyle name="Notas 4 3 2 3 2 8 2" xfId="37181"/>
    <cellStyle name="Notas 4 3 2 3 2 8 3" xfId="37182"/>
    <cellStyle name="Notas 4 3 2 3 2 8 4" xfId="37183"/>
    <cellStyle name="Notas 4 3 2 3 2 8 5" xfId="37184"/>
    <cellStyle name="Notas 4 3 2 3 2 8 6" xfId="37185"/>
    <cellStyle name="Notas 4 3 2 3 2 9" xfId="37186"/>
    <cellStyle name="Notas 4 3 2 3 3" xfId="37187"/>
    <cellStyle name="Notas 4 3 2 3 3 2" xfId="37188"/>
    <cellStyle name="Notas 4 3 2 3 3 3" xfId="37189"/>
    <cellStyle name="Notas 4 3 2 3 3 4" xfId="37190"/>
    <cellStyle name="Notas 4 3 2 3 3 5" xfId="37191"/>
    <cellStyle name="Notas 4 3 2 3 3 6" xfId="37192"/>
    <cellStyle name="Notas 4 3 2 3 4" xfId="37193"/>
    <cellStyle name="Notas 4 3 2 3 4 2" xfId="37194"/>
    <cellStyle name="Notas 4 3 2 3 4 3" xfId="37195"/>
    <cellStyle name="Notas 4 3 2 3 4 4" xfId="37196"/>
    <cellStyle name="Notas 4 3 2 3 4 5" xfId="37197"/>
    <cellStyle name="Notas 4 3 2 3 4 6" xfId="37198"/>
    <cellStyle name="Notas 4 3 2 3 5" xfId="37199"/>
    <cellStyle name="Notas 4 3 2 3 5 2" xfId="37200"/>
    <cellStyle name="Notas 4 3 2 3 5 3" xfId="37201"/>
    <cellStyle name="Notas 4 3 2 3 5 4" xfId="37202"/>
    <cellStyle name="Notas 4 3 2 3 5 5" xfId="37203"/>
    <cellStyle name="Notas 4 3 2 3 5 6" xfId="37204"/>
    <cellStyle name="Notas 4 3 2 3 6" xfId="37205"/>
    <cellStyle name="Notas 4 3 2 3 6 2" xfId="37206"/>
    <cellStyle name="Notas 4 3 2 3 6 3" xfId="37207"/>
    <cellStyle name="Notas 4 3 2 3 6 4" xfId="37208"/>
    <cellStyle name="Notas 4 3 2 3 6 5" xfId="37209"/>
    <cellStyle name="Notas 4 3 2 3 6 6" xfId="37210"/>
    <cellStyle name="Notas 4 3 2 3 7" xfId="37211"/>
    <cellStyle name="Notas 4 3 2 3 7 2" xfId="37212"/>
    <cellStyle name="Notas 4 3 2 3 7 3" xfId="37213"/>
    <cellStyle name="Notas 4 3 2 3 7 4" xfId="37214"/>
    <cellStyle name="Notas 4 3 2 3 7 5" xfId="37215"/>
    <cellStyle name="Notas 4 3 2 3 7 6" xfId="37216"/>
    <cellStyle name="Notas 4 3 2 3 8" xfId="37217"/>
    <cellStyle name="Notas 4 3 2 3 8 2" xfId="37218"/>
    <cellStyle name="Notas 4 3 2 3 8 3" xfId="37219"/>
    <cellStyle name="Notas 4 3 2 3 8 4" xfId="37220"/>
    <cellStyle name="Notas 4 3 2 3 8 5" xfId="37221"/>
    <cellStyle name="Notas 4 3 2 3 8 6" xfId="37222"/>
    <cellStyle name="Notas 4 3 2 3 9" xfId="37223"/>
    <cellStyle name="Notas 4 3 2 3 9 2" xfId="37224"/>
    <cellStyle name="Notas 4 3 2 3 9 3" xfId="37225"/>
    <cellStyle name="Notas 4 3 2 3 9 4" xfId="37226"/>
    <cellStyle name="Notas 4 3 2 3 9 5" xfId="37227"/>
    <cellStyle name="Notas 4 3 2 3 9 6" xfId="37228"/>
    <cellStyle name="Notas 4 3 2 4" xfId="37229"/>
    <cellStyle name="Notas 4 3 2 4 10" xfId="37230"/>
    <cellStyle name="Notas 4 3 2 4 11" xfId="37231"/>
    <cellStyle name="Notas 4 3 2 4 12" xfId="37232"/>
    <cellStyle name="Notas 4 3 2 4 13" xfId="37233"/>
    <cellStyle name="Notas 4 3 2 4 2" xfId="37234"/>
    <cellStyle name="Notas 4 3 2 4 2 2" xfId="37235"/>
    <cellStyle name="Notas 4 3 2 4 2 3" xfId="37236"/>
    <cellStyle name="Notas 4 3 2 4 2 4" xfId="37237"/>
    <cellStyle name="Notas 4 3 2 4 2 5" xfId="37238"/>
    <cellStyle name="Notas 4 3 2 4 2 6" xfId="37239"/>
    <cellStyle name="Notas 4 3 2 4 3" xfId="37240"/>
    <cellStyle name="Notas 4 3 2 4 3 2" xfId="37241"/>
    <cellStyle name="Notas 4 3 2 4 3 3" xfId="37242"/>
    <cellStyle name="Notas 4 3 2 4 3 4" xfId="37243"/>
    <cellStyle name="Notas 4 3 2 4 3 5" xfId="37244"/>
    <cellStyle name="Notas 4 3 2 4 3 6" xfId="37245"/>
    <cellStyle name="Notas 4 3 2 4 4" xfId="37246"/>
    <cellStyle name="Notas 4 3 2 4 4 2" xfId="37247"/>
    <cellStyle name="Notas 4 3 2 4 4 3" xfId="37248"/>
    <cellStyle name="Notas 4 3 2 4 4 4" xfId="37249"/>
    <cellStyle name="Notas 4 3 2 4 4 5" xfId="37250"/>
    <cellStyle name="Notas 4 3 2 4 4 6" xfId="37251"/>
    <cellStyle name="Notas 4 3 2 4 5" xfId="37252"/>
    <cellStyle name="Notas 4 3 2 4 5 2" xfId="37253"/>
    <cellStyle name="Notas 4 3 2 4 5 3" xfId="37254"/>
    <cellStyle name="Notas 4 3 2 4 5 4" xfId="37255"/>
    <cellStyle name="Notas 4 3 2 4 5 5" xfId="37256"/>
    <cellStyle name="Notas 4 3 2 4 5 6" xfId="37257"/>
    <cellStyle name="Notas 4 3 2 4 6" xfId="37258"/>
    <cellStyle name="Notas 4 3 2 4 6 2" xfId="37259"/>
    <cellStyle name="Notas 4 3 2 4 6 3" xfId="37260"/>
    <cellStyle name="Notas 4 3 2 4 6 4" xfId="37261"/>
    <cellStyle name="Notas 4 3 2 4 6 5" xfId="37262"/>
    <cellStyle name="Notas 4 3 2 4 6 6" xfId="37263"/>
    <cellStyle name="Notas 4 3 2 4 7" xfId="37264"/>
    <cellStyle name="Notas 4 3 2 4 7 2" xfId="37265"/>
    <cellStyle name="Notas 4 3 2 4 7 3" xfId="37266"/>
    <cellStyle name="Notas 4 3 2 4 7 4" xfId="37267"/>
    <cellStyle name="Notas 4 3 2 4 7 5" xfId="37268"/>
    <cellStyle name="Notas 4 3 2 4 7 6" xfId="37269"/>
    <cellStyle name="Notas 4 3 2 4 8" xfId="37270"/>
    <cellStyle name="Notas 4 3 2 4 8 2" xfId="37271"/>
    <cellStyle name="Notas 4 3 2 4 8 3" xfId="37272"/>
    <cellStyle name="Notas 4 3 2 4 8 4" xfId="37273"/>
    <cellStyle name="Notas 4 3 2 4 8 5" xfId="37274"/>
    <cellStyle name="Notas 4 3 2 4 8 6" xfId="37275"/>
    <cellStyle name="Notas 4 3 2 4 9" xfId="37276"/>
    <cellStyle name="Notas 4 3 2 5" xfId="37277"/>
    <cellStyle name="Notas 4 3 2 5 10" xfId="37278"/>
    <cellStyle name="Notas 4 3 2 5 11" xfId="37279"/>
    <cellStyle name="Notas 4 3 2 5 12" xfId="37280"/>
    <cellStyle name="Notas 4 3 2 5 13" xfId="37281"/>
    <cellStyle name="Notas 4 3 2 5 2" xfId="37282"/>
    <cellStyle name="Notas 4 3 2 5 2 2" xfId="37283"/>
    <cellStyle name="Notas 4 3 2 5 2 3" xfId="37284"/>
    <cellStyle name="Notas 4 3 2 5 2 4" xfId="37285"/>
    <cellStyle name="Notas 4 3 2 5 2 5" xfId="37286"/>
    <cellStyle name="Notas 4 3 2 5 2 6" xfId="37287"/>
    <cellStyle name="Notas 4 3 2 5 3" xfId="37288"/>
    <cellStyle name="Notas 4 3 2 5 3 2" xfId="37289"/>
    <cellStyle name="Notas 4 3 2 5 3 3" xfId="37290"/>
    <cellStyle name="Notas 4 3 2 5 3 4" xfId="37291"/>
    <cellStyle name="Notas 4 3 2 5 3 5" xfId="37292"/>
    <cellStyle name="Notas 4 3 2 5 3 6" xfId="37293"/>
    <cellStyle name="Notas 4 3 2 5 4" xfId="37294"/>
    <cellStyle name="Notas 4 3 2 5 4 2" xfId="37295"/>
    <cellStyle name="Notas 4 3 2 5 4 3" xfId="37296"/>
    <cellStyle name="Notas 4 3 2 5 4 4" xfId="37297"/>
    <cellStyle name="Notas 4 3 2 5 4 5" xfId="37298"/>
    <cellStyle name="Notas 4 3 2 5 4 6" xfId="37299"/>
    <cellStyle name="Notas 4 3 2 5 5" xfId="37300"/>
    <cellStyle name="Notas 4 3 2 5 5 2" xfId="37301"/>
    <cellStyle name="Notas 4 3 2 5 5 3" xfId="37302"/>
    <cellStyle name="Notas 4 3 2 5 5 4" xfId="37303"/>
    <cellStyle name="Notas 4 3 2 5 5 5" xfId="37304"/>
    <cellStyle name="Notas 4 3 2 5 5 6" xfId="37305"/>
    <cellStyle name="Notas 4 3 2 5 6" xfId="37306"/>
    <cellStyle name="Notas 4 3 2 5 6 2" xfId="37307"/>
    <cellStyle name="Notas 4 3 2 5 6 3" xfId="37308"/>
    <cellStyle name="Notas 4 3 2 5 6 4" xfId="37309"/>
    <cellStyle name="Notas 4 3 2 5 6 5" xfId="37310"/>
    <cellStyle name="Notas 4 3 2 5 6 6" xfId="37311"/>
    <cellStyle name="Notas 4 3 2 5 7" xfId="37312"/>
    <cellStyle name="Notas 4 3 2 5 7 2" xfId="37313"/>
    <cellStyle name="Notas 4 3 2 5 7 3" xfId="37314"/>
    <cellStyle name="Notas 4 3 2 5 7 4" xfId="37315"/>
    <cellStyle name="Notas 4 3 2 5 7 5" xfId="37316"/>
    <cellStyle name="Notas 4 3 2 5 7 6" xfId="37317"/>
    <cellStyle name="Notas 4 3 2 5 8" xfId="37318"/>
    <cellStyle name="Notas 4 3 2 5 8 2" xfId="37319"/>
    <cellStyle name="Notas 4 3 2 5 8 3" xfId="37320"/>
    <cellStyle name="Notas 4 3 2 5 8 4" xfId="37321"/>
    <cellStyle name="Notas 4 3 2 5 8 5" xfId="37322"/>
    <cellStyle name="Notas 4 3 2 5 8 6" xfId="37323"/>
    <cellStyle name="Notas 4 3 2 5 9" xfId="37324"/>
    <cellStyle name="Notas 4 3 2 6" xfId="37325"/>
    <cellStyle name="Notas 4 3 2 6 10" xfId="37326"/>
    <cellStyle name="Notas 4 3 2 6 11" xfId="37327"/>
    <cellStyle name="Notas 4 3 2 6 12" xfId="37328"/>
    <cellStyle name="Notas 4 3 2 6 13" xfId="37329"/>
    <cellStyle name="Notas 4 3 2 6 2" xfId="37330"/>
    <cellStyle name="Notas 4 3 2 6 2 2" xfId="37331"/>
    <cellStyle name="Notas 4 3 2 6 2 3" xfId="37332"/>
    <cellStyle name="Notas 4 3 2 6 2 4" xfId="37333"/>
    <cellStyle name="Notas 4 3 2 6 2 5" xfId="37334"/>
    <cellStyle name="Notas 4 3 2 6 2 6" xfId="37335"/>
    <cellStyle name="Notas 4 3 2 6 3" xfId="37336"/>
    <cellStyle name="Notas 4 3 2 6 3 2" xfId="37337"/>
    <cellStyle name="Notas 4 3 2 6 3 3" xfId="37338"/>
    <cellStyle name="Notas 4 3 2 6 3 4" xfId="37339"/>
    <cellStyle name="Notas 4 3 2 6 3 5" xfId="37340"/>
    <cellStyle name="Notas 4 3 2 6 3 6" xfId="37341"/>
    <cellStyle name="Notas 4 3 2 6 4" xfId="37342"/>
    <cellStyle name="Notas 4 3 2 6 4 2" xfId="37343"/>
    <cellStyle name="Notas 4 3 2 6 4 3" xfId="37344"/>
    <cellStyle name="Notas 4 3 2 6 4 4" xfId="37345"/>
    <cellStyle name="Notas 4 3 2 6 4 5" xfId="37346"/>
    <cellStyle name="Notas 4 3 2 6 4 6" xfId="37347"/>
    <cellStyle name="Notas 4 3 2 6 5" xfId="37348"/>
    <cellStyle name="Notas 4 3 2 6 5 2" xfId="37349"/>
    <cellStyle name="Notas 4 3 2 6 5 3" xfId="37350"/>
    <cellStyle name="Notas 4 3 2 6 5 4" xfId="37351"/>
    <cellStyle name="Notas 4 3 2 6 5 5" xfId="37352"/>
    <cellStyle name="Notas 4 3 2 6 5 6" xfId="37353"/>
    <cellStyle name="Notas 4 3 2 6 6" xfId="37354"/>
    <cellStyle name="Notas 4 3 2 6 6 2" xfId="37355"/>
    <cellStyle name="Notas 4 3 2 6 6 3" xfId="37356"/>
    <cellStyle name="Notas 4 3 2 6 6 4" xfId="37357"/>
    <cellStyle name="Notas 4 3 2 6 6 5" xfId="37358"/>
    <cellStyle name="Notas 4 3 2 6 6 6" xfId="37359"/>
    <cellStyle name="Notas 4 3 2 6 7" xfId="37360"/>
    <cellStyle name="Notas 4 3 2 6 7 2" xfId="37361"/>
    <cellStyle name="Notas 4 3 2 6 7 3" xfId="37362"/>
    <cellStyle name="Notas 4 3 2 6 7 4" xfId="37363"/>
    <cellStyle name="Notas 4 3 2 6 7 5" xfId="37364"/>
    <cellStyle name="Notas 4 3 2 6 7 6" xfId="37365"/>
    <cellStyle name="Notas 4 3 2 6 8" xfId="37366"/>
    <cellStyle name="Notas 4 3 2 6 8 2" xfId="37367"/>
    <cellStyle name="Notas 4 3 2 6 8 3" xfId="37368"/>
    <cellStyle name="Notas 4 3 2 6 8 4" xfId="37369"/>
    <cellStyle name="Notas 4 3 2 6 8 5" xfId="37370"/>
    <cellStyle name="Notas 4 3 2 6 8 6" xfId="37371"/>
    <cellStyle name="Notas 4 3 2 6 9" xfId="37372"/>
    <cellStyle name="Notas 4 3 2 7" xfId="37373"/>
    <cellStyle name="Notas 4 3 2 7 10" xfId="37374"/>
    <cellStyle name="Notas 4 3 2 7 11" xfId="37375"/>
    <cellStyle name="Notas 4 3 2 7 12" xfId="37376"/>
    <cellStyle name="Notas 4 3 2 7 13" xfId="37377"/>
    <cellStyle name="Notas 4 3 2 7 2" xfId="37378"/>
    <cellStyle name="Notas 4 3 2 7 2 2" xfId="37379"/>
    <cellStyle name="Notas 4 3 2 7 2 3" xfId="37380"/>
    <cellStyle name="Notas 4 3 2 7 2 4" xfId="37381"/>
    <cellStyle name="Notas 4 3 2 7 2 5" xfId="37382"/>
    <cellStyle name="Notas 4 3 2 7 2 6" xfId="37383"/>
    <cellStyle name="Notas 4 3 2 7 3" xfId="37384"/>
    <cellStyle name="Notas 4 3 2 7 3 2" xfId="37385"/>
    <cellStyle name="Notas 4 3 2 7 3 3" xfId="37386"/>
    <cellStyle name="Notas 4 3 2 7 3 4" xfId="37387"/>
    <cellStyle name="Notas 4 3 2 7 3 5" xfId="37388"/>
    <cellStyle name="Notas 4 3 2 7 3 6" xfId="37389"/>
    <cellStyle name="Notas 4 3 2 7 4" xfId="37390"/>
    <cellStyle name="Notas 4 3 2 7 4 2" xfId="37391"/>
    <cellStyle name="Notas 4 3 2 7 4 3" xfId="37392"/>
    <cellStyle name="Notas 4 3 2 7 4 4" xfId="37393"/>
    <cellStyle name="Notas 4 3 2 7 4 5" xfId="37394"/>
    <cellStyle name="Notas 4 3 2 7 4 6" xfId="37395"/>
    <cellStyle name="Notas 4 3 2 7 5" xfId="37396"/>
    <cellStyle name="Notas 4 3 2 7 5 2" xfId="37397"/>
    <cellStyle name="Notas 4 3 2 7 5 3" xfId="37398"/>
    <cellStyle name="Notas 4 3 2 7 5 4" xfId="37399"/>
    <cellStyle name="Notas 4 3 2 7 5 5" xfId="37400"/>
    <cellStyle name="Notas 4 3 2 7 5 6" xfId="37401"/>
    <cellStyle name="Notas 4 3 2 7 6" xfId="37402"/>
    <cellStyle name="Notas 4 3 2 7 6 2" xfId="37403"/>
    <cellStyle name="Notas 4 3 2 7 6 3" xfId="37404"/>
    <cellStyle name="Notas 4 3 2 7 6 4" xfId="37405"/>
    <cellStyle name="Notas 4 3 2 7 6 5" xfId="37406"/>
    <cellStyle name="Notas 4 3 2 7 6 6" xfId="37407"/>
    <cellStyle name="Notas 4 3 2 7 7" xfId="37408"/>
    <cellStyle name="Notas 4 3 2 7 7 2" xfId="37409"/>
    <cellStyle name="Notas 4 3 2 7 7 3" xfId="37410"/>
    <cellStyle name="Notas 4 3 2 7 7 4" xfId="37411"/>
    <cellStyle name="Notas 4 3 2 7 7 5" xfId="37412"/>
    <cellStyle name="Notas 4 3 2 7 7 6" xfId="37413"/>
    <cellStyle name="Notas 4 3 2 7 8" xfId="37414"/>
    <cellStyle name="Notas 4 3 2 7 8 2" xfId="37415"/>
    <cellStyle name="Notas 4 3 2 7 8 3" xfId="37416"/>
    <cellStyle name="Notas 4 3 2 7 8 4" xfId="37417"/>
    <cellStyle name="Notas 4 3 2 7 8 5" xfId="37418"/>
    <cellStyle name="Notas 4 3 2 7 8 6" xfId="37419"/>
    <cellStyle name="Notas 4 3 2 7 9" xfId="37420"/>
    <cellStyle name="Notas 4 3 2 8" xfId="37421"/>
    <cellStyle name="Notas 4 3 2 8 10" xfId="37422"/>
    <cellStyle name="Notas 4 3 2 8 11" xfId="37423"/>
    <cellStyle name="Notas 4 3 2 8 12" xfId="37424"/>
    <cellStyle name="Notas 4 3 2 8 13" xfId="37425"/>
    <cellStyle name="Notas 4 3 2 8 2" xfId="37426"/>
    <cellStyle name="Notas 4 3 2 8 2 2" xfId="37427"/>
    <cellStyle name="Notas 4 3 2 8 2 3" xfId="37428"/>
    <cellStyle name="Notas 4 3 2 8 2 4" xfId="37429"/>
    <cellStyle name="Notas 4 3 2 8 2 5" xfId="37430"/>
    <cellStyle name="Notas 4 3 2 8 2 6" xfId="37431"/>
    <cellStyle name="Notas 4 3 2 8 3" xfId="37432"/>
    <cellStyle name="Notas 4 3 2 8 3 2" xfId="37433"/>
    <cellStyle name="Notas 4 3 2 8 3 3" xfId="37434"/>
    <cellStyle name="Notas 4 3 2 8 3 4" xfId="37435"/>
    <cellStyle name="Notas 4 3 2 8 3 5" xfId="37436"/>
    <cellStyle name="Notas 4 3 2 8 3 6" xfId="37437"/>
    <cellStyle name="Notas 4 3 2 8 4" xfId="37438"/>
    <cellStyle name="Notas 4 3 2 8 4 2" xfId="37439"/>
    <cellStyle name="Notas 4 3 2 8 4 3" xfId="37440"/>
    <cellStyle name="Notas 4 3 2 8 4 4" xfId="37441"/>
    <cellStyle name="Notas 4 3 2 8 4 5" xfId="37442"/>
    <cellStyle name="Notas 4 3 2 8 4 6" xfId="37443"/>
    <cellStyle name="Notas 4 3 2 8 5" xfId="37444"/>
    <cellStyle name="Notas 4 3 2 8 5 2" xfId="37445"/>
    <cellStyle name="Notas 4 3 2 8 5 3" xfId="37446"/>
    <cellStyle name="Notas 4 3 2 8 5 4" xfId="37447"/>
    <cellStyle name="Notas 4 3 2 8 5 5" xfId="37448"/>
    <cellStyle name="Notas 4 3 2 8 5 6" xfId="37449"/>
    <cellStyle name="Notas 4 3 2 8 6" xfId="37450"/>
    <cellStyle name="Notas 4 3 2 8 6 2" xfId="37451"/>
    <cellStyle name="Notas 4 3 2 8 6 3" xfId="37452"/>
    <cellStyle name="Notas 4 3 2 8 6 4" xfId="37453"/>
    <cellStyle name="Notas 4 3 2 8 6 5" xfId="37454"/>
    <cellStyle name="Notas 4 3 2 8 6 6" xfId="37455"/>
    <cellStyle name="Notas 4 3 2 8 7" xfId="37456"/>
    <cellStyle name="Notas 4 3 2 8 7 2" xfId="37457"/>
    <cellStyle name="Notas 4 3 2 8 7 3" xfId="37458"/>
    <cellStyle name="Notas 4 3 2 8 7 4" xfId="37459"/>
    <cellStyle name="Notas 4 3 2 8 7 5" xfId="37460"/>
    <cellStyle name="Notas 4 3 2 8 7 6" xfId="37461"/>
    <cellStyle name="Notas 4 3 2 8 8" xfId="37462"/>
    <cellStyle name="Notas 4 3 2 8 8 2" xfId="37463"/>
    <cellStyle name="Notas 4 3 2 8 8 3" xfId="37464"/>
    <cellStyle name="Notas 4 3 2 8 8 4" xfId="37465"/>
    <cellStyle name="Notas 4 3 2 8 8 5" xfId="37466"/>
    <cellStyle name="Notas 4 3 2 8 8 6" xfId="37467"/>
    <cellStyle name="Notas 4 3 2 8 9" xfId="37468"/>
    <cellStyle name="Notas 4 3 2 9" xfId="37469"/>
    <cellStyle name="Notas 4 3 2 9 2" xfId="37470"/>
    <cellStyle name="Notas 4 3 2 9 3" xfId="37471"/>
    <cellStyle name="Notas 4 3 2 9 4" xfId="37472"/>
    <cellStyle name="Notas 4 3 2 9 5" xfId="37473"/>
    <cellStyle name="Notas 4 3 2 9 6" xfId="37474"/>
    <cellStyle name="Notas 4 3 20" xfId="37475"/>
    <cellStyle name="Notas 4 3 21" xfId="37476"/>
    <cellStyle name="Notas 4 3 22" xfId="37477"/>
    <cellStyle name="Notas 4 3 3" xfId="37478"/>
    <cellStyle name="Notas 4 3 3 10" xfId="37479"/>
    <cellStyle name="Notas 4 3 3 10 2" xfId="37480"/>
    <cellStyle name="Notas 4 3 3 10 3" xfId="37481"/>
    <cellStyle name="Notas 4 3 3 10 4" xfId="37482"/>
    <cellStyle name="Notas 4 3 3 10 5" xfId="37483"/>
    <cellStyle name="Notas 4 3 3 10 6" xfId="37484"/>
    <cellStyle name="Notas 4 3 3 11" xfId="37485"/>
    <cellStyle name="Notas 4 3 3 11 2" xfId="37486"/>
    <cellStyle name="Notas 4 3 3 11 3" xfId="37487"/>
    <cellStyle name="Notas 4 3 3 11 4" xfId="37488"/>
    <cellStyle name="Notas 4 3 3 11 5" xfId="37489"/>
    <cellStyle name="Notas 4 3 3 11 6" xfId="37490"/>
    <cellStyle name="Notas 4 3 3 12" xfId="37491"/>
    <cellStyle name="Notas 4 3 3 12 2" xfId="37492"/>
    <cellStyle name="Notas 4 3 3 12 3" xfId="37493"/>
    <cellStyle name="Notas 4 3 3 12 4" xfId="37494"/>
    <cellStyle name="Notas 4 3 3 12 5" xfId="37495"/>
    <cellStyle name="Notas 4 3 3 12 6" xfId="37496"/>
    <cellStyle name="Notas 4 3 3 13" xfId="37497"/>
    <cellStyle name="Notas 4 3 3 13 2" xfId="37498"/>
    <cellStyle name="Notas 4 3 3 13 3" xfId="37499"/>
    <cellStyle name="Notas 4 3 3 13 4" xfId="37500"/>
    <cellStyle name="Notas 4 3 3 13 5" xfId="37501"/>
    <cellStyle name="Notas 4 3 3 13 6" xfId="37502"/>
    <cellStyle name="Notas 4 3 3 14" xfId="37503"/>
    <cellStyle name="Notas 4 3 3 14 2" xfId="37504"/>
    <cellStyle name="Notas 4 3 3 14 3" xfId="37505"/>
    <cellStyle name="Notas 4 3 3 14 4" xfId="37506"/>
    <cellStyle name="Notas 4 3 3 14 5" xfId="37507"/>
    <cellStyle name="Notas 4 3 3 14 6" xfId="37508"/>
    <cellStyle name="Notas 4 3 3 15" xfId="37509"/>
    <cellStyle name="Notas 4 3 3 16" xfId="37510"/>
    <cellStyle name="Notas 4 3 3 17" xfId="37511"/>
    <cellStyle name="Notas 4 3 3 18" xfId="37512"/>
    <cellStyle name="Notas 4 3 3 19" xfId="37513"/>
    <cellStyle name="Notas 4 3 3 2" xfId="37514"/>
    <cellStyle name="Notas 4 3 3 2 10" xfId="37515"/>
    <cellStyle name="Notas 4 3 3 2 11" xfId="37516"/>
    <cellStyle name="Notas 4 3 3 2 12" xfId="37517"/>
    <cellStyle name="Notas 4 3 3 2 13" xfId="37518"/>
    <cellStyle name="Notas 4 3 3 2 14" xfId="37519"/>
    <cellStyle name="Notas 4 3 3 2 15" xfId="37520"/>
    <cellStyle name="Notas 4 3 3 2 2" xfId="37521"/>
    <cellStyle name="Notas 4 3 3 2 2 10" xfId="37522"/>
    <cellStyle name="Notas 4 3 3 2 2 11" xfId="37523"/>
    <cellStyle name="Notas 4 3 3 2 2 12" xfId="37524"/>
    <cellStyle name="Notas 4 3 3 2 2 13" xfId="37525"/>
    <cellStyle name="Notas 4 3 3 2 2 14" xfId="37526"/>
    <cellStyle name="Notas 4 3 3 2 2 2" xfId="37527"/>
    <cellStyle name="Notas 4 3 3 2 2 2 2" xfId="37528"/>
    <cellStyle name="Notas 4 3 3 2 2 2 3" xfId="37529"/>
    <cellStyle name="Notas 4 3 3 2 2 2 4" xfId="37530"/>
    <cellStyle name="Notas 4 3 3 2 2 2 5" xfId="37531"/>
    <cellStyle name="Notas 4 3 3 2 2 2 6" xfId="37532"/>
    <cellStyle name="Notas 4 3 3 2 2 3" xfId="37533"/>
    <cellStyle name="Notas 4 3 3 2 2 3 2" xfId="37534"/>
    <cellStyle name="Notas 4 3 3 2 2 3 3" xfId="37535"/>
    <cellStyle name="Notas 4 3 3 2 2 3 4" xfId="37536"/>
    <cellStyle name="Notas 4 3 3 2 2 3 5" xfId="37537"/>
    <cellStyle name="Notas 4 3 3 2 2 3 6" xfId="37538"/>
    <cellStyle name="Notas 4 3 3 2 2 4" xfId="37539"/>
    <cellStyle name="Notas 4 3 3 2 2 4 2" xfId="37540"/>
    <cellStyle name="Notas 4 3 3 2 2 4 3" xfId="37541"/>
    <cellStyle name="Notas 4 3 3 2 2 4 4" xfId="37542"/>
    <cellStyle name="Notas 4 3 3 2 2 4 5" xfId="37543"/>
    <cellStyle name="Notas 4 3 3 2 2 4 6" xfId="37544"/>
    <cellStyle name="Notas 4 3 3 2 2 5" xfId="37545"/>
    <cellStyle name="Notas 4 3 3 2 2 5 2" xfId="37546"/>
    <cellStyle name="Notas 4 3 3 2 2 5 3" xfId="37547"/>
    <cellStyle name="Notas 4 3 3 2 2 5 4" xfId="37548"/>
    <cellStyle name="Notas 4 3 3 2 2 5 5" xfId="37549"/>
    <cellStyle name="Notas 4 3 3 2 2 5 6" xfId="37550"/>
    <cellStyle name="Notas 4 3 3 2 2 6" xfId="37551"/>
    <cellStyle name="Notas 4 3 3 2 2 6 2" xfId="37552"/>
    <cellStyle name="Notas 4 3 3 2 2 6 3" xfId="37553"/>
    <cellStyle name="Notas 4 3 3 2 2 6 4" xfId="37554"/>
    <cellStyle name="Notas 4 3 3 2 2 6 5" xfId="37555"/>
    <cellStyle name="Notas 4 3 3 2 2 6 6" xfId="37556"/>
    <cellStyle name="Notas 4 3 3 2 2 7" xfId="37557"/>
    <cellStyle name="Notas 4 3 3 2 2 7 2" xfId="37558"/>
    <cellStyle name="Notas 4 3 3 2 2 7 3" xfId="37559"/>
    <cellStyle name="Notas 4 3 3 2 2 7 4" xfId="37560"/>
    <cellStyle name="Notas 4 3 3 2 2 7 5" xfId="37561"/>
    <cellStyle name="Notas 4 3 3 2 2 7 6" xfId="37562"/>
    <cellStyle name="Notas 4 3 3 2 2 8" xfId="37563"/>
    <cellStyle name="Notas 4 3 3 2 2 8 2" xfId="37564"/>
    <cellStyle name="Notas 4 3 3 2 2 8 3" xfId="37565"/>
    <cellStyle name="Notas 4 3 3 2 2 8 4" xfId="37566"/>
    <cellStyle name="Notas 4 3 3 2 2 8 5" xfId="37567"/>
    <cellStyle name="Notas 4 3 3 2 2 8 6" xfId="37568"/>
    <cellStyle name="Notas 4 3 3 2 2 9" xfId="37569"/>
    <cellStyle name="Notas 4 3 3 2 3" xfId="37570"/>
    <cellStyle name="Notas 4 3 3 2 3 2" xfId="37571"/>
    <cellStyle name="Notas 4 3 3 2 3 3" xfId="37572"/>
    <cellStyle name="Notas 4 3 3 2 3 4" xfId="37573"/>
    <cellStyle name="Notas 4 3 3 2 3 5" xfId="37574"/>
    <cellStyle name="Notas 4 3 3 2 3 6" xfId="37575"/>
    <cellStyle name="Notas 4 3 3 2 4" xfId="37576"/>
    <cellStyle name="Notas 4 3 3 2 4 2" xfId="37577"/>
    <cellStyle name="Notas 4 3 3 2 4 3" xfId="37578"/>
    <cellStyle name="Notas 4 3 3 2 4 4" xfId="37579"/>
    <cellStyle name="Notas 4 3 3 2 4 5" xfId="37580"/>
    <cellStyle name="Notas 4 3 3 2 4 6" xfId="37581"/>
    <cellStyle name="Notas 4 3 3 2 5" xfId="37582"/>
    <cellStyle name="Notas 4 3 3 2 5 2" xfId="37583"/>
    <cellStyle name="Notas 4 3 3 2 5 3" xfId="37584"/>
    <cellStyle name="Notas 4 3 3 2 5 4" xfId="37585"/>
    <cellStyle name="Notas 4 3 3 2 5 5" xfId="37586"/>
    <cellStyle name="Notas 4 3 3 2 5 6" xfId="37587"/>
    <cellStyle name="Notas 4 3 3 2 6" xfId="37588"/>
    <cellStyle name="Notas 4 3 3 2 6 2" xfId="37589"/>
    <cellStyle name="Notas 4 3 3 2 6 3" xfId="37590"/>
    <cellStyle name="Notas 4 3 3 2 6 4" xfId="37591"/>
    <cellStyle name="Notas 4 3 3 2 6 5" xfId="37592"/>
    <cellStyle name="Notas 4 3 3 2 6 6" xfId="37593"/>
    <cellStyle name="Notas 4 3 3 2 7" xfId="37594"/>
    <cellStyle name="Notas 4 3 3 2 7 2" xfId="37595"/>
    <cellStyle name="Notas 4 3 3 2 7 3" xfId="37596"/>
    <cellStyle name="Notas 4 3 3 2 7 4" xfId="37597"/>
    <cellStyle name="Notas 4 3 3 2 7 5" xfId="37598"/>
    <cellStyle name="Notas 4 3 3 2 7 6" xfId="37599"/>
    <cellStyle name="Notas 4 3 3 2 8" xfId="37600"/>
    <cellStyle name="Notas 4 3 3 2 8 2" xfId="37601"/>
    <cellStyle name="Notas 4 3 3 2 8 3" xfId="37602"/>
    <cellStyle name="Notas 4 3 3 2 8 4" xfId="37603"/>
    <cellStyle name="Notas 4 3 3 2 8 5" xfId="37604"/>
    <cellStyle name="Notas 4 3 3 2 8 6" xfId="37605"/>
    <cellStyle name="Notas 4 3 3 2 9" xfId="37606"/>
    <cellStyle name="Notas 4 3 3 2 9 2" xfId="37607"/>
    <cellStyle name="Notas 4 3 3 2 9 3" xfId="37608"/>
    <cellStyle name="Notas 4 3 3 2 9 4" xfId="37609"/>
    <cellStyle name="Notas 4 3 3 2 9 5" xfId="37610"/>
    <cellStyle name="Notas 4 3 3 2 9 6" xfId="37611"/>
    <cellStyle name="Notas 4 3 3 20" xfId="37612"/>
    <cellStyle name="Notas 4 3 3 3" xfId="37613"/>
    <cellStyle name="Notas 4 3 3 3 10" xfId="37614"/>
    <cellStyle name="Notas 4 3 3 3 11" xfId="37615"/>
    <cellStyle name="Notas 4 3 3 3 12" xfId="37616"/>
    <cellStyle name="Notas 4 3 3 3 13" xfId="37617"/>
    <cellStyle name="Notas 4 3 3 3 14" xfId="37618"/>
    <cellStyle name="Notas 4 3 3 3 2" xfId="37619"/>
    <cellStyle name="Notas 4 3 3 3 2 2" xfId="37620"/>
    <cellStyle name="Notas 4 3 3 3 2 3" xfId="37621"/>
    <cellStyle name="Notas 4 3 3 3 2 4" xfId="37622"/>
    <cellStyle name="Notas 4 3 3 3 2 5" xfId="37623"/>
    <cellStyle name="Notas 4 3 3 3 2 6" xfId="37624"/>
    <cellStyle name="Notas 4 3 3 3 3" xfId="37625"/>
    <cellStyle name="Notas 4 3 3 3 3 2" xfId="37626"/>
    <cellStyle name="Notas 4 3 3 3 3 3" xfId="37627"/>
    <cellStyle name="Notas 4 3 3 3 3 4" xfId="37628"/>
    <cellStyle name="Notas 4 3 3 3 3 5" xfId="37629"/>
    <cellStyle name="Notas 4 3 3 3 3 6" xfId="37630"/>
    <cellStyle name="Notas 4 3 3 3 4" xfId="37631"/>
    <cellStyle name="Notas 4 3 3 3 4 2" xfId="37632"/>
    <cellStyle name="Notas 4 3 3 3 4 3" xfId="37633"/>
    <cellStyle name="Notas 4 3 3 3 4 4" xfId="37634"/>
    <cellStyle name="Notas 4 3 3 3 4 5" xfId="37635"/>
    <cellStyle name="Notas 4 3 3 3 4 6" xfId="37636"/>
    <cellStyle name="Notas 4 3 3 3 5" xfId="37637"/>
    <cellStyle name="Notas 4 3 3 3 5 2" xfId="37638"/>
    <cellStyle name="Notas 4 3 3 3 5 3" xfId="37639"/>
    <cellStyle name="Notas 4 3 3 3 5 4" xfId="37640"/>
    <cellStyle name="Notas 4 3 3 3 5 5" xfId="37641"/>
    <cellStyle name="Notas 4 3 3 3 5 6" xfId="37642"/>
    <cellStyle name="Notas 4 3 3 3 6" xfId="37643"/>
    <cellStyle name="Notas 4 3 3 3 6 2" xfId="37644"/>
    <cellStyle name="Notas 4 3 3 3 6 3" xfId="37645"/>
    <cellStyle name="Notas 4 3 3 3 6 4" xfId="37646"/>
    <cellStyle name="Notas 4 3 3 3 6 5" xfId="37647"/>
    <cellStyle name="Notas 4 3 3 3 6 6" xfId="37648"/>
    <cellStyle name="Notas 4 3 3 3 7" xfId="37649"/>
    <cellStyle name="Notas 4 3 3 3 7 2" xfId="37650"/>
    <cellStyle name="Notas 4 3 3 3 7 3" xfId="37651"/>
    <cellStyle name="Notas 4 3 3 3 7 4" xfId="37652"/>
    <cellStyle name="Notas 4 3 3 3 7 5" xfId="37653"/>
    <cellStyle name="Notas 4 3 3 3 7 6" xfId="37654"/>
    <cellStyle name="Notas 4 3 3 3 8" xfId="37655"/>
    <cellStyle name="Notas 4 3 3 3 8 2" xfId="37656"/>
    <cellStyle name="Notas 4 3 3 3 8 3" xfId="37657"/>
    <cellStyle name="Notas 4 3 3 3 8 4" xfId="37658"/>
    <cellStyle name="Notas 4 3 3 3 8 5" xfId="37659"/>
    <cellStyle name="Notas 4 3 3 3 8 6" xfId="37660"/>
    <cellStyle name="Notas 4 3 3 3 9" xfId="37661"/>
    <cellStyle name="Notas 4 3 3 4" xfId="37662"/>
    <cellStyle name="Notas 4 3 3 4 10" xfId="37663"/>
    <cellStyle name="Notas 4 3 3 4 11" xfId="37664"/>
    <cellStyle name="Notas 4 3 3 4 12" xfId="37665"/>
    <cellStyle name="Notas 4 3 3 4 13" xfId="37666"/>
    <cellStyle name="Notas 4 3 3 4 2" xfId="37667"/>
    <cellStyle name="Notas 4 3 3 4 2 2" xfId="37668"/>
    <cellStyle name="Notas 4 3 3 4 2 3" xfId="37669"/>
    <cellStyle name="Notas 4 3 3 4 2 4" xfId="37670"/>
    <cellStyle name="Notas 4 3 3 4 2 5" xfId="37671"/>
    <cellStyle name="Notas 4 3 3 4 2 6" xfId="37672"/>
    <cellStyle name="Notas 4 3 3 4 3" xfId="37673"/>
    <cellStyle name="Notas 4 3 3 4 3 2" xfId="37674"/>
    <cellStyle name="Notas 4 3 3 4 3 3" xfId="37675"/>
    <cellStyle name="Notas 4 3 3 4 3 4" xfId="37676"/>
    <cellStyle name="Notas 4 3 3 4 3 5" xfId="37677"/>
    <cellStyle name="Notas 4 3 3 4 3 6" xfId="37678"/>
    <cellStyle name="Notas 4 3 3 4 4" xfId="37679"/>
    <cellStyle name="Notas 4 3 3 4 4 2" xfId="37680"/>
    <cellStyle name="Notas 4 3 3 4 4 3" xfId="37681"/>
    <cellStyle name="Notas 4 3 3 4 4 4" xfId="37682"/>
    <cellStyle name="Notas 4 3 3 4 4 5" xfId="37683"/>
    <cellStyle name="Notas 4 3 3 4 4 6" xfId="37684"/>
    <cellStyle name="Notas 4 3 3 4 5" xfId="37685"/>
    <cellStyle name="Notas 4 3 3 4 5 2" xfId="37686"/>
    <cellStyle name="Notas 4 3 3 4 5 3" xfId="37687"/>
    <cellStyle name="Notas 4 3 3 4 5 4" xfId="37688"/>
    <cellStyle name="Notas 4 3 3 4 5 5" xfId="37689"/>
    <cellStyle name="Notas 4 3 3 4 5 6" xfId="37690"/>
    <cellStyle name="Notas 4 3 3 4 6" xfId="37691"/>
    <cellStyle name="Notas 4 3 3 4 6 2" xfId="37692"/>
    <cellStyle name="Notas 4 3 3 4 6 3" xfId="37693"/>
    <cellStyle name="Notas 4 3 3 4 6 4" xfId="37694"/>
    <cellStyle name="Notas 4 3 3 4 6 5" xfId="37695"/>
    <cellStyle name="Notas 4 3 3 4 6 6" xfId="37696"/>
    <cellStyle name="Notas 4 3 3 4 7" xfId="37697"/>
    <cellStyle name="Notas 4 3 3 4 7 2" xfId="37698"/>
    <cellStyle name="Notas 4 3 3 4 7 3" xfId="37699"/>
    <cellStyle name="Notas 4 3 3 4 7 4" xfId="37700"/>
    <cellStyle name="Notas 4 3 3 4 7 5" xfId="37701"/>
    <cellStyle name="Notas 4 3 3 4 7 6" xfId="37702"/>
    <cellStyle name="Notas 4 3 3 4 8" xfId="37703"/>
    <cellStyle name="Notas 4 3 3 4 8 2" xfId="37704"/>
    <cellStyle name="Notas 4 3 3 4 8 3" xfId="37705"/>
    <cellStyle name="Notas 4 3 3 4 8 4" xfId="37706"/>
    <cellStyle name="Notas 4 3 3 4 8 5" xfId="37707"/>
    <cellStyle name="Notas 4 3 3 4 8 6" xfId="37708"/>
    <cellStyle name="Notas 4 3 3 4 9" xfId="37709"/>
    <cellStyle name="Notas 4 3 3 5" xfId="37710"/>
    <cellStyle name="Notas 4 3 3 5 10" xfId="37711"/>
    <cellStyle name="Notas 4 3 3 5 11" xfId="37712"/>
    <cellStyle name="Notas 4 3 3 5 12" xfId="37713"/>
    <cellStyle name="Notas 4 3 3 5 13" xfId="37714"/>
    <cellStyle name="Notas 4 3 3 5 2" xfId="37715"/>
    <cellStyle name="Notas 4 3 3 5 2 2" xfId="37716"/>
    <cellStyle name="Notas 4 3 3 5 2 3" xfId="37717"/>
    <cellStyle name="Notas 4 3 3 5 2 4" xfId="37718"/>
    <cellStyle name="Notas 4 3 3 5 2 5" xfId="37719"/>
    <cellStyle name="Notas 4 3 3 5 2 6" xfId="37720"/>
    <cellStyle name="Notas 4 3 3 5 3" xfId="37721"/>
    <cellStyle name="Notas 4 3 3 5 3 2" xfId="37722"/>
    <cellStyle name="Notas 4 3 3 5 3 3" xfId="37723"/>
    <cellStyle name="Notas 4 3 3 5 3 4" xfId="37724"/>
    <cellStyle name="Notas 4 3 3 5 3 5" xfId="37725"/>
    <cellStyle name="Notas 4 3 3 5 3 6" xfId="37726"/>
    <cellStyle name="Notas 4 3 3 5 4" xfId="37727"/>
    <cellStyle name="Notas 4 3 3 5 4 2" xfId="37728"/>
    <cellStyle name="Notas 4 3 3 5 4 3" xfId="37729"/>
    <cellStyle name="Notas 4 3 3 5 4 4" xfId="37730"/>
    <cellStyle name="Notas 4 3 3 5 4 5" xfId="37731"/>
    <cellStyle name="Notas 4 3 3 5 4 6" xfId="37732"/>
    <cellStyle name="Notas 4 3 3 5 5" xfId="37733"/>
    <cellStyle name="Notas 4 3 3 5 5 2" xfId="37734"/>
    <cellStyle name="Notas 4 3 3 5 5 3" xfId="37735"/>
    <cellStyle name="Notas 4 3 3 5 5 4" xfId="37736"/>
    <cellStyle name="Notas 4 3 3 5 5 5" xfId="37737"/>
    <cellStyle name="Notas 4 3 3 5 5 6" xfId="37738"/>
    <cellStyle name="Notas 4 3 3 5 6" xfId="37739"/>
    <cellStyle name="Notas 4 3 3 5 6 2" xfId="37740"/>
    <cellStyle name="Notas 4 3 3 5 6 3" xfId="37741"/>
    <cellStyle name="Notas 4 3 3 5 6 4" xfId="37742"/>
    <cellStyle name="Notas 4 3 3 5 6 5" xfId="37743"/>
    <cellStyle name="Notas 4 3 3 5 6 6" xfId="37744"/>
    <cellStyle name="Notas 4 3 3 5 7" xfId="37745"/>
    <cellStyle name="Notas 4 3 3 5 7 2" xfId="37746"/>
    <cellStyle name="Notas 4 3 3 5 7 3" xfId="37747"/>
    <cellStyle name="Notas 4 3 3 5 7 4" xfId="37748"/>
    <cellStyle name="Notas 4 3 3 5 7 5" xfId="37749"/>
    <cellStyle name="Notas 4 3 3 5 7 6" xfId="37750"/>
    <cellStyle name="Notas 4 3 3 5 8" xfId="37751"/>
    <cellStyle name="Notas 4 3 3 5 8 2" xfId="37752"/>
    <cellStyle name="Notas 4 3 3 5 8 3" xfId="37753"/>
    <cellStyle name="Notas 4 3 3 5 8 4" xfId="37754"/>
    <cellStyle name="Notas 4 3 3 5 8 5" xfId="37755"/>
    <cellStyle name="Notas 4 3 3 5 8 6" xfId="37756"/>
    <cellStyle name="Notas 4 3 3 5 9" xfId="37757"/>
    <cellStyle name="Notas 4 3 3 6" xfId="37758"/>
    <cellStyle name="Notas 4 3 3 6 10" xfId="37759"/>
    <cellStyle name="Notas 4 3 3 6 11" xfId="37760"/>
    <cellStyle name="Notas 4 3 3 6 12" xfId="37761"/>
    <cellStyle name="Notas 4 3 3 6 13" xfId="37762"/>
    <cellStyle name="Notas 4 3 3 6 2" xfId="37763"/>
    <cellStyle name="Notas 4 3 3 6 2 2" xfId="37764"/>
    <cellStyle name="Notas 4 3 3 6 2 3" xfId="37765"/>
    <cellStyle name="Notas 4 3 3 6 2 4" xfId="37766"/>
    <cellStyle name="Notas 4 3 3 6 2 5" xfId="37767"/>
    <cellStyle name="Notas 4 3 3 6 2 6" xfId="37768"/>
    <cellStyle name="Notas 4 3 3 6 3" xfId="37769"/>
    <cellStyle name="Notas 4 3 3 6 3 2" xfId="37770"/>
    <cellStyle name="Notas 4 3 3 6 3 3" xfId="37771"/>
    <cellStyle name="Notas 4 3 3 6 3 4" xfId="37772"/>
    <cellStyle name="Notas 4 3 3 6 3 5" xfId="37773"/>
    <cellStyle name="Notas 4 3 3 6 3 6" xfId="37774"/>
    <cellStyle name="Notas 4 3 3 6 4" xfId="37775"/>
    <cellStyle name="Notas 4 3 3 6 4 2" xfId="37776"/>
    <cellStyle name="Notas 4 3 3 6 4 3" xfId="37777"/>
    <cellStyle name="Notas 4 3 3 6 4 4" xfId="37778"/>
    <cellStyle name="Notas 4 3 3 6 4 5" xfId="37779"/>
    <cellStyle name="Notas 4 3 3 6 4 6" xfId="37780"/>
    <cellStyle name="Notas 4 3 3 6 5" xfId="37781"/>
    <cellStyle name="Notas 4 3 3 6 5 2" xfId="37782"/>
    <cellStyle name="Notas 4 3 3 6 5 3" xfId="37783"/>
    <cellStyle name="Notas 4 3 3 6 5 4" xfId="37784"/>
    <cellStyle name="Notas 4 3 3 6 5 5" xfId="37785"/>
    <cellStyle name="Notas 4 3 3 6 5 6" xfId="37786"/>
    <cellStyle name="Notas 4 3 3 6 6" xfId="37787"/>
    <cellStyle name="Notas 4 3 3 6 6 2" xfId="37788"/>
    <cellStyle name="Notas 4 3 3 6 6 3" xfId="37789"/>
    <cellStyle name="Notas 4 3 3 6 6 4" xfId="37790"/>
    <cellStyle name="Notas 4 3 3 6 6 5" xfId="37791"/>
    <cellStyle name="Notas 4 3 3 6 6 6" xfId="37792"/>
    <cellStyle name="Notas 4 3 3 6 7" xfId="37793"/>
    <cellStyle name="Notas 4 3 3 6 7 2" xfId="37794"/>
    <cellStyle name="Notas 4 3 3 6 7 3" xfId="37795"/>
    <cellStyle name="Notas 4 3 3 6 7 4" xfId="37796"/>
    <cellStyle name="Notas 4 3 3 6 7 5" xfId="37797"/>
    <cellStyle name="Notas 4 3 3 6 7 6" xfId="37798"/>
    <cellStyle name="Notas 4 3 3 6 8" xfId="37799"/>
    <cellStyle name="Notas 4 3 3 6 8 2" xfId="37800"/>
    <cellStyle name="Notas 4 3 3 6 8 3" xfId="37801"/>
    <cellStyle name="Notas 4 3 3 6 8 4" xfId="37802"/>
    <cellStyle name="Notas 4 3 3 6 8 5" xfId="37803"/>
    <cellStyle name="Notas 4 3 3 6 8 6" xfId="37804"/>
    <cellStyle name="Notas 4 3 3 6 9" xfId="37805"/>
    <cellStyle name="Notas 4 3 3 7" xfId="37806"/>
    <cellStyle name="Notas 4 3 3 7 10" xfId="37807"/>
    <cellStyle name="Notas 4 3 3 7 11" xfId="37808"/>
    <cellStyle name="Notas 4 3 3 7 12" xfId="37809"/>
    <cellStyle name="Notas 4 3 3 7 13" xfId="37810"/>
    <cellStyle name="Notas 4 3 3 7 2" xfId="37811"/>
    <cellStyle name="Notas 4 3 3 7 2 2" xfId="37812"/>
    <cellStyle name="Notas 4 3 3 7 2 3" xfId="37813"/>
    <cellStyle name="Notas 4 3 3 7 2 4" xfId="37814"/>
    <cellStyle name="Notas 4 3 3 7 2 5" xfId="37815"/>
    <cellStyle name="Notas 4 3 3 7 2 6" xfId="37816"/>
    <cellStyle name="Notas 4 3 3 7 3" xfId="37817"/>
    <cellStyle name="Notas 4 3 3 7 3 2" xfId="37818"/>
    <cellStyle name="Notas 4 3 3 7 3 3" xfId="37819"/>
    <cellStyle name="Notas 4 3 3 7 3 4" xfId="37820"/>
    <cellStyle name="Notas 4 3 3 7 3 5" xfId="37821"/>
    <cellStyle name="Notas 4 3 3 7 3 6" xfId="37822"/>
    <cellStyle name="Notas 4 3 3 7 4" xfId="37823"/>
    <cellStyle name="Notas 4 3 3 7 4 2" xfId="37824"/>
    <cellStyle name="Notas 4 3 3 7 4 3" xfId="37825"/>
    <cellStyle name="Notas 4 3 3 7 4 4" xfId="37826"/>
    <cellStyle name="Notas 4 3 3 7 4 5" xfId="37827"/>
    <cellStyle name="Notas 4 3 3 7 4 6" xfId="37828"/>
    <cellStyle name="Notas 4 3 3 7 5" xfId="37829"/>
    <cellStyle name="Notas 4 3 3 7 5 2" xfId="37830"/>
    <cellStyle name="Notas 4 3 3 7 5 3" xfId="37831"/>
    <cellStyle name="Notas 4 3 3 7 5 4" xfId="37832"/>
    <cellStyle name="Notas 4 3 3 7 5 5" xfId="37833"/>
    <cellStyle name="Notas 4 3 3 7 5 6" xfId="37834"/>
    <cellStyle name="Notas 4 3 3 7 6" xfId="37835"/>
    <cellStyle name="Notas 4 3 3 7 6 2" xfId="37836"/>
    <cellStyle name="Notas 4 3 3 7 6 3" xfId="37837"/>
    <cellStyle name="Notas 4 3 3 7 6 4" xfId="37838"/>
    <cellStyle name="Notas 4 3 3 7 6 5" xfId="37839"/>
    <cellStyle name="Notas 4 3 3 7 6 6" xfId="37840"/>
    <cellStyle name="Notas 4 3 3 7 7" xfId="37841"/>
    <cellStyle name="Notas 4 3 3 7 7 2" xfId="37842"/>
    <cellStyle name="Notas 4 3 3 7 7 3" xfId="37843"/>
    <cellStyle name="Notas 4 3 3 7 7 4" xfId="37844"/>
    <cellStyle name="Notas 4 3 3 7 7 5" xfId="37845"/>
    <cellStyle name="Notas 4 3 3 7 7 6" xfId="37846"/>
    <cellStyle name="Notas 4 3 3 7 8" xfId="37847"/>
    <cellStyle name="Notas 4 3 3 7 8 2" xfId="37848"/>
    <cellStyle name="Notas 4 3 3 7 8 3" xfId="37849"/>
    <cellStyle name="Notas 4 3 3 7 8 4" xfId="37850"/>
    <cellStyle name="Notas 4 3 3 7 8 5" xfId="37851"/>
    <cellStyle name="Notas 4 3 3 7 8 6" xfId="37852"/>
    <cellStyle name="Notas 4 3 3 7 9" xfId="37853"/>
    <cellStyle name="Notas 4 3 3 8" xfId="37854"/>
    <cellStyle name="Notas 4 3 3 8 2" xfId="37855"/>
    <cellStyle name="Notas 4 3 3 8 3" xfId="37856"/>
    <cellStyle name="Notas 4 3 3 8 4" xfId="37857"/>
    <cellStyle name="Notas 4 3 3 8 5" xfId="37858"/>
    <cellStyle name="Notas 4 3 3 8 6" xfId="37859"/>
    <cellStyle name="Notas 4 3 3 9" xfId="37860"/>
    <cellStyle name="Notas 4 3 3 9 2" xfId="37861"/>
    <cellStyle name="Notas 4 3 3 9 3" xfId="37862"/>
    <cellStyle name="Notas 4 3 3 9 4" xfId="37863"/>
    <cellStyle name="Notas 4 3 3 9 5" xfId="37864"/>
    <cellStyle name="Notas 4 3 3 9 6" xfId="37865"/>
    <cellStyle name="Notas 4 3 4" xfId="37866"/>
    <cellStyle name="Notas 4 3 4 10" xfId="37867"/>
    <cellStyle name="Notas 4 3 4 11" xfId="37868"/>
    <cellStyle name="Notas 4 3 4 12" xfId="37869"/>
    <cellStyle name="Notas 4 3 4 13" xfId="37870"/>
    <cellStyle name="Notas 4 3 4 14" xfId="37871"/>
    <cellStyle name="Notas 4 3 4 15" xfId="37872"/>
    <cellStyle name="Notas 4 3 4 2" xfId="37873"/>
    <cellStyle name="Notas 4 3 4 2 10" xfId="37874"/>
    <cellStyle name="Notas 4 3 4 2 11" xfId="37875"/>
    <cellStyle name="Notas 4 3 4 2 12" xfId="37876"/>
    <cellStyle name="Notas 4 3 4 2 13" xfId="37877"/>
    <cellStyle name="Notas 4 3 4 2 14" xfId="37878"/>
    <cellStyle name="Notas 4 3 4 2 2" xfId="37879"/>
    <cellStyle name="Notas 4 3 4 2 2 2" xfId="37880"/>
    <cellStyle name="Notas 4 3 4 2 2 3" xfId="37881"/>
    <cellStyle name="Notas 4 3 4 2 2 4" xfId="37882"/>
    <cellStyle name="Notas 4 3 4 2 2 5" xfId="37883"/>
    <cellStyle name="Notas 4 3 4 2 2 6" xfId="37884"/>
    <cellStyle name="Notas 4 3 4 2 3" xfId="37885"/>
    <cellStyle name="Notas 4 3 4 2 3 2" xfId="37886"/>
    <cellStyle name="Notas 4 3 4 2 3 3" xfId="37887"/>
    <cellStyle name="Notas 4 3 4 2 3 4" xfId="37888"/>
    <cellStyle name="Notas 4 3 4 2 3 5" xfId="37889"/>
    <cellStyle name="Notas 4 3 4 2 3 6" xfId="37890"/>
    <cellStyle name="Notas 4 3 4 2 4" xfId="37891"/>
    <cellStyle name="Notas 4 3 4 2 4 2" xfId="37892"/>
    <cellStyle name="Notas 4 3 4 2 4 3" xfId="37893"/>
    <cellStyle name="Notas 4 3 4 2 4 4" xfId="37894"/>
    <cellStyle name="Notas 4 3 4 2 4 5" xfId="37895"/>
    <cellStyle name="Notas 4 3 4 2 4 6" xfId="37896"/>
    <cellStyle name="Notas 4 3 4 2 5" xfId="37897"/>
    <cellStyle name="Notas 4 3 4 2 5 2" xfId="37898"/>
    <cellStyle name="Notas 4 3 4 2 5 3" xfId="37899"/>
    <cellStyle name="Notas 4 3 4 2 5 4" xfId="37900"/>
    <cellStyle name="Notas 4 3 4 2 5 5" xfId="37901"/>
    <cellStyle name="Notas 4 3 4 2 5 6" xfId="37902"/>
    <cellStyle name="Notas 4 3 4 2 6" xfId="37903"/>
    <cellStyle name="Notas 4 3 4 2 6 2" xfId="37904"/>
    <cellStyle name="Notas 4 3 4 2 6 3" xfId="37905"/>
    <cellStyle name="Notas 4 3 4 2 6 4" xfId="37906"/>
    <cellStyle name="Notas 4 3 4 2 6 5" xfId="37907"/>
    <cellStyle name="Notas 4 3 4 2 6 6" xfId="37908"/>
    <cellStyle name="Notas 4 3 4 2 7" xfId="37909"/>
    <cellStyle name="Notas 4 3 4 2 7 2" xfId="37910"/>
    <cellStyle name="Notas 4 3 4 2 7 3" xfId="37911"/>
    <cellStyle name="Notas 4 3 4 2 7 4" xfId="37912"/>
    <cellStyle name="Notas 4 3 4 2 7 5" xfId="37913"/>
    <cellStyle name="Notas 4 3 4 2 7 6" xfId="37914"/>
    <cellStyle name="Notas 4 3 4 2 8" xfId="37915"/>
    <cellStyle name="Notas 4 3 4 2 8 2" xfId="37916"/>
    <cellStyle name="Notas 4 3 4 2 8 3" xfId="37917"/>
    <cellStyle name="Notas 4 3 4 2 8 4" xfId="37918"/>
    <cellStyle name="Notas 4 3 4 2 8 5" xfId="37919"/>
    <cellStyle name="Notas 4 3 4 2 8 6" xfId="37920"/>
    <cellStyle name="Notas 4 3 4 2 9" xfId="37921"/>
    <cellStyle name="Notas 4 3 4 3" xfId="37922"/>
    <cellStyle name="Notas 4 3 4 3 2" xfId="37923"/>
    <cellStyle name="Notas 4 3 4 3 3" xfId="37924"/>
    <cellStyle name="Notas 4 3 4 3 4" xfId="37925"/>
    <cellStyle name="Notas 4 3 4 3 5" xfId="37926"/>
    <cellStyle name="Notas 4 3 4 3 6" xfId="37927"/>
    <cellStyle name="Notas 4 3 4 4" xfId="37928"/>
    <cellStyle name="Notas 4 3 4 4 2" xfId="37929"/>
    <cellStyle name="Notas 4 3 4 4 3" xfId="37930"/>
    <cellStyle name="Notas 4 3 4 4 4" xfId="37931"/>
    <cellStyle name="Notas 4 3 4 4 5" xfId="37932"/>
    <cellStyle name="Notas 4 3 4 4 6" xfId="37933"/>
    <cellStyle name="Notas 4 3 4 5" xfId="37934"/>
    <cellStyle name="Notas 4 3 4 5 2" xfId="37935"/>
    <cellStyle name="Notas 4 3 4 5 3" xfId="37936"/>
    <cellStyle name="Notas 4 3 4 5 4" xfId="37937"/>
    <cellStyle name="Notas 4 3 4 5 5" xfId="37938"/>
    <cellStyle name="Notas 4 3 4 5 6" xfId="37939"/>
    <cellStyle name="Notas 4 3 4 6" xfId="37940"/>
    <cellStyle name="Notas 4 3 4 6 2" xfId="37941"/>
    <cellStyle name="Notas 4 3 4 6 3" xfId="37942"/>
    <cellStyle name="Notas 4 3 4 6 4" xfId="37943"/>
    <cellStyle name="Notas 4 3 4 6 5" xfId="37944"/>
    <cellStyle name="Notas 4 3 4 6 6" xfId="37945"/>
    <cellStyle name="Notas 4 3 4 7" xfId="37946"/>
    <cellStyle name="Notas 4 3 4 7 2" xfId="37947"/>
    <cellStyle name="Notas 4 3 4 7 3" xfId="37948"/>
    <cellStyle name="Notas 4 3 4 7 4" xfId="37949"/>
    <cellStyle name="Notas 4 3 4 7 5" xfId="37950"/>
    <cellStyle name="Notas 4 3 4 7 6" xfId="37951"/>
    <cellStyle name="Notas 4 3 4 8" xfId="37952"/>
    <cellStyle name="Notas 4 3 4 8 2" xfId="37953"/>
    <cellStyle name="Notas 4 3 4 8 3" xfId="37954"/>
    <cellStyle name="Notas 4 3 4 8 4" xfId="37955"/>
    <cellStyle name="Notas 4 3 4 8 5" xfId="37956"/>
    <cellStyle name="Notas 4 3 4 8 6" xfId="37957"/>
    <cellStyle name="Notas 4 3 4 9" xfId="37958"/>
    <cellStyle name="Notas 4 3 4 9 2" xfId="37959"/>
    <cellStyle name="Notas 4 3 4 9 3" xfId="37960"/>
    <cellStyle name="Notas 4 3 4 9 4" xfId="37961"/>
    <cellStyle name="Notas 4 3 4 9 5" xfId="37962"/>
    <cellStyle name="Notas 4 3 4 9 6" xfId="37963"/>
    <cellStyle name="Notas 4 3 5" xfId="37964"/>
    <cellStyle name="Notas 4 3 5 10" xfId="37965"/>
    <cellStyle name="Notas 4 3 5 11" xfId="37966"/>
    <cellStyle name="Notas 4 3 5 12" xfId="37967"/>
    <cellStyle name="Notas 4 3 5 13" xfId="37968"/>
    <cellStyle name="Notas 4 3 5 14" xfId="37969"/>
    <cellStyle name="Notas 4 3 5 2" xfId="37970"/>
    <cellStyle name="Notas 4 3 5 2 2" xfId="37971"/>
    <cellStyle name="Notas 4 3 5 2 3" xfId="37972"/>
    <cellStyle name="Notas 4 3 5 2 4" xfId="37973"/>
    <cellStyle name="Notas 4 3 5 2 5" xfId="37974"/>
    <cellStyle name="Notas 4 3 5 2 6" xfId="37975"/>
    <cellStyle name="Notas 4 3 5 2 7" xfId="37976"/>
    <cellStyle name="Notas 4 3 5 3" xfId="37977"/>
    <cellStyle name="Notas 4 3 5 3 2" xfId="37978"/>
    <cellStyle name="Notas 4 3 5 3 3" xfId="37979"/>
    <cellStyle name="Notas 4 3 5 3 4" xfId="37980"/>
    <cellStyle name="Notas 4 3 5 3 5" xfId="37981"/>
    <cellStyle name="Notas 4 3 5 3 6" xfId="37982"/>
    <cellStyle name="Notas 4 3 5 4" xfId="37983"/>
    <cellStyle name="Notas 4 3 5 4 2" xfId="37984"/>
    <cellStyle name="Notas 4 3 5 4 3" xfId="37985"/>
    <cellStyle name="Notas 4 3 5 4 4" xfId="37986"/>
    <cellStyle name="Notas 4 3 5 4 5" xfId="37987"/>
    <cellStyle name="Notas 4 3 5 4 6" xfId="37988"/>
    <cellStyle name="Notas 4 3 5 5" xfId="37989"/>
    <cellStyle name="Notas 4 3 5 5 2" xfId="37990"/>
    <cellStyle name="Notas 4 3 5 5 3" xfId="37991"/>
    <cellStyle name="Notas 4 3 5 5 4" xfId="37992"/>
    <cellStyle name="Notas 4 3 5 5 5" xfId="37993"/>
    <cellStyle name="Notas 4 3 5 5 6" xfId="37994"/>
    <cellStyle name="Notas 4 3 5 6" xfId="37995"/>
    <cellStyle name="Notas 4 3 5 6 2" xfId="37996"/>
    <cellStyle name="Notas 4 3 5 6 3" xfId="37997"/>
    <cellStyle name="Notas 4 3 5 6 4" xfId="37998"/>
    <cellStyle name="Notas 4 3 5 6 5" xfId="37999"/>
    <cellStyle name="Notas 4 3 5 6 6" xfId="38000"/>
    <cellStyle name="Notas 4 3 5 7" xfId="38001"/>
    <cellStyle name="Notas 4 3 5 7 2" xfId="38002"/>
    <cellStyle name="Notas 4 3 5 7 3" xfId="38003"/>
    <cellStyle name="Notas 4 3 5 7 4" xfId="38004"/>
    <cellStyle name="Notas 4 3 5 7 5" xfId="38005"/>
    <cellStyle name="Notas 4 3 5 7 6" xfId="38006"/>
    <cellStyle name="Notas 4 3 5 8" xfId="38007"/>
    <cellStyle name="Notas 4 3 5 8 2" xfId="38008"/>
    <cellStyle name="Notas 4 3 5 8 3" xfId="38009"/>
    <cellStyle name="Notas 4 3 5 8 4" xfId="38010"/>
    <cellStyle name="Notas 4 3 5 8 5" xfId="38011"/>
    <cellStyle name="Notas 4 3 5 8 6" xfId="38012"/>
    <cellStyle name="Notas 4 3 5 9" xfId="38013"/>
    <cellStyle name="Notas 4 3 6" xfId="38014"/>
    <cellStyle name="Notas 4 3 6 10" xfId="38015"/>
    <cellStyle name="Notas 4 3 6 11" xfId="38016"/>
    <cellStyle name="Notas 4 3 6 12" xfId="38017"/>
    <cellStyle name="Notas 4 3 6 13" xfId="38018"/>
    <cellStyle name="Notas 4 3 6 14" xfId="38019"/>
    <cellStyle name="Notas 4 3 6 2" xfId="38020"/>
    <cellStyle name="Notas 4 3 6 2 2" xfId="38021"/>
    <cellStyle name="Notas 4 3 6 2 3" xfId="38022"/>
    <cellStyle name="Notas 4 3 6 2 4" xfId="38023"/>
    <cellStyle name="Notas 4 3 6 2 5" xfId="38024"/>
    <cellStyle name="Notas 4 3 6 2 6" xfId="38025"/>
    <cellStyle name="Notas 4 3 6 3" xfId="38026"/>
    <cellStyle name="Notas 4 3 6 3 2" xfId="38027"/>
    <cellStyle name="Notas 4 3 6 3 3" xfId="38028"/>
    <cellStyle name="Notas 4 3 6 3 4" xfId="38029"/>
    <cellStyle name="Notas 4 3 6 3 5" xfId="38030"/>
    <cellStyle name="Notas 4 3 6 3 6" xfId="38031"/>
    <cellStyle name="Notas 4 3 6 4" xfId="38032"/>
    <cellStyle name="Notas 4 3 6 4 2" xfId="38033"/>
    <cellStyle name="Notas 4 3 6 4 3" xfId="38034"/>
    <cellStyle name="Notas 4 3 6 4 4" xfId="38035"/>
    <cellStyle name="Notas 4 3 6 4 5" xfId="38036"/>
    <cellStyle name="Notas 4 3 6 4 6" xfId="38037"/>
    <cellStyle name="Notas 4 3 6 5" xfId="38038"/>
    <cellStyle name="Notas 4 3 6 5 2" xfId="38039"/>
    <cellStyle name="Notas 4 3 6 5 3" xfId="38040"/>
    <cellStyle name="Notas 4 3 6 5 4" xfId="38041"/>
    <cellStyle name="Notas 4 3 6 5 5" xfId="38042"/>
    <cellStyle name="Notas 4 3 6 5 6" xfId="38043"/>
    <cellStyle name="Notas 4 3 6 6" xfId="38044"/>
    <cellStyle name="Notas 4 3 6 6 2" xfId="38045"/>
    <cellStyle name="Notas 4 3 6 6 3" xfId="38046"/>
    <cellStyle name="Notas 4 3 6 6 4" xfId="38047"/>
    <cellStyle name="Notas 4 3 6 6 5" xfId="38048"/>
    <cellStyle name="Notas 4 3 6 6 6" xfId="38049"/>
    <cellStyle name="Notas 4 3 6 7" xfId="38050"/>
    <cellStyle name="Notas 4 3 6 7 2" xfId="38051"/>
    <cellStyle name="Notas 4 3 6 7 3" xfId="38052"/>
    <cellStyle name="Notas 4 3 6 7 4" xfId="38053"/>
    <cellStyle name="Notas 4 3 6 7 5" xfId="38054"/>
    <cellStyle name="Notas 4 3 6 7 6" xfId="38055"/>
    <cellStyle name="Notas 4 3 6 8" xfId="38056"/>
    <cellStyle name="Notas 4 3 6 8 2" xfId="38057"/>
    <cellStyle name="Notas 4 3 6 8 3" xfId="38058"/>
    <cellStyle name="Notas 4 3 6 8 4" xfId="38059"/>
    <cellStyle name="Notas 4 3 6 8 5" xfId="38060"/>
    <cellStyle name="Notas 4 3 6 8 6" xfId="38061"/>
    <cellStyle name="Notas 4 3 6 9" xfId="38062"/>
    <cellStyle name="Notas 4 3 7" xfId="38063"/>
    <cellStyle name="Notas 4 3 7 10" xfId="38064"/>
    <cellStyle name="Notas 4 3 7 11" xfId="38065"/>
    <cellStyle name="Notas 4 3 7 12" xfId="38066"/>
    <cellStyle name="Notas 4 3 7 13" xfId="38067"/>
    <cellStyle name="Notas 4 3 7 14" xfId="38068"/>
    <cellStyle name="Notas 4 3 7 2" xfId="38069"/>
    <cellStyle name="Notas 4 3 7 2 2" xfId="38070"/>
    <cellStyle name="Notas 4 3 7 2 3" xfId="38071"/>
    <cellStyle name="Notas 4 3 7 2 4" xfId="38072"/>
    <cellStyle name="Notas 4 3 7 2 5" xfId="38073"/>
    <cellStyle name="Notas 4 3 7 2 6" xfId="38074"/>
    <cellStyle name="Notas 4 3 7 3" xfId="38075"/>
    <cellStyle name="Notas 4 3 7 3 2" xfId="38076"/>
    <cellStyle name="Notas 4 3 7 3 3" xfId="38077"/>
    <cellStyle name="Notas 4 3 7 3 4" xfId="38078"/>
    <cellStyle name="Notas 4 3 7 3 5" xfId="38079"/>
    <cellStyle name="Notas 4 3 7 3 6" xfId="38080"/>
    <cellStyle name="Notas 4 3 7 4" xfId="38081"/>
    <cellStyle name="Notas 4 3 7 4 2" xfId="38082"/>
    <cellStyle name="Notas 4 3 7 4 3" xfId="38083"/>
    <cellStyle name="Notas 4 3 7 4 4" xfId="38084"/>
    <cellStyle name="Notas 4 3 7 4 5" xfId="38085"/>
    <cellStyle name="Notas 4 3 7 4 6" xfId="38086"/>
    <cellStyle name="Notas 4 3 7 5" xfId="38087"/>
    <cellStyle name="Notas 4 3 7 5 2" xfId="38088"/>
    <cellStyle name="Notas 4 3 7 5 3" xfId="38089"/>
    <cellStyle name="Notas 4 3 7 5 4" xfId="38090"/>
    <cellStyle name="Notas 4 3 7 5 5" xfId="38091"/>
    <cellStyle name="Notas 4 3 7 5 6" xfId="38092"/>
    <cellStyle name="Notas 4 3 7 6" xfId="38093"/>
    <cellStyle name="Notas 4 3 7 6 2" xfId="38094"/>
    <cellStyle name="Notas 4 3 7 6 3" xfId="38095"/>
    <cellStyle name="Notas 4 3 7 6 4" xfId="38096"/>
    <cellStyle name="Notas 4 3 7 6 5" xfId="38097"/>
    <cellStyle name="Notas 4 3 7 6 6" xfId="38098"/>
    <cellStyle name="Notas 4 3 7 7" xfId="38099"/>
    <cellStyle name="Notas 4 3 7 7 2" xfId="38100"/>
    <cellStyle name="Notas 4 3 7 7 3" xfId="38101"/>
    <cellStyle name="Notas 4 3 7 7 4" xfId="38102"/>
    <cellStyle name="Notas 4 3 7 7 5" xfId="38103"/>
    <cellStyle name="Notas 4 3 7 7 6" xfId="38104"/>
    <cellStyle name="Notas 4 3 7 8" xfId="38105"/>
    <cellStyle name="Notas 4 3 7 8 2" xfId="38106"/>
    <cellStyle name="Notas 4 3 7 8 3" xfId="38107"/>
    <cellStyle name="Notas 4 3 7 8 4" xfId="38108"/>
    <cellStyle name="Notas 4 3 7 8 5" xfId="38109"/>
    <cellStyle name="Notas 4 3 7 8 6" xfId="38110"/>
    <cellStyle name="Notas 4 3 7 9" xfId="38111"/>
    <cellStyle name="Notas 4 3 8" xfId="38112"/>
    <cellStyle name="Notas 4 3 8 10" xfId="38113"/>
    <cellStyle name="Notas 4 3 8 11" xfId="38114"/>
    <cellStyle name="Notas 4 3 8 12" xfId="38115"/>
    <cellStyle name="Notas 4 3 8 13" xfId="38116"/>
    <cellStyle name="Notas 4 3 8 14" xfId="38117"/>
    <cellStyle name="Notas 4 3 8 2" xfId="38118"/>
    <cellStyle name="Notas 4 3 8 2 2" xfId="38119"/>
    <cellStyle name="Notas 4 3 8 2 3" xfId="38120"/>
    <cellStyle name="Notas 4 3 8 2 4" xfId="38121"/>
    <cellStyle name="Notas 4 3 8 2 5" xfId="38122"/>
    <cellStyle name="Notas 4 3 8 2 6" xfId="38123"/>
    <cellStyle name="Notas 4 3 8 3" xfId="38124"/>
    <cellStyle name="Notas 4 3 8 3 2" xfId="38125"/>
    <cellStyle name="Notas 4 3 8 3 3" xfId="38126"/>
    <cellStyle name="Notas 4 3 8 3 4" xfId="38127"/>
    <cellStyle name="Notas 4 3 8 3 5" xfId="38128"/>
    <cellStyle name="Notas 4 3 8 3 6" xfId="38129"/>
    <cellStyle name="Notas 4 3 8 4" xfId="38130"/>
    <cellStyle name="Notas 4 3 8 4 2" xfId="38131"/>
    <cellStyle name="Notas 4 3 8 4 3" xfId="38132"/>
    <cellStyle name="Notas 4 3 8 4 4" xfId="38133"/>
    <cellStyle name="Notas 4 3 8 4 5" xfId="38134"/>
    <cellStyle name="Notas 4 3 8 4 6" xfId="38135"/>
    <cellStyle name="Notas 4 3 8 5" xfId="38136"/>
    <cellStyle name="Notas 4 3 8 5 2" xfId="38137"/>
    <cellStyle name="Notas 4 3 8 5 3" xfId="38138"/>
    <cellStyle name="Notas 4 3 8 5 4" xfId="38139"/>
    <cellStyle name="Notas 4 3 8 5 5" xfId="38140"/>
    <cellStyle name="Notas 4 3 8 5 6" xfId="38141"/>
    <cellStyle name="Notas 4 3 8 6" xfId="38142"/>
    <cellStyle name="Notas 4 3 8 6 2" xfId="38143"/>
    <cellStyle name="Notas 4 3 8 6 3" xfId="38144"/>
    <cellStyle name="Notas 4 3 8 6 4" xfId="38145"/>
    <cellStyle name="Notas 4 3 8 6 5" xfId="38146"/>
    <cellStyle name="Notas 4 3 8 6 6" xfId="38147"/>
    <cellStyle name="Notas 4 3 8 7" xfId="38148"/>
    <cellStyle name="Notas 4 3 8 7 2" xfId="38149"/>
    <cellStyle name="Notas 4 3 8 7 3" xfId="38150"/>
    <cellStyle name="Notas 4 3 8 7 4" xfId="38151"/>
    <cellStyle name="Notas 4 3 8 7 5" xfId="38152"/>
    <cellStyle name="Notas 4 3 8 7 6" xfId="38153"/>
    <cellStyle name="Notas 4 3 8 8" xfId="38154"/>
    <cellStyle name="Notas 4 3 8 8 2" xfId="38155"/>
    <cellStyle name="Notas 4 3 8 8 3" xfId="38156"/>
    <cellStyle name="Notas 4 3 8 8 4" xfId="38157"/>
    <cellStyle name="Notas 4 3 8 8 5" xfId="38158"/>
    <cellStyle name="Notas 4 3 8 8 6" xfId="38159"/>
    <cellStyle name="Notas 4 3 8 9" xfId="38160"/>
    <cellStyle name="Notas 4 3 9" xfId="38161"/>
    <cellStyle name="Notas 4 3 9 10" xfId="38162"/>
    <cellStyle name="Notas 4 3 9 11" xfId="38163"/>
    <cellStyle name="Notas 4 3 9 12" xfId="38164"/>
    <cellStyle name="Notas 4 3 9 13" xfId="38165"/>
    <cellStyle name="Notas 4 3 9 2" xfId="38166"/>
    <cellStyle name="Notas 4 3 9 2 2" xfId="38167"/>
    <cellStyle name="Notas 4 3 9 2 3" xfId="38168"/>
    <cellStyle name="Notas 4 3 9 2 4" xfId="38169"/>
    <cellStyle name="Notas 4 3 9 2 5" xfId="38170"/>
    <cellStyle name="Notas 4 3 9 2 6" xfId="38171"/>
    <cellStyle name="Notas 4 3 9 3" xfId="38172"/>
    <cellStyle name="Notas 4 3 9 3 2" xfId="38173"/>
    <cellStyle name="Notas 4 3 9 3 3" xfId="38174"/>
    <cellStyle name="Notas 4 3 9 3 4" xfId="38175"/>
    <cellStyle name="Notas 4 3 9 3 5" xfId="38176"/>
    <cellStyle name="Notas 4 3 9 3 6" xfId="38177"/>
    <cellStyle name="Notas 4 3 9 4" xfId="38178"/>
    <cellStyle name="Notas 4 3 9 4 2" xfId="38179"/>
    <cellStyle name="Notas 4 3 9 4 3" xfId="38180"/>
    <cellStyle name="Notas 4 3 9 4 4" xfId="38181"/>
    <cellStyle name="Notas 4 3 9 4 5" xfId="38182"/>
    <cellStyle name="Notas 4 3 9 4 6" xfId="38183"/>
    <cellStyle name="Notas 4 3 9 5" xfId="38184"/>
    <cellStyle name="Notas 4 3 9 5 2" xfId="38185"/>
    <cellStyle name="Notas 4 3 9 5 3" xfId="38186"/>
    <cellStyle name="Notas 4 3 9 5 4" xfId="38187"/>
    <cellStyle name="Notas 4 3 9 5 5" xfId="38188"/>
    <cellStyle name="Notas 4 3 9 5 6" xfId="38189"/>
    <cellStyle name="Notas 4 3 9 6" xfId="38190"/>
    <cellStyle name="Notas 4 3 9 6 2" xfId="38191"/>
    <cellStyle name="Notas 4 3 9 6 3" xfId="38192"/>
    <cellStyle name="Notas 4 3 9 6 4" xfId="38193"/>
    <cellStyle name="Notas 4 3 9 6 5" xfId="38194"/>
    <cellStyle name="Notas 4 3 9 6 6" xfId="38195"/>
    <cellStyle name="Notas 4 3 9 7" xfId="38196"/>
    <cellStyle name="Notas 4 3 9 7 2" xfId="38197"/>
    <cellStyle name="Notas 4 3 9 7 3" xfId="38198"/>
    <cellStyle name="Notas 4 3 9 7 4" xfId="38199"/>
    <cellStyle name="Notas 4 3 9 7 5" xfId="38200"/>
    <cellStyle name="Notas 4 3 9 7 6" xfId="38201"/>
    <cellStyle name="Notas 4 3 9 8" xfId="38202"/>
    <cellStyle name="Notas 4 3 9 8 2" xfId="38203"/>
    <cellStyle name="Notas 4 3 9 8 3" xfId="38204"/>
    <cellStyle name="Notas 4 3 9 8 4" xfId="38205"/>
    <cellStyle name="Notas 4 3 9 8 5" xfId="38206"/>
    <cellStyle name="Notas 4 3 9 8 6" xfId="38207"/>
    <cellStyle name="Notas 4 3 9 9" xfId="38208"/>
    <cellStyle name="Notas 4 30" xfId="38209"/>
    <cellStyle name="Notas 4 30 2" xfId="38210"/>
    <cellStyle name="Notas 4 30 2 2" xfId="38211"/>
    <cellStyle name="Notas 4 30 2 2 2" xfId="38212"/>
    <cellStyle name="Notas 4 30 2 3" xfId="38213"/>
    <cellStyle name="Notas 4 30 2 4" xfId="38214"/>
    <cellStyle name="Notas 4 30 2 5" xfId="38215"/>
    <cellStyle name="Notas 4 30 2 6" xfId="38216"/>
    <cellStyle name="Notas 4 30 3" xfId="38217"/>
    <cellStyle name="Notas 4 30 3 2" xfId="38218"/>
    <cellStyle name="Notas 4 30 4" xfId="38219"/>
    <cellStyle name="Notas 4 30 4 2" xfId="38220"/>
    <cellStyle name="Notas 4 30 5" xfId="38221"/>
    <cellStyle name="Notas 4 31" xfId="38222"/>
    <cellStyle name="Notas 4 31 2" xfId="38223"/>
    <cellStyle name="Notas 4 31 2 2" xfId="38224"/>
    <cellStyle name="Notas 4 31 2 2 2" xfId="38225"/>
    <cellStyle name="Notas 4 31 2 3" xfId="38226"/>
    <cellStyle name="Notas 4 31 2 4" xfId="38227"/>
    <cellStyle name="Notas 4 31 2 5" xfId="38228"/>
    <cellStyle name="Notas 4 31 2 6" xfId="38229"/>
    <cellStyle name="Notas 4 31 3" xfId="38230"/>
    <cellStyle name="Notas 4 31 3 2" xfId="38231"/>
    <cellStyle name="Notas 4 31 4" xfId="38232"/>
    <cellStyle name="Notas 4 31 4 2" xfId="38233"/>
    <cellStyle name="Notas 4 31 5" xfId="38234"/>
    <cellStyle name="Notas 4 32" xfId="38235"/>
    <cellStyle name="Notas 4 32 2" xfId="38236"/>
    <cellStyle name="Notas 4 32 2 2" xfId="38237"/>
    <cellStyle name="Notas 4 32 2 2 2" xfId="38238"/>
    <cellStyle name="Notas 4 32 2 3" xfId="38239"/>
    <cellStyle name="Notas 4 32 2 4" xfId="38240"/>
    <cellStyle name="Notas 4 32 2 5" xfId="38241"/>
    <cellStyle name="Notas 4 32 2 6" xfId="38242"/>
    <cellStyle name="Notas 4 32 3" xfId="38243"/>
    <cellStyle name="Notas 4 32 3 2" xfId="38244"/>
    <cellStyle name="Notas 4 32 4" xfId="38245"/>
    <cellStyle name="Notas 4 32 4 2" xfId="38246"/>
    <cellStyle name="Notas 4 32 5" xfId="38247"/>
    <cellStyle name="Notas 4 33" xfId="38248"/>
    <cellStyle name="Notas 4 33 2" xfId="38249"/>
    <cellStyle name="Notas 4 33 2 2" xfId="38250"/>
    <cellStyle name="Notas 4 33 2 2 2" xfId="38251"/>
    <cellStyle name="Notas 4 33 2 3" xfId="38252"/>
    <cellStyle name="Notas 4 33 2 4" xfId="38253"/>
    <cellStyle name="Notas 4 33 2 5" xfId="38254"/>
    <cellStyle name="Notas 4 33 2 6" xfId="38255"/>
    <cellStyle name="Notas 4 33 3" xfId="38256"/>
    <cellStyle name="Notas 4 33 3 2" xfId="38257"/>
    <cellStyle name="Notas 4 33 4" xfId="38258"/>
    <cellStyle name="Notas 4 33 4 2" xfId="38259"/>
    <cellStyle name="Notas 4 33 5" xfId="38260"/>
    <cellStyle name="Notas 4 34" xfId="38261"/>
    <cellStyle name="Notas 4 34 2" xfId="38262"/>
    <cellStyle name="Notas 4 34 2 2" xfId="38263"/>
    <cellStyle name="Notas 4 34 2 2 2" xfId="38264"/>
    <cellStyle name="Notas 4 34 2 3" xfId="38265"/>
    <cellStyle name="Notas 4 34 2 4" xfId="38266"/>
    <cellStyle name="Notas 4 34 2 5" xfId="38267"/>
    <cellStyle name="Notas 4 34 2 6" xfId="38268"/>
    <cellStyle name="Notas 4 34 3" xfId="38269"/>
    <cellStyle name="Notas 4 34 3 2" xfId="38270"/>
    <cellStyle name="Notas 4 34 4" xfId="38271"/>
    <cellStyle name="Notas 4 34 4 2" xfId="38272"/>
    <cellStyle name="Notas 4 34 5" xfId="38273"/>
    <cellStyle name="Notas 4 35" xfId="38274"/>
    <cellStyle name="Notas 4 35 2" xfId="38275"/>
    <cellStyle name="Notas 4 35 2 2" xfId="38276"/>
    <cellStyle name="Notas 4 35 2 2 2" xfId="38277"/>
    <cellStyle name="Notas 4 35 2 3" xfId="38278"/>
    <cellStyle name="Notas 4 35 2 4" xfId="38279"/>
    <cellStyle name="Notas 4 35 2 5" xfId="38280"/>
    <cellStyle name="Notas 4 35 2 6" xfId="38281"/>
    <cellStyle name="Notas 4 35 3" xfId="38282"/>
    <cellStyle name="Notas 4 35 3 2" xfId="38283"/>
    <cellStyle name="Notas 4 35 4" xfId="38284"/>
    <cellStyle name="Notas 4 35 4 2" xfId="38285"/>
    <cellStyle name="Notas 4 35 5" xfId="38286"/>
    <cellStyle name="Notas 4 36" xfId="38287"/>
    <cellStyle name="Notas 4 36 2" xfId="38288"/>
    <cellStyle name="Notas 4 36 2 2" xfId="38289"/>
    <cellStyle name="Notas 4 36 2 2 2" xfId="38290"/>
    <cellStyle name="Notas 4 36 2 3" xfId="38291"/>
    <cellStyle name="Notas 4 36 2 4" xfId="38292"/>
    <cellStyle name="Notas 4 36 2 5" xfId="38293"/>
    <cellStyle name="Notas 4 36 2 6" xfId="38294"/>
    <cellStyle name="Notas 4 36 3" xfId="38295"/>
    <cellStyle name="Notas 4 36 3 2" xfId="38296"/>
    <cellStyle name="Notas 4 36 4" xfId="38297"/>
    <cellStyle name="Notas 4 36 4 2" xfId="38298"/>
    <cellStyle name="Notas 4 36 5" xfId="38299"/>
    <cellStyle name="Notas 4 37" xfId="38300"/>
    <cellStyle name="Notas 4 37 2" xfId="38301"/>
    <cellStyle name="Notas 4 37 2 2" xfId="38302"/>
    <cellStyle name="Notas 4 37 2 2 2" xfId="38303"/>
    <cellStyle name="Notas 4 37 2 3" xfId="38304"/>
    <cellStyle name="Notas 4 37 2 4" xfId="38305"/>
    <cellStyle name="Notas 4 37 2 5" xfId="38306"/>
    <cellStyle name="Notas 4 37 2 6" xfId="38307"/>
    <cellStyle name="Notas 4 37 3" xfId="38308"/>
    <cellStyle name="Notas 4 37 3 2" xfId="38309"/>
    <cellStyle name="Notas 4 37 4" xfId="38310"/>
    <cellStyle name="Notas 4 37 4 2" xfId="38311"/>
    <cellStyle name="Notas 4 37 5" xfId="38312"/>
    <cellStyle name="Notas 4 38" xfId="38313"/>
    <cellStyle name="Notas 4 38 2" xfId="38314"/>
    <cellStyle name="Notas 4 38 2 2" xfId="38315"/>
    <cellStyle name="Notas 4 38 2 2 2" xfId="38316"/>
    <cellStyle name="Notas 4 38 2 3" xfId="38317"/>
    <cellStyle name="Notas 4 38 2 4" xfId="38318"/>
    <cellStyle name="Notas 4 38 2 5" xfId="38319"/>
    <cellStyle name="Notas 4 38 2 6" xfId="38320"/>
    <cellStyle name="Notas 4 38 3" xfId="38321"/>
    <cellStyle name="Notas 4 38 3 2" xfId="38322"/>
    <cellStyle name="Notas 4 38 4" xfId="38323"/>
    <cellStyle name="Notas 4 38 4 2" xfId="38324"/>
    <cellStyle name="Notas 4 38 5" xfId="38325"/>
    <cellStyle name="Notas 4 39" xfId="38326"/>
    <cellStyle name="Notas 4 39 2" xfId="38327"/>
    <cellStyle name="Notas 4 39 2 2" xfId="38328"/>
    <cellStyle name="Notas 4 39 2 2 2" xfId="38329"/>
    <cellStyle name="Notas 4 39 2 3" xfId="38330"/>
    <cellStyle name="Notas 4 39 2 4" xfId="38331"/>
    <cellStyle name="Notas 4 39 2 5" xfId="38332"/>
    <cellStyle name="Notas 4 39 2 6" xfId="38333"/>
    <cellStyle name="Notas 4 39 3" xfId="38334"/>
    <cellStyle name="Notas 4 39 3 2" xfId="38335"/>
    <cellStyle name="Notas 4 39 4" xfId="38336"/>
    <cellStyle name="Notas 4 39 4 2" xfId="38337"/>
    <cellStyle name="Notas 4 39 5" xfId="38338"/>
    <cellStyle name="Notas 4 4" xfId="38339"/>
    <cellStyle name="Notas 4 4 10" xfId="38340"/>
    <cellStyle name="Notas 4 4 10 2" xfId="38341"/>
    <cellStyle name="Notas 4 4 10 3" xfId="38342"/>
    <cellStyle name="Notas 4 4 10 4" xfId="38343"/>
    <cellStyle name="Notas 4 4 10 5" xfId="38344"/>
    <cellStyle name="Notas 4 4 10 6" xfId="38345"/>
    <cellStyle name="Notas 4 4 11" xfId="38346"/>
    <cellStyle name="Notas 4 4 11 2" xfId="38347"/>
    <cellStyle name="Notas 4 4 11 3" xfId="38348"/>
    <cellStyle name="Notas 4 4 11 4" xfId="38349"/>
    <cellStyle name="Notas 4 4 11 5" xfId="38350"/>
    <cellStyle name="Notas 4 4 11 6" xfId="38351"/>
    <cellStyle name="Notas 4 4 12" xfId="38352"/>
    <cellStyle name="Notas 4 4 12 2" xfId="38353"/>
    <cellStyle name="Notas 4 4 12 3" xfId="38354"/>
    <cellStyle name="Notas 4 4 12 4" xfId="38355"/>
    <cellStyle name="Notas 4 4 12 5" xfId="38356"/>
    <cellStyle name="Notas 4 4 12 6" xfId="38357"/>
    <cellStyle name="Notas 4 4 13" xfId="38358"/>
    <cellStyle name="Notas 4 4 13 2" xfId="38359"/>
    <cellStyle name="Notas 4 4 13 3" xfId="38360"/>
    <cellStyle name="Notas 4 4 13 4" xfId="38361"/>
    <cellStyle name="Notas 4 4 13 5" xfId="38362"/>
    <cellStyle name="Notas 4 4 13 6" xfId="38363"/>
    <cellStyle name="Notas 4 4 14" xfId="38364"/>
    <cellStyle name="Notas 4 4 14 2" xfId="38365"/>
    <cellStyle name="Notas 4 4 14 3" xfId="38366"/>
    <cellStyle name="Notas 4 4 14 4" xfId="38367"/>
    <cellStyle name="Notas 4 4 14 5" xfId="38368"/>
    <cellStyle name="Notas 4 4 14 6" xfId="38369"/>
    <cellStyle name="Notas 4 4 15" xfId="38370"/>
    <cellStyle name="Notas 4 4 15 2" xfId="38371"/>
    <cellStyle name="Notas 4 4 15 3" xfId="38372"/>
    <cellStyle name="Notas 4 4 15 4" xfId="38373"/>
    <cellStyle name="Notas 4 4 15 5" xfId="38374"/>
    <cellStyle name="Notas 4 4 15 6" xfId="38375"/>
    <cellStyle name="Notas 4 4 16" xfId="38376"/>
    <cellStyle name="Notas 4 4 17" xfId="38377"/>
    <cellStyle name="Notas 4 4 18" xfId="38378"/>
    <cellStyle name="Notas 4 4 19" xfId="38379"/>
    <cellStyle name="Notas 4 4 2" xfId="38380"/>
    <cellStyle name="Notas 4 4 2 10" xfId="38381"/>
    <cellStyle name="Notas 4 4 2 10 2" xfId="38382"/>
    <cellStyle name="Notas 4 4 2 10 3" xfId="38383"/>
    <cellStyle name="Notas 4 4 2 10 4" xfId="38384"/>
    <cellStyle name="Notas 4 4 2 10 5" xfId="38385"/>
    <cellStyle name="Notas 4 4 2 10 6" xfId="38386"/>
    <cellStyle name="Notas 4 4 2 11" xfId="38387"/>
    <cellStyle name="Notas 4 4 2 11 2" xfId="38388"/>
    <cellStyle name="Notas 4 4 2 11 3" xfId="38389"/>
    <cellStyle name="Notas 4 4 2 11 4" xfId="38390"/>
    <cellStyle name="Notas 4 4 2 11 5" xfId="38391"/>
    <cellStyle name="Notas 4 4 2 11 6" xfId="38392"/>
    <cellStyle name="Notas 4 4 2 12" xfId="38393"/>
    <cellStyle name="Notas 4 4 2 12 2" xfId="38394"/>
    <cellStyle name="Notas 4 4 2 12 3" xfId="38395"/>
    <cellStyle name="Notas 4 4 2 12 4" xfId="38396"/>
    <cellStyle name="Notas 4 4 2 12 5" xfId="38397"/>
    <cellStyle name="Notas 4 4 2 12 6" xfId="38398"/>
    <cellStyle name="Notas 4 4 2 13" xfId="38399"/>
    <cellStyle name="Notas 4 4 2 13 2" xfId="38400"/>
    <cellStyle name="Notas 4 4 2 13 3" xfId="38401"/>
    <cellStyle name="Notas 4 4 2 13 4" xfId="38402"/>
    <cellStyle name="Notas 4 4 2 13 5" xfId="38403"/>
    <cellStyle name="Notas 4 4 2 13 6" xfId="38404"/>
    <cellStyle name="Notas 4 4 2 14" xfId="38405"/>
    <cellStyle name="Notas 4 4 2 14 2" xfId="38406"/>
    <cellStyle name="Notas 4 4 2 14 3" xfId="38407"/>
    <cellStyle name="Notas 4 4 2 14 4" xfId="38408"/>
    <cellStyle name="Notas 4 4 2 14 5" xfId="38409"/>
    <cellStyle name="Notas 4 4 2 14 6" xfId="38410"/>
    <cellStyle name="Notas 4 4 2 15" xfId="38411"/>
    <cellStyle name="Notas 4 4 2 16" xfId="38412"/>
    <cellStyle name="Notas 4 4 2 17" xfId="38413"/>
    <cellStyle name="Notas 4 4 2 18" xfId="38414"/>
    <cellStyle name="Notas 4 4 2 19" xfId="38415"/>
    <cellStyle name="Notas 4 4 2 2" xfId="38416"/>
    <cellStyle name="Notas 4 4 2 2 10" xfId="38417"/>
    <cellStyle name="Notas 4 4 2 2 10 2" xfId="38418"/>
    <cellStyle name="Notas 4 4 2 2 10 3" xfId="38419"/>
    <cellStyle name="Notas 4 4 2 2 10 4" xfId="38420"/>
    <cellStyle name="Notas 4 4 2 2 10 5" xfId="38421"/>
    <cellStyle name="Notas 4 4 2 2 10 6" xfId="38422"/>
    <cellStyle name="Notas 4 4 2 2 11" xfId="38423"/>
    <cellStyle name="Notas 4 4 2 2 11 2" xfId="38424"/>
    <cellStyle name="Notas 4 4 2 2 11 3" xfId="38425"/>
    <cellStyle name="Notas 4 4 2 2 11 4" xfId="38426"/>
    <cellStyle name="Notas 4 4 2 2 11 5" xfId="38427"/>
    <cellStyle name="Notas 4 4 2 2 11 6" xfId="38428"/>
    <cellStyle name="Notas 4 4 2 2 12" xfId="38429"/>
    <cellStyle name="Notas 4 4 2 2 12 2" xfId="38430"/>
    <cellStyle name="Notas 4 4 2 2 12 3" xfId="38431"/>
    <cellStyle name="Notas 4 4 2 2 12 4" xfId="38432"/>
    <cellStyle name="Notas 4 4 2 2 12 5" xfId="38433"/>
    <cellStyle name="Notas 4 4 2 2 12 6" xfId="38434"/>
    <cellStyle name="Notas 4 4 2 2 13" xfId="38435"/>
    <cellStyle name="Notas 4 4 2 2 13 2" xfId="38436"/>
    <cellStyle name="Notas 4 4 2 2 13 3" xfId="38437"/>
    <cellStyle name="Notas 4 4 2 2 13 4" xfId="38438"/>
    <cellStyle name="Notas 4 4 2 2 13 5" xfId="38439"/>
    <cellStyle name="Notas 4 4 2 2 13 6" xfId="38440"/>
    <cellStyle name="Notas 4 4 2 2 14" xfId="38441"/>
    <cellStyle name="Notas 4 4 2 2 14 2" xfId="38442"/>
    <cellStyle name="Notas 4 4 2 2 14 3" xfId="38443"/>
    <cellStyle name="Notas 4 4 2 2 14 4" xfId="38444"/>
    <cellStyle name="Notas 4 4 2 2 14 5" xfId="38445"/>
    <cellStyle name="Notas 4 4 2 2 14 6" xfId="38446"/>
    <cellStyle name="Notas 4 4 2 2 15" xfId="38447"/>
    <cellStyle name="Notas 4 4 2 2 16" xfId="38448"/>
    <cellStyle name="Notas 4 4 2 2 17" xfId="38449"/>
    <cellStyle name="Notas 4 4 2 2 18" xfId="38450"/>
    <cellStyle name="Notas 4 4 2 2 19" xfId="38451"/>
    <cellStyle name="Notas 4 4 2 2 2" xfId="38452"/>
    <cellStyle name="Notas 4 4 2 2 2 10" xfId="38453"/>
    <cellStyle name="Notas 4 4 2 2 2 11" xfId="38454"/>
    <cellStyle name="Notas 4 4 2 2 2 12" xfId="38455"/>
    <cellStyle name="Notas 4 4 2 2 2 13" xfId="38456"/>
    <cellStyle name="Notas 4 4 2 2 2 14" xfId="38457"/>
    <cellStyle name="Notas 4 4 2 2 2 15" xfId="38458"/>
    <cellStyle name="Notas 4 4 2 2 2 2" xfId="38459"/>
    <cellStyle name="Notas 4 4 2 2 2 2 10" xfId="38460"/>
    <cellStyle name="Notas 4 4 2 2 2 2 11" xfId="38461"/>
    <cellStyle name="Notas 4 4 2 2 2 2 12" xfId="38462"/>
    <cellStyle name="Notas 4 4 2 2 2 2 13" xfId="38463"/>
    <cellStyle name="Notas 4 4 2 2 2 2 2" xfId="38464"/>
    <cellStyle name="Notas 4 4 2 2 2 2 2 2" xfId="38465"/>
    <cellStyle name="Notas 4 4 2 2 2 2 2 3" xfId="38466"/>
    <cellStyle name="Notas 4 4 2 2 2 2 2 4" xfId="38467"/>
    <cellStyle name="Notas 4 4 2 2 2 2 2 5" xfId="38468"/>
    <cellStyle name="Notas 4 4 2 2 2 2 2 6" xfId="38469"/>
    <cellStyle name="Notas 4 4 2 2 2 2 3" xfId="38470"/>
    <cellStyle name="Notas 4 4 2 2 2 2 3 2" xfId="38471"/>
    <cellStyle name="Notas 4 4 2 2 2 2 3 3" xfId="38472"/>
    <cellStyle name="Notas 4 4 2 2 2 2 3 4" xfId="38473"/>
    <cellStyle name="Notas 4 4 2 2 2 2 3 5" xfId="38474"/>
    <cellStyle name="Notas 4 4 2 2 2 2 3 6" xfId="38475"/>
    <cellStyle name="Notas 4 4 2 2 2 2 4" xfId="38476"/>
    <cellStyle name="Notas 4 4 2 2 2 2 4 2" xfId="38477"/>
    <cellStyle name="Notas 4 4 2 2 2 2 4 3" xfId="38478"/>
    <cellStyle name="Notas 4 4 2 2 2 2 4 4" xfId="38479"/>
    <cellStyle name="Notas 4 4 2 2 2 2 4 5" xfId="38480"/>
    <cellStyle name="Notas 4 4 2 2 2 2 4 6" xfId="38481"/>
    <cellStyle name="Notas 4 4 2 2 2 2 5" xfId="38482"/>
    <cellStyle name="Notas 4 4 2 2 2 2 5 2" xfId="38483"/>
    <cellStyle name="Notas 4 4 2 2 2 2 5 3" xfId="38484"/>
    <cellStyle name="Notas 4 4 2 2 2 2 5 4" xfId="38485"/>
    <cellStyle name="Notas 4 4 2 2 2 2 5 5" xfId="38486"/>
    <cellStyle name="Notas 4 4 2 2 2 2 5 6" xfId="38487"/>
    <cellStyle name="Notas 4 4 2 2 2 2 6" xfId="38488"/>
    <cellStyle name="Notas 4 4 2 2 2 2 6 2" xfId="38489"/>
    <cellStyle name="Notas 4 4 2 2 2 2 6 3" xfId="38490"/>
    <cellStyle name="Notas 4 4 2 2 2 2 6 4" xfId="38491"/>
    <cellStyle name="Notas 4 4 2 2 2 2 6 5" xfId="38492"/>
    <cellStyle name="Notas 4 4 2 2 2 2 6 6" xfId="38493"/>
    <cellStyle name="Notas 4 4 2 2 2 2 7" xfId="38494"/>
    <cellStyle name="Notas 4 4 2 2 2 2 7 2" xfId="38495"/>
    <cellStyle name="Notas 4 4 2 2 2 2 7 3" xfId="38496"/>
    <cellStyle name="Notas 4 4 2 2 2 2 7 4" xfId="38497"/>
    <cellStyle name="Notas 4 4 2 2 2 2 7 5" xfId="38498"/>
    <cellStyle name="Notas 4 4 2 2 2 2 7 6" xfId="38499"/>
    <cellStyle name="Notas 4 4 2 2 2 2 8" xfId="38500"/>
    <cellStyle name="Notas 4 4 2 2 2 2 8 2" xfId="38501"/>
    <cellStyle name="Notas 4 4 2 2 2 2 8 3" xfId="38502"/>
    <cellStyle name="Notas 4 4 2 2 2 2 8 4" xfId="38503"/>
    <cellStyle name="Notas 4 4 2 2 2 2 8 5" xfId="38504"/>
    <cellStyle name="Notas 4 4 2 2 2 2 8 6" xfId="38505"/>
    <cellStyle name="Notas 4 4 2 2 2 2 9" xfId="38506"/>
    <cellStyle name="Notas 4 4 2 2 2 3" xfId="38507"/>
    <cellStyle name="Notas 4 4 2 2 2 3 2" xfId="38508"/>
    <cellStyle name="Notas 4 4 2 2 2 3 3" xfId="38509"/>
    <cellStyle name="Notas 4 4 2 2 2 3 4" xfId="38510"/>
    <cellStyle name="Notas 4 4 2 2 2 3 5" xfId="38511"/>
    <cellStyle name="Notas 4 4 2 2 2 3 6" xfId="38512"/>
    <cellStyle name="Notas 4 4 2 2 2 4" xfId="38513"/>
    <cellStyle name="Notas 4 4 2 2 2 4 2" xfId="38514"/>
    <cellStyle name="Notas 4 4 2 2 2 4 3" xfId="38515"/>
    <cellStyle name="Notas 4 4 2 2 2 4 4" xfId="38516"/>
    <cellStyle name="Notas 4 4 2 2 2 4 5" xfId="38517"/>
    <cellStyle name="Notas 4 4 2 2 2 4 6" xfId="38518"/>
    <cellStyle name="Notas 4 4 2 2 2 5" xfId="38519"/>
    <cellStyle name="Notas 4 4 2 2 2 5 2" xfId="38520"/>
    <cellStyle name="Notas 4 4 2 2 2 5 3" xfId="38521"/>
    <cellStyle name="Notas 4 4 2 2 2 5 4" xfId="38522"/>
    <cellStyle name="Notas 4 4 2 2 2 5 5" xfId="38523"/>
    <cellStyle name="Notas 4 4 2 2 2 5 6" xfId="38524"/>
    <cellStyle name="Notas 4 4 2 2 2 6" xfId="38525"/>
    <cellStyle name="Notas 4 4 2 2 2 6 2" xfId="38526"/>
    <cellStyle name="Notas 4 4 2 2 2 6 3" xfId="38527"/>
    <cellStyle name="Notas 4 4 2 2 2 6 4" xfId="38528"/>
    <cellStyle name="Notas 4 4 2 2 2 6 5" xfId="38529"/>
    <cellStyle name="Notas 4 4 2 2 2 6 6" xfId="38530"/>
    <cellStyle name="Notas 4 4 2 2 2 7" xfId="38531"/>
    <cellStyle name="Notas 4 4 2 2 2 7 2" xfId="38532"/>
    <cellStyle name="Notas 4 4 2 2 2 7 3" xfId="38533"/>
    <cellStyle name="Notas 4 4 2 2 2 7 4" xfId="38534"/>
    <cellStyle name="Notas 4 4 2 2 2 7 5" xfId="38535"/>
    <cellStyle name="Notas 4 4 2 2 2 7 6" xfId="38536"/>
    <cellStyle name="Notas 4 4 2 2 2 8" xfId="38537"/>
    <cellStyle name="Notas 4 4 2 2 2 8 2" xfId="38538"/>
    <cellStyle name="Notas 4 4 2 2 2 8 3" xfId="38539"/>
    <cellStyle name="Notas 4 4 2 2 2 8 4" xfId="38540"/>
    <cellStyle name="Notas 4 4 2 2 2 8 5" xfId="38541"/>
    <cellStyle name="Notas 4 4 2 2 2 8 6" xfId="38542"/>
    <cellStyle name="Notas 4 4 2 2 2 9" xfId="38543"/>
    <cellStyle name="Notas 4 4 2 2 2 9 2" xfId="38544"/>
    <cellStyle name="Notas 4 4 2 2 2 9 3" xfId="38545"/>
    <cellStyle name="Notas 4 4 2 2 2 9 4" xfId="38546"/>
    <cellStyle name="Notas 4 4 2 2 2 9 5" xfId="38547"/>
    <cellStyle name="Notas 4 4 2 2 2 9 6" xfId="38548"/>
    <cellStyle name="Notas 4 4 2 2 20" xfId="38549"/>
    <cellStyle name="Notas 4 4 2 2 3" xfId="38550"/>
    <cellStyle name="Notas 4 4 2 2 3 10" xfId="38551"/>
    <cellStyle name="Notas 4 4 2 2 3 11" xfId="38552"/>
    <cellStyle name="Notas 4 4 2 2 3 12" xfId="38553"/>
    <cellStyle name="Notas 4 4 2 2 3 13" xfId="38554"/>
    <cellStyle name="Notas 4 4 2 2 3 14" xfId="38555"/>
    <cellStyle name="Notas 4 4 2 2 3 2" xfId="38556"/>
    <cellStyle name="Notas 4 4 2 2 3 2 2" xfId="38557"/>
    <cellStyle name="Notas 4 4 2 2 3 2 3" xfId="38558"/>
    <cellStyle name="Notas 4 4 2 2 3 2 4" xfId="38559"/>
    <cellStyle name="Notas 4 4 2 2 3 2 5" xfId="38560"/>
    <cellStyle name="Notas 4 4 2 2 3 2 6" xfId="38561"/>
    <cellStyle name="Notas 4 4 2 2 3 3" xfId="38562"/>
    <cellStyle name="Notas 4 4 2 2 3 3 2" xfId="38563"/>
    <cellStyle name="Notas 4 4 2 2 3 3 3" xfId="38564"/>
    <cellStyle name="Notas 4 4 2 2 3 3 4" xfId="38565"/>
    <cellStyle name="Notas 4 4 2 2 3 3 5" xfId="38566"/>
    <cellStyle name="Notas 4 4 2 2 3 3 6" xfId="38567"/>
    <cellStyle name="Notas 4 4 2 2 3 4" xfId="38568"/>
    <cellStyle name="Notas 4 4 2 2 3 4 2" xfId="38569"/>
    <cellStyle name="Notas 4 4 2 2 3 4 3" xfId="38570"/>
    <cellStyle name="Notas 4 4 2 2 3 4 4" xfId="38571"/>
    <cellStyle name="Notas 4 4 2 2 3 4 5" xfId="38572"/>
    <cellStyle name="Notas 4 4 2 2 3 4 6" xfId="38573"/>
    <cellStyle name="Notas 4 4 2 2 3 5" xfId="38574"/>
    <cellStyle name="Notas 4 4 2 2 3 5 2" xfId="38575"/>
    <cellStyle name="Notas 4 4 2 2 3 5 3" xfId="38576"/>
    <cellStyle name="Notas 4 4 2 2 3 5 4" xfId="38577"/>
    <cellStyle name="Notas 4 4 2 2 3 5 5" xfId="38578"/>
    <cellStyle name="Notas 4 4 2 2 3 5 6" xfId="38579"/>
    <cellStyle name="Notas 4 4 2 2 3 6" xfId="38580"/>
    <cellStyle name="Notas 4 4 2 2 3 6 2" xfId="38581"/>
    <cellStyle name="Notas 4 4 2 2 3 6 3" xfId="38582"/>
    <cellStyle name="Notas 4 4 2 2 3 6 4" xfId="38583"/>
    <cellStyle name="Notas 4 4 2 2 3 6 5" xfId="38584"/>
    <cellStyle name="Notas 4 4 2 2 3 6 6" xfId="38585"/>
    <cellStyle name="Notas 4 4 2 2 3 7" xfId="38586"/>
    <cellStyle name="Notas 4 4 2 2 3 7 2" xfId="38587"/>
    <cellStyle name="Notas 4 4 2 2 3 7 3" xfId="38588"/>
    <cellStyle name="Notas 4 4 2 2 3 7 4" xfId="38589"/>
    <cellStyle name="Notas 4 4 2 2 3 7 5" xfId="38590"/>
    <cellStyle name="Notas 4 4 2 2 3 7 6" xfId="38591"/>
    <cellStyle name="Notas 4 4 2 2 3 8" xfId="38592"/>
    <cellStyle name="Notas 4 4 2 2 3 8 2" xfId="38593"/>
    <cellStyle name="Notas 4 4 2 2 3 8 3" xfId="38594"/>
    <cellStyle name="Notas 4 4 2 2 3 8 4" xfId="38595"/>
    <cellStyle name="Notas 4 4 2 2 3 8 5" xfId="38596"/>
    <cellStyle name="Notas 4 4 2 2 3 8 6" xfId="38597"/>
    <cellStyle name="Notas 4 4 2 2 3 9" xfId="38598"/>
    <cellStyle name="Notas 4 4 2 2 4" xfId="38599"/>
    <cellStyle name="Notas 4 4 2 2 4 10" xfId="38600"/>
    <cellStyle name="Notas 4 4 2 2 4 11" xfId="38601"/>
    <cellStyle name="Notas 4 4 2 2 4 12" xfId="38602"/>
    <cellStyle name="Notas 4 4 2 2 4 13" xfId="38603"/>
    <cellStyle name="Notas 4 4 2 2 4 2" xfId="38604"/>
    <cellStyle name="Notas 4 4 2 2 4 2 2" xfId="38605"/>
    <cellStyle name="Notas 4 4 2 2 4 2 3" xfId="38606"/>
    <cellStyle name="Notas 4 4 2 2 4 2 4" xfId="38607"/>
    <cellStyle name="Notas 4 4 2 2 4 2 5" xfId="38608"/>
    <cellStyle name="Notas 4 4 2 2 4 2 6" xfId="38609"/>
    <cellStyle name="Notas 4 4 2 2 4 3" xfId="38610"/>
    <cellStyle name="Notas 4 4 2 2 4 3 2" xfId="38611"/>
    <cellStyle name="Notas 4 4 2 2 4 3 3" xfId="38612"/>
    <cellStyle name="Notas 4 4 2 2 4 3 4" xfId="38613"/>
    <cellStyle name="Notas 4 4 2 2 4 3 5" xfId="38614"/>
    <cellStyle name="Notas 4 4 2 2 4 3 6" xfId="38615"/>
    <cellStyle name="Notas 4 4 2 2 4 4" xfId="38616"/>
    <cellStyle name="Notas 4 4 2 2 4 4 2" xfId="38617"/>
    <cellStyle name="Notas 4 4 2 2 4 4 3" xfId="38618"/>
    <cellStyle name="Notas 4 4 2 2 4 4 4" xfId="38619"/>
    <cellStyle name="Notas 4 4 2 2 4 4 5" xfId="38620"/>
    <cellStyle name="Notas 4 4 2 2 4 4 6" xfId="38621"/>
    <cellStyle name="Notas 4 4 2 2 4 5" xfId="38622"/>
    <cellStyle name="Notas 4 4 2 2 4 5 2" xfId="38623"/>
    <cellStyle name="Notas 4 4 2 2 4 5 3" xfId="38624"/>
    <cellStyle name="Notas 4 4 2 2 4 5 4" xfId="38625"/>
    <cellStyle name="Notas 4 4 2 2 4 5 5" xfId="38626"/>
    <cellStyle name="Notas 4 4 2 2 4 5 6" xfId="38627"/>
    <cellStyle name="Notas 4 4 2 2 4 6" xfId="38628"/>
    <cellStyle name="Notas 4 4 2 2 4 6 2" xfId="38629"/>
    <cellStyle name="Notas 4 4 2 2 4 6 3" xfId="38630"/>
    <cellStyle name="Notas 4 4 2 2 4 6 4" xfId="38631"/>
    <cellStyle name="Notas 4 4 2 2 4 6 5" xfId="38632"/>
    <cellStyle name="Notas 4 4 2 2 4 6 6" xfId="38633"/>
    <cellStyle name="Notas 4 4 2 2 4 7" xfId="38634"/>
    <cellStyle name="Notas 4 4 2 2 4 7 2" xfId="38635"/>
    <cellStyle name="Notas 4 4 2 2 4 7 3" xfId="38636"/>
    <cellStyle name="Notas 4 4 2 2 4 7 4" xfId="38637"/>
    <cellStyle name="Notas 4 4 2 2 4 7 5" xfId="38638"/>
    <cellStyle name="Notas 4 4 2 2 4 7 6" xfId="38639"/>
    <cellStyle name="Notas 4 4 2 2 4 8" xfId="38640"/>
    <cellStyle name="Notas 4 4 2 2 4 8 2" xfId="38641"/>
    <cellStyle name="Notas 4 4 2 2 4 8 3" xfId="38642"/>
    <cellStyle name="Notas 4 4 2 2 4 8 4" xfId="38643"/>
    <cellStyle name="Notas 4 4 2 2 4 8 5" xfId="38644"/>
    <cellStyle name="Notas 4 4 2 2 4 8 6" xfId="38645"/>
    <cellStyle name="Notas 4 4 2 2 4 9" xfId="38646"/>
    <cellStyle name="Notas 4 4 2 2 5" xfId="38647"/>
    <cellStyle name="Notas 4 4 2 2 5 10" xfId="38648"/>
    <cellStyle name="Notas 4 4 2 2 5 11" xfId="38649"/>
    <cellStyle name="Notas 4 4 2 2 5 12" xfId="38650"/>
    <cellStyle name="Notas 4 4 2 2 5 13" xfId="38651"/>
    <cellStyle name="Notas 4 4 2 2 5 2" xfId="38652"/>
    <cellStyle name="Notas 4 4 2 2 5 2 2" xfId="38653"/>
    <cellStyle name="Notas 4 4 2 2 5 2 3" xfId="38654"/>
    <cellStyle name="Notas 4 4 2 2 5 2 4" xfId="38655"/>
    <cellStyle name="Notas 4 4 2 2 5 2 5" xfId="38656"/>
    <cellStyle name="Notas 4 4 2 2 5 2 6" xfId="38657"/>
    <cellStyle name="Notas 4 4 2 2 5 3" xfId="38658"/>
    <cellStyle name="Notas 4 4 2 2 5 3 2" xfId="38659"/>
    <cellStyle name="Notas 4 4 2 2 5 3 3" xfId="38660"/>
    <cellStyle name="Notas 4 4 2 2 5 3 4" xfId="38661"/>
    <cellStyle name="Notas 4 4 2 2 5 3 5" xfId="38662"/>
    <cellStyle name="Notas 4 4 2 2 5 3 6" xfId="38663"/>
    <cellStyle name="Notas 4 4 2 2 5 4" xfId="38664"/>
    <cellStyle name="Notas 4 4 2 2 5 4 2" xfId="38665"/>
    <cellStyle name="Notas 4 4 2 2 5 4 3" xfId="38666"/>
    <cellStyle name="Notas 4 4 2 2 5 4 4" xfId="38667"/>
    <cellStyle name="Notas 4 4 2 2 5 4 5" xfId="38668"/>
    <cellStyle name="Notas 4 4 2 2 5 4 6" xfId="38669"/>
    <cellStyle name="Notas 4 4 2 2 5 5" xfId="38670"/>
    <cellStyle name="Notas 4 4 2 2 5 5 2" xfId="38671"/>
    <cellStyle name="Notas 4 4 2 2 5 5 3" xfId="38672"/>
    <cellStyle name="Notas 4 4 2 2 5 5 4" xfId="38673"/>
    <cellStyle name="Notas 4 4 2 2 5 5 5" xfId="38674"/>
    <cellStyle name="Notas 4 4 2 2 5 5 6" xfId="38675"/>
    <cellStyle name="Notas 4 4 2 2 5 6" xfId="38676"/>
    <cellStyle name="Notas 4 4 2 2 5 6 2" xfId="38677"/>
    <cellStyle name="Notas 4 4 2 2 5 6 3" xfId="38678"/>
    <cellStyle name="Notas 4 4 2 2 5 6 4" xfId="38679"/>
    <cellStyle name="Notas 4 4 2 2 5 6 5" xfId="38680"/>
    <cellStyle name="Notas 4 4 2 2 5 6 6" xfId="38681"/>
    <cellStyle name="Notas 4 4 2 2 5 7" xfId="38682"/>
    <cellStyle name="Notas 4 4 2 2 5 7 2" xfId="38683"/>
    <cellStyle name="Notas 4 4 2 2 5 7 3" xfId="38684"/>
    <cellStyle name="Notas 4 4 2 2 5 7 4" xfId="38685"/>
    <cellStyle name="Notas 4 4 2 2 5 7 5" xfId="38686"/>
    <cellStyle name="Notas 4 4 2 2 5 7 6" xfId="38687"/>
    <cellStyle name="Notas 4 4 2 2 5 8" xfId="38688"/>
    <cellStyle name="Notas 4 4 2 2 5 8 2" xfId="38689"/>
    <cellStyle name="Notas 4 4 2 2 5 8 3" xfId="38690"/>
    <cellStyle name="Notas 4 4 2 2 5 8 4" xfId="38691"/>
    <cellStyle name="Notas 4 4 2 2 5 8 5" xfId="38692"/>
    <cellStyle name="Notas 4 4 2 2 5 8 6" xfId="38693"/>
    <cellStyle name="Notas 4 4 2 2 5 9" xfId="38694"/>
    <cellStyle name="Notas 4 4 2 2 6" xfId="38695"/>
    <cellStyle name="Notas 4 4 2 2 6 10" xfId="38696"/>
    <cellStyle name="Notas 4 4 2 2 6 11" xfId="38697"/>
    <cellStyle name="Notas 4 4 2 2 6 12" xfId="38698"/>
    <cellStyle name="Notas 4 4 2 2 6 13" xfId="38699"/>
    <cellStyle name="Notas 4 4 2 2 6 2" xfId="38700"/>
    <cellStyle name="Notas 4 4 2 2 6 2 2" xfId="38701"/>
    <cellStyle name="Notas 4 4 2 2 6 2 3" xfId="38702"/>
    <cellStyle name="Notas 4 4 2 2 6 2 4" xfId="38703"/>
    <cellStyle name="Notas 4 4 2 2 6 2 5" xfId="38704"/>
    <cellStyle name="Notas 4 4 2 2 6 2 6" xfId="38705"/>
    <cellStyle name="Notas 4 4 2 2 6 3" xfId="38706"/>
    <cellStyle name="Notas 4 4 2 2 6 3 2" xfId="38707"/>
    <cellStyle name="Notas 4 4 2 2 6 3 3" xfId="38708"/>
    <cellStyle name="Notas 4 4 2 2 6 3 4" xfId="38709"/>
    <cellStyle name="Notas 4 4 2 2 6 3 5" xfId="38710"/>
    <cellStyle name="Notas 4 4 2 2 6 3 6" xfId="38711"/>
    <cellStyle name="Notas 4 4 2 2 6 4" xfId="38712"/>
    <cellStyle name="Notas 4 4 2 2 6 4 2" xfId="38713"/>
    <cellStyle name="Notas 4 4 2 2 6 4 3" xfId="38714"/>
    <cellStyle name="Notas 4 4 2 2 6 4 4" xfId="38715"/>
    <cellStyle name="Notas 4 4 2 2 6 4 5" xfId="38716"/>
    <cellStyle name="Notas 4 4 2 2 6 4 6" xfId="38717"/>
    <cellStyle name="Notas 4 4 2 2 6 5" xfId="38718"/>
    <cellStyle name="Notas 4 4 2 2 6 5 2" xfId="38719"/>
    <cellStyle name="Notas 4 4 2 2 6 5 3" xfId="38720"/>
    <cellStyle name="Notas 4 4 2 2 6 5 4" xfId="38721"/>
    <cellStyle name="Notas 4 4 2 2 6 5 5" xfId="38722"/>
    <cellStyle name="Notas 4 4 2 2 6 5 6" xfId="38723"/>
    <cellStyle name="Notas 4 4 2 2 6 6" xfId="38724"/>
    <cellStyle name="Notas 4 4 2 2 6 6 2" xfId="38725"/>
    <cellStyle name="Notas 4 4 2 2 6 6 3" xfId="38726"/>
    <cellStyle name="Notas 4 4 2 2 6 6 4" xfId="38727"/>
    <cellStyle name="Notas 4 4 2 2 6 6 5" xfId="38728"/>
    <cellStyle name="Notas 4 4 2 2 6 6 6" xfId="38729"/>
    <cellStyle name="Notas 4 4 2 2 6 7" xfId="38730"/>
    <cellStyle name="Notas 4 4 2 2 6 7 2" xfId="38731"/>
    <cellStyle name="Notas 4 4 2 2 6 7 3" xfId="38732"/>
    <cellStyle name="Notas 4 4 2 2 6 7 4" xfId="38733"/>
    <cellStyle name="Notas 4 4 2 2 6 7 5" xfId="38734"/>
    <cellStyle name="Notas 4 4 2 2 6 7 6" xfId="38735"/>
    <cellStyle name="Notas 4 4 2 2 6 8" xfId="38736"/>
    <cellStyle name="Notas 4 4 2 2 6 8 2" xfId="38737"/>
    <cellStyle name="Notas 4 4 2 2 6 8 3" xfId="38738"/>
    <cellStyle name="Notas 4 4 2 2 6 8 4" xfId="38739"/>
    <cellStyle name="Notas 4 4 2 2 6 8 5" xfId="38740"/>
    <cellStyle name="Notas 4 4 2 2 6 8 6" xfId="38741"/>
    <cellStyle name="Notas 4 4 2 2 6 9" xfId="38742"/>
    <cellStyle name="Notas 4 4 2 2 7" xfId="38743"/>
    <cellStyle name="Notas 4 4 2 2 7 10" xfId="38744"/>
    <cellStyle name="Notas 4 4 2 2 7 11" xfId="38745"/>
    <cellStyle name="Notas 4 4 2 2 7 12" xfId="38746"/>
    <cellStyle name="Notas 4 4 2 2 7 13" xfId="38747"/>
    <cellStyle name="Notas 4 4 2 2 7 2" xfId="38748"/>
    <cellStyle name="Notas 4 4 2 2 7 2 2" xfId="38749"/>
    <cellStyle name="Notas 4 4 2 2 7 2 3" xfId="38750"/>
    <cellStyle name="Notas 4 4 2 2 7 2 4" xfId="38751"/>
    <cellStyle name="Notas 4 4 2 2 7 2 5" xfId="38752"/>
    <cellStyle name="Notas 4 4 2 2 7 2 6" xfId="38753"/>
    <cellStyle name="Notas 4 4 2 2 7 3" xfId="38754"/>
    <cellStyle name="Notas 4 4 2 2 7 3 2" xfId="38755"/>
    <cellStyle name="Notas 4 4 2 2 7 3 3" xfId="38756"/>
    <cellStyle name="Notas 4 4 2 2 7 3 4" xfId="38757"/>
    <cellStyle name="Notas 4 4 2 2 7 3 5" xfId="38758"/>
    <cellStyle name="Notas 4 4 2 2 7 3 6" xfId="38759"/>
    <cellStyle name="Notas 4 4 2 2 7 4" xfId="38760"/>
    <cellStyle name="Notas 4 4 2 2 7 4 2" xfId="38761"/>
    <cellStyle name="Notas 4 4 2 2 7 4 3" xfId="38762"/>
    <cellStyle name="Notas 4 4 2 2 7 4 4" xfId="38763"/>
    <cellStyle name="Notas 4 4 2 2 7 4 5" xfId="38764"/>
    <cellStyle name="Notas 4 4 2 2 7 4 6" xfId="38765"/>
    <cellStyle name="Notas 4 4 2 2 7 5" xfId="38766"/>
    <cellStyle name="Notas 4 4 2 2 7 5 2" xfId="38767"/>
    <cellStyle name="Notas 4 4 2 2 7 5 3" xfId="38768"/>
    <cellStyle name="Notas 4 4 2 2 7 5 4" xfId="38769"/>
    <cellStyle name="Notas 4 4 2 2 7 5 5" xfId="38770"/>
    <cellStyle name="Notas 4 4 2 2 7 5 6" xfId="38771"/>
    <cellStyle name="Notas 4 4 2 2 7 6" xfId="38772"/>
    <cellStyle name="Notas 4 4 2 2 7 6 2" xfId="38773"/>
    <cellStyle name="Notas 4 4 2 2 7 6 3" xfId="38774"/>
    <cellStyle name="Notas 4 4 2 2 7 6 4" xfId="38775"/>
    <cellStyle name="Notas 4 4 2 2 7 6 5" xfId="38776"/>
    <cellStyle name="Notas 4 4 2 2 7 6 6" xfId="38777"/>
    <cellStyle name="Notas 4 4 2 2 7 7" xfId="38778"/>
    <cellStyle name="Notas 4 4 2 2 7 7 2" xfId="38779"/>
    <cellStyle name="Notas 4 4 2 2 7 7 3" xfId="38780"/>
    <cellStyle name="Notas 4 4 2 2 7 7 4" xfId="38781"/>
    <cellStyle name="Notas 4 4 2 2 7 7 5" xfId="38782"/>
    <cellStyle name="Notas 4 4 2 2 7 7 6" xfId="38783"/>
    <cellStyle name="Notas 4 4 2 2 7 8" xfId="38784"/>
    <cellStyle name="Notas 4 4 2 2 7 8 2" xfId="38785"/>
    <cellStyle name="Notas 4 4 2 2 7 8 3" xfId="38786"/>
    <cellStyle name="Notas 4 4 2 2 7 8 4" xfId="38787"/>
    <cellStyle name="Notas 4 4 2 2 7 8 5" xfId="38788"/>
    <cellStyle name="Notas 4 4 2 2 7 8 6" xfId="38789"/>
    <cellStyle name="Notas 4 4 2 2 7 9" xfId="38790"/>
    <cellStyle name="Notas 4 4 2 2 8" xfId="38791"/>
    <cellStyle name="Notas 4 4 2 2 8 2" xfId="38792"/>
    <cellStyle name="Notas 4 4 2 2 8 3" xfId="38793"/>
    <cellStyle name="Notas 4 4 2 2 8 4" xfId="38794"/>
    <cellStyle name="Notas 4 4 2 2 8 5" xfId="38795"/>
    <cellStyle name="Notas 4 4 2 2 8 6" xfId="38796"/>
    <cellStyle name="Notas 4 4 2 2 9" xfId="38797"/>
    <cellStyle name="Notas 4 4 2 2 9 2" xfId="38798"/>
    <cellStyle name="Notas 4 4 2 2 9 3" xfId="38799"/>
    <cellStyle name="Notas 4 4 2 2 9 4" xfId="38800"/>
    <cellStyle name="Notas 4 4 2 2 9 5" xfId="38801"/>
    <cellStyle name="Notas 4 4 2 2 9 6" xfId="38802"/>
    <cellStyle name="Notas 4 4 2 20" xfId="38803"/>
    <cellStyle name="Notas 4 4 2 21" xfId="38804"/>
    <cellStyle name="Notas 4 4 2 3" xfId="38805"/>
    <cellStyle name="Notas 4 4 2 3 10" xfId="38806"/>
    <cellStyle name="Notas 4 4 2 3 11" xfId="38807"/>
    <cellStyle name="Notas 4 4 2 3 12" xfId="38808"/>
    <cellStyle name="Notas 4 4 2 3 13" xfId="38809"/>
    <cellStyle name="Notas 4 4 2 3 14" xfId="38810"/>
    <cellStyle name="Notas 4 4 2 3 15" xfId="38811"/>
    <cellStyle name="Notas 4 4 2 3 2" xfId="38812"/>
    <cellStyle name="Notas 4 4 2 3 2 10" xfId="38813"/>
    <cellStyle name="Notas 4 4 2 3 2 11" xfId="38814"/>
    <cellStyle name="Notas 4 4 2 3 2 12" xfId="38815"/>
    <cellStyle name="Notas 4 4 2 3 2 13" xfId="38816"/>
    <cellStyle name="Notas 4 4 2 3 2 2" xfId="38817"/>
    <cellStyle name="Notas 4 4 2 3 2 2 2" xfId="38818"/>
    <cellStyle name="Notas 4 4 2 3 2 2 3" xfId="38819"/>
    <cellStyle name="Notas 4 4 2 3 2 2 4" xfId="38820"/>
    <cellStyle name="Notas 4 4 2 3 2 2 5" xfId="38821"/>
    <cellStyle name="Notas 4 4 2 3 2 2 6" xfId="38822"/>
    <cellStyle name="Notas 4 4 2 3 2 3" xfId="38823"/>
    <cellStyle name="Notas 4 4 2 3 2 3 2" xfId="38824"/>
    <cellStyle name="Notas 4 4 2 3 2 3 3" xfId="38825"/>
    <cellStyle name="Notas 4 4 2 3 2 3 4" xfId="38826"/>
    <cellStyle name="Notas 4 4 2 3 2 3 5" xfId="38827"/>
    <cellStyle name="Notas 4 4 2 3 2 3 6" xfId="38828"/>
    <cellStyle name="Notas 4 4 2 3 2 4" xfId="38829"/>
    <cellStyle name="Notas 4 4 2 3 2 4 2" xfId="38830"/>
    <cellStyle name="Notas 4 4 2 3 2 4 3" xfId="38831"/>
    <cellStyle name="Notas 4 4 2 3 2 4 4" xfId="38832"/>
    <cellStyle name="Notas 4 4 2 3 2 4 5" xfId="38833"/>
    <cellStyle name="Notas 4 4 2 3 2 4 6" xfId="38834"/>
    <cellStyle name="Notas 4 4 2 3 2 5" xfId="38835"/>
    <cellStyle name="Notas 4 4 2 3 2 5 2" xfId="38836"/>
    <cellStyle name="Notas 4 4 2 3 2 5 3" xfId="38837"/>
    <cellStyle name="Notas 4 4 2 3 2 5 4" xfId="38838"/>
    <cellStyle name="Notas 4 4 2 3 2 5 5" xfId="38839"/>
    <cellStyle name="Notas 4 4 2 3 2 5 6" xfId="38840"/>
    <cellStyle name="Notas 4 4 2 3 2 6" xfId="38841"/>
    <cellStyle name="Notas 4 4 2 3 2 6 2" xfId="38842"/>
    <cellStyle name="Notas 4 4 2 3 2 6 3" xfId="38843"/>
    <cellStyle name="Notas 4 4 2 3 2 6 4" xfId="38844"/>
    <cellStyle name="Notas 4 4 2 3 2 6 5" xfId="38845"/>
    <cellStyle name="Notas 4 4 2 3 2 6 6" xfId="38846"/>
    <cellStyle name="Notas 4 4 2 3 2 7" xfId="38847"/>
    <cellStyle name="Notas 4 4 2 3 2 7 2" xfId="38848"/>
    <cellStyle name="Notas 4 4 2 3 2 7 3" xfId="38849"/>
    <cellStyle name="Notas 4 4 2 3 2 7 4" xfId="38850"/>
    <cellStyle name="Notas 4 4 2 3 2 7 5" xfId="38851"/>
    <cellStyle name="Notas 4 4 2 3 2 7 6" xfId="38852"/>
    <cellStyle name="Notas 4 4 2 3 2 8" xfId="38853"/>
    <cellStyle name="Notas 4 4 2 3 2 8 2" xfId="38854"/>
    <cellStyle name="Notas 4 4 2 3 2 8 3" xfId="38855"/>
    <cellStyle name="Notas 4 4 2 3 2 8 4" xfId="38856"/>
    <cellStyle name="Notas 4 4 2 3 2 8 5" xfId="38857"/>
    <cellStyle name="Notas 4 4 2 3 2 8 6" xfId="38858"/>
    <cellStyle name="Notas 4 4 2 3 2 9" xfId="38859"/>
    <cellStyle name="Notas 4 4 2 3 3" xfId="38860"/>
    <cellStyle name="Notas 4 4 2 3 3 2" xfId="38861"/>
    <cellStyle name="Notas 4 4 2 3 3 3" xfId="38862"/>
    <cellStyle name="Notas 4 4 2 3 3 4" xfId="38863"/>
    <cellStyle name="Notas 4 4 2 3 3 5" xfId="38864"/>
    <cellStyle name="Notas 4 4 2 3 3 6" xfId="38865"/>
    <cellStyle name="Notas 4 4 2 3 4" xfId="38866"/>
    <cellStyle name="Notas 4 4 2 3 4 2" xfId="38867"/>
    <cellStyle name="Notas 4 4 2 3 4 3" xfId="38868"/>
    <cellStyle name="Notas 4 4 2 3 4 4" xfId="38869"/>
    <cellStyle name="Notas 4 4 2 3 4 5" xfId="38870"/>
    <cellStyle name="Notas 4 4 2 3 4 6" xfId="38871"/>
    <cellStyle name="Notas 4 4 2 3 5" xfId="38872"/>
    <cellStyle name="Notas 4 4 2 3 5 2" xfId="38873"/>
    <cellStyle name="Notas 4 4 2 3 5 3" xfId="38874"/>
    <cellStyle name="Notas 4 4 2 3 5 4" xfId="38875"/>
    <cellStyle name="Notas 4 4 2 3 5 5" xfId="38876"/>
    <cellStyle name="Notas 4 4 2 3 5 6" xfId="38877"/>
    <cellStyle name="Notas 4 4 2 3 6" xfId="38878"/>
    <cellStyle name="Notas 4 4 2 3 6 2" xfId="38879"/>
    <cellStyle name="Notas 4 4 2 3 6 3" xfId="38880"/>
    <cellStyle name="Notas 4 4 2 3 6 4" xfId="38881"/>
    <cellStyle name="Notas 4 4 2 3 6 5" xfId="38882"/>
    <cellStyle name="Notas 4 4 2 3 6 6" xfId="38883"/>
    <cellStyle name="Notas 4 4 2 3 7" xfId="38884"/>
    <cellStyle name="Notas 4 4 2 3 7 2" xfId="38885"/>
    <cellStyle name="Notas 4 4 2 3 7 3" xfId="38886"/>
    <cellStyle name="Notas 4 4 2 3 7 4" xfId="38887"/>
    <cellStyle name="Notas 4 4 2 3 7 5" xfId="38888"/>
    <cellStyle name="Notas 4 4 2 3 7 6" xfId="38889"/>
    <cellStyle name="Notas 4 4 2 3 8" xfId="38890"/>
    <cellStyle name="Notas 4 4 2 3 8 2" xfId="38891"/>
    <cellStyle name="Notas 4 4 2 3 8 3" xfId="38892"/>
    <cellStyle name="Notas 4 4 2 3 8 4" xfId="38893"/>
    <cellStyle name="Notas 4 4 2 3 8 5" xfId="38894"/>
    <cellStyle name="Notas 4 4 2 3 8 6" xfId="38895"/>
    <cellStyle name="Notas 4 4 2 3 9" xfId="38896"/>
    <cellStyle name="Notas 4 4 2 3 9 2" xfId="38897"/>
    <cellStyle name="Notas 4 4 2 3 9 3" xfId="38898"/>
    <cellStyle name="Notas 4 4 2 3 9 4" xfId="38899"/>
    <cellStyle name="Notas 4 4 2 3 9 5" xfId="38900"/>
    <cellStyle name="Notas 4 4 2 3 9 6" xfId="38901"/>
    <cellStyle name="Notas 4 4 2 4" xfId="38902"/>
    <cellStyle name="Notas 4 4 2 4 10" xfId="38903"/>
    <cellStyle name="Notas 4 4 2 4 11" xfId="38904"/>
    <cellStyle name="Notas 4 4 2 4 12" xfId="38905"/>
    <cellStyle name="Notas 4 4 2 4 13" xfId="38906"/>
    <cellStyle name="Notas 4 4 2 4 2" xfId="38907"/>
    <cellStyle name="Notas 4 4 2 4 2 2" xfId="38908"/>
    <cellStyle name="Notas 4 4 2 4 2 3" xfId="38909"/>
    <cellStyle name="Notas 4 4 2 4 2 4" xfId="38910"/>
    <cellStyle name="Notas 4 4 2 4 2 5" xfId="38911"/>
    <cellStyle name="Notas 4 4 2 4 2 6" xfId="38912"/>
    <cellStyle name="Notas 4 4 2 4 3" xfId="38913"/>
    <cellStyle name="Notas 4 4 2 4 3 2" xfId="38914"/>
    <cellStyle name="Notas 4 4 2 4 3 3" xfId="38915"/>
    <cellStyle name="Notas 4 4 2 4 3 4" xfId="38916"/>
    <cellStyle name="Notas 4 4 2 4 3 5" xfId="38917"/>
    <cellStyle name="Notas 4 4 2 4 3 6" xfId="38918"/>
    <cellStyle name="Notas 4 4 2 4 4" xfId="38919"/>
    <cellStyle name="Notas 4 4 2 4 4 2" xfId="38920"/>
    <cellStyle name="Notas 4 4 2 4 4 3" xfId="38921"/>
    <cellStyle name="Notas 4 4 2 4 4 4" xfId="38922"/>
    <cellStyle name="Notas 4 4 2 4 4 5" xfId="38923"/>
    <cellStyle name="Notas 4 4 2 4 4 6" xfId="38924"/>
    <cellStyle name="Notas 4 4 2 4 5" xfId="38925"/>
    <cellStyle name="Notas 4 4 2 4 5 2" xfId="38926"/>
    <cellStyle name="Notas 4 4 2 4 5 3" xfId="38927"/>
    <cellStyle name="Notas 4 4 2 4 5 4" xfId="38928"/>
    <cellStyle name="Notas 4 4 2 4 5 5" xfId="38929"/>
    <cellStyle name="Notas 4 4 2 4 5 6" xfId="38930"/>
    <cellStyle name="Notas 4 4 2 4 6" xfId="38931"/>
    <cellStyle name="Notas 4 4 2 4 6 2" xfId="38932"/>
    <cellStyle name="Notas 4 4 2 4 6 3" xfId="38933"/>
    <cellStyle name="Notas 4 4 2 4 6 4" xfId="38934"/>
    <cellStyle name="Notas 4 4 2 4 6 5" xfId="38935"/>
    <cellStyle name="Notas 4 4 2 4 6 6" xfId="38936"/>
    <cellStyle name="Notas 4 4 2 4 7" xfId="38937"/>
    <cellStyle name="Notas 4 4 2 4 7 2" xfId="38938"/>
    <cellStyle name="Notas 4 4 2 4 7 3" xfId="38939"/>
    <cellStyle name="Notas 4 4 2 4 7 4" xfId="38940"/>
    <cellStyle name="Notas 4 4 2 4 7 5" xfId="38941"/>
    <cellStyle name="Notas 4 4 2 4 7 6" xfId="38942"/>
    <cellStyle name="Notas 4 4 2 4 8" xfId="38943"/>
    <cellStyle name="Notas 4 4 2 4 8 2" xfId="38944"/>
    <cellStyle name="Notas 4 4 2 4 8 3" xfId="38945"/>
    <cellStyle name="Notas 4 4 2 4 8 4" xfId="38946"/>
    <cellStyle name="Notas 4 4 2 4 8 5" xfId="38947"/>
    <cellStyle name="Notas 4 4 2 4 8 6" xfId="38948"/>
    <cellStyle name="Notas 4 4 2 4 9" xfId="38949"/>
    <cellStyle name="Notas 4 4 2 5" xfId="38950"/>
    <cellStyle name="Notas 4 4 2 5 10" xfId="38951"/>
    <cellStyle name="Notas 4 4 2 5 11" xfId="38952"/>
    <cellStyle name="Notas 4 4 2 5 12" xfId="38953"/>
    <cellStyle name="Notas 4 4 2 5 13" xfId="38954"/>
    <cellStyle name="Notas 4 4 2 5 2" xfId="38955"/>
    <cellStyle name="Notas 4 4 2 5 2 2" xfId="38956"/>
    <cellStyle name="Notas 4 4 2 5 2 3" xfId="38957"/>
    <cellStyle name="Notas 4 4 2 5 2 4" xfId="38958"/>
    <cellStyle name="Notas 4 4 2 5 2 5" xfId="38959"/>
    <cellStyle name="Notas 4 4 2 5 2 6" xfId="38960"/>
    <cellStyle name="Notas 4 4 2 5 3" xfId="38961"/>
    <cellStyle name="Notas 4 4 2 5 3 2" xfId="38962"/>
    <cellStyle name="Notas 4 4 2 5 3 3" xfId="38963"/>
    <cellStyle name="Notas 4 4 2 5 3 4" xfId="38964"/>
    <cellStyle name="Notas 4 4 2 5 3 5" xfId="38965"/>
    <cellStyle name="Notas 4 4 2 5 3 6" xfId="38966"/>
    <cellStyle name="Notas 4 4 2 5 4" xfId="38967"/>
    <cellStyle name="Notas 4 4 2 5 4 2" xfId="38968"/>
    <cellStyle name="Notas 4 4 2 5 4 3" xfId="38969"/>
    <cellStyle name="Notas 4 4 2 5 4 4" xfId="38970"/>
    <cellStyle name="Notas 4 4 2 5 4 5" xfId="38971"/>
    <cellStyle name="Notas 4 4 2 5 4 6" xfId="38972"/>
    <cellStyle name="Notas 4 4 2 5 5" xfId="38973"/>
    <cellStyle name="Notas 4 4 2 5 5 2" xfId="38974"/>
    <cellStyle name="Notas 4 4 2 5 5 3" xfId="38975"/>
    <cellStyle name="Notas 4 4 2 5 5 4" xfId="38976"/>
    <cellStyle name="Notas 4 4 2 5 5 5" xfId="38977"/>
    <cellStyle name="Notas 4 4 2 5 5 6" xfId="38978"/>
    <cellStyle name="Notas 4 4 2 5 6" xfId="38979"/>
    <cellStyle name="Notas 4 4 2 5 6 2" xfId="38980"/>
    <cellStyle name="Notas 4 4 2 5 6 3" xfId="38981"/>
    <cellStyle name="Notas 4 4 2 5 6 4" xfId="38982"/>
    <cellStyle name="Notas 4 4 2 5 6 5" xfId="38983"/>
    <cellStyle name="Notas 4 4 2 5 6 6" xfId="38984"/>
    <cellStyle name="Notas 4 4 2 5 7" xfId="38985"/>
    <cellStyle name="Notas 4 4 2 5 7 2" xfId="38986"/>
    <cellStyle name="Notas 4 4 2 5 7 3" xfId="38987"/>
    <cellStyle name="Notas 4 4 2 5 7 4" xfId="38988"/>
    <cellStyle name="Notas 4 4 2 5 7 5" xfId="38989"/>
    <cellStyle name="Notas 4 4 2 5 7 6" xfId="38990"/>
    <cellStyle name="Notas 4 4 2 5 8" xfId="38991"/>
    <cellStyle name="Notas 4 4 2 5 8 2" xfId="38992"/>
    <cellStyle name="Notas 4 4 2 5 8 3" xfId="38993"/>
    <cellStyle name="Notas 4 4 2 5 8 4" xfId="38994"/>
    <cellStyle name="Notas 4 4 2 5 8 5" xfId="38995"/>
    <cellStyle name="Notas 4 4 2 5 8 6" xfId="38996"/>
    <cellStyle name="Notas 4 4 2 5 9" xfId="38997"/>
    <cellStyle name="Notas 4 4 2 6" xfId="38998"/>
    <cellStyle name="Notas 4 4 2 6 10" xfId="38999"/>
    <cellStyle name="Notas 4 4 2 6 11" xfId="39000"/>
    <cellStyle name="Notas 4 4 2 6 12" xfId="39001"/>
    <cellStyle name="Notas 4 4 2 6 13" xfId="39002"/>
    <cellStyle name="Notas 4 4 2 6 2" xfId="39003"/>
    <cellStyle name="Notas 4 4 2 6 2 2" xfId="39004"/>
    <cellStyle name="Notas 4 4 2 6 2 3" xfId="39005"/>
    <cellStyle name="Notas 4 4 2 6 2 4" xfId="39006"/>
    <cellStyle name="Notas 4 4 2 6 2 5" xfId="39007"/>
    <cellStyle name="Notas 4 4 2 6 2 6" xfId="39008"/>
    <cellStyle name="Notas 4 4 2 6 3" xfId="39009"/>
    <cellStyle name="Notas 4 4 2 6 3 2" xfId="39010"/>
    <cellStyle name="Notas 4 4 2 6 3 3" xfId="39011"/>
    <cellStyle name="Notas 4 4 2 6 3 4" xfId="39012"/>
    <cellStyle name="Notas 4 4 2 6 3 5" xfId="39013"/>
    <cellStyle name="Notas 4 4 2 6 3 6" xfId="39014"/>
    <cellStyle name="Notas 4 4 2 6 4" xfId="39015"/>
    <cellStyle name="Notas 4 4 2 6 4 2" xfId="39016"/>
    <cellStyle name="Notas 4 4 2 6 4 3" xfId="39017"/>
    <cellStyle name="Notas 4 4 2 6 4 4" xfId="39018"/>
    <cellStyle name="Notas 4 4 2 6 4 5" xfId="39019"/>
    <cellStyle name="Notas 4 4 2 6 4 6" xfId="39020"/>
    <cellStyle name="Notas 4 4 2 6 5" xfId="39021"/>
    <cellStyle name="Notas 4 4 2 6 5 2" xfId="39022"/>
    <cellStyle name="Notas 4 4 2 6 5 3" xfId="39023"/>
    <cellStyle name="Notas 4 4 2 6 5 4" xfId="39024"/>
    <cellStyle name="Notas 4 4 2 6 5 5" xfId="39025"/>
    <cellStyle name="Notas 4 4 2 6 5 6" xfId="39026"/>
    <cellStyle name="Notas 4 4 2 6 6" xfId="39027"/>
    <cellStyle name="Notas 4 4 2 6 6 2" xfId="39028"/>
    <cellStyle name="Notas 4 4 2 6 6 3" xfId="39029"/>
    <cellStyle name="Notas 4 4 2 6 6 4" xfId="39030"/>
    <cellStyle name="Notas 4 4 2 6 6 5" xfId="39031"/>
    <cellStyle name="Notas 4 4 2 6 6 6" xfId="39032"/>
    <cellStyle name="Notas 4 4 2 6 7" xfId="39033"/>
    <cellStyle name="Notas 4 4 2 6 7 2" xfId="39034"/>
    <cellStyle name="Notas 4 4 2 6 7 3" xfId="39035"/>
    <cellStyle name="Notas 4 4 2 6 7 4" xfId="39036"/>
    <cellStyle name="Notas 4 4 2 6 7 5" xfId="39037"/>
    <cellStyle name="Notas 4 4 2 6 7 6" xfId="39038"/>
    <cellStyle name="Notas 4 4 2 6 8" xfId="39039"/>
    <cellStyle name="Notas 4 4 2 6 8 2" xfId="39040"/>
    <cellStyle name="Notas 4 4 2 6 8 3" xfId="39041"/>
    <cellStyle name="Notas 4 4 2 6 8 4" xfId="39042"/>
    <cellStyle name="Notas 4 4 2 6 8 5" xfId="39043"/>
    <cellStyle name="Notas 4 4 2 6 8 6" xfId="39044"/>
    <cellStyle name="Notas 4 4 2 6 9" xfId="39045"/>
    <cellStyle name="Notas 4 4 2 7" xfId="39046"/>
    <cellStyle name="Notas 4 4 2 7 10" xfId="39047"/>
    <cellStyle name="Notas 4 4 2 7 11" xfId="39048"/>
    <cellStyle name="Notas 4 4 2 7 12" xfId="39049"/>
    <cellStyle name="Notas 4 4 2 7 13" xfId="39050"/>
    <cellStyle name="Notas 4 4 2 7 2" xfId="39051"/>
    <cellStyle name="Notas 4 4 2 7 2 2" xfId="39052"/>
    <cellStyle name="Notas 4 4 2 7 2 3" xfId="39053"/>
    <cellStyle name="Notas 4 4 2 7 2 4" xfId="39054"/>
    <cellStyle name="Notas 4 4 2 7 2 5" xfId="39055"/>
    <cellStyle name="Notas 4 4 2 7 2 6" xfId="39056"/>
    <cellStyle name="Notas 4 4 2 7 3" xfId="39057"/>
    <cellStyle name="Notas 4 4 2 7 3 2" xfId="39058"/>
    <cellStyle name="Notas 4 4 2 7 3 3" xfId="39059"/>
    <cellStyle name="Notas 4 4 2 7 3 4" xfId="39060"/>
    <cellStyle name="Notas 4 4 2 7 3 5" xfId="39061"/>
    <cellStyle name="Notas 4 4 2 7 3 6" xfId="39062"/>
    <cellStyle name="Notas 4 4 2 7 4" xfId="39063"/>
    <cellStyle name="Notas 4 4 2 7 4 2" xfId="39064"/>
    <cellStyle name="Notas 4 4 2 7 4 3" xfId="39065"/>
    <cellStyle name="Notas 4 4 2 7 4 4" xfId="39066"/>
    <cellStyle name="Notas 4 4 2 7 4 5" xfId="39067"/>
    <cellStyle name="Notas 4 4 2 7 4 6" xfId="39068"/>
    <cellStyle name="Notas 4 4 2 7 5" xfId="39069"/>
    <cellStyle name="Notas 4 4 2 7 5 2" xfId="39070"/>
    <cellStyle name="Notas 4 4 2 7 5 3" xfId="39071"/>
    <cellStyle name="Notas 4 4 2 7 5 4" xfId="39072"/>
    <cellStyle name="Notas 4 4 2 7 5 5" xfId="39073"/>
    <cellStyle name="Notas 4 4 2 7 5 6" xfId="39074"/>
    <cellStyle name="Notas 4 4 2 7 6" xfId="39075"/>
    <cellStyle name="Notas 4 4 2 7 6 2" xfId="39076"/>
    <cellStyle name="Notas 4 4 2 7 6 3" xfId="39077"/>
    <cellStyle name="Notas 4 4 2 7 6 4" xfId="39078"/>
    <cellStyle name="Notas 4 4 2 7 6 5" xfId="39079"/>
    <cellStyle name="Notas 4 4 2 7 6 6" xfId="39080"/>
    <cellStyle name="Notas 4 4 2 7 7" xfId="39081"/>
    <cellStyle name="Notas 4 4 2 7 7 2" xfId="39082"/>
    <cellStyle name="Notas 4 4 2 7 7 3" xfId="39083"/>
    <cellStyle name="Notas 4 4 2 7 7 4" xfId="39084"/>
    <cellStyle name="Notas 4 4 2 7 7 5" xfId="39085"/>
    <cellStyle name="Notas 4 4 2 7 7 6" xfId="39086"/>
    <cellStyle name="Notas 4 4 2 7 8" xfId="39087"/>
    <cellStyle name="Notas 4 4 2 7 8 2" xfId="39088"/>
    <cellStyle name="Notas 4 4 2 7 8 3" xfId="39089"/>
    <cellStyle name="Notas 4 4 2 7 8 4" xfId="39090"/>
    <cellStyle name="Notas 4 4 2 7 8 5" xfId="39091"/>
    <cellStyle name="Notas 4 4 2 7 8 6" xfId="39092"/>
    <cellStyle name="Notas 4 4 2 7 9" xfId="39093"/>
    <cellStyle name="Notas 4 4 2 8" xfId="39094"/>
    <cellStyle name="Notas 4 4 2 8 10" xfId="39095"/>
    <cellStyle name="Notas 4 4 2 8 11" xfId="39096"/>
    <cellStyle name="Notas 4 4 2 8 12" xfId="39097"/>
    <cellStyle name="Notas 4 4 2 8 13" xfId="39098"/>
    <cellStyle name="Notas 4 4 2 8 2" xfId="39099"/>
    <cellStyle name="Notas 4 4 2 8 2 2" xfId="39100"/>
    <cellStyle name="Notas 4 4 2 8 2 3" xfId="39101"/>
    <cellStyle name="Notas 4 4 2 8 2 4" xfId="39102"/>
    <cellStyle name="Notas 4 4 2 8 2 5" xfId="39103"/>
    <cellStyle name="Notas 4 4 2 8 2 6" xfId="39104"/>
    <cellStyle name="Notas 4 4 2 8 3" xfId="39105"/>
    <cellStyle name="Notas 4 4 2 8 3 2" xfId="39106"/>
    <cellStyle name="Notas 4 4 2 8 3 3" xfId="39107"/>
    <cellStyle name="Notas 4 4 2 8 3 4" xfId="39108"/>
    <cellStyle name="Notas 4 4 2 8 3 5" xfId="39109"/>
    <cellStyle name="Notas 4 4 2 8 3 6" xfId="39110"/>
    <cellStyle name="Notas 4 4 2 8 4" xfId="39111"/>
    <cellStyle name="Notas 4 4 2 8 4 2" xfId="39112"/>
    <cellStyle name="Notas 4 4 2 8 4 3" xfId="39113"/>
    <cellStyle name="Notas 4 4 2 8 4 4" xfId="39114"/>
    <cellStyle name="Notas 4 4 2 8 4 5" xfId="39115"/>
    <cellStyle name="Notas 4 4 2 8 4 6" xfId="39116"/>
    <cellStyle name="Notas 4 4 2 8 5" xfId="39117"/>
    <cellStyle name="Notas 4 4 2 8 5 2" xfId="39118"/>
    <cellStyle name="Notas 4 4 2 8 5 3" xfId="39119"/>
    <cellStyle name="Notas 4 4 2 8 5 4" xfId="39120"/>
    <cellStyle name="Notas 4 4 2 8 5 5" xfId="39121"/>
    <cellStyle name="Notas 4 4 2 8 5 6" xfId="39122"/>
    <cellStyle name="Notas 4 4 2 8 6" xfId="39123"/>
    <cellStyle name="Notas 4 4 2 8 6 2" xfId="39124"/>
    <cellStyle name="Notas 4 4 2 8 6 3" xfId="39125"/>
    <cellStyle name="Notas 4 4 2 8 6 4" xfId="39126"/>
    <cellStyle name="Notas 4 4 2 8 6 5" xfId="39127"/>
    <cellStyle name="Notas 4 4 2 8 6 6" xfId="39128"/>
    <cellStyle name="Notas 4 4 2 8 7" xfId="39129"/>
    <cellStyle name="Notas 4 4 2 8 7 2" xfId="39130"/>
    <cellStyle name="Notas 4 4 2 8 7 3" xfId="39131"/>
    <cellStyle name="Notas 4 4 2 8 7 4" xfId="39132"/>
    <cellStyle name="Notas 4 4 2 8 7 5" xfId="39133"/>
    <cellStyle name="Notas 4 4 2 8 7 6" xfId="39134"/>
    <cellStyle name="Notas 4 4 2 8 8" xfId="39135"/>
    <cellStyle name="Notas 4 4 2 8 8 2" xfId="39136"/>
    <cellStyle name="Notas 4 4 2 8 8 3" xfId="39137"/>
    <cellStyle name="Notas 4 4 2 8 8 4" xfId="39138"/>
    <cellStyle name="Notas 4 4 2 8 8 5" xfId="39139"/>
    <cellStyle name="Notas 4 4 2 8 8 6" xfId="39140"/>
    <cellStyle name="Notas 4 4 2 8 9" xfId="39141"/>
    <cellStyle name="Notas 4 4 2 9" xfId="39142"/>
    <cellStyle name="Notas 4 4 2 9 2" xfId="39143"/>
    <cellStyle name="Notas 4 4 2 9 3" xfId="39144"/>
    <cellStyle name="Notas 4 4 2 9 4" xfId="39145"/>
    <cellStyle name="Notas 4 4 2 9 5" xfId="39146"/>
    <cellStyle name="Notas 4 4 2 9 6" xfId="39147"/>
    <cellStyle name="Notas 4 4 20" xfId="39148"/>
    <cellStyle name="Notas 4 4 21" xfId="39149"/>
    <cellStyle name="Notas 4 4 22" xfId="39150"/>
    <cellStyle name="Notas 4 4 3" xfId="39151"/>
    <cellStyle name="Notas 4 4 3 10" xfId="39152"/>
    <cellStyle name="Notas 4 4 3 10 2" xfId="39153"/>
    <cellStyle name="Notas 4 4 3 10 3" xfId="39154"/>
    <cellStyle name="Notas 4 4 3 10 4" xfId="39155"/>
    <cellStyle name="Notas 4 4 3 10 5" xfId="39156"/>
    <cellStyle name="Notas 4 4 3 10 6" xfId="39157"/>
    <cellStyle name="Notas 4 4 3 11" xfId="39158"/>
    <cellStyle name="Notas 4 4 3 11 2" xfId="39159"/>
    <cellStyle name="Notas 4 4 3 11 3" xfId="39160"/>
    <cellStyle name="Notas 4 4 3 11 4" xfId="39161"/>
    <cellStyle name="Notas 4 4 3 11 5" xfId="39162"/>
    <cellStyle name="Notas 4 4 3 11 6" xfId="39163"/>
    <cellStyle name="Notas 4 4 3 12" xfId="39164"/>
    <cellStyle name="Notas 4 4 3 12 2" xfId="39165"/>
    <cellStyle name="Notas 4 4 3 12 3" xfId="39166"/>
    <cellStyle name="Notas 4 4 3 12 4" xfId="39167"/>
    <cellStyle name="Notas 4 4 3 12 5" xfId="39168"/>
    <cellStyle name="Notas 4 4 3 12 6" xfId="39169"/>
    <cellStyle name="Notas 4 4 3 13" xfId="39170"/>
    <cellStyle name="Notas 4 4 3 13 2" xfId="39171"/>
    <cellStyle name="Notas 4 4 3 13 3" xfId="39172"/>
    <cellStyle name="Notas 4 4 3 13 4" xfId="39173"/>
    <cellStyle name="Notas 4 4 3 13 5" xfId="39174"/>
    <cellStyle name="Notas 4 4 3 13 6" xfId="39175"/>
    <cellStyle name="Notas 4 4 3 14" xfId="39176"/>
    <cellStyle name="Notas 4 4 3 14 2" xfId="39177"/>
    <cellStyle name="Notas 4 4 3 14 3" xfId="39178"/>
    <cellStyle name="Notas 4 4 3 14 4" xfId="39179"/>
    <cellStyle name="Notas 4 4 3 14 5" xfId="39180"/>
    <cellStyle name="Notas 4 4 3 14 6" xfId="39181"/>
    <cellStyle name="Notas 4 4 3 15" xfId="39182"/>
    <cellStyle name="Notas 4 4 3 16" xfId="39183"/>
    <cellStyle name="Notas 4 4 3 17" xfId="39184"/>
    <cellStyle name="Notas 4 4 3 18" xfId="39185"/>
    <cellStyle name="Notas 4 4 3 19" xfId="39186"/>
    <cellStyle name="Notas 4 4 3 2" xfId="39187"/>
    <cellStyle name="Notas 4 4 3 2 10" xfId="39188"/>
    <cellStyle name="Notas 4 4 3 2 11" xfId="39189"/>
    <cellStyle name="Notas 4 4 3 2 12" xfId="39190"/>
    <cellStyle name="Notas 4 4 3 2 13" xfId="39191"/>
    <cellStyle name="Notas 4 4 3 2 14" xfId="39192"/>
    <cellStyle name="Notas 4 4 3 2 15" xfId="39193"/>
    <cellStyle name="Notas 4 4 3 2 2" xfId="39194"/>
    <cellStyle name="Notas 4 4 3 2 2 10" xfId="39195"/>
    <cellStyle name="Notas 4 4 3 2 2 11" xfId="39196"/>
    <cellStyle name="Notas 4 4 3 2 2 12" xfId="39197"/>
    <cellStyle name="Notas 4 4 3 2 2 13" xfId="39198"/>
    <cellStyle name="Notas 4 4 3 2 2 14" xfId="39199"/>
    <cellStyle name="Notas 4 4 3 2 2 2" xfId="39200"/>
    <cellStyle name="Notas 4 4 3 2 2 2 2" xfId="39201"/>
    <cellStyle name="Notas 4 4 3 2 2 2 3" xfId="39202"/>
    <cellStyle name="Notas 4 4 3 2 2 2 4" xfId="39203"/>
    <cellStyle name="Notas 4 4 3 2 2 2 5" xfId="39204"/>
    <cellStyle name="Notas 4 4 3 2 2 2 6" xfId="39205"/>
    <cellStyle name="Notas 4 4 3 2 2 3" xfId="39206"/>
    <cellStyle name="Notas 4 4 3 2 2 3 2" xfId="39207"/>
    <cellStyle name="Notas 4 4 3 2 2 3 3" xfId="39208"/>
    <cellStyle name="Notas 4 4 3 2 2 3 4" xfId="39209"/>
    <cellStyle name="Notas 4 4 3 2 2 3 5" xfId="39210"/>
    <cellStyle name="Notas 4 4 3 2 2 3 6" xfId="39211"/>
    <cellStyle name="Notas 4 4 3 2 2 4" xfId="39212"/>
    <cellStyle name="Notas 4 4 3 2 2 4 2" xfId="39213"/>
    <cellStyle name="Notas 4 4 3 2 2 4 3" xfId="39214"/>
    <cellStyle name="Notas 4 4 3 2 2 4 4" xfId="39215"/>
    <cellStyle name="Notas 4 4 3 2 2 4 5" xfId="39216"/>
    <cellStyle name="Notas 4 4 3 2 2 4 6" xfId="39217"/>
    <cellStyle name="Notas 4 4 3 2 2 5" xfId="39218"/>
    <cellStyle name="Notas 4 4 3 2 2 5 2" xfId="39219"/>
    <cellStyle name="Notas 4 4 3 2 2 5 3" xfId="39220"/>
    <cellStyle name="Notas 4 4 3 2 2 5 4" xfId="39221"/>
    <cellStyle name="Notas 4 4 3 2 2 5 5" xfId="39222"/>
    <cellStyle name="Notas 4 4 3 2 2 5 6" xfId="39223"/>
    <cellStyle name="Notas 4 4 3 2 2 6" xfId="39224"/>
    <cellStyle name="Notas 4 4 3 2 2 6 2" xfId="39225"/>
    <cellStyle name="Notas 4 4 3 2 2 6 3" xfId="39226"/>
    <cellStyle name="Notas 4 4 3 2 2 6 4" xfId="39227"/>
    <cellStyle name="Notas 4 4 3 2 2 6 5" xfId="39228"/>
    <cellStyle name="Notas 4 4 3 2 2 6 6" xfId="39229"/>
    <cellStyle name="Notas 4 4 3 2 2 7" xfId="39230"/>
    <cellStyle name="Notas 4 4 3 2 2 7 2" xfId="39231"/>
    <cellStyle name="Notas 4 4 3 2 2 7 3" xfId="39232"/>
    <cellStyle name="Notas 4 4 3 2 2 7 4" xfId="39233"/>
    <cellStyle name="Notas 4 4 3 2 2 7 5" xfId="39234"/>
    <cellStyle name="Notas 4 4 3 2 2 7 6" xfId="39235"/>
    <cellStyle name="Notas 4 4 3 2 2 8" xfId="39236"/>
    <cellStyle name="Notas 4 4 3 2 2 8 2" xfId="39237"/>
    <cellStyle name="Notas 4 4 3 2 2 8 3" xfId="39238"/>
    <cellStyle name="Notas 4 4 3 2 2 8 4" xfId="39239"/>
    <cellStyle name="Notas 4 4 3 2 2 8 5" xfId="39240"/>
    <cellStyle name="Notas 4 4 3 2 2 8 6" xfId="39241"/>
    <cellStyle name="Notas 4 4 3 2 2 9" xfId="39242"/>
    <cellStyle name="Notas 4 4 3 2 3" xfId="39243"/>
    <cellStyle name="Notas 4 4 3 2 3 2" xfId="39244"/>
    <cellStyle name="Notas 4 4 3 2 3 3" xfId="39245"/>
    <cellStyle name="Notas 4 4 3 2 3 4" xfId="39246"/>
    <cellStyle name="Notas 4 4 3 2 3 5" xfId="39247"/>
    <cellStyle name="Notas 4 4 3 2 3 6" xfId="39248"/>
    <cellStyle name="Notas 4 4 3 2 4" xfId="39249"/>
    <cellStyle name="Notas 4 4 3 2 4 2" xfId="39250"/>
    <cellStyle name="Notas 4 4 3 2 4 3" xfId="39251"/>
    <cellStyle name="Notas 4 4 3 2 4 4" xfId="39252"/>
    <cellStyle name="Notas 4 4 3 2 4 5" xfId="39253"/>
    <cellStyle name="Notas 4 4 3 2 4 6" xfId="39254"/>
    <cellStyle name="Notas 4 4 3 2 5" xfId="39255"/>
    <cellStyle name="Notas 4 4 3 2 5 2" xfId="39256"/>
    <cellStyle name="Notas 4 4 3 2 5 3" xfId="39257"/>
    <cellStyle name="Notas 4 4 3 2 5 4" xfId="39258"/>
    <cellStyle name="Notas 4 4 3 2 5 5" xfId="39259"/>
    <cellStyle name="Notas 4 4 3 2 5 6" xfId="39260"/>
    <cellStyle name="Notas 4 4 3 2 6" xfId="39261"/>
    <cellStyle name="Notas 4 4 3 2 6 2" xfId="39262"/>
    <cellStyle name="Notas 4 4 3 2 6 3" xfId="39263"/>
    <cellStyle name="Notas 4 4 3 2 6 4" xfId="39264"/>
    <cellStyle name="Notas 4 4 3 2 6 5" xfId="39265"/>
    <cellStyle name="Notas 4 4 3 2 6 6" xfId="39266"/>
    <cellStyle name="Notas 4 4 3 2 7" xfId="39267"/>
    <cellStyle name="Notas 4 4 3 2 7 2" xfId="39268"/>
    <cellStyle name="Notas 4 4 3 2 7 3" xfId="39269"/>
    <cellStyle name="Notas 4 4 3 2 7 4" xfId="39270"/>
    <cellStyle name="Notas 4 4 3 2 7 5" xfId="39271"/>
    <cellStyle name="Notas 4 4 3 2 7 6" xfId="39272"/>
    <cellStyle name="Notas 4 4 3 2 8" xfId="39273"/>
    <cellStyle name="Notas 4 4 3 2 8 2" xfId="39274"/>
    <cellStyle name="Notas 4 4 3 2 8 3" xfId="39275"/>
    <cellStyle name="Notas 4 4 3 2 8 4" xfId="39276"/>
    <cellStyle name="Notas 4 4 3 2 8 5" xfId="39277"/>
    <cellStyle name="Notas 4 4 3 2 8 6" xfId="39278"/>
    <cellStyle name="Notas 4 4 3 2 9" xfId="39279"/>
    <cellStyle name="Notas 4 4 3 2 9 2" xfId="39280"/>
    <cellStyle name="Notas 4 4 3 2 9 3" xfId="39281"/>
    <cellStyle name="Notas 4 4 3 2 9 4" xfId="39282"/>
    <cellStyle name="Notas 4 4 3 2 9 5" xfId="39283"/>
    <cellStyle name="Notas 4 4 3 2 9 6" xfId="39284"/>
    <cellStyle name="Notas 4 4 3 20" xfId="39285"/>
    <cellStyle name="Notas 4 4 3 3" xfId="39286"/>
    <cellStyle name="Notas 4 4 3 3 10" xfId="39287"/>
    <cellStyle name="Notas 4 4 3 3 11" xfId="39288"/>
    <cellStyle name="Notas 4 4 3 3 12" xfId="39289"/>
    <cellStyle name="Notas 4 4 3 3 13" xfId="39290"/>
    <cellStyle name="Notas 4 4 3 3 14" xfId="39291"/>
    <cellStyle name="Notas 4 4 3 3 2" xfId="39292"/>
    <cellStyle name="Notas 4 4 3 3 2 2" xfId="39293"/>
    <cellStyle name="Notas 4 4 3 3 2 3" xfId="39294"/>
    <cellStyle name="Notas 4 4 3 3 2 4" xfId="39295"/>
    <cellStyle name="Notas 4 4 3 3 2 5" xfId="39296"/>
    <cellStyle name="Notas 4 4 3 3 2 6" xfId="39297"/>
    <cellStyle name="Notas 4 4 3 3 3" xfId="39298"/>
    <cellStyle name="Notas 4 4 3 3 3 2" xfId="39299"/>
    <cellStyle name="Notas 4 4 3 3 3 3" xfId="39300"/>
    <cellStyle name="Notas 4 4 3 3 3 4" xfId="39301"/>
    <cellStyle name="Notas 4 4 3 3 3 5" xfId="39302"/>
    <cellStyle name="Notas 4 4 3 3 3 6" xfId="39303"/>
    <cellStyle name="Notas 4 4 3 3 4" xfId="39304"/>
    <cellStyle name="Notas 4 4 3 3 4 2" xfId="39305"/>
    <cellStyle name="Notas 4 4 3 3 4 3" xfId="39306"/>
    <cellStyle name="Notas 4 4 3 3 4 4" xfId="39307"/>
    <cellStyle name="Notas 4 4 3 3 4 5" xfId="39308"/>
    <cellStyle name="Notas 4 4 3 3 4 6" xfId="39309"/>
    <cellStyle name="Notas 4 4 3 3 5" xfId="39310"/>
    <cellStyle name="Notas 4 4 3 3 5 2" xfId="39311"/>
    <cellStyle name="Notas 4 4 3 3 5 3" xfId="39312"/>
    <cellStyle name="Notas 4 4 3 3 5 4" xfId="39313"/>
    <cellStyle name="Notas 4 4 3 3 5 5" xfId="39314"/>
    <cellStyle name="Notas 4 4 3 3 5 6" xfId="39315"/>
    <cellStyle name="Notas 4 4 3 3 6" xfId="39316"/>
    <cellStyle name="Notas 4 4 3 3 6 2" xfId="39317"/>
    <cellStyle name="Notas 4 4 3 3 6 3" xfId="39318"/>
    <cellStyle name="Notas 4 4 3 3 6 4" xfId="39319"/>
    <cellStyle name="Notas 4 4 3 3 6 5" xfId="39320"/>
    <cellStyle name="Notas 4 4 3 3 6 6" xfId="39321"/>
    <cellStyle name="Notas 4 4 3 3 7" xfId="39322"/>
    <cellStyle name="Notas 4 4 3 3 7 2" xfId="39323"/>
    <cellStyle name="Notas 4 4 3 3 7 3" xfId="39324"/>
    <cellStyle name="Notas 4 4 3 3 7 4" xfId="39325"/>
    <cellStyle name="Notas 4 4 3 3 7 5" xfId="39326"/>
    <cellStyle name="Notas 4 4 3 3 7 6" xfId="39327"/>
    <cellStyle name="Notas 4 4 3 3 8" xfId="39328"/>
    <cellStyle name="Notas 4 4 3 3 8 2" xfId="39329"/>
    <cellStyle name="Notas 4 4 3 3 8 3" xfId="39330"/>
    <cellStyle name="Notas 4 4 3 3 8 4" xfId="39331"/>
    <cellStyle name="Notas 4 4 3 3 8 5" xfId="39332"/>
    <cellStyle name="Notas 4 4 3 3 8 6" xfId="39333"/>
    <cellStyle name="Notas 4 4 3 3 9" xfId="39334"/>
    <cellStyle name="Notas 4 4 3 4" xfId="39335"/>
    <cellStyle name="Notas 4 4 3 4 10" xfId="39336"/>
    <cellStyle name="Notas 4 4 3 4 11" xfId="39337"/>
    <cellStyle name="Notas 4 4 3 4 12" xfId="39338"/>
    <cellStyle name="Notas 4 4 3 4 13" xfId="39339"/>
    <cellStyle name="Notas 4 4 3 4 2" xfId="39340"/>
    <cellStyle name="Notas 4 4 3 4 2 2" xfId="39341"/>
    <cellStyle name="Notas 4 4 3 4 2 3" xfId="39342"/>
    <cellStyle name="Notas 4 4 3 4 2 4" xfId="39343"/>
    <cellStyle name="Notas 4 4 3 4 2 5" xfId="39344"/>
    <cellStyle name="Notas 4 4 3 4 2 6" xfId="39345"/>
    <cellStyle name="Notas 4 4 3 4 3" xfId="39346"/>
    <cellStyle name="Notas 4 4 3 4 3 2" xfId="39347"/>
    <cellStyle name="Notas 4 4 3 4 3 3" xfId="39348"/>
    <cellStyle name="Notas 4 4 3 4 3 4" xfId="39349"/>
    <cellStyle name="Notas 4 4 3 4 3 5" xfId="39350"/>
    <cellStyle name="Notas 4 4 3 4 3 6" xfId="39351"/>
    <cellStyle name="Notas 4 4 3 4 4" xfId="39352"/>
    <cellStyle name="Notas 4 4 3 4 4 2" xfId="39353"/>
    <cellStyle name="Notas 4 4 3 4 4 3" xfId="39354"/>
    <cellStyle name="Notas 4 4 3 4 4 4" xfId="39355"/>
    <cellStyle name="Notas 4 4 3 4 4 5" xfId="39356"/>
    <cellStyle name="Notas 4 4 3 4 4 6" xfId="39357"/>
    <cellStyle name="Notas 4 4 3 4 5" xfId="39358"/>
    <cellStyle name="Notas 4 4 3 4 5 2" xfId="39359"/>
    <cellStyle name="Notas 4 4 3 4 5 3" xfId="39360"/>
    <cellStyle name="Notas 4 4 3 4 5 4" xfId="39361"/>
    <cellStyle name="Notas 4 4 3 4 5 5" xfId="39362"/>
    <cellStyle name="Notas 4 4 3 4 5 6" xfId="39363"/>
    <cellStyle name="Notas 4 4 3 4 6" xfId="39364"/>
    <cellStyle name="Notas 4 4 3 4 6 2" xfId="39365"/>
    <cellStyle name="Notas 4 4 3 4 6 3" xfId="39366"/>
    <cellStyle name="Notas 4 4 3 4 6 4" xfId="39367"/>
    <cellStyle name="Notas 4 4 3 4 6 5" xfId="39368"/>
    <cellStyle name="Notas 4 4 3 4 6 6" xfId="39369"/>
    <cellStyle name="Notas 4 4 3 4 7" xfId="39370"/>
    <cellStyle name="Notas 4 4 3 4 7 2" xfId="39371"/>
    <cellStyle name="Notas 4 4 3 4 7 3" xfId="39372"/>
    <cellStyle name="Notas 4 4 3 4 7 4" xfId="39373"/>
    <cellStyle name="Notas 4 4 3 4 7 5" xfId="39374"/>
    <cellStyle name="Notas 4 4 3 4 7 6" xfId="39375"/>
    <cellStyle name="Notas 4 4 3 4 8" xfId="39376"/>
    <cellStyle name="Notas 4 4 3 4 8 2" xfId="39377"/>
    <cellStyle name="Notas 4 4 3 4 8 3" xfId="39378"/>
    <cellStyle name="Notas 4 4 3 4 8 4" xfId="39379"/>
    <cellStyle name="Notas 4 4 3 4 8 5" xfId="39380"/>
    <cellStyle name="Notas 4 4 3 4 8 6" xfId="39381"/>
    <cellStyle name="Notas 4 4 3 4 9" xfId="39382"/>
    <cellStyle name="Notas 4 4 3 5" xfId="39383"/>
    <cellStyle name="Notas 4 4 3 5 10" xfId="39384"/>
    <cellStyle name="Notas 4 4 3 5 11" xfId="39385"/>
    <cellStyle name="Notas 4 4 3 5 12" xfId="39386"/>
    <cellStyle name="Notas 4 4 3 5 13" xfId="39387"/>
    <cellStyle name="Notas 4 4 3 5 2" xfId="39388"/>
    <cellStyle name="Notas 4 4 3 5 2 2" xfId="39389"/>
    <cellStyle name="Notas 4 4 3 5 2 3" xfId="39390"/>
    <cellStyle name="Notas 4 4 3 5 2 4" xfId="39391"/>
    <cellStyle name="Notas 4 4 3 5 2 5" xfId="39392"/>
    <cellStyle name="Notas 4 4 3 5 2 6" xfId="39393"/>
    <cellStyle name="Notas 4 4 3 5 3" xfId="39394"/>
    <cellStyle name="Notas 4 4 3 5 3 2" xfId="39395"/>
    <cellStyle name="Notas 4 4 3 5 3 3" xfId="39396"/>
    <cellStyle name="Notas 4 4 3 5 3 4" xfId="39397"/>
    <cellStyle name="Notas 4 4 3 5 3 5" xfId="39398"/>
    <cellStyle name="Notas 4 4 3 5 3 6" xfId="39399"/>
    <cellStyle name="Notas 4 4 3 5 4" xfId="39400"/>
    <cellStyle name="Notas 4 4 3 5 4 2" xfId="39401"/>
    <cellStyle name="Notas 4 4 3 5 4 3" xfId="39402"/>
    <cellStyle name="Notas 4 4 3 5 4 4" xfId="39403"/>
    <cellStyle name="Notas 4 4 3 5 4 5" xfId="39404"/>
    <cellStyle name="Notas 4 4 3 5 4 6" xfId="39405"/>
    <cellStyle name="Notas 4 4 3 5 5" xfId="39406"/>
    <cellStyle name="Notas 4 4 3 5 5 2" xfId="39407"/>
    <cellStyle name="Notas 4 4 3 5 5 3" xfId="39408"/>
    <cellStyle name="Notas 4 4 3 5 5 4" xfId="39409"/>
    <cellStyle name="Notas 4 4 3 5 5 5" xfId="39410"/>
    <cellStyle name="Notas 4 4 3 5 5 6" xfId="39411"/>
    <cellStyle name="Notas 4 4 3 5 6" xfId="39412"/>
    <cellStyle name="Notas 4 4 3 5 6 2" xfId="39413"/>
    <cellStyle name="Notas 4 4 3 5 6 3" xfId="39414"/>
    <cellStyle name="Notas 4 4 3 5 6 4" xfId="39415"/>
    <cellStyle name="Notas 4 4 3 5 6 5" xfId="39416"/>
    <cellStyle name="Notas 4 4 3 5 6 6" xfId="39417"/>
    <cellStyle name="Notas 4 4 3 5 7" xfId="39418"/>
    <cellStyle name="Notas 4 4 3 5 7 2" xfId="39419"/>
    <cellStyle name="Notas 4 4 3 5 7 3" xfId="39420"/>
    <cellStyle name="Notas 4 4 3 5 7 4" xfId="39421"/>
    <cellStyle name="Notas 4 4 3 5 7 5" xfId="39422"/>
    <cellStyle name="Notas 4 4 3 5 7 6" xfId="39423"/>
    <cellStyle name="Notas 4 4 3 5 8" xfId="39424"/>
    <cellStyle name="Notas 4 4 3 5 8 2" xfId="39425"/>
    <cellStyle name="Notas 4 4 3 5 8 3" xfId="39426"/>
    <cellStyle name="Notas 4 4 3 5 8 4" xfId="39427"/>
    <cellStyle name="Notas 4 4 3 5 8 5" xfId="39428"/>
    <cellStyle name="Notas 4 4 3 5 8 6" xfId="39429"/>
    <cellStyle name="Notas 4 4 3 5 9" xfId="39430"/>
    <cellStyle name="Notas 4 4 3 6" xfId="39431"/>
    <cellStyle name="Notas 4 4 3 6 10" xfId="39432"/>
    <cellStyle name="Notas 4 4 3 6 11" xfId="39433"/>
    <cellStyle name="Notas 4 4 3 6 12" xfId="39434"/>
    <cellStyle name="Notas 4 4 3 6 13" xfId="39435"/>
    <cellStyle name="Notas 4 4 3 6 2" xfId="39436"/>
    <cellStyle name="Notas 4 4 3 6 2 2" xfId="39437"/>
    <cellStyle name="Notas 4 4 3 6 2 3" xfId="39438"/>
    <cellStyle name="Notas 4 4 3 6 2 4" xfId="39439"/>
    <cellStyle name="Notas 4 4 3 6 2 5" xfId="39440"/>
    <cellStyle name="Notas 4 4 3 6 2 6" xfId="39441"/>
    <cellStyle name="Notas 4 4 3 6 3" xfId="39442"/>
    <cellStyle name="Notas 4 4 3 6 3 2" xfId="39443"/>
    <cellStyle name="Notas 4 4 3 6 3 3" xfId="39444"/>
    <cellStyle name="Notas 4 4 3 6 3 4" xfId="39445"/>
    <cellStyle name="Notas 4 4 3 6 3 5" xfId="39446"/>
    <cellStyle name="Notas 4 4 3 6 3 6" xfId="39447"/>
    <cellStyle name="Notas 4 4 3 6 4" xfId="39448"/>
    <cellStyle name="Notas 4 4 3 6 4 2" xfId="39449"/>
    <cellStyle name="Notas 4 4 3 6 4 3" xfId="39450"/>
    <cellStyle name="Notas 4 4 3 6 4 4" xfId="39451"/>
    <cellStyle name="Notas 4 4 3 6 4 5" xfId="39452"/>
    <cellStyle name="Notas 4 4 3 6 4 6" xfId="39453"/>
    <cellStyle name="Notas 4 4 3 6 5" xfId="39454"/>
    <cellStyle name="Notas 4 4 3 6 5 2" xfId="39455"/>
    <cellStyle name="Notas 4 4 3 6 5 3" xfId="39456"/>
    <cellStyle name="Notas 4 4 3 6 5 4" xfId="39457"/>
    <cellStyle name="Notas 4 4 3 6 5 5" xfId="39458"/>
    <cellStyle name="Notas 4 4 3 6 5 6" xfId="39459"/>
    <cellStyle name="Notas 4 4 3 6 6" xfId="39460"/>
    <cellStyle name="Notas 4 4 3 6 6 2" xfId="39461"/>
    <cellStyle name="Notas 4 4 3 6 6 3" xfId="39462"/>
    <cellStyle name="Notas 4 4 3 6 6 4" xfId="39463"/>
    <cellStyle name="Notas 4 4 3 6 6 5" xfId="39464"/>
    <cellStyle name="Notas 4 4 3 6 6 6" xfId="39465"/>
    <cellStyle name="Notas 4 4 3 6 7" xfId="39466"/>
    <cellStyle name="Notas 4 4 3 6 7 2" xfId="39467"/>
    <cellStyle name="Notas 4 4 3 6 7 3" xfId="39468"/>
    <cellStyle name="Notas 4 4 3 6 7 4" xfId="39469"/>
    <cellStyle name="Notas 4 4 3 6 7 5" xfId="39470"/>
    <cellStyle name="Notas 4 4 3 6 7 6" xfId="39471"/>
    <cellStyle name="Notas 4 4 3 6 8" xfId="39472"/>
    <cellStyle name="Notas 4 4 3 6 8 2" xfId="39473"/>
    <cellStyle name="Notas 4 4 3 6 8 3" xfId="39474"/>
    <cellStyle name="Notas 4 4 3 6 8 4" xfId="39475"/>
    <cellStyle name="Notas 4 4 3 6 8 5" xfId="39476"/>
    <cellStyle name="Notas 4 4 3 6 8 6" xfId="39477"/>
    <cellStyle name="Notas 4 4 3 6 9" xfId="39478"/>
    <cellStyle name="Notas 4 4 3 7" xfId="39479"/>
    <cellStyle name="Notas 4 4 3 7 10" xfId="39480"/>
    <cellStyle name="Notas 4 4 3 7 11" xfId="39481"/>
    <cellStyle name="Notas 4 4 3 7 12" xfId="39482"/>
    <cellStyle name="Notas 4 4 3 7 13" xfId="39483"/>
    <cellStyle name="Notas 4 4 3 7 2" xfId="39484"/>
    <cellStyle name="Notas 4 4 3 7 2 2" xfId="39485"/>
    <cellStyle name="Notas 4 4 3 7 2 3" xfId="39486"/>
    <cellStyle name="Notas 4 4 3 7 2 4" xfId="39487"/>
    <cellStyle name="Notas 4 4 3 7 2 5" xfId="39488"/>
    <cellStyle name="Notas 4 4 3 7 2 6" xfId="39489"/>
    <cellStyle name="Notas 4 4 3 7 3" xfId="39490"/>
    <cellStyle name="Notas 4 4 3 7 3 2" xfId="39491"/>
    <cellStyle name="Notas 4 4 3 7 3 3" xfId="39492"/>
    <cellStyle name="Notas 4 4 3 7 3 4" xfId="39493"/>
    <cellStyle name="Notas 4 4 3 7 3 5" xfId="39494"/>
    <cellStyle name="Notas 4 4 3 7 3 6" xfId="39495"/>
    <cellStyle name="Notas 4 4 3 7 4" xfId="39496"/>
    <cellStyle name="Notas 4 4 3 7 4 2" xfId="39497"/>
    <cellStyle name="Notas 4 4 3 7 4 3" xfId="39498"/>
    <cellStyle name="Notas 4 4 3 7 4 4" xfId="39499"/>
    <cellStyle name="Notas 4 4 3 7 4 5" xfId="39500"/>
    <cellStyle name="Notas 4 4 3 7 4 6" xfId="39501"/>
    <cellStyle name="Notas 4 4 3 7 5" xfId="39502"/>
    <cellStyle name="Notas 4 4 3 7 5 2" xfId="39503"/>
    <cellStyle name="Notas 4 4 3 7 5 3" xfId="39504"/>
    <cellStyle name="Notas 4 4 3 7 5 4" xfId="39505"/>
    <cellStyle name="Notas 4 4 3 7 5 5" xfId="39506"/>
    <cellStyle name="Notas 4 4 3 7 5 6" xfId="39507"/>
    <cellStyle name="Notas 4 4 3 7 6" xfId="39508"/>
    <cellStyle name="Notas 4 4 3 7 6 2" xfId="39509"/>
    <cellStyle name="Notas 4 4 3 7 6 3" xfId="39510"/>
    <cellStyle name="Notas 4 4 3 7 6 4" xfId="39511"/>
    <cellStyle name="Notas 4 4 3 7 6 5" xfId="39512"/>
    <cellStyle name="Notas 4 4 3 7 6 6" xfId="39513"/>
    <cellStyle name="Notas 4 4 3 7 7" xfId="39514"/>
    <cellStyle name="Notas 4 4 3 7 7 2" xfId="39515"/>
    <cellStyle name="Notas 4 4 3 7 7 3" xfId="39516"/>
    <cellStyle name="Notas 4 4 3 7 7 4" xfId="39517"/>
    <cellStyle name="Notas 4 4 3 7 7 5" xfId="39518"/>
    <cellStyle name="Notas 4 4 3 7 7 6" xfId="39519"/>
    <cellStyle name="Notas 4 4 3 7 8" xfId="39520"/>
    <cellStyle name="Notas 4 4 3 7 8 2" xfId="39521"/>
    <cellStyle name="Notas 4 4 3 7 8 3" xfId="39522"/>
    <cellStyle name="Notas 4 4 3 7 8 4" xfId="39523"/>
    <cellStyle name="Notas 4 4 3 7 8 5" xfId="39524"/>
    <cellStyle name="Notas 4 4 3 7 8 6" xfId="39525"/>
    <cellStyle name="Notas 4 4 3 7 9" xfId="39526"/>
    <cellStyle name="Notas 4 4 3 8" xfId="39527"/>
    <cellStyle name="Notas 4 4 3 8 2" xfId="39528"/>
    <cellStyle name="Notas 4 4 3 8 3" xfId="39529"/>
    <cellStyle name="Notas 4 4 3 8 4" xfId="39530"/>
    <cellStyle name="Notas 4 4 3 8 5" xfId="39531"/>
    <cellStyle name="Notas 4 4 3 8 6" xfId="39532"/>
    <cellStyle name="Notas 4 4 3 9" xfId="39533"/>
    <cellStyle name="Notas 4 4 3 9 2" xfId="39534"/>
    <cellStyle name="Notas 4 4 3 9 3" xfId="39535"/>
    <cellStyle name="Notas 4 4 3 9 4" xfId="39536"/>
    <cellStyle name="Notas 4 4 3 9 5" xfId="39537"/>
    <cellStyle name="Notas 4 4 3 9 6" xfId="39538"/>
    <cellStyle name="Notas 4 4 4" xfId="39539"/>
    <cellStyle name="Notas 4 4 4 10" xfId="39540"/>
    <cellStyle name="Notas 4 4 4 11" xfId="39541"/>
    <cellStyle name="Notas 4 4 4 12" xfId="39542"/>
    <cellStyle name="Notas 4 4 4 13" xfId="39543"/>
    <cellStyle name="Notas 4 4 4 14" xfId="39544"/>
    <cellStyle name="Notas 4 4 4 15" xfId="39545"/>
    <cellStyle name="Notas 4 4 4 2" xfId="39546"/>
    <cellStyle name="Notas 4 4 4 2 10" xfId="39547"/>
    <cellStyle name="Notas 4 4 4 2 11" xfId="39548"/>
    <cellStyle name="Notas 4 4 4 2 12" xfId="39549"/>
    <cellStyle name="Notas 4 4 4 2 13" xfId="39550"/>
    <cellStyle name="Notas 4 4 4 2 14" xfId="39551"/>
    <cellStyle name="Notas 4 4 4 2 2" xfId="39552"/>
    <cellStyle name="Notas 4 4 4 2 2 2" xfId="39553"/>
    <cellStyle name="Notas 4 4 4 2 2 3" xfId="39554"/>
    <cellStyle name="Notas 4 4 4 2 2 4" xfId="39555"/>
    <cellStyle name="Notas 4 4 4 2 2 5" xfId="39556"/>
    <cellStyle name="Notas 4 4 4 2 2 6" xfId="39557"/>
    <cellStyle name="Notas 4 4 4 2 3" xfId="39558"/>
    <cellStyle name="Notas 4 4 4 2 3 2" xfId="39559"/>
    <cellStyle name="Notas 4 4 4 2 3 3" xfId="39560"/>
    <cellStyle name="Notas 4 4 4 2 3 4" xfId="39561"/>
    <cellStyle name="Notas 4 4 4 2 3 5" xfId="39562"/>
    <cellStyle name="Notas 4 4 4 2 3 6" xfId="39563"/>
    <cellStyle name="Notas 4 4 4 2 4" xfId="39564"/>
    <cellStyle name="Notas 4 4 4 2 4 2" xfId="39565"/>
    <cellStyle name="Notas 4 4 4 2 4 3" xfId="39566"/>
    <cellStyle name="Notas 4 4 4 2 4 4" xfId="39567"/>
    <cellStyle name="Notas 4 4 4 2 4 5" xfId="39568"/>
    <cellStyle name="Notas 4 4 4 2 4 6" xfId="39569"/>
    <cellStyle name="Notas 4 4 4 2 5" xfId="39570"/>
    <cellStyle name="Notas 4 4 4 2 5 2" xfId="39571"/>
    <cellStyle name="Notas 4 4 4 2 5 3" xfId="39572"/>
    <cellStyle name="Notas 4 4 4 2 5 4" xfId="39573"/>
    <cellStyle name="Notas 4 4 4 2 5 5" xfId="39574"/>
    <cellStyle name="Notas 4 4 4 2 5 6" xfId="39575"/>
    <cellStyle name="Notas 4 4 4 2 6" xfId="39576"/>
    <cellStyle name="Notas 4 4 4 2 6 2" xfId="39577"/>
    <cellStyle name="Notas 4 4 4 2 6 3" xfId="39578"/>
    <cellStyle name="Notas 4 4 4 2 6 4" xfId="39579"/>
    <cellStyle name="Notas 4 4 4 2 6 5" xfId="39580"/>
    <cellStyle name="Notas 4 4 4 2 6 6" xfId="39581"/>
    <cellStyle name="Notas 4 4 4 2 7" xfId="39582"/>
    <cellStyle name="Notas 4 4 4 2 7 2" xfId="39583"/>
    <cellStyle name="Notas 4 4 4 2 7 3" xfId="39584"/>
    <cellStyle name="Notas 4 4 4 2 7 4" xfId="39585"/>
    <cellStyle name="Notas 4 4 4 2 7 5" xfId="39586"/>
    <cellStyle name="Notas 4 4 4 2 7 6" xfId="39587"/>
    <cellStyle name="Notas 4 4 4 2 8" xfId="39588"/>
    <cellStyle name="Notas 4 4 4 2 8 2" xfId="39589"/>
    <cellStyle name="Notas 4 4 4 2 8 3" xfId="39590"/>
    <cellStyle name="Notas 4 4 4 2 8 4" xfId="39591"/>
    <cellStyle name="Notas 4 4 4 2 8 5" xfId="39592"/>
    <cellStyle name="Notas 4 4 4 2 8 6" xfId="39593"/>
    <cellStyle name="Notas 4 4 4 2 9" xfId="39594"/>
    <cellStyle name="Notas 4 4 4 3" xfId="39595"/>
    <cellStyle name="Notas 4 4 4 3 2" xfId="39596"/>
    <cellStyle name="Notas 4 4 4 3 3" xfId="39597"/>
    <cellStyle name="Notas 4 4 4 3 4" xfId="39598"/>
    <cellStyle name="Notas 4 4 4 3 5" xfId="39599"/>
    <cellStyle name="Notas 4 4 4 3 6" xfId="39600"/>
    <cellStyle name="Notas 4 4 4 4" xfId="39601"/>
    <cellStyle name="Notas 4 4 4 4 2" xfId="39602"/>
    <cellStyle name="Notas 4 4 4 4 3" xfId="39603"/>
    <cellStyle name="Notas 4 4 4 4 4" xfId="39604"/>
    <cellStyle name="Notas 4 4 4 4 5" xfId="39605"/>
    <cellStyle name="Notas 4 4 4 4 6" xfId="39606"/>
    <cellStyle name="Notas 4 4 4 5" xfId="39607"/>
    <cellStyle name="Notas 4 4 4 5 2" xfId="39608"/>
    <cellStyle name="Notas 4 4 4 5 3" xfId="39609"/>
    <cellStyle name="Notas 4 4 4 5 4" xfId="39610"/>
    <cellStyle name="Notas 4 4 4 5 5" xfId="39611"/>
    <cellStyle name="Notas 4 4 4 5 6" xfId="39612"/>
    <cellStyle name="Notas 4 4 4 6" xfId="39613"/>
    <cellStyle name="Notas 4 4 4 6 2" xfId="39614"/>
    <cellStyle name="Notas 4 4 4 6 3" xfId="39615"/>
    <cellStyle name="Notas 4 4 4 6 4" xfId="39616"/>
    <cellStyle name="Notas 4 4 4 6 5" xfId="39617"/>
    <cellStyle name="Notas 4 4 4 6 6" xfId="39618"/>
    <cellStyle name="Notas 4 4 4 7" xfId="39619"/>
    <cellStyle name="Notas 4 4 4 7 2" xfId="39620"/>
    <cellStyle name="Notas 4 4 4 7 3" xfId="39621"/>
    <cellStyle name="Notas 4 4 4 7 4" xfId="39622"/>
    <cellStyle name="Notas 4 4 4 7 5" xfId="39623"/>
    <cellStyle name="Notas 4 4 4 7 6" xfId="39624"/>
    <cellStyle name="Notas 4 4 4 8" xfId="39625"/>
    <cellStyle name="Notas 4 4 4 8 2" xfId="39626"/>
    <cellStyle name="Notas 4 4 4 8 3" xfId="39627"/>
    <cellStyle name="Notas 4 4 4 8 4" xfId="39628"/>
    <cellStyle name="Notas 4 4 4 8 5" xfId="39629"/>
    <cellStyle name="Notas 4 4 4 8 6" xfId="39630"/>
    <cellStyle name="Notas 4 4 4 9" xfId="39631"/>
    <cellStyle name="Notas 4 4 4 9 2" xfId="39632"/>
    <cellStyle name="Notas 4 4 4 9 3" xfId="39633"/>
    <cellStyle name="Notas 4 4 4 9 4" xfId="39634"/>
    <cellStyle name="Notas 4 4 4 9 5" xfId="39635"/>
    <cellStyle name="Notas 4 4 4 9 6" xfId="39636"/>
    <cellStyle name="Notas 4 4 5" xfId="39637"/>
    <cellStyle name="Notas 4 4 5 10" xfId="39638"/>
    <cellStyle name="Notas 4 4 5 11" xfId="39639"/>
    <cellStyle name="Notas 4 4 5 12" xfId="39640"/>
    <cellStyle name="Notas 4 4 5 13" xfId="39641"/>
    <cellStyle name="Notas 4 4 5 14" xfId="39642"/>
    <cellStyle name="Notas 4 4 5 2" xfId="39643"/>
    <cellStyle name="Notas 4 4 5 2 2" xfId="39644"/>
    <cellStyle name="Notas 4 4 5 2 3" xfId="39645"/>
    <cellStyle name="Notas 4 4 5 2 4" xfId="39646"/>
    <cellStyle name="Notas 4 4 5 2 5" xfId="39647"/>
    <cellStyle name="Notas 4 4 5 2 6" xfId="39648"/>
    <cellStyle name="Notas 4 4 5 2 7" xfId="39649"/>
    <cellStyle name="Notas 4 4 5 3" xfId="39650"/>
    <cellStyle name="Notas 4 4 5 3 2" xfId="39651"/>
    <cellStyle name="Notas 4 4 5 3 3" xfId="39652"/>
    <cellStyle name="Notas 4 4 5 3 4" xfId="39653"/>
    <cellStyle name="Notas 4 4 5 3 5" xfId="39654"/>
    <cellStyle name="Notas 4 4 5 3 6" xfId="39655"/>
    <cellStyle name="Notas 4 4 5 4" xfId="39656"/>
    <cellStyle name="Notas 4 4 5 4 2" xfId="39657"/>
    <cellStyle name="Notas 4 4 5 4 3" xfId="39658"/>
    <cellStyle name="Notas 4 4 5 4 4" xfId="39659"/>
    <cellStyle name="Notas 4 4 5 4 5" xfId="39660"/>
    <cellStyle name="Notas 4 4 5 4 6" xfId="39661"/>
    <cellStyle name="Notas 4 4 5 5" xfId="39662"/>
    <cellStyle name="Notas 4 4 5 5 2" xfId="39663"/>
    <cellStyle name="Notas 4 4 5 5 3" xfId="39664"/>
    <cellStyle name="Notas 4 4 5 5 4" xfId="39665"/>
    <cellStyle name="Notas 4 4 5 5 5" xfId="39666"/>
    <cellStyle name="Notas 4 4 5 5 6" xfId="39667"/>
    <cellStyle name="Notas 4 4 5 6" xfId="39668"/>
    <cellStyle name="Notas 4 4 5 6 2" xfId="39669"/>
    <cellStyle name="Notas 4 4 5 6 3" xfId="39670"/>
    <cellStyle name="Notas 4 4 5 6 4" xfId="39671"/>
    <cellStyle name="Notas 4 4 5 6 5" xfId="39672"/>
    <cellStyle name="Notas 4 4 5 6 6" xfId="39673"/>
    <cellStyle name="Notas 4 4 5 7" xfId="39674"/>
    <cellStyle name="Notas 4 4 5 7 2" xfId="39675"/>
    <cellStyle name="Notas 4 4 5 7 3" xfId="39676"/>
    <cellStyle name="Notas 4 4 5 7 4" xfId="39677"/>
    <cellStyle name="Notas 4 4 5 7 5" xfId="39678"/>
    <cellStyle name="Notas 4 4 5 7 6" xfId="39679"/>
    <cellStyle name="Notas 4 4 5 8" xfId="39680"/>
    <cellStyle name="Notas 4 4 5 8 2" xfId="39681"/>
    <cellStyle name="Notas 4 4 5 8 3" xfId="39682"/>
    <cellStyle name="Notas 4 4 5 8 4" xfId="39683"/>
    <cellStyle name="Notas 4 4 5 8 5" xfId="39684"/>
    <cellStyle name="Notas 4 4 5 8 6" xfId="39685"/>
    <cellStyle name="Notas 4 4 5 9" xfId="39686"/>
    <cellStyle name="Notas 4 4 6" xfId="39687"/>
    <cellStyle name="Notas 4 4 6 10" xfId="39688"/>
    <cellStyle name="Notas 4 4 6 11" xfId="39689"/>
    <cellStyle name="Notas 4 4 6 12" xfId="39690"/>
    <cellStyle name="Notas 4 4 6 13" xfId="39691"/>
    <cellStyle name="Notas 4 4 6 14" xfId="39692"/>
    <cellStyle name="Notas 4 4 6 2" xfId="39693"/>
    <cellStyle name="Notas 4 4 6 2 2" xfId="39694"/>
    <cellStyle name="Notas 4 4 6 2 3" xfId="39695"/>
    <cellStyle name="Notas 4 4 6 2 4" xfId="39696"/>
    <cellStyle name="Notas 4 4 6 2 5" xfId="39697"/>
    <cellStyle name="Notas 4 4 6 2 6" xfId="39698"/>
    <cellStyle name="Notas 4 4 6 3" xfId="39699"/>
    <cellStyle name="Notas 4 4 6 3 2" xfId="39700"/>
    <cellStyle name="Notas 4 4 6 3 3" xfId="39701"/>
    <cellStyle name="Notas 4 4 6 3 4" xfId="39702"/>
    <cellStyle name="Notas 4 4 6 3 5" xfId="39703"/>
    <cellStyle name="Notas 4 4 6 3 6" xfId="39704"/>
    <cellStyle name="Notas 4 4 6 4" xfId="39705"/>
    <cellStyle name="Notas 4 4 6 4 2" xfId="39706"/>
    <cellStyle name="Notas 4 4 6 4 3" xfId="39707"/>
    <cellStyle name="Notas 4 4 6 4 4" xfId="39708"/>
    <cellStyle name="Notas 4 4 6 4 5" xfId="39709"/>
    <cellStyle name="Notas 4 4 6 4 6" xfId="39710"/>
    <cellStyle name="Notas 4 4 6 5" xfId="39711"/>
    <cellStyle name="Notas 4 4 6 5 2" xfId="39712"/>
    <cellStyle name="Notas 4 4 6 5 3" xfId="39713"/>
    <cellStyle name="Notas 4 4 6 5 4" xfId="39714"/>
    <cellStyle name="Notas 4 4 6 5 5" xfId="39715"/>
    <cellStyle name="Notas 4 4 6 5 6" xfId="39716"/>
    <cellStyle name="Notas 4 4 6 6" xfId="39717"/>
    <cellStyle name="Notas 4 4 6 6 2" xfId="39718"/>
    <cellStyle name="Notas 4 4 6 6 3" xfId="39719"/>
    <cellStyle name="Notas 4 4 6 6 4" xfId="39720"/>
    <cellStyle name="Notas 4 4 6 6 5" xfId="39721"/>
    <cellStyle name="Notas 4 4 6 6 6" xfId="39722"/>
    <cellStyle name="Notas 4 4 6 7" xfId="39723"/>
    <cellStyle name="Notas 4 4 6 7 2" xfId="39724"/>
    <cellStyle name="Notas 4 4 6 7 3" xfId="39725"/>
    <cellStyle name="Notas 4 4 6 7 4" xfId="39726"/>
    <cellStyle name="Notas 4 4 6 7 5" xfId="39727"/>
    <cellStyle name="Notas 4 4 6 7 6" xfId="39728"/>
    <cellStyle name="Notas 4 4 6 8" xfId="39729"/>
    <cellStyle name="Notas 4 4 6 8 2" xfId="39730"/>
    <cellStyle name="Notas 4 4 6 8 3" xfId="39731"/>
    <cellStyle name="Notas 4 4 6 8 4" xfId="39732"/>
    <cellStyle name="Notas 4 4 6 8 5" xfId="39733"/>
    <cellStyle name="Notas 4 4 6 8 6" xfId="39734"/>
    <cellStyle name="Notas 4 4 6 9" xfId="39735"/>
    <cellStyle name="Notas 4 4 7" xfId="39736"/>
    <cellStyle name="Notas 4 4 7 10" xfId="39737"/>
    <cellStyle name="Notas 4 4 7 11" xfId="39738"/>
    <cellStyle name="Notas 4 4 7 12" xfId="39739"/>
    <cellStyle name="Notas 4 4 7 13" xfId="39740"/>
    <cellStyle name="Notas 4 4 7 14" xfId="39741"/>
    <cellStyle name="Notas 4 4 7 2" xfId="39742"/>
    <cellStyle name="Notas 4 4 7 2 2" xfId="39743"/>
    <cellStyle name="Notas 4 4 7 2 3" xfId="39744"/>
    <cellStyle name="Notas 4 4 7 2 4" xfId="39745"/>
    <cellStyle name="Notas 4 4 7 2 5" xfId="39746"/>
    <cellStyle name="Notas 4 4 7 2 6" xfId="39747"/>
    <cellStyle name="Notas 4 4 7 3" xfId="39748"/>
    <cellStyle name="Notas 4 4 7 3 2" xfId="39749"/>
    <cellStyle name="Notas 4 4 7 3 3" xfId="39750"/>
    <cellStyle name="Notas 4 4 7 3 4" xfId="39751"/>
    <cellStyle name="Notas 4 4 7 3 5" xfId="39752"/>
    <cellStyle name="Notas 4 4 7 3 6" xfId="39753"/>
    <cellStyle name="Notas 4 4 7 4" xfId="39754"/>
    <cellStyle name="Notas 4 4 7 4 2" xfId="39755"/>
    <cellStyle name="Notas 4 4 7 4 3" xfId="39756"/>
    <cellStyle name="Notas 4 4 7 4 4" xfId="39757"/>
    <cellStyle name="Notas 4 4 7 4 5" xfId="39758"/>
    <cellStyle name="Notas 4 4 7 4 6" xfId="39759"/>
    <cellStyle name="Notas 4 4 7 5" xfId="39760"/>
    <cellStyle name="Notas 4 4 7 5 2" xfId="39761"/>
    <cellStyle name="Notas 4 4 7 5 3" xfId="39762"/>
    <cellStyle name="Notas 4 4 7 5 4" xfId="39763"/>
    <cellStyle name="Notas 4 4 7 5 5" xfId="39764"/>
    <cellStyle name="Notas 4 4 7 5 6" xfId="39765"/>
    <cellStyle name="Notas 4 4 7 6" xfId="39766"/>
    <cellStyle name="Notas 4 4 7 6 2" xfId="39767"/>
    <cellStyle name="Notas 4 4 7 6 3" xfId="39768"/>
    <cellStyle name="Notas 4 4 7 6 4" xfId="39769"/>
    <cellStyle name="Notas 4 4 7 6 5" xfId="39770"/>
    <cellStyle name="Notas 4 4 7 6 6" xfId="39771"/>
    <cellStyle name="Notas 4 4 7 7" xfId="39772"/>
    <cellStyle name="Notas 4 4 7 7 2" xfId="39773"/>
    <cellStyle name="Notas 4 4 7 7 3" xfId="39774"/>
    <cellStyle name="Notas 4 4 7 7 4" xfId="39775"/>
    <cellStyle name="Notas 4 4 7 7 5" xfId="39776"/>
    <cellStyle name="Notas 4 4 7 7 6" xfId="39777"/>
    <cellStyle name="Notas 4 4 7 8" xfId="39778"/>
    <cellStyle name="Notas 4 4 7 8 2" xfId="39779"/>
    <cellStyle name="Notas 4 4 7 8 3" xfId="39780"/>
    <cellStyle name="Notas 4 4 7 8 4" xfId="39781"/>
    <cellStyle name="Notas 4 4 7 8 5" xfId="39782"/>
    <cellStyle name="Notas 4 4 7 8 6" xfId="39783"/>
    <cellStyle name="Notas 4 4 7 9" xfId="39784"/>
    <cellStyle name="Notas 4 4 8" xfId="39785"/>
    <cellStyle name="Notas 4 4 8 10" xfId="39786"/>
    <cellStyle name="Notas 4 4 8 11" xfId="39787"/>
    <cellStyle name="Notas 4 4 8 12" xfId="39788"/>
    <cellStyle name="Notas 4 4 8 13" xfId="39789"/>
    <cellStyle name="Notas 4 4 8 14" xfId="39790"/>
    <cellStyle name="Notas 4 4 8 2" xfId="39791"/>
    <cellStyle name="Notas 4 4 8 2 2" xfId="39792"/>
    <cellStyle name="Notas 4 4 8 2 3" xfId="39793"/>
    <cellStyle name="Notas 4 4 8 2 4" xfId="39794"/>
    <cellStyle name="Notas 4 4 8 2 5" xfId="39795"/>
    <cellStyle name="Notas 4 4 8 2 6" xfId="39796"/>
    <cellStyle name="Notas 4 4 8 3" xfId="39797"/>
    <cellStyle name="Notas 4 4 8 3 2" xfId="39798"/>
    <cellStyle name="Notas 4 4 8 3 3" xfId="39799"/>
    <cellStyle name="Notas 4 4 8 3 4" xfId="39800"/>
    <cellStyle name="Notas 4 4 8 3 5" xfId="39801"/>
    <cellStyle name="Notas 4 4 8 3 6" xfId="39802"/>
    <cellStyle name="Notas 4 4 8 4" xfId="39803"/>
    <cellStyle name="Notas 4 4 8 4 2" xfId="39804"/>
    <cellStyle name="Notas 4 4 8 4 3" xfId="39805"/>
    <cellStyle name="Notas 4 4 8 4 4" xfId="39806"/>
    <cellStyle name="Notas 4 4 8 4 5" xfId="39807"/>
    <cellStyle name="Notas 4 4 8 4 6" xfId="39808"/>
    <cellStyle name="Notas 4 4 8 5" xfId="39809"/>
    <cellStyle name="Notas 4 4 8 5 2" xfId="39810"/>
    <cellStyle name="Notas 4 4 8 5 3" xfId="39811"/>
    <cellStyle name="Notas 4 4 8 5 4" xfId="39812"/>
    <cellStyle name="Notas 4 4 8 5 5" xfId="39813"/>
    <cellStyle name="Notas 4 4 8 5 6" xfId="39814"/>
    <cellStyle name="Notas 4 4 8 6" xfId="39815"/>
    <cellStyle name="Notas 4 4 8 6 2" xfId="39816"/>
    <cellStyle name="Notas 4 4 8 6 3" xfId="39817"/>
    <cellStyle name="Notas 4 4 8 6 4" xfId="39818"/>
    <cellStyle name="Notas 4 4 8 6 5" xfId="39819"/>
    <cellStyle name="Notas 4 4 8 6 6" xfId="39820"/>
    <cellStyle name="Notas 4 4 8 7" xfId="39821"/>
    <cellStyle name="Notas 4 4 8 7 2" xfId="39822"/>
    <cellStyle name="Notas 4 4 8 7 3" xfId="39823"/>
    <cellStyle name="Notas 4 4 8 7 4" xfId="39824"/>
    <cellStyle name="Notas 4 4 8 7 5" xfId="39825"/>
    <cellStyle name="Notas 4 4 8 7 6" xfId="39826"/>
    <cellStyle name="Notas 4 4 8 8" xfId="39827"/>
    <cellStyle name="Notas 4 4 8 8 2" xfId="39828"/>
    <cellStyle name="Notas 4 4 8 8 3" xfId="39829"/>
    <cellStyle name="Notas 4 4 8 8 4" xfId="39830"/>
    <cellStyle name="Notas 4 4 8 8 5" xfId="39831"/>
    <cellStyle name="Notas 4 4 8 8 6" xfId="39832"/>
    <cellStyle name="Notas 4 4 8 9" xfId="39833"/>
    <cellStyle name="Notas 4 4 9" xfId="39834"/>
    <cellStyle name="Notas 4 4 9 10" xfId="39835"/>
    <cellStyle name="Notas 4 4 9 11" xfId="39836"/>
    <cellStyle name="Notas 4 4 9 12" xfId="39837"/>
    <cellStyle name="Notas 4 4 9 13" xfId="39838"/>
    <cellStyle name="Notas 4 4 9 2" xfId="39839"/>
    <cellStyle name="Notas 4 4 9 2 2" xfId="39840"/>
    <cellStyle name="Notas 4 4 9 2 3" xfId="39841"/>
    <cellStyle name="Notas 4 4 9 2 4" xfId="39842"/>
    <cellStyle name="Notas 4 4 9 2 5" xfId="39843"/>
    <cellStyle name="Notas 4 4 9 2 6" xfId="39844"/>
    <cellStyle name="Notas 4 4 9 3" xfId="39845"/>
    <cellStyle name="Notas 4 4 9 3 2" xfId="39846"/>
    <cellStyle name="Notas 4 4 9 3 3" xfId="39847"/>
    <cellStyle name="Notas 4 4 9 3 4" xfId="39848"/>
    <cellStyle name="Notas 4 4 9 3 5" xfId="39849"/>
    <cellStyle name="Notas 4 4 9 3 6" xfId="39850"/>
    <cellStyle name="Notas 4 4 9 4" xfId="39851"/>
    <cellStyle name="Notas 4 4 9 4 2" xfId="39852"/>
    <cellStyle name="Notas 4 4 9 4 3" xfId="39853"/>
    <cellStyle name="Notas 4 4 9 4 4" xfId="39854"/>
    <cellStyle name="Notas 4 4 9 4 5" xfId="39855"/>
    <cellStyle name="Notas 4 4 9 4 6" xfId="39856"/>
    <cellStyle name="Notas 4 4 9 5" xfId="39857"/>
    <cellStyle name="Notas 4 4 9 5 2" xfId="39858"/>
    <cellStyle name="Notas 4 4 9 5 3" xfId="39859"/>
    <cellStyle name="Notas 4 4 9 5 4" xfId="39860"/>
    <cellStyle name="Notas 4 4 9 5 5" xfId="39861"/>
    <cellStyle name="Notas 4 4 9 5 6" xfId="39862"/>
    <cellStyle name="Notas 4 4 9 6" xfId="39863"/>
    <cellStyle name="Notas 4 4 9 6 2" xfId="39864"/>
    <cellStyle name="Notas 4 4 9 6 3" xfId="39865"/>
    <cellStyle name="Notas 4 4 9 6 4" xfId="39866"/>
    <cellStyle name="Notas 4 4 9 6 5" xfId="39867"/>
    <cellStyle name="Notas 4 4 9 6 6" xfId="39868"/>
    <cellStyle name="Notas 4 4 9 7" xfId="39869"/>
    <cellStyle name="Notas 4 4 9 7 2" xfId="39870"/>
    <cellStyle name="Notas 4 4 9 7 3" xfId="39871"/>
    <cellStyle name="Notas 4 4 9 7 4" xfId="39872"/>
    <cellStyle name="Notas 4 4 9 7 5" xfId="39873"/>
    <cellStyle name="Notas 4 4 9 7 6" xfId="39874"/>
    <cellStyle name="Notas 4 4 9 8" xfId="39875"/>
    <cellStyle name="Notas 4 4 9 8 2" xfId="39876"/>
    <cellStyle name="Notas 4 4 9 8 3" xfId="39877"/>
    <cellStyle name="Notas 4 4 9 8 4" xfId="39878"/>
    <cellStyle name="Notas 4 4 9 8 5" xfId="39879"/>
    <cellStyle name="Notas 4 4 9 8 6" xfId="39880"/>
    <cellStyle name="Notas 4 4 9 9" xfId="39881"/>
    <cellStyle name="Notas 4 40" xfId="39882"/>
    <cellStyle name="Notas 4 40 2" xfId="39883"/>
    <cellStyle name="Notas 4 40 2 2" xfId="39884"/>
    <cellStyle name="Notas 4 40 2 2 2" xfId="39885"/>
    <cellStyle name="Notas 4 40 2 3" xfId="39886"/>
    <cellStyle name="Notas 4 40 2 4" xfId="39887"/>
    <cellStyle name="Notas 4 40 2 5" xfId="39888"/>
    <cellStyle name="Notas 4 40 2 6" xfId="39889"/>
    <cellStyle name="Notas 4 40 3" xfId="39890"/>
    <cellStyle name="Notas 4 40 3 2" xfId="39891"/>
    <cellStyle name="Notas 4 40 4" xfId="39892"/>
    <cellStyle name="Notas 4 40 4 2" xfId="39893"/>
    <cellStyle name="Notas 4 40 5" xfId="39894"/>
    <cellStyle name="Notas 4 41" xfId="39895"/>
    <cellStyle name="Notas 4 41 2" xfId="39896"/>
    <cellStyle name="Notas 4 41 2 2" xfId="39897"/>
    <cellStyle name="Notas 4 41 2 2 2" xfId="39898"/>
    <cellStyle name="Notas 4 41 2 3" xfId="39899"/>
    <cellStyle name="Notas 4 41 2 4" xfId="39900"/>
    <cellStyle name="Notas 4 41 2 5" xfId="39901"/>
    <cellStyle name="Notas 4 41 2 6" xfId="39902"/>
    <cellStyle name="Notas 4 41 3" xfId="39903"/>
    <cellStyle name="Notas 4 41 3 2" xfId="39904"/>
    <cellStyle name="Notas 4 41 4" xfId="39905"/>
    <cellStyle name="Notas 4 41 4 2" xfId="39906"/>
    <cellStyle name="Notas 4 41 5" xfId="39907"/>
    <cellStyle name="Notas 4 42" xfId="39908"/>
    <cellStyle name="Notas 4 42 2" xfId="39909"/>
    <cellStyle name="Notas 4 42 2 2" xfId="39910"/>
    <cellStyle name="Notas 4 42 2 2 2" xfId="39911"/>
    <cellStyle name="Notas 4 42 2 3" xfId="39912"/>
    <cellStyle name="Notas 4 42 2 4" xfId="39913"/>
    <cellStyle name="Notas 4 42 2 5" xfId="39914"/>
    <cellStyle name="Notas 4 42 2 6" xfId="39915"/>
    <cellStyle name="Notas 4 42 3" xfId="39916"/>
    <cellStyle name="Notas 4 42 3 2" xfId="39917"/>
    <cellStyle name="Notas 4 42 4" xfId="39918"/>
    <cellStyle name="Notas 4 42 4 2" xfId="39919"/>
    <cellStyle name="Notas 4 42 5" xfId="39920"/>
    <cellStyle name="Notas 4 43" xfId="39921"/>
    <cellStyle name="Notas 4 43 2" xfId="39922"/>
    <cellStyle name="Notas 4 43 2 2" xfId="39923"/>
    <cellStyle name="Notas 4 43 2 2 2" xfId="39924"/>
    <cellStyle name="Notas 4 43 2 3" xfId="39925"/>
    <cellStyle name="Notas 4 43 2 4" xfId="39926"/>
    <cellStyle name="Notas 4 43 2 5" xfId="39927"/>
    <cellStyle name="Notas 4 43 2 6" xfId="39928"/>
    <cellStyle name="Notas 4 43 3" xfId="39929"/>
    <cellStyle name="Notas 4 43 3 2" xfId="39930"/>
    <cellStyle name="Notas 4 43 4" xfId="39931"/>
    <cellStyle name="Notas 4 43 4 2" xfId="39932"/>
    <cellStyle name="Notas 4 43 5" xfId="39933"/>
    <cellStyle name="Notas 4 44" xfId="39934"/>
    <cellStyle name="Notas 4 44 2" xfId="39935"/>
    <cellStyle name="Notas 4 44 2 2" xfId="39936"/>
    <cellStyle name="Notas 4 44 2 2 2" xfId="39937"/>
    <cellStyle name="Notas 4 44 2 3" xfId="39938"/>
    <cellStyle name="Notas 4 44 2 4" xfId="39939"/>
    <cellStyle name="Notas 4 44 2 5" xfId="39940"/>
    <cellStyle name="Notas 4 44 2 6" xfId="39941"/>
    <cellStyle name="Notas 4 44 3" xfId="39942"/>
    <cellStyle name="Notas 4 44 3 2" xfId="39943"/>
    <cellStyle name="Notas 4 44 4" xfId="39944"/>
    <cellStyle name="Notas 4 44 4 2" xfId="39945"/>
    <cellStyle name="Notas 4 44 5" xfId="39946"/>
    <cellStyle name="Notas 4 45" xfId="39947"/>
    <cellStyle name="Notas 4 45 2" xfId="39948"/>
    <cellStyle name="Notas 4 45 2 2" xfId="39949"/>
    <cellStyle name="Notas 4 45 2 2 2" xfId="39950"/>
    <cellStyle name="Notas 4 45 2 3" xfId="39951"/>
    <cellStyle name="Notas 4 45 2 4" xfId="39952"/>
    <cellStyle name="Notas 4 45 2 5" xfId="39953"/>
    <cellStyle name="Notas 4 45 2 6" xfId="39954"/>
    <cellStyle name="Notas 4 45 3" xfId="39955"/>
    <cellStyle name="Notas 4 45 3 2" xfId="39956"/>
    <cellStyle name="Notas 4 45 4" xfId="39957"/>
    <cellStyle name="Notas 4 45 4 2" xfId="39958"/>
    <cellStyle name="Notas 4 45 5" xfId="39959"/>
    <cellStyle name="Notas 4 46" xfId="39960"/>
    <cellStyle name="Notas 4 46 2" xfId="39961"/>
    <cellStyle name="Notas 4 46 2 2" xfId="39962"/>
    <cellStyle name="Notas 4 46 2 2 2" xfId="39963"/>
    <cellStyle name="Notas 4 46 2 3" xfId="39964"/>
    <cellStyle name="Notas 4 46 2 4" xfId="39965"/>
    <cellStyle name="Notas 4 46 2 5" xfId="39966"/>
    <cellStyle name="Notas 4 46 2 6" xfId="39967"/>
    <cellStyle name="Notas 4 46 3" xfId="39968"/>
    <cellStyle name="Notas 4 46 3 2" xfId="39969"/>
    <cellStyle name="Notas 4 46 4" xfId="39970"/>
    <cellStyle name="Notas 4 46 4 2" xfId="39971"/>
    <cellStyle name="Notas 4 46 5" xfId="39972"/>
    <cellStyle name="Notas 4 47" xfId="39973"/>
    <cellStyle name="Notas 4 47 2" xfId="39974"/>
    <cellStyle name="Notas 4 47 2 2" xfId="39975"/>
    <cellStyle name="Notas 4 47 2 2 2" xfId="39976"/>
    <cellStyle name="Notas 4 47 2 3" xfId="39977"/>
    <cellStyle name="Notas 4 47 2 4" xfId="39978"/>
    <cellStyle name="Notas 4 47 2 5" xfId="39979"/>
    <cellStyle name="Notas 4 47 2 6" xfId="39980"/>
    <cellStyle name="Notas 4 47 3" xfId="39981"/>
    <cellStyle name="Notas 4 47 3 2" xfId="39982"/>
    <cellStyle name="Notas 4 47 4" xfId="39983"/>
    <cellStyle name="Notas 4 47 4 2" xfId="39984"/>
    <cellStyle name="Notas 4 47 5" xfId="39985"/>
    <cellStyle name="Notas 4 48" xfId="39986"/>
    <cellStyle name="Notas 4 48 2" xfId="39987"/>
    <cellStyle name="Notas 4 48 2 2" xfId="39988"/>
    <cellStyle name="Notas 4 48 2 2 2" xfId="39989"/>
    <cellStyle name="Notas 4 48 2 3" xfId="39990"/>
    <cellStyle name="Notas 4 48 2 4" xfId="39991"/>
    <cellStyle name="Notas 4 48 2 5" xfId="39992"/>
    <cellStyle name="Notas 4 48 2 6" xfId="39993"/>
    <cellStyle name="Notas 4 48 3" xfId="39994"/>
    <cellStyle name="Notas 4 48 3 2" xfId="39995"/>
    <cellStyle name="Notas 4 48 4" xfId="39996"/>
    <cellStyle name="Notas 4 48 4 2" xfId="39997"/>
    <cellStyle name="Notas 4 48 5" xfId="39998"/>
    <cellStyle name="Notas 4 49" xfId="39999"/>
    <cellStyle name="Notas 4 49 2" xfId="40000"/>
    <cellStyle name="Notas 4 49 2 2" xfId="40001"/>
    <cellStyle name="Notas 4 49 2 2 2" xfId="40002"/>
    <cellStyle name="Notas 4 49 2 3" xfId="40003"/>
    <cellStyle name="Notas 4 49 2 4" xfId="40004"/>
    <cellStyle name="Notas 4 49 2 5" xfId="40005"/>
    <cellStyle name="Notas 4 49 2 6" xfId="40006"/>
    <cellStyle name="Notas 4 49 3" xfId="40007"/>
    <cellStyle name="Notas 4 49 3 2" xfId="40008"/>
    <cellStyle name="Notas 4 49 4" xfId="40009"/>
    <cellStyle name="Notas 4 49 4 2" xfId="40010"/>
    <cellStyle name="Notas 4 49 5" xfId="40011"/>
    <cellStyle name="Notas 4 5" xfId="40012"/>
    <cellStyle name="Notas 4 5 10" xfId="40013"/>
    <cellStyle name="Notas 4 5 10 2" xfId="40014"/>
    <cellStyle name="Notas 4 5 10 3" xfId="40015"/>
    <cellStyle name="Notas 4 5 10 4" xfId="40016"/>
    <cellStyle name="Notas 4 5 10 5" xfId="40017"/>
    <cellStyle name="Notas 4 5 10 6" xfId="40018"/>
    <cellStyle name="Notas 4 5 10 7" xfId="40019"/>
    <cellStyle name="Notas 4 5 11" xfId="40020"/>
    <cellStyle name="Notas 4 5 11 2" xfId="40021"/>
    <cellStyle name="Notas 4 5 11 3" xfId="40022"/>
    <cellStyle name="Notas 4 5 11 4" xfId="40023"/>
    <cellStyle name="Notas 4 5 11 5" xfId="40024"/>
    <cellStyle name="Notas 4 5 11 6" xfId="40025"/>
    <cellStyle name="Notas 4 5 12" xfId="40026"/>
    <cellStyle name="Notas 4 5 12 2" xfId="40027"/>
    <cellStyle name="Notas 4 5 12 3" xfId="40028"/>
    <cellStyle name="Notas 4 5 12 4" xfId="40029"/>
    <cellStyle name="Notas 4 5 12 5" xfId="40030"/>
    <cellStyle name="Notas 4 5 12 6" xfId="40031"/>
    <cellStyle name="Notas 4 5 13" xfId="40032"/>
    <cellStyle name="Notas 4 5 13 2" xfId="40033"/>
    <cellStyle name="Notas 4 5 13 3" xfId="40034"/>
    <cellStyle name="Notas 4 5 13 4" xfId="40035"/>
    <cellStyle name="Notas 4 5 13 5" xfId="40036"/>
    <cellStyle name="Notas 4 5 13 6" xfId="40037"/>
    <cellStyle name="Notas 4 5 14" xfId="40038"/>
    <cellStyle name="Notas 4 5 14 2" xfId="40039"/>
    <cellStyle name="Notas 4 5 14 3" xfId="40040"/>
    <cellStyle name="Notas 4 5 14 4" xfId="40041"/>
    <cellStyle name="Notas 4 5 14 5" xfId="40042"/>
    <cellStyle name="Notas 4 5 14 6" xfId="40043"/>
    <cellStyle name="Notas 4 5 15" xfId="40044"/>
    <cellStyle name="Notas 4 5 15 2" xfId="40045"/>
    <cellStyle name="Notas 4 5 15 3" xfId="40046"/>
    <cellStyle name="Notas 4 5 15 4" xfId="40047"/>
    <cellStyle name="Notas 4 5 15 5" xfId="40048"/>
    <cellStyle name="Notas 4 5 15 6" xfId="40049"/>
    <cellStyle name="Notas 4 5 16" xfId="40050"/>
    <cellStyle name="Notas 4 5 17" xfId="40051"/>
    <cellStyle name="Notas 4 5 18" xfId="40052"/>
    <cellStyle name="Notas 4 5 19" xfId="40053"/>
    <cellStyle name="Notas 4 5 2" xfId="40054"/>
    <cellStyle name="Notas 4 5 2 10" xfId="40055"/>
    <cellStyle name="Notas 4 5 2 10 2" xfId="40056"/>
    <cellStyle name="Notas 4 5 2 10 3" xfId="40057"/>
    <cellStyle name="Notas 4 5 2 10 4" xfId="40058"/>
    <cellStyle name="Notas 4 5 2 10 5" xfId="40059"/>
    <cellStyle name="Notas 4 5 2 10 6" xfId="40060"/>
    <cellStyle name="Notas 4 5 2 11" xfId="40061"/>
    <cellStyle name="Notas 4 5 2 11 2" xfId="40062"/>
    <cellStyle name="Notas 4 5 2 11 3" xfId="40063"/>
    <cellStyle name="Notas 4 5 2 11 4" xfId="40064"/>
    <cellStyle name="Notas 4 5 2 11 5" xfId="40065"/>
    <cellStyle name="Notas 4 5 2 11 6" xfId="40066"/>
    <cellStyle name="Notas 4 5 2 12" xfId="40067"/>
    <cellStyle name="Notas 4 5 2 12 2" xfId="40068"/>
    <cellStyle name="Notas 4 5 2 12 3" xfId="40069"/>
    <cellStyle name="Notas 4 5 2 12 4" xfId="40070"/>
    <cellStyle name="Notas 4 5 2 12 5" xfId="40071"/>
    <cellStyle name="Notas 4 5 2 12 6" xfId="40072"/>
    <cellStyle name="Notas 4 5 2 13" xfId="40073"/>
    <cellStyle name="Notas 4 5 2 13 2" xfId="40074"/>
    <cellStyle name="Notas 4 5 2 13 3" xfId="40075"/>
    <cellStyle name="Notas 4 5 2 13 4" xfId="40076"/>
    <cellStyle name="Notas 4 5 2 13 5" xfId="40077"/>
    <cellStyle name="Notas 4 5 2 13 6" xfId="40078"/>
    <cellStyle name="Notas 4 5 2 14" xfId="40079"/>
    <cellStyle name="Notas 4 5 2 14 2" xfId="40080"/>
    <cellStyle name="Notas 4 5 2 14 3" xfId="40081"/>
    <cellStyle name="Notas 4 5 2 14 4" xfId="40082"/>
    <cellStyle name="Notas 4 5 2 14 5" xfId="40083"/>
    <cellStyle name="Notas 4 5 2 14 6" xfId="40084"/>
    <cellStyle name="Notas 4 5 2 15" xfId="40085"/>
    <cellStyle name="Notas 4 5 2 16" xfId="40086"/>
    <cellStyle name="Notas 4 5 2 17" xfId="40087"/>
    <cellStyle name="Notas 4 5 2 18" xfId="40088"/>
    <cellStyle name="Notas 4 5 2 19" xfId="40089"/>
    <cellStyle name="Notas 4 5 2 2" xfId="40090"/>
    <cellStyle name="Notas 4 5 2 2 10" xfId="40091"/>
    <cellStyle name="Notas 4 5 2 2 10 2" xfId="40092"/>
    <cellStyle name="Notas 4 5 2 2 10 3" xfId="40093"/>
    <cellStyle name="Notas 4 5 2 2 10 4" xfId="40094"/>
    <cellStyle name="Notas 4 5 2 2 10 5" xfId="40095"/>
    <cellStyle name="Notas 4 5 2 2 10 6" xfId="40096"/>
    <cellStyle name="Notas 4 5 2 2 11" xfId="40097"/>
    <cellStyle name="Notas 4 5 2 2 11 2" xfId="40098"/>
    <cellStyle name="Notas 4 5 2 2 11 3" xfId="40099"/>
    <cellStyle name="Notas 4 5 2 2 11 4" xfId="40100"/>
    <cellStyle name="Notas 4 5 2 2 11 5" xfId="40101"/>
    <cellStyle name="Notas 4 5 2 2 11 6" xfId="40102"/>
    <cellStyle name="Notas 4 5 2 2 12" xfId="40103"/>
    <cellStyle name="Notas 4 5 2 2 12 2" xfId="40104"/>
    <cellStyle name="Notas 4 5 2 2 12 3" xfId="40105"/>
    <cellStyle name="Notas 4 5 2 2 12 4" xfId="40106"/>
    <cellStyle name="Notas 4 5 2 2 12 5" xfId="40107"/>
    <cellStyle name="Notas 4 5 2 2 12 6" xfId="40108"/>
    <cellStyle name="Notas 4 5 2 2 13" xfId="40109"/>
    <cellStyle name="Notas 4 5 2 2 13 2" xfId="40110"/>
    <cellStyle name="Notas 4 5 2 2 13 3" xfId="40111"/>
    <cellStyle name="Notas 4 5 2 2 13 4" xfId="40112"/>
    <cellStyle name="Notas 4 5 2 2 13 5" xfId="40113"/>
    <cellStyle name="Notas 4 5 2 2 13 6" xfId="40114"/>
    <cellStyle name="Notas 4 5 2 2 14" xfId="40115"/>
    <cellStyle name="Notas 4 5 2 2 14 2" xfId="40116"/>
    <cellStyle name="Notas 4 5 2 2 14 3" xfId="40117"/>
    <cellStyle name="Notas 4 5 2 2 14 4" xfId="40118"/>
    <cellStyle name="Notas 4 5 2 2 14 5" xfId="40119"/>
    <cellStyle name="Notas 4 5 2 2 14 6" xfId="40120"/>
    <cellStyle name="Notas 4 5 2 2 15" xfId="40121"/>
    <cellStyle name="Notas 4 5 2 2 16" xfId="40122"/>
    <cellStyle name="Notas 4 5 2 2 17" xfId="40123"/>
    <cellStyle name="Notas 4 5 2 2 18" xfId="40124"/>
    <cellStyle name="Notas 4 5 2 2 19" xfId="40125"/>
    <cellStyle name="Notas 4 5 2 2 2" xfId="40126"/>
    <cellStyle name="Notas 4 5 2 2 2 10" xfId="40127"/>
    <cellStyle name="Notas 4 5 2 2 2 11" xfId="40128"/>
    <cellStyle name="Notas 4 5 2 2 2 12" xfId="40129"/>
    <cellStyle name="Notas 4 5 2 2 2 13" xfId="40130"/>
    <cellStyle name="Notas 4 5 2 2 2 14" xfId="40131"/>
    <cellStyle name="Notas 4 5 2 2 2 15" xfId="40132"/>
    <cellStyle name="Notas 4 5 2 2 2 2" xfId="40133"/>
    <cellStyle name="Notas 4 5 2 2 2 2 10" xfId="40134"/>
    <cellStyle name="Notas 4 5 2 2 2 2 11" xfId="40135"/>
    <cellStyle name="Notas 4 5 2 2 2 2 12" xfId="40136"/>
    <cellStyle name="Notas 4 5 2 2 2 2 13" xfId="40137"/>
    <cellStyle name="Notas 4 5 2 2 2 2 2" xfId="40138"/>
    <cellStyle name="Notas 4 5 2 2 2 2 2 2" xfId="40139"/>
    <cellStyle name="Notas 4 5 2 2 2 2 2 3" xfId="40140"/>
    <cellStyle name="Notas 4 5 2 2 2 2 2 4" xfId="40141"/>
    <cellStyle name="Notas 4 5 2 2 2 2 2 5" xfId="40142"/>
    <cellStyle name="Notas 4 5 2 2 2 2 2 6" xfId="40143"/>
    <cellStyle name="Notas 4 5 2 2 2 2 3" xfId="40144"/>
    <cellStyle name="Notas 4 5 2 2 2 2 3 2" xfId="40145"/>
    <cellStyle name="Notas 4 5 2 2 2 2 3 3" xfId="40146"/>
    <cellStyle name="Notas 4 5 2 2 2 2 3 4" xfId="40147"/>
    <cellStyle name="Notas 4 5 2 2 2 2 3 5" xfId="40148"/>
    <cellStyle name="Notas 4 5 2 2 2 2 3 6" xfId="40149"/>
    <cellStyle name="Notas 4 5 2 2 2 2 4" xfId="40150"/>
    <cellStyle name="Notas 4 5 2 2 2 2 4 2" xfId="40151"/>
    <cellStyle name="Notas 4 5 2 2 2 2 4 3" xfId="40152"/>
    <cellStyle name="Notas 4 5 2 2 2 2 4 4" xfId="40153"/>
    <cellStyle name="Notas 4 5 2 2 2 2 4 5" xfId="40154"/>
    <cellStyle name="Notas 4 5 2 2 2 2 4 6" xfId="40155"/>
    <cellStyle name="Notas 4 5 2 2 2 2 5" xfId="40156"/>
    <cellStyle name="Notas 4 5 2 2 2 2 5 2" xfId="40157"/>
    <cellStyle name="Notas 4 5 2 2 2 2 5 3" xfId="40158"/>
    <cellStyle name="Notas 4 5 2 2 2 2 5 4" xfId="40159"/>
    <cellStyle name="Notas 4 5 2 2 2 2 5 5" xfId="40160"/>
    <cellStyle name="Notas 4 5 2 2 2 2 5 6" xfId="40161"/>
    <cellStyle name="Notas 4 5 2 2 2 2 6" xfId="40162"/>
    <cellStyle name="Notas 4 5 2 2 2 2 6 2" xfId="40163"/>
    <cellStyle name="Notas 4 5 2 2 2 2 6 3" xfId="40164"/>
    <cellStyle name="Notas 4 5 2 2 2 2 6 4" xfId="40165"/>
    <cellStyle name="Notas 4 5 2 2 2 2 6 5" xfId="40166"/>
    <cellStyle name="Notas 4 5 2 2 2 2 6 6" xfId="40167"/>
    <cellStyle name="Notas 4 5 2 2 2 2 7" xfId="40168"/>
    <cellStyle name="Notas 4 5 2 2 2 2 7 2" xfId="40169"/>
    <cellStyle name="Notas 4 5 2 2 2 2 7 3" xfId="40170"/>
    <cellStyle name="Notas 4 5 2 2 2 2 7 4" xfId="40171"/>
    <cellStyle name="Notas 4 5 2 2 2 2 7 5" xfId="40172"/>
    <cellStyle name="Notas 4 5 2 2 2 2 7 6" xfId="40173"/>
    <cellStyle name="Notas 4 5 2 2 2 2 8" xfId="40174"/>
    <cellStyle name="Notas 4 5 2 2 2 2 8 2" xfId="40175"/>
    <cellStyle name="Notas 4 5 2 2 2 2 8 3" xfId="40176"/>
    <cellStyle name="Notas 4 5 2 2 2 2 8 4" xfId="40177"/>
    <cellStyle name="Notas 4 5 2 2 2 2 8 5" xfId="40178"/>
    <cellStyle name="Notas 4 5 2 2 2 2 8 6" xfId="40179"/>
    <cellStyle name="Notas 4 5 2 2 2 2 9" xfId="40180"/>
    <cellStyle name="Notas 4 5 2 2 2 3" xfId="40181"/>
    <cellStyle name="Notas 4 5 2 2 2 3 2" xfId="40182"/>
    <cellStyle name="Notas 4 5 2 2 2 3 3" xfId="40183"/>
    <cellStyle name="Notas 4 5 2 2 2 3 4" xfId="40184"/>
    <cellStyle name="Notas 4 5 2 2 2 3 5" xfId="40185"/>
    <cellStyle name="Notas 4 5 2 2 2 3 6" xfId="40186"/>
    <cellStyle name="Notas 4 5 2 2 2 4" xfId="40187"/>
    <cellStyle name="Notas 4 5 2 2 2 4 2" xfId="40188"/>
    <cellStyle name="Notas 4 5 2 2 2 4 3" xfId="40189"/>
    <cellStyle name="Notas 4 5 2 2 2 4 4" xfId="40190"/>
    <cellStyle name="Notas 4 5 2 2 2 4 5" xfId="40191"/>
    <cellStyle name="Notas 4 5 2 2 2 4 6" xfId="40192"/>
    <cellStyle name="Notas 4 5 2 2 2 5" xfId="40193"/>
    <cellStyle name="Notas 4 5 2 2 2 5 2" xfId="40194"/>
    <cellStyle name="Notas 4 5 2 2 2 5 3" xfId="40195"/>
    <cellStyle name="Notas 4 5 2 2 2 5 4" xfId="40196"/>
    <cellStyle name="Notas 4 5 2 2 2 5 5" xfId="40197"/>
    <cellStyle name="Notas 4 5 2 2 2 5 6" xfId="40198"/>
    <cellStyle name="Notas 4 5 2 2 2 6" xfId="40199"/>
    <cellStyle name="Notas 4 5 2 2 2 6 2" xfId="40200"/>
    <cellStyle name="Notas 4 5 2 2 2 6 3" xfId="40201"/>
    <cellStyle name="Notas 4 5 2 2 2 6 4" xfId="40202"/>
    <cellStyle name="Notas 4 5 2 2 2 6 5" xfId="40203"/>
    <cellStyle name="Notas 4 5 2 2 2 6 6" xfId="40204"/>
    <cellStyle name="Notas 4 5 2 2 2 7" xfId="40205"/>
    <cellStyle name="Notas 4 5 2 2 2 7 2" xfId="40206"/>
    <cellStyle name="Notas 4 5 2 2 2 7 3" xfId="40207"/>
    <cellStyle name="Notas 4 5 2 2 2 7 4" xfId="40208"/>
    <cellStyle name="Notas 4 5 2 2 2 7 5" xfId="40209"/>
    <cellStyle name="Notas 4 5 2 2 2 7 6" xfId="40210"/>
    <cellStyle name="Notas 4 5 2 2 2 8" xfId="40211"/>
    <cellStyle name="Notas 4 5 2 2 2 8 2" xfId="40212"/>
    <cellStyle name="Notas 4 5 2 2 2 8 3" xfId="40213"/>
    <cellStyle name="Notas 4 5 2 2 2 8 4" xfId="40214"/>
    <cellStyle name="Notas 4 5 2 2 2 8 5" xfId="40215"/>
    <cellStyle name="Notas 4 5 2 2 2 8 6" xfId="40216"/>
    <cellStyle name="Notas 4 5 2 2 2 9" xfId="40217"/>
    <cellStyle name="Notas 4 5 2 2 2 9 2" xfId="40218"/>
    <cellStyle name="Notas 4 5 2 2 2 9 3" xfId="40219"/>
    <cellStyle name="Notas 4 5 2 2 2 9 4" xfId="40220"/>
    <cellStyle name="Notas 4 5 2 2 2 9 5" xfId="40221"/>
    <cellStyle name="Notas 4 5 2 2 2 9 6" xfId="40222"/>
    <cellStyle name="Notas 4 5 2 2 20" xfId="40223"/>
    <cellStyle name="Notas 4 5 2 2 3" xfId="40224"/>
    <cellStyle name="Notas 4 5 2 2 3 10" xfId="40225"/>
    <cellStyle name="Notas 4 5 2 2 3 11" xfId="40226"/>
    <cellStyle name="Notas 4 5 2 2 3 12" xfId="40227"/>
    <cellStyle name="Notas 4 5 2 2 3 13" xfId="40228"/>
    <cellStyle name="Notas 4 5 2 2 3 2" xfId="40229"/>
    <cellStyle name="Notas 4 5 2 2 3 2 2" xfId="40230"/>
    <cellStyle name="Notas 4 5 2 2 3 2 3" xfId="40231"/>
    <cellStyle name="Notas 4 5 2 2 3 2 4" xfId="40232"/>
    <cellStyle name="Notas 4 5 2 2 3 2 5" xfId="40233"/>
    <cellStyle name="Notas 4 5 2 2 3 2 6" xfId="40234"/>
    <cellStyle name="Notas 4 5 2 2 3 3" xfId="40235"/>
    <cellStyle name="Notas 4 5 2 2 3 3 2" xfId="40236"/>
    <cellStyle name="Notas 4 5 2 2 3 3 3" xfId="40237"/>
    <cellStyle name="Notas 4 5 2 2 3 3 4" xfId="40238"/>
    <cellStyle name="Notas 4 5 2 2 3 3 5" xfId="40239"/>
    <cellStyle name="Notas 4 5 2 2 3 3 6" xfId="40240"/>
    <cellStyle name="Notas 4 5 2 2 3 4" xfId="40241"/>
    <cellStyle name="Notas 4 5 2 2 3 4 2" xfId="40242"/>
    <cellStyle name="Notas 4 5 2 2 3 4 3" xfId="40243"/>
    <cellStyle name="Notas 4 5 2 2 3 4 4" xfId="40244"/>
    <cellStyle name="Notas 4 5 2 2 3 4 5" xfId="40245"/>
    <cellStyle name="Notas 4 5 2 2 3 4 6" xfId="40246"/>
    <cellStyle name="Notas 4 5 2 2 3 5" xfId="40247"/>
    <cellStyle name="Notas 4 5 2 2 3 5 2" xfId="40248"/>
    <cellStyle name="Notas 4 5 2 2 3 5 3" xfId="40249"/>
    <cellStyle name="Notas 4 5 2 2 3 5 4" xfId="40250"/>
    <cellStyle name="Notas 4 5 2 2 3 5 5" xfId="40251"/>
    <cellStyle name="Notas 4 5 2 2 3 5 6" xfId="40252"/>
    <cellStyle name="Notas 4 5 2 2 3 6" xfId="40253"/>
    <cellStyle name="Notas 4 5 2 2 3 6 2" xfId="40254"/>
    <cellStyle name="Notas 4 5 2 2 3 6 3" xfId="40255"/>
    <cellStyle name="Notas 4 5 2 2 3 6 4" xfId="40256"/>
    <cellStyle name="Notas 4 5 2 2 3 6 5" xfId="40257"/>
    <cellStyle name="Notas 4 5 2 2 3 6 6" xfId="40258"/>
    <cellStyle name="Notas 4 5 2 2 3 7" xfId="40259"/>
    <cellStyle name="Notas 4 5 2 2 3 7 2" xfId="40260"/>
    <cellStyle name="Notas 4 5 2 2 3 7 3" xfId="40261"/>
    <cellStyle name="Notas 4 5 2 2 3 7 4" xfId="40262"/>
    <cellStyle name="Notas 4 5 2 2 3 7 5" xfId="40263"/>
    <cellStyle name="Notas 4 5 2 2 3 7 6" xfId="40264"/>
    <cellStyle name="Notas 4 5 2 2 3 8" xfId="40265"/>
    <cellStyle name="Notas 4 5 2 2 3 8 2" xfId="40266"/>
    <cellStyle name="Notas 4 5 2 2 3 8 3" xfId="40267"/>
    <cellStyle name="Notas 4 5 2 2 3 8 4" xfId="40268"/>
    <cellStyle name="Notas 4 5 2 2 3 8 5" xfId="40269"/>
    <cellStyle name="Notas 4 5 2 2 3 8 6" xfId="40270"/>
    <cellStyle name="Notas 4 5 2 2 3 9" xfId="40271"/>
    <cellStyle name="Notas 4 5 2 2 4" xfId="40272"/>
    <cellStyle name="Notas 4 5 2 2 4 10" xfId="40273"/>
    <cellStyle name="Notas 4 5 2 2 4 11" xfId="40274"/>
    <cellStyle name="Notas 4 5 2 2 4 12" xfId="40275"/>
    <cellStyle name="Notas 4 5 2 2 4 13" xfId="40276"/>
    <cellStyle name="Notas 4 5 2 2 4 2" xfId="40277"/>
    <cellStyle name="Notas 4 5 2 2 4 2 2" xfId="40278"/>
    <cellStyle name="Notas 4 5 2 2 4 2 3" xfId="40279"/>
    <cellStyle name="Notas 4 5 2 2 4 2 4" xfId="40280"/>
    <cellStyle name="Notas 4 5 2 2 4 2 5" xfId="40281"/>
    <cellStyle name="Notas 4 5 2 2 4 2 6" xfId="40282"/>
    <cellStyle name="Notas 4 5 2 2 4 3" xfId="40283"/>
    <cellStyle name="Notas 4 5 2 2 4 3 2" xfId="40284"/>
    <cellStyle name="Notas 4 5 2 2 4 3 3" xfId="40285"/>
    <cellStyle name="Notas 4 5 2 2 4 3 4" xfId="40286"/>
    <cellStyle name="Notas 4 5 2 2 4 3 5" xfId="40287"/>
    <cellStyle name="Notas 4 5 2 2 4 3 6" xfId="40288"/>
    <cellStyle name="Notas 4 5 2 2 4 4" xfId="40289"/>
    <cellStyle name="Notas 4 5 2 2 4 4 2" xfId="40290"/>
    <cellStyle name="Notas 4 5 2 2 4 4 3" xfId="40291"/>
    <cellStyle name="Notas 4 5 2 2 4 4 4" xfId="40292"/>
    <cellStyle name="Notas 4 5 2 2 4 4 5" xfId="40293"/>
    <cellStyle name="Notas 4 5 2 2 4 4 6" xfId="40294"/>
    <cellStyle name="Notas 4 5 2 2 4 5" xfId="40295"/>
    <cellStyle name="Notas 4 5 2 2 4 5 2" xfId="40296"/>
    <cellStyle name="Notas 4 5 2 2 4 5 3" xfId="40297"/>
    <cellStyle name="Notas 4 5 2 2 4 5 4" xfId="40298"/>
    <cellStyle name="Notas 4 5 2 2 4 5 5" xfId="40299"/>
    <cellStyle name="Notas 4 5 2 2 4 5 6" xfId="40300"/>
    <cellStyle name="Notas 4 5 2 2 4 6" xfId="40301"/>
    <cellStyle name="Notas 4 5 2 2 4 6 2" xfId="40302"/>
    <cellStyle name="Notas 4 5 2 2 4 6 3" xfId="40303"/>
    <cellStyle name="Notas 4 5 2 2 4 6 4" xfId="40304"/>
    <cellStyle name="Notas 4 5 2 2 4 6 5" xfId="40305"/>
    <cellStyle name="Notas 4 5 2 2 4 6 6" xfId="40306"/>
    <cellStyle name="Notas 4 5 2 2 4 7" xfId="40307"/>
    <cellStyle name="Notas 4 5 2 2 4 7 2" xfId="40308"/>
    <cellStyle name="Notas 4 5 2 2 4 7 3" xfId="40309"/>
    <cellStyle name="Notas 4 5 2 2 4 7 4" xfId="40310"/>
    <cellStyle name="Notas 4 5 2 2 4 7 5" xfId="40311"/>
    <cellStyle name="Notas 4 5 2 2 4 7 6" xfId="40312"/>
    <cellStyle name="Notas 4 5 2 2 4 8" xfId="40313"/>
    <cellStyle name="Notas 4 5 2 2 4 8 2" xfId="40314"/>
    <cellStyle name="Notas 4 5 2 2 4 8 3" xfId="40315"/>
    <cellStyle name="Notas 4 5 2 2 4 8 4" xfId="40316"/>
    <cellStyle name="Notas 4 5 2 2 4 8 5" xfId="40317"/>
    <cellStyle name="Notas 4 5 2 2 4 8 6" xfId="40318"/>
    <cellStyle name="Notas 4 5 2 2 4 9" xfId="40319"/>
    <cellStyle name="Notas 4 5 2 2 5" xfId="40320"/>
    <cellStyle name="Notas 4 5 2 2 5 10" xfId="40321"/>
    <cellStyle name="Notas 4 5 2 2 5 11" xfId="40322"/>
    <cellStyle name="Notas 4 5 2 2 5 12" xfId="40323"/>
    <cellStyle name="Notas 4 5 2 2 5 13" xfId="40324"/>
    <cellStyle name="Notas 4 5 2 2 5 2" xfId="40325"/>
    <cellStyle name="Notas 4 5 2 2 5 2 2" xfId="40326"/>
    <cellStyle name="Notas 4 5 2 2 5 2 3" xfId="40327"/>
    <cellStyle name="Notas 4 5 2 2 5 2 4" xfId="40328"/>
    <cellStyle name="Notas 4 5 2 2 5 2 5" xfId="40329"/>
    <cellStyle name="Notas 4 5 2 2 5 2 6" xfId="40330"/>
    <cellStyle name="Notas 4 5 2 2 5 3" xfId="40331"/>
    <cellStyle name="Notas 4 5 2 2 5 3 2" xfId="40332"/>
    <cellStyle name="Notas 4 5 2 2 5 3 3" xfId="40333"/>
    <cellStyle name="Notas 4 5 2 2 5 3 4" xfId="40334"/>
    <cellStyle name="Notas 4 5 2 2 5 3 5" xfId="40335"/>
    <cellStyle name="Notas 4 5 2 2 5 3 6" xfId="40336"/>
    <cellStyle name="Notas 4 5 2 2 5 4" xfId="40337"/>
    <cellStyle name="Notas 4 5 2 2 5 4 2" xfId="40338"/>
    <cellStyle name="Notas 4 5 2 2 5 4 3" xfId="40339"/>
    <cellStyle name="Notas 4 5 2 2 5 4 4" xfId="40340"/>
    <cellStyle name="Notas 4 5 2 2 5 4 5" xfId="40341"/>
    <cellStyle name="Notas 4 5 2 2 5 4 6" xfId="40342"/>
    <cellStyle name="Notas 4 5 2 2 5 5" xfId="40343"/>
    <cellStyle name="Notas 4 5 2 2 5 5 2" xfId="40344"/>
    <cellStyle name="Notas 4 5 2 2 5 5 3" xfId="40345"/>
    <cellStyle name="Notas 4 5 2 2 5 5 4" xfId="40346"/>
    <cellStyle name="Notas 4 5 2 2 5 5 5" xfId="40347"/>
    <cellStyle name="Notas 4 5 2 2 5 5 6" xfId="40348"/>
    <cellStyle name="Notas 4 5 2 2 5 6" xfId="40349"/>
    <cellStyle name="Notas 4 5 2 2 5 6 2" xfId="40350"/>
    <cellStyle name="Notas 4 5 2 2 5 6 3" xfId="40351"/>
    <cellStyle name="Notas 4 5 2 2 5 6 4" xfId="40352"/>
    <cellStyle name="Notas 4 5 2 2 5 6 5" xfId="40353"/>
    <cellStyle name="Notas 4 5 2 2 5 6 6" xfId="40354"/>
    <cellStyle name="Notas 4 5 2 2 5 7" xfId="40355"/>
    <cellStyle name="Notas 4 5 2 2 5 7 2" xfId="40356"/>
    <cellStyle name="Notas 4 5 2 2 5 7 3" xfId="40357"/>
    <cellStyle name="Notas 4 5 2 2 5 7 4" xfId="40358"/>
    <cellStyle name="Notas 4 5 2 2 5 7 5" xfId="40359"/>
    <cellStyle name="Notas 4 5 2 2 5 7 6" xfId="40360"/>
    <cellStyle name="Notas 4 5 2 2 5 8" xfId="40361"/>
    <cellStyle name="Notas 4 5 2 2 5 8 2" xfId="40362"/>
    <cellStyle name="Notas 4 5 2 2 5 8 3" xfId="40363"/>
    <cellStyle name="Notas 4 5 2 2 5 8 4" xfId="40364"/>
    <cellStyle name="Notas 4 5 2 2 5 8 5" xfId="40365"/>
    <cellStyle name="Notas 4 5 2 2 5 8 6" xfId="40366"/>
    <cellStyle name="Notas 4 5 2 2 5 9" xfId="40367"/>
    <cellStyle name="Notas 4 5 2 2 6" xfId="40368"/>
    <cellStyle name="Notas 4 5 2 2 6 10" xfId="40369"/>
    <cellStyle name="Notas 4 5 2 2 6 11" xfId="40370"/>
    <cellStyle name="Notas 4 5 2 2 6 12" xfId="40371"/>
    <cellStyle name="Notas 4 5 2 2 6 13" xfId="40372"/>
    <cellStyle name="Notas 4 5 2 2 6 2" xfId="40373"/>
    <cellStyle name="Notas 4 5 2 2 6 2 2" xfId="40374"/>
    <cellStyle name="Notas 4 5 2 2 6 2 3" xfId="40375"/>
    <cellStyle name="Notas 4 5 2 2 6 2 4" xfId="40376"/>
    <cellStyle name="Notas 4 5 2 2 6 2 5" xfId="40377"/>
    <cellStyle name="Notas 4 5 2 2 6 2 6" xfId="40378"/>
    <cellStyle name="Notas 4 5 2 2 6 3" xfId="40379"/>
    <cellStyle name="Notas 4 5 2 2 6 3 2" xfId="40380"/>
    <cellStyle name="Notas 4 5 2 2 6 3 3" xfId="40381"/>
    <cellStyle name="Notas 4 5 2 2 6 3 4" xfId="40382"/>
    <cellStyle name="Notas 4 5 2 2 6 3 5" xfId="40383"/>
    <cellStyle name="Notas 4 5 2 2 6 3 6" xfId="40384"/>
    <cellStyle name="Notas 4 5 2 2 6 4" xfId="40385"/>
    <cellStyle name="Notas 4 5 2 2 6 4 2" xfId="40386"/>
    <cellStyle name="Notas 4 5 2 2 6 4 3" xfId="40387"/>
    <cellStyle name="Notas 4 5 2 2 6 4 4" xfId="40388"/>
    <cellStyle name="Notas 4 5 2 2 6 4 5" xfId="40389"/>
    <cellStyle name="Notas 4 5 2 2 6 4 6" xfId="40390"/>
    <cellStyle name="Notas 4 5 2 2 6 5" xfId="40391"/>
    <cellStyle name="Notas 4 5 2 2 6 5 2" xfId="40392"/>
    <cellStyle name="Notas 4 5 2 2 6 5 3" xfId="40393"/>
    <cellStyle name="Notas 4 5 2 2 6 5 4" xfId="40394"/>
    <cellStyle name="Notas 4 5 2 2 6 5 5" xfId="40395"/>
    <cellStyle name="Notas 4 5 2 2 6 5 6" xfId="40396"/>
    <cellStyle name="Notas 4 5 2 2 6 6" xfId="40397"/>
    <cellStyle name="Notas 4 5 2 2 6 6 2" xfId="40398"/>
    <cellStyle name="Notas 4 5 2 2 6 6 3" xfId="40399"/>
    <cellStyle name="Notas 4 5 2 2 6 6 4" xfId="40400"/>
    <cellStyle name="Notas 4 5 2 2 6 6 5" xfId="40401"/>
    <cellStyle name="Notas 4 5 2 2 6 6 6" xfId="40402"/>
    <cellStyle name="Notas 4 5 2 2 6 7" xfId="40403"/>
    <cellStyle name="Notas 4 5 2 2 6 7 2" xfId="40404"/>
    <cellStyle name="Notas 4 5 2 2 6 7 3" xfId="40405"/>
    <cellStyle name="Notas 4 5 2 2 6 7 4" xfId="40406"/>
    <cellStyle name="Notas 4 5 2 2 6 7 5" xfId="40407"/>
    <cellStyle name="Notas 4 5 2 2 6 7 6" xfId="40408"/>
    <cellStyle name="Notas 4 5 2 2 6 8" xfId="40409"/>
    <cellStyle name="Notas 4 5 2 2 6 8 2" xfId="40410"/>
    <cellStyle name="Notas 4 5 2 2 6 8 3" xfId="40411"/>
    <cellStyle name="Notas 4 5 2 2 6 8 4" xfId="40412"/>
    <cellStyle name="Notas 4 5 2 2 6 8 5" xfId="40413"/>
    <cellStyle name="Notas 4 5 2 2 6 8 6" xfId="40414"/>
    <cellStyle name="Notas 4 5 2 2 6 9" xfId="40415"/>
    <cellStyle name="Notas 4 5 2 2 7" xfId="40416"/>
    <cellStyle name="Notas 4 5 2 2 7 10" xfId="40417"/>
    <cellStyle name="Notas 4 5 2 2 7 11" xfId="40418"/>
    <cellStyle name="Notas 4 5 2 2 7 12" xfId="40419"/>
    <cellStyle name="Notas 4 5 2 2 7 13" xfId="40420"/>
    <cellStyle name="Notas 4 5 2 2 7 2" xfId="40421"/>
    <cellStyle name="Notas 4 5 2 2 7 2 2" xfId="40422"/>
    <cellStyle name="Notas 4 5 2 2 7 2 3" xfId="40423"/>
    <cellStyle name="Notas 4 5 2 2 7 2 4" xfId="40424"/>
    <cellStyle name="Notas 4 5 2 2 7 2 5" xfId="40425"/>
    <cellStyle name="Notas 4 5 2 2 7 2 6" xfId="40426"/>
    <cellStyle name="Notas 4 5 2 2 7 3" xfId="40427"/>
    <cellStyle name="Notas 4 5 2 2 7 3 2" xfId="40428"/>
    <cellStyle name="Notas 4 5 2 2 7 3 3" xfId="40429"/>
    <cellStyle name="Notas 4 5 2 2 7 3 4" xfId="40430"/>
    <cellStyle name="Notas 4 5 2 2 7 3 5" xfId="40431"/>
    <cellStyle name="Notas 4 5 2 2 7 3 6" xfId="40432"/>
    <cellStyle name="Notas 4 5 2 2 7 4" xfId="40433"/>
    <cellStyle name="Notas 4 5 2 2 7 4 2" xfId="40434"/>
    <cellStyle name="Notas 4 5 2 2 7 4 3" xfId="40435"/>
    <cellStyle name="Notas 4 5 2 2 7 4 4" xfId="40436"/>
    <cellStyle name="Notas 4 5 2 2 7 4 5" xfId="40437"/>
    <cellStyle name="Notas 4 5 2 2 7 4 6" xfId="40438"/>
    <cellStyle name="Notas 4 5 2 2 7 5" xfId="40439"/>
    <cellStyle name="Notas 4 5 2 2 7 5 2" xfId="40440"/>
    <cellStyle name="Notas 4 5 2 2 7 5 3" xfId="40441"/>
    <cellStyle name="Notas 4 5 2 2 7 5 4" xfId="40442"/>
    <cellStyle name="Notas 4 5 2 2 7 5 5" xfId="40443"/>
    <cellStyle name="Notas 4 5 2 2 7 5 6" xfId="40444"/>
    <cellStyle name="Notas 4 5 2 2 7 6" xfId="40445"/>
    <cellStyle name="Notas 4 5 2 2 7 6 2" xfId="40446"/>
    <cellStyle name="Notas 4 5 2 2 7 6 3" xfId="40447"/>
    <cellStyle name="Notas 4 5 2 2 7 6 4" xfId="40448"/>
    <cellStyle name="Notas 4 5 2 2 7 6 5" xfId="40449"/>
    <cellStyle name="Notas 4 5 2 2 7 6 6" xfId="40450"/>
    <cellStyle name="Notas 4 5 2 2 7 7" xfId="40451"/>
    <cellStyle name="Notas 4 5 2 2 7 7 2" xfId="40452"/>
    <cellStyle name="Notas 4 5 2 2 7 7 3" xfId="40453"/>
    <cellStyle name="Notas 4 5 2 2 7 7 4" xfId="40454"/>
    <cellStyle name="Notas 4 5 2 2 7 7 5" xfId="40455"/>
    <cellStyle name="Notas 4 5 2 2 7 7 6" xfId="40456"/>
    <cellStyle name="Notas 4 5 2 2 7 8" xfId="40457"/>
    <cellStyle name="Notas 4 5 2 2 7 8 2" xfId="40458"/>
    <cellStyle name="Notas 4 5 2 2 7 8 3" xfId="40459"/>
    <cellStyle name="Notas 4 5 2 2 7 8 4" xfId="40460"/>
    <cellStyle name="Notas 4 5 2 2 7 8 5" xfId="40461"/>
    <cellStyle name="Notas 4 5 2 2 7 8 6" xfId="40462"/>
    <cellStyle name="Notas 4 5 2 2 7 9" xfId="40463"/>
    <cellStyle name="Notas 4 5 2 2 8" xfId="40464"/>
    <cellStyle name="Notas 4 5 2 2 8 2" xfId="40465"/>
    <cellStyle name="Notas 4 5 2 2 8 3" xfId="40466"/>
    <cellStyle name="Notas 4 5 2 2 8 4" xfId="40467"/>
    <cellStyle name="Notas 4 5 2 2 8 5" xfId="40468"/>
    <cellStyle name="Notas 4 5 2 2 8 6" xfId="40469"/>
    <cellStyle name="Notas 4 5 2 2 9" xfId="40470"/>
    <cellStyle name="Notas 4 5 2 2 9 2" xfId="40471"/>
    <cellStyle name="Notas 4 5 2 2 9 3" xfId="40472"/>
    <cellStyle name="Notas 4 5 2 2 9 4" xfId="40473"/>
    <cellStyle name="Notas 4 5 2 2 9 5" xfId="40474"/>
    <cellStyle name="Notas 4 5 2 2 9 6" xfId="40475"/>
    <cellStyle name="Notas 4 5 2 20" xfId="40476"/>
    <cellStyle name="Notas 4 5 2 21" xfId="40477"/>
    <cellStyle name="Notas 4 5 2 3" xfId="40478"/>
    <cellStyle name="Notas 4 5 2 3 10" xfId="40479"/>
    <cellStyle name="Notas 4 5 2 3 11" xfId="40480"/>
    <cellStyle name="Notas 4 5 2 3 12" xfId="40481"/>
    <cellStyle name="Notas 4 5 2 3 13" xfId="40482"/>
    <cellStyle name="Notas 4 5 2 3 14" xfId="40483"/>
    <cellStyle name="Notas 4 5 2 3 2" xfId="40484"/>
    <cellStyle name="Notas 4 5 2 3 2 10" xfId="40485"/>
    <cellStyle name="Notas 4 5 2 3 2 11" xfId="40486"/>
    <cellStyle name="Notas 4 5 2 3 2 12" xfId="40487"/>
    <cellStyle name="Notas 4 5 2 3 2 13" xfId="40488"/>
    <cellStyle name="Notas 4 5 2 3 2 2" xfId="40489"/>
    <cellStyle name="Notas 4 5 2 3 2 2 2" xfId="40490"/>
    <cellStyle name="Notas 4 5 2 3 2 2 3" xfId="40491"/>
    <cellStyle name="Notas 4 5 2 3 2 2 4" xfId="40492"/>
    <cellStyle name="Notas 4 5 2 3 2 2 5" xfId="40493"/>
    <cellStyle name="Notas 4 5 2 3 2 2 6" xfId="40494"/>
    <cellStyle name="Notas 4 5 2 3 2 3" xfId="40495"/>
    <cellStyle name="Notas 4 5 2 3 2 3 2" xfId="40496"/>
    <cellStyle name="Notas 4 5 2 3 2 3 3" xfId="40497"/>
    <cellStyle name="Notas 4 5 2 3 2 3 4" xfId="40498"/>
    <cellStyle name="Notas 4 5 2 3 2 3 5" xfId="40499"/>
    <cellStyle name="Notas 4 5 2 3 2 3 6" xfId="40500"/>
    <cellStyle name="Notas 4 5 2 3 2 4" xfId="40501"/>
    <cellStyle name="Notas 4 5 2 3 2 4 2" xfId="40502"/>
    <cellStyle name="Notas 4 5 2 3 2 4 3" xfId="40503"/>
    <cellStyle name="Notas 4 5 2 3 2 4 4" xfId="40504"/>
    <cellStyle name="Notas 4 5 2 3 2 4 5" xfId="40505"/>
    <cellStyle name="Notas 4 5 2 3 2 4 6" xfId="40506"/>
    <cellStyle name="Notas 4 5 2 3 2 5" xfId="40507"/>
    <cellStyle name="Notas 4 5 2 3 2 5 2" xfId="40508"/>
    <cellStyle name="Notas 4 5 2 3 2 5 3" xfId="40509"/>
    <cellStyle name="Notas 4 5 2 3 2 5 4" xfId="40510"/>
    <cellStyle name="Notas 4 5 2 3 2 5 5" xfId="40511"/>
    <cellStyle name="Notas 4 5 2 3 2 5 6" xfId="40512"/>
    <cellStyle name="Notas 4 5 2 3 2 6" xfId="40513"/>
    <cellStyle name="Notas 4 5 2 3 2 6 2" xfId="40514"/>
    <cellStyle name="Notas 4 5 2 3 2 6 3" xfId="40515"/>
    <cellStyle name="Notas 4 5 2 3 2 6 4" xfId="40516"/>
    <cellStyle name="Notas 4 5 2 3 2 6 5" xfId="40517"/>
    <cellStyle name="Notas 4 5 2 3 2 6 6" xfId="40518"/>
    <cellStyle name="Notas 4 5 2 3 2 7" xfId="40519"/>
    <cellStyle name="Notas 4 5 2 3 2 7 2" xfId="40520"/>
    <cellStyle name="Notas 4 5 2 3 2 7 3" xfId="40521"/>
    <cellStyle name="Notas 4 5 2 3 2 7 4" xfId="40522"/>
    <cellStyle name="Notas 4 5 2 3 2 7 5" xfId="40523"/>
    <cellStyle name="Notas 4 5 2 3 2 7 6" xfId="40524"/>
    <cellStyle name="Notas 4 5 2 3 2 8" xfId="40525"/>
    <cellStyle name="Notas 4 5 2 3 2 8 2" xfId="40526"/>
    <cellStyle name="Notas 4 5 2 3 2 8 3" xfId="40527"/>
    <cellStyle name="Notas 4 5 2 3 2 8 4" xfId="40528"/>
    <cellStyle name="Notas 4 5 2 3 2 8 5" xfId="40529"/>
    <cellStyle name="Notas 4 5 2 3 2 8 6" xfId="40530"/>
    <cellStyle name="Notas 4 5 2 3 2 9" xfId="40531"/>
    <cellStyle name="Notas 4 5 2 3 3" xfId="40532"/>
    <cellStyle name="Notas 4 5 2 3 3 2" xfId="40533"/>
    <cellStyle name="Notas 4 5 2 3 3 3" xfId="40534"/>
    <cellStyle name="Notas 4 5 2 3 3 4" xfId="40535"/>
    <cellStyle name="Notas 4 5 2 3 3 5" xfId="40536"/>
    <cellStyle name="Notas 4 5 2 3 3 6" xfId="40537"/>
    <cellStyle name="Notas 4 5 2 3 4" xfId="40538"/>
    <cellStyle name="Notas 4 5 2 3 4 2" xfId="40539"/>
    <cellStyle name="Notas 4 5 2 3 4 3" xfId="40540"/>
    <cellStyle name="Notas 4 5 2 3 4 4" xfId="40541"/>
    <cellStyle name="Notas 4 5 2 3 4 5" xfId="40542"/>
    <cellStyle name="Notas 4 5 2 3 4 6" xfId="40543"/>
    <cellStyle name="Notas 4 5 2 3 5" xfId="40544"/>
    <cellStyle name="Notas 4 5 2 3 5 2" xfId="40545"/>
    <cellStyle name="Notas 4 5 2 3 5 3" xfId="40546"/>
    <cellStyle name="Notas 4 5 2 3 5 4" xfId="40547"/>
    <cellStyle name="Notas 4 5 2 3 5 5" xfId="40548"/>
    <cellStyle name="Notas 4 5 2 3 5 6" xfId="40549"/>
    <cellStyle name="Notas 4 5 2 3 6" xfId="40550"/>
    <cellStyle name="Notas 4 5 2 3 6 2" xfId="40551"/>
    <cellStyle name="Notas 4 5 2 3 6 3" xfId="40552"/>
    <cellStyle name="Notas 4 5 2 3 6 4" xfId="40553"/>
    <cellStyle name="Notas 4 5 2 3 6 5" xfId="40554"/>
    <cellStyle name="Notas 4 5 2 3 6 6" xfId="40555"/>
    <cellStyle name="Notas 4 5 2 3 7" xfId="40556"/>
    <cellStyle name="Notas 4 5 2 3 7 2" xfId="40557"/>
    <cellStyle name="Notas 4 5 2 3 7 3" xfId="40558"/>
    <cellStyle name="Notas 4 5 2 3 7 4" xfId="40559"/>
    <cellStyle name="Notas 4 5 2 3 7 5" xfId="40560"/>
    <cellStyle name="Notas 4 5 2 3 7 6" xfId="40561"/>
    <cellStyle name="Notas 4 5 2 3 8" xfId="40562"/>
    <cellStyle name="Notas 4 5 2 3 8 2" xfId="40563"/>
    <cellStyle name="Notas 4 5 2 3 8 3" xfId="40564"/>
    <cellStyle name="Notas 4 5 2 3 8 4" xfId="40565"/>
    <cellStyle name="Notas 4 5 2 3 8 5" xfId="40566"/>
    <cellStyle name="Notas 4 5 2 3 8 6" xfId="40567"/>
    <cellStyle name="Notas 4 5 2 3 9" xfId="40568"/>
    <cellStyle name="Notas 4 5 2 3 9 2" xfId="40569"/>
    <cellStyle name="Notas 4 5 2 3 9 3" xfId="40570"/>
    <cellStyle name="Notas 4 5 2 3 9 4" xfId="40571"/>
    <cellStyle name="Notas 4 5 2 3 9 5" xfId="40572"/>
    <cellStyle name="Notas 4 5 2 3 9 6" xfId="40573"/>
    <cellStyle name="Notas 4 5 2 4" xfId="40574"/>
    <cellStyle name="Notas 4 5 2 4 10" xfId="40575"/>
    <cellStyle name="Notas 4 5 2 4 11" xfId="40576"/>
    <cellStyle name="Notas 4 5 2 4 12" xfId="40577"/>
    <cellStyle name="Notas 4 5 2 4 13" xfId="40578"/>
    <cellStyle name="Notas 4 5 2 4 2" xfId="40579"/>
    <cellStyle name="Notas 4 5 2 4 2 2" xfId="40580"/>
    <cellStyle name="Notas 4 5 2 4 2 3" xfId="40581"/>
    <cellStyle name="Notas 4 5 2 4 2 4" xfId="40582"/>
    <cellStyle name="Notas 4 5 2 4 2 5" xfId="40583"/>
    <cellStyle name="Notas 4 5 2 4 2 6" xfId="40584"/>
    <cellStyle name="Notas 4 5 2 4 3" xfId="40585"/>
    <cellStyle name="Notas 4 5 2 4 3 2" xfId="40586"/>
    <cellStyle name="Notas 4 5 2 4 3 3" xfId="40587"/>
    <cellStyle name="Notas 4 5 2 4 3 4" xfId="40588"/>
    <cellStyle name="Notas 4 5 2 4 3 5" xfId="40589"/>
    <cellStyle name="Notas 4 5 2 4 3 6" xfId="40590"/>
    <cellStyle name="Notas 4 5 2 4 4" xfId="40591"/>
    <cellStyle name="Notas 4 5 2 4 4 2" xfId="40592"/>
    <cellStyle name="Notas 4 5 2 4 4 3" xfId="40593"/>
    <cellStyle name="Notas 4 5 2 4 4 4" xfId="40594"/>
    <cellStyle name="Notas 4 5 2 4 4 5" xfId="40595"/>
    <cellStyle name="Notas 4 5 2 4 4 6" xfId="40596"/>
    <cellStyle name="Notas 4 5 2 4 5" xfId="40597"/>
    <cellStyle name="Notas 4 5 2 4 5 2" xfId="40598"/>
    <cellStyle name="Notas 4 5 2 4 5 3" xfId="40599"/>
    <cellStyle name="Notas 4 5 2 4 5 4" xfId="40600"/>
    <cellStyle name="Notas 4 5 2 4 5 5" xfId="40601"/>
    <cellStyle name="Notas 4 5 2 4 5 6" xfId="40602"/>
    <cellStyle name="Notas 4 5 2 4 6" xfId="40603"/>
    <cellStyle name="Notas 4 5 2 4 6 2" xfId="40604"/>
    <cellStyle name="Notas 4 5 2 4 6 3" xfId="40605"/>
    <cellStyle name="Notas 4 5 2 4 6 4" xfId="40606"/>
    <cellStyle name="Notas 4 5 2 4 6 5" xfId="40607"/>
    <cellStyle name="Notas 4 5 2 4 6 6" xfId="40608"/>
    <cellStyle name="Notas 4 5 2 4 7" xfId="40609"/>
    <cellStyle name="Notas 4 5 2 4 7 2" xfId="40610"/>
    <cellStyle name="Notas 4 5 2 4 7 3" xfId="40611"/>
    <cellStyle name="Notas 4 5 2 4 7 4" xfId="40612"/>
    <cellStyle name="Notas 4 5 2 4 7 5" xfId="40613"/>
    <cellStyle name="Notas 4 5 2 4 7 6" xfId="40614"/>
    <cellStyle name="Notas 4 5 2 4 8" xfId="40615"/>
    <cellStyle name="Notas 4 5 2 4 8 2" xfId="40616"/>
    <cellStyle name="Notas 4 5 2 4 8 3" xfId="40617"/>
    <cellStyle name="Notas 4 5 2 4 8 4" xfId="40618"/>
    <cellStyle name="Notas 4 5 2 4 8 5" xfId="40619"/>
    <cellStyle name="Notas 4 5 2 4 8 6" xfId="40620"/>
    <cellStyle name="Notas 4 5 2 4 9" xfId="40621"/>
    <cellStyle name="Notas 4 5 2 5" xfId="40622"/>
    <cellStyle name="Notas 4 5 2 5 10" xfId="40623"/>
    <cellStyle name="Notas 4 5 2 5 11" xfId="40624"/>
    <cellStyle name="Notas 4 5 2 5 12" xfId="40625"/>
    <cellStyle name="Notas 4 5 2 5 13" xfId="40626"/>
    <cellStyle name="Notas 4 5 2 5 2" xfId="40627"/>
    <cellStyle name="Notas 4 5 2 5 2 2" xfId="40628"/>
    <cellStyle name="Notas 4 5 2 5 2 3" xfId="40629"/>
    <cellStyle name="Notas 4 5 2 5 2 4" xfId="40630"/>
    <cellStyle name="Notas 4 5 2 5 2 5" xfId="40631"/>
    <cellStyle name="Notas 4 5 2 5 2 6" xfId="40632"/>
    <cellStyle name="Notas 4 5 2 5 3" xfId="40633"/>
    <cellStyle name="Notas 4 5 2 5 3 2" xfId="40634"/>
    <cellStyle name="Notas 4 5 2 5 3 3" xfId="40635"/>
    <cellStyle name="Notas 4 5 2 5 3 4" xfId="40636"/>
    <cellStyle name="Notas 4 5 2 5 3 5" xfId="40637"/>
    <cellStyle name="Notas 4 5 2 5 3 6" xfId="40638"/>
    <cellStyle name="Notas 4 5 2 5 4" xfId="40639"/>
    <cellStyle name="Notas 4 5 2 5 4 2" xfId="40640"/>
    <cellStyle name="Notas 4 5 2 5 4 3" xfId="40641"/>
    <cellStyle name="Notas 4 5 2 5 4 4" xfId="40642"/>
    <cellStyle name="Notas 4 5 2 5 4 5" xfId="40643"/>
    <cellStyle name="Notas 4 5 2 5 4 6" xfId="40644"/>
    <cellStyle name="Notas 4 5 2 5 5" xfId="40645"/>
    <cellStyle name="Notas 4 5 2 5 5 2" xfId="40646"/>
    <cellStyle name="Notas 4 5 2 5 5 3" xfId="40647"/>
    <cellStyle name="Notas 4 5 2 5 5 4" xfId="40648"/>
    <cellStyle name="Notas 4 5 2 5 5 5" xfId="40649"/>
    <cellStyle name="Notas 4 5 2 5 5 6" xfId="40650"/>
    <cellStyle name="Notas 4 5 2 5 6" xfId="40651"/>
    <cellStyle name="Notas 4 5 2 5 6 2" xfId="40652"/>
    <cellStyle name="Notas 4 5 2 5 6 3" xfId="40653"/>
    <cellStyle name="Notas 4 5 2 5 6 4" xfId="40654"/>
    <cellStyle name="Notas 4 5 2 5 6 5" xfId="40655"/>
    <cellStyle name="Notas 4 5 2 5 6 6" xfId="40656"/>
    <cellStyle name="Notas 4 5 2 5 7" xfId="40657"/>
    <cellStyle name="Notas 4 5 2 5 7 2" xfId="40658"/>
    <cellStyle name="Notas 4 5 2 5 7 3" xfId="40659"/>
    <cellStyle name="Notas 4 5 2 5 7 4" xfId="40660"/>
    <cellStyle name="Notas 4 5 2 5 7 5" xfId="40661"/>
    <cellStyle name="Notas 4 5 2 5 7 6" xfId="40662"/>
    <cellStyle name="Notas 4 5 2 5 8" xfId="40663"/>
    <cellStyle name="Notas 4 5 2 5 8 2" xfId="40664"/>
    <cellStyle name="Notas 4 5 2 5 8 3" xfId="40665"/>
    <cellStyle name="Notas 4 5 2 5 8 4" xfId="40666"/>
    <cellStyle name="Notas 4 5 2 5 8 5" xfId="40667"/>
    <cellStyle name="Notas 4 5 2 5 8 6" xfId="40668"/>
    <cellStyle name="Notas 4 5 2 5 9" xfId="40669"/>
    <cellStyle name="Notas 4 5 2 6" xfId="40670"/>
    <cellStyle name="Notas 4 5 2 6 10" xfId="40671"/>
    <cellStyle name="Notas 4 5 2 6 11" xfId="40672"/>
    <cellStyle name="Notas 4 5 2 6 12" xfId="40673"/>
    <cellStyle name="Notas 4 5 2 6 13" xfId="40674"/>
    <cellStyle name="Notas 4 5 2 6 2" xfId="40675"/>
    <cellStyle name="Notas 4 5 2 6 2 2" xfId="40676"/>
    <cellStyle name="Notas 4 5 2 6 2 3" xfId="40677"/>
    <cellStyle name="Notas 4 5 2 6 2 4" xfId="40678"/>
    <cellStyle name="Notas 4 5 2 6 2 5" xfId="40679"/>
    <cellStyle name="Notas 4 5 2 6 2 6" xfId="40680"/>
    <cellStyle name="Notas 4 5 2 6 3" xfId="40681"/>
    <cellStyle name="Notas 4 5 2 6 3 2" xfId="40682"/>
    <cellStyle name="Notas 4 5 2 6 3 3" xfId="40683"/>
    <cellStyle name="Notas 4 5 2 6 3 4" xfId="40684"/>
    <cellStyle name="Notas 4 5 2 6 3 5" xfId="40685"/>
    <cellStyle name="Notas 4 5 2 6 3 6" xfId="40686"/>
    <cellStyle name="Notas 4 5 2 6 4" xfId="40687"/>
    <cellStyle name="Notas 4 5 2 6 4 2" xfId="40688"/>
    <cellStyle name="Notas 4 5 2 6 4 3" xfId="40689"/>
    <cellStyle name="Notas 4 5 2 6 4 4" xfId="40690"/>
    <cellStyle name="Notas 4 5 2 6 4 5" xfId="40691"/>
    <cellStyle name="Notas 4 5 2 6 4 6" xfId="40692"/>
    <cellStyle name="Notas 4 5 2 6 5" xfId="40693"/>
    <cellStyle name="Notas 4 5 2 6 5 2" xfId="40694"/>
    <cellStyle name="Notas 4 5 2 6 5 3" xfId="40695"/>
    <cellStyle name="Notas 4 5 2 6 5 4" xfId="40696"/>
    <cellStyle name="Notas 4 5 2 6 5 5" xfId="40697"/>
    <cellStyle name="Notas 4 5 2 6 5 6" xfId="40698"/>
    <cellStyle name="Notas 4 5 2 6 6" xfId="40699"/>
    <cellStyle name="Notas 4 5 2 6 6 2" xfId="40700"/>
    <cellStyle name="Notas 4 5 2 6 6 3" xfId="40701"/>
    <cellStyle name="Notas 4 5 2 6 6 4" xfId="40702"/>
    <cellStyle name="Notas 4 5 2 6 6 5" xfId="40703"/>
    <cellStyle name="Notas 4 5 2 6 6 6" xfId="40704"/>
    <cellStyle name="Notas 4 5 2 6 7" xfId="40705"/>
    <cellStyle name="Notas 4 5 2 6 7 2" xfId="40706"/>
    <cellStyle name="Notas 4 5 2 6 7 3" xfId="40707"/>
    <cellStyle name="Notas 4 5 2 6 7 4" xfId="40708"/>
    <cellStyle name="Notas 4 5 2 6 7 5" xfId="40709"/>
    <cellStyle name="Notas 4 5 2 6 7 6" xfId="40710"/>
    <cellStyle name="Notas 4 5 2 6 8" xfId="40711"/>
    <cellStyle name="Notas 4 5 2 6 8 2" xfId="40712"/>
    <cellStyle name="Notas 4 5 2 6 8 3" xfId="40713"/>
    <cellStyle name="Notas 4 5 2 6 8 4" xfId="40714"/>
    <cellStyle name="Notas 4 5 2 6 8 5" xfId="40715"/>
    <cellStyle name="Notas 4 5 2 6 8 6" xfId="40716"/>
    <cellStyle name="Notas 4 5 2 6 9" xfId="40717"/>
    <cellStyle name="Notas 4 5 2 7" xfId="40718"/>
    <cellStyle name="Notas 4 5 2 7 10" xfId="40719"/>
    <cellStyle name="Notas 4 5 2 7 11" xfId="40720"/>
    <cellStyle name="Notas 4 5 2 7 12" xfId="40721"/>
    <cellStyle name="Notas 4 5 2 7 13" xfId="40722"/>
    <cellStyle name="Notas 4 5 2 7 2" xfId="40723"/>
    <cellStyle name="Notas 4 5 2 7 2 2" xfId="40724"/>
    <cellStyle name="Notas 4 5 2 7 2 3" xfId="40725"/>
    <cellStyle name="Notas 4 5 2 7 2 4" xfId="40726"/>
    <cellStyle name="Notas 4 5 2 7 2 5" xfId="40727"/>
    <cellStyle name="Notas 4 5 2 7 2 6" xfId="40728"/>
    <cellStyle name="Notas 4 5 2 7 3" xfId="40729"/>
    <cellStyle name="Notas 4 5 2 7 3 2" xfId="40730"/>
    <cellStyle name="Notas 4 5 2 7 3 3" xfId="40731"/>
    <cellStyle name="Notas 4 5 2 7 3 4" xfId="40732"/>
    <cellStyle name="Notas 4 5 2 7 3 5" xfId="40733"/>
    <cellStyle name="Notas 4 5 2 7 3 6" xfId="40734"/>
    <cellStyle name="Notas 4 5 2 7 4" xfId="40735"/>
    <cellStyle name="Notas 4 5 2 7 4 2" xfId="40736"/>
    <cellStyle name="Notas 4 5 2 7 4 3" xfId="40737"/>
    <cellStyle name="Notas 4 5 2 7 4 4" xfId="40738"/>
    <cellStyle name="Notas 4 5 2 7 4 5" xfId="40739"/>
    <cellStyle name="Notas 4 5 2 7 4 6" xfId="40740"/>
    <cellStyle name="Notas 4 5 2 7 5" xfId="40741"/>
    <cellStyle name="Notas 4 5 2 7 5 2" xfId="40742"/>
    <cellStyle name="Notas 4 5 2 7 5 3" xfId="40743"/>
    <cellStyle name="Notas 4 5 2 7 5 4" xfId="40744"/>
    <cellStyle name="Notas 4 5 2 7 5 5" xfId="40745"/>
    <cellStyle name="Notas 4 5 2 7 5 6" xfId="40746"/>
    <cellStyle name="Notas 4 5 2 7 6" xfId="40747"/>
    <cellStyle name="Notas 4 5 2 7 6 2" xfId="40748"/>
    <cellStyle name="Notas 4 5 2 7 6 3" xfId="40749"/>
    <cellStyle name="Notas 4 5 2 7 6 4" xfId="40750"/>
    <cellStyle name="Notas 4 5 2 7 6 5" xfId="40751"/>
    <cellStyle name="Notas 4 5 2 7 6 6" xfId="40752"/>
    <cellStyle name="Notas 4 5 2 7 7" xfId="40753"/>
    <cellStyle name="Notas 4 5 2 7 7 2" xfId="40754"/>
    <cellStyle name="Notas 4 5 2 7 7 3" xfId="40755"/>
    <cellStyle name="Notas 4 5 2 7 7 4" xfId="40756"/>
    <cellStyle name="Notas 4 5 2 7 7 5" xfId="40757"/>
    <cellStyle name="Notas 4 5 2 7 7 6" xfId="40758"/>
    <cellStyle name="Notas 4 5 2 7 8" xfId="40759"/>
    <cellStyle name="Notas 4 5 2 7 8 2" xfId="40760"/>
    <cellStyle name="Notas 4 5 2 7 8 3" xfId="40761"/>
    <cellStyle name="Notas 4 5 2 7 8 4" xfId="40762"/>
    <cellStyle name="Notas 4 5 2 7 8 5" xfId="40763"/>
    <cellStyle name="Notas 4 5 2 7 8 6" xfId="40764"/>
    <cellStyle name="Notas 4 5 2 7 9" xfId="40765"/>
    <cellStyle name="Notas 4 5 2 8" xfId="40766"/>
    <cellStyle name="Notas 4 5 2 8 10" xfId="40767"/>
    <cellStyle name="Notas 4 5 2 8 11" xfId="40768"/>
    <cellStyle name="Notas 4 5 2 8 12" xfId="40769"/>
    <cellStyle name="Notas 4 5 2 8 13" xfId="40770"/>
    <cellStyle name="Notas 4 5 2 8 2" xfId="40771"/>
    <cellStyle name="Notas 4 5 2 8 2 2" xfId="40772"/>
    <cellStyle name="Notas 4 5 2 8 2 3" xfId="40773"/>
    <cellStyle name="Notas 4 5 2 8 2 4" xfId="40774"/>
    <cellStyle name="Notas 4 5 2 8 2 5" xfId="40775"/>
    <cellStyle name="Notas 4 5 2 8 2 6" xfId="40776"/>
    <cellStyle name="Notas 4 5 2 8 3" xfId="40777"/>
    <cellStyle name="Notas 4 5 2 8 3 2" xfId="40778"/>
    <cellStyle name="Notas 4 5 2 8 3 3" xfId="40779"/>
    <cellStyle name="Notas 4 5 2 8 3 4" xfId="40780"/>
    <cellStyle name="Notas 4 5 2 8 3 5" xfId="40781"/>
    <cellStyle name="Notas 4 5 2 8 3 6" xfId="40782"/>
    <cellStyle name="Notas 4 5 2 8 4" xfId="40783"/>
    <cellStyle name="Notas 4 5 2 8 4 2" xfId="40784"/>
    <cellStyle name="Notas 4 5 2 8 4 3" xfId="40785"/>
    <cellStyle name="Notas 4 5 2 8 4 4" xfId="40786"/>
    <cellStyle name="Notas 4 5 2 8 4 5" xfId="40787"/>
    <cellStyle name="Notas 4 5 2 8 4 6" xfId="40788"/>
    <cellStyle name="Notas 4 5 2 8 5" xfId="40789"/>
    <cellStyle name="Notas 4 5 2 8 5 2" xfId="40790"/>
    <cellStyle name="Notas 4 5 2 8 5 3" xfId="40791"/>
    <cellStyle name="Notas 4 5 2 8 5 4" xfId="40792"/>
    <cellStyle name="Notas 4 5 2 8 5 5" xfId="40793"/>
    <cellStyle name="Notas 4 5 2 8 5 6" xfId="40794"/>
    <cellStyle name="Notas 4 5 2 8 6" xfId="40795"/>
    <cellStyle name="Notas 4 5 2 8 6 2" xfId="40796"/>
    <cellStyle name="Notas 4 5 2 8 6 3" xfId="40797"/>
    <cellStyle name="Notas 4 5 2 8 6 4" xfId="40798"/>
    <cellStyle name="Notas 4 5 2 8 6 5" xfId="40799"/>
    <cellStyle name="Notas 4 5 2 8 6 6" xfId="40800"/>
    <cellStyle name="Notas 4 5 2 8 7" xfId="40801"/>
    <cellStyle name="Notas 4 5 2 8 7 2" xfId="40802"/>
    <cellStyle name="Notas 4 5 2 8 7 3" xfId="40803"/>
    <cellStyle name="Notas 4 5 2 8 7 4" xfId="40804"/>
    <cellStyle name="Notas 4 5 2 8 7 5" xfId="40805"/>
    <cellStyle name="Notas 4 5 2 8 7 6" xfId="40806"/>
    <cellStyle name="Notas 4 5 2 8 8" xfId="40807"/>
    <cellStyle name="Notas 4 5 2 8 8 2" xfId="40808"/>
    <cellStyle name="Notas 4 5 2 8 8 3" xfId="40809"/>
    <cellStyle name="Notas 4 5 2 8 8 4" xfId="40810"/>
    <cellStyle name="Notas 4 5 2 8 8 5" xfId="40811"/>
    <cellStyle name="Notas 4 5 2 8 8 6" xfId="40812"/>
    <cellStyle name="Notas 4 5 2 8 9" xfId="40813"/>
    <cellStyle name="Notas 4 5 2 9" xfId="40814"/>
    <cellStyle name="Notas 4 5 2 9 2" xfId="40815"/>
    <cellStyle name="Notas 4 5 2 9 3" xfId="40816"/>
    <cellStyle name="Notas 4 5 2 9 4" xfId="40817"/>
    <cellStyle name="Notas 4 5 2 9 5" xfId="40818"/>
    <cellStyle name="Notas 4 5 2 9 6" xfId="40819"/>
    <cellStyle name="Notas 4 5 20" xfId="40820"/>
    <cellStyle name="Notas 4 5 21" xfId="40821"/>
    <cellStyle name="Notas 4 5 22" xfId="40822"/>
    <cellStyle name="Notas 4 5 3" xfId="40823"/>
    <cellStyle name="Notas 4 5 3 10" xfId="40824"/>
    <cellStyle name="Notas 4 5 3 10 2" xfId="40825"/>
    <cellStyle name="Notas 4 5 3 10 3" xfId="40826"/>
    <cellStyle name="Notas 4 5 3 10 4" xfId="40827"/>
    <cellStyle name="Notas 4 5 3 10 5" xfId="40828"/>
    <cellStyle name="Notas 4 5 3 10 6" xfId="40829"/>
    <cellStyle name="Notas 4 5 3 11" xfId="40830"/>
    <cellStyle name="Notas 4 5 3 11 2" xfId="40831"/>
    <cellStyle name="Notas 4 5 3 11 3" xfId="40832"/>
    <cellStyle name="Notas 4 5 3 11 4" xfId="40833"/>
    <cellStyle name="Notas 4 5 3 11 5" xfId="40834"/>
    <cellStyle name="Notas 4 5 3 11 6" xfId="40835"/>
    <cellStyle name="Notas 4 5 3 12" xfId="40836"/>
    <cellStyle name="Notas 4 5 3 12 2" xfId="40837"/>
    <cellStyle name="Notas 4 5 3 12 3" xfId="40838"/>
    <cellStyle name="Notas 4 5 3 12 4" xfId="40839"/>
    <cellStyle name="Notas 4 5 3 12 5" xfId="40840"/>
    <cellStyle name="Notas 4 5 3 12 6" xfId="40841"/>
    <cellStyle name="Notas 4 5 3 13" xfId="40842"/>
    <cellStyle name="Notas 4 5 3 13 2" xfId="40843"/>
    <cellStyle name="Notas 4 5 3 13 3" xfId="40844"/>
    <cellStyle name="Notas 4 5 3 13 4" xfId="40845"/>
    <cellStyle name="Notas 4 5 3 13 5" xfId="40846"/>
    <cellStyle name="Notas 4 5 3 13 6" xfId="40847"/>
    <cellStyle name="Notas 4 5 3 14" xfId="40848"/>
    <cellStyle name="Notas 4 5 3 14 2" xfId="40849"/>
    <cellStyle name="Notas 4 5 3 14 3" xfId="40850"/>
    <cellStyle name="Notas 4 5 3 14 4" xfId="40851"/>
    <cellStyle name="Notas 4 5 3 14 5" xfId="40852"/>
    <cellStyle name="Notas 4 5 3 14 6" xfId="40853"/>
    <cellStyle name="Notas 4 5 3 15" xfId="40854"/>
    <cellStyle name="Notas 4 5 3 16" xfId="40855"/>
    <cellStyle name="Notas 4 5 3 17" xfId="40856"/>
    <cellStyle name="Notas 4 5 3 18" xfId="40857"/>
    <cellStyle name="Notas 4 5 3 19" xfId="40858"/>
    <cellStyle name="Notas 4 5 3 2" xfId="40859"/>
    <cellStyle name="Notas 4 5 3 2 10" xfId="40860"/>
    <cellStyle name="Notas 4 5 3 2 11" xfId="40861"/>
    <cellStyle name="Notas 4 5 3 2 12" xfId="40862"/>
    <cellStyle name="Notas 4 5 3 2 13" xfId="40863"/>
    <cellStyle name="Notas 4 5 3 2 14" xfId="40864"/>
    <cellStyle name="Notas 4 5 3 2 2" xfId="40865"/>
    <cellStyle name="Notas 4 5 3 2 2 2" xfId="40866"/>
    <cellStyle name="Notas 4 5 3 2 2 3" xfId="40867"/>
    <cellStyle name="Notas 4 5 3 2 2 4" xfId="40868"/>
    <cellStyle name="Notas 4 5 3 2 2 5" xfId="40869"/>
    <cellStyle name="Notas 4 5 3 2 2 6" xfId="40870"/>
    <cellStyle name="Notas 4 5 3 2 2 7" xfId="40871"/>
    <cellStyle name="Notas 4 5 3 2 3" xfId="40872"/>
    <cellStyle name="Notas 4 5 3 2 3 2" xfId="40873"/>
    <cellStyle name="Notas 4 5 3 2 3 3" xfId="40874"/>
    <cellStyle name="Notas 4 5 3 2 3 4" xfId="40875"/>
    <cellStyle name="Notas 4 5 3 2 3 5" xfId="40876"/>
    <cellStyle name="Notas 4 5 3 2 3 6" xfId="40877"/>
    <cellStyle name="Notas 4 5 3 2 4" xfId="40878"/>
    <cellStyle name="Notas 4 5 3 2 4 2" xfId="40879"/>
    <cellStyle name="Notas 4 5 3 2 4 3" xfId="40880"/>
    <cellStyle name="Notas 4 5 3 2 4 4" xfId="40881"/>
    <cellStyle name="Notas 4 5 3 2 4 5" xfId="40882"/>
    <cellStyle name="Notas 4 5 3 2 4 6" xfId="40883"/>
    <cellStyle name="Notas 4 5 3 2 5" xfId="40884"/>
    <cellStyle name="Notas 4 5 3 2 5 2" xfId="40885"/>
    <cellStyle name="Notas 4 5 3 2 5 3" xfId="40886"/>
    <cellStyle name="Notas 4 5 3 2 5 4" xfId="40887"/>
    <cellStyle name="Notas 4 5 3 2 5 5" xfId="40888"/>
    <cellStyle name="Notas 4 5 3 2 5 6" xfId="40889"/>
    <cellStyle name="Notas 4 5 3 2 6" xfId="40890"/>
    <cellStyle name="Notas 4 5 3 2 6 2" xfId="40891"/>
    <cellStyle name="Notas 4 5 3 2 6 3" xfId="40892"/>
    <cellStyle name="Notas 4 5 3 2 6 4" xfId="40893"/>
    <cellStyle name="Notas 4 5 3 2 6 5" xfId="40894"/>
    <cellStyle name="Notas 4 5 3 2 6 6" xfId="40895"/>
    <cellStyle name="Notas 4 5 3 2 7" xfId="40896"/>
    <cellStyle name="Notas 4 5 3 2 7 2" xfId="40897"/>
    <cellStyle name="Notas 4 5 3 2 7 3" xfId="40898"/>
    <cellStyle name="Notas 4 5 3 2 7 4" xfId="40899"/>
    <cellStyle name="Notas 4 5 3 2 7 5" xfId="40900"/>
    <cellStyle name="Notas 4 5 3 2 7 6" xfId="40901"/>
    <cellStyle name="Notas 4 5 3 2 8" xfId="40902"/>
    <cellStyle name="Notas 4 5 3 2 8 2" xfId="40903"/>
    <cellStyle name="Notas 4 5 3 2 8 3" xfId="40904"/>
    <cellStyle name="Notas 4 5 3 2 8 4" xfId="40905"/>
    <cellStyle name="Notas 4 5 3 2 8 5" xfId="40906"/>
    <cellStyle name="Notas 4 5 3 2 8 6" xfId="40907"/>
    <cellStyle name="Notas 4 5 3 2 9" xfId="40908"/>
    <cellStyle name="Notas 4 5 3 20" xfId="40909"/>
    <cellStyle name="Notas 4 5 3 3" xfId="40910"/>
    <cellStyle name="Notas 4 5 3 3 10" xfId="40911"/>
    <cellStyle name="Notas 4 5 3 3 11" xfId="40912"/>
    <cellStyle name="Notas 4 5 3 3 12" xfId="40913"/>
    <cellStyle name="Notas 4 5 3 3 13" xfId="40914"/>
    <cellStyle name="Notas 4 5 3 3 2" xfId="40915"/>
    <cellStyle name="Notas 4 5 3 3 2 2" xfId="40916"/>
    <cellStyle name="Notas 4 5 3 3 2 3" xfId="40917"/>
    <cellStyle name="Notas 4 5 3 3 2 4" xfId="40918"/>
    <cellStyle name="Notas 4 5 3 3 2 5" xfId="40919"/>
    <cellStyle name="Notas 4 5 3 3 2 6" xfId="40920"/>
    <cellStyle name="Notas 4 5 3 3 3" xfId="40921"/>
    <cellStyle name="Notas 4 5 3 3 3 2" xfId="40922"/>
    <cellStyle name="Notas 4 5 3 3 3 3" xfId="40923"/>
    <cellStyle name="Notas 4 5 3 3 3 4" xfId="40924"/>
    <cellStyle name="Notas 4 5 3 3 3 5" xfId="40925"/>
    <cellStyle name="Notas 4 5 3 3 3 6" xfId="40926"/>
    <cellStyle name="Notas 4 5 3 3 4" xfId="40927"/>
    <cellStyle name="Notas 4 5 3 3 4 2" xfId="40928"/>
    <cellStyle name="Notas 4 5 3 3 4 3" xfId="40929"/>
    <cellStyle name="Notas 4 5 3 3 4 4" xfId="40930"/>
    <cellStyle name="Notas 4 5 3 3 4 5" xfId="40931"/>
    <cellStyle name="Notas 4 5 3 3 4 6" xfId="40932"/>
    <cellStyle name="Notas 4 5 3 3 5" xfId="40933"/>
    <cellStyle name="Notas 4 5 3 3 5 2" xfId="40934"/>
    <cellStyle name="Notas 4 5 3 3 5 3" xfId="40935"/>
    <cellStyle name="Notas 4 5 3 3 5 4" xfId="40936"/>
    <cellStyle name="Notas 4 5 3 3 5 5" xfId="40937"/>
    <cellStyle name="Notas 4 5 3 3 5 6" xfId="40938"/>
    <cellStyle name="Notas 4 5 3 3 6" xfId="40939"/>
    <cellStyle name="Notas 4 5 3 3 6 2" xfId="40940"/>
    <cellStyle name="Notas 4 5 3 3 6 3" xfId="40941"/>
    <cellStyle name="Notas 4 5 3 3 6 4" xfId="40942"/>
    <cellStyle name="Notas 4 5 3 3 6 5" xfId="40943"/>
    <cellStyle name="Notas 4 5 3 3 6 6" xfId="40944"/>
    <cellStyle name="Notas 4 5 3 3 7" xfId="40945"/>
    <cellStyle name="Notas 4 5 3 3 7 2" xfId="40946"/>
    <cellStyle name="Notas 4 5 3 3 7 3" xfId="40947"/>
    <cellStyle name="Notas 4 5 3 3 7 4" xfId="40948"/>
    <cellStyle name="Notas 4 5 3 3 7 5" xfId="40949"/>
    <cellStyle name="Notas 4 5 3 3 7 6" xfId="40950"/>
    <cellStyle name="Notas 4 5 3 3 8" xfId="40951"/>
    <cellStyle name="Notas 4 5 3 3 8 2" xfId="40952"/>
    <cellStyle name="Notas 4 5 3 3 8 3" xfId="40953"/>
    <cellStyle name="Notas 4 5 3 3 8 4" xfId="40954"/>
    <cellStyle name="Notas 4 5 3 3 8 5" xfId="40955"/>
    <cellStyle name="Notas 4 5 3 3 8 6" xfId="40956"/>
    <cellStyle name="Notas 4 5 3 3 9" xfId="40957"/>
    <cellStyle name="Notas 4 5 3 4" xfId="40958"/>
    <cellStyle name="Notas 4 5 3 4 10" xfId="40959"/>
    <cellStyle name="Notas 4 5 3 4 11" xfId="40960"/>
    <cellStyle name="Notas 4 5 3 4 12" xfId="40961"/>
    <cellStyle name="Notas 4 5 3 4 13" xfId="40962"/>
    <cellStyle name="Notas 4 5 3 4 2" xfId="40963"/>
    <cellStyle name="Notas 4 5 3 4 2 2" xfId="40964"/>
    <cellStyle name="Notas 4 5 3 4 2 3" xfId="40965"/>
    <cellStyle name="Notas 4 5 3 4 2 4" xfId="40966"/>
    <cellStyle name="Notas 4 5 3 4 2 5" xfId="40967"/>
    <cellStyle name="Notas 4 5 3 4 2 6" xfId="40968"/>
    <cellStyle name="Notas 4 5 3 4 3" xfId="40969"/>
    <cellStyle name="Notas 4 5 3 4 3 2" xfId="40970"/>
    <cellStyle name="Notas 4 5 3 4 3 3" xfId="40971"/>
    <cellStyle name="Notas 4 5 3 4 3 4" xfId="40972"/>
    <cellStyle name="Notas 4 5 3 4 3 5" xfId="40973"/>
    <cellStyle name="Notas 4 5 3 4 3 6" xfId="40974"/>
    <cellStyle name="Notas 4 5 3 4 4" xfId="40975"/>
    <cellStyle name="Notas 4 5 3 4 4 2" xfId="40976"/>
    <cellStyle name="Notas 4 5 3 4 4 3" xfId="40977"/>
    <cellStyle name="Notas 4 5 3 4 4 4" xfId="40978"/>
    <cellStyle name="Notas 4 5 3 4 4 5" xfId="40979"/>
    <cellStyle name="Notas 4 5 3 4 4 6" xfId="40980"/>
    <cellStyle name="Notas 4 5 3 4 5" xfId="40981"/>
    <cellStyle name="Notas 4 5 3 4 5 2" xfId="40982"/>
    <cellStyle name="Notas 4 5 3 4 5 3" xfId="40983"/>
    <cellStyle name="Notas 4 5 3 4 5 4" xfId="40984"/>
    <cellStyle name="Notas 4 5 3 4 5 5" xfId="40985"/>
    <cellStyle name="Notas 4 5 3 4 5 6" xfId="40986"/>
    <cellStyle name="Notas 4 5 3 4 6" xfId="40987"/>
    <cellStyle name="Notas 4 5 3 4 6 2" xfId="40988"/>
    <cellStyle name="Notas 4 5 3 4 6 3" xfId="40989"/>
    <cellStyle name="Notas 4 5 3 4 6 4" xfId="40990"/>
    <cellStyle name="Notas 4 5 3 4 6 5" xfId="40991"/>
    <cellStyle name="Notas 4 5 3 4 6 6" xfId="40992"/>
    <cellStyle name="Notas 4 5 3 4 7" xfId="40993"/>
    <cellStyle name="Notas 4 5 3 4 7 2" xfId="40994"/>
    <cellStyle name="Notas 4 5 3 4 7 3" xfId="40995"/>
    <cellStyle name="Notas 4 5 3 4 7 4" xfId="40996"/>
    <cellStyle name="Notas 4 5 3 4 7 5" xfId="40997"/>
    <cellStyle name="Notas 4 5 3 4 7 6" xfId="40998"/>
    <cellStyle name="Notas 4 5 3 4 8" xfId="40999"/>
    <cellStyle name="Notas 4 5 3 4 8 2" xfId="41000"/>
    <cellStyle name="Notas 4 5 3 4 8 3" xfId="41001"/>
    <cellStyle name="Notas 4 5 3 4 8 4" xfId="41002"/>
    <cellStyle name="Notas 4 5 3 4 8 5" xfId="41003"/>
    <cellStyle name="Notas 4 5 3 4 8 6" xfId="41004"/>
    <cellStyle name="Notas 4 5 3 4 9" xfId="41005"/>
    <cellStyle name="Notas 4 5 3 5" xfId="41006"/>
    <cellStyle name="Notas 4 5 3 5 10" xfId="41007"/>
    <cellStyle name="Notas 4 5 3 5 11" xfId="41008"/>
    <cellStyle name="Notas 4 5 3 5 12" xfId="41009"/>
    <cellStyle name="Notas 4 5 3 5 13" xfId="41010"/>
    <cellStyle name="Notas 4 5 3 5 2" xfId="41011"/>
    <cellStyle name="Notas 4 5 3 5 2 2" xfId="41012"/>
    <cellStyle name="Notas 4 5 3 5 2 3" xfId="41013"/>
    <cellStyle name="Notas 4 5 3 5 2 4" xfId="41014"/>
    <cellStyle name="Notas 4 5 3 5 2 5" xfId="41015"/>
    <cellStyle name="Notas 4 5 3 5 2 6" xfId="41016"/>
    <cellStyle name="Notas 4 5 3 5 3" xfId="41017"/>
    <cellStyle name="Notas 4 5 3 5 3 2" xfId="41018"/>
    <cellStyle name="Notas 4 5 3 5 3 3" xfId="41019"/>
    <cellStyle name="Notas 4 5 3 5 3 4" xfId="41020"/>
    <cellStyle name="Notas 4 5 3 5 3 5" xfId="41021"/>
    <cellStyle name="Notas 4 5 3 5 3 6" xfId="41022"/>
    <cellStyle name="Notas 4 5 3 5 4" xfId="41023"/>
    <cellStyle name="Notas 4 5 3 5 4 2" xfId="41024"/>
    <cellStyle name="Notas 4 5 3 5 4 3" xfId="41025"/>
    <cellStyle name="Notas 4 5 3 5 4 4" xfId="41026"/>
    <cellStyle name="Notas 4 5 3 5 4 5" xfId="41027"/>
    <cellStyle name="Notas 4 5 3 5 4 6" xfId="41028"/>
    <cellStyle name="Notas 4 5 3 5 5" xfId="41029"/>
    <cellStyle name="Notas 4 5 3 5 5 2" xfId="41030"/>
    <cellStyle name="Notas 4 5 3 5 5 3" xfId="41031"/>
    <cellStyle name="Notas 4 5 3 5 5 4" xfId="41032"/>
    <cellStyle name="Notas 4 5 3 5 5 5" xfId="41033"/>
    <cellStyle name="Notas 4 5 3 5 5 6" xfId="41034"/>
    <cellStyle name="Notas 4 5 3 5 6" xfId="41035"/>
    <cellStyle name="Notas 4 5 3 5 6 2" xfId="41036"/>
    <cellStyle name="Notas 4 5 3 5 6 3" xfId="41037"/>
    <cellStyle name="Notas 4 5 3 5 6 4" xfId="41038"/>
    <cellStyle name="Notas 4 5 3 5 6 5" xfId="41039"/>
    <cellStyle name="Notas 4 5 3 5 6 6" xfId="41040"/>
    <cellStyle name="Notas 4 5 3 5 7" xfId="41041"/>
    <cellStyle name="Notas 4 5 3 5 7 2" xfId="41042"/>
    <cellStyle name="Notas 4 5 3 5 7 3" xfId="41043"/>
    <cellStyle name="Notas 4 5 3 5 7 4" xfId="41044"/>
    <cellStyle name="Notas 4 5 3 5 7 5" xfId="41045"/>
    <cellStyle name="Notas 4 5 3 5 7 6" xfId="41046"/>
    <cellStyle name="Notas 4 5 3 5 8" xfId="41047"/>
    <cellStyle name="Notas 4 5 3 5 8 2" xfId="41048"/>
    <cellStyle name="Notas 4 5 3 5 8 3" xfId="41049"/>
    <cellStyle name="Notas 4 5 3 5 8 4" xfId="41050"/>
    <cellStyle name="Notas 4 5 3 5 8 5" xfId="41051"/>
    <cellStyle name="Notas 4 5 3 5 8 6" xfId="41052"/>
    <cellStyle name="Notas 4 5 3 5 9" xfId="41053"/>
    <cellStyle name="Notas 4 5 3 6" xfId="41054"/>
    <cellStyle name="Notas 4 5 3 6 10" xfId="41055"/>
    <cellStyle name="Notas 4 5 3 6 11" xfId="41056"/>
    <cellStyle name="Notas 4 5 3 6 12" xfId="41057"/>
    <cellStyle name="Notas 4 5 3 6 13" xfId="41058"/>
    <cellStyle name="Notas 4 5 3 6 2" xfId="41059"/>
    <cellStyle name="Notas 4 5 3 6 2 2" xfId="41060"/>
    <cellStyle name="Notas 4 5 3 6 2 3" xfId="41061"/>
    <cellStyle name="Notas 4 5 3 6 2 4" xfId="41062"/>
    <cellStyle name="Notas 4 5 3 6 2 5" xfId="41063"/>
    <cellStyle name="Notas 4 5 3 6 2 6" xfId="41064"/>
    <cellStyle name="Notas 4 5 3 6 3" xfId="41065"/>
    <cellStyle name="Notas 4 5 3 6 3 2" xfId="41066"/>
    <cellStyle name="Notas 4 5 3 6 3 3" xfId="41067"/>
    <cellStyle name="Notas 4 5 3 6 3 4" xfId="41068"/>
    <cellStyle name="Notas 4 5 3 6 3 5" xfId="41069"/>
    <cellStyle name="Notas 4 5 3 6 3 6" xfId="41070"/>
    <cellStyle name="Notas 4 5 3 6 4" xfId="41071"/>
    <cellStyle name="Notas 4 5 3 6 4 2" xfId="41072"/>
    <cellStyle name="Notas 4 5 3 6 4 3" xfId="41073"/>
    <cellStyle name="Notas 4 5 3 6 4 4" xfId="41074"/>
    <cellStyle name="Notas 4 5 3 6 4 5" xfId="41075"/>
    <cellStyle name="Notas 4 5 3 6 4 6" xfId="41076"/>
    <cellStyle name="Notas 4 5 3 6 5" xfId="41077"/>
    <cellStyle name="Notas 4 5 3 6 5 2" xfId="41078"/>
    <cellStyle name="Notas 4 5 3 6 5 3" xfId="41079"/>
    <cellStyle name="Notas 4 5 3 6 5 4" xfId="41080"/>
    <cellStyle name="Notas 4 5 3 6 5 5" xfId="41081"/>
    <cellStyle name="Notas 4 5 3 6 5 6" xfId="41082"/>
    <cellStyle name="Notas 4 5 3 6 6" xfId="41083"/>
    <cellStyle name="Notas 4 5 3 6 6 2" xfId="41084"/>
    <cellStyle name="Notas 4 5 3 6 6 3" xfId="41085"/>
    <cellStyle name="Notas 4 5 3 6 6 4" xfId="41086"/>
    <cellStyle name="Notas 4 5 3 6 6 5" xfId="41087"/>
    <cellStyle name="Notas 4 5 3 6 6 6" xfId="41088"/>
    <cellStyle name="Notas 4 5 3 6 7" xfId="41089"/>
    <cellStyle name="Notas 4 5 3 6 7 2" xfId="41090"/>
    <cellStyle name="Notas 4 5 3 6 7 3" xfId="41091"/>
    <cellStyle name="Notas 4 5 3 6 7 4" xfId="41092"/>
    <cellStyle name="Notas 4 5 3 6 7 5" xfId="41093"/>
    <cellStyle name="Notas 4 5 3 6 7 6" xfId="41094"/>
    <cellStyle name="Notas 4 5 3 6 8" xfId="41095"/>
    <cellStyle name="Notas 4 5 3 6 8 2" xfId="41096"/>
    <cellStyle name="Notas 4 5 3 6 8 3" xfId="41097"/>
    <cellStyle name="Notas 4 5 3 6 8 4" xfId="41098"/>
    <cellStyle name="Notas 4 5 3 6 8 5" xfId="41099"/>
    <cellStyle name="Notas 4 5 3 6 8 6" xfId="41100"/>
    <cellStyle name="Notas 4 5 3 6 9" xfId="41101"/>
    <cellStyle name="Notas 4 5 3 7" xfId="41102"/>
    <cellStyle name="Notas 4 5 3 7 10" xfId="41103"/>
    <cellStyle name="Notas 4 5 3 7 11" xfId="41104"/>
    <cellStyle name="Notas 4 5 3 7 12" xfId="41105"/>
    <cellStyle name="Notas 4 5 3 7 13" xfId="41106"/>
    <cellStyle name="Notas 4 5 3 7 2" xfId="41107"/>
    <cellStyle name="Notas 4 5 3 7 2 2" xfId="41108"/>
    <cellStyle name="Notas 4 5 3 7 2 3" xfId="41109"/>
    <cellStyle name="Notas 4 5 3 7 2 4" xfId="41110"/>
    <cellStyle name="Notas 4 5 3 7 2 5" xfId="41111"/>
    <cellStyle name="Notas 4 5 3 7 2 6" xfId="41112"/>
    <cellStyle name="Notas 4 5 3 7 3" xfId="41113"/>
    <cellStyle name="Notas 4 5 3 7 3 2" xfId="41114"/>
    <cellStyle name="Notas 4 5 3 7 3 3" xfId="41115"/>
    <cellStyle name="Notas 4 5 3 7 3 4" xfId="41116"/>
    <cellStyle name="Notas 4 5 3 7 3 5" xfId="41117"/>
    <cellStyle name="Notas 4 5 3 7 3 6" xfId="41118"/>
    <cellStyle name="Notas 4 5 3 7 4" xfId="41119"/>
    <cellStyle name="Notas 4 5 3 7 4 2" xfId="41120"/>
    <cellStyle name="Notas 4 5 3 7 4 3" xfId="41121"/>
    <cellStyle name="Notas 4 5 3 7 4 4" xfId="41122"/>
    <cellStyle name="Notas 4 5 3 7 4 5" xfId="41123"/>
    <cellStyle name="Notas 4 5 3 7 4 6" xfId="41124"/>
    <cellStyle name="Notas 4 5 3 7 5" xfId="41125"/>
    <cellStyle name="Notas 4 5 3 7 5 2" xfId="41126"/>
    <cellStyle name="Notas 4 5 3 7 5 3" xfId="41127"/>
    <cellStyle name="Notas 4 5 3 7 5 4" xfId="41128"/>
    <cellStyle name="Notas 4 5 3 7 5 5" xfId="41129"/>
    <cellStyle name="Notas 4 5 3 7 5 6" xfId="41130"/>
    <cellStyle name="Notas 4 5 3 7 6" xfId="41131"/>
    <cellStyle name="Notas 4 5 3 7 6 2" xfId="41132"/>
    <cellStyle name="Notas 4 5 3 7 6 3" xfId="41133"/>
    <cellStyle name="Notas 4 5 3 7 6 4" xfId="41134"/>
    <cellStyle name="Notas 4 5 3 7 6 5" xfId="41135"/>
    <cellStyle name="Notas 4 5 3 7 6 6" xfId="41136"/>
    <cellStyle name="Notas 4 5 3 7 7" xfId="41137"/>
    <cellStyle name="Notas 4 5 3 7 7 2" xfId="41138"/>
    <cellStyle name="Notas 4 5 3 7 7 3" xfId="41139"/>
    <cellStyle name="Notas 4 5 3 7 7 4" xfId="41140"/>
    <cellStyle name="Notas 4 5 3 7 7 5" xfId="41141"/>
    <cellStyle name="Notas 4 5 3 7 7 6" xfId="41142"/>
    <cellStyle name="Notas 4 5 3 7 8" xfId="41143"/>
    <cellStyle name="Notas 4 5 3 7 8 2" xfId="41144"/>
    <cellStyle name="Notas 4 5 3 7 8 3" xfId="41145"/>
    <cellStyle name="Notas 4 5 3 7 8 4" xfId="41146"/>
    <cellStyle name="Notas 4 5 3 7 8 5" xfId="41147"/>
    <cellStyle name="Notas 4 5 3 7 8 6" xfId="41148"/>
    <cellStyle name="Notas 4 5 3 7 9" xfId="41149"/>
    <cellStyle name="Notas 4 5 3 8" xfId="41150"/>
    <cellStyle name="Notas 4 5 3 8 2" xfId="41151"/>
    <cellStyle name="Notas 4 5 3 8 3" xfId="41152"/>
    <cellStyle name="Notas 4 5 3 8 4" xfId="41153"/>
    <cellStyle name="Notas 4 5 3 8 5" xfId="41154"/>
    <cellStyle name="Notas 4 5 3 8 6" xfId="41155"/>
    <cellStyle name="Notas 4 5 3 9" xfId="41156"/>
    <cellStyle name="Notas 4 5 3 9 2" xfId="41157"/>
    <cellStyle name="Notas 4 5 3 9 3" xfId="41158"/>
    <cellStyle name="Notas 4 5 3 9 4" xfId="41159"/>
    <cellStyle name="Notas 4 5 3 9 5" xfId="41160"/>
    <cellStyle name="Notas 4 5 3 9 6" xfId="41161"/>
    <cellStyle name="Notas 4 5 4" xfId="41162"/>
    <cellStyle name="Notas 4 5 4 10" xfId="41163"/>
    <cellStyle name="Notas 4 5 4 11" xfId="41164"/>
    <cellStyle name="Notas 4 5 4 12" xfId="41165"/>
    <cellStyle name="Notas 4 5 4 13" xfId="41166"/>
    <cellStyle name="Notas 4 5 4 14" xfId="41167"/>
    <cellStyle name="Notas 4 5 4 15" xfId="41168"/>
    <cellStyle name="Notas 4 5 4 2" xfId="41169"/>
    <cellStyle name="Notas 4 5 4 2 10" xfId="41170"/>
    <cellStyle name="Notas 4 5 4 2 11" xfId="41171"/>
    <cellStyle name="Notas 4 5 4 2 12" xfId="41172"/>
    <cellStyle name="Notas 4 5 4 2 13" xfId="41173"/>
    <cellStyle name="Notas 4 5 4 2 14" xfId="41174"/>
    <cellStyle name="Notas 4 5 4 2 2" xfId="41175"/>
    <cellStyle name="Notas 4 5 4 2 2 2" xfId="41176"/>
    <cellStyle name="Notas 4 5 4 2 2 3" xfId="41177"/>
    <cellStyle name="Notas 4 5 4 2 2 4" xfId="41178"/>
    <cellStyle name="Notas 4 5 4 2 2 5" xfId="41179"/>
    <cellStyle name="Notas 4 5 4 2 2 6" xfId="41180"/>
    <cellStyle name="Notas 4 5 4 2 3" xfId="41181"/>
    <cellStyle name="Notas 4 5 4 2 3 2" xfId="41182"/>
    <cellStyle name="Notas 4 5 4 2 3 3" xfId="41183"/>
    <cellStyle name="Notas 4 5 4 2 3 4" xfId="41184"/>
    <cellStyle name="Notas 4 5 4 2 3 5" xfId="41185"/>
    <cellStyle name="Notas 4 5 4 2 3 6" xfId="41186"/>
    <cellStyle name="Notas 4 5 4 2 4" xfId="41187"/>
    <cellStyle name="Notas 4 5 4 2 4 2" xfId="41188"/>
    <cellStyle name="Notas 4 5 4 2 4 3" xfId="41189"/>
    <cellStyle name="Notas 4 5 4 2 4 4" xfId="41190"/>
    <cellStyle name="Notas 4 5 4 2 4 5" xfId="41191"/>
    <cellStyle name="Notas 4 5 4 2 4 6" xfId="41192"/>
    <cellStyle name="Notas 4 5 4 2 5" xfId="41193"/>
    <cellStyle name="Notas 4 5 4 2 5 2" xfId="41194"/>
    <cellStyle name="Notas 4 5 4 2 5 3" xfId="41195"/>
    <cellStyle name="Notas 4 5 4 2 5 4" xfId="41196"/>
    <cellStyle name="Notas 4 5 4 2 5 5" xfId="41197"/>
    <cellStyle name="Notas 4 5 4 2 5 6" xfId="41198"/>
    <cellStyle name="Notas 4 5 4 2 6" xfId="41199"/>
    <cellStyle name="Notas 4 5 4 2 6 2" xfId="41200"/>
    <cellStyle name="Notas 4 5 4 2 6 3" xfId="41201"/>
    <cellStyle name="Notas 4 5 4 2 6 4" xfId="41202"/>
    <cellStyle name="Notas 4 5 4 2 6 5" xfId="41203"/>
    <cellStyle name="Notas 4 5 4 2 6 6" xfId="41204"/>
    <cellStyle name="Notas 4 5 4 2 7" xfId="41205"/>
    <cellStyle name="Notas 4 5 4 2 7 2" xfId="41206"/>
    <cellStyle name="Notas 4 5 4 2 7 3" xfId="41207"/>
    <cellStyle name="Notas 4 5 4 2 7 4" xfId="41208"/>
    <cellStyle name="Notas 4 5 4 2 7 5" xfId="41209"/>
    <cellStyle name="Notas 4 5 4 2 7 6" xfId="41210"/>
    <cellStyle name="Notas 4 5 4 2 8" xfId="41211"/>
    <cellStyle name="Notas 4 5 4 2 8 2" xfId="41212"/>
    <cellStyle name="Notas 4 5 4 2 8 3" xfId="41213"/>
    <cellStyle name="Notas 4 5 4 2 8 4" xfId="41214"/>
    <cellStyle name="Notas 4 5 4 2 8 5" xfId="41215"/>
    <cellStyle name="Notas 4 5 4 2 8 6" xfId="41216"/>
    <cellStyle name="Notas 4 5 4 2 9" xfId="41217"/>
    <cellStyle name="Notas 4 5 4 3" xfId="41218"/>
    <cellStyle name="Notas 4 5 4 3 2" xfId="41219"/>
    <cellStyle name="Notas 4 5 4 3 2 2" xfId="41220"/>
    <cellStyle name="Notas 4 5 4 3 2 3" xfId="41221"/>
    <cellStyle name="Notas 4 5 4 3 2 4" xfId="41222"/>
    <cellStyle name="Notas 4 5 4 3 3" xfId="41223"/>
    <cellStyle name="Notas 4 5 4 3 4" xfId="41224"/>
    <cellStyle name="Notas 4 5 4 3 5" xfId="41225"/>
    <cellStyle name="Notas 4 5 4 3 6" xfId="41226"/>
    <cellStyle name="Notas 4 5 4 3 7" xfId="41227"/>
    <cellStyle name="Notas 4 5 4 4" xfId="41228"/>
    <cellStyle name="Notas 4 5 4 4 2" xfId="41229"/>
    <cellStyle name="Notas 4 5 4 4 2 2" xfId="41230"/>
    <cellStyle name="Notas 4 5 4 4 3" xfId="41231"/>
    <cellStyle name="Notas 4 5 4 4 4" xfId="41232"/>
    <cellStyle name="Notas 4 5 4 4 5" xfId="41233"/>
    <cellStyle name="Notas 4 5 4 4 6" xfId="41234"/>
    <cellStyle name="Notas 4 5 4 4 7" xfId="41235"/>
    <cellStyle name="Notas 4 5 4 5" xfId="41236"/>
    <cellStyle name="Notas 4 5 4 5 2" xfId="41237"/>
    <cellStyle name="Notas 4 5 4 5 3" xfId="41238"/>
    <cellStyle name="Notas 4 5 4 5 4" xfId="41239"/>
    <cellStyle name="Notas 4 5 4 5 5" xfId="41240"/>
    <cellStyle name="Notas 4 5 4 5 6" xfId="41241"/>
    <cellStyle name="Notas 4 5 4 6" xfId="41242"/>
    <cellStyle name="Notas 4 5 4 6 2" xfId="41243"/>
    <cellStyle name="Notas 4 5 4 6 3" xfId="41244"/>
    <cellStyle name="Notas 4 5 4 6 4" xfId="41245"/>
    <cellStyle name="Notas 4 5 4 6 5" xfId="41246"/>
    <cellStyle name="Notas 4 5 4 6 6" xfId="41247"/>
    <cellStyle name="Notas 4 5 4 7" xfId="41248"/>
    <cellStyle name="Notas 4 5 4 7 2" xfId="41249"/>
    <cellStyle name="Notas 4 5 4 7 3" xfId="41250"/>
    <cellStyle name="Notas 4 5 4 7 4" xfId="41251"/>
    <cellStyle name="Notas 4 5 4 7 5" xfId="41252"/>
    <cellStyle name="Notas 4 5 4 7 6" xfId="41253"/>
    <cellStyle name="Notas 4 5 4 8" xfId="41254"/>
    <cellStyle name="Notas 4 5 4 8 2" xfId="41255"/>
    <cellStyle name="Notas 4 5 4 8 3" xfId="41256"/>
    <cellStyle name="Notas 4 5 4 8 4" xfId="41257"/>
    <cellStyle name="Notas 4 5 4 8 5" xfId="41258"/>
    <cellStyle name="Notas 4 5 4 8 6" xfId="41259"/>
    <cellStyle name="Notas 4 5 4 9" xfId="41260"/>
    <cellStyle name="Notas 4 5 4 9 2" xfId="41261"/>
    <cellStyle name="Notas 4 5 4 9 3" xfId="41262"/>
    <cellStyle name="Notas 4 5 4 9 4" xfId="41263"/>
    <cellStyle name="Notas 4 5 4 9 5" xfId="41264"/>
    <cellStyle name="Notas 4 5 4 9 6" xfId="41265"/>
    <cellStyle name="Notas 4 5 5" xfId="41266"/>
    <cellStyle name="Notas 4 5 5 10" xfId="41267"/>
    <cellStyle name="Notas 4 5 5 11" xfId="41268"/>
    <cellStyle name="Notas 4 5 5 12" xfId="41269"/>
    <cellStyle name="Notas 4 5 5 13" xfId="41270"/>
    <cellStyle name="Notas 4 5 5 14" xfId="41271"/>
    <cellStyle name="Notas 4 5 5 2" xfId="41272"/>
    <cellStyle name="Notas 4 5 5 2 2" xfId="41273"/>
    <cellStyle name="Notas 4 5 5 2 3" xfId="41274"/>
    <cellStyle name="Notas 4 5 5 2 4" xfId="41275"/>
    <cellStyle name="Notas 4 5 5 2 5" xfId="41276"/>
    <cellStyle name="Notas 4 5 5 2 6" xfId="41277"/>
    <cellStyle name="Notas 4 5 5 2 7" xfId="41278"/>
    <cellStyle name="Notas 4 5 5 3" xfId="41279"/>
    <cellStyle name="Notas 4 5 5 3 2" xfId="41280"/>
    <cellStyle name="Notas 4 5 5 3 3" xfId="41281"/>
    <cellStyle name="Notas 4 5 5 3 4" xfId="41282"/>
    <cellStyle name="Notas 4 5 5 3 5" xfId="41283"/>
    <cellStyle name="Notas 4 5 5 3 6" xfId="41284"/>
    <cellStyle name="Notas 4 5 5 4" xfId="41285"/>
    <cellStyle name="Notas 4 5 5 4 2" xfId="41286"/>
    <cellStyle name="Notas 4 5 5 4 3" xfId="41287"/>
    <cellStyle name="Notas 4 5 5 4 4" xfId="41288"/>
    <cellStyle name="Notas 4 5 5 4 5" xfId="41289"/>
    <cellStyle name="Notas 4 5 5 4 6" xfId="41290"/>
    <cellStyle name="Notas 4 5 5 5" xfId="41291"/>
    <cellStyle name="Notas 4 5 5 5 2" xfId="41292"/>
    <cellStyle name="Notas 4 5 5 5 3" xfId="41293"/>
    <cellStyle name="Notas 4 5 5 5 4" xfId="41294"/>
    <cellStyle name="Notas 4 5 5 5 5" xfId="41295"/>
    <cellStyle name="Notas 4 5 5 5 6" xfId="41296"/>
    <cellStyle name="Notas 4 5 5 6" xfId="41297"/>
    <cellStyle name="Notas 4 5 5 6 2" xfId="41298"/>
    <cellStyle name="Notas 4 5 5 6 3" xfId="41299"/>
    <cellStyle name="Notas 4 5 5 6 4" xfId="41300"/>
    <cellStyle name="Notas 4 5 5 6 5" xfId="41301"/>
    <cellStyle name="Notas 4 5 5 6 6" xfId="41302"/>
    <cellStyle name="Notas 4 5 5 7" xfId="41303"/>
    <cellStyle name="Notas 4 5 5 7 2" xfId="41304"/>
    <cellStyle name="Notas 4 5 5 7 3" xfId="41305"/>
    <cellStyle name="Notas 4 5 5 7 4" xfId="41306"/>
    <cellStyle name="Notas 4 5 5 7 5" xfId="41307"/>
    <cellStyle name="Notas 4 5 5 7 6" xfId="41308"/>
    <cellStyle name="Notas 4 5 5 8" xfId="41309"/>
    <cellStyle name="Notas 4 5 5 8 2" xfId="41310"/>
    <cellStyle name="Notas 4 5 5 8 3" xfId="41311"/>
    <cellStyle name="Notas 4 5 5 8 4" xfId="41312"/>
    <cellStyle name="Notas 4 5 5 8 5" xfId="41313"/>
    <cellStyle name="Notas 4 5 5 8 6" xfId="41314"/>
    <cellStyle name="Notas 4 5 5 9" xfId="41315"/>
    <cellStyle name="Notas 4 5 6" xfId="41316"/>
    <cellStyle name="Notas 4 5 6 10" xfId="41317"/>
    <cellStyle name="Notas 4 5 6 11" xfId="41318"/>
    <cellStyle name="Notas 4 5 6 12" xfId="41319"/>
    <cellStyle name="Notas 4 5 6 13" xfId="41320"/>
    <cellStyle name="Notas 4 5 6 14" xfId="41321"/>
    <cellStyle name="Notas 4 5 6 2" xfId="41322"/>
    <cellStyle name="Notas 4 5 6 2 2" xfId="41323"/>
    <cellStyle name="Notas 4 5 6 2 3" xfId="41324"/>
    <cellStyle name="Notas 4 5 6 2 4" xfId="41325"/>
    <cellStyle name="Notas 4 5 6 2 5" xfId="41326"/>
    <cellStyle name="Notas 4 5 6 2 6" xfId="41327"/>
    <cellStyle name="Notas 4 5 6 2 7" xfId="41328"/>
    <cellStyle name="Notas 4 5 6 3" xfId="41329"/>
    <cellStyle name="Notas 4 5 6 3 2" xfId="41330"/>
    <cellStyle name="Notas 4 5 6 3 3" xfId="41331"/>
    <cellStyle name="Notas 4 5 6 3 4" xfId="41332"/>
    <cellStyle name="Notas 4 5 6 3 5" xfId="41333"/>
    <cellStyle name="Notas 4 5 6 3 6" xfId="41334"/>
    <cellStyle name="Notas 4 5 6 4" xfId="41335"/>
    <cellStyle name="Notas 4 5 6 4 2" xfId="41336"/>
    <cellStyle name="Notas 4 5 6 4 3" xfId="41337"/>
    <cellStyle name="Notas 4 5 6 4 4" xfId="41338"/>
    <cellStyle name="Notas 4 5 6 4 5" xfId="41339"/>
    <cellStyle name="Notas 4 5 6 4 6" xfId="41340"/>
    <cellStyle name="Notas 4 5 6 5" xfId="41341"/>
    <cellStyle name="Notas 4 5 6 5 2" xfId="41342"/>
    <cellStyle name="Notas 4 5 6 5 3" xfId="41343"/>
    <cellStyle name="Notas 4 5 6 5 4" xfId="41344"/>
    <cellStyle name="Notas 4 5 6 5 5" xfId="41345"/>
    <cellStyle name="Notas 4 5 6 5 6" xfId="41346"/>
    <cellStyle name="Notas 4 5 6 6" xfId="41347"/>
    <cellStyle name="Notas 4 5 6 6 2" xfId="41348"/>
    <cellStyle name="Notas 4 5 6 6 3" xfId="41349"/>
    <cellStyle name="Notas 4 5 6 6 4" xfId="41350"/>
    <cellStyle name="Notas 4 5 6 6 5" xfId="41351"/>
    <cellStyle name="Notas 4 5 6 6 6" xfId="41352"/>
    <cellStyle name="Notas 4 5 6 7" xfId="41353"/>
    <cellStyle name="Notas 4 5 6 7 2" xfId="41354"/>
    <cellStyle name="Notas 4 5 6 7 3" xfId="41355"/>
    <cellStyle name="Notas 4 5 6 7 4" xfId="41356"/>
    <cellStyle name="Notas 4 5 6 7 5" xfId="41357"/>
    <cellStyle name="Notas 4 5 6 7 6" xfId="41358"/>
    <cellStyle name="Notas 4 5 6 8" xfId="41359"/>
    <cellStyle name="Notas 4 5 6 8 2" xfId="41360"/>
    <cellStyle name="Notas 4 5 6 8 3" xfId="41361"/>
    <cellStyle name="Notas 4 5 6 8 4" xfId="41362"/>
    <cellStyle name="Notas 4 5 6 8 5" xfId="41363"/>
    <cellStyle name="Notas 4 5 6 8 6" xfId="41364"/>
    <cellStyle name="Notas 4 5 6 9" xfId="41365"/>
    <cellStyle name="Notas 4 5 7" xfId="41366"/>
    <cellStyle name="Notas 4 5 7 10" xfId="41367"/>
    <cellStyle name="Notas 4 5 7 11" xfId="41368"/>
    <cellStyle name="Notas 4 5 7 12" xfId="41369"/>
    <cellStyle name="Notas 4 5 7 13" xfId="41370"/>
    <cellStyle name="Notas 4 5 7 14" xfId="41371"/>
    <cellStyle name="Notas 4 5 7 2" xfId="41372"/>
    <cellStyle name="Notas 4 5 7 2 2" xfId="41373"/>
    <cellStyle name="Notas 4 5 7 2 3" xfId="41374"/>
    <cellStyle name="Notas 4 5 7 2 4" xfId="41375"/>
    <cellStyle name="Notas 4 5 7 2 5" xfId="41376"/>
    <cellStyle name="Notas 4 5 7 2 6" xfId="41377"/>
    <cellStyle name="Notas 4 5 7 2 7" xfId="41378"/>
    <cellStyle name="Notas 4 5 7 3" xfId="41379"/>
    <cellStyle name="Notas 4 5 7 3 2" xfId="41380"/>
    <cellStyle name="Notas 4 5 7 3 3" xfId="41381"/>
    <cellStyle name="Notas 4 5 7 3 4" xfId="41382"/>
    <cellStyle name="Notas 4 5 7 3 5" xfId="41383"/>
    <cellStyle name="Notas 4 5 7 3 6" xfId="41384"/>
    <cellStyle name="Notas 4 5 7 3 7" xfId="41385"/>
    <cellStyle name="Notas 4 5 7 4" xfId="41386"/>
    <cellStyle name="Notas 4 5 7 4 2" xfId="41387"/>
    <cellStyle name="Notas 4 5 7 4 3" xfId="41388"/>
    <cellStyle name="Notas 4 5 7 4 4" xfId="41389"/>
    <cellStyle name="Notas 4 5 7 4 5" xfId="41390"/>
    <cellStyle name="Notas 4 5 7 4 6" xfId="41391"/>
    <cellStyle name="Notas 4 5 7 5" xfId="41392"/>
    <cellStyle name="Notas 4 5 7 5 2" xfId="41393"/>
    <cellStyle name="Notas 4 5 7 5 3" xfId="41394"/>
    <cellStyle name="Notas 4 5 7 5 4" xfId="41395"/>
    <cellStyle name="Notas 4 5 7 5 5" xfId="41396"/>
    <cellStyle name="Notas 4 5 7 5 6" xfId="41397"/>
    <cellStyle name="Notas 4 5 7 6" xfId="41398"/>
    <cellStyle name="Notas 4 5 7 6 2" xfId="41399"/>
    <cellStyle name="Notas 4 5 7 6 3" xfId="41400"/>
    <cellStyle name="Notas 4 5 7 6 4" xfId="41401"/>
    <cellStyle name="Notas 4 5 7 6 5" xfId="41402"/>
    <cellStyle name="Notas 4 5 7 6 6" xfId="41403"/>
    <cellStyle name="Notas 4 5 7 7" xfId="41404"/>
    <cellStyle name="Notas 4 5 7 7 2" xfId="41405"/>
    <cellStyle name="Notas 4 5 7 7 3" xfId="41406"/>
    <cellStyle name="Notas 4 5 7 7 4" xfId="41407"/>
    <cellStyle name="Notas 4 5 7 7 5" xfId="41408"/>
    <cellStyle name="Notas 4 5 7 7 6" xfId="41409"/>
    <cellStyle name="Notas 4 5 7 8" xfId="41410"/>
    <cellStyle name="Notas 4 5 7 8 2" xfId="41411"/>
    <cellStyle name="Notas 4 5 7 8 3" xfId="41412"/>
    <cellStyle name="Notas 4 5 7 8 4" xfId="41413"/>
    <cellStyle name="Notas 4 5 7 8 5" xfId="41414"/>
    <cellStyle name="Notas 4 5 7 8 6" xfId="41415"/>
    <cellStyle name="Notas 4 5 7 9" xfId="41416"/>
    <cellStyle name="Notas 4 5 8" xfId="41417"/>
    <cellStyle name="Notas 4 5 8 10" xfId="41418"/>
    <cellStyle name="Notas 4 5 8 11" xfId="41419"/>
    <cellStyle name="Notas 4 5 8 12" xfId="41420"/>
    <cellStyle name="Notas 4 5 8 13" xfId="41421"/>
    <cellStyle name="Notas 4 5 8 14" xfId="41422"/>
    <cellStyle name="Notas 4 5 8 2" xfId="41423"/>
    <cellStyle name="Notas 4 5 8 2 2" xfId="41424"/>
    <cellStyle name="Notas 4 5 8 2 3" xfId="41425"/>
    <cellStyle name="Notas 4 5 8 2 4" xfId="41426"/>
    <cellStyle name="Notas 4 5 8 2 5" xfId="41427"/>
    <cellStyle name="Notas 4 5 8 2 6" xfId="41428"/>
    <cellStyle name="Notas 4 5 8 2 7" xfId="41429"/>
    <cellStyle name="Notas 4 5 8 3" xfId="41430"/>
    <cellStyle name="Notas 4 5 8 3 2" xfId="41431"/>
    <cellStyle name="Notas 4 5 8 3 3" xfId="41432"/>
    <cellStyle name="Notas 4 5 8 3 4" xfId="41433"/>
    <cellStyle name="Notas 4 5 8 3 5" xfId="41434"/>
    <cellStyle name="Notas 4 5 8 3 6" xfId="41435"/>
    <cellStyle name="Notas 4 5 8 4" xfId="41436"/>
    <cellStyle name="Notas 4 5 8 4 2" xfId="41437"/>
    <cellStyle name="Notas 4 5 8 4 3" xfId="41438"/>
    <cellStyle name="Notas 4 5 8 4 4" xfId="41439"/>
    <cellStyle name="Notas 4 5 8 4 5" xfId="41440"/>
    <cellStyle name="Notas 4 5 8 4 6" xfId="41441"/>
    <cellStyle name="Notas 4 5 8 5" xfId="41442"/>
    <cellStyle name="Notas 4 5 8 5 2" xfId="41443"/>
    <cellStyle name="Notas 4 5 8 5 3" xfId="41444"/>
    <cellStyle name="Notas 4 5 8 5 4" xfId="41445"/>
    <cellStyle name="Notas 4 5 8 5 5" xfId="41446"/>
    <cellStyle name="Notas 4 5 8 5 6" xfId="41447"/>
    <cellStyle name="Notas 4 5 8 6" xfId="41448"/>
    <cellStyle name="Notas 4 5 8 6 2" xfId="41449"/>
    <cellStyle name="Notas 4 5 8 6 3" xfId="41450"/>
    <cellStyle name="Notas 4 5 8 6 4" xfId="41451"/>
    <cellStyle name="Notas 4 5 8 6 5" xfId="41452"/>
    <cellStyle name="Notas 4 5 8 6 6" xfId="41453"/>
    <cellStyle name="Notas 4 5 8 7" xfId="41454"/>
    <cellStyle name="Notas 4 5 8 7 2" xfId="41455"/>
    <cellStyle name="Notas 4 5 8 7 3" xfId="41456"/>
    <cellStyle name="Notas 4 5 8 7 4" xfId="41457"/>
    <cellStyle name="Notas 4 5 8 7 5" xfId="41458"/>
    <cellStyle name="Notas 4 5 8 7 6" xfId="41459"/>
    <cellStyle name="Notas 4 5 8 8" xfId="41460"/>
    <cellStyle name="Notas 4 5 8 8 2" xfId="41461"/>
    <cellStyle name="Notas 4 5 8 8 3" xfId="41462"/>
    <cellStyle name="Notas 4 5 8 8 4" xfId="41463"/>
    <cellStyle name="Notas 4 5 8 8 5" xfId="41464"/>
    <cellStyle name="Notas 4 5 8 8 6" xfId="41465"/>
    <cellStyle name="Notas 4 5 8 9" xfId="41466"/>
    <cellStyle name="Notas 4 5 9" xfId="41467"/>
    <cellStyle name="Notas 4 5 9 10" xfId="41468"/>
    <cellStyle name="Notas 4 5 9 11" xfId="41469"/>
    <cellStyle name="Notas 4 5 9 12" xfId="41470"/>
    <cellStyle name="Notas 4 5 9 13" xfId="41471"/>
    <cellStyle name="Notas 4 5 9 14" xfId="41472"/>
    <cellStyle name="Notas 4 5 9 2" xfId="41473"/>
    <cellStyle name="Notas 4 5 9 2 2" xfId="41474"/>
    <cellStyle name="Notas 4 5 9 2 3" xfId="41475"/>
    <cellStyle name="Notas 4 5 9 2 4" xfId="41476"/>
    <cellStyle name="Notas 4 5 9 2 5" xfId="41477"/>
    <cellStyle name="Notas 4 5 9 2 6" xfId="41478"/>
    <cellStyle name="Notas 4 5 9 3" xfId="41479"/>
    <cellStyle name="Notas 4 5 9 3 2" xfId="41480"/>
    <cellStyle name="Notas 4 5 9 3 3" xfId="41481"/>
    <cellStyle name="Notas 4 5 9 3 4" xfId="41482"/>
    <cellStyle name="Notas 4 5 9 3 5" xfId="41483"/>
    <cellStyle name="Notas 4 5 9 3 6" xfId="41484"/>
    <cellStyle name="Notas 4 5 9 4" xfId="41485"/>
    <cellStyle name="Notas 4 5 9 4 2" xfId="41486"/>
    <cellStyle name="Notas 4 5 9 4 3" xfId="41487"/>
    <cellStyle name="Notas 4 5 9 4 4" xfId="41488"/>
    <cellStyle name="Notas 4 5 9 4 5" xfId="41489"/>
    <cellStyle name="Notas 4 5 9 4 6" xfId="41490"/>
    <cellStyle name="Notas 4 5 9 5" xfId="41491"/>
    <cellStyle name="Notas 4 5 9 5 2" xfId="41492"/>
    <cellStyle name="Notas 4 5 9 5 3" xfId="41493"/>
    <cellStyle name="Notas 4 5 9 5 4" xfId="41494"/>
    <cellStyle name="Notas 4 5 9 5 5" xfId="41495"/>
    <cellStyle name="Notas 4 5 9 5 6" xfId="41496"/>
    <cellStyle name="Notas 4 5 9 6" xfId="41497"/>
    <cellStyle name="Notas 4 5 9 6 2" xfId="41498"/>
    <cellStyle name="Notas 4 5 9 6 3" xfId="41499"/>
    <cellStyle name="Notas 4 5 9 6 4" xfId="41500"/>
    <cellStyle name="Notas 4 5 9 6 5" xfId="41501"/>
    <cellStyle name="Notas 4 5 9 6 6" xfId="41502"/>
    <cellStyle name="Notas 4 5 9 7" xfId="41503"/>
    <cellStyle name="Notas 4 5 9 7 2" xfId="41504"/>
    <cellStyle name="Notas 4 5 9 7 3" xfId="41505"/>
    <cellStyle name="Notas 4 5 9 7 4" xfId="41506"/>
    <cellStyle name="Notas 4 5 9 7 5" xfId="41507"/>
    <cellStyle name="Notas 4 5 9 7 6" xfId="41508"/>
    <cellStyle name="Notas 4 5 9 8" xfId="41509"/>
    <cellStyle name="Notas 4 5 9 8 2" xfId="41510"/>
    <cellStyle name="Notas 4 5 9 8 3" xfId="41511"/>
    <cellStyle name="Notas 4 5 9 8 4" xfId="41512"/>
    <cellStyle name="Notas 4 5 9 8 5" xfId="41513"/>
    <cellStyle name="Notas 4 5 9 8 6" xfId="41514"/>
    <cellStyle name="Notas 4 5 9 9" xfId="41515"/>
    <cellStyle name="Notas 4 50" xfId="41516"/>
    <cellStyle name="Notas 4 50 2" xfId="41517"/>
    <cellStyle name="Notas 4 50 2 2" xfId="41518"/>
    <cellStyle name="Notas 4 50 2 2 2" xfId="41519"/>
    <cellStyle name="Notas 4 50 2 3" xfId="41520"/>
    <cellStyle name="Notas 4 50 2 4" xfId="41521"/>
    <cellStyle name="Notas 4 50 2 5" xfId="41522"/>
    <cellStyle name="Notas 4 50 2 6" xfId="41523"/>
    <cellStyle name="Notas 4 50 3" xfId="41524"/>
    <cellStyle name="Notas 4 50 3 2" xfId="41525"/>
    <cellStyle name="Notas 4 50 4" xfId="41526"/>
    <cellStyle name="Notas 4 50 4 2" xfId="41527"/>
    <cellStyle name="Notas 4 50 5" xfId="41528"/>
    <cellStyle name="Notas 4 51" xfId="41529"/>
    <cellStyle name="Notas 4 51 2" xfId="41530"/>
    <cellStyle name="Notas 4 51 2 2" xfId="41531"/>
    <cellStyle name="Notas 4 51 2 2 2" xfId="41532"/>
    <cellStyle name="Notas 4 51 2 3" xfId="41533"/>
    <cellStyle name="Notas 4 51 2 4" xfId="41534"/>
    <cellStyle name="Notas 4 51 2 5" xfId="41535"/>
    <cellStyle name="Notas 4 51 2 6" xfId="41536"/>
    <cellStyle name="Notas 4 51 3" xfId="41537"/>
    <cellStyle name="Notas 4 51 3 2" xfId="41538"/>
    <cellStyle name="Notas 4 51 4" xfId="41539"/>
    <cellStyle name="Notas 4 51 4 2" xfId="41540"/>
    <cellStyle name="Notas 4 51 5" xfId="41541"/>
    <cellStyle name="Notas 4 52" xfId="41542"/>
    <cellStyle name="Notas 4 52 2" xfId="41543"/>
    <cellStyle name="Notas 4 52 2 2" xfId="41544"/>
    <cellStyle name="Notas 4 52 2 2 2" xfId="41545"/>
    <cellStyle name="Notas 4 52 2 3" xfId="41546"/>
    <cellStyle name="Notas 4 52 2 4" xfId="41547"/>
    <cellStyle name="Notas 4 52 2 5" xfId="41548"/>
    <cellStyle name="Notas 4 52 2 6" xfId="41549"/>
    <cellStyle name="Notas 4 52 3" xfId="41550"/>
    <cellStyle name="Notas 4 52 3 2" xfId="41551"/>
    <cellStyle name="Notas 4 52 4" xfId="41552"/>
    <cellStyle name="Notas 4 52 4 2" xfId="41553"/>
    <cellStyle name="Notas 4 52 5" xfId="41554"/>
    <cellStyle name="Notas 4 53" xfId="41555"/>
    <cellStyle name="Notas 4 53 2" xfId="41556"/>
    <cellStyle name="Notas 4 53 2 2" xfId="41557"/>
    <cellStyle name="Notas 4 53 2 2 2" xfId="41558"/>
    <cellStyle name="Notas 4 53 2 3" xfId="41559"/>
    <cellStyle name="Notas 4 53 2 4" xfId="41560"/>
    <cellStyle name="Notas 4 53 2 5" xfId="41561"/>
    <cellStyle name="Notas 4 53 2 6" xfId="41562"/>
    <cellStyle name="Notas 4 53 3" xfId="41563"/>
    <cellStyle name="Notas 4 53 3 2" xfId="41564"/>
    <cellStyle name="Notas 4 53 4" xfId="41565"/>
    <cellStyle name="Notas 4 53 4 2" xfId="41566"/>
    <cellStyle name="Notas 4 53 5" xfId="41567"/>
    <cellStyle name="Notas 4 54" xfId="41568"/>
    <cellStyle name="Notas 4 54 2" xfId="41569"/>
    <cellStyle name="Notas 4 54 2 2" xfId="41570"/>
    <cellStyle name="Notas 4 54 2 2 2" xfId="41571"/>
    <cellStyle name="Notas 4 54 2 3" xfId="41572"/>
    <cellStyle name="Notas 4 54 2 4" xfId="41573"/>
    <cellStyle name="Notas 4 54 2 5" xfId="41574"/>
    <cellStyle name="Notas 4 54 2 6" xfId="41575"/>
    <cellStyle name="Notas 4 54 3" xfId="41576"/>
    <cellStyle name="Notas 4 54 3 2" xfId="41577"/>
    <cellStyle name="Notas 4 54 4" xfId="41578"/>
    <cellStyle name="Notas 4 54 4 2" xfId="41579"/>
    <cellStyle name="Notas 4 54 5" xfId="41580"/>
    <cellStyle name="Notas 4 55" xfId="41581"/>
    <cellStyle name="Notas 4 55 2" xfId="41582"/>
    <cellStyle name="Notas 4 55 2 2" xfId="41583"/>
    <cellStyle name="Notas 4 55 2 2 2" xfId="41584"/>
    <cellStyle name="Notas 4 55 2 3" xfId="41585"/>
    <cellStyle name="Notas 4 55 2 4" xfId="41586"/>
    <cellStyle name="Notas 4 55 2 5" xfId="41587"/>
    <cellStyle name="Notas 4 55 2 6" xfId="41588"/>
    <cellStyle name="Notas 4 55 3" xfId="41589"/>
    <cellStyle name="Notas 4 55 3 2" xfId="41590"/>
    <cellStyle name="Notas 4 55 4" xfId="41591"/>
    <cellStyle name="Notas 4 55 4 2" xfId="41592"/>
    <cellStyle name="Notas 4 55 5" xfId="41593"/>
    <cellStyle name="Notas 4 56" xfId="41594"/>
    <cellStyle name="Notas 4 56 2" xfId="41595"/>
    <cellStyle name="Notas 4 56 2 2" xfId="41596"/>
    <cellStyle name="Notas 4 56 2 2 2" xfId="41597"/>
    <cellStyle name="Notas 4 56 2 3" xfId="41598"/>
    <cellStyle name="Notas 4 56 2 4" xfId="41599"/>
    <cellStyle name="Notas 4 56 2 5" xfId="41600"/>
    <cellStyle name="Notas 4 56 2 6" xfId="41601"/>
    <cellStyle name="Notas 4 56 3" xfId="41602"/>
    <cellStyle name="Notas 4 56 3 2" xfId="41603"/>
    <cellStyle name="Notas 4 56 4" xfId="41604"/>
    <cellStyle name="Notas 4 56 4 2" xfId="41605"/>
    <cellStyle name="Notas 4 56 5" xfId="41606"/>
    <cellStyle name="Notas 4 57" xfId="41607"/>
    <cellStyle name="Notas 4 57 2" xfId="41608"/>
    <cellStyle name="Notas 4 57 2 2" xfId="41609"/>
    <cellStyle name="Notas 4 57 2 2 2" xfId="41610"/>
    <cellStyle name="Notas 4 57 2 3" xfId="41611"/>
    <cellStyle name="Notas 4 57 2 4" xfId="41612"/>
    <cellStyle name="Notas 4 57 2 5" xfId="41613"/>
    <cellStyle name="Notas 4 57 2 6" xfId="41614"/>
    <cellStyle name="Notas 4 57 3" xfId="41615"/>
    <cellStyle name="Notas 4 57 3 2" xfId="41616"/>
    <cellStyle name="Notas 4 57 4" xfId="41617"/>
    <cellStyle name="Notas 4 57 4 2" xfId="41618"/>
    <cellStyle name="Notas 4 57 5" xfId="41619"/>
    <cellStyle name="Notas 4 58" xfId="41620"/>
    <cellStyle name="Notas 4 58 2" xfId="41621"/>
    <cellStyle name="Notas 4 58 2 2" xfId="41622"/>
    <cellStyle name="Notas 4 58 2 2 2" xfId="41623"/>
    <cellStyle name="Notas 4 58 2 3" xfId="41624"/>
    <cellStyle name="Notas 4 58 2 4" xfId="41625"/>
    <cellStyle name="Notas 4 58 2 5" xfId="41626"/>
    <cellStyle name="Notas 4 58 2 6" xfId="41627"/>
    <cellStyle name="Notas 4 58 3" xfId="41628"/>
    <cellStyle name="Notas 4 58 3 2" xfId="41629"/>
    <cellStyle name="Notas 4 58 4" xfId="41630"/>
    <cellStyle name="Notas 4 58 4 2" xfId="41631"/>
    <cellStyle name="Notas 4 58 5" xfId="41632"/>
    <cellStyle name="Notas 4 59" xfId="41633"/>
    <cellStyle name="Notas 4 59 2" xfId="41634"/>
    <cellStyle name="Notas 4 59 2 2" xfId="41635"/>
    <cellStyle name="Notas 4 59 2 2 2" xfId="41636"/>
    <cellStyle name="Notas 4 59 2 3" xfId="41637"/>
    <cellStyle name="Notas 4 59 2 4" xfId="41638"/>
    <cellStyle name="Notas 4 59 2 5" xfId="41639"/>
    <cellStyle name="Notas 4 59 2 6" xfId="41640"/>
    <cellStyle name="Notas 4 59 3" xfId="41641"/>
    <cellStyle name="Notas 4 59 3 2" xfId="41642"/>
    <cellStyle name="Notas 4 59 4" xfId="41643"/>
    <cellStyle name="Notas 4 59 4 2" xfId="41644"/>
    <cellStyle name="Notas 4 59 5" xfId="41645"/>
    <cellStyle name="Notas 4 6" xfId="41646"/>
    <cellStyle name="Notas 4 6 10" xfId="41647"/>
    <cellStyle name="Notas 4 6 10 2" xfId="41648"/>
    <cellStyle name="Notas 4 6 10 3" xfId="41649"/>
    <cellStyle name="Notas 4 6 10 4" xfId="41650"/>
    <cellStyle name="Notas 4 6 10 5" xfId="41651"/>
    <cellStyle name="Notas 4 6 10 6" xfId="41652"/>
    <cellStyle name="Notas 4 6 11" xfId="41653"/>
    <cellStyle name="Notas 4 6 11 2" xfId="41654"/>
    <cellStyle name="Notas 4 6 11 3" xfId="41655"/>
    <cellStyle name="Notas 4 6 11 4" xfId="41656"/>
    <cellStyle name="Notas 4 6 11 5" xfId="41657"/>
    <cellStyle name="Notas 4 6 11 6" xfId="41658"/>
    <cellStyle name="Notas 4 6 12" xfId="41659"/>
    <cellStyle name="Notas 4 6 12 2" xfId="41660"/>
    <cellStyle name="Notas 4 6 12 3" xfId="41661"/>
    <cellStyle name="Notas 4 6 12 4" xfId="41662"/>
    <cellStyle name="Notas 4 6 12 5" xfId="41663"/>
    <cellStyle name="Notas 4 6 12 6" xfId="41664"/>
    <cellStyle name="Notas 4 6 13" xfId="41665"/>
    <cellStyle name="Notas 4 6 13 2" xfId="41666"/>
    <cellStyle name="Notas 4 6 13 3" xfId="41667"/>
    <cellStyle name="Notas 4 6 13 4" xfId="41668"/>
    <cellStyle name="Notas 4 6 13 5" xfId="41669"/>
    <cellStyle name="Notas 4 6 13 6" xfId="41670"/>
    <cellStyle name="Notas 4 6 14" xfId="41671"/>
    <cellStyle name="Notas 4 6 14 2" xfId="41672"/>
    <cellStyle name="Notas 4 6 14 3" xfId="41673"/>
    <cellStyle name="Notas 4 6 14 4" xfId="41674"/>
    <cellStyle name="Notas 4 6 14 5" xfId="41675"/>
    <cellStyle name="Notas 4 6 14 6" xfId="41676"/>
    <cellStyle name="Notas 4 6 15" xfId="41677"/>
    <cellStyle name="Notas 4 6 15 2" xfId="41678"/>
    <cellStyle name="Notas 4 6 15 3" xfId="41679"/>
    <cellStyle name="Notas 4 6 15 4" xfId="41680"/>
    <cellStyle name="Notas 4 6 15 5" xfId="41681"/>
    <cellStyle name="Notas 4 6 15 6" xfId="41682"/>
    <cellStyle name="Notas 4 6 16" xfId="41683"/>
    <cellStyle name="Notas 4 6 17" xfId="41684"/>
    <cellStyle name="Notas 4 6 18" xfId="41685"/>
    <cellStyle name="Notas 4 6 19" xfId="41686"/>
    <cellStyle name="Notas 4 6 2" xfId="41687"/>
    <cellStyle name="Notas 4 6 2 10" xfId="41688"/>
    <cellStyle name="Notas 4 6 2 10 2" xfId="41689"/>
    <cellStyle name="Notas 4 6 2 10 3" xfId="41690"/>
    <cellStyle name="Notas 4 6 2 10 4" xfId="41691"/>
    <cellStyle name="Notas 4 6 2 10 5" xfId="41692"/>
    <cellStyle name="Notas 4 6 2 10 6" xfId="41693"/>
    <cellStyle name="Notas 4 6 2 11" xfId="41694"/>
    <cellStyle name="Notas 4 6 2 11 2" xfId="41695"/>
    <cellStyle name="Notas 4 6 2 11 3" xfId="41696"/>
    <cellStyle name="Notas 4 6 2 11 4" xfId="41697"/>
    <cellStyle name="Notas 4 6 2 11 5" xfId="41698"/>
    <cellStyle name="Notas 4 6 2 11 6" xfId="41699"/>
    <cellStyle name="Notas 4 6 2 12" xfId="41700"/>
    <cellStyle name="Notas 4 6 2 12 2" xfId="41701"/>
    <cellStyle name="Notas 4 6 2 12 3" xfId="41702"/>
    <cellStyle name="Notas 4 6 2 12 4" xfId="41703"/>
    <cellStyle name="Notas 4 6 2 12 5" xfId="41704"/>
    <cellStyle name="Notas 4 6 2 12 6" xfId="41705"/>
    <cellStyle name="Notas 4 6 2 13" xfId="41706"/>
    <cellStyle name="Notas 4 6 2 13 2" xfId="41707"/>
    <cellStyle name="Notas 4 6 2 13 3" xfId="41708"/>
    <cellStyle name="Notas 4 6 2 13 4" xfId="41709"/>
    <cellStyle name="Notas 4 6 2 13 5" xfId="41710"/>
    <cellStyle name="Notas 4 6 2 13 6" xfId="41711"/>
    <cellStyle name="Notas 4 6 2 14" xfId="41712"/>
    <cellStyle name="Notas 4 6 2 14 2" xfId="41713"/>
    <cellStyle name="Notas 4 6 2 14 3" xfId="41714"/>
    <cellStyle name="Notas 4 6 2 14 4" xfId="41715"/>
    <cellStyle name="Notas 4 6 2 14 5" xfId="41716"/>
    <cellStyle name="Notas 4 6 2 14 6" xfId="41717"/>
    <cellStyle name="Notas 4 6 2 15" xfId="41718"/>
    <cellStyle name="Notas 4 6 2 16" xfId="41719"/>
    <cellStyle name="Notas 4 6 2 17" xfId="41720"/>
    <cellStyle name="Notas 4 6 2 18" xfId="41721"/>
    <cellStyle name="Notas 4 6 2 19" xfId="41722"/>
    <cellStyle name="Notas 4 6 2 2" xfId="41723"/>
    <cellStyle name="Notas 4 6 2 2 10" xfId="41724"/>
    <cellStyle name="Notas 4 6 2 2 10 2" xfId="41725"/>
    <cellStyle name="Notas 4 6 2 2 10 3" xfId="41726"/>
    <cellStyle name="Notas 4 6 2 2 10 4" xfId="41727"/>
    <cellStyle name="Notas 4 6 2 2 10 5" xfId="41728"/>
    <cellStyle name="Notas 4 6 2 2 10 6" xfId="41729"/>
    <cellStyle name="Notas 4 6 2 2 11" xfId="41730"/>
    <cellStyle name="Notas 4 6 2 2 11 2" xfId="41731"/>
    <cellStyle name="Notas 4 6 2 2 11 3" xfId="41732"/>
    <cellStyle name="Notas 4 6 2 2 11 4" xfId="41733"/>
    <cellStyle name="Notas 4 6 2 2 11 5" xfId="41734"/>
    <cellStyle name="Notas 4 6 2 2 11 6" xfId="41735"/>
    <cellStyle name="Notas 4 6 2 2 12" xfId="41736"/>
    <cellStyle name="Notas 4 6 2 2 12 2" xfId="41737"/>
    <cellStyle name="Notas 4 6 2 2 12 3" xfId="41738"/>
    <cellStyle name="Notas 4 6 2 2 12 4" xfId="41739"/>
    <cellStyle name="Notas 4 6 2 2 12 5" xfId="41740"/>
    <cellStyle name="Notas 4 6 2 2 12 6" xfId="41741"/>
    <cellStyle name="Notas 4 6 2 2 13" xfId="41742"/>
    <cellStyle name="Notas 4 6 2 2 13 2" xfId="41743"/>
    <cellStyle name="Notas 4 6 2 2 13 3" xfId="41744"/>
    <cellStyle name="Notas 4 6 2 2 13 4" xfId="41745"/>
    <cellStyle name="Notas 4 6 2 2 13 5" xfId="41746"/>
    <cellStyle name="Notas 4 6 2 2 13 6" xfId="41747"/>
    <cellStyle name="Notas 4 6 2 2 14" xfId="41748"/>
    <cellStyle name="Notas 4 6 2 2 14 2" xfId="41749"/>
    <cellStyle name="Notas 4 6 2 2 14 3" xfId="41750"/>
    <cellStyle name="Notas 4 6 2 2 14 4" xfId="41751"/>
    <cellStyle name="Notas 4 6 2 2 14 5" xfId="41752"/>
    <cellStyle name="Notas 4 6 2 2 14 6" xfId="41753"/>
    <cellStyle name="Notas 4 6 2 2 15" xfId="41754"/>
    <cellStyle name="Notas 4 6 2 2 16" xfId="41755"/>
    <cellStyle name="Notas 4 6 2 2 17" xfId="41756"/>
    <cellStyle name="Notas 4 6 2 2 18" xfId="41757"/>
    <cellStyle name="Notas 4 6 2 2 19" xfId="41758"/>
    <cellStyle name="Notas 4 6 2 2 2" xfId="41759"/>
    <cellStyle name="Notas 4 6 2 2 2 10" xfId="41760"/>
    <cellStyle name="Notas 4 6 2 2 2 11" xfId="41761"/>
    <cellStyle name="Notas 4 6 2 2 2 12" xfId="41762"/>
    <cellStyle name="Notas 4 6 2 2 2 13" xfId="41763"/>
    <cellStyle name="Notas 4 6 2 2 2 14" xfId="41764"/>
    <cellStyle name="Notas 4 6 2 2 2 2" xfId="41765"/>
    <cellStyle name="Notas 4 6 2 2 2 2 10" xfId="41766"/>
    <cellStyle name="Notas 4 6 2 2 2 2 11" xfId="41767"/>
    <cellStyle name="Notas 4 6 2 2 2 2 12" xfId="41768"/>
    <cellStyle name="Notas 4 6 2 2 2 2 13" xfId="41769"/>
    <cellStyle name="Notas 4 6 2 2 2 2 2" xfId="41770"/>
    <cellStyle name="Notas 4 6 2 2 2 2 2 2" xfId="41771"/>
    <cellStyle name="Notas 4 6 2 2 2 2 2 3" xfId="41772"/>
    <cellStyle name="Notas 4 6 2 2 2 2 2 4" xfId="41773"/>
    <cellStyle name="Notas 4 6 2 2 2 2 2 5" xfId="41774"/>
    <cellStyle name="Notas 4 6 2 2 2 2 2 6" xfId="41775"/>
    <cellStyle name="Notas 4 6 2 2 2 2 3" xfId="41776"/>
    <cellStyle name="Notas 4 6 2 2 2 2 3 2" xfId="41777"/>
    <cellStyle name="Notas 4 6 2 2 2 2 3 3" xfId="41778"/>
    <cellStyle name="Notas 4 6 2 2 2 2 3 4" xfId="41779"/>
    <cellStyle name="Notas 4 6 2 2 2 2 3 5" xfId="41780"/>
    <cellStyle name="Notas 4 6 2 2 2 2 3 6" xfId="41781"/>
    <cellStyle name="Notas 4 6 2 2 2 2 4" xfId="41782"/>
    <cellStyle name="Notas 4 6 2 2 2 2 4 2" xfId="41783"/>
    <cellStyle name="Notas 4 6 2 2 2 2 4 3" xfId="41784"/>
    <cellStyle name="Notas 4 6 2 2 2 2 4 4" xfId="41785"/>
    <cellStyle name="Notas 4 6 2 2 2 2 4 5" xfId="41786"/>
    <cellStyle name="Notas 4 6 2 2 2 2 4 6" xfId="41787"/>
    <cellStyle name="Notas 4 6 2 2 2 2 5" xfId="41788"/>
    <cellStyle name="Notas 4 6 2 2 2 2 5 2" xfId="41789"/>
    <cellStyle name="Notas 4 6 2 2 2 2 5 3" xfId="41790"/>
    <cellStyle name="Notas 4 6 2 2 2 2 5 4" xfId="41791"/>
    <cellStyle name="Notas 4 6 2 2 2 2 5 5" xfId="41792"/>
    <cellStyle name="Notas 4 6 2 2 2 2 5 6" xfId="41793"/>
    <cellStyle name="Notas 4 6 2 2 2 2 6" xfId="41794"/>
    <cellStyle name="Notas 4 6 2 2 2 2 6 2" xfId="41795"/>
    <cellStyle name="Notas 4 6 2 2 2 2 6 3" xfId="41796"/>
    <cellStyle name="Notas 4 6 2 2 2 2 6 4" xfId="41797"/>
    <cellStyle name="Notas 4 6 2 2 2 2 6 5" xfId="41798"/>
    <cellStyle name="Notas 4 6 2 2 2 2 6 6" xfId="41799"/>
    <cellStyle name="Notas 4 6 2 2 2 2 7" xfId="41800"/>
    <cellStyle name="Notas 4 6 2 2 2 2 7 2" xfId="41801"/>
    <cellStyle name="Notas 4 6 2 2 2 2 7 3" xfId="41802"/>
    <cellStyle name="Notas 4 6 2 2 2 2 7 4" xfId="41803"/>
    <cellStyle name="Notas 4 6 2 2 2 2 7 5" xfId="41804"/>
    <cellStyle name="Notas 4 6 2 2 2 2 7 6" xfId="41805"/>
    <cellStyle name="Notas 4 6 2 2 2 2 8" xfId="41806"/>
    <cellStyle name="Notas 4 6 2 2 2 2 8 2" xfId="41807"/>
    <cellStyle name="Notas 4 6 2 2 2 2 8 3" xfId="41808"/>
    <cellStyle name="Notas 4 6 2 2 2 2 8 4" xfId="41809"/>
    <cellStyle name="Notas 4 6 2 2 2 2 8 5" xfId="41810"/>
    <cellStyle name="Notas 4 6 2 2 2 2 8 6" xfId="41811"/>
    <cellStyle name="Notas 4 6 2 2 2 2 9" xfId="41812"/>
    <cellStyle name="Notas 4 6 2 2 2 3" xfId="41813"/>
    <cellStyle name="Notas 4 6 2 2 2 3 2" xfId="41814"/>
    <cellStyle name="Notas 4 6 2 2 2 3 3" xfId="41815"/>
    <cellStyle name="Notas 4 6 2 2 2 3 4" xfId="41816"/>
    <cellStyle name="Notas 4 6 2 2 2 3 5" xfId="41817"/>
    <cellStyle name="Notas 4 6 2 2 2 3 6" xfId="41818"/>
    <cellStyle name="Notas 4 6 2 2 2 4" xfId="41819"/>
    <cellStyle name="Notas 4 6 2 2 2 4 2" xfId="41820"/>
    <cellStyle name="Notas 4 6 2 2 2 4 3" xfId="41821"/>
    <cellStyle name="Notas 4 6 2 2 2 4 4" xfId="41822"/>
    <cellStyle name="Notas 4 6 2 2 2 4 5" xfId="41823"/>
    <cellStyle name="Notas 4 6 2 2 2 4 6" xfId="41824"/>
    <cellStyle name="Notas 4 6 2 2 2 5" xfId="41825"/>
    <cellStyle name="Notas 4 6 2 2 2 5 2" xfId="41826"/>
    <cellStyle name="Notas 4 6 2 2 2 5 3" xfId="41827"/>
    <cellStyle name="Notas 4 6 2 2 2 5 4" xfId="41828"/>
    <cellStyle name="Notas 4 6 2 2 2 5 5" xfId="41829"/>
    <cellStyle name="Notas 4 6 2 2 2 5 6" xfId="41830"/>
    <cellStyle name="Notas 4 6 2 2 2 6" xfId="41831"/>
    <cellStyle name="Notas 4 6 2 2 2 6 2" xfId="41832"/>
    <cellStyle name="Notas 4 6 2 2 2 6 3" xfId="41833"/>
    <cellStyle name="Notas 4 6 2 2 2 6 4" xfId="41834"/>
    <cellStyle name="Notas 4 6 2 2 2 6 5" xfId="41835"/>
    <cellStyle name="Notas 4 6 2 2 2 6 6" xfId="41836"/>
    <cellStyle name="Notas 4 6 2 2 2 7" xfId="41837"/>
    <cellStyle name="Notas 4 6 2 2 2 7 2" xfId="41838"/>
    <cellStyle name="Notas 4 6 2 2 2 7 3" xfId="41839"/>
    <cellStyle name="Notas 4 6 2 2 2 7 4" xfId="41840"/>
    <cellStyle name="Notas 4 6 2 2 2 7 5" xfId="41841"/>
    <cellStyle name="Notas 4 6 2 2 2 7 6" xfId="41842"/>
    <cellStyle name="Notas 4 6 2 2 2 8" xfId="41843"/>
    <cellStyle name="Notas 4 6 2 2 2 8 2" xfId="41844"/>
    <cellStyle name="Notas 4 6 2 2 2 8 3" xfId="41845"/>
    <cellStyle name="Notas 4 6 2 2 2 8 4" xfId="41846"/>
    <cellStyle name="Notas 4 6 2 2 2 8 5" xfId="41847"/>
    <cellStyle name="Notas 4 6 2 2 2 8 6" xfId="41848"/>
    <cellStyle name="Notas 4 6 2 2 2 9" xfId="41849"/>
    <cellStyle name="Notas 4 6 2 2 2 9 2" xfId="41850"/>
    <cellStyle name="Notas 4 6 2 2 2 9 3" xfId="41851"/>
    <cellStyle name="Notas 4 6 2 2 2 9 4" xfId="41852"/>
    <cellStyle name="Notas 4 6 2 2 2 9 5" xfId="41853"/>
    <cellStyle name="Notas 4 6 2 2 2 9 6" xfId="41854"/>
    <cellStyle name="Notas 4 6 2 2 20" xfId="41855"/>
    <cellStyle name="Notas 4 6 2 2 3" xfId="41856"/>
    <cellStyle name="Notas 4 6 2 2 3 10" xfId="41857"/>
    <cellStyle name="Notas 4 6 2 2 3 11" xfId="41858"/>
    <cellStyle name="Notas 4 6 2 2 3 12" xfId="41859"/>
    <cellStyle name="Notas 4 6 2 2 3 13" xfId="41860"/>
    <cellStyle name="Notas 4 6 2 2 3 2" xfId="41861"/>
    <cellStyle name="Notas 4 6 2 2 3 2 2" xfId="41862"/>
    <cellStyle name="Notas 4 6 2 2 3 2 3" xfId="41863"/>
    <cellStyle name="Notas 4 6 2 2 3 2 4" xfId="41864"/>
    <cellStyle name="Notas 4 6 2 2 3 2 5" xfId="41865"/>
    <cellStyle name="Notas 4 6 2 2 3 2 6" xfId="41866"/>
    <cellStyle name="Notas 4 6 2 2 3 3" xfId="41867"/>
    <cellStyle name="Notas 4 6 2 2 3 3 2" xfId="41868"/>
    <cellStyle name="Notas 4 6 2 2 3 3 3" xfId="41869"/>
    <cellStyle name="Notas 4 6 2 2 3 3 4" xfId="41870"/>
    <cellStyle name="Notas 4 6 2 2 3 3 5" xfId="41871"/>
    <cellStyle name="Notas 4 6 2 2 3 3 6" xfId="41872"/>
    <cellStyle name="Notas 4 6 2 2 3 4" xfId="41873"/>
    <cellStyle name="Notas 4 6 2 2 3 4 2" xfId="41874"/>
    <cellStyle name="Notas 4 6 2 2 3 4 3" xfId="41875"/>
    <cellStyle name="Notas 4 6 2 2 3 4 4" xfId="41876"/>
    <cellStyle name="Notas 4 6 2 2 3 4 5" xfId="41877"/>
    <cellStyle name="Notas 4 6 2 2 3 4 6" xfId="41878"/>
    <cellStyle name="Notas 4 6 2 2 3 5" xfId="41879"/>
    <cellStyle name="Notas 4 6 2 2 3 5 2" xfId="41880"/>
    <cellStyle name="Notas 4 6 2 2 3 5 3" xfId="41881"/>
    <cellStyle name="Notas 4 6 2 2 3 5 4" xfId="41882"/>
    <cellStyle name="Notas 4 6 2 2 3 5 5" xfId="41883"/>
    <cellStyle name="Notas 4 6 2 2 3 5 6" xfId="41884"/>
    <cellStyle name="Notas 4 6 2 2 3 6" xfId="41885"/>
    <cellStyle name="Notas 4 6 2 2 3 6 2" xfId="41886"/>
    <cellStyle name="Notas 4 6 2 2 3 6 3" xfId="41887"/>
    <cellStyle name="Notas 4 6 2 2 3 6 4" xfId="41888"/>
    <cellStyle name="Notas 4 6 2 2 3 6 5" xfId="41889"/>
    <cellStyle name="Notas 4 6 2 2 3 6 6" xfId="41890"/>
    <cellStyle name="Notas 4 6 2 2 3 7" xfId="41891"/>
    <cellStyle name="Notas 4 6 2 2 3 7 2" xfId="41892"/>
    <cellStyle name="Notas 4 6 2 2 3 7 3" xfId="41893"/>
    <cellStyle name="Notas 4 6 2 2 3 7 4" xfId="41894"/>
    <cellStyle name="Notas 4 6 2 2 3 7 5" xfId="41895"/>
    <cellStyle name="Notas 4 6 2 2 3 7 6" xfId="41896"/>
    <cellStyle name="Notas 4 6 2 2 3 8" xfId="41897"/>
    <cellStyle name="Notas 4 6 2 2 3 8 2" xfId="41898"/>
    <cellStyle name="Notas 4 6 2 2 3 8 3" xfId="41899"/>
    <cellStyle name="Notas 4 6 2 2 3 8 4" xfId="41900"/>
    <cellStyle name="Notas 4 6 2 2 3 8 5" xfId="41901"/>
    <cellStyle name="Notas 4 6 2 2 3 8 6" xfId="41902"/>
    <cellStyle name="Notas 4 6 2 2 3 9" xfId="41903"/>
    <cellStyle name="Notas 4 6 2 2 4" xfId="41904"/>
    <cellStyle name="Notas 4 6 2 2 4 10" xfId="41905"/>
    <cellStyle name="Notas 4 6 2 2 4 11" xfId="41906"/>
    <cellStyle name="Notas 4 6 2 2 4 12" xfId="41907"/>
    <cellStyle name="Notas 4 6 2 2 4 13" xfId="41908"/>
    <cellStyle name="Notas 4 6 2 2 4 2" xfId="41909"/>
    <cellStyle name="Notas 4 6 2 2 4 2 2" xfId="41910"/>
    <cellStyle name="Notas 4 6 2 2 4 2 3" xfId="41911"/>
    <cellStyle name="Notas 4 6 2 2 4 2 4" xfId="41912"/>
    <cellStyle name="Notas 4 6 2 2 4 2 5" xfId="41913"/>
    <cellStyle name="Notas 4 6 2 2 4 2 6" xfId="41914"/>
    <cellStyle name="Notas 4 6 2 2 4 3" xfId="41915"/>
    <cellStyle name="Notas 4 6 2 2 4 3 2" xfId="41916"/>
    <cellStyle name="Notas 4 6 2 2 4 3 3" xfId="41917"/>
    <cellStyle name="Notas 4 6 2 2 4 3 4" xfId="41918"/>
    <cellStyle name="Notas 4 6 2 2 4 3 5" xfId="41919"/>
    <cellStyle name="Notas 4 6 2 2 4 3 6" xfId="41920"/>
    <cellStyle name="Notas 4 6 2 2 4 4" xfId="41921"/>
    <cellStyle name="Notas 4 6 2 2 4 4 2" xfId="41922"/>
    <cellStyle name="Notas 4 6 2 2 4 4 3" xfId="41923"/>
    <cellStyle name="Notas 4 6 2 2 4 4 4" xfId="41924"/>
    <cellStyle name="Notas 4 6 2 2 4 4 5" xfId="41925"/>
    <cellStyle name="Notas 4 6 2 2 4 4 6" xfId="41926"/>
    <cellStyle name="Notas 4 6 2 2 4 5" xfId="41927"/>
    <cellStyle name="Notas 4 6 2 2 4 5 2" xfId="41928"/>
    <cellStyle name="Notas 4 6 2 2 4 5 3" xfId="41929"/>
    <cellStyle name="Notas 4 6 2 2 4 5 4" xfId="41930"/>
    <cellStyle name="Notas 4 6 2 2 4 5 5" xfId="41931"/>
    <cellStyle name="Notas 4 6 2 2 4 5 6" xfId="41932"/>
    <cellStyle name="Notas 4 6 2 2 4 6" xfId="41933"/>
    <cellStyle name="Notas 4 6 2 2 4 6 2" xfId="41934"/>
    <cellStyle name="Notas 4 6 2 2 4 6 3" xfId="41935"/>
    <cellStyle name="Notas 4 6 2 2 4 6 4" xfId="41936"/>
    <cellStyle name="Notas 4 6 2 2 4 6 5" xfId="41937"/>
    <cellStyle name="Notas 4 6 2 2 4 6 6" xfId="41938"/>
    <cellStyle name="Notas 4 6 2 2 4 7" xfId="41939"/>
    <cellStyle name="Notas 4 6 2 2 4 7 2" xfId="41940"/>
    <cellStyle name="Notas 4 6 2 2 4 7 3" xfId="41941"/>
    <cellStyle name="Notas 4 6 2 2 4 7 4" xfId="41942"/>
    <cellStyle name="Notas 4 6 2 2 4 7 5" xfId="41943"/>
    <cellStyle name="Notas 4 6 2 2 4 7 6" xfId="41944"/>
    <cellStyle name="Notas 4 6 2 2 4 8" xfId="41945"/>
    <cellStyle name="Notas 4 6 2 2 4 8 2" xfId="41946"/>
    <cellStyle name="Notas 4 6 2 2 4 8 3" xfId="41947"/>
    <cellStyle name="Notas 4 6 2 2 4 8 4" xfId="41948"/>
    <cellStyle name="Notas 4 6 2 2 4 8 5" xfId="41949"/>
    <cellStyle name="Notas 4 6 2 2 4 8 6" xfId="41950"/>
    <cellStyle name="Notas 4 6 2 2 4 9" xfId="41951"/>
    <cellStyle name="Notas 4 6 2 2 5" xfId="41952"/>
    <cellStyle name="Notas 4 6 2 2 5 10" xfId="41953"/>
    <cellStyle name="Notas 4 6 2 2 5 11" xfId="41954"/>
    <cellStyle name="Notas 4 6 2 2 5 12" xfId="41955"/>
    <cellStyle name="Notas 4 6 2 2 5 13" xfId="41956"/>
    <cellStyle name="Notas 4 6 2 2 5 2" xfId="41957"/>
    <cellStyle name="Notas 4 6 2 2 5 2 2" xfId="41958"/>
    <cellStyle name="Notas 4 6 2 2 5 2 3" xfId="41959"/>
    <cellStyle name="Notas 4 6 2 2 5 2 4" xfId="41960"/>
    <cellStyle name="Notas 4 6 2 2 5 2 5" xfId="41961"/>
    <cellStyle name="Notas 4 6 2 2 5 2 6" xfId="41962"/>
    <cellStyle name="Notas 4 6 2 2 5 3" xfId="41963"/>
    <cellStyle name="Notas 4 6 2 2 5 3 2" xfId="41964"/>
    <cellStyle name="Notas 4 6 2 2 5 3 3" xfId="41965"/>
    <cellStyle name="Notas 4 6 2 2 5 3 4" xfId="41966"/>
    <cellStyle name="Notas 4 6 2 2 5 3 5" xfId="41967"/>
    <cellStyle name="Notas 4 6 2 2 5 3 6" xfId="41968"/>
    <cellStyle name="Notas 4 6 2 2 5 4" xfId="41969"/>
    <cellStyle name="Notas 4 6 2 2 5 4 2" xfId="41970"/>
    <cellStyle name="Notas 4 6 2 2 5 4 3" xfId="41971"/>
    <cellStyle name="Notas 4 6 2 2 5 4 4" xfId="41972"/>
    <cellStyle name="Notas 4 6 2 2 5 4 5" xfId="41973"/>
    <cellStyle name="Notas 4 6 2 2 5 4 6" xfId="41974"/>
    <cellStyle name="Notas 4 6 2 2 5 5" xfId="41975"/>
    <cellStyle name="Notas 4 6 2 2 5 5 2" xfId="41976"/>
    <cellStyle name="Notas 4 6 2 2 5 5 3" xfId="41977"/>
    <cellStyle name="Notas 4 6 2 2 5 5 4" xfId="41978"/>
    <cellStyle name="Notas 4 6 2 2 5 5 5" xfId="41979"/>
    <cellStyle name="Notas 4 6 2 2 5 5 6" xfId="41980"/>
    <cellStyle name="Notas 4 6 2 2 5 6" xfId="41981"/>
    <cellStyle name="Notas 4 6 2 2 5 6 2" xfId="41982"/>
    <cellStyle name="Notas 4 6 2 2 5 6 3" xfId="41983"/>
    <cellStyle name="Notas 4 6 2 2 5 6 4" xfId="41984"/>
    <cellStyle name="Notas 4 6 2 2 5 6 5" xfId="41985"/>
    <cellStyle name="Notas 4 6 2 2 5 6 6" xfId="41986"/>
    <cellStyle name="Notas 4 6 2 2 5 7" xfId="41987"/>
    <cellStyle name="Notas 4 6 2 2 5 7 2" xfId="41988"/>
    <cellStyle name="Notas 4 6 2 2 5 7 3" xfId="41989"/>
    <cellStyle name="Notas 4 6 2 2 5 7 4" xfId="41990"/>
    <cellStyle name="Notas 4 6 2 2 5 7 5" xfId="41991"/>
    <cellStyle name="Notas 4 6 2 2 5 7 6" xfId="41992"/>
    <cellStyle name="Notas 4 6 2 2 5 8" xfId="41993"/>
    <cellStyle name="Notas 4 6 2 2 5 8 2" xfId="41994"/>
    <cellStyle name="Notas 4 6 2 2 5 8 3" xfId="41995"/>
    <cellStyle name="Notas 4 6 2 2 5 8 4" xfId="41996"/>
    <cellStyle name="Notas 4 6 2 2 5 8 5" xfId="41997"/>
    <cellStyle name="Notas 4 6 2 2 5 8 6" xfId="41998"/>
    <cellStyle name="Notas 4 6 2 2 5 9" xfId="41999"/>
    <cellStyle name="Notas 4 6 2 2 6" xfId="42000"/>
    <cellStyle name="Notas 4 6 2 2 6 10" xfId="42001"/>
    <cellStyle name="Notas 4 6 2 2 6 11" xfId="42002"/>
    <cellStyle name="Notas 4 6 2 2 6 12" xfId="42003"/>
    <cellStyle name="Notas 4 6 2 2 6 13" xfId="42004"/>
    <cellStyle name="Notas 4 6 2 2 6 2" xfId="42005"/>
    <cellStyle name="Notas 4 6 2 2 6 2 2" xfId="42006"/>
    <cellStyle name="Notas 4 6 2 2 6 2 3" xfId="42007"/>
    <cellStyle name="Notas 4 6 2 2 6 2 4" xfId="42008"/>
    <cellStyle name="Notas 4 6 2 2 6 2 5" xfId="42009"/>
    <cellStyle name="Notas 4 6 2 2 6 2 6" xfId="42010"/>
    <cellStyle name="Notas 4 6 2 2 6 3" xfId="42011"/>
    <cellStyle name="Notas 4 6 2 2 6 3 2" xfId="42012"/>
    <cellStyle name="Notas 4 6 2 2 6 3 3" xfId="42013"/>
    <cellStyle name="Notas 4 6 2 2 6 3 4" xfId="42014"/>
    <cellStyle name="Notas 4 6 2 2 6 3 5" xfId="42015"/>
    <cellStyle name="Notas 4 6 2 2 6 3 6" xfId="42016"/>
    <cellStyle name="Notas 4 6 2 2 6 4" xfId="42017"/>
    <cellStyle name="Notas 4 6 2 2 6 4 2" xfId="42018"/>
    <cellStyle name="Notas 4 6 2 2 6 4 3" xfId="42019"/>
    <cellStyle name="Notas 4 6 2 2 6 4 4" xfId="42020"/>
    <cellStyle name="Notas 4 6 2 2 6 4 5" xfId="42021"/>
    <cellStyle name="Notas 4 6 2 2 6 4 6" xfId="42022"/>
    <cellStyle name="Notas 4 6 2 2 6 5" xfId="42023"/>
    <cellStyle name="Notas 4 6 2 2 6 5 2" xfId="42024"/>
    <cellStyle name="Notas 4 6 2 2 6 5 3" xfId="42025"/>
    <cellStyle name="Notas 4 6 2 2 6 5 4" xfId="42026"/>
    <cellStyle name="Notas 4 6 2 2 6 5 5" xfId="42027"/>
    <cellStyle name="Notas 4 6 2 2 6 5 6" xfId="42028"/>
    <cellStyle name="Notas 4 6 2 2 6 6" xfId="42029"/>
    <cellStyle name="Notas 4 6 2 2 6 6 2" xfId="42030"/>
    <cellStyle name="Notas 4 6 2 2 6 6 3" xfId="42031"/>
    <cellStyle name="Notas 4 6 2 2 6 6 4" xfId="42032"/>
    <cellStyle name="Notas 4 6 2 2 6 6 5" xfId="42033"/>
    <cellStyle name="Notas 4 6 2 2 6 6 6" xfId="42034"/>
    <cellStyle name="Notas 4 6 2 2 6 7" xfId="42035"/>
    <cellStyle name="Notas 4 6 2 2 6 7 2" xfId="42036"/>
    <cellStyle name="Notas 4 6 2 2 6 7 3" xfId="42037"/>
    <cellStyle name="Notas 4 6 2 2 6 7 4" xfId="42038"/>
    <cellStyle name="Notas 4 6 2 2 6 7 5" xfId="42039"/>
    <cellStyle name="Notas 4 6 2 2 6 7 6" xfId="42040"/>
    <cellStyle name="Notas 4 6 2 2 6 8" xfId="42041"/>
    <cellStyle name="Notas 4 6 2 2 6 8 2" xfId="42042"/>
    <cellStyle name="Notas 4 6 2 2 6 8 3" xfId="42043"/>
    <cellStyle name="Notas 4 6 2 2 6 8 4" xfId="42044"/>
    <cellStyle name="Notas 4 6 2 2 6 8 5" xfId="42045"/>
    <cellStyle name="Notas 4 6 2 2 6 8 6" xfId="42046"/>
    <cellStyle name="Notas 4 6 2 2 6 9" xfId="42047"/>
    <cellStyle name="Notas 4 6 2 2 7" xfId="42048"/>
    <cellStyle name="Notas 4 6 2 2 7 10" xfId="42049"/>
    <cellStyle name="Notas 4 6 2 2 7 11" xfId="42050"/>
    <cellStyle name="Notas 4 6 2 2 7 12" xfId="42051"/>
    <cellStyle name="Notas 4 6 2 2 7 13" xfId="42052"/>
    <cellStyle name="Notas 4 6 2 2 7 2" xfId="42053"/>
    <cellStyle name="Notas 4 6 2 2 7 2 2" xfId="42054"/>
    <cellStyle name="Notas 4 6 2 2 7 2 3" xfId="42055"/>
    <cellStyle name="Notas 4 6 2 2 7 2 4" xfId="42056"/>
    <cellStyle name="Notas 4 6 2 2 7 2 5" xfId="42057"/>
    <cellStyle name="Notas 4 6 2 2 7 2 6" xfId="42058"/>
    <cellStyle name="Notas 4 6 2 2 7 3" xfId="42059"/>
    <cellStyle name="Notas 4 6 2 2 7 3 2" xfId="42060"/>
    <cellStyle name="Notas 4 6 2 2 7 3 3" xfId="42061"/>
    <cellStyle name="Notas 4 6 2 2 7 3 4" xfId="42062"/>
    <cellStyle name="Notas 4 6 2 2 7 3 5" xfId="42063"/>
    <cellStyle name="Notas 4 6 2 2 7 3 6" xfId="42064"/>
    <cellStyle name="Notas 4 6 2 2 7 4" xfId="42065"/>
    <cellStyle name="Notas 4 6 2 2 7 4 2" xfId="42066"/>
    <cellStyle name="Notas 4 6 2 2 7 4 3" xfId="42067"/>
    <cellStyle name="Notas 4 6 2 2 7 4 4" xfId="42068"/>
    <cellStyle name="Notas 4 6 2 2 7 4 5" xfId="42069"/>
    <cellStyle name="Notas 4 6 2 2 7 4 6" xfId="42070"/>
    <cellStyle name="Notas 4 6 2 2 7 5" xfId="42071"/>
    <cellStyle name="Notas 4 6 2 2 7 5 2" xfId="42072"/>
    <cellStyle name="Notas 4 6 2 2 7 5 3" xfId="42073"/>
    <cellStyle name="Notas 4 6 2 2 7 5 4" xfId="42074"/>
    <cellStyle name="Notas 4 6 2 2 7 5 5" xfId="42075"/>
    <cellStyle name="Notas 4 6 2 2 7 5 6" xfId="42076"/>
    <cellStyle name="Notas 4 6 2 2 7 6" xfId="42077"/>
    <cellStyle name="Notas 4 6 2 2 7 6 2" xfId="42078"/>
    <cellStyle name="Notas 4 6 2 2 7 6 3" xfId="42079"/>
    <cellStyle name="Notas 4 6 2 2 7 6 4" xfId="42080"/>
    <cellStyle name="Notas 4 6 2 2 7 6 5" xfId="42081"/>
    <cellStyle name="Notas 4 6 2 2 7 6 6" xfId="42082"/>
    <cellStyle name="Notas 4 6 2 2 7 7" xfId="42083"/>
    <cellStyle name="Notas 4 6 2 2 7 7 2" xfId="42084"/>
    <cellStyle name="Notas 4 6 2 2 7 7 3" xfId="42085"/>
    <cellStyle name="Notas 4 6 2 2 7 7 4" xfId="42086"/>
    <cellStyle name="Notas 4 6 2 2 7 7 5" xfId="42087"/>
    <cellStyle name="Notas 4 6 2 2 7 7 6" xfId="42088"/>
    <cellStyle name="Notas 4 6 2 2 7 8" xfId="42089"/>
    <cellStyle name="Notas 4 6 2 2 7 8 2" xfId="42090"/>
    <cellStyle name="Notas 4 6 2 2 7 8 3" xfId="42091"/>
    <cellStyle name="Notas 4 6 2 2 7 8 4" xfId="42092"/>
    <cellStyle name="Notas 4 6 2 2 7 8 5" xfId="42093"/>
    <cellStyle name="Notas 4 6 2 2 7 8 6" xfId="42094"/>
    <cellStyle name="Notas 4 6 2 2 7 9" xfId="42095"/>
    <cellStyle name="Notas 4 6 2 2 8" xfId="42096"/>
    <cellStyle name="Notas 4 6 2 2 8 2" xfId="42097"/>
    <cellStyle name="Notas 4 6 2 2 8 3" xfId="42098"/>
    <cellStyle name="Notas 4 6 2 2 8 4" xfId="42099"/>
    <cellStyle name="Notas 4 6 2 2 8 5" xfId="42100"/>
    <cellStyle name="Notas 4 6 2 2 8 6" xfId="42101"/>
    <cellStyle name="Notas 4 6 2 2 9" xfId="42102"/>
    <cellStyle name="Notas 4 6 2 2 9 2" xfId="42103"/>
    <cellStyle name="Notas 4 6 2 2 9 3" xfId="42104"/>
    <cellStyle name="Notas 4 6 2 2 9 4" xfId="42105"/>
    <cellStyle name="Notas 4 6 2 2 9 5" xfId="42106"/>
    <cellStyle name="Notas 4 6 2 2 9 6" xfId="42107"/>
    <cellStyle name="Notas 4 6 2 20" xfId="42108"/>
    <cellStyle name="Notas 4 6 2 21" xfId="42109"/>
    <cellStyle name="Notas 4 6 2 3" xfId="42110"/>
    <cellStyle name="Notas 4 6 2 3 10" xfId="42111"/>
    <cellStyle name="Notas 4 6 2 3 11" xfId="42112"/>
    <cellStyle name="Notas 4 6 2 3 12" xfId="42113"/>
    <cellStyle name="Notas 4 6 2 3 13" xfId="42114"/>
    <cellStyle name="Notas 4 6 2 3 14" xfId="42115"/>
    <cellStyle name="Notas 4 6 2 3 15" xfId="42116"/>
    <cellStyle name="Notas 4 6 2 3 2" xfId="42117"/>
    <cellStyle name="Notas 4 6 2 3 2 10" xfId="42118"/>
    <cellStyle name="Notas 4 6 2 3 2 11" xfId="42119"/>
    <cellStyle name="Notas 4 6 2 3 2 12" xfId="42120"/>
    <cellStyle name="Notas 4 6 2 3 2 13" xfId="42121"/>
    <cellStyle name="Notas 4 6 2 3 2 2" xfId="42122"/>
    <cellStyle name="Notas 4 6 2 3 2 2 2" xfId="42123"/>
    <cellStyle name="Notas 4 6 2 3 2 2 3" xfId="42124"/>
    <cellStyle name="Notas 4 6 2 3 2 2 4" xfId="42125"/>
    <cellStyle name="Notas 4 6 2 3 2 2 5" xfId="42126"/>
    <cellStyle name="Notas 4 6 2 3 2 2 6" xfId="42127"/>
    <cellStyle name="Notas 4 6 2 3 2 3" xfId="42128"/>
    <cellStyle name="Notas 4 6 2 3 2 3 2" xfId="42129"/>
    <cellStyle name="Notas 4 6 2 3 2 3 3" xfId="42130"/>
    <cellStyle name="Notas 4 6 2 3 2 3 4" xfId="42131"/>
    <cellStyle name="Notas 4 6 2 3 2 3 5" xfId="42132"/>
    <cellStyle name="Notas 4 6 2 3 2 3 6" xfId="42133"/>
    <cellStyle name="Notas 4 6 2 3 2 4" xfId="42134"/>
    <cellStyle name="Notas 4 6 2 3 2 4 2" xfId="42135"/>
    <cellStyle name="Notas 4 6 2 3 2 4 3" xfId="42136"/>
    <cellStyle name="Notas 4 6 2 3 2 4 4" xfId="42137"/>
    <cellStyle name="Notas 4 6 2 3 2 4 5" xfId="42138"/>
    <cellStyle name="Notas 4 6 2 3 2 4 6" xfId="42139"/>
    <cellStyle name="Notas 4 6 2 3 2 5" xfId="42140"/>
    <cellStyle name="Notas 4 6 2 3 2 5 2" xfId="42141"/>
    <cellStyle name="Notas 4 6 2 3 2 5 3" xfId="42142"/>
    <cellStyle name="Notas 4 6 2 3 2 5 4" xfId="42143"/>
    <cellStyle name="Notas 4 6 2 3 2 5 5" xfId="42144"/>
    <cellStyle name="Notas 4 6 2 3 2 5 6" xfId="42145"/>
    <cellStyle name="Notas 4 6 2 3 2 6" xfId="42146"/>
    <cellStyle name="Notas 4 6 2 3 2 6 2" xfId="42147"/>
    <cellStyle name="Notas 4 6 2 3 2 6 3" xfId="42148"/>
    <cellStyle name="Notas 4 6 2 3 2 6 4" xfId="42149"/>
    <cellStyle name="Notas 4 6 2 3 2 6 5" xfId="42150"/>
    <cellStyle name="Notas 4 6 2 3 2 6 6" xfId="42151"/>
    <cellStyle name="Notas 4 6 2 3 2 7" xfId="42152"/>
    <cellStyle name="Notas 4 6 2 3 2 7 2" xfId="42153"/>
    <cellStyle name="Notas 4 6 2 3 2 7 3" xfId="42154"/>
    <cellStyle name="Notas 4 6 2 3 2 7 4" xfId="42155"/>
    <cellStyle name="Notas 4 6 2 3 2 7 5" xfId="42156"/>
    <cellStyle name="Notas 4 6 2 3 2 7 6" xfId="42157"/>
    <cellStyle name="Notas 4 6 2 3 2 8" xfId="42158"/>
    <cellStyle name="Notas 4 6 2 3 2 8 2" xfId="42159"/>
    <cellStyle name="Notas 4 6 2 3 2 8 3" xfId="42160"/>
    <cellStyle name="Notas 4 6 2 3 2 8 4" xfId="42161"/>
    <cellStyle name="Notas 4 6 2 3 2 8 5" xfId="42162"/>
    <cellStyle name="Notas 4 6 2 3 2 8 6" xfId="42163"/>
    <cellStyle name="Notas 4 6 2 3 2 9" xfId="42164"/>
    <cellStyle name="Notas 4 6 2 3 3" xfId="42165"/>
    <cellStyle name="Notas 4 6 2 3 3 2" xfId="42166"/>
    <cellStyle name="Notas 4 6 2 3 3 3" xfId="42167"/>
    <cellStyle name="Notas 4 6 2 3 3 4" xfId="42168"/>
    <cellStyle name="Notas 4 6 2 3 3 5" xfId="42169"/>
    <cellStyle name="Notas 4 6 2 3 3 6" xfId="42170"/>
    <cellStyle name="Notas 4 6 2 3 4" xfId="42171"/>
    <cellStyle name="Notas 4 6 2 3 4 2" xfId="42172"/>
    <cellStyle name="Notas 4 6 2 3 4 3" xfId="42173"/>
    <cellStyle name="Notas 4 6 2 3 4 4" xfId="42174"/>
    <cellStyle name="Notas 4 6 2 3 4 5" xfId="42175"/>
    <cellStyle name="Notas 4 6 2 3 4 6" xfId="42176"/>
    <cellStyle name="Notas 4 6 2 3 5" xfId="42177"/>
    <cellStyle name="Notas 4 6 2 3 5 2" xfId="42178"/>
    <cellStyle name="Notas 4 6 2 3 5 3" xfId="42179"/>
    <cellStyle name="Notas 4 6 2 3 5 4" xfId="42180"/>
    <cellStyle name="Notas 4 6 2 3 5 5" xfId="42181"/>
    <cellStyle name="Notas 4 6 2 3 5 6" xfId="42182"/>
    <cellStyle name="Notas 4 6 2 3 6" xfId="42183"/>
    <cellStyle name="Notas 4 6 2 3 6 2" xfId="42184"/>
    <cellStyle name="Notas 4 6 2 3 6 3" xfId="42185"/>
    <cellStyle name="Notas 4 6 2 3 6 4" xfId="42186"/>
    <cellStyle name="Notas 4 6 2 3 6 5" xfId="42187"/>
    <cellStyle name="Notas 4 6 2 3 6 6" xfId="42188"/>
    <cellStyle name="Notas 4 6 2 3 7" xfId="42189"/>
    <cellStyle name="Notas 4 6 2 3 7 2" xfId="42190"/>
    <cellStyle name="Notas 4 6 2 3 7 3" xfId="42191"/>
    <cellStyle name="Notas 4 6 2 3 7 4" xfId="42192"/>
    <cellStyle name="Notas 4 6 2 3 7 5" xfId="42193"/>
    <cellStyle name="Notas 4 6 2 3 7 6" xfId="42194"/>
    <cellStyle name="Notas 4 6 2 3 8" xfId="42195"/>
    <cellStyle name="Notas 4 6 2 3 8 2" xfId="42196"/>
    <cellStyle name="Notas 4 6 2 3 8 3" xfId="42197"/>
    <cellStyle name="Notas 4 6 2 3 8 4" xfId="42198"/>
    <cellStyle name="Notas 4 6 2 3 8 5" xfId="42199"/>
    <cellStyle name="Notas 4 6 2 3 8 6" xfId="42200"/>
    <cellStyle name="Notas 4 6 2 3 9" xfId="42201"/>
    <cellStyle name="Notas 4 6 2 3 9 2" xfId="42202"/>
    <cellStyle name="Notas 4 6 2 3 9 3" xfId="42203"/>
    <cellStyle name="Notas 4 6 2 3 9 4" xfId="42204"/>
    <cellStyle name="Notas 4 6 2 3 9 5" xfId="42205"/>
    <cellStyle name="Notas 4 6 2 3 9 6" xfId="42206"/>
    <cellStyle name="Notas 4 6 2 4" xfId="42207"/>
    <cellStyle name="Notas 4 6 2 4 10" xfId="42208"/>
    <cellStyle name="Notas 4 6 2 4 11" xfId="42209"/>
    <cellStyle name="Notas 4 6 2 4 12" xfId="42210"/>
    <cellStyle name="Notas 4 6 2 4 13" xfId="42211"/>
    <cellStyle name="Notas 4 6 2 4 14" xfId="42212"/>
    <cellStyle name="Notas 4 6 2 4 2" xfId="42213"/>
    <cellStyle name="Notas 4 6 2 4 2 2" xfId="42214"/>
    <cellStyle name="Notas 4 6 2 4 2 3" xfId="42215"/>
    <cellStyle name="Notas 4 6 2 4 2 4" xfId="42216"/>
    <cellStyle name="Notas 4 6 2 4 2 5" xfId="42217"/>
    <cellStyle name="Notas 4 6 2 4 2 6" xfId="42218"/>
    <cellStyle name="Notas 4 6 2 4 2 7" xfId="42219"/>
    <cellStyle name="Notas 4 6 2 4 3" xfId="42220"/>
    <cellStyle name="Notas 4 6 2 4 3 2" xfId="42221"/>
    <cellStyle name="Notas 4 6 2 4 3 3" xfId="42222"/>
    <cellStyle name="Notas 4 6 2 4 3 4" xfId="42223"/>
    <cellStyle name="Notas 4 6 2 4 3 5" xfId="42224"/>
    <cellStyle name="Notas 4 6 2 4 3 6" xfId="42225"/>
    <cellStyle name="Notas 4 6 2 4 3 7" xfId="42226"/>
    <cellStyle name="Notas 4 6 2 4 4" xfId="42227"/>
    <cellStyle name="Notas 4 6 2 4 4 2" xfId="42228"/>
    <cellStyle name="Notas 4 6 2 4 4 3" xfId="42229"/>
    <cellStyle name="Notas 4 6 2 4 4 4" xfId="42230"/>
    <cellStyle name="Notas 4 6 2 4 4 5" xfId="42231"/>
    <cellStyle name="Notas 4 6 2 4 4 6" xfId="42232"/>
    <cellStyle name="Notas 4 6 2 4 5" xfId="42233"/>
    <cellStyle name="Notas 4 6 2 4 5 2" xfId="42234"/>
    <cellStyle name="Notas 4 6 2 4 5 3" xfId="42235"/>
    <cellStyle name="Notas 4 6 2 4 5 4" xfId="42236"/>
    <cellStyle name="Notas 4 6 2 4 5 5" xfId="42237"/>
    <cellStyle name="Notas 4 6 2 4 5 6" xfId="42238"/>
    <cellStyle name="Notas 4 6 2 4 6" xfId="42239"/>
    <cellStyle name="Notas 4 6 2 4 6 2" xfId="42240"/>
    <cellStyle name="Notas 4 6 2 4 6 3" xfId="42241"/>
    <cellStyle name="Notas 4 6 2 4 6 4" xfId="42242"/>
    <cellStyle name="Notas 4 6 2 4 6 5" xfId="42243"/>
    <cellStyle name="Notas 4 6 2 4 6 6" xfId="42244"/>
    <cellStyle name="Notas 4 6 2 4 7" xfId="42245"/>
    <cellStyle name="Notas 4 6 2 4 7 2" xfId="42246"/>
    <cellStyle name="Notas 4 6 2 4 7 3" xfId="42247"/>
    <cellStyle name="Notas 4 6 2 4 7 4" xfId="42248"/>
    <cellStyle name="Notas 4 6 2 4 7 5" xfId="42249"/>
    <cellStyle name="Notas 4 6 2 4 7 6" xfId="42250"/>
    <cellStyle name="Notas 4 6 2 4 8" xfId="42251"/>
    <cellStyle name="Notas 4 6 2 4 8 2" xfId="42252"/>
    <cellStyle name="Notas 4 6 2 4 8 3" xfId="42253"/>
    <cellStyle name="Notas 4 6 2 4 8 4" xfId="42254"/>
    <cellStyle name="Notas 4 6 2 4 8 5" xfId="42255"/>
    <cellStyle name="Notas 4 6 2 4 8 6" xfId="42256"/>
    <cellStyle name="Notas 4 6 2 4 9" xfId="42257"/>
    <cellStyle name="Notas 4 6 2 5" xfId="42258"/>
    <cellStyle name="Notas 4 6 2 5 10" xfId="42259"/>
    <cellStyle name="Notas 4 6 2 5 11" xfId="42260"/>
    <cellStyle name="Notas 4 6 2 5 12" xfId="42261"/>
    <cellStyle name="Notas 4 6 2 5 13" xfId="42262"/>
    <cellStyle name="Notas 4 6 2 5 2" xfId="42263"/>
    <cellStyle name="Notas 4 6 2 5 2 2" xfId="42264"/>
    <cellStyle name="Notas 4 6 2 5 2 3" xfId="42265"/>
    <cellStyle name="Notas 4 6 2 5 2 4" xfId="42266"/>
    <cellStyle name="Notas 4 6 2 5 2 5" xfId="42267"/>
    <cellStyle name="Notas 4 6 2 5 2 6" xfId="42268"/>
    <cellStyle name="Notas 4 6 2 5 3" xfId="42269"/>
    <cellStyle name="Notas 4 6 2 5 3 2" xfId="42270"/>
    <cellStyle name="Notas 4 6 2 5 3 3" xfId="42271"/>
    <cellStyle name="Notas 4 6 2 5 3 4" xfId="42272"/>
    <cellStyle name="Notas 4 6 2 5 3 5" xfId="42273"/>
    <cellStyle name="Notas 4 6 2 5 3 6" xfId="42274"/>
    <cellStyle name="Notas 4 6 2 5 4" xfId="42275"/>
    <cellStyle name="Notas 4 6 2 5 4 2" xfId="42276"/>
    <cellStyle name="Notas 4 6 2 5 4 3" xfId="42277"/>
    <cellStyle name="Notas 4 6 2 5 4 4" xfId="42278"/>
    <cellStyle name="Notas 4 6 2 5 4 5" xfId="42279"/>
    <cellStyle name="Notas 4 6 2 5 4 6" xfId="42280"/>
    <cellStyle name="Notas 4 6 2 5 5" xfId="42281"/>
    <cellStyle name="Notas 4 6 2 5 5 2" xfId="42282"/>
    <cellStyle name="Notas 4 6 2 5 5 3" xfId="42283"/>
    <cellStyle name="Notas 4 6 2 5 5 4" xfId="42284"/>
    <cellStyle name="Notas 4 6 2 5 5 5" xfId="42285"/>
    <cellStyle name="Notas 4 6 2 5 5 6" xfId="42286"/>
    <cellStyle name="Notas 4 6 2 5 6" xfId="42287"/>
    <cellStyle name="Notas 4 6 2 5 6 2" xfId="42288"/>
    <cellStyle name="Notas 4 6 2 5 6 3" xfId="42289"/>
    <cellStyle name="Notas 4 6 2 5 6 4" xfId="42290"/>
    <cellStyle name="Notas 4 6 2 5 6 5" xfId="42291"/>
    <cellStyle name="Notas 4 6 2 5 6 6" xfId="42292"/>
    <cellStyle name="Notas 4 6 2 5 7" xfId="42293"/>
    <cellStyle name="Notas 4 6 2 5 7 2" xfId="42294"/>
    <cellStyle name="Notas 4 6 2 5 7 3" xfId="42295"/>
    <cellStyle name="Notas 4 6 2 5 7 4" xfId="42296"/>
    <cellStyle name="Notas 4 6 2 5 7 5" xfId="42297"/>
    <cellStyle name="Notas 4 6 2 5 7 6" xfId="42298"/>
    <cellStyle name="Notas 4 6 2 5 8" xfId="42299"/>
    <cellStyle name="Notas 4 6 2 5 8 2" xfId="42300"/>
    <cellStyle name="Notas 4 6 2 5 8 3" xfId="42301"/>
    <cellStyle name="Notas 4 6 2 5 8 4" xfId="42302"/>
    <cellStyle name="Notas 4 6 2 5 8 5" xfId="42303"/>
    <cellStyle name="Notas 4 6 2 5 8 6" xfId="42304"/>
    <cellStyle name="Notas 4 6 2 5 9" xfId="42305"/>
    <cellStyle name="Notas 4 6 2 6" xfId="42306"/>
    <cellStyle name="Notas 4 6 2 6 10" xfId="42307"/>
    <cellStyle name="Notas 4 6 2 6 11" xfId="42308"/>
    <cellStyle name="Notas 4 6 2 6 12" xfId="42309"/>
    <cellStyle name="Notas 4 6 2 6 13" xfId="42310"/>
    <cellStyle name="Notas 4 6 2 6 2" xfId="42311"/>
    <cellStyle name="Notas 4 6 2 6 2 2" xfId="42312"/>
    <cellStyle name="Notas 4 6 2 6 2 3" xfId="42313"/>
    <cellStyle name="Notas 4 6 2 6 2 4" xfId="42314"/>
    <cellStyle name="Notas 4 6 2 6 2 5" xfId="42315"/>
    <cellStyle name="Notas 4 6 2 6 2 6" xfId="42316"/>
    <cellStyle name="Notas 4 6 2 6 3" xfId="42317"/>
    <cellStyle name="Notas 4 6 2 6 3 2" xfId="42318"/>
    <cellStyle name="Notas 4 6 2 6 3 3" xfId="42319"/>
    <cellStyle name="Notas 4 6 2 6 3 4" xfId="42320"/>
    <cellStyle name="Notas 4 6 2 6 3 5" xfId="42321"/>
    <cellStyle name="Notas 4 6 2 6 3 6" xfId="42322"/>
    <cellStyle name="Notas 4 6 2 6 4" xfId="42323"/>
    <cellStyle name="Notas 4 6 2 6 4 2" xfId="42324"/>
    <cellStyle name="Notas 4 6 2 6 4 3" xfId="42325"/>
    <cellStyle name="Notas 4 6 2 6 4 4" xfId="42326"/>
    <cellStyle name="Notas 4 6 2 6 4 5" xfId="42327"/>
    <cellStyle name="Notas 4 6 2 6 4 6" xfId="42328"/>
    <cellStyle name="Notas 4 6 2 6 5" xfId="42329"/>
    <cellStyle name="Notas 4 6 2 6 5 2" xfId="42330"/>
    <cellStyle name="Notas 4 6 2 6 5 3" xfId="42331"/>
    <cellStyle name="Notas 4 6 2 6 5 4" xfId="42332"/>
    <cellStyle name="Notas 4 6 2 6 5 5" xfId="42333"/>
    <cellStyle name="Notas 4 6 2 6 5 6" xfId="42334"/>
    <cellStyle name="Notas 4 6 2 6 6" xfId="42335"/>
    <cellStyle name="Notas 4 6 2 6 6 2" xfId="42336"/>
    <cellStyle name="Notas 4 6 2 6 6 3" xfId="42337"/>
    <cellStyle name="Notas 4 6 2 6 6 4" xfId="42338"/>
    <cellStyle name="Notas 4 6 2 6 6 5" xfId="42339"/>
    <cellStyle name="Notas 4 6 2 6 6 6" xfId="42340"/>
    <cellStyle name="Notas 4 6 2 6 7" xfId="42341"/>
    <cellStyle name="Notas 4 6 2 6 7 2" xfId="42342"/>
    <cellStyle name="Notas 4 6 2 6 7 3" xfId="42343"/>
    <cellStyle name="Notas 4 6 2 6 7 4" xfId="42344"/>
    <cellStyle name="Notas 4 6 2 6 7 5" xfId="42345"/>
    <cellStyle name="Notas 4 6 2 6 7 6" xfId="42346"/>
    <cellStyle name="Notas 4 6 2 6 8" xfId="42347"/>
    <cellStyle name="Notas 4 6 2 6 8 2" xfId="42348"/>
    <cellStyle name="Notas 4 6 2 6 8 3" xfId="42349"/>
    <cellStyle name="Notas 4 6 2 6 8 4" xfId="42350"/>
    <cellStyle name="Notas 4 6 2 6 8 5" xfId="42351"/>
    <cellStyle name="Notas 4 6 2 6 8 6" xfId="42352"/>
    <cellStyle name="Notas 4 6 2 6 9" xfId="42353"/>
    <cellStyle name="Notas 4 6 2 7" xfId="42354"/>
    <cellStyle name="Notas 4 6 2 7 10" xfId="42355"/>
    <cellStyle name="Notas 4 6 2 7 11" xfId="42356"/>
    <cellStyle name="Notas 4 6 2 7 12" xfId="42357"/>
    <cellStyle name="Notas 4 6 2 7 13" xfId="42358"/>
    <cellStyle name="Notas 4 6 2 7 2" xfId="42359"/>
    <cellStyle name="Notas 4 6 2 7 2 2" xfId="42360"/>
    <cellStyle name="Notas 4 6 2 7 2 3" xfId="42361"/>
    <cellStyle name="Notas 4 6 2 7 2 4" xfId="42362"/>
    <cellStyle name="Notas 4 6 2 7 2 5" xfId="42363"/>
    <cellStyle name="Notas 4 6 2 7 2 6" xfId="42364"/>
    <cellStyle name="Notas 4 6 2 7 3" xfId="42365"/>
    <cellStyle name="Notas 4 6 2 7 3 2" xfId="42366"/>
    <cellStyle name="Notas 4 6 2 7 3 3" xfId="42367"/>
    <cellStyle name="Notas 4 6 2 7 3 4" xfId="42368"/>
    <cellStyle name="Notas 4 6 2 7 3 5" xfId="42369"/>
    <cellStyle name="Notas 4 6 2 7 3 6" xfId="42370"/>
    <cellStyle name="Notas 4 6 2 7 4" xfId="42371"/>
    <cellStyle name="Notas 4 6 2 7 4 2" xfId="42372"/>
    <cellStyle name="Notas 4 6 2 7 4 3" xfId="42373"/>
    <cellStyle name="Notas 4 6 2 7 4 4" xfId="42374"/>
    <cellStyle name="Notas 4 6 2 7 4 5" xfId="42375"/>
    <cellStyle name="Notas 4 6 2 7 4 6" xfId="42376"/>
    <cellStyle name="Notas 4 6 2 7 5" xfId="42377"/>
    <cellStyle name="Notas 4 6 2 7 5 2" xfId="42378"/>
    <cellStyle name="Notas 4 6 2 7 5 3" xfId="42379"/>
    <cellStyle name="Notas 4 6 2 7 5 4" xfId="42380"/>
    <cellStyle name="Notas 4 6 2 7 5 5" xfId="42381"/>
    <cellStyle name="Notas 4 6 2 7 5 6" xfId="42382"/>
    <cellStyle name="Notas 4 6 2 7 6" xfId="42383"/>
    <cellStyle name="Notas 4 6 2 7 6 2" xfId="42384"/>
    <cellStyle name="Notas 4 6 2 7 6 3" xfId="42385"/>
    <cellStyle name="Notas 4 6 2 7 6 4" xfId="42386"/>
    <cellStyle name="Notas 4 6 2 7 6 5" xfId="42387"/>
    <cellStyle name="Notas 4 6 2 7 6 6" xfId="42388"/>
    <cellStyle name="Notas 4 6 2 7 7" xfId="42389"/>
    <cellStyle name="Notas 4 6 2 7 7 2" xfId="42390"/>
    <cellStyle name="Notas 4 6 2 7 7 3" xfId="42391"/>
    <cellStyle name="Notas 4 6 2 7 7 4" xfId="42392"/>
    <cellStyle name="Notas 4 6 2 7 7 5" xfId="42393"/>
    <cellStyle name="Notas 4 6 2 7 7 6" xfId="42394"/>
    <cellStyle name="Notas 4 6 2 7 8" xfId="42395"/>
    <cellStyle name="Notas 4 6 2 7 8 2" xfId="42396"/>
    <cellStyle name="Notas 4 6 2 7 8 3" xfId="42397"/>
    <cellStyle name="Notas 4 6 2 7 8 4" xfId="42398"/>
    <cellStyle name="Notas 4 6 2 7 8 5" xfId="42399"/>
    <cellStyle name="Notas 4 6 2 7 8 6" xfId="42400"/>
    <cellStyle name="Notas 4 6 2 7 9" xfId="42401"/>
    <cellStyle name="Notas 4 6 2 8" xfId="42402"/>
    <cellStyle name="Notas 4 6 2 8 10" xfId="42403"/>
    <cellStyle name="Notas 4 6 2 8 11" xfId="42404"/>
    <cellStyle name="Notas 4 6 2 8 12" xfId="42405"/>
    <cellStyle name="Notas 4 6 2 8 13" xfId="42406"/>
    <cellStyle name="Notas 4 6 2 8 2" xfId="42407"/>
    <cellStyle name="Notas 4 6 2 8 2 2" xfId="42408"/>
    <cellStyle name="Notas 4 6 2 8 2 3" xfId="42409"/>
    <cellStyle name="Notas 4 6 2 8 2 4" xfId="42410"/>
    <cellStyle name="Notas 4 6 2 8 2 5" xfId="42411"/>
    <cellStyle name="Notas 4 6 2 8 2 6" xfId="42412"/>
    <cellStyle name="Notas 4 6 2 8 3" xfId="42413"/>
    <cellStyle name="Notas 4 6 2 8 3 2" xfId="42414"/>
    <cellStyle name="Notas 4 6 2 8 3 3" xfId="42415"/>
    <cellStyle name="Notas 4 6 2 8 3 4" xfId="42416"/>
    <cellStyle name="Notas 4 6 2 8 3 5" xfId="42417"/>
    <cellStyle name="Notas 4 6 2 8 3 6" xfId="42418"/>
    <cellStyle name="Notas 4 6 2 8 4" xfId="42419"/>
    <cellStyle name="Notas 4 6 2 8 4 2" xfId="42420"/>
    <cellStyle name="Notas 4 6 2 8 4 3" xfId="42421"/>
    <cellStyle name="Notas 4 6 2 8 4 4" xfId="42422"/>
    <cellStyle name="Notas 4 6 2 8 4 5" xfId="42423"/>
    <cellStyle name="Notas 4 6 2 8 4 6" xfId="42424"/>
    <cellStyle name="Notas 4 6 2 8 5" xfId="42425"/>
    <cellStyle name="Notas 4 6 2 8 5 2" xfId="42426"/>
    <cellStyle name="Notas 4 6 2 8 5 3" xfId="42427"/>
    <cellStyle name="Notas 4 6 2 8 5 4" xfId="42428"/>
    <cellStyle name="Notas 4 6 2 8 5 5" xfId="42429"/>
    <cellStyle name="Notas 4 6 2 8 5 6" xfId="42430"/>
    <cellStyle name="Notas 4 6 2 8 6" xfId="42431"/>
    <cellStyle name="Notas 4 6 2 8 6 2" xfId="42432"/>
    <cellStyle name="Notas 4 6 2 8 6 3" xfId="42433"/>
    <cellStyle name="Notas 4 6 2 8 6 4" xfId="42434"/>
    <cellStyle name="Notas 4 6 2 8 6 5" xfId="42435"/>
    <cellStyle name="Notas 4 6 2 8 6 6" xfId="42436"/>
    <cellStyle name="Notas 4 6 2 8 7" xfId="42437"/>
    <cellStyle name="Notas 4 6 2 8 7 2" xfId="42438"/>
    <cellStyle name="Notas 4 6 2 8 7 3" xfId="42439"/>
    <cellStyle name="Notas 4 6 2 8 7 4" xfId="42440"/>
    <cellStyle name="Notas 4 6 2 8 7 5" xfId="42441"/>
    <cellStyle name="Notas 4 6 2 8 7 6" xfId="42442"/>
    <cellStyle name="Notas 4 6 2 8 8" xfId="42443"/>
    <cellStyle name="Notas 4 6 2 8 8 2" xfId="42444"/>
    <cellStyle name="Notas 4 6 2 8 8 3" xfId="42445"/>
    <cellStyle name="Notas 4 6 2 8 8 4" xfId="42446"/>
    <cellStyle name="Notas 4 6 2 8 8 5" xfId="42447"/>
    <cellStyle name="Notas 4 6 2 8 8 6" xfId="42448"/>
    <cellStyle name="Notas 4 6 2 8 9" xfId="42449"/>
    <cellStyle name="Notas 4 6 2 9" xfId="42450"/>
    <cellStyle name="Notas 4 6 2 9 2" xfId="42451"/>
    <cellStyle name="Notas 4 6 2 9 3" xfId="42452"/>
    <cellStyle name="Notas 4 6 2 9 4" xfId="42453"/>
    <cellStyle name="Notas 4 6 2 9 5" xfId="42454"/>
    <cellStyle name="Notas 4 6 2 9 6" xfId="42455"/>
    <cellStyle name="Notas 4 6 20" xfId="42456"/>
    <cellStyle name="Notas 4 6 21" xfId="42457"/>
    <cellStyle name="Notas 4 6 22" xfId="42458"/>
    <cellStyle name="Notas 4 6 3" xfId="42459"/>
    <cellStyle name="Notas 4 6 3 10" xfId="42460"/>
    <cellStyle name="Notas 4 6 3 10 2" xfId="42461"/>
    <cellStyle name="Notas 4 6 3 10 3" xfId="42462"/>
    <cellStyle name="Notas 4 6 3 10 4" xfId="42463"/>
    <cellStyle name="Notas 4 6 3 10 5" xfId="42464"/>
    <cellStyle name="Notas 4 6 3 10 6" xfId="42465"/>
    <cellStyle name="Notas 4 6 3 11" xfId="42466"/>
    <cellStyle name="Notas 4 6 3 11 2" xfId="42467"/>
    <cellStyle name="Notas 4 6 3 11 3" xfId="42468"/>
    <cellStyle name="Notas 4 6 3 11 4" xfId="42469"/>
    <cellStyle name="Notas 4 6 3 11 5" xfId="42470"/>
    <cellStyle name="Notas 4 6 3 11 6" xfId="42471"/>
    <cellStyle name="Notas 4 6 3 12" xfId="42472"/>
    <cellStyle name="Notas 4 6 3 12 2" xfId="42473"/>
    <cellStyle name="Notas 4 6 3 12 3" xfId="42474"/>
    <cellStyle name="Notas 4 6 3 12 4" xfId="42475"/>
    <cellStyle name="Notas 4 6 3 12 5" xfId="42476"/>
    <cellStyle name="Notas 4 6 3 12 6" xfId="42477"/>
    <cellStyle name="Notas 4 6 3 13" xfId="42478"/>
    <cellStyle name="Notas 4 6 3 13 2" xfId="42479"/>
    <cellStyle name="Notas 4 6 3 13 3" xfId="42480"/>
    <cellStyle name="Notas 4 6 3 13 4" xfId="42481"/>
    <cellStyle name="Notas 4 6 3 13 5" xfId="42482"/>
    <cellStyle name="Notas 4 6 3 13 6" xfId="42483"/>
    <cellStyle name="Notas 4 6 3 14" xfId="42484"/>
    <cellStyle name="Notas 4 6 3 14 2" xfId="42485"/>
    <cellStyle name="Notas 4 6 3 14 3" xfId="42486"/>
    <cellStyle name="Notas 4 6 3 14 4" xfId="42487"/>
    <cellStyle name="Notas 4 6 3 14 5" xfId="42488"/>
    <cellStyle name="Notas 4 6 3 14 6" xfId="42489"/>
    <cellStyle name="Notas 4 6 3 15" xfId="42490"/>
    <cellStyle name="Notas 4 6 3 16" xfId="42491"/>
    <cellStyle name="Notas 4 6 3 17" xfId="42492"/>
    <cellStyle name="Notas 4 6 3 18" xfId="42493"/>
    <cellStyle name="Notas 4 6 3 19" xfId="42494"/>
    <cellStyle name="Notas 4 6 3 2" xfId="42495"/>
    <cellStyle name="Notas 4 6 3 2 10" xfId="42496"/>
    <cellStyle name="Notas 4 6 3 2 11" xfId="42497"/>
    <cellStyle name="Notas 4 6 3 2 12" xfId="42498"/>
    <cellStyle name="Notas 4 6 3 2 13" xfId="42499"/>
    <cellStyle name="Notas 4 6 3 2 14" xfId="42500"/>
    <cellStyle name="Notas 4 6 3 2 2" xfId="42501"/>
    <cellStyle name="Notas 4 6 3 2 2 2" xfId="42502"/>
    <cellStyle name="Notas 4 6 3 2 2 3" xfId="42503"/>
    <cellStyle name="Notas 4 6 3 2 2 4" xfId="42504"/>
    <cellStyle name="Notas 4 6 3 2 2 5" xfId="42505"/>
    <cellStyle name="Notas 4 6 3 2 2 6" xfId="42506"/>
    <cellStyle name="Notas 4 6 3 2 2 7" xfId="42507"/>
    <cellStyle name="Notas 4 6 3 2 3" xfId="42508"/>
    <cellStyle name="Notas 4 6 3 2 3 2" xfId="42509"/>
    <cellStyle name="Notas 4 6 3 2 3 3" xfId="42510"/>
    <cellStyle name="Notas 4 6 3 2 3 4" xfId="42511"/>
    <cellStyle name="Notas 4 6 3 2 3 5" xfId="42512"/>
    <cellStyle name="Notas 4 6 3 2 3 6" xfId="42513"/>
    <cellStyle name="Notas 4 6 3 2 4" xfId="42514"/>
    <cellStyle name="Notas 4 6 3 2 4 2" xfId="42515"/>
    <cellStyle name="Notas 4 6 3 2 4 3" xfId="42516"/>
    <cellStyle name="Notas 4 6 3 2 4 4" xfId="42517"/>
    <cellStyle name="Notas 4 6 3 2 4 5" xfId="42518"/>
    <cellStyle name="Notas 4 6 3 2 4 6" xfId="42519"/>
    <cellStyle name="Notas 4 6 3 2 5" xfId="42520"/>
    <cellStyle name="Notas 4 6 3 2 5 2" xfId="42521"/>
    <cellStyle name="Notas 4 6 3 2 5 3" xfId="42522"/>
    <cellStyle name="Notas 4 6 3 2 5 4" xfId="42523"/>
    <cellStyle name="Notas 4 6 3 2 5 5" xfId="42524"/>
    <cellStyle name="Notas 4 6 3 2 5 6" xfId="42525"/>
    <cellStyle name="Notas 4 6 3 2 6" xfId="42526"/>
    <cellStyle name="Notas 4 6 3 2 6 2" xfId="42527"/>
    <cellStyle name="Notas 4 6 3 2 6 3" xfId="42528"/>
    <cellStyle name="Notas 4 6 3 2 6 4" xfId="42529"/>
    <cellStyle name="Notas 4 6 3 2 6 5" xfId="42530"/>
    <cellStyle name="Notas 4 6 3 2 6 6" xfId="42531"/>
    <cellStyle name="Notas 4 6 3 2 7" xfId="42532"/>
    <cellStyle name="Notas 4 6 3 2 7 2" xfId="42533"/>
    <cellStyle name="Notas 4 6 3 2 7 3" xfId="42534"/>
    <cellStyle name="Notas 4 6 3 2 7 4" xfId="42535"/>
    <cellStyle name="Notas 4 6 3 2 7 5" xfId="42536"/>
    <cellStyle name="Notas 4 6 3 2 7 6" xfId="42537"/>
    <cellStyle name="Notas 4 6 3 2 8" xfId="42538"/>
    <cellStyle name="Notas 4 6 3 2 8 2" xfId="42539"/>
    <cellStyle name="Notas 4 6 3 2 8 3" xfId="42540"/>
    <cellStyle name="Notas 4 6 3 2 8 4" xfId="42541"/>
    <cellStyle name="Notas 4 6 3 2 8 5" xfId="42542"/>
    <cellStyle name="Notas 4 6 3 2 8 6" xfId="42543"/>
    <cellStyle name="Notas 4 6 3 2 9" xfId="42544"/>
    <cellStyle name="Notas 4 6 3 20" xfId="42545"/>
    <cellStyle name="Notas 4 6 3 3" xfId="42546"/>
    <cellStyle name="Notas 4 6 3 3 10" xfId="42547"/>
    <cellStyle name="Notas 4 6 3 3 11" xfId="42548"/>
    <cellStyle name="Notas 4 6 3 3 12" xfId="42549"/>
    <cellStyle name="Notas 4 6 3 3 13" xfId="42550"/>
    <cellStyle name="Notas 4 6 3 3 14" xfId="42551"/>
    <cellStyle name="Notas 4 6 3 3 2" xfId="42552"/>
    <cellStyle name="Notas 4 6 3 3 2 2" xfId="42553"/>
    <cellStyle name="Notas 4 6 3 3 2 3" xfId="42554"/>
    <cellStyle name="Notas 4 6 3 3 2 4" xfId="42555"/>
    <cellStyle name="Notas 4 6 3 3 2 5" xfId="42556"/>
    <cellStyle name="Notas 4 6 3 3 2 6" xfId="42557"/>
    <cellStyle name="Notas 4 6 3 3 3" xfId="42558"/>
    <cellStyle name="Notas 4 6 3 3 3 2" xfId="42559"/>
    <cellStyle name="Notas 4 6 3 3 3 3" xfId="42560"/>
    <cellStyle name="Notas 4 6 3 3 3 4" xfId="42561"/>
    <cellStyle name="Notas 4 6 3 3 3 5" xfId="42562"/>
    <cellStyle name="Notas 4 6 3 3 3 6" xfId="42563"/>
    <cellStyle name="Notas 4 6 3 3 4" xfId="42564"/>
    <cellStyle name="Notas 4 6 3 3 4 2" xfId="42565"/>
    <cellStyle name="Notas 4 6 3 3 4 3" xfId="42566"/>
    <cellStyle name="Notas 4 6 3 3 4 4" xfId="42567"/>
    <cellStyle name="Notas 4 6 3 3 4 5" xfId="42568"/>
    <cellStyle name="Notas 4 6 3 3 4 6" xfId="42569"/>
    <cellStyle name="Notas 4 6 3 3 5" xfId="42570"/>
    <cellStyle name="Notas 4 6 3 3 5 2" xfId="42571"/>
    <cellStyle name="Notas 4 6 3 3 5 3" xfId="42572"/>
    <cellStyle name="Notas 4 6 3 3 5 4" xfId="42573"/>
    <cellStyle name="Notas 4 6 3 3 5 5" xfId="42574"/>
    <cellStyle name="Notas 4 6 3 3 5 6" xfId="42575"/>
    <cellStyle name="Notas 4 6 3 3 6" xfId="42576"/>
    <cellStyle name="Notas 4 6 3 3 6 2" xfId="42577"/>
    <cellStyle name="Notas 4 6 3 3 6 3" xfId="42578"/>
    <cellStyle name="Notas 4 6 3 3 6 4" xfId="42579"/>
    <cellStyle name="Notas 4 6 3 3 6 5" xfId="42580"/>
    <cellStyle name="Notas 4 6 3 3 6 6" xfId="42581"/>
    <cellStyle name="Notas 4 6 3 3 7" xfId="42582"/>
    <cellStyle name="Notas 4 6 3 3 7 2" xfId="42583"/>
    <cellStyle name="Notas 4 6 3 3 7 3" xfId="42584"/>
    <cellStyle name="Notas 4 6 3 3 7 4" xfId="42585"/>
    <cellStyle name="Notas 4 6 3 3 7 5" xfId="42586"/>
    <cellStyle name="Notas 4 6 3 3 7 6" xfId="42587"/>
    <cellStyle name="Notas 4 6 3 3 8" xfId="42588"/>
    <cellStyle name="Notas 4 6 3 3 8 2" xfId="42589"/>
    <cellStyle name="Notas 4 6 3 3 8 3" xfId="42590"/>
    <cellStyle name="Notas 4 6 3 3 8 4" xfId="42591"/>
    <cellStyle name="Notas 4 6 3 3 8 5" xfId="42592"/>
    <cellStyle name="Notas 4 6 3 3 8 6" xfId="42593"/>
    <cellStyle name="Notas 4 6 3 3 9" xfId="42594"/>
    <cellStyle name="Notas 4 6 3 4" xfId="42595"/>
    <cellStyle name="Notas 4 6 3 4 10" xfId="42596"/>
    <cellStyle name="Notas 4 6 3 4 11" xfId="42597"/>
    <cellStyle name="Notas 4 6 3 4 12" xfId="42598"/>
    <cellStyle name="Notas 4 6 3 4 13" xfId="42599"/>
    <cellStyle name="Notas 4 6 3 4 2" xfId="42600"/>
    <cellStyle name="Notas 4 6 3 4 2 2" xfId="42601"/>
    <cellStyle name="Notas 4 6 3 4 2 3" xfId="42602"/>
    <cellStyle name="Notas 4 6 3 4 2 4" xfId="42603"/>
    <cellStyle name="Notas 4 6 3 4 2 5" xfId="42604"/>
    <cellStyle name="Notas 4 6 3 4 2 6" xfId="42605"/>
    <cellStyle name="Notas 4 6 3 4 3" xfId="42606"/>
    <cellStyle name="Notas 4 6 3 4 3 2" xfId="42607"/>
    <cellStyle name="Notas 4 6 3 4 3 3" xfId="42608"/>
    <cellStyle name="Notas 4 6 3 4 3 4" xfId="42609"/>
    <cellStyle name="Notas 4 6 3 4 3 5" xfId="42610"/>
    <cellStyle name="Notas 4 6 3 4 3 6" xfId="42611"/>
    <cellStyle name="Notas 4 6 3 4 4" xfId="42612"/>
    <cellStyle name="Notas 4 6 3 4 4 2" xfId="42613"/>
    <cellStyle name="Notas 4 6 3 4 4 3" xfId="42614"/>
    <cellStyle name="Notas 4 6 3 4 4 4" xfId="42615"/>
    <cellStyle name="Notas 4 6 3 4 4 5" xfId="42616"/>
    <cellStyle name="Notas 4 6 3 4 4 6" xfId="42617"/>
    <cellStyle name="Notas 4 6 3 4 5" xfId="42618"/>
    <cellStyle name="Notas 4 6 3 4 5 2" xfId="42619"/>
    <cellStyle name="Notas 4 6 3 4 5 3" xfId="42620"/>
    <cellStyle name="Notas 4 6 3 4 5 4" xfId="42621"/>
    <cellStyle name="Notas 4 6 3 4 5 5" xfId="42622"/>
    <cellStyle name="Notas 4 6 3 4 5 6" xfId="42623"/>
    <cellStyle name="Notas 4 6 3 4 6" xfId="42624"/>
    <cellStyle name="Notas 4 6 3 4 6 2" xfId="42625"/>
    <cellStyle name="Notas 4 6 3 4 6 3" xfId="42626"/>
    <cellStyle name="Notas 4 6 3 4 6 4" xfId="42627"/>
    <cellStyle name="Notas 4 6 3 4 6 5" xfId="42628"/>
    <cellStyle name="Notas 4 6 3 4 6 6" xfId="42629"/>
    <cellStyle name="Notas 4 6 3 4 7" xfId="42630"/>
    <cellStyle name="Notas 4 6 3 4 7 2" xfId="42631"/>
    <cellStyle name="Notas 4 6 3 4 7 3" xfId="42632"/>
    <cellStyle name="Notas 4 6 3 4 7 4" xfId="42633"/>
    <cellStyle name="Notas 4 6 3 4 7 5" xfId="42634"/>
    <cellStyle name="Notas 4 6 3 4 7 6" xfId="42635"/>
    <cellStyle name="Notas 4 6 3 4 8" xfId="42636"/>
    <cellStyle name="Notas 4 6 3 4 8 2" xfId="42637"/>
    <cellStyle name="Notas 4 6 3 4 8 3" xfId="42638"/>
    <cellStyle name="Notas 4 6 3 4 8 4" xfId="42639"/>
    <cellStyle name="Notas 4 6 3 4 8 5" xfId="42640"/>
    <cellStyle name="Notas 4 6 3 4 8 6" xfId="42641"/>
    <cellStyle name="Notas 4 6 3 4 9" xfId="42642"/>
    <cellStyle name="Notas 4 6 3 5" xfId="42643"/>
    <cellStyle name="Notas 4 6 3 5 10" xfId="42644"/>
    <cellStyle name="Notas 4 6 3 5 11" xfId="42645"/>
    <cellStyle name="Notas 4 6 3 5 12" xfId="42646"/>
    <cellStyle name="Notas 4 6 3 5 13" xfId="42647"/>
    <cellStyle name="Notas 4 6 3 5 2" xfId="42648"/>
    <cellStyle name="Notas 4 6 3 5 2 2" xfId="42649"/>
    <cellStyle name="Notas 4 6 3 5 2 3" xfId="42650"/>
    <cellStyle name="Notas 4 6 3 5 2 4" xfId="42651"/>
    <cellStyle name="Notas 4 6 3 5 2 5" xfId="42652"/>
    <cellStyle name="Notas 4 6 3 5 2 6" xfId="42653"/>
    <cellStyle name="Notas 4 6 3 5 3" xfId="42654"/>
    <cellStyle name="Notas 4 6 3 5 3 2" xfId="42655"/>
    <cellStyle name="Notas 4 6 3 5 3 3" xfId="42656"/>
    <cellStyle name="Notas 4 6 3 5 3 4" xfId="42657"/>
    <cellStyle name="Notas 4 6 3 5 3 5" xfId="42658"/>
    <cellStyle name="Notas 4 6 3 5 3 6" xfId="42659"/>
    <cellStyle name="Notas 4 6 3 5 4" xfId="42660"/>
    <cellStyle name="Notas 4 6 3 5 4 2" xfId="42661"/>
    <cellStyle name="Notas 4 6 3 5 4 3" xfId="42662"/>
    <cellStyle name="Notas 4 6 3 5 4 4" xfId="42663"/>
    <cellStyle name="Notas 4 6 3 5 4 5" xfId="42664"/>
    <cellStyle name="Notas 4 6 3 5 4 6" xfId="42665"/>
    <cellStyle name="Notas 4 6 3 5 5" xfId="42666"/>
    <cellStyle name="Notas 4 6 3 5 5 2" xfId="42667"/>
    <cellStyle name="Notas 4 6 3 5 5 3" xfId="42668"/>
    <cellStyle name="Notas 4 6 3 5 5 4" xfId="42669"/>
    <cellStyle name="Notas 4 6 3 5 5 5" xfId="42670"/>
    <cellStyle name="Notas 4 6 3 5 5 6" xfId="42671"/>
    <cellStyle name="Notas 4 6 3 5 6" xfId="42672"/>
    <cellStyle name="Notas 4 6 3 5 6 2" xfId="42673"/>
    <cellStyle name="Notas 4 6 3 5 6 3" xfId="42674"/>
    <cellStyle name="Notas 4 6 3 5 6 4" xfId="42675"/>
    <cellStyle name="Notas 4 6 3 5 6 5" xfId="42676"/>
    <cellStyle name="Notas 4 6 3 5 6 6" xfId="42677"/>
    <cellStyle name="Notas 4 6 3 5 7" xfId="42678"/>
    <cellStyle name="Notas 4 6 3 5 7 2" xfId="42679"/>
    <cellStyle name="Notas 4 6 3 5 7 3" xfId="42680"/>
    <cellStyle name="Notas 4 6 3 5 7 4" xfId="42681"/>
    <cellStyle name="Notas 4 6 3 5 7 5" xfId="42682"/>
    <cellStyle name="Notas 4 6 3 5 7 6" xfId="42683"/>
    <cellStyle name="Notas 4 6 3 5 8" xfId="42684"/>
    <cellStyle name="Notas 4 6 3 5 8 2" xfId="42685"/>
    <cellStyle name="Notas 4 6 3 5 8 3" xfId="42686"/>
    <cellStyle name="Notas 4 6 3 5 8 4" xfId="42687"/>
    <cellStyle name="Notas 4 6 3 5 8 5" xfId="42688"/>
    <cellStyle name="Notas 4 6 3 5 8 6" xfId="42689"/>
    <cellStyle name="Notas 4 6 3 5 9" xfId="42690"/>
    <cellStyle name="Notas 4 6 3 6" xfId="42691"/>
    <cellStyle name="Notas 4 6 3 6 10" xfId="42692"/>
    <cellStyle name="Notas 4 6 3 6 11" xfId="42693"/>
    <cellStyle name="Notas 4 6 3 6 12" xfId="42694"/>
    <cellStyle name="Notas 4 6 3 6 13" xfId="42695"/>
    <cellStyle name="Notas 4 6 3 6 2" xfId="42696"/>
    <cellStyle name="Notas 4 6 3 6 2 2" xfId="42697"/>
    <cellStyle name="Notas 4 6 3 6 2 3" xfId="42698"/>
    <cellStyle name="Notas 4 6 3 6 2 4" xfId="42699"/>
    <cellStyle name="Notas 4 6 3 6 2 5" xfId="42700"/>
    <cellStyle name="Notas 4 6 3 6 2 6" xfId="42701"/>
    <cellStyle name="Notas 4 6 3 6 3" xfId="42702"/>
    <cellStyle name="Notas 4 6 3 6 3 2" xfId="42703"/>
    <cellStyle name="Notas 4 6 3 6 3 3" xfId="42704"/>
    <cellStyle name="Notas 4 6 3 6 3 4" xfId="42705"/>
    <cellStyle name="Notas 4 6 3 6 3 5" xfId="42706"/>
    <cellStyle name="Notas 4 6 3 6 3 6" xfId="42707"/>
    <cellStyle name="Notas 4 6 3 6 4" xfId="42708"/>
    <cellStyle name="Notas 4 6 3 6 4 2" xfId="42709"/>
    <cellStyle name="Notas 4 6 3 6 4 3" xfId="42710"/>
    <cellStyle name="Notas 4 6 3 6 4 4" xfId="42711"/>
    <cellStyle name="Notas 4 6 3 6 4 5" xfId="42712"/>
    <cellStyle name="Notas 4 6 3 6 4 6" xfId="42713"/>
    <cellStyle name="Notas 4 6 3 6 5" xfId="42714"/>
    <cellStyle name="Notas 4 6 3 6 5 2" xfId="42715"/>
    <cellStyle name="Notas 4 6 3 6 5 3" xfId="42716"/>
    <cellStyle name="Notas 4 6 3 6 5 4" xfId="42717"/>
    <cellStyle name="Notas 4 6 3 6 5 5" xfId="42718"/>
    <cellStyle name="Notas 4 6 3 6 5 6" xfId="42719"/>
    <cellStyle name="Notas 4 6 3 6 6" xfId="42720"/>
    <cellStyle name="Notas 4 6 3 6 6 2" xfId="42721"/>
    <cellStyle name="Notas 4 6 3 6 6 3" xfId="42722"/>
    <cellStyle name="Notas 4 6 3 6 6 4" xfId="42723"/>
    <cellStyle name="Notas 4 6 3 6 6 5" xfId="42724"/>
    <cellStyle name="Notas 4 6 3 6 6 6" xfId="42725"/>
    <cellStyle name="Notas 4 6 3 6 7" xfId="42726"/>
    <cellStyle name="Notas 4 6 3 6 7 2" xfId="42727"/>
    <cellStyle name="Notas 4 6 3 6 7 3" xfId="42728"/>
    <cellStyle name="Notas 4 6 3 6 7 4" xfId="42729"/>
    <cellStyle name="Notas 4 6 3 6 7 5" xfId="42730"/>
    <cellStyle name="Notas 4 6 3 6 7 6" xfId="42731"/>
    <cellStyle name="Notas 4 6 3 6 8" xfId="42732"/>
    <cellStyle name="Notas 4 6 3 6 8 2" xfId="42733"/>
    <cellStyle name="Notas 4 6 3 6 8 3" xfId="42734"/>
    <cellStyle name="Notas 4 6 3 6 8 4" xfId="42735"/>
    <cellStyle name="Notas 4 6 3 6 8 5" xfId="42736"/>
    <cellStyle name="Notas 4 6 3 6 8 6" xfId="42737"/>
    <cellStyle name="Notas 4 6 3 6 9" xfId="42738"/>
    <cellStyle name="Notas 4 6 3 7" xfId="42739"/>
    <cellStyle name="Notas 4 6 3 7 10" xfId="42740"/>
    <cellStyle name="Notas 4 6 3 7 11" xfId="42741"/>
    <cellStyle name="Notas 4 6 3 7 12" xfId="42742"/>
    <cellStyle name="Notas 4 6 3 7 13" xfId="42743"/>
    <cellStyle name="Notas 4 6 3 7 2" xfId="42744"/>
    <cellStyle name="Notas 4 6 3 7 2 2" xfId="42745"/>
    <cellStyle name="Notas 4 6 3 7 2 3" xfId="42746"/>
    <cellStyle name="Notas 4 6 3 7 2 4" xfId="42747"/>
    <cellStyle name="Notas 4 6 3 7 2 5" xfId="42748"/>
    <cellStyle name="Notas 4 6 3 7 2 6" xfId="42749"/>
    <cellStyle name="Notas 4 6 3 7 3" xfId="42750"/>
    <cellStyle name="Notas 4 6 3 7 3 2" xfId="42751"/>
    <cellStyle name="Notas 4 6 3 7 3 3" xfId="42752"/>
    <cellStyle name="Notas 4 6 3 7 3 4" xfId="42753"/>
    <cellStyle name="Notas 4 6 3 7 3 5" xfId="42754"/>
    <cellStyle name="Notas 4 6 3 7 3 6" xfId="42755"/>
    <cellStyle name="Notas 4 6 3 7 4" xfId="42756"/>
    <cellStyle name="Notas 4 6 3 7 4 2" xfId="42757"/>
    <cellStyle name="Notas 4 6 3 7 4 3" xfId="42758"/>
    <cellStyle name="Notas 4 6 3 7 4 4" xfId="42759"/>
    <cellStyle name="Notas 4 6 3 7 4 5" xfId="42760"/>
    <cellStyle name="Notas 4 6 3 7 4 6" xfId="42761"/>
    <cellStyle name="Notas 4 6 3 7 5" xfId="42762"/>
    <cellStyle name="Notas 4 6 3 7 5 2" xfId="42763"/>
    <cellStyle name="Notas 4 6 3 7 5 3" xfId="42764"/>
    <cellStyle name="Notas 4 6 3 7 5 4" xfId="42765"/>
    <cellStyle name="Notas 4 6 3 7 5 5" xfId="42766"/>
    <cellStyle name="Notas 4 6 3 7 5 6" xfId="42767"/>
    <cellStyle name="Notas 4 6 3 7 6" xfId="42768"/>
    <cellStyle name="Notas 4 6 3 7 6 2" xfId="42769"/>
    <cellStyle name="Notas 4 6 3 7 6 3" xfId="42770"/>
    <cellStyle name="Notas 4 6 3 7 6 4" xfId="42771"/>
    <cellStyle name="Notas 4 6 3 7 6 5" xfId="42772"/>
    <cellStyle name="Notas 4 6 3 7 6 6" xfId="42773"/>
    <cellStyle name="Notas 4 6 3 7 7" xfId="42774"/>
    <cellStyle name="Notas 4 6 3 7 7 2" xfId="42775"/>
    <cellStyle name="Notas 4 6 3 7 7 3" xfId="42776"/>
    <cellStyle name="Notas 4 6 3 7 7 4" xfId="42777"/>
    <cellStyle name="Notas 4 6 3 7 7 5" xfId="42778"/>
    <cellStyle name="Notas 4 6 3 7 7 6" xfId="42779"/>
    <cellStyle name="Notas 4 6 3 7 8" xfId="42780"/>
    <cellStyle name="Notas 4 6 3 7 8 2" xfId="42781"/>
    <cellStyle name="Notas 4 6 3 7 8 3" xfId="42782"/>
    <cellStyle name="Notas 4 6 3 7 8 4" xfId="42783"/>
    <cellStyle name="Notas 4 6 3 7 8 5" xfId="42784"/>
    <cellStyle name="Notas 4 6 3 7 8 6" xfId="42785"/>
    <cellStyle name="Notas 4 6 3 7 9" xfId="42786"/>
    <cellStyle name="Notas 4 6 3 8" xfId="42787"/>
    <cellStyle name="Notas 4 6 3 8 2" xfId="42788"/>
    <cellStyle name="Notas 4 6 3 8 3" xfId="42789"/>
    <cellStyle name="Notas 4 6 3 8 4" xfId="42790"/>
    <cellStyle name="Notas 4 6 3 8 5" xfId="42791"/>
    <cellStyle name="Notas 4 6 3 8 6" xfId="42792"/>
    <cellStyle name="Notas 4 6 3 9" xfId="42793"/>
    <cellStyle name="Notas 4 6 3 9 2" xfId="42794"/>
    <cellStyle name="Notas 4 6 3 9 3" xfId="42795"/>
    <cellStyle name="Notas 4 6 3 9 4" xfId="42796"/>
    <cellStyle name="Notas 4 6 3 9 5" xfId="42797"/>
    <cellStyle name="Notas 4 6 3 9 6" xfId="42798"/>
    <cellStyle name="Notas 4 6 4" xfId="42799"/>
    <cellStyle name="Notas 4 6 4 10" xfId="42800"/>
    <cellStyle name="Notas 4 6 4 11" xfId="42801"/>
    <cellStyle name="Notas 4 6 4 12" xfId="42802"/>
    <cellStyle name="Notas 4 6 4 13" xfId="42803"/>
    <cellStyle name="Notas 4 6 4 14" xfId="42804"/>
    <cellStyle name="Notas 4 6 4 15" xfId="42805"/>
    <cellStyle name="Notas 4 6 4 2" xfId="42806"/>
    <cellStyle name="Notas 4 6 4 2 10" xfId="42807"/>
    <cellStyle name="Notas 4 6 4 2 11" xfId="42808"/>
    <cellStyle name="Notas 4 6 4 2 12" xfId="42809"/>
    <cellStyle name="Notas 4 6 4 2 13" xfId="42810"/>
    <cellStyle name="Notas 4 6 4 2 14" xfId="42811"/>
    <cellStyle name="Notas 4 6 4 2 2" xfId="42812"/>
    <cellStyle name="Notas 4 6 4 2 2 2" xfId="42813"/>
    <cellStyle name="Notas 4 6 4 2 2 3" xfId="42814"/>
    <cellStyle name="Notas 4 6 4 2 2 4" xfId="42815"/>
    <cellStyle name="Notas 4 6 4 2 2 5" xfId="42816"/>
    <cellStyle name="Notas 4 6 4 2 2 6" xfId="42817"/>
    <cellStyle name="Notas 4 6 4 2 3" xfId="42818"/>
    <cellStyle name="Notas 4 6 4 2 3 2" xfId="42819"/>
    <cellStyle name="Notas 4 6 4 2 3 3" xfId="42820"/>
    <cellStyle name="Notas 4 6 4 2 3 4" xfId="42821"/>
    <cellStyle name="Notas 4 6 4 2 3 5" xfId="42822"/>
    <cellStyle name="Notas 4 6 4 2 3 6" xfId="42823"/>
    <cellStyle name="Notas 4 6 4 2 4" xfId="42824"/>
    <cellStyle name="Notas 4 6 4 2 4 2" xfId="42825"/>
    <cellStyle name="Notas 4 6 4 2 4 3" xfId="42826"/>
    <cellStyle name="Notas 4 6 4 2 4 4" xfId="42827"/>
    <cellStyle name="Notas 4 6 4 2 4 5" xfId="42828"/>
    <cellStyle name="Notas 4 6 4 2 4 6" xfId="42829"/>
    <cellStyle name="Notas 4 6 4 2 5" xfId="42830"/>
    <cellStyle name="Notas 4 6 4 2 5 2" xfId="42831"/>
    <cellStyle name="Notas 4 6 4 2 5 3" xfId="42832"/>
    <cellStyle name="Notas 4 6 4 2 5 4" xfId="42833"/>
    <cellStyle name="Notas 4 6 4 2 5 5" xfId="42834"/>
    <cellStyle name="Notas 4 6 4 2 5 6" xfId="42835"/>
    <cellStyle name="Notas 4 6 4 2 6" xfId="42836"/>
    <cellStyle name="Notas 4 6 4 2 6 2" xfId="42837"/>
    <cellStyle name="Notas 4 6 4 2 6 3" xfId="42838"/>
    <cellStyle name="Notas 4 6 4 2 6 4" xfId="42839"/>
    <cellStyle name="Notas 4 6 4 2 6 5" xfId="42840"/>
    <cellStyle name="Notas 4 6 4 2 6 6" xfId="42841"/>
    <cellStyle name="Notas 4 6 4 2 7" xfId="42842"/>
    <cellStyle name="Notas 4 6 4 2 7 2" xfId="42843"/>
    <cellStyle name="Notas 4 6 4 2 7 3" xfId="42844"/>
    <cellStyle name="Notas 4 6 4 2 7 4" xfId="42845"/>
    <cellStyle name="Notas 4 6 4 2 7 5" xfId="42846"/>
    <cellStyle name="Notas 4 6 4 2 7 6" xfId="42847"/>
    <cellStyle name="Notas 4 6 4 2 8" xfId="42848"/>
    <cellStyle name="Notas 4 6 4 2 8 2" xfId="42849"/>
    <cellStyle name="Notas 4 6 4 2 8 3" xfId="42850"/>
    <cellStyle name="Notas 4 6 4 2 8 4" xfId="42851"/>
    <cellStyle name="Notas 4 6 4 2 8 5" xfId="42852"/>
    <cellStyle name="Notas 4 6 4 2 8 6" xfId="42853"/>
    <cellStyle name="Notas 4 6 4 2 9" xfId="42854"/>
    <cellStyle name="Notas 4 6 4 3" xfId="42855"/>
    <cellStyle name="Notas 4 6 4 3 2" xfId="42856"/>
    <cellStyle name="Notas 4 6 4 3 3" xfId="42857"/>
    <cellStyle name="Notas 4 6 4 3 4" xfId="42858"/>
    <cellStyle name="Notas 4 6 4 3 5" xfId="42859"/>
    <cellStyle name="Notas 4 6 4 3 6" xfId="42860"/>
    <cellStyle name="Notas 4 6 4 3 7" xfId="42861"/>
    <cellStyle name="Notas 4 6 4 4" xfId="42862"/>
    <cellStyle name="Notas 4 6 4 4 2" xfId="42863"/>
    <cellStyle name="Notas 4 6 4 4 3" xfId="42864"/>
    <cellStyle name="Notas 4 6 4 4 4" xfId="42865"/>
    <cellStyle name="Notas 4 6 4 4 5" xfId="42866"/>
    <cellStyle name="Notas 4 6 4 4 6" xfId="42867"/>
    <cellStyle name="Notas 4 6 4 5" xfId="42868"/>
    <cellStyle name="Notas 4 6 4 5 2" xfId="42869"/>
    <cellStyle name="Notas 4 6 4 5 3" xfId="42870"/>
    <cellStyle name="Notas 4 6 4 5 4" xfId="42871"/>
    <cellStyle name="Notas 4 6 4 5 5" xfId="42872"/>
    <cellStyle name="Notas 4 6 4 5 6" xfId="42873"/>
    <cellStyle name="Notas 4 6 4 6" xfId="42874"/>
    <cellStyle name="Notas 4 6 4 6 2" xfId="42875"/>
    <cellStyle name="Notas 4 6 4 6 3" xfId="42876"/>
    <cellStyle name="Notas 4 6 4 6 4" xfId="42877"/>
    <cellStyle name="Notas 4 6 4 6 5" xfId="42878"/>
    <cellStyle name="Notas 4 6 4 6 6" xfId="42879"/>
    <cellStyle name="Notas 4 6 4 7" xfId="42880"/>
    <cellStyle name="Notas 4 6 4 7 2" xfId="42881"/>
    <cellStyle name="Notas 4 6 4 7 3" xfId="42882"/>
    <cellStyle name="Notas 4 6 4 7 4" xfId="42883"/>
    <cellStyle name="Notas 4 6 4 7 5" xfId="42884"/>
    <cellStyle name="Notas 4 6 4 7 6" xfId="42885"/>
    <cellStyle name="Notas 4 6 4 8" xfId="42886"/>
    <cellStyle name="Notas 4 6 4 8 2" xfId="42887"/>
    <cellStyle name="Notas 4 6 4 8 3" xfId="42888"/>
    <cellStyle name="Notas 4 6 4 8 4" xfId="42889"/>
    <cellStyle name="Notas 4 6 4 8 5" xfId="42890"/>
    <cellStyle name="Notas 4 6 4 8 6" xfId="42891"/>
    <cellStyle name="Notas 4 6 4 9" xfId="42892"/>
    <cellStyle name="Notas 4 6 4 9 2" xfId="42893"/>
    <cellStyle name="Notas 4 6 4 9 3" xfId="42894"/>
    <cellStyle name="Notas 4 6 4 9 4" xfId="42895"/>
    <cellStyle name="Notas 4 6 4 9 5" xfId="42896"/>
    <cellStyle name="Notas 4 6 4 9 6" xfId="42897"/>
    <cellStyle name="Notas 4 6 5" xfId="42898"/>
    <cellStyle name="Notas 4 6 5 10" xfId="42899"/>
    <cellStyle name="Notas 4 6 5 11" xfId="42900"/>
    <cellStyle name="Notas 4 6 5 12" xfId="42901"/>
    <cellStyle name="Notas 4 6 5 13" xfId="42902"/>
    <cellStyle name="Notas 4 6 5 14" xfId="42903"/>
    <cellStyle name="Notas 4 6 5 2" xfId="42904"/>
    <cellStyle name="Notas 4 6 5 2 2" xfId="42905"/>
    <cellStyle name="Notas 4 6 5 2 3" xfId="42906"/>
    <cellStyle name="Notas 4 6 5 2 4" xfId="42907"/>
    <cellStyle name="Notas 4 6 5 2 5" xfId="42908"/>
    <cellStyle name="Notas 4 6 5 2 6" xfId="42909"/>
    <cellStyle name="Notas 4 6 5 2 7" xfId="42910"/>
    <cellStyle name="Notas 4 6 5 3" xfId="42911"/>
    <cellStyle name="Notas 4 6 5 3 2" xfId="42912"/>
    <cellStyle name="Notas 4 6 5 3 3" xfId="42913"/>
    <cellStyle name="Notas 4 6 5 3 4" xfId="42914"/>
    <cellStyle name="Notas 4 6 5 3 5" xfId="42915"/>
    <cellStyle name="Notas 4 6 5 3 6" xfId="42916"/>
    <cellStyle name="Notas 4 6 5 3 7" xfId="42917"/>
    <cellStyle name="Notas 4 6 5 4" xfId="42918"/>
    <cellStyle name="Notas 4 6 5 4 2" xfId="42919"/>
    <cellStyle name="Notas 4 6 5 4 3" xfId="42920"/>
    <cellStyle name="Notas 4 6 5 4 4" xfId="42921"/>
    <cellStyle name="Notas 4 6 5 4 5" xfId="42922"/>
    <cellStyle name="Notas 4 6 5 4 6" xfId="42923"/>
    <cellStyle name="Notas 4 6 5 5" xfId="42924"/>
    <cellStyle name="Notas 4 6 5 5 2" xfId="42925"/>
    <cellStyle name="Notas 4 6 5 5 3" xfId="42926"/>
    <cellStyle name="Notas 4 6 5 5 4" xfId="42927"/>
    <cellStyle name="Notas 4 6 5 5 5" xfId="42928"/>
    <cellStyle name="Notas 4 6 5 5 6" xfId="42929"/>
    <cellStyle name="Notas 4 6 5 6" xfId="42930"/>
    <cellStyle name="Notas 4 6 5 6 2" xfId="42931"/>
    <cellStyle name="Notas 4 6 5 6 3" xfId="42932"/>
    <cellStyle name="Notas 4 6 5 6 4" xfId="42933"/>
    <cellStyle name="Notas 4 6 5 6 5" xfId="42934"/>
    <cellStyle name="Notas 4 6 5 6 6" xfId="42935"/>
    <cellStyle name="Notas 4 6 5 7" xfId="42936"/>
    <cellStyle name="Notas 4 6 5 7 2" xfId="42937"/>
    <cellStyle name="Notas 4 6 5 7 3" xfId="42938"/>
    <cellStyle name="Notas 4 6 5 7 4" xfId="42939"/>
    <cellStyle name="Notas 4 6 5 7 5" xfId="42940"/>
    <cellStyle name="Notas 4 6 5 7 6" xfId="42941"/>
    <cellStyle name="Notas 4 6 5 8" xfId="42942"/>
    <cellStyle name="Notas 4 6 5 8 2" xfId="42943"/>
    <cellStyle name="Notas 4 6 5 8 3" xfId="42944"/>
    <cellStyle name="Notas 4 6 5 8 4" xfId="42945"/>
    <cellStyle name="Notas 4 6 5 8 5" xfId="42946"/>
    <cellStyle name="Notas 4 6 5 8 6" xfId="42947"/>
    <cellStyle name="Notas 4 6 5 9" xfId="42948"/>
    <cellStyle name="Notas 4 6 6" xfId="42949"/>
    <cellStyle name="Notas 4 6 6 10" xfId="42950"/>
    <cellStyle name="Notas 4 6 6 11" xfId="42951"/>
    <cellStyle name="Notas 4 6 6 12" xfId="42952"/>
    <cellStyle name="Notas 4 6 6 13" xfId="42953"/>
    <cellStyle name="Notas 4 6 6 14" xfId="42954"/>
    <cellStyle name="Notas 4 6 6 2" xfId="42955"/>
    <cellStyle name="Notas 4 6 6 2 2" xfId="42956"/>
    <cellStyle name="Notas 4 6 6 2 3" xfId="42957"/>
    <cellStyle name="Notas 4 6 6 2 4" xfId="42958"/>
    <cellStyle name="Notas 4 6 6 2 5" xfId="42959"/>
    <cellStyle name="Notas 4 6 6 2 6" xfId="42960"/>
    <cellStyle name="Notas 4 6 6 3" xfId="42961"/>
    <cellStyle name="Notas 4 6 6 3 2" xfId="42962"/>
    <cellStyle name="Notas 4 6 6 3 3" xfId="42963"/>
    <cellStyle name="Notas 4 6 6 3 4" xfId="42964"/>
    <cellStyle name="Notas 4 6 6 3 5" xfId="42965"/>
    <cellStyle name="Notas 4 6 6 3 6" xfId="42966"/>
    <cellStyle name="Notas 4 6 6 4" xfId="42967"/>
    <cellStyle name="Notas 4 6 6 4 2" xfId="42968"/>
    <cellStyle name="Notas 4 6 6 4 3" xfId="42969"/>
    <cellStyle name="Notas 4 6 6 4 4" xfId="42970"/>
    <cellStyle name="Notas 4 6 6 4 5" xfId="42971"/>
    <cellStyle name="Notas 4 6 6 4 6" xfId="42972"/>
    <cellStyle name="Notas 4 6 6 5" xfId="42973"/>
    <cellStyle name="Notas 4 6 6 5 2" xfId="42974"/>
    <cellStyle name="Notas 4 6 6 5 3" xfId="42975"/>
    <cellStyle name="Notas 4 6 6 5 4" xfId="42976"/>
    <cellStyle name="Notas 4 6 6 5 5" xfId="42977"/>
    <cellStyle name="Notas 4 6 6 5 6" xfId="42978"/>
    <cellStyle name="Notas 4 6 6 6" xfId="42979"/>
    <cellStyle name="Notas 4 6 6 6 2" xfId="42980"/>
    <cellStyle name="Notas 4 6 6 6 3" xfId="42981"/>
    <cellStyle name="Notas 4 6 6 6 4" xfId="42982"/>
    <cellStyle name="Notas 4 6 6 6 5" xfId="42983"/>
    <cellStyle name="Notas 4 6 6 6 6" xfId="42984"/>
    <cellStyle name="Notas 4 6 6 7" xfId="42985"/>
    <cellStyle name="Notas 4 6 6 7 2" xfId="42986"/>
    <cellStyle name="Notas 4 6 6 7 3" xfId="42987"/>
    <cellStyle name="Notas 4 6 6 7 4" xfId="42988"/>
    <cellStyle name="Notas 4 6 6 7 5" xfId="42989"/>
    <cellStyle name="Notas 4 6 6 7 6" xfId="42990"/>
    <cellStyle name="Notas 4 6 6 8" xfId="42991"/>
    <cellStyle name="Notas 4 6 6 8 2" xfId="42992"/>
    <cellStyle name="Notas 4 6 6 8 3" xfId="42993"/>
    <cellStyle name="Notas 4 6 6 8 4" xfId="42994"/>
    <cellStyle name="Notas 4 6 6 8 5" xfId="42995"/>
    <cellStyle name="Notas 4 6 6 8 6" xfId="42996"/>
    <cellStyle name="Notas 4 6 6 9" xfId="42997"/>
    <cellStyle name="Notas 4 6 7" xfId="42998"/>
    <cellStyle name="Notas 4 6 7 10" xfId="42999"/>
    <cellStyle name="Notas 4 6 7 11" xfId="43000"/>
    <cellStyle name="Notas 4 6 7 12" xfId="43001"/>
    <cellStyle name="Notas 4 6 7 13" xfId="43002"/>
    <cellStyle name="Notas 4 6 7 14" xfId="43003"/>
    <cellStyle name="Notas 4 6 7 2" xfId="43004"/>
    <cellStyle name="Notas 4 6 7 2 2" xfId="43005"/>
    <cellStyle name="Notas 4 6 7 2 3" xfId="43006"/>
    <cellStyle name="Notas 4 6 7 2 4" xfId="43007"/>
    <cellStyle name="Notas 4 6 7 2 5" xfId="43008"/>
    <cellStyle name="Notas 4 6 7 2 6" xfId="43009"/>
    <cellStyle name="Notas 4 6 7 2 7" xfId="43010"/>
    <cellStyle name="Notas 4 6 7 3" xfId="43011"/>
    <cellStyle name="Notas 4 6 7 3 2" xfId="43012"/>
    <cellStyle name="Notas 4 6 7 3 3" xfId="43013"/>
    <cellStyle name="Notas 4 6 7 3 4" xfId="43014"/>
    <cellStyle name="Notas 4 6 7 3 5" xfId="43015"/>
    <cellStyle name="Notas 4 6 7 3 6" xfId="43016"/>
    <cellStyle name="Notas 4 6 7 4" xfId="43017"/>
    <cellStyle name="Notas 4 6 7 4 2" xfId="43018"/>
    <cellStyle name="Notas 4 6 7 4 3" xfId="43019"/>
    <cellStyle name="Notas 4 6 7 4 4" xfId="43020"/>
    <cellStyle name="Notas 4 6 7 4 5" xfId="43021"/>
    <cellStyle name="Notas 4 6 7 4 6" xfId="43022"/>
    <cellStyle name="Notas 4 6 7 5" xfId="43023"/>
    <cellStyle name="Notas 4 6 7 5 2" xfId="43024"/>
    <cellStyle name="Notas 4 6 7 5 3" xfId="43025"/>
    <cellStyle name="Notas 4 6 7 5 4" xfId="43026"/>
    <cellStyle name="Notas 4 6 7 5 5" xfId="43027"/>
    <cellStyle name="Notas 4 6 7 5 6" xfId="43028"/>
    <cellStyle name="Notas 4 6 7 6" xfId="43029"/>
    <cellStyle name="Notas 4 6 7 6 2" xfId="43030"/>
    <cellStyle name="Notas 4 6 7 6 3" xfId="43031"/>
    <cellStyle name="Notas 4 6 7 6 4" xfId="43032"/>
    <cellStyle name="Notas 4 6 7 6 5" xfId="43033"/>
    <cellStyle name="Notas 4 6 7 6 6" xfId="43034"/>
    <cellStyle name="Notas 4 6 7 7" xfId="43035"/>
    <cellStyle name="Notas 4 6 7 7 2" xfId="43036"/>
    <cellStyle name="Notas 4 6 7 7 3" xfId="43037"/>
    <cellStyle name="Notas 4 6 7 7 4" xfId="43038"/>
    <cellStyle name="Notas 4 6 7 7 5" xfId="43039"/>
    <cellStyle name="Notas 4 6 7 7 6" xfId="43040"/>
    <cellStyle name="Notas 4 6 7 8" xfId="43041"/>
    <cellStyle name="Notas 4 6 7 8 2" xfId="43042"/>
    <cellStyle name="Notas 4 6 7 8 3" xfId="43043"/>
    <cellStyle name="Notas 4 6 7 8 4" xfId="43044"/>
    <cellStyle name="Notas 4 6 7 8 5" xfId="43045"/>
    <cellStyle name="Notas 4 6 7 8 6" xfId="43046"/>
    <cellStyle name="Notas 4 6 7 9" xfId="43047"/>
    <cellStyle name="Notas 4 6 8" xfId="43048"/>
    <cellStyle name="Notas 4 6 8 10" xfId="43049"/>
    <cellStyle name="Notas 4 6 8 11" xfId="43050"/>
    <cellStyle name="Notas 4 6 8 12" xfId="43051"/>
    <cellStyle name="Notas 4 6 8 13" xfId="43052"/>
    <cellStyle name="Notas 4 6 8 14" xfId="43053"/>
    <cellStyle name="Notas 4 6 8 2" xfId="43054"/>
    <cellStyle name="Notas 4 6 8 2 2" xfId="43055"/>
    <cellStyle name="Notas 4 6 8 2 3" xfId="43056"/>
    <cellStyle name="Notas 4 6 8 2 4" xfId="43057"/>
    <cellStyle name="Notas 4 6 8 2 5" xfId="43058"/>
    <cellStyle name="Notas 4 6 8 2 6" xfId="43059"/>
    <cellStyle name="Notas 4 6 8 3" xfId="43060"/>
    <cellStyle name="Notas 4 6 8 3 2" xfId="43061"/>
    <cellStyle name="Notas 4 6 8 3 3" xfId="43062"/>
    <cellStyle name="Notas 4 6 8 3 4" xfId="43063"/>
    <cellStyle name="Notas 4 6 8 3 5" xfId="43064"/>
    <cellStyle name="Notas 4 6 8 3 6" xfId="43065"/>
    <cellStyle name="Notas 4 6 8 4" xfId="43066"/>
    <cellStyle name="Notas 4 6 8 4 2" xfId="43067"/>
    <cellStyle name="Notas 4 6 8 4 3" xfId="43068"/>
    <cellStyle name="Notas 4 6 8 4 4" xfId="43069"/>
    <cellStyle name="Notas 4 6 8 4 5" xfId="43070"/>
    <cellStyle name="Notas 4 6 8 4 6" xfId="43071"/>
    <cellStyle name="Notas 4 6 8 5" xfId="43072"/>
    <cellStyle name="Notas 4 6 8 5 2" xfId="43073"/>
    <cellStyle name="Notas 4 6 8 5 3" xfId="43074"/>
    <cellStyle name="Notas 4 6 8 5 4" xfId="43075"/>
    <cellStyle name="Notas 4 6 8 5 5" xfId="43076"/>
    <cellStyle name="Notas 4 6 8 5 6" xfId="43077"/>
    <cellStyle name="Notas 4 6 8 6" xfId="43078"/>
    <cellStyle name="Notas 4 6 8 6 2" xfId="43079"/>
    <cellStyle name="Notas 4 6 8 6 3" xfId="43080"/>
    <cellStyle name="Notas 4 6 8 6 4" xfId="43081"/>
    <cellStyle name="Notas 4 6 8 6 5" xfId="43082"/>
    <cellStyle name="Notas 4 6 8 6 6" xfId="43083"/>
    <cellStyle name="Notas 4 6 8 7" xfId="43084"/>
    <cellStyle name="Notas 4 6 8 7 2" xfId="43085"/>
    <cellStyle name="Notas 4 6 8 7 3" xfId="43086"/>
    <cellStyle name="Notas 4 6 8 7 4" xfId="43087"/>
    <cellStyle name="Notas 4 6 8 7 5" xfId="43088"/>
    <cellStyle name="Notas 4 6 8 7 6" xfId="43089"/>
    <cellStyle name="Notas 4 6 8 8" xfId="43090"/>
    <cellStyle name="Notas 4 6 8 8 2" xfId="43091"/>
    <cellStyle name="Notas 4 6 8 8 3" xfId="43092"/>
    <cellStyle name="Notas 4 6 8 8 4" xfId="43093"/>
    <cellStyle name="Notas 4 6 8 8 5" xfId="43094"/>
    <cellStyle name="Notas 4 6 8 8 6" xfId="43095"/>
    <cellStyle name="Notas 4 6 8 9" xfId="43096"/>
    <cellStyle name="Notas 4 6 9" xfId="43097"/>
    <cellStyle name="Notas 4 6 9 10" xfId="43098"/>
    <cellStyle name="Notas 4 6 9 11" xfId="43099"/>
    <cellStyle name="Notas 4 6 9 12" xfId="43100"/>
    <cellStyle name="Notas 4 6 9 13" xfId="43101"/>
    <cellStyle name="Notas 4 6 9 2" xfId="43102"/>
    <cellStyle name="Notas 4 6 9 2 2" xfId="43103"/>
    <cellStyle name="Notas 4 6 9 2 3" xfId="43104"/>
    <cellStyle name="Notas 4 6 9 2 4" xfId="43105"/>
    <cellStyle name="Notas 4 6 9 2 5" xfId="43106"/>
    <cellStyle name="Notas 4 6 9 2 6" xfId="43107"/>
    <cellStyle name="Notas 4 6 9 3" xfId="43108"/>
    <cellStyle name="Notas 4 6 9 3 2" xfId="43109"/>
    <cellStyle name="Notas 4 6 9 3 3" xfId="43110"/>
    <cellStyle name="Notas 4 6 9 3 4" xfId="43111"/>
    <cellStyle name="Notas 4 6 9 3 5" xfId="43112"/>
    <cellStyle name="Notas 4 6 9 3 6" xfId="43113"/>
    <cellStyle name="Notas 4 6 9 4" xfId="43114"/>
    <cellStyle name="Notas 4 6 9 4 2" xfId="43115"/>
    <cellStyle name="Notas 4 6 9 4 3" xfId="43116"/>
    <cellStyle name="Notas 4 6 9 4 4" xfId="43117"/>
    <cellStyle name="Notas 4 6 9 4 5" xfId="43118"/>
    <cellStyle name="Notas 4 6 9 4 6" xfId="43119"/>
    <cellStyle name="Notas 4 6 9 5" xfId="43120"/>
    <cellStyle name="Notas 4 6 9 5 2" xfId="43121"/>
    <cellStyle name="Notas 4 6 9 5 3" xfId="43122"/>
    <cellStyle name="Notas 4 6 9 5 4" xfId="43123"/>
    <cellStyle name="Notas 4 6 9 5 5" xfId="43124"/>
    <cellStyle name="Notas 4 6 9 5 6" xfId="43125"/>
    <cellStyle name="Notas 4 6 9 6" xfId="43126"/>
    <cellStyle name="Notas 4 6 9 6 2" xfId="43127"/>
    <cellStyle name="Notas 4 6 9 6 3" xfId="43128"/>
    <cellStyle name="Notas 4 6 9 6 4" xfId="43129"/>
    <cellStyle name="Notas 4 6 9 6 5" xfId="43130"/>
    <cellStyle name="Notas 4 6 9 6 6" xfId="43131"/>
    <cellStyle name="Notas 4 6 9 7" xfId="43132"/>
    <cellStyle name="Notas 4 6 9 7 2" xfId="43133"/>
    <cellStyle name="Notas 4 6 9 7 3" xfId="43134"/>
    <cellStyle name="Notas 4 6 9 7 4" xfId="43135"/>
    <cellStyle name="Notas 4 6 9 7 5" xfId="43136"/>
    <cellStyle name="Notas 4 6 9 7 6" xfId="43137"/>
    <cellStyle name="Notas 4 6 9 8" xfId="43138"/>
    <cellStyle name="Notas 4 6 9 8 2" xfId="43139"/>
    <cellStyle name="Notas 4 6 9 8 3" xfId="43140"/>
    <cellStyle name="Notas 4 6 9 8 4" xfId="43141"/>
    <cellStyle name="Notas 4 6 9 8 5" xfId="43142"/>
    <cellStyle name="Notas 4 6 9 8 6" xfId="43143"/>
    <cellStyle name="Notas 4 6 9 9" xfId="43144"/>
    <cellStyle name="Notas 4 60" xfId="43145"/>
    <cellStyle name="Notas 4 60 2" xfId="43146"/>
    <cellStyle name="Notas 4 60 2 2" xfId="43147"/>
    <cellStyle name="Notas 4 60 2 2 2" xfId="43148"/>
    <cellStyle name="Notas 4 60 2 3" xfId="43149"/>
    <cellStyle name="Notas 4 60 2 4" xfId="43150"/>
    <cellStyle name="Notas 4 60 2 5" xfId="43151"/>
    <cellStyle name="Notas 4 60 2 6" xfId="43152"/>
    <cellStyle name="Notas 4 60 3" xfId="43153"/>
    <cellStyle name="Notas 4 60 3 2" xfId="43154"/>
    <cellStyle name="Notas 4 60 4" xfId="43155"/>
    <cellStyle name="Notas 4 60 4 2" xfId="43156"/>
    <cellStyle name="Notas 4 60 5" xfId="43157"/>
    <cellStyle name="Notas 4 61" xfId="43158"/>
    <cellStyle name="Notas 4 61 2" xfId="43159"/>
    <cellStyle name="Notas 4 61 2 2" xfId="43160"/>
    <cellStyle name="Notas 4 61 2 2 2" xfId="43161"/>
    <cellStyle name="Notas 4 61 2 3" xfId="43162"/>
    <cellStyle name="Notas 4 61 2 4" xfId="43163"/>
    <cellStyle name="Notas 4 61 2 5" xfId="43164"/>
    <cellStyle name="Notas 4 61 2 6" xfId="43165"/>
    <cellStyle name="Notas 4 61 3" xfId="43166"/>
    <cellStyle name="Notas 4 61 3 2" xfId="43167"/>
    <cellStyle name="Notas 4 61 4" xfId="43168"/>
    <cellStyle name="Notas 4 61 4 2" xfId="43169"/>
    <cellStyle name="Notas 4 61 5" xfId="43170"/>
    <cellStyle name="Notas 4 62" xfId="43171"/>
    <cellStyle name="Notas 4 62 2" xfId="43172"/>
    <cellStyle name="Notas 4 62 2 2" xfId="43173"/>
    <cellStyle name="Notas 4 62 3" xfId="43174"/>
    <cellStyle name="Notas 4 62 3 2" xfId="43175"/>
    <cellStyle name="Notas 4 62 4" xfId="43176"/>
    <cellStyle name="Notas 4 62 5" xfId="43177"/>
    <cellStyle name="Notas 4 62 6" xfId="43178"/>
    <cellStyle name="Notas 4 63" xfId="43179"/>
    <cellStyle name="Notas 4 63 2" xfId="43180"/>
    <cellStyle name="Notas 4 63 3" xfId="43181"/>
    <cellStyle name="Notas 4 64" xfId="43182"/>
    <cellStyle name="Notas 4 64 2" xfId="43183"/>
    <cellStyle name="Notas 4 65" xfId="43184"/>
    <cellStyle name="Notas 4 66" xfId="43185"/>
    <cellStyle name="Notas 4 66 2" xfId="43186"/>
    <cellStyle name="Notas 4 67" xfId="43187"/>
    <cellStyle name="Notas 4 7" xfId="43188"/>
    <cellStyle name="Notas 4 7 10" xfId="43189"/>
    <cellStyle name="Notas 4 7 10 2" xfId="43190"/>
    <cellStyle name="Notas 4 7 10 3" xfId="43191"/>
    <cellStyle name="Notas 4 7 10 4" xfId="43192"/>
    <cellStyle name="Notas 4 7 10 5" xfId="43193"/>
    <cellStyle name="Notas 4 7 10 6" xfId="43194"/>
    <cellStyle name="Notas 4 7 11" xfId="43195"/>
    <cellStyle name="Notas 4 7 11 2" xfId="43196"/>
    <cellStyle name="Notas 4 7 11 3" xfId="43197"/>
    <cellStyle name="Notas 4 7 11 4" xfId="43198"/>
    <cellStyle name="Notas 4 7 11 5" xfId="43199"/>
    <cellStyle name="Notas 4 7 11 6" xfId="43200"/>
    <cellStyle name="Notas 4 7 12" xfId="43201"/>
    <cellStyle name="Notas 4 7 12 2" xfId="43202"/>
    <cellStyle name="Notas 4 7 12 3" xfId="43203"/>
    <cellStyle name="Notas 4 7 12 4" xfId="43204"/>
    <cellStyle name="Notas 4 7 12 5" xfId="43205"/>
    <cellStyle name="Notas 4 7 12 6" xfId="43206"/>
    <cellStyle name="Notas 4 7 13" xfId="43207"/>
    <cellStyle name="Notas 4 7 13 2" xfId="43208"/>
    <cellStyle name="Notas 4 7 13 3" xfId="43209"/>
    <cellStyle name="Notas 4 7 13 4" xfId="43210"/>
    <cellStyle name="Notas 4 7 13 5" xfId="43211"/>
    <cellStyle name="Notas 4 7 13 6" xfId="43212"/>
    <cellStyle name="Notas 4 7 14" xfId="43213"/>
    <cellStyle name="Notas 4 7 14 2" xfId="43214"/>
    <cellStyle name="Notas 4 7 14 3" xfId="43215"/>
    <cellStyle name="Notas 4 7 14 4" xfId="43216"/>
    <cellStyle name="Notas 4 7 14 5" xfId="43217"/>
    <cellStyle name="Notas 4 7 14 6" xfId="43218"/>
    <cellStyle name="Notas 4 7 15" xfId="43219"/>
    <cellStyle name="Notas 4 7 16" xfId="43220"/>
    <cellStyle name="Notas 4 7 17" xfId="43221"/>
    <cellStyle name="Notas 4 7 18" xfId="43222"/>
    <cellStyle name="Notas 4 7 19" xfId="43223"/>
    <cellStyle name="Notas 4 7 2" xfId="43224"/>
    <cellStyle name="Notas 4 7 2 10" xfId="43225"/>
    <cellStyle name="Notas 4 7 2 11" xfId="43226"/>
    <cellStyle name="Notas 4 7 2 12" xfId="43227"/>
    <cellStyle name="Notas 4 7 2 13" xfId="43228"/>
    <cellStyle name="Notas 4 7 2 14" xfId="43229"/>
    <cellStyle name="Notas 4 7 2 2" xfId="43230"/>
    <cellStyle name="Notas 4 7 2 2 2" xfId="43231"/>
    <cellStyle name="Notas 4 7 2 2 2 2" xfId="43232"/>
    <cellStyle name="Notas 4 7 2 2 3" xfId="43233"/>
    <cellStyle name="Notas 4 7 2 2 3 2" xfId="43234"/>
    <cellStyle name="Notas 4 7 2 2 4" xfId="43235"/>
    <cellStyle name="Notas 4 7 2 2 5" xfId="43236"/>
    <cellStyle name="Notas 4 7 2 2 6" xfId="43237"/>
    <cellStyle name="Notas 4 7 2 2 7" xfId="43238"/>
    <cellStyle name="Notas 4 7 2 3" xfId="43239"/>
    <cellStyle name="Notas 4 7 2 3 2" xfId="43240"/>
    <cellStyle name="Notas 4 7 2 3 2 2" xfId="43241"/>
    <cellStyle name="Notas 4 7 2 3 3" xfId="43242"/>
    <cellStyle name="Notas 4 7 2 3 3 2" xfId="43243"/>
    <cellStyle name="Notas 4 7 2 3 4" xfId="43244"/>
    <cellStyle name="Notas 4 7 2 3 4 2" xfId="43245"/>
    <cellStyle name="Notas 4 7 2 3 5" xfId="43246"/>
    <cellStyle name="Notas 4 7 2 3 6" xfId="43247"/>
    <cellStyle name="Notas 4 7 2 3 7" xfId="43248"/>
    <cellStyle name="Notas 4 7 2 4" xfId="43249"/>
    <cellStyle name="Notas 4 7 2 4 2" xfId="43250"/>
    <cellStyle name="Notas 4 7 2 4 2 2" xfId="43251"/>
    <cellStyle name="Notas 4 7 2 4 3" xfId="43252"/>
    <cellStyle name="Notas 4 7 2 4 4" xfId="43253"/>
    <cellStyle name="Notas 4 7 2 4 5" xfId="43254"/>
    <cellStyle name="Notas 4 7 2 4 6" xfId="43255"/>
    <cellStyle name="Notas 4 7 2 4 7" xfId="43256"/>
    <cellStyle name="Notas 4 7 2 5" xfId="43257"/>
    <cellStyle name="Notas 4 7 2 5 2" xfId="43258"/>
    <cellStyle name="Notas 4 7 2 5 3" xfId="43259"/>
    <cellStyle name="Notas 4 7 2 5 4" xfId="43260"/>
    <cellStyle name="Notas 4 7 2 5 5" xfId="43261"/>
    <cellStyle name="Notas 4 7 2 5 6" xfId="43262"/>
    <cellStyle name="Notas 4 7 2 5 7" xfId="43263"/>
    <cellStyle name="Notas 4 7 2 6" xfId="43264"/>
    <cellStyle name="Notas 4 7 2 6 2" xfId="43265"/>
    <cellStyle name="Notas 4 7 2 6 3" xfId="43266"/>
    <cellStyle name="Notas 4 7 2 6 4" xfId="43267"/>
    <cellStyle name="Notas 4 7 2 6 5" xfId="43268"/>
    <cellStyle name="Notas 4 7 2 6 6" xfId="43269"/>
    <cellStyle name="Notas 4 7 2 7" xfId="43270"/>
    <cellStyle name="Notas 4 7 2 7 2" xfId="43271"/>
    <cellStyle name="Notas 4 7 2 7 3" xfId="43272"/>
    <cellStyle name="Notas 4 7 2 7 4" xfId="43273"/>
    <cellStyle name="Notas 4 7 2 7 5" xfId="43274"/>
    <cellStyle name="Notas 4 7 2 7 6" xfId="43275"/>
    <cellStyle name="Notas 4 7 2 8" xfId="43276"/>
    <cellStyle name="Notas 4 7 2 8 2" xfId="43277"/>
    <cellStyle name="Notas 4 7 2 8 3" xfId="43278"/>
    <cellStyle name="Notas 4 7 2 8 4" xfId="43279"/>
    <cellStyle name="Notas 4 7 2 8 5" xfId="43280"/>
    <cellStyle name="Notas 4 7 2 8 6" xfId="43281"/>
    <cellStyle name="Notas 4 7 2 9" xfId="43282"/>
    <cellStyle name="Notas 4 7 20" xfId="43283"/>
    <cellStyle name="Notas 4 7 3" xfId="43284"/>
    <cellStyle name="Notas 4 7 3 10" xfId="43285"/>
    <cellStyle name="Notas 4 7 3 11" xfId="43286"/>
    <cellStyle name="Notas 4 7 3 12" xfId="43287"/>
    <cellStyle name="Notas 4 7 3 13" xfId="43288"/>
    <cellStyle name="Notas 4 7 3 14" xfId="43289"/>
    <cellStyle name="Notas 4 7 3 2" xfId="43290"/>
    <cellStyle name="Notas 4 7 3 2 2" xfId="43291"/>
    <cellStyle name="Notas 4 7 3 2 3" xfId="43292"/>
    <cellStyle name="Notas 4 7 3 2 4" xfId="43293"/>
    <cellStyle name="Notas 4 7 3 2 5" xfId="43294"/>
    <cellStyle name="Notas 4 7 3 2 6" xfId="43295"/>
    <cellStyle name="Notas 4 7 3 2 7" xfId="43296"/>
    <cellStyle name="Notas 4 7 3 3" xfId="43297"/>
    <cellStyle name="Notas 4 7 3 3 2" xfId="43298"/>
    <cellStyle name="Notas 4 7 3 3 3" xfId="43299"/>
    <cellStyle name="Notas 4 7 3 3 4" xfId="43300"/>
    <cellStyle name="Notas 4 7 3 3 5" xfId="43301"/>
    <cellStyle name="Notas 4 7 3 3 6" xfId="43302"/>
    <cellStyle name="Notas 4 7 3 4" xfId="43303"/>
    <cellStyle name="Notas 4 7 3 4 2" xfId="43304"/>
    <cellStyle name="Notas 4 7 3 4 3" xfId="43305"/>
    <cellStyle name="Notas 4 7 3 4 4" xfId="43306"/>
    <cellStyle name="Notas 4 7 3 4 5" xfId="43307"/>
    <cellStyle name="Notas 4 7 3 4 6" xfId="43308"/>
    <cellStyle name="Notas 4 7 3 5" xfId="43309"/>
    <cellStyle name="Notas 4 7 3 5 2" xfId="43310"/>
    <cellStyle name="Notas 4 7 3 5 3" xfId="43311"/>
    <cellStyle name="Notas 4 7 3 5 4" xfId="43312"/>
    <cellStyle name="Notas 4 7 3 5 5" xfId="43313"/>
    <cellStyle name="Notas 4 7 3 5 6" xfId="43314"/>
    <cellStyle name="Notas 4 7 3 6" xfId="43315"/>
    <cellStyle name="Notas 4 7 3 6 2" xfId="43316"/>
    <cellStyle name="Notas 4 7 3 6 3" xfId="43317"/>
    <cellStyle name="Notas 4 7 3 6 4" xfId="43318"/>
    <cellStyle name="Notas 4 7 3 6 5" xfId="43319"/>
    <cellStyle name="Notas 4 7 3 6 6" xfId="43320"/>
    <cellStyle name="Notas 4 7 3 7" xfId="43321"/>
    <cellStyle name="Notas 4 7 3 7 2" xfId="43322"/>
    <cellStyle name="Notas 4 7 3 7 3" xfId="43323"/>
    <cellStyle name="Notas 4 7 3 7 4" xfId="43324"/>
    <cellStyle name="Notas 4 7 3 7 5" xfId="43325"/>
    <cellStyle name="Notas 4 7 3 7 6" xfId="43326"/>
    <cellStyle name="Notas 4 7 3 8" xfId="43327"/>
    <cellStyle name="Notas 4 7 3 8 2" xfId="43328"/>
    <cellStyle name="Notas 4 7 3 8 3" xfId="43329"/>
    <cellStyle name="Notas 4 7 3 8 4" xfId="43330"/>
    <cellStyle name="Notas 4 7 3 8 5" xfId="43331"/>
    <cellStyle name="Notas 4 7 3 8 6" xfId="43332"/>
    <cellStyle name="Notas 4 7 3 9" xfId="43333"/>
    <cellStyle name="Notas 4 7 4" xfId="43334"/>
    <cellStyle name="Notas 4 7 4 10" xfId="43335"/>
    <cellStyle name="Notas 4 7 4 11" xfId="43336"/>
    <cellStyle name="Notas 4 7 4 12" xfId="43337"/>
    <cellStyle name="Notas 4 7 4 13" xfId="43338"/>
    <cellStyle name="Notas 4 7 4 14" xfId="43339"/>
    <cellStyle name="Notas 4 7 4 2" xfId="43340"/>
    <cellStyle name="Notas 4 7 4 2 2" xfId="43341"/>
    <cellStyle name="Notas 4 7 4 2 3" xfId="43342"/>
    <cellStyle name="Notas 4 7 4 2 4" xfId="43343"/>
    <cellStyle name="Notas 4 7 4 2 5" xfId="43344"/>
    <cellStyle name="Notas 4 7 4 2 6" xfId="43345"/>
    <cellStyle name="Notas 4 7 4 2 7" xfId="43346"/>
    <cellStyle name="Notas 4 7 4 3" xfId="43347"/>
    <cellStyle name="Notas 4 7 4 3 2" xfId="43348"/>
    <cellStyle name="Notas 4 7 4 3 3" xfId="43349"/>
    <cellStyle name="Notas 4 7 4 3 4" xfId="43350"/>
    <cellStyle name="Notas 4 7 4 3 5" xfId="43351"/>
    <cellStyle name="Notas 4 7 4 3 6" xfId="43352"/>
    <cellStyle name="Notas 4 7 4 3 7" xfId="43353"/>
    <cellStyle name="Notas 4 7 4 4" xfId="43354"/>
    <cellStyle name="Notas 4 7 4 4 2" xfId="43355"/>
    <cellStyle name="Notas 4 7 4 4 3" xfId="43356"/>
    <cellStyle name="Notas 4 7 4 4 4" xfId="43357"/>
    <cellStyle name="Notas 4 7 4 4 5" xfId="43358"/>
    <cellStyle name="Notas 4 7 4 4 6" xfId="43359"/>
    <cellStyle name="Notas 4 7 4 5" xfId="43360"/>
    <cellStyle name="Notas 4 7 4 5 2" xfId="43361"/>
    <cellStyle name="Notas 4 7 4 5 3" xfId="43362"/>
    <cellStyle name="Notas 4 7 4 5 4" xfId="43363"/>
    <cellStyle name="Notas 4 7 4 5 5" xfId="43364"/>
    <cellStyle name="Notas 4 7 4 5 6" xfId="43365"/>
    <cellStyle name="Notas 4 7 4 6" xfId="43366"/>
    <cellStyle name="Notas 4 7 4 6 2" xfId="43367"/>
    <cellStyle name="Notas 4 7 4 6 3" xfId="43368"/>
    <cellStyle name="Notas 4 7 4 6 4" xfId="43369"/>
    <cellStyle name="Notas 4 7 4 6 5" xfId="43370"/>
    <cellStyle name="Notas 4 7 4 6 6" xfId="43371"/>
    <cellStyle name="Notas 4 7 4 7" xfId="43372"/>
    <cellStyle name="Notas 4 7 4 7 2" xfId="43373"/>
    <cellStyle name="Notas 4 7 4 7 3" xfId="43374"/>
    <cellStyle name="Notas 4 7 4 7 4" xfId="43375"/>
    <cellStyle name="Notas 4 7 4 7 5" xfId="43376"/>
    <cellStyle name="Notas 4 7 4 7 6" xfId="43377"/>
    <cellStyle name="Notas 4 7 4 8" xfId="43378"/>
    <cellStyle name="Notas 4 7 4 8 2" xfId="43379"/>
    <cellStyle name="Notas 4 7 4 8 3" xfId="43380"/>
    <cellStyle name="Notas 4 7 4 8 4" xfId="43381"/>
    <cellStyle name="Notas 4 7 4 8 5" xfId="43382"/>
    <cellStyle name="Notas 4 7 4 8 6" xfId="43383"/>
    <cellStyle name="Notas 4 7 4 9" xfId="43384"/>
    <cellStyle name="Notas 4 7 5" xfId="43385"/>
    <cellStyle name="Notas 4 7 5 10" xfId="43386"/>
    <cellStyle name="Notas 4 7 5 11" xfId="43387"/>
    <cellStyle name="Notas 4 7 5 12" xfId="43388"/>
    <cellStyle name="Notas 4 7 5 13" xfId="43389"/>
    <cellStyle name="Notas 4 7 5 14" xfId="43390"/>
    <cellStyle name="Notas 4 7 5 2" xfId="43391"/>
    <cellStyle name="Notas 4 7 5 2 2" xfId="43392"/>
    <cellStyle name="Notas 4 7 5 2 3" xfId="43393"/>
    <cellStyle name="Notas 4 7 5 2 4" xfId="43394"/>
    <cellStyle name="Notas 4 7 5 2 5" xfId="43395"/>
    <cellStyle name="Notas 4 7 5 2 6" xfId="43396"/>
    <cellStyle name="Notas 4 7 5 3" xfId="43397"/>
    <cellStyle name="Notas 4 7 5 3 2" xfId="43398"/>
    <cellStyle name="Notas 4 7 5 3 3" xfId="43399"/>
    <cellStyle name="Notas 4 7 5 3 4" xfId="43400"/>
    <cellStyle name="Notas 4 7 5 3 5" xfId="43401"/>
    <cellStyle name="Notas 4 7 5 3 6" xfId="43402"/>
    <cellStyle name="Notas 4 7 5 4" xfId="43403"/>
    <cellStyle name="Notas 4 7 5 4 2" xfId="43404"/>
    <cellStyle name="Notas 4 7 5 4 3" xfId="43405"/>
    <cellStyle name="Notas 4 7 5 4 4" xfId="43406"/>
    <cellStyle name="Notas 4 7 5 4 5" xfId="43407"/>
    <cellStyle name="Notas 4 7 5 4 6" xfId="43408"/>
    <cellStyle name="Notas 4 7 5 5" xfId="43409"/>
    <cellStyle name="Notas 4 7 5 5 2" xfId="43410"/>
    <cellStyle name="Notas 4 7 5 5 3" xfId="43411"/>
    <cellStyle name="Notas 4 7 5 5 4" xfId="43412"/>
    <cellStyle name="Notas 4 7 5 5 5" xfId="43413"/>
    <cellStyle name="Notas 4 7 5 5 6" xfId="43414"/>
    <cellStyle name="Notas 4 7 5 6" xfId="43415"/>
    <cellStyle name="Notas 4 7 5 6 2" xfId="43416"/>
    <cellStyle name="Notas 4 7 5 6 3" xfId="43417"/>
    <cellStyle name="Notas 4 7 5 6 4" xfId="43418"/>
    <cellStyle name="Notas 4 7 5 6 5" xfId="43419"/>
    <cellStyle name="Notas 4 7 5 6 6" xfId="43420"/>
    <cellStyle name="Notas 4 7 5 7" xfId="43421"/>
    <cellStyle name="Notas 4 7 5 7 2" xfId="43422"/>
    <cellStyle name="Notas 4 7 5 7 3" xfId="43423"/>
    <cellStyle name="Notas 4 7 5 7 4" xfId="43424"/>
    <cellStyle name="Notas 4 7 5 7 5" xfId="43425"/>
    <cellStyle name="Notas 4 7 5 7 6" xfId="43426"/>
    <cellStyle name="Notas 4 7 5 8" xfId="43427"/>
    <cellStyle name="Notas 4 7 5 8 2" xfId="43428"/>
    <cellStyle name="Notas 4 7 5 8 3" xfId="43429"/>
    <cellStyle name="Notas 4 7 5 8 4" xfId="43430"/>
    <cellStyle name="Notas 4 7 5 8 5" xfId="43431"/>
    <cellStyle name="Notas 4 7 5 8 6" xfId="43432"/>
    <cellStyle name="Notas 4 7 5 9" xfId="43433"/>
    <cellStyle name="Notas 4 7 6" xfId="43434"/>
    <cellStyle name="Notas 4 7 6 10" xfId="43435"/>
    <cellStyle name="Notas 4 7 6 11" xfId="43436"/>
    <cellStyle name="Notas 4 7 6 12" xfId="43437"/>
    <cellStyle name="Notas 4 7 6 13" xfId="43438"/>
    <cellStyle name="Notas 4 7 6 14" xfId="43439"/>
    <cellStyle name="Notas 4 7 6 2" xfId="43440"/>
    <cellStyle name="Notas 4 7 6 2 2" xfId="43441"/>
    <cellStyle name="Notas 4 7 6 2 3" xfId="43442"/>
    <cellStyle name="Notas 4 7 6 2 4" xfId="43443"/>
    <cellStyle name="Notas 4 7 6 2 5" xfId="43444"/>
    <cellStyle name="Notas 4 7 6 2 6" xfId="43445"/>
    <cellStyle name="Notas 4 7 6 2 7" xfId="43446"/>
    <cellStyle name="Notas 4 7 6 3" xfId="43447"/>
    <cellStyle name="Notas 4 7 6 3 2" xfId="43448"/>
    <cellStyle name="Notas 4 7 6 3 3" xfId="43449"/>
    <cellStyle name="Notas 4 7 6 3 4" xfId="43450"/>
    <cellStyle name="Notas 4 7 6 3 5" xfId="43451"/>
    <cellStyle name="Notas 4 7 6 3 6" xfId="43452"/>
    <cellStyle name="Notas 4 7 6 4" xfId="43453"/>
    <cellStyle name="Notas 4 7 6 4 2" xfId="43454"/>
    <cellStyle name="Notas 4 7 6 4 3" xfId="43455"/>
    <cellStyle name="Notas 4 7 6 4 4" xfId="43456"/>
    <cellStyle name="Notas 4 7 6 4 5" xfId="43457"/>
    <cellStyle name="Notas 4 7 6 4 6" xfId="43458"/>
    <cellStyle name="Notas 4 7 6 5" xfId="43459"/>
    <cellStyle name="Notas 4 7 6 5 2" xfId="43460"/>
    <cellStyle name="Notas 4 7 6 5 3" xfId="43461"/>
    <cellStyle name="Notas 4 7 6 5 4" xfId="43462"/>
    <cellStyle name="Notas 4 7 6 5 5" xfId="43463"/>
    <cellStyle name="Notas 4 7 6 5 6" xfId="43464"/>
    <cellStyle name="Notas 4 7 6 6" xfId="43465"/>
    <cellStyle name="Notas 4 7 6 6 2" xfId="43466"/>
    <cellStyle name="Notas 4 7 6 6 3" xfId="43467"/>
    <cellStyle name="Notas 4 7 6 6 4" xfId="43468"/>
    <cellStyle name="Notas 4 7 6 6 5" xfId="43469"/>
    <cellStyle name="Notas 4 7 6 6 6" xfId="43470"/>
    <cellStyle name="Notas 4 7 6 7" xfId="43471"/>
    <cellStyle name="Notas 4 7 6 7 2" xfId="43472"/>
    <cellStyle name="Notas 4 7 6 7 3" xfId="43473"/>
    <cellStyle name="Notas 4 7 6 7 4" xfId="43474"/>
    <cellStyle name="Notas 4 7 6 7 5" xfId="43475"/>
    <cellStyle name="Notas 4 7 6 7 6" xfId="43476"/>
    <cellStyle name="Notas 4 7 6 8" xfId="43477"/>
    <cellStyle name="Notas 4 7 6 8 2" xfId="43478"/>
    <cellStyle name="Notas 4 7 6 8 3" xfId="43479"/>
    <cellStyle name="Notas 4 7 6 8 4" xfId="43480"/>
    <cellStyle name="Notas 4 7 6 8 5" xfId="43481"/>
    <cellStyle name="Notas 4 7 6 8 6" xfId="43482"/>
    <cellStyle name="Notas 4 7 6 9" xfId="43483"/>
    <cellStyle name="Notas 4 7 7" xfId="43484"/>
    <cellStyle name="Notas 4 7 7 10" xfId="43485"/>
    <cellStyle name="Notas 4 7 7 11" xfId="43486"/>
    <cellStyle name="Notas 4 7 7 12" xfId="43487"/>
    <cellStyle name="Notas 4 7 7 13" xfId="43488"/>
    <cellStyle name="Notas 4 7 7 14" xfId="43489"/>
    <cellStyle name="Notas 4 7 7 2" xfId="43490"/>
    <cellStyle name="Notas 4 7 7 2 2" xfId="43491"/>
    <cellStyle name="Notas 4 7 7 2 3" xfId="43492"/>
    <cellStyle name="Notas 4 7 7 2 4" xfId="43493"/>
    <cellStyle name="Notas 4 7 7 2 5" xfId="43494"/>
    <cellStyle name="Notas 4 7 7 2 6" xfId="43495"/>
    <cellStyle name="Notas 4 7 7 3" xfId="43496"/>
    <cellStyle name="Notas 4 7 7 3 2" xfId="43497"/>
    <cellStyle name="Notas 4 7 7 3 3" xfId="43498"/>
    <cellStyle name="Notas 4 7 7 3 4" xfId="43499"/>
    <cellStyle name="Notas 4 7 7 3 5" xfId="43500"/>
    <cellStyle name="Notas 4 7 7 3 6" xfId="43501"/>
    <cellStyle name="Notas 4 7 7 4" xfId="43502"/>
    <cellStyle name="Notas 4 7 7 4 2" xfId="43503"/>
    <cellStyle name="Notas 4 7 7 4 3" xfId="43504"/>
    <cellStyle name="Notas 4 7 7 4 4" xfId="43505"/>
    <cellStyle name="Notas 4 7 7 4 5" xfId="43506"/>
    <cellStyle name="Notas 4 7 7 4 6" xfId="43507"/>
    <cellStyle name="Notas 4 7 7 5" xfId="43508"/>
    <cellStyle name="Notas 4 7 7 5 2" xfId="43509"/>
    <cellStyle name="Notas 4 7 7 5 3" xfId="43510"/>
    <cellStyle name="Notas 4 7 7 5 4" xfId="43511"/>
    <cellStyle name="Notas 4 7 7 5 5" xfId="43512"/>
    <cellStyle name="Notas 4 7 7 5 6" xfId="43513"/>
    <cellStyle name="Notas 4 7 7 6" xfId="43514"/>
    <cellStyle name="Notas 4 7 7 6 2" xfId="43515"/>
    <cellStyle name="Notas 4 7 7 6 3" xfId="43516"/>
    <cellStyle name="Notas 4 7 7 6 4" xfId="43517"/>
    <cellStyle name="Notas 4 7 7 6 5" xfId="43518"/>
    <cellStyle name="Notas 4 7 7 6 6" xfId="43519"/>
    <cellStyle name="Notas 4 7 7 7" xfId="43520"/>
    <cellStyle name="Notas 4 7 7 7 2" xfId="43521"/>
    <cellStyle name="Notas 4 7 7 7 3" xfId="43522"/>
    <cellStyle name="Notas 4 7 7 7 4" xfId="43523"/>
    <cellStyle name="Notas 4 7 7 7 5" xfId="43524"/>
    <cellStyle name="Notas 4 7 7 7 6" xfId="43525"/>
    <cellStyle name="Notas 4 7 7 8" xfId="43526"/>
    <cellStyle name="Notas 4 7 7 8 2" xfId="43527"/>
    <cellStyle name="Notas 4 7 7 8 3" xfId="43528"/>
    <cellStyle name="Notas 4 7 7 8 4" xfId="43529"/>
    <cellStyle name="Notas 4 7 7 8 5" xfId="43530"/>
    <cellStyle name="Notas 4 7 7 8 6" xfId="43531"/>
    <cellStyle name="Notas 4 7 7 9" xfId="43532"/>
    <cellStyle name="Notas 4 7 8" xfId="43533"/>
    <cellStyle name="Notas 4 7 8 2" xfId="43534"/>
    <cellStyle name="Notas 4 7 8 3" xfId="43535"/>
    <cellStyle name="Notas 4 7 8 4" xfId="43536"/>
    <cellStyle name="Notas 4 7 8 5" xfId="43537"/>
    <cellStyle name="Notas 4 7 8 6" xfId="43538"/>
    <cellStyle name="Notas 4 7 9" xfId="43539"/>
    <cellStyle name="Notas 4 7 9 2" xfId="43540"/>
    <cellStyle name="Notas 4 7 9 3" xfId="43541"/>
    <cellStyle name="Notas 4 7 9 4" xfId="43542"/>
    <cellStyle name="Notas 4 7 9 5" xfId="43543"/>
    <cellStyle name="Notas 4 7 9 6" xfId="43544"/>
    <cellStyle name="Notas 4 8" xfId="43545"/>
    <cellStyle name="Notas 4 8 10" xfId="43546"/>
    <cellStyle name="Notas 4 8 11" xfId="43547"/>
    <cellStyle name="Notas 4 8 12" xfId="43548"/>
    <cellStyle name="Notas 4 8 13" xfId="43549"/>
    <cellStyle name="Notas 4 8 14" xfId="43550"/>
    <cellStyle name="Notas 4 8 15" xfId="43551"/>
    <cellStyle name="Notas 4 8 2" xfId="43552"/>
    <cellStyle name="Notas 4 8 2 10" xfId="43553"/>
    <cellStyle name="Notas 4 8 2 11" xfId="43554"/>
    <cellStyle name="Notas 4 8 2 12" xfId="43555"/>
    <cellStyle name="Notas 4 8 2 13" xfId="43556"/>
    <cellStyle name="Notas 4 8 2 14" xfId="43557"/>
    <cellStyle name="Notas 4 8 2 2" xfId="43558"/>
    <cellStyle name="Notas 4 8 2 2 2" xfId="43559"/>
    <cellStyle name="Notas 4 8 2 2 2 2" xfId="43560"/>
    <cellStyle name="Notas 4 8 2 2 3" xfId="43561"/>
    <cellStyle name="Notas 4 8 2 2 4" xfId="43562"/>
    <cellStyle name="Notas 4 8 2 2 5" xfId="43563"/>
    <cellStyle name="Notas 4 8 2 2 6" xfId="43564"/>
    <cellStyle name="Notas 4 8 2 2 7" xfId="43565"/>
    <cellStyle name="Notas 4 8 2 3" xfId="43566"/>
    <cellStyle name="Notas 4 8 2 3 2" xfId="43567"/>
    <cellStyle name="Notas 4 8 2 3 3" xfId="43568"/>
    <cellStyle name="Notas 4 8 2 3 4" xfId="43569"/>
    <cellStyle name="Notas 4 8 2 3 5" xfId="43570"/>
    <cellStyle name="Notas 4 8 2 3 6" xfId="43571"/>
    <cellStyle name="Notas 4 8 2 3 7" xfId="43572"/>
    <cellStyle name="Notas 4 8 2 4" xfId="43573"/>
    <cellStyle name="Notas 4 8 2 4 2" xfId="43574"/>
    <cellStyle name="Notas 4 8 2 4 3" xfId="43575"/>
    <cellStyle name="Notas 4 8 2 4 4" xfId="43576"/>
    <cellStyle name="Notas 4 8 2 4 5" xfId="43577"/>
    <cellStyle name="Notas 4 8 2 4 6" xfId="43578"/>
    <cellStyle name="Notas 4 8 2 4 7" xfId="43579"/>
    <cellStyle name="Notas 4 8 2 5" xfId="43580"/>
    <cellStyle name="Notas 4 8 2 5 2" xfId="43581"/>
    <cellStyle name="Notas 4 8 2 5 3" xfId="43582"/>
    <cellStyle name="Notas 4 8 2 5 4" xfId="43583"/>
    <cellStyle name="Notas 4 8 2 5 5" xfId="43584"/>
    <cellStyle name="Notas 4 8 2 5 6" xfId="43585"/>
    <cellStyle name="Notas 4 8 2 5 7" xfId="43586"/>
    <cellStyle name="Notas 4 8 2 6" xfId="43587"/>
    <cellStyle name="Notas 4 8 2 6 2" xfId="43588"/>
    <cellStyle name="Notas 4 8 2 6 3" xfId="43589"/>
    <cellStyle name="Notas 4 8 2 6 4" xfId="43590"/>
    <cellStyle name="Notas 4 8 2 6 5" xfId="43591"/>
    <cellStyle name="Notas 4 8 2 6 6" xfId="43592"/>
    <cellStyle name="Notas 4 8 2 6 7" xfId="43593"/>
    <cellStyle name="Notas 4 8 2 7" xfId="43594"/>
    <cellStyle name="Notas 4 8 2 7 2" xfId="43595"/>
    <cellStyle name="Notas 4 8 2 7 3" xfId="43596"/>
    <cellStyle name="Notas 4 8 2 7 4" xfId="43597"/>
    <cellStyle name="Notas 4 8 2 7 5" xfId="43598"/>
    <cellStyle name="Notas 4 8 2 7 6" xfId="43599"/>
    <cellStyle name="Notas 4 8 2 8" xfId="43600"/>
    <cellStyle name="Notas 4 8 2 8 2" xfId="43601"/>
    <cellStyle name="Notas 4 8 2 8 3" xfId="43602"/>
    <cellStyle name="Notas 4 8 2 8 4" xfId="43603"/>
    <cellStyle name="Notas 4 8 2 8 5" xfId="43604"/>
    <cellStyle name="Notas 4 8 2 8 6" xfId="43605"/>
    <cellStyle name="Notas 4 8 2 9" xfId="43606"/>
    <cellStyle name="Notas 4 8 3" xfId="43607"/>
    <cellStyle name="Notas 4 8 3 2" xfId="43608"/>
    <cellStyle name="Notas 4 8 3 2 2" xfId="43609"/>
    <cellStyle name="Notas 4 8 3 3" xfId="43610"/>
    <cellStyle name="Notas 4 8 3 3 2" xfId="43611"/>
    <cellStyle name="Notas 4 8 3 4" xfId="43612"/>
    <cellStyle name="Notas 4 8 3 5" xfId="43613"/>
    <cellStyle name="Notas 4 8 3 6" xfId="43614"/>
    <cellStyle name="Notas 4 8 3 7" xfId="43615"/>
    <cellStyle name="Notas 4 8 4" xfId="43616"/>
    <cellStyle name="Notas 4 8 4 2" xfId="43617"/>
    <cellStyle name="Notas 4 8 4 2 2" xfId="43618"/>
    <cellStyle name="Notas 4 8 4 3" xfId="43619"/>
    <cellStyle name="Notas 4 8 4 4" xfId="43620"/>
    <cellStyle name="Notas 4 8 4 5" xfId="43621"/>
    <cellStyle name="Notas 4 8 4 6" xfId="43622"/>
    <cellStyle name="Notas 4 8 4 7" xfId="43623"/>
    <cellStyle name="Notas 4 8 5" xfId="43624"/>
    <cellStyle name="Notas 4 8 5 2" xfId="43625"/>
    <cellStyle name="Notas 4 8 5 3" xfId="43626"/>
    <cellStyle name="Notas 4 8 5 4" xfId="43627"/>
    <cellStyle name="Notas 4 8 5 5" xfId="43628"/>
    <cellStyle name="Notas 4 8 5 6" xfId="43629"/>
    <cellStyle name="Notas 4 8 5 7" xfId="43630"/>
    <cellStyle name="Notas 4 8 6" xfId="43631"/>
    <cellStyle name="Notas 4 8 6 2" xfId="43632"/>
    <cellStyle name="Notas 4 8 6 3" xfId="43633"/>
    <cellStyle name="Notas 4 8 6 4" xfId="43634"/>
    <cellStyle name="Notas 4 8 6 5" xfId="43635"/>
    <cellStyle name="Notas 4 8 6 6" xfId="43636"/>
    <cellStyle name="Notas 4 8 7" xfId="43637"/>
    <cellStyle name="Notas 4 8 7 2" xfId="43638"/>
    <cellStyle name="Notas 4 8 7 3" xfId="43639"/>
    <cellStyle name="Notas 4 8 7 4" xfId="43640"/>
    <cellStyle name="Notas 4 8 7 5" xfId="43641"/>
    <cellStyle name="Notas 4 8 7 6" xfId="43642"/>
    <cellStyle name="Notas 4 8 8" xfId="43643"/>
    <cellStyle name="Notas 4 8 8 2" xfId="43644"/>
    <cellStyle name="Notas 4 8 8 3" xfId="43645"/>
    <cellStyle name="Notas 4 8 8 4" xfId="43646"/>
    <cellStyle name="Notas 4 8 8 5" xfId="43647"/>
    <cellStyle name="Notas 4 8 8 6" xfId="43648"/>
    <cellStyle name="Notas 4 8 9" xfId="43649"/>
    <cellStyle name="Notas 4 8 9 2" xfId="43650"/>
    <cellStyle name="Notas 4 8 9 3" xfId="43651"/>
    <cellStyle name="Notas 4 8 9 4" xfId="43652"/>
    <cellStyle name="Notas 4 8 9 5" xfId="43653"/>
    <cellStyle name="Notas 4 8 9 6" xfId="43654"/>
    <cellStyle name="Notas 4 9" xfId="43655"/>
    <cellStyle name="Notas 4 9 10" xfId="43656"/>
    <cellStyle name="Notas 4 9 11" xfId="43657"/>
    <cellStyle name="Notas 4 9 12" xfId="43658"/>
    <cellStyle name="Notas 4 9 13" xfId="43659"/>
    <cellStyle name="Notas 4 9 14" xfId="43660"/>
    <cellStyle name="Notas 4 9 2" xfId="43661"/>
    <cellStyle name="Notas 4 9 2 2" xfId="43662"/>
    <cellStyle name="Notas 4 9 2 2 2" xfId="43663"/>
    <cellStyle name="Notas 4 9 2 2 3" xfId="43664"/>
    <cellStyle name="Notas 4 9 2 3" xfId="43665"/>
    <cellStyle name="Notas 4 9 2 3 2" xfId="43666"/>
    <cellStyle name="Notas 4 9 2 4" xfId="43667"/>
    <cellStyle name="Notas 4 9 2 4 2" xfId="43668"/>
    <cellStyle name="Notas 4 9 2 5" xfId="43669"/>
    <cellStyle name="Notas 4 9 2 5 2" xfId="43670"/>
    <cellStyle name="Notas 4 9 2 6" xfId="43671"/>
    <cellStyle name="Notas 4 9 2 6 2" xfId="43672"/>
    <cellStyle name="Notas 4 9 2 7" xfId="43673"/>
    <cellStyle name="Notas 4 9 3" xfId="43674"/>
    <cellStyle name="Notas 4 9 3 2" xfId="43675"/>
    <cellStyle name="Notas 4 9 3 2 2" xfId="43676"/>
    <cellStyle name="Notas 4 9 3 3" xfId="43677"/>
    <cellStyle name="Notas 4 9 3 3 2" xfId="43678"/>
    <cellStyle name="Notas 4 9 3 4" xfId="43679"/>
    <cellStyle name="Notas 4 9 3 5" xfId="43680"/>
    <cellStyle name="Notas 4 9 3 6" xfId="43681"/>
    <cellStyle name="Notas 4 9 3 7" xfId="43682"/>
    <cellStyle name="Notas 4 9 4" xfId="43683"/>
    <cellStyle name="Notas 4 9 4 2" xfId="43684"/>
    <cellStyle name="Notas 4 9 4 2 2" xfId="43685"/>
    <cellStyle name="Notas 4 9 4 3" xfId="43686"/>
    <cellStyle name="Notas 4 9 4 3 2" xfId="43687"/>
    <cellStyle name="Notas 4 9 4 4" xfId="43688"/>
    <cellStyle name="Notas 4 9 4 5" xfId="43689"/>
    <cellStyle name="Notas 4 9 4 6" xfId="43690"/>
    <cellStyle name="Notas 4 9 4 7" xfId="43691"/>
    <cellStyle name="Notas 4 9 5" xfId="43692"/>
    <cellStyle name="Notas 4 9 5 2" xfId="43693"/>
    <cellStyle name="Notas 4 9 5 3" xfId="43694"/>
    <cellStyle name="Notas 4 9 5 4" xfId="43695"/>
    <cellStyle name="Notas 4 9 5 5" xfId="43696"/>
    <cellStyle name="Notas 4 9 5 6" xfId="43697"/>
    <cellStyle name="Notas 4 9 5 7" xfId="43698"/>
    <cellStyle name="Notas 4 9 6" xfId="43699"/>
    <cellStyle name="Notas 4 9 6 2" xfId="43700"/>
    <cellStyle name="Notas 4 9 6 3" xfId="43701"/>
    <cellStyle name="Notas 4 9 6 4" xfId="43702"/>
    <cellStyle name="Notas 4 9 6 5" xfId="43703"/>
    <cellStyle name="Notas 4 9 6 6" xfId="43704"/>
    <cellStyle name="Notas 4 9 7" xfId="43705"/>
    <cellStyle name="Notas 4 9 7 2" xfId="43706"/>
    <cellStyle name="Notas 4 9 7 3" xfId="43707"/>
    <cellStyle name="Notas 4 9 7 4" xfId="43708"/>
    <cellStyle name="Notas 4 9 7 5" xfId="43709"/>
    <cellStyle name="Notas 4 9 7 6" xfId="43710"/>
    <cellStyle name="Notas 4 9 8" xfId="43711"/>
    <cellStyle name="Notas 4 9 8 2" xfId="43712"/>
    <cellStyle name="Notas 4 9 8 3" xfId="43713"/>
    <cellStyle name="Notas 4 9 8 4" xfId="43714"/>
    <cellStyle name="Notas 4 9 8 5" xfId="43715"/>
    <cellStyle name="Notas 4 9 8 6" xfId="43716"/>
    <cellStyle name="Notas 4 9 9" xfId="43717"/>
    <cellStyle name="Notas 4_TRANSF BANCARIAS  SEPT 2009" xfId="43718"/>
    <cellStyle name="Notas 40" xfId="43719"/>
    <cellStyle name="Notas 40 2" xfId="43720"/>
    <cellStyle name="Notas 40 2 2" xfId="43721"/>
    <cellStyle name="Notas 40 2 2 2" xfId="43722"/>
    <cellStyle name="Notas 40 2 3" xfId="43723"/>
    <cellStyle name="Notas 40 2 4" xfId="43724"/>
    <cellStyle name="Notas 40 2 5" xfId="43725"/>
    <cellStyle name="Notas 40 2 6" xfId="43726"/>
    <cellStyle name="Notas 40 3" xfId="43727"/>
    <cellStyle name="Notas 40 3 2" xfId="43728"/>
    <cellStyle name="Notas 40 4" xfId="43729"/>
    <cellStyle name="Notas 40 4 2" xfId="43730"/>
    <cellStyle name="Notas 40 5" xfId="43731"/>
    <cellStyle name="Notas 41" xfId="43732"/>
    <cellStyle name="Notas 41 2" xfId="43733"/>
    <cellStyle name="Notas 41 2 2" xfId="43734"/>
    <cellStyle name="Notas 41 2 2 2" xfId="43735"/>
    <cellStyle name="Notas 41 2 3" xfId="43736"/>
    <cellStyle name="Notas 41 2 4" xfId="43737"/>
    <cellStyle name="Notas 41 2 5" xfId="43738"/>
    <cellStyle name="Notas 41 2 6" xfId="43739"/>
    <cellStyle name="Notas 41 3" xfId="43740"/>
    <cellStyle name="Notas 41 3 2" xfId="43741"/>
    <cellStyle name="Notas 41 4" xfId="43742"/>
    <cellStyle name="Notas 41 4 2" xfId="43743"/>
    <cellStyle name="Notas 41 5" xfId="43744"/>
    <cellStyle name="Notas 42" xfId="43745"/>
    <cellStyle name="Notas 42 2" xfId="43746"/>
    <cellStyle name="Notas 42 2 2" xfId="43747"/>
    <cellStyle name="Notas 42 2 2 2" xfId="43748"/>
    <cellStyle name="Notas 42 2 3" xfId="43749"/>
    <cellStyle name="Notas 42 2 4" xfId="43750"/>
    <cellStyle name="Notas 42 2 5" xfId="43751"/>
    <cellStyle name="Notas 42 2 6" xfId="43752"/>
    <cellStyle name="Notas 42 3" xfId="43753"/>
    <cellStyle name="Notas 42 3 2" xfId="43754"/>
    <cellStyle name="Notas 42 4" xfId="43755"/>
    <cellStyle name="Notas 42 4 2" xfId="43756"/>
    <cellStyle name="Notas 42 5" xfId="43757"/>
    <cellStyle name="Notas 43" xfId="43758"/>
    <cellStyle name="Notas 43 2" xfId="43759"/>
    <cellStyle name="Notas 43 2 2" xfId="43760"/>
    <cellStyle name="Notas 43 2 2 2" xfId="43761"/>
    <cellStyle name="Notas 43 2 3" xfId="43762"/>
    <cellStyle name="Notas 43 2 4" xfId="43763"/>
    <cellStyle name="Notas 43 2 5" xfId="43764"/>
    <cellStyle name="Notas 43 2 6" xfId="43765"/>
    <cellStyle name="Notas 43 3" xfId="43766"/>
    <cellStyle name="Notas 43 3 2" xfId="43767"/>
    <cellStyle name="Notas 43 4" xfId="43768"/>
    <cellStyle name="Notas 43 4 2" xfId="43769"/>
    <cellStyle name="Notas 43 5" xfId="43770"/>
    <cellStyle name="Notas 44" xfId="43771"/>
    <cellStyle name="Notas 44 2" xfId="43772"/>
    <cellStyle name="Notas 44 2 2" xfId="43773"/>
    <cellStyle name="Notas 44 2 2 2" xfId="43774"/>
    <cellStyle name="Notas 44 2 3" xfId="43775"/>
    <cellStyle name="Notas 44 2 4" xfId="43776"/>
    <cellStyle name="Notas 44 2 5" xfId="43777"/>
    <cellStyle name="Notas 44 2 6" xfId="43778"/>
    <cellStyle name="Notas 44 3" xfId="43779"/>
    <cellStyle name="Notas 44 3 2" xfId="43780"/>
    <cellStyle name="Notas 44 4" xfId="43781"/>
    <cellStyle name="Notas 44 4 2" xfId="43782"/>
    <cellStyle name="Notas 44 5" xfId="43783"/>
    <cellStyle name="Notas 45" xfId="43784"/>
    <cellStyle name="Notas 45 2" xfId="43785"/>
    <cellStyle name="Notas 45 2 2" xfId="43786"/>
    <cellStyle name="Notas 45 2 2 2" xfId="43787"/>
    <cellStyle name="Notas 45 2 3" xfId="43788"/>
    <cellStyle name="Notas 45 2 4" xfId="43789"/>
    <cellStyle name="Notas 45 2 5" xfId="43790"/>
    <cellStyle name="Notas 45 2 6" xfId="43791"/>
    <cellStyle name="Notas 45 3" xfId="43792"/>
    <cellStyle name="Notas 45 3 2" xfId="43793"/>
    <cellStyle name="Notas 45 4" xfId="43794"/>
    <cellStyle name="Notas 45 4 2" xfId="43795"/>
    <cellStyle name="Notas 45 5" xfId="43796"/>
    <cellStyle name="Notas 46" xfId="43797"/>
    <cellStyle name="Notas 46 2" xfId="43798"/>
    <cellStyle name="Notas 46 2 2" xfId="43799"/>
    <cellStyle name="Notas 46 2 2 2" xfId="43800"/>
    <cellStyle name="Notas 46 2 3" xfId="43801"/>
    <cellStyle name="Notas 46 2 4" xfId="43802"/>
    <cellStyle name="Notas 46 2 5" xfId="43803"/>
    <cellStyle name="Notas 46 2 6" xfId="43804"/>
    <cellStyle name="Notas 46 3" xfId="43805"/>
    <cellStyle name="Notas 46 3 2" xfId="43806"/>
    <cellStyle name="Notas 46 4" xfId="43807"/>
    <cellStyle name="Notas 46 4 2" xfId="43808"/>
    <cellStyle name="Notas 46 5" xfId="43809"/>
    <cellStyle name="Notas 47" xfId="43810"/>
    <cellStyle name="Notas 47 2" xfId="43811"/>
    <cellStyle name="Notas 47 2 2" xfId="43812"/>
    <cellStyle name="Notas 47 2 2 2" xfId="43813"/>
    <cellStyle name="Notas 47 2 3" xfId="43814"/>
    <cellStyle name="Notas 47 2 4" xfId="43815"/>
    <cellStyle name="Notas 47 2 5" xfId="43816"/>
    <cellStyle name="Notas 47 2 6" xfId="43817"/>
    <cellStyle name="Notas 47 3" xfId="43818"/>
    <cellStyle name="Notas 47 3 2" xfId="43819"/>
    <cellStyle name="Notas 47 4" xfId="43820"/>
    <cellStyle name="Notas 47 4 2" xfId="43821"/>
    <cellStyle name="Notas 47 5" xfId="43822"/>
    <cellStyle name="Notas 48" xfId="43823"/>
    <cellStyle name="Notas 48 2" xfId="43824"/>
    <cellStyle name="Notas 48 2 2" xfId="43825"/>
    <cellStyle name="Notas 48 2 2 2" xfId="43826"/>
    <cellStyle name="Notas 48 2 3" xfId="43827"/>
    <cellStyle name="Notas 48 2 4" xfId="43828"/>
    <cellStyle name="Notas 48 2 5" xfId="43829"/>
    <cellStyle name="Notas 48 2 6" xfId="43830"/>
    <cellStyle name="Notas 48 3" xfId="43831"/>
    <cellStyle name="Notas 48 3 2" xfId="43832"/>
    <cellStyle name="Notas 48 4" xfId="43833"/>
    <cellStyle name="Notas 48 4 2" xfId="43834"/>
    <cellStyle name="Notas 48 5" xfId="43835"/>
    <cellStyle name="Notas 49" xfId="43836"/>
    <cellStyle name="Notas 49 2" xfId="43837"/>
    <cellStyle name="Notas 49 2 2" xfId="43838"/>
    <cellStyle name="Notas 49 2 2 2" xfId="43839"/>
    <cellStyle name="Notas 49 2 3" xfId="43840"/>
    <cellStyle name="Notas 49 2 4" xfId="43841"/>
    <cellStyle name="Notas 49 2 5" xfId="43842"/>
    <cellStyle name="Notas 49 2 6" xfId="43843"/>
    <cellStyle name="Notas 49 3" xfId="43844"/>
    <cellStyle name="Notas 49 3 2" xfId="43845"/>
    <cellStyle name="Notas 49 4" xfId="43846"/>
    <cellStyle name="Notas 49 4 2" xfId="43847"/>
    <cellStyle name="Notas 49 5" xfId="43848"/>
    <cellStyle name="Notas 5" xfId="43849"/>
    <cellStyle name="Notas 5 10" xfId="43850"/>
    <cellStyle name="Notas 5 10 2" xfId="43851"/>
    <cellStyle name="Notas 5 10 2 2" xfId="43852"/>
    <cellStyle name="Notas 5 10 2 2 2" xfId="43853"/>
    <cellStyle name="Notas 5 10 2 3" xfId="43854"/>
    <cellStyle name="Notas 5 10 2 4" xfId="43855"/>
    <cellStyle name="Notas 5 10 2 5" xfId="43856"/>
    <cellStyle name="Notas 5 10 2 6" xfId="43857"/>
    <cellStyle name="Notas 5 10 2 7" xfId="43858"/>
    <cellStyle name="Notas 5 10 3" xfId="43859"/>
    <cellStyle name="Notas 5 10 3 2" xfId="43860"/>
    <cellStyle name="Notas 5 10 3 3" xfId="43861"/>
    <cellStyle name="Notas 5 10 4" xfId="43862"/>
    <cellStyle name="Notas 5 10 4 2" xfId="43863"/>
    <cellStyle name="Notas 5 10 4 3" xfId="43864"/>
    <cellStyle name="Notas 5 10 5" xfId="43865"/>
    <cellStyle name="Notas 5 10 5 2" xfId="43866"/>
    <cellStyle name="Notas 5 10 6" xfId="43867"/>
    <cellStyle name="Notas 5 10 7" xfId="43868"/>
    <cellStyle name="Notas 5 11" xfId="43869"/>
    <cellStyle name="Notas 5 11 2" xfId="43870"/>
    <cellStyle name="Notas 5 11 2 2" xfId="43871"/>
    <cellStyle name="Notas 5 11 2 2 2" xfId="43872"/>
    <cellStyle name="Notas 5 11 2 3" xfId="43873"/>
    <cellStyle name="Notas 5 11 2 4" xfId="43874"/>
    <cellStyle name="Notas 5 11 2 5" xfId="43875"/>
    <cellStyle name="Notas 5 11 2 6" xfId="43876"/>
    <cellStyle name="Notas 5 11 2 7" xfId="43877"/>
    <cellStyle name="Notas 5 11 3" xfId="43878"/>
    <cellStyle name="Notas 5 11 3 2" xfId="43879"/>
    <cellStyle name="Notas 5 11 3 3" xfId="43880"/>
    <cellStyle name="Notas 5 11 4" xfId="43881"/>
    <cellStyle name="Notas 5 11 4 2" xfId="43882"/>
    <cellStyle name="Notas 5 11 4 3" xfId="43883"/>
    <cellStyle name="Notas 5 11 5" xfId="43884"/>
    <cellStyle name="Notas 5 11 5 2" xfId="43885"/>
    <cellStyle name="Notas 5 11 6" xfId="43886"/>
    <cellStyle name="Notas 5 11 7" xfId="43887"/>
    <cellStyle name="Notas 5 12" xfId="43888"/>
    <cellStyle name="Notas 5 12 2" xfId="43889"/>
    <cellStyle name="Notas 5 12 2 2" xfId="43890"/>
    <cellStyle name="Notas 5 12 2 2 2" xfId="43891"/>
    <cellStyle name="Notas 5 12 2 3" xfId="43892"/>
    <cellStyle name="Notas 5 12 2 4" xfId="43893"/>
    <cellStyle name="Notas 5 12 2 5" xfId="43894"/>
    <cellStyle name="Notas 5 12 2 6" xfId="43895"/>
    <cellStyle name="Notas 5 12 2 7" xfId="43896"/>
    <cellStyle name="Notas 5 12 3" xfId="43897"/>
    <cellStyle name="Notas 5 12 3 2" xfId="43898"/>
    <cellStyle name="Notas 5 12 3 3" xfId="43899"/>
    <cellStyle name="Notas 5 12 4" xfId="43900"/>
    <cellStyle name="Notas 5 12 4 2" xfId="43901"/>
    <cellStyle name="Notas 5 12 4 3" xfId="43902"/>
    <cellStyle name="Notas 5 12 5" xfId="43903"/>
    <cellStyle name="Notas 5 12 5 2" xfId="43904"/>
    <cellStyle name="Notas 5 12 6" xfId="43905"/>
    <cellStyle name="Notas 5 12 7" xfId="43906"/>
    <cellStyle name="Notas 5 13" xfId="43907"/>
    <cellStyle name="Notas 5 13 2" xfId="43908"/>
    <cellStyle name="Notas 5 13 2 2" xfId="43909"/>
    <cellStyle name="Notas 5 13 2 2 2" xfId="43910"/>
    <cellStyle name="Notas 5 13 2 3" xfId="43911"/>
    <cellStyle name="Notas 5 13 2 4" xfId="43912"/>
    <cellStyle name="Notas 5 13 2 5" xfId="43913"/>
    <cellStyle name="Notas 5 13 2 6" xfId="43914"/>
    <cellStyle name="Notas 5 13 2 7" xfId="43915"/>
    <cellStyle name="Notas 5 13 3" xfId="43916"/>
    <cellStyle name="Notas 5 13 3 2" xfId="43917"/>
    <cellStyle name="Notas 5 13 3 3" xfId="43918"/>
    <cellStyle name="Notas 5 13 4" xfId="43919"/>
    <cellStyle name="Notas 5 13 4 2" xfId="43920"/>
    <cellStyle name="Notas 5 13 4 3" xfId="43921"/>
    <cellStyle name="Notas 5 13 5" xfId="43922"/>
    <cellStyle name="Notas 5 13 5 2" xfId="43923"/>
    <cellStyle name="Notas 5 13 6" xfId="43924"/>
    <cellStyle name="Notas 5 13 7" xfId="43925"/>
    <cellStyle name="Notas 5 14" xfId="43926"/>
    <cellStyle name="Notas 5 14 2" xfId="43927"/>
    <cellStyle name="Notas 5 14 2 2" xfId="43928"/>
    <cellStyle name="Notas 5 14 2 2 2" xfId="43929"/>
    <cellStyle name="Notas 5 14 2 3" xfId="43930"/>
    <cellStyle name="Notas 5 14 2 4" xfId="43931"/>
    <cellStyle name="Notas 5 14 2 5" xfId="43932"/>
    <cellStyle name="Notas 5 14 2 6" xfId="43933"/>
    <cellStyle name="Notas 5 14 2 7" xfId="43934"/>
    <cellStyle name="Notas 5 14 3" xfId="43935"/>
    <cellStyle name="Notas 5 14 3 2" xfId="43936"/>
    <cellStyle name="Notas 5 14 3 3" xfId="43937"/>
    <cellStyle name="Notas 5 14 4" xfId="43938"/>
    <cellStyle name="Notas 5 14 4 2" xfId="43939"/>
    <cellStyle name="Notas 5 14 4 3" xfId="43940"/>
    <cellStyle name="Notas 5 14 5" xfId="43941"/>
    <cellStyle name="Notas 5 14 5 2" xfId="43942"/>
    <cellStyle name="Notas 5 14 6" xfId="43943"/>
    <cellStyle name="Notas 5 14 7" xfId="43944"/>
    <cellStyle name="Notas 5 15" xfId="43945"/>
    <cellStyle name="Notas 5 15 2" xfId="43946"/>
    <cellStyle name="Notas 5 15 2 2" xfId="43947"/>
    <cellStyle name="Notas 5 15 2 2 2" xfId="43948"/>
    <cellStyle name="Notas 5 15 2 3" xfId="43949"/>
    <cellStyle name="Notas 5 15 2 4" xfId="43950"/>
    <cellStyle name="Notas 5 15 2 5" xfId="43951"/>
    <cellStyle name="Notas 5 15 2 6" xfId="43952"/>
    <cellStyle name="Notas 5 15 3" xfId="43953"/>
    <cellStyle name="Notas 5 15 3 2" xfId="43954"/>
    <cellStyle name="Notas 5 15 4" xfId="43955"/>
    <cellStyle name="Notas 5 15 4 2" xfId="43956"/>
    <cellStyle name="Notas 5 15 5" xfId="43957"/>
    <cellStyle name="Notas 5 15 6" xfId="43958"/>
    <cellStyle name="Notas 5 16" xfId="43959"/>
    <cellStyle name="Notas 5 16 2" xfId="43960"/>
    <cellStyle name="Notas 5 16 2 2" xfId="43961"/>
    <cellStyle name="Notas 5 16 2 2 2" xfId="43962"/>
    <cellStyle name="Notas 5 16 2 3" xfId="43963"/>
    <cellStyle name="Notas 5 16 2 4" xfId="43964"/>
    <cellStyle name="Notas 5 16 2 5" xfId="43965"/>
    <cellStyle name="Notas 5 16 2 6" xfId="43966"/>
    <cellStyle name="Notas 5 16 3" xfId="43967"/>
    <cellStyle name="Notas 5 16 3 2" xfId="43968"/>
    <cellStyle name="Notas 5 16 4" xfId="43969"/>
    <cellStyle name="Notas 5 16 4 2" xfId="43970"/>
    <cellStyle name="Notas 5 16 5" xfId="43971"/>
    <cellStyle name="Notas 5 16 6" xfId="43972"/>
    <cellStyle name="Notas 5 17" xfId="43973"/>
    <cellStyle name="Notas 5 17 2" xfId="43974"/>
    <cellStyle name="Notas 5 17 2 2" xfId="43975"/>
    <cellStyle name="Notas 5 17 2 2 2" xfId="43976"/>
    <cellStyle name="Notas 5 17 2 3" xfId="43977"/>
    <cellStyle name="Notas 5 17 2 4" xfId="43978"/>
    <cellStyle name="Notas 5 17 2 5" xfId="43979"/>
    <cellStyle name="Notas 5 17 2 6" xfId="43980"/>
    <cellStyle name="Notas 5 17 3" xfId="43981"/>
    <cellStyle name="Notas 5 17 3 2" xfId="43982"/>
    <cellStyle name="Notas 5 17 4" xfId="43983"/>
    <cellStyle name="Notas 5 17 4 2" xfId="43984"/>
    <cellStyle name="Notas 5 17 5" xfId="43985"/>
    <cellStyle name="Notas 5 17 6" xfId="43986"/>
    <cellStyle name="Notas 5 18" xfId="43987"/>
    <cellStyle name="Notas 5 18 2" xfId="43988"/>
    <cellStyle name="Notas 5 18 2 2" xfId="43989"/>
    <cellStyle name="Notas 5 18 2 2 2" xfId="43990"/>
    <cellStyle name="Notas 5 18 2 3" xfId="43991"/>
    <cellStyle name="Notas 5 18 2 4" xfId="43992"/>
    <cellStyle name="Notas 5 18 2 5" xfId="43993"/>
    <cellStyle name="Notas 5 18 2 6" xfId="43994"/>
    <cellStyle name="Notas 5 18 3" xfId="43995"/>
    <cellStyle name="Notas 5 18 3 2" xfId="43996"/>
    <cellStyle name="Notas 5 18 4" xfId="43997"/>
    <cellStyle name="Notas 5 18 4 2" xfId="43998"/>
    <cellStyle name="Notas 5 18 5" xfId="43999"/>
    <cellStyle name="Notas 5 18 6" xfId="44000"/>
    <cellStyle name="Notas 5 19" xfId="44001"/>
    <cellStyle name="Notas 5 19 2" xfId="44002"/>
    <cellStyle name="Notas 5 19 2 2" xfId="44003"/>
    <cellStyle name="Notas 5 19 2 2 2" xfId="44004"/>
    <cellStyle name="Notas 5 19 2 3" xfId="44005"/>
    <cellStyle name="Notas 5 19 2 4" xfId="44006"/>
    <cellStyle name="Notas 5 19 2 5" xfId="44007"/>
    <cellStyle name="Notas 5 19 2 6" xfId="44008"/>
    <cellStyle name="Notas 5 19 3" xfId="44009"/>
    <cellStyle name="Notas 5 19 3 2" xfId="44010"/>
    <cellStyle name="Notas 5 19 4" xfId="44011"/>
    <cellStyle name="Notas 5 19 4 2" xfId="44012"/>
    <cellStyle name="Notas 5 19 5" xfId="44013"/>
    <cellStyle name="Notas 5 19 6" xfId="44014"/>
    <cellStyle name="Notas 5 2" xfId="44015"/>
    <cellStyle name="Notas 5 2 10" xfId="44016"/>
    <cellStyle name="Notas 5 2 10 2" xfId="44017"/>
    <cellStyle name="Notas 5 2 10 3" xfId="44018"/>
    <cellStyle name="Notas 5 2 10 4" xfId="44019"/>
    <cellStyle name="Notas 5 2 10 5" xfId="44020"/>
    <cellStyle name="Notas 5 2 10 6" xfId="44021"/>
    <cellStyle name="Notas 5 2 11" xfId="44022"/>
    <cellStyle name="Notas 5 2 11 2" xfId="44023"/>
    <cellStyle name="Notas 5 2 11 3" xfId="44024"/>
    <cellStyle name="Notas 5 2 11 4" xfId="44025"/>
    <cellStyle name="Notas 5 2 11 5" xfId="44026"/>
    <cellStyle name="Notas 5 2 11 6" xfId="44027"/>
    <cellStyle name="Notas 5 2 12" xfId="44028"/>
    <cellStyle name="Notas 5 2 12 2" xfId="44029"/>
    <cellStyle name="Notas 5 2 12 3" xfId="44030"/>
    <cellStyle name="Notas 5 2 12 4" xfId="44031"/>
    <cellStyle name="Notas 5 2 12 5" xfId="44032"/>
    <cellStyle name="Notas 5 2 12 6" xfId="44033"/>
    <cellStyle name="Notas 5 2 13" xfId="44034"/>
    <cellStyle name="Notas 5 2 13 2" xfId="44035"/>
    <cellStyle name="Notas 5 2 13 3" xfId="44036"/>
    <cellStyle name="Notas 5 2 13 4" xfId="44037"/>
    <cellStyle name="Notas 5 2 13 5" xfId="44038"/>
    <cellStyle name="Notas 5 2 13 6" xfId="44039"/>
    <cellStyle name="Notas 5 2 14" xfId="44040"/>
    <cellStyle name="Notas 5 2 14 2" xfId="44041"/>
    <cellStyle name="Notas 5 2 14 3" xfId="44042"/>
    <cellStyle name="Notas 5 2 14 4" xfId="44043"/>
    <cellStyle name="Notas 5 2 14 5" xfId="44044"/>
    <cellStyle name="Notas 5 2 14 6" xfId="44045"/>
    <cellStyle name="Notas 5 2 15" xfId="44046"/>
    <cellStyle name="Notas 5 2 16" xfId="44047"/>
    <cellStyle name="Notas 5 2 17" xfId="44048"/>
    <cellStyle name="Notas 5 2 18" xfId="44049"/>
    <cellStyle name="Notas 5 2 19" xfId="44050"/>
    <cellStyle name="Notas 5 2 2" xfId="44051"/>
    <cellStyle name="Notas 5 2 2 10" xfId="44052"/>
    <cellStyle name="Notas 5 2 2 11" xfId="44053"/>
    <cellStyle name="Notas 5 2 2 12" xfId="44054"/>
    <cellStyle name="Notas 5 2 2 13" xfId="44055"/>
    <cellStyle name="Notas 5 2 2 14" xfId="44056"/>
    <cellStyle name="Notas 5 2 2 15" xfId="44057"/>
    <cellStyle name="Notas 5 2 2 2" xfId="44058"/>
    <cellStyle name="Notas 5 2 2 2 10" xfId="44059"/>
    <cellStyle name="Notas 5 2 2 2 11" xfId="44060"/>
    <cellStyle name="Notas 5 2 2 2 12" xfId="44061"/>
    <cellStyle name="Notas 5 2 2 2 13" xfId="44062"/>
    <cellStyle name="Notas 5 2 2 2 14" xfId="44063"/>
    <cellStyle name="Notas 5 2 2 2 2" xfId="44064"/>
    <cellStyle name="Notas 5 2 2 2 2 2" xfId="44065"/>
    <cellStyle name="Notas 5 2 2 2 2 3" xfId="44066"/>
    <cellStyle name="Notas 5 2 2 2 2 4" xfId="44067"/>
    <cellStyle name="Notas 5 2 2 2 2 5" xfId="44068"/>
    <cellStyle name="Notas 5 2 2 2 2 6" xfId="44069"/>
    <cellStyle name="Notas 5 2 2 2 2 7" xfId="44070"/>
    <cellStyle name="Notas 5 2 2 2 3" xfId="44071"/>
    <cellStyle name="Notas 5 2 2 2 3 2" xfId="44072"/>
    <cellStyle name="Notas 5 2 2 2 3 3" xfId="44073"/>
    <cellStyle name="Notas 5 2 2 2 3 4" xfId="44074"/>
    <cellStyle name="Notas 5 2 2 2 3 5" xfId="44075"/>
    <cellStyle name="Notas 5 2 2 2 3 6" xfId="44076"/>
    <cellStyle name="Notas 5 2 2 2 3 7" xfId="44077"/>
    <cellStyle name="Notas 5 2 2 2 4" xfId="44078"/>
    <cellStyle name="Notas 5 2 2 2 4 2" xfId="44079"/>
    <cellStyle name="Notas 5 2 2 2 4 3" xfId="44080"/>
    <cellStyle name="Notas 5 2 2 2 4 4" xfId="44081"/>
    <cellStyle name="Notas 5 2 2 2 4 5" xfId="44082"/>
    <cellStyle name="Notas 5 2 2 2 4 6" xfId="44083"/>
    <cellStyle name="Notas 5 2 2 2 5" xfId="44084"/>
    <cellStyle name="Notas 5 2 2 2 5 2" xfId="44085"/>
    <cellStyle name="Notas 5 2 2 2 5 3" xfId="44086"/>
    <cellStyle name="Notas 5 2 2 2 5 4" xfId="44087"/>
    <cellStyle name="Notas 5 2 2 2 5 5" xfId="44088"/>
    <cellStyle name="Notas 5 2 2 2 5 6" xfId="44089"/>
    <cellStyle name="Notas 5 2 2 2 6" xfId="44090"/>
    <cellStyle name="Notas 5 2 2 2 6 2" xfId="44091"/>
    <cellStyle name="Notas 5 2 2 2 6 3" xfId="44092"/>
    <cellStyle name="Notas 5 2 2 2 6 4" xfId="44093"/>
    <cellStyle name="Notas 5 2 2 2 6 5" xfId="44094"/>
    <cellStyle name="Notas 5 2 2 2 6 6" xfId="44095"/>
    <cellStyle name="Notas 5 2 2 2 7" xfId="44096"/>
    <cellStyle name="Notas 5 2 2 2 7 2" xfId="44097"/>
    <cellStyle name="Notas 5 2 2 2 7 3" xfId="44098"/>
    <cellStyle name="Notas 5 2 2 2 7 4" xfId="44099"/>
    <cellStyle name="Notas 5 2 2 2 7 5" xfId="44100"/>
    <cellStyle name="Notas 5 2 2 2 7 6" xfId="44101"/>
    <cellStyle name="Notas 5 2 2 2 8" xfId="44102"/>
    <cellStyle name="Notas 5 2 2 2 8 2" xfId="44103"/>
    <cellStyle name="Notas 5 2 2 2 8 3" xfId="44104"/>
    <cellStyle name="Notas 5 2 2 2 8 4" xfId="44105"/>
    <cellStyle name="Notas 5 2 2 2 8 5" xfId="44106"/>
    <cellStyle name="Notas 5 2 2 2 8 6" xfId="44107"/>
    <cellStyle name="Notas 5 2 2 2 9" xfId="44108"/>
    <cellStyle name="Notas 5 2 2 3" xfId="44109"/>
    <cellStyle name="Notas 5 2 2 3 2" xfId="44110"/>
    <cellStyle name="Notas 5 2 2 3 2 2" xfId="44111"/>
    <cellStyle name="Notas 5 2 2 3 3" xfId="44112"/>
    <cellStyle name="Notas 5 2 2 3 4" xfId="44113"/>
    <cellStyle name="Notas 5 2 2 3 5" xfId="44114"/>
    <cellStyle name="Notas 5 2 2 3 6" xfId="44115"/>
    <cellStyle name="Notas 5 2 2 3 7" xfId="44116"/>
    <cellStyle name="Notas 5 2 2 4" xfId="44117"/>
    <cellStyle name="Notas 5 2 2 4 2" xfId="44118"/>
    <cellStyle name="Notas 5 2 2 4 3" xfId="44119"/>
    <cellStyle name="Notas 5 2 2 4 4" xfId="44120"/>
    <cellStyle name="Notas 5 2 2 4 5" xfId="44121"/>
    <cellStyle name="Notas 5 2 2 4 6" xfId="44122"/>
    <cellStyle name="Notas 5 2 2 4 7" xfId="44123"/>
    <cellStyle name="Notas 5 2 2 5" xfId="44124"/>
    <cellStyle name="Notas 5 2 2 5 2" xfId="44125"/>
    <cellStyle name="Notas 5 2 2 5 3" xfId="44126"/>
    <cellStyle name="Notas 5 2 2 5 4" xfId="44127"/>
    <cellStyle name="Notas 5 2 2 5 5" xfId="44128"/>
    <cellStyle name="Notas 5 2 2 5 6" xfId="44129"/>
    <cellStyle name="Notas 5 2 2 5 7" xfId="44130"/>
    <cellStyle name="Notas 5 2 2 6" xfId="44131"/>
    <cellStyle name="Notas 5 2 2 6 2" xfId="44132"/>
    <cellStyle name="Notas 5 2 2 6 3" xfId="44133"/>
    <cellStyle name="Notas 5 2 2 6 4" xfId="44134"/>
    <cellStyle name="Notas 5 2 2 6 5" xfId="44135"/>
    <cellStyle name="Notas 5 2 2 6 6" xfId="44136"/>
    <cellStyle name="Notas 5 2 2 7" xfId="44137"/>
    <cellStyle name="Notas 5 2 2 7 2" xfId="44138"/>
    <cellStyle name="Notas 5 2 2 7 3" xfId="44139"/>
    <cellStyle name="Notas 5 2 2 7 4" xfId="44140"/>
    <cellStyle name="Notas 5 2 2 7 5" xfId="44141"/>
    <cellStyle name="Notas 5 2 2 7 6" xfId="44142"/>
    <cellStyle name="Notas 5 2 2 8" xfId="44143"/>
    <cellStyle name="Notas 5 2 2 8 2" xfId="44144"/>
    <cellStyle name="Notas 5 2 2 8 3" xfId="44145"/>
    <cellStyle name="Notas 5 2 2 8 4" xfId="44146"/>
    <cellStyle name="Notas 5 2 2 8 5" xfId="44147"/>
    <cellStyle name="Notas 5 2 2 8 6" xfId="44148"/>
    <cellStyle name="Notas 5 2 2 9" xfId="44149"/>
    <cellStyle name="Notas 5 2 2 9 2" xfId="44150"/>
    <cellStyle name="Notas 5 2 2 9 3" xfId="44151"/>
    <cellStyle name="Notas 5 2 2 9 4" xfId="44152"/>
    <cellStyle name="Notas 5 2 2 9 5" xfId="44153"/>
    <cellStyle name="Notas 5 2 2 9 6" xfId="44154"/>
    <cellStyle name="Notas 5 2 20" xfId="44155"/>
    <cellStyle name="Notas 5 2 3" xfId="44156"/>
    <cellStyle name="Notas 5 2 3 10" xfId="44157"/>
    <cellStyle name="Notas 5 2 3 11" xfId="44158"/>
    <cellStyle name="Notas 5 2 3 12" xfId="44159"/>
    <cellStyle name="Notas 5 2 3 13" xfId="44160"/>
    <cellStyle name="Notas 5 2 3 14" xfId="44161"/>
    <cellStyle name="Notas 5 2 3 2" xfId="44162"/>
    <cellStyle name="Notas 5 2 3 2 2" xfId="44163"/>
    <cellStyle name="Notas 5 2 3 2 3" xfId="44164"/>
    <cellStyle name="Notas 5 2 3 2 4" xfId="44165"/>
    <cellStyle name="Notas 5 2 3 2 5" xfId="44166"/>
    <cellStyle name="Notas 5 2 3 2 6" xfId="44167"/>
    <cellStyle name="Notas 5 2 3 2 7" xfId="44168"/>
    <cellStyle name="Notas 5 2 3 3" xfId="44169"/>
    <cellStyle name="Notas 5 2 3 3 2" xfId="44170"/>
    <cellStyle name="Notas 5 2 3 3 3" xfId="44171"/>
    <cellStyle name="Notas 5 2 3 3 4" xfId="44172"/>
    <cellStyle name="Notas 5 2 3 3 5" xfId="44173"/>
    <cellStyle name="Notas 5 2 3 3 6" xfId="44174"/>
    <cellStyle name="Notas 5 2 3 4" xfId="44175"/>
    <cellStyle name="Notas 5 2 3 4 2" xfId="44176"/>
    <cellStyle name="Notas 5 2 3 4 3" xfId="44177"/>
    <cellStyle name="Notas 5 2 3 4 4" xfId="44178"/>
    <cellStyle name="Notas 5 2 3 4 5" xfId="44179"/>
    <cellStyle name="Notas 5 2 3 4 6" xfId="44180"/>
    <cellStyle name="Notas 5 2 3 5" xfId="44181"/>
    <cellStyle name="Notas 5 2 3 5 2" xfId="44182"/>
    <cellStyle name="Notas 5 2 3 5 3" xfId="44183"/>
    <cellStyle name="Notas 5 2 3 5 4" xfId="44184"/>
    <cellStyle name="Notas 5 2 3 5 5" xfId="44185"/>
    <cellStyle name="Notas 5 2 3 5 6" xfId="44186"/>
    <cellStyle name="Notas 5 2 3 6" xfId="44187"/>
    <cellStyle name="Notas 5 2 3 6 2" xfId="44188"/>
    <cellStyle name="Notas 5 2 3 6 3" xfId="44189"/>
    <cellStyle name="Notas 5 2 3 6 4" xfId="44190"/>
    <cellStyle name="Notas 5 2 3 6 5" xfId="44191"/>
    <cellStyle name="Notas 5 2 3 6 6" xfId="44192"/>
    <cellStyle name="Notas 5 2 3 7" xfId="44193"/>
    <cellStyle name="Notas 5 2 3 7 2" xfId="44194"/>
    <cellStyle name="Notas 5 2 3 7 3" xfId="44195"/>
    <cellStyle name="Notas 5 2 3 7 4" xfId="44196"/>
    <cellStyle name="Notas 5 2 3 7 5" xfId="44197"/>
    <cellStyle name="Notas 5 2 3 7 6" xfId="44198"/>
    <cellStyle name="Notas 5 2 3 8" xfId="44199"/>
    <cellStyle name="Notas 5 2 3 8 2" xfId="44200"/>
    <cellStyle name="Notas 5 2 3 8 3" xfId="44201"/>
    <cellStyle name="Notas 5 2 3 8 4" xfId="44202"/>
    <cellStyle name="Notas 5 2 3 8 5" xfId="44203"/>
    <cellStyle name="Notas 5 2 3 8 6" xfId="44204"/>
    <cellStyle name="Notas 5 2 3 9" xfId="44205"/>
    <cellStyle name="Notas 5 2 4" xfId="44206"/>
    <cellStyle name="Notas 5 2 4 10" xfId="44207"/>
    <cellStyle name="Notas 5 2 4 11" xfId="44208"/>
    <cellStyle name="Notas 5 2 4 12" xfId="44209"/>
    <cellStyle name="Notas 5 2 4 13" xfId="44210"/>
    <cellStyle name="Notas 5 2 4 14" xfId="44211"/>
    <cellStyle name="Notas 5 2 4 2" xfId="44212"/>
    <cellStyle name="Notas 5 2 4 2 2" xfId="44213"/>
    <cellStyle name="Notas 5 2 4 2 3" xfId="44214"/>
    <cellStyle name="Notas 5 2 4 2 4" xfId="44215"/>
    <cellStyle name="Notas 5 2 4 2 5" xfId="44216"/>
    <cellStyle name="Notas 5 2 4 2 6" xfId="44217"/>
    <cellStyle name="Notas 5 2 4 2 7" xfId="44218"/>
    <cellStyle name="Notas 5 2 4 3" xfId="44219"/>
    <cellStyle name="Notas 5 2 4 3 2" xfId="44220"/>
    <cellStyle name="Notas 5 2 4 3 3" xfId="44221"/>
    <cellStyle name="Notas 5 2 4 3 4" xfId="44222"/>
    <cellStyle name="Notas 5 2 4 3 5" xfId="44223"/>
    <cellStyle name="Notas 5 2 4 3 6" xfId="44224"/>
    <cellStyle name="Notas 5 2 4 4" xfId="44225"/>
    <cellStyle name="Notas 5 2 4 4 2" xfId="44226"/>
    <cellStyle name="Notas 5 2 4 4 3" xfId="44227"/>
    <cellStyle name="Notas 5 2 4 4 4" xfId="44228"/>
    <cellStyle name="Notas 5 2 4 4 5" xfId="44229"/>
    <cellStyle name="Notas 5 2 4 4 6" xfId="44230"/>
    <cellStyle name="Notas 5 2 4 5" xfId="44231"/>
    <cellStyle name="Notas 5 2 4 5 2" xfId="44232"/>
    <cellStyle name="Notas 5 2 4 5 3" xfId="44233"/>
    <cellStyle name="Notas 5 2 4 5 4" xfId="44234"/>
    <cellStyle name="Notas 5 2 4 5 5" xfId="44235"/>
    <cellStyle name="Notas 5 2 4 5 6" xfId="44236"/>
    <cellStyle name="Notas 5 2 4 6" xfId="44237"/>
    <cellStyle name="Notas 5 2 4 6 2" xfId="44238"/>
    <cellStyle name="Notas 5 2 4 6 3" xfId="44239"/>
    <cellStyle name="Notas 5 2 4 6 4" xfId="44240"/>
    <cellStyle name="Notas 5 2 4 6 5" xfId="44241"/>
    <cellStyle name="Notas 5 2 4 6 6" xfId="44242"/>
    <cellStyle name="Notas 5 2 4 7" xfId="44243"/>
    <cellStyle name="Notas 5 2 4 7 2" xfId="44244"/>
    <cellStyle name="Notas 5 2 4 7 3" xfId="44245"/>
    <cellStyle name="Notas 5 2 4 7 4" xfId="44246"/>
    <cellStyle name="Notas 5 2 4 7 5" xfId="44247"/>
    <cellStyle name="Notas 5 2 4 7 6" xfId="44248"/>
    <cellStyle name="Notas 5 2 4 8" xfId="44249"/>
    <cellStyle name="Notas 5 2 4 8 2" xfId="44250"/>
    <cellStyle name="Notas 5 2 4 8 3" xfId="44251"/>
    <cellStyle name="Notas 5 2 4 8 4" xfId="44252"/>
    <cellStyle name="Notas 5 2 4 8 5" xfId="44253"/>
    <cellStyle name="Notas 5 2 4 8 6" xfId="44254"/>
    <cellStyle name="Notas 5 2 4 9" xfId="44255"/>
    <cellStyle name="Notas 5 2 5" xfId="44256"/>
    <cellStyle name="Notas 5 2 5 10" xfId="44257"/>
    <cellStyle name="Notas 5 2 5 11" xfId="44258"/>
    <cellStyle name="Notas 5 2 5 12" xfId="44259"/>
    <cellStyle name="Notas 5 2 5 13" xfId="44260"/>
    <cellStyle name="Notas 5 2 5 14" xfId="44261"/>
    <cellStyle name="Notas 5 2 5 2" xfId="44262"/>
    <cellStyle name="Notas 5 2 5 2 2" xfId="44263"/>
    <cellStyle name="Notas 5 2 5 2 3" xfId="44264"/>
    <cellStyle name="Notas 5 2 5 2 4" xfId="44265"/>
    <cellStyle name="Notas 5 2 5 2 5" xfId="44266"/>
    <cellStyle name="Notas 5 2 5 2 6" xfId="44267"/>
    <cellStyle name="Notas 5 2 5 3" xfId="44268"/>
    <cellStyle name="Notas 5 2 5 3 2" xfId="44269"/>
    <cellStyle name="Notas 5 2 5 3 3" xfId="44270"/>
    <cellStyle name="Notas 5 2 5 3 4" xfId="44271"/>
    <cellStyle name="Notas 5 2 5 3 5" xfId="44272"/>
    <cellStyle name="Notas 5 2 5 3 6" xfId="44273"/>
    <cellStyle name="Notas 5 2 5 4" xfId="44274"/>
    <cellStyle name="Notas 5 2 5 4 2" xfId="44275"/>
    <cellStyle name="Notas 5 2 5 4 3" xfId="44276"/>
    <cellStyle name="Notas 5 2 5 4 4" xfId="44277"/>
    <cellStyle name="Notas 5 2 5 4 5" xfId="44278"/>
    <cellStyle name="Notas 5 2 5 4 6" xfId="44279"/>
    <cellStyle name="Notas 5 2 5 5" xfId="44280"/>
    <cellStyle name="Notas 5 2 5 5 2" xfId="44281"/>
    <cellStyle name="Notas 5 2 5 5 3" xfId="44282"/>
    <cellStyle name="Notas 5 2 5 5 4" xfId="44283"/>
    <cellStyle name="Notas 5 2 5 5 5" xfId="44284"/>
    <cellStyle name="Notas 5 2 5 5 6" xfId="44285"/>
    <cellStyle name="Notas 5 2 5 6" xfId="44286"/>
    <cellStyle name="Notas 5 2 5 6 2" xfId="44287"/>
    <cellStyle name="Notas 5 2 5 6 3" xfId="44288"/>
    <cellStyle name="Notas 5 2 5 6 4" xfId="44289"/>
    <cellStyle name="Notas 5 2 5 6 5" xfId="44290"/>
    <cellStyle name="Notas 5 2 5 6 6" xfId="44291"/>
    <cellStyle name="Notas 5 2 5 7" xfId="44292"/>
    <cellStyle name="Notas 5 2 5 7 2" xfId="44293"/>
    <cellStyle name="Notas 5 2 5 7 3" xfId="44294"/>
    <cellStyle name="Notas 5 2 5 7 4" xfId="44295"/>
    <cellStyle name="Notas 5 2 5 7 5" xfId="44296"/>
    <cellStyle name="Notas 5 2 5 7 6" xfId="44297"/>
    <cellStyle name="Notas 5 2 5 8" xfId="44298"/>
    <cellStyle name="Notas 5 2 5 8 2" xfId="44299"/>
    <cellStyle name="Notas 5 2 5 8 3" xfId="44300"/>
    <cellStyle name="Notas 5 2 5 8 4" xfId="44301"/>
    <cellStyle name="Notas 5 2 5 8 5" xfId="44302"/>
    <cellStyle name="Notas 5 2 5 8 6" xfId="44303"/>
    <cellStyle name="Notas 5 2 5 9" xfId="44304"/>
    <cellStyle name="Notas 5 2 6" xfId="44305"/>
    <cellStyle name="Notas 5 2 6 10" xfId="44306"/>
    <cellStyle name="Notas 5 2 6 11" xfId="44307"/>
    <cellStyle name="Notas 5 2 6 12" xfId="44308"/>
    <cellStyle name="Notas 5 2 6 13" xfId="44309"/>
    <cellStyle name="Notas 5 2 6 2" xfId="44310"/>
    <cellStyle name="Notas 5 2 6 2 2" xfId="44311"/>
    <cellStyle name="Notas 5 2 6 2 3" xfId="44312"/>
    <cellStyle name="Notas 5 2 6 2 4" xfId="44313"/>
    <cellStyle name="Notas 5 2 6 2 5" xfId="44314"/>
    <cellStyle name="Notas 5 2 6 2 6" xfId="44315"/>
    <cellStyle name="Notas 5 2 6 3" xfId="44316"/>
    <cellStyle name="Notas 5 2 6 3 2" xfId="44317"/>
    <cellStyle name="Notas 5 2 6 3 3" xfId="44318"/>
    <cellStyle name="Notas 5 2 6 3 4" xfId="44319"/>
    <cellStyle name="Notas 5 2 6 3 5" xfId="44320"/>
    <cellStyle name="Notas 5 2 6 3 6" xfId="44321"/>
    <cellStyle name="Notas 5 2 6 4" xfId="44322"/>
    <cellStyle name="Notas 5 2 6 4 2" xfId="44323"/>
    <cellStyle name="Notas 5 2 6 4 3" xfId="44324"/>
    <cellStyle name="Notas 5 2 6 4 4" xfId="44325"/>
    <cellStyle name="Notas 5 2 6 4 5" xfId="44326"/>
    <cellStyle name="Notas 5 2 6 4 6" xfId="44327"/>
    <cellStyle name="Notas 5 2 6 5" xfId="44328"/>
    <cellStyle name="Notas 5 2 6 5 2" xfId="44329"/>
    <cellStyle name="Notas 5 2 6 5 3" xfId="44330"/>
    <cellStyle name="Notas 5 2 6 5 4" xfId="44331"/>
    <cellStyle name="Notas 5 2 6 5 5" xfId="44332"/>
    <cellStyle name="Notas 5 2 6 5 6" xfId="44333"/>
    <cellStyle name="Notas 5 2 6 6" xfId="44334"/>
    <cellStyle name="Notas 5 2 6 6 2" xfId="44335"/>
    <cellStyle name="Notas 5 2 6 6 3" xfId="44336"/>
    <cellStyle name="Notas 5 2 6 6 4" xfId="44337"/>
    <cellStyle name="Notas 5 2 6 6 5" xfId="44338"/>
    <cellStyle name="Notas 5 2 6 6 6" xfId="44339"/>
    <cellStyle name="Notas 5 2 6 7" xfId="44340"/>
    <cellStyle name="Notas 5 2 6 7 2" xfId="44341"/>
    <cellStyle name="Notas 5 2 6 7 3" xfId="44342"/>
    <cellStyle name="Notas 5 2 6 7 4" xfId="44343"/>
    <cellStyle name="Notas 5 2 6 7 5" xfId="44344"/>
    <cellStyle name="Notas 5 2 6 7 6" xfId="44345"/>
    <cellStyle name="Notas 5 2 6 8" xfId="44346"/>
    <cellStyle name="Notas 5 2 6 8 2" xfId="44347"/>
    <cellStyle name="Notas 5 2 6 8 3" xfId="44348"/>
    <cellStyle name="Notas 5 2 6 8 4" xfId="44349"/>
    <cellStyle name="Notas 5 2 6 8 5" xfId="44350"/>
    <cellStyle name="Notas 5 2 6 8 6" xfId="44351"/>
    <cellStyle name="Notas 5 2 6 9" xfId="44352"/>
    <cellStyle name="Notas 5 2 7" xfId="44353"/>
    <cellStyle name="Notas 5 2 7 10" xfId="44354"/>
    <cellStyle name="Notas 5 2 7 11" xfId="44355"/>
    <cellStyle name="Notas 5 2 7 12" xfId="44356"/>
    <cellStyle name="Notas 5 2 7 13" xfId="44357"/>
    <cellStyle name="Notas 5 2 7 2" xfId="44358"/>
    <cellStyle name="Notas 5 2 7 2 2" xfId="44359"/>
    <cellStyle name="Notas 5 2 7 2 3" xfId="44360"/>
    <cellStyle name="Notas 5 2 7 2 4" xfId="44361"/>
    <cellStyle name="Notas 5 2 7 2 5" xfId="44362"/>
    <cellStyle name="Notas 5 2 7 2 6" xfId="44363"/>
    <cellStyle name="Notas 5 2 7 3" xfId="44364"/>
    <cellStyle name="Notas 5 2 7 3 2" xfId="44365"/>
    <cellStyle name="Notas 5 2 7 3 3" xfId="44366"/>
    <cellStyle name="Notas 5 2 7 3 4" xfId="44367"/>
    <cellStyle name="Notas 5 2 7 3 5" xfId="44368"/>
    <cellStyle name="Notas 5 2 7 3 6" xfId="44369"/>
    <cellStyle name="Notas 5 2 7 4" xfId="44370"/>
    <cellStyle name="Notas 5 2 7 4 2" xfId="44371"/>
    <cellStyle name="Notas 5 2 7 4 3" xfId="44372"/>
    <cellStyle name="Notas 5 2 7 4 4" xfId="44373"/>
    <cellStyle name="Notas 5 2 7 4 5" xfId="44374"/>
    <cellStyle name="Notas 5 2 7 4 6" xfId="44375"/>
    <cellStyle name="Notas 5 2 7 5" xfId="44376"/>
    <cellStyle name="Notas 5 2 7 5 2" xfId="44377"/>
    <cellStyle name="Notas 5 2 7 5 3" xfId="44378"/>
    <cellStyle name="Notas 5 2 7 5 4" xfId="44379"/>
    <cellStyle name="Notas 5 2 7 5 5" xfId="44380"/>
    <cellStyle name="Notas 5 2 7 5 6" xfId="44381"/>
    <cellStyle name="Notas 5 2 7 6" xfId="44382"/>
    <cellStyle name="Notas 5 2 7 6 2" xfId="44383"/>
    <cellStyle name="Notas 5 2 7 6 3" xfId="44384"/>
    <cellStyle name="Notas 5 2 7 6 4" xfId="44385"/>
    <cellStyle name="Notas 5 2 7 6 5" xfId="44386"/>
    <cellStyle name="Notas 5 2 7 6 6" xfId="44387"/>
    <cellStyle name="Notas 5 2 7 7" xfId="44388"/>
    <cellStyle name="Notas 5 2 7 7 2" xfId="44389"/>
    <cellStyle name="Notas 5 2 7 7 3" xfId="44390"/>
    <cellStyle name="Notas 5 2 7 7 4" xfId="44391"/>
    <cellStyle name="Notas 5 2 7 7 5" xfId="44392"/>
    <cellStyle name="Notas 5 2 7 7 6" xfId="44393"/>
    <cellStyle name="Notas 5 2 7 8" xfId="44394"/>
    <cellStyle name="Notas 5 2 7 8 2" xfId="44395"/>
    <cellStyle name="Notas 5 2 7 8 3" xfId="44396"/>
    <cellStyle name="Notas 5 2 7 8 4" xfId="44397"/>
    <cellStyle name="Notas 5 2 7 8 5" xfId="44398"/>
    <cellStyle name="Notas 5 2 7 8 6" xfId="44399"/>
    <cellStyle name="Notas 5 2 7 9" xfId="44400"/>
    <cellStyle name="Notas 5 2 8" xfId="44401"/>
    <cellStyle name="Notas 5 2 8 2" xfId="44402"/>
    <cellStyle name="Notas 5 2 8 3" xfId="44403"/>
    <cellStyle name="Notas 5 2 8 4" xfId="44404"/>
    <cellStyle name="Notas 5 2 8 5" xfId="44405"/>
    <cellStyle name="Notas 5 2 8 6" xfId="44406"/>
    <cellStyle name="Notas 5 2 9" xfId="44407"/>
    <cellStyle name="Notas 5 2 9 2" xfId="44408"/>
    <cellStyle name="Notas 5 2 9 3" xfId="44409"/>
    <cellStyle name="Notas 5 2 9 4" xfId="44410"/>
    <cellStyle name="Notas 5 2 9 5" xfId="44411"/>
    <cellStyle name="Notas 5 2 9 6" xfId="44412"/>
    <cellStyle name="Notas 5 20" xfId="44413"/>
    <cellStyle name="Notas 5 20 2" xfId="44414"/>
    <cellStyle name="Notas 5 20 2 2" xfId="44415"/>
    <cellStyle name="Notas 5 20 2 2 2" xfId="44416"/>
    <cellStyle name="Notas 5 20 2 3" xfId="44417"/>
    <cellStyle name="Notas 5 20 2 4" xfId="44418"/>
    <cellStyle name="Notas 5 20 2 5" xfId="44419"/>
    <cellStyle name="Notas 5 20 2 6" xfId="44420"/>
    <cellStyle name="Notas 5 20 3" xfId="44421"/>
    <cellStyle name="Notas 5 20 3 2" xfId="44422"/>
    <cellStyle name="Notas 5 20 4" xfId="44423"/>
    <cellStyle name="Notas 5 20 4 2" xfId="44424"/>
    <cellStyle name="Notas 5 20 5" xfId="44425"/>
    <cellStyle name="Notas 5 20 6" xfId="44426"/>
    <cellStyle name="Notas 5 21" xfId="44427"/>
    <cellStyle name="Notas 5 21 2" xfId="44428"/>
    <cellStyle name="Notas 5 21 2 2" xfId="44429"/>
    <cellStyle name="Notas 5 21 2 2 2" xfId="44430"/>
    <cellStyle name="Notas 5 21 2 3" xfId="44431"/>
    <cellStyle name="Notas 5 21 2 4" xfId="44432"/>
    <cellStyle name="Notas 5 21 2 5" xfId="44433"/>
    <cellStyle name="Notas 5 21 2 6" xfId="44434"/>
    <cellStyle name="Notas 5 21 3" xfId="44435"/>
    <cellStyle name="Notas 5 21 3 2" xfId="44436"/>
    <cellStyle name="Notas 5 21 4" xfId="44437"/>
    <cellStyle name="Notas 5 21 4 2" xfId="44438"/>
    <cellStyle name="Notas 5 21 5" xfId="44439"/>
    <cellStyle name="Notas 5 21 6" xfId="44440"/>
    <cellStyle name="Notas 5 22" xfId="44441"/>
    <cellStyle name="Notas 5 22 2" xfId="44442"/>
    <cellStyle name="Notas 5 22 2 2" xfId="44443"/>
    <cellStyle name="Notas 5 22 2 2 2" xfId="44444"/>
    <cellStyle name="Notas 5 22 2 3" xfId="44445"/>
    <cellStyle name="Notas 5 22 2 4" xfId="44446"/>
    <cellStyle name="Notas 5 22 2 5" xfId="44447"/>
    <cellStyle name="Notas 5 22 2 6" xfId="44448"/>
    <cellStyle name="Notas 5 22 3" xfId="44449"/>
    <cellStyle name="Notas 5 22 3 2" xfId="44450"/>
    <cellStyle name="Notas 5 22 4" xfId="44451"/>
    <cellStyle name="Notas 5 22 4 2" xfId="44452"/>
    <cellStyle name="Notas 5 22 5" xfId="44453"/>
    <cellStyle name="Notas 5 23" xfId="44454"/>
    <cellStyle name="Notas 5 23 2" xfId="44455"/>
    <cellStyle name="Notas 5 23 2 2" xfId="44456"/>
    <cellStyle name="Notas 5 23 2 2 2" xfId="44457"/>
    <cellStyle name="Notas 5 23 2 3" xfId="44458"/>
    <cellStyle name="Notas 5 23 2 4" xfId="44459"/>
    <cellStyle name="Notas 5 23 2 5" xfId="44460"/>
    <cellStyle name="Notas 5 23 2 6" xfId="44461"/>
    <cellStyle name="Notas 5 23 3" xfId="44462"/>
    <cellStyle name="Notas 5 23 3 2" xfId="44463"/>
    <cellStyle name="Notas 5 23 4" xfId="44464"/>
    <cellStyle name="Notas 5 23 4 2" xfId="44465"/>
    <cellStyle name="Notas 5 23 5" xfId="44466"/>
    <cellStyle name="Notas 5 24" xfId="44467"/>
    <cellStyle name="Notas 5 24 2" xfId="44468"/>
    <cellStyle name="Notas 5 24 2 2" xfId="44469"/>
    <cellStyle name="Notas 5 24 2 2 2" xfId="44470"/>
    <cellStyle name="Notas 5 24 2 3" xfId="44471"/>
    <cellStyle name="Notas 5 24 2 4" xfId="44472"/>
    <cellStyle name="Notas 5 24 2 5" xfId="44473"/>
    <cellStyle name="Notas 5 24 2 6" xfId="44474"/>
    <cellStyle name="Notas 5 24 3" xfId="44475"/>
    <cellStyle name="Notas 5 24 3 2" xfId="44476"/>
    <cellStyle name="Notas 5 24 4" xfId="44477"/>
    <cellStyle name="Notas 5 24 4 2" xfId="44478"/>
    <cellStyle name="Notas 5 24 5" xfId="44479"/>
    <cellStyle name="Notas 5 25" xfId="44480"/>
    <cellStyle name="Notas 5 25 2" xfId="44481"/>
    <cellStyle name="Notas 5 25 2 2" xfId="44482"/>
    <cellStyle name="Notas 5 25 2 2 2" xfId="44483"/>
    <cellStyle name="Notas 5 25 2 3" xfId="44484"/>
    <cellStyle name="Notas 5 25 2 4" xfId="44485"/>
    <cellStyle name="Notas 5 25 2 5" xfId="44486"/>
    <cellStyle name="Notas 5 25 2 6" xfId="44487"/>
    <cellStyle name="Notas 5 25 3" xfId="44488"/>
    <cellStyle name="Notas 5 25 3 2" xfId="44489"/>
    <cellStyle name="Notas 5 25 4" xfId="44490"/>
    <cellStyle name="Notas 5 25 4 2" xfId="44491"/>
    <cellStyle name="Notas 5 25 5" xfId="44492"/>
    <cellStyle name="Notas 5 26" xfId="44493"/>
    <cellStyle name="Notas 5 26 2" xfId="44494"/>
    <cellStyle name="Notas 5 26 2 2" xfId="44495"/>
    <cellStyle name="Notas 5 26 2 2 2" xfId="44496"/>
    <cellStyle name="Notas 5 26 2 3" xfId="44497"/>
    <cellStyle name="Notas 5 26 2 4" xfId="44498"/>
    <cellStyle name="Notas 5 26 2 5" xfId="44499"/>
    <cellStyle name="Notas 5 26 2 6" xfId="44500"/>
    <cellStyle name="Notas 5 26 3" xfId="44501"/>
    <cellStyle name="Notas 5 26 3 2" xfId="44502"/>
    <cellStyle name="Notas 5 26 4" xfId="44503"/>
    <cellStyle name="Notas 5 26 4 2" xfId="44504"/>
    <cellStyle name="Notas 5 26 5" xfId="44505"/>
    <cellStyle name="Notas 5 27" xfId="44506"/>
    <cellStyle name="Notas 5 27 2" xfId="44507"/>
    <cellStyle name="Notas 5 27 2 2" xfId="44508"/>
    <cellStyle name="Notas 5 27 2 3" xfId="44509"/>
    <cellStyle name="Notas 5 27 3" xfId="44510"/>
    <cellStyle name="Notas 5 27 3 2" xfId="44511"/>
    <cellStyle name="Notas 5 27 4" xfId="44512"/>
    <cellStyle name="Notas 5 27 5" xfId="44513"/>
    <cellStyle name="Notas 5 28" xfId="44514"/>
    <cellStyle name="Notas 5 28 2" xfId="44515"/>
    <cellStyle name="Notas 5 28 3" xfId="44516"/>
    <cellStyle name="Notas 5 28 4" xfId="44517"/>
    <cellStyle name="Notas 5 29" xfId="44518"/>
    <cellStyle name="Notas 5 3" xfId="44519"/>
    <cellStyle name="Notas 5 3 10" xfId="44520"/>
    <cellStyle name="Notas 5 3 11" xfId="44521"/>
    <cellStyle name="Notas 5 3 12" xfId="44522"/>
    <cellStyle name="Notas 5 3 13" xfId="44523"/>
    <cellStyle name="Notas 5 3 14" xfId="44524"/>
    <cellStyle name="Notas 5 3 15" xfId="44525"/>
    <cellStyle name="Notas 5 3 2" xfId="44526"/>
    <cellStyle name="Notas 5 3 2 10" xfId="44527"/>
    <cellStyle name="Notas 5 3 2 11" xfId="44528"/>
    <cellStyle name="Notas 5 3 2 12" xfId="44529"/>
    <cellStyle name="Notas 5 3 2 13" xfId="44530"/>
    <cellStyle name="Notas 5 3 2 14" xfId="44531"/>
    <cellStyle name="Notas 5 3 2 2" xfId="44532"/>
    <cellStyle name="Notas 5 3 2 2 2" xfId="44533"/>
    <cellStyle name="Notas 5 3 2 2 2 2" xfId="44534"/>
    <cellStyle name="Notas 5 3 2 2 3" xfId="44535"/>
    <cellStyle name="Notas 5 3 2 2 4" xfId="44536"/>
    <cellStyle name="Notas 5 3 2 2 5" xfId="44537"/>
    <cellStyle name="Notas 5 3 2 2 6" xfId="44538"/>
    <cellStyle name="Notas 5 3 2 2 7" xfId="44539"/>
    <cellStyle name="Notas 5 3 2 3" xfId="44540"/>
    <cellStyle name="Notas 5 3 2 3 2" xfId="44541"/>
    <cellStyle name="Notas 5 3 2 3 3" xfId="44542"/>
    <cellStyle name="Notas 5 3 2 3 4" xfId="44543"/>
    <cellStyle name="Notas 5 3 2 3 5" xfId="44544"/>
    <cellStyle name="Notas 5 3 2 3 6" xfId="44545"/>
    <cellStyle name="Notas 5 3 2 3 7" xfId="44546"/>
    <cellStyle name="Notas 5 3 2 4" xfId="44547"/>
    <cellStyle name="Notas 5 3 2 4 2" xfId="44548"/>
    <cellStyle name="Notas 5 3 2 4 3" xfId="44549"/>
    <cellStyle name="Notas 5 3 2 4 4" xfId="44550"/>
    <cellStyle name="Notas 5 3 2 4 5" xfId="44551"/>
    <cellStyle name="Notas 5 3 2 4 6" xfId="44552"/>
    <cellStyle name="Notas 5 3 2 4 7" xfId="44553"/>
    <cellStyle name="Notas 5 3 2 5" xfId="44554"/>
    <cellStyle name="Notas 5 3 2 5 2" xfId="44555"/>
    <cellStyle name="Notas 5 3 2 5 3" xfId="44556"/>
    <cellStyle name="Notas 5 3 2 5 4" xfId="44557"/>
    <cellStyle name="Notas 5 3 2 5 5" xfId="44558"/>
    <cellStyle name="Notas 5 3 2 5 6" xfId="44559"/>
    <cellStyle name="Notas 5 3 2 5 7" xfId="44560"/>
    <cellStyle name="Notas 5 3 2 6" xfId="44561"/>
    <cellStyle name="Notas 5 3 2 6 2" xfId="44562"/>
    <cellStyle name="Notas 5 3 2 6 3" xfId="44563"/>
    <cellStyle name="Notas 5 3 2 6 4" xfId="44564"/>
    <cellStyle name="Notas 5 3 2 6 5" xfId="44565"/>
    <cellStyle name="Notas 5 3 2 6 6" xfId="44566"/>
    <cellStyle name="Notas 5 3 2 6 7" xfId="44567"/>
    <cellStyle name="Notas 5 3 2 7" xfId="44568"/>
    <cellStyle name="Notas 5 3 2 7 2" xfId="44569"/>
    <cellStyle name="Notas 5 3 2 7 3" xfId="44570"/>
    <cellStyle name="Notas 5 3 2 7 4" xfId="44571"/>
    <cellStyle name="Notas 5 3 2 7 5" xfId="44572"/>
    <cellStyle name="Notas 5 3 2 7 6" xfId="44573"/>
    <cellStyle name="Notas 5 3 2 8" xfId="44574"/>
    <cellStyle name="Notas 5 3 2 8 2" xfId="44575"/>
    <cellStyle name="Notas 5 3 2 8 3" xfId="44576"/>
    <cellStyle name="Notas 5 3 2 8 4" xfId="44577"/>
    <cellStyle name="Notas 5 3 2 8 5" xfId="44578"/>
    <cellStyle name="Notas 5 3 2 8 6" xfId="44579"/>
    <cellStyle name="Notas 5 3 2 9" xfId="44580"/>
    <cellStyle name="Notas 5 3 3" xfId="44581"/>
    <cellStyle name="Notas 5 3 3 2" xfId="44582"/>
    <cellStyle name="Notas 5 3 3 2 2" xfId="44583"/>
    <cellStyle name="Notas 5 3 3 3" xfId="44584"/>
    <cellStyle name="Notas 5 3 3 3 2" xfId="44585"/>
    <cellStyle name="Notas 5 3 3 4" xfId="44586"/>
    <cellStyle name="Notas 5 3 3 5" xfId="44587"/>
    <cellStyle name="Notas 5 3 3 6" xfId="44588"/>
    <cellStyle name="Notas 5 3 3 7" xfId="44589"/>
    <cellStyle name="Notas 5 3 4" xfId="44590"/>
    <cellStyle name="Notas 5 3 4 2" xfId="44591"/>
    <cellStyle name="Notas 5 3 4 2 2" xfId="44592"/>
    <cellStyle name="Notas 5 3 4 3" xfId="44593"/>
    <cellStyle name="Notas 5 3 4 4" xfId="44594"/>
    <cellStyle name="Notas 5 3 4 5" xfId="44595"/>
    <cellStyle name="Notas 5 3 4 6" xfId="44596"/>
    <cellStyle name="Notas 5 3 4 7" xfId="44597"/>
    <cellStyle name="Notas 5 3 5" xfId="44598"/>
    <cellStyle name="Notas 5 3 5 2" xfId="44599"/>
    <cellStyle name="Notas 5 3 5 3" xfId="44600"/>
    <cellStyle name="Notas 5 3 5 4" xfId="44601"/>
    <cellStyle name="Notas 5 3 5 5" xfId="44602"/>
    <cellStyle name="Notas 5 3 5 6" xfId="44603"/>
    <cellStyle name="Notas 5 3 5 7" xfId="44604"/>
    <cellStyle name="Notas 5 3 6" xfId="44605"/>
    <cellStyle name="Notas 5 3 6 2" xfId="44606"/>
    <cellStyle name="Notas 5 3 6 3" xfId="44607"/>
    <cellStyle name="Notas 5 3 6 4" xfId="44608"/>
    <cellStyle name="Notas 5 3 6 5" xfId="44609"/>
    <cellStyle name="Notas 5 3 6 6" xfId="44610"/>
    <cellStyle name="Notas 5 3 7" xfId="44611"/>
    <cellStyle name="Notas 5 3 7 2" xfId="44612"/>
    <cellStyle name="Notas 5 3 7 3" xfId="44613"/>
    <cellStyle name="Notas 5 3 7 4" xfId="44614"/>
    <cellStyle name="Notas 5 3 7 5" xfId="44615"/>
    <cellStyle name="Notas 5 3 7 6" xfId="44616"/>
    <cellStyle name="Notas 5 3 8" xfId="44617"/>
    <cellStyle name="Notas 5 3 8 2" xfId="44618"/>
    <cellStyle name="Notas 5 3 8 3" xfId="44619"/>
    <cellStyle name="Notas 5 3 8 4" xfId="44620"/>
    <cellStyle name="Notas 5 3 8 5" xfId="44621"/>
    <cellStyle name="Notas 5 3 8 6" xfId="44622"/>
    <cellStyle name="Notas 5 3 9" xfId="44623"/>
    <cellStyle name="Notas 5 3 9 2" xfId="44624"/>
    <cellStyle name="Notas 5 3 9 3" xfId="44625"/>
    <cellStyle name="Notas 5 3 9 4" xfId="44626"/>
    <cellStyle name="Notas 5 3 9 5" xfId="44627"/>
    <cellStyle name="Notas 5 3 9 6" xfId="44628"/>
    <cellStyle name="Notas 5 30" xfId="44629"/>
    <cellStyle name="Notas 5 31" xfId="44630"/>
    <cellStyle name="Notas 5 31 2" xfId="44631"/>
    <cellStyle name="Notas 5 32" xfId="44632"/>
    <cellStyle name="Notas 5 4" xfId="44633"/>
    <cellStyle name="Notas 5 4 10" xfId="44634"/>
    <cellStyle name="Notas 5 4 11" xfId="44635"/>
    <cellStyle name="Notas 5 4 12" xfId="44636"/>
    <cellStyle name="Notas 5 4 13" xfId="44637"/>
    <cellStyle name="Notas 5 4 14" xfId="44638"/>
    <cellStyle name="Notas 5 4 2" xfId="44639"/>
    <cellStyle name="Notas 5 4 2 2" xfId="44640"/>
    <cellStyle name="Notas 5 4 2 2 2" xfId="44641"/>
    <cellStyle name="Notas 5 4 2 2 3" xfId="44642"/>
    <cellStyle name="Notas 5 4 2 3" xfId="44643"/>
    <cellStyle name="Notas 5 4 2 3 2" xfId="44644"/>
    <cellStyle name="Notas 5 4 2 4" xfId="44645"/>
    <cellStyle name="Notas 5 4 2 4 2" xfId="44646"/>
    <cellStyle name="Notas 5 4 2 5" xfId="44647"/>
    <cellStyle name="Notas 5 4 2 5 2" xfId="44648"/>
    <cellStyle name="Notas 5 4 2 6" xfId="44649"/>
    <cellStyle name="Notas 5 4 2 6 2" xfId="44650"/>
    <cellStyle name="Notas 5 4 2 7" xfId="44651"/>
    <cellStyle name="Notas 5 4 3" xfId="44652"/>
    <cellStyle name="Notas 5 4 3 2" xfId="44653"/>
    <cellStyle name="Notas 5 4 3 2 2" xfId="44654"/>
    <cellStyle name="Notas 5 4 3 3" xfId="44655"/>
    <cellStyle name="Notas 5 4 3 4" xfId="44656"/>
    <cellStyle name="Notas 5 4 3 5" xfId="44657"/>
    <cellStyle name="Notas 5 4 3 6" xfId="44658"/>
    <cellStyle name="Notas 5 4 3 7" xfId="44659"/>
    <cellStyle name="Notas 5 4 4" xfId="44660"/>
    <cellStyle name="Notas 5 4 4 2" xfId="44661"/>
    <cellStyle name="Notas 5 4 4 2 2" xfId="44662"/>
    <cellStyle name="Notas 5 4 4 3" xfId="44663"/>
    <cellStyle name="Notas 5 4 4 4" xfId="44664"/>
    <cellStyle name="Notas 5 4 4 5" xfId="44665"/>
    <cellStyle name="Notas 5 4 4 6" xfId="44666"/>
    <cellStyle name="Notas 5 4 4 7" xfId="44667"/>
    <cellStyle name="Notas 5 4 5" xfId="44668"/>
    <cellStyle name="Notas 5 4 5 2" xfId="44669"/>
    <cellStyle name="Notas 5 4 5 3" xfId="44670"/>
    <cellStyle name="Notas 5 4 5 4" xfId="44671"/>
    <cellStyle name="Notas 5 4 5 5" xfId="44672"/>
    <cellStyle name="Notas 5 4 5 6" xfId="44673"/>
    <cellStyle name="Notas 5 4 5 7" xfId="44674"/>
    <cellStyle name="Notas 5 4 6" xfId="44675"/>
    <cellStyle name="Notas 5 4 6 2" xfId="44676"/>
    <cellStyle name="Notas 5 4 6 3" xfId="44677"/>
    <cellStyle name="Notas 5 4 6 4" xfId="44678"/>
    <cellStyle name="Notas 5 4 6 5" xfId="44679"/>
    <cellStyle name="Notas 5 4 6 6" xfId="44680"/>
    <cellStyle name="Notas 5 4 7" xfId="44681"/>
    <cellStyle name="Notas 5 4 7 2" xfId="44682"/>
    <cellStyle name="Notas 5 4 7 3" xfId="44683"/>
    <cellStyle name="Notas 5 4 7 4" xfId="44684"/>
    <cellStyle name="Notas 5 4 7 5" xfId="44685"/>
    <cellStyle name="Notas 5 4 7 6" xfId="44686"/>
    <cellStyle name="Notas 5 4 8" xfId="44687"/>
    <cellStyle name="Notas 5 4 8 2" xfId="44688"/>
    <cellStyle name="Notas 5 4 8 3" xfId="44689"/>
    <cellStyle name="Notas 5 4 8 4" xfId="44690"/>
    <cellStyle name="Notas 5 4 8 5" xfId="44691"/>
    <cellStyle name="Notas 5 4 8 6" xfId="44692"/>
    <cellStyle name="Notas 5 4 9" xfId="44693"/>
    <cellStyle name="Notas 5 5" xfId="44694"/>
    <cellStyle name="Notas 5 5 10" xfId="44695"/>
    <cellStyle name="Notas 5 5 11" xfId="44696"/>
    <cellStyle name="Notas 5 5 12" xfId="44697"/>
    <cellStyle name="Notas 5 5 13" xfId="44698"/>
    <cellStyle name="Notas 5 5 14" xfId="44699"/>
    <cellStyle name="Notas 5 5 2" xfId="44700"/>
    <cellStyle name="Notas 5 5 2 2" xfId="44701"/>
    <cellStyle name="Notas 5 5 2 2 2" xfId="44702"/>
    <cellStyle name="Notas 5 5 2 2 3" xfId="44703"/>
    <cellStyle name="Notas 5 5 2 3" xfId="44704"/>
    <cellStyle name="Notas 5 5 2 3 2" xfId="44705"/>
    <cellStyle name="Notas 5 5 2 4" xfId="44706"/>
    <cellStyle name="Notas 5 5 2 4 2" xfId="44707"/>
    <cellStyle name="Notas 5 5 2 5" xfId="44708"/>
    <cellStyle name="Notas 5 5 2 5 2" xfId="44709"/>
    <cellStyle name="Notas 5 5 2 6" xfId="44710"/>
    <cellStyle name="Notas 5 5 2 6 2" xfId="44711"/>
    <cellStyle name="Notas 5 5 2 7" xfId="44712"/>
    <cellStyle name="Notas 5 5 3" xfId="44713"/>
    <cellStyle name="Notas 5 5 3 2" xfId="44714"/>
    <cellStyle name="Notas 5 5 3 2 2" xfId="44715"/>
    <cellStyle name="Notas 5 5 3 3" xfId="44716"/>
    <cellStyle name="Notas 5 5 3 4" xfId="44717"/>
    <cellStyle name="Notas 5 5 3 5" xfId="44718"/>
    <cellStyle name="Notas 5 5 3 6" xfId="44719"/>
    <cellStyle name="Notas 5 5 3 7" xfId="44720"/>
    <cellStyle name="Notas 5 5 4" xfId="44721"/>
    <cellStyle name="Notas 5 5 4 2" xfId="44722"/>
    <cellStyle name="Notas 5 5 4 2 2" xfId="44723"/>
    <cellStyle name="Notas 5 5 4 3" xfId="44724"/>
    <cellStyle name="Notas 5 5 4 4" xfId="44725"/>
    <cellStyle name="Notas 5 5 4 5" xfId="44726"/>
    <cellStyle name="Notas 5 5 4 6" xfId="44727"/>
    <cellStyle name="Notas 5 5 4 7" xfId="44728"/>
    <cellStyle name="Notas 5 5 5" xfId="44729"/>
    <cellStyle name="Notas 5 5 5 2" xfId="44730"/>
    <cellStyle name="Notas 5 5 5 3" xfId="44731"/>
    <cellStyle name="Notas 5 5 5 4" xfId="44732"/>
    <cellStyle name="Notas 5 5 5 5" xfId="44733"/>
    <cellStyle name="Notas 5 5 5 6" xfId="44734"/>
    <cellStyle name="Notas 5 5 5 7" xfId="44735"/>
    <cellStyle name="Notas 5 5 6" xfId="44736"/>
    <cellStyle name="Notas 5 5 6 2" xfId="44737"/>
    <cellStyle name="Notas 5 5 6 3" xfId="44738"/>
    <cellStyle name="Notas 5 5 6 4" xfId="44739"/>
    <cellStyle name="Notas 5 5 6 5" xfId="44740"/>
    <cellStyle name="Notas 5 5 6 6" xfId="44741"/>
    <cellStyle name="Notas 5 5 7" xfId="44742"/>
    <cellStyle name="Notas 5 5 7 2" xfId="44743"/>
    <cellStyle name="Notas 5 5 7 3" xfId="44744"/>
    <cellStyle name="Notas 5 5 7 4" xfId="44745"/>
    <cellStyle name="Notas 5 5 7 5" xfId="44746"/>
    <cellStyle name="Notas 5 5 7 6" xfId="44747"/>
    <cellStyle name="Notas 5 5 8" xfId="44748"/>
    <cellStyle name="Notas 5 5 8 2" xfId="44749"/>
    <cellStyle name="Notas 5 5 8 3" xfId="44750"/>
    <cellStyle name="Notas 5 5 8 4" xfId="44751"/>
    <cellStyle name="Notas 5 5 8 5" xfId="44752"/>
    <cellStyle name="Notas 5 5 8 6" xfId="44753"/>
    <cellStyle name="Notas 5 5 9" xfId="44754"/>
    <cellStyle name="Notas 5 6" xfId="44755"/>
    <cellStyle name="Notas 5 6 10" xfId="44756"/>
    <cellStyle name="Notas 5 6 11" xfId="44757"/>
    <cellStyle name="Notas 5 6 12" xfId="44758"/>
    <cellStyle name="Notas 5 6 13" xfId="44759"/>
    <cellStyle name="Notas 5 6 14" xfId="44760"/>
    <cellStyle name="Notas 5 6 2" xfId="44761"/>
    <cellStyle name="Notas 5 6 2 2" xfId="44762"/>
    <cellStyle name="Notas 5 6 2 2 2" xfId="44763"/>
    <cellStyle name="Notas 5 6 2 2 3" xfId="44764"/>
    <cellStyle name="Notas 5 6 2 3" xfId="44765"/>
    <cellStyle name="Notas 5 6 2 3 2" xfId="44766"/>
    <cellStyle name="Notas 5 6 2 4" xfId="44767"/>
    <cellStyle name="Notas 5 6 2 4 2" xfId="44768"/>
    <cellStyle name="Notas 5 6 2 5" xfId="44769"/>
    <cellStyle name="Notas 5 6 2 5 2" xfId="44770"/>
    <cellStyle name="Notas 5 6 2 6" xfId="44771"/>
    <cellStyle name="Notas 5 6 2 6 2" xfId="44772"/>
    <cellStyle name="Notas 5 6 2 7" xfId="44773"/>
    <cellStyle name="Notas 5 6 3" xfId="44774"/>
    <cellStyle name="Notas 5 6 3 2" xfId="44775"/>
    <cellStyle name="Notas 5 6 3 2 2" xfId="44776"/>
    <cellStyle name="Notas 5 6 3 3" xfId="44777"/>
    <cellStyle name="Notas 5 6 3 4" xfId="44778"/>
    <cellStyle name="Notas 5 6 3 5" xfId="44779"/>
    <cellStyle name="Notas 5 6 3 6" xfId="44780"/>
    <cellStyle name="Notas 5 6 3 7" xfId="44781"/>
    <cellStyle name="Notas 5 6 4" xfId="44782"/>
    <cellStyle name="Notas 5 6 4 2" xfId="44783"/>
    <cellStyle name="Notas 5 6 4 2 2" xfId="44784"/>
    <cellStyle name="Notas 5 6 4 3" xfId="44785"/>
    <cellStyle name="Notas 5 6 4 4" xfId="44786"/>
    <cellStyle name="Notas 5 6 4 5" xfId="44787"/>
    <cellStyle name="Notas 5 6 4 6" xfId="44788"/>
    <cellStyle name="Notas 5 6 4 7" xfId="44789"/>
    <cellStyle name="Notas 5 6 5" xfId="44790"/>
    <cellStyle name="Notas 5 6 5 2" xfId="44791"/>
    <cellStyle name="Notas 5 6 5 3" xfId="44792"/>
    <cellStyle name="Notas 5 6 5 4" xfId="44793"/>
    <cellStyle name="Notas 5 6 5 5" xfId="44794"/>
    <cellStyle name="Notas 5 6 5 6" xfId="44795"/>
    <cellStyle name="Notas 5 6 5 7" xfId="44796"/>
    <cellStyle name="Notas 5 6 6" xfId="44797"/>
    <cellStyle name="Notas 5 6 6 2" xfId="44798"/>
    <cellStyle name="Notas 5 6 6 3" xfId="44799"/>
    <cellStyle name="Notas 5 6 6 4" xfId="44800"/>
    <cellStyle name="Notas 5 6 6 5" xfId="44801"/>
    <cellStyle name="Notas 5 6 6 6" xfId="44802"/>
    <cellStyle name="Notas 5 6 7" xfId="44803"/>
    <cellStyle name="Notas 5 6 7 2" xfId="44804"/>
    <cellStyle name="Notas 5 6 7 3" xfId="44805"/>
    <cellStyle name="Notas 5 6 7 4" xfId="44806"/>
    <cellStyle name="Notas 5 6 7 5" xfId="44807"/>
    <cellStyle name="Notas 5 6 7 6" xfId="44808"/>
    <cellStyle name="Notas 5 6 8" xfId="44809"/>
    <cellStyle name="Notas 5 6 8 2" xfId="44810"/>
    <cellStyle name="Notas 5 6 8 3" xfId="44811"/>
    <cellStyle name="Notas 5 6 8 4" xfId="44812"/>
    <cellStyle name="Notas 5 6 8 5" xfId="44813"/>
    <cellStyle name="Notas 5 6 8 6" xfId="44814"/>
    <cellStyle name="Notas 5 6 9" xfId="44815"/>
    <cellStyle name="Notas 5 7" xfId="44816"/>
    <cellStyle name="Notas 5 7 10" xfId="44817"/>
    <cellStyle name="Notas 5 7 11" xfId="44818"/>
    <cellStyle name="Notas 5 7 12" xfId="44819"/>
    <cellStyle name="Notas 5 7 13" xfId="44820"/>
    <cellStyle name="Notas 5 7 14" xfId="44821"/>
    <cellStyle name="Notas 5 7 2" xfId="44822"/>
    <cellStyle name="Notas 5 7 2 2" xfId="44823"/>
    <cellStyle name="Notas 5 7 2 2 2" xfId="44824"/>
    <cellStyle name="Notas 5 7 2 2 3" xfId="44825"/>
    <cellStyle name="Notas 5 7 2 3" xfId="44826"/>
    <cellStyle name="Notas 5 7 2 3 2" xfId="44827"/>
    <cellStyle name="Notas 5 7 2 4" xfId="44828"/>
    <cellStyle name="Notas 5 7 2 4 2" xfId="44829"/>
    <cellStyle name="Notas 5 7 2 5" xfId="44830"/>
    <cellStyle name="Notas 5 7 2 5 2" xfId="44831"/>
    <cellStyle name="Notas 5 7 2 6" xfId="44832"/>
    <cellStyle name="Notas 5 7 2 6 2" xfId="44833"/>
    <cellStyle name="Notas 5 7 2 7" xfId="44834"/>
    <cellStyle name="Notas 5 7 3" xfId="44835"/>
    <cellStyle name="Notas 5 7 3 2" xfId="44836"/>
    <cellStyle name="Notas 5 7 3 2 2" xfId="44837"/>
    <cellStyle name="Notas 5 7 3 3" xfId="44838"/>
    <cellStyle name="Notas 5 7 3 4" xfId="44839"/>
    <cellStyle name="Notas 5 7 3 5" xfId="44840"/>
    <cellStyle name="Notas 5 7 3 6" xfId="44841"/>
    <cellStyle name="Notas 5 7 3 7" xfId="44842"/>
    <cellStyle name="Notas 5 7 4" xfId="44843"/>
    <cellStyle name="Notas 5 7 4 2" xfId="44844"/>
    <cellStyle name="Notas 5 7 4 2 2" xfId="44845"/>
    <cellStyle name="Notas 5 7 4 3" xfId="44846"/>
    <cellStyle name="Notas 5 7 4 4" xfId="44847"/>
    <cellStyle name="Notas 5 7 4 5" xfId="44848"/>
    <cellStyle name="Notas 5 7 4 6" xfId="44849"/>
    <cellStyle name="Notas 5 7 4 7" xfId="44850"/>
    <cellStyle name="Notas 5 7 5" xfId="44851"/>
    <cellStyle name="Notas 5 7 5 2" xfId="44852"/>
    <cellStyle name="Notas 5 7 5 3" xfId="44853"/>
    <cellStyle name="Notas 5 7 5 4" xfId="44854"/>
    <cellStyle name="Notas 5 7 5 5" xfId="44855"/>
    <cellStyle name="Notas 5 7 5 6" xfId="44856"/>
    <cellStyle name="Notas 5 7 5 7" xfId="44857"/>
    <cellStyle name="Notas 5 7 6" xfId="44858"/>
    <cellStyle name="Notas 5 7 6 2" xfId="44859"/>
    <cellStyle name="Notas 5 7 6 3" xfId="44860"/>
    <cellStyle name="Notas 5 7 6 4" xfId="44861"/>
    <cellStyle name="Notas 5 7 6 5" xfId="44862"/>
    <cellStyle name="Notas 5 7 6 6" xfId="44863"/>
    <cellStyle name="Notas 5 7 7" xfId="44864"/>
    <cellStyle name="Notas 5 7 7 2" xfId="44865"/>
    <cellStyle name="Notas 5 7 7 3" xfId="44866"/>
    <cellStyle name="Notas 5 7 7 4" xfId="44867"/>
    <cellStyle name="Notas 5 7 7 5" xfId="44868"/>
    <cellStyle name="Notas 5 7 7 6" xfId="44869"/>
    <cellStyle name="Notas 5 7 8" xfId="44870"/>
    <cellStyle name="Notas 5 7 8 2" xfId="44871"/>
    <cellStyle name="Notas 5 7 8 3" xfId="44872"/>
    <cellStyle name="Notas 5 7 8 4" xfId="44873"/>
    <cellStyle name="Notas 5 7 8 5" xfId="44874"/>
    <cellStyle name="Notas 5 7 8 6" xfId="44875"/>
    <cellStyle name="Notas 5 7 9" xfId="44876"/>
    <cellStyle name="Notas 5 8" xfId="44877"/>
    <cellStyle name="Notas 5 8 10" xfId="44878"/>
    <cellStyle name="Notas 5 8 11" xfId="44879"/>
    <cellStyle name="Notas 5 8 12" xfId="44880"/>
    <cellStyle name="Notas 5 8 13" xfId="44881"/>
    <cellStyle name="Notas 5 8 14" xfId="44882"/>
    <cellStyle name="Notas 5 8 2" xfId="44883"/>
    <cellStyle name="Notas 5 8 2 2" xfId="44884"/>
    <cellStyle name="Notas 5 8 2 2 2" xfId="44885"/>
    <cellStyle name="Notas 5 8 2 2 3" xfId="44886"/>
    <cellStyle name="Notas 5 8 2 3" xfId="44887"/>
    <cellStyle name="Notas 5 8 2 3 2" xfId="44888"/>
    <cellStyle name="Notas 5 8 2 4" xfId="44889"/>
    <cellStyle name="Notas 5 8 2 4 2" xfId="44890"/>
    <cellStyle name="Notas 5 8 2 5" xfId="44891"/>
    <cellStyle name="Notas 5 8 2 5 2" xfId="44892"/>
    <cellStyle name="Notas 5 8 2 6" xfId="44893"/>
    <cellStyle name="Notas 5 8 2 6 2" xfId="44894"/>
    <cellStyle name="Notas 5 8 2 7" xfId="44895"/>
    <cellStyle name="Notas 5 8 3" xfId="44896"/>
    <cellStyle name="Notas 5 8 3 2" xfId="44897"/>
    <cellStyle name="Notas 5 8 3 2 2" xfId="44898"/>
    <cellStyle name="Notas 5 8 3 3" xfId="44899"/>
    <cellStyle name="Notas 5 8 3 4" xfId="44900"/>
    <cellStyle name="Notas 5 8 3 5" xfId="44901"/>
    <cellStyle name="Notas 5 8 3 6" xfId="44902"/>
    <cellStyle name="Notas 5 8 3 7" xfId="44903"/>
    <cellStyle name="Notas 5 8 4" xfId="44904"/>
    <cellStyle name="Notas 5 8 4 2" xfId="44905"/>
    <cellStyle name="Notas 5 8 4 2 2" xfId="44906"/>
    <cellStyle name="Notas 5 8 4 3" xfId="44907"/>
    <cellStyle name="Notas 5 8 4 4" xfId="44908"/>
    <cellStyle name="Notas 5 8 4 5" xfId="44909"/>
    <cellStyle name="Notas 5 8 4 6" xfId="44910"/>
    <cellStyle name="Notas 5 8 4 7" xfId="44911"/>
    <cellStyle name="Notas 5 8 5" xfId="44912"/>
    <cellStyle name="Notas 5 8 5 2" xfId="44913"/>
    <cellStyle name="Notas 5 8 5 3" xfId="44914"/>
    <cellStyle name="Notas 5 8 5 4" xfId="44915"/>
    <cellStyle name="Notas 5 8 5 5" xfId="44916"/>
    <cellStyle name="Notas 5 8 5 6" xfId="44917"/>
    <cellStyle name="Notas 5 8 5 7" xfId="44918"/>
    <cellStyle name="Notas 5 8 6" xfId="44919"/>
    <cellStyle name="Notas 5 8 6 2" xfId="44920"/>
    <cellStyle name="Notas 5 8 6 3" xfId="44921"/>
    <cellStyle name="Notas 5 8 6 4" xfId="44922"/>
    <cellStyle name="Notas 5 8 6 5" xfId="44923"/>
    <cellStyle name="Notas 5 8 6 6" xfId="44924"/>
    <cellStyle name="Notas 5 8 7" xfId="44925"/>
    <cellStyle name="Notas 5 8 7 2" xfId="44926"/>
    <cellStyle name="Notas 5 8 7 3" xfId="44927"/>
    <cellStyle name="Notas 5 8 7 4" xfId="44928"/>
    <cellStyle name="Notas 5 8 7 5" xfId="44929"/>
    <cellStyle name="Notas 5 8 7 6" xfId="44930"/>
    <cellStyle name="Notas 5 8 8" xfId="44931"/>
    <cellStyle name="Notas 5 8 8 2" xfId="44932"/>
    <cellStyle name="Notas 5 8 8 3" xfId="44933"/>
    <cellStyle name="Notas 5 8 8 4" xfId="44934"/>
    <cellStyle name="Notas 5 8 8 5" xfId="44935"/>
    <cellStyle name="Notas 5 8 8 6" xfId="44936"/>
    <cellStyle name="Notas 5 8 9" xfId="44937"/>
    <cellStyle name="Notas 5 9" xfId="44938"/>
    <cellStyle name="Notas 5 9 2" xfId="44939"/>
    <cellStyle name="Notas 5 9 2 2" xfId="44940"/>
    <cellStyle name="Notas 5 9 2 2 2" xfId="44941"/>
    <cellStyle name="Notas 5 9 2 3" xfId="44942"/>
    <cellStyle name="Notas 5 9 2 4" xfId="44943"/>
    <cellStyle name="Notas 5 9 2 5" xfId="44944"/>
    <cellStyle name="Notas 5 9 2 6" xfId="44945"/>
    <cellStyle name="Notas 5 9 2 7" xfId="44946"/>
    <cellStyle name="Notas 5 9 3" xfId="44947"/>
    <cellStyle name="Notas 5 9 3 2" xfId="44948"/>
    <cellStyle name="Notas 5 9 3 3" xfId="44949"/>
    <cellStyle name="Notas 5 9 4" xfId="44950"/>
    <cellStyle name="Notas 5 9 4 2" xfId="44951"/>
    <cellStyle name="Notas 5 9 4 3" xfId="44952"/>
    <cellStyle name="Notas 5 9 5" xfId="44953"/>
    <cellStyle name="Notas 5 9 5 2" xfId="44954"/>
    <cellStyle name="Notas 5 9 6" xfId="44955"/>
    <cellStyle name="Notas 5 9 7" xfId="44956"/>
    <cellStyle name="Notas 50" xfId="44957"/>
    <cellStyle name="Notas 50 2" xfId="44958"/>
    <cellStyle name="Notas 50 2 2" xfId="44959"/>
    <cellStyle name="Notas 50 2 2 2" xfId="44960"/>
    <cellStyle name="Notas 50 2 3" xfId="44961"/>
    <cellStyle name="Notas 50 2 4" xfId="44962"/>
    <cellStyle name="Notas 50 2 5" xfId="44963"/>
    <cellStyle name="Notas 50 2 6" xfId="44964"/>
    <cellStyle name="Notas 50 3" xfId="44965"/>
    <cellStyle name="Notas 50 3 2" xfId="44966"/>
    <cellStyle name="Notas 50 4" xfId="44967"/>
    <cellStyle name="Notas 50 4 2" xfId="44968"/>
    <cellStyle name="Notas 50 5" xfId="44969"/>
    <cellStyle name="Notas 51" xfId="44970"/>
    <cellStyle name="Notas 51 2" xfId="44971"/>
    <cellStyle name="Notas 51 2 2" xfId="44972"/>
    <cellStyle name="Notas 51 2 2 2" xfId="44973"/>
    <cellStyle name="Notas 51 2 3" xfId="44974"/>
    <cellStyle name="Notas 51 2 4" xfId="44975"/>
    <cellStyle name="Notas 51 2 5" xfId="44976"/>
    <cellStyle name="Notas 51 2 6" xfId="44977"/>
    <cellStyle name="Notas 51 3" xfId="44978"/>
    <cellStyle name="Notas 51 3 2" xfId="44979"/>
    <cellStyle name="Notas 51 4" xfId="44980"/>
    <cellStyle name="Notas 51 4 2" xfId="44981"/>
    <cellStyle name="Notas 51 5" xfId="44982"/>
    <cellStyle name="Notas 52" xfId="44983"/>
    <cellStyle name="Notas 52 2" xfId="44984"/>
    <cellStyle name="Notas 52 2 2" xfId="44985"/>
    <cellStyle name="Notas 52 2 2 2" xfId="44986"/>
    <cellStyle name="Notas 52 2 3" xfId="44987"/>
    <cellStyle name="Notas 52 2 4" xfId="44988"/>
    <cellStyle name="Notas 52 2 5" xfId="44989"/>
    <cellStyle name="Notas 52 2 6" xfId="44990"/>
    <cellStyle name="Notas 52 3" xfId="44991"/>
    <cellStyle name="Notas 52 3 2" xfId="44992"/>
    <cellStyle name="Notas 52 4" xfId="44993"/>
    <cellStyle name="Notas 52 4 2" xfId="44994"/>
    <cellStyle name="Notas 52 5" xfId="44995"/>
    <cellStyle name="Notas 53" xfId="44996"/>
    <cellStyle name="Notas 53 2" xfId="44997"/>
    <cellStyle name="Notas 53 2 2" xfId="44998"/>
    <cellStyle name="Notas 53 2 2 2" xfId="44999"/>
    <cellStyle name="Notas 53 2 3" xfId="45000"/>
    <cellStyle name="Notas 53 2 4" xfId="45001"/>
    <cellStyle name="Notas 53 2 5" xfId="45002"/>
    <cellStyle name="Notas 53 2 6" xfId="45003"/>
    <cellStyle name="Notas 53 3" xfId="45004"/>
    <cellStyle name="Notas 53 3 2" xfId="45005"/>
    <cellStyle name="Notas 53 4" xfId="45006"/>
    <cellStyle name="Notas 53 4 2" xfId="45007"/>
    <cellStyle name="Notas 53 5" xfId="45008"/>
    <cellStyle name="Notas 54" xfId="45009"/>
    <cellStyle name="Notas 54 2" xfId="45010"/>
    <cellStyle name="Notas 54 2 2" xfId="45011"/>
    <cellStyle name="Notas 54 2 2 2" xfId="45012"/>
    <cellStyle name="Notas 54 2 3" xfId="45013"/>
    <cellStyle name="Notas 54 2 4" xfId="45014"/>
    <cellStyle name="Notas 54 2 5" xfId="45015"/>
    <cellStyle name="Notas 54 2 6" xfId="45016"/>
    <cellStyle name="Notas 54 3" xfId="45017"/>
    <cellStyle name="Notas 54 3 2" xfId="45018"/>
    <cellStyle name="Notas 54 4" xfId="45019"/>
    <cellStyle name="Notas 54 4 2" xfId="45020"/>
    <cellStyle name="Notas 54 5" xfId="45021"/>
    <cellStyle name="Notas 55" xfId="45022"/>
    <cellStyle name="Notas 55 2" xfId="45023"/>
    <cellStyle name="Notas 55 2 2" xfId="45024"/>
    <cellStyle name="Notas 55 2 2 2" xfId="45025"/>
    <cellStyle name="Notas 55 2 3" xfId="45026"/>
    <cellStyle name="Notas 55 2 4" xfId="45027"/>
    <cellStyle name="Notas 55 2 5" xfId="45028"/>
    <cellStyle name="Notas 55 2 6" xfId="45029"/>
    <cellStyle name="Notas 55 3" xfId="45030"/>
    <cellStyle name="Notas 55 3 2" xfId="45031"/>
    <cellStyle name="Notas 55 4" xfId="45032"/>
    <cellStyle name="Notas 55 4 2" xfId="45033"/>
    <cellStyle name="Notas 55 5" xfId="45034"/>
    <cellStyle name="Notas 56" xfId="45035"/>
    <cellStyle name="Notas 56 2" xfId="45036"/>
    <cellStyle name="Notas 56 2 2" xfId="45037"/>
    <cellStyle name="Notas 56 2 2 2" xfId="45038"/>
    <cellStyle name="Notas 56 2 3" xfId="45039"/>
    <cellStyle name="Notas 56 2 4" xfId="45040"/>
    <cellStyle name="Notas 56 2 5" xfId="45041"/>
    <cellStyle name="Notas 56 2 6" xfId="45042"/>
    <cellStyle name="Notas 56 3" xfId="45043"/>
    <cellStyle name="Notas 56 3 2" xfId="45044"/>
    <cellStyle name="Notas 56 4" xfId="45045"/>
    <cellStyle name="Notas 56 4 2" xfId="45046"/>
    <cellStyle name="Notas 56 5" xfId="45047"/>
    <cellStyle name="Notas 57" xfId="45048"/>
    <cellStyle name="Notas 57 2" xfId="45049"/>
    <cellStyle name="Notas 57 2 2" xfId="45050"/>
    <cellStyle name="Notas 57 2 2 2" xfId="45051"/>
    <cellStyle name="Notas 57 2 3" xfId="45052"/>
    <cellStyle name="Notas 57 2 4" xfId="45053"/>
    <cellStyle name="Notas 57 2 5" xfId="45054"/>
    <cellStyle name="Notas 57 2 6" xfId="45055"/>
    <cellStyle name="Notas 57 3" xfId="45056"/>
    <cellStyle name="Notas 57 3 2" xfId="45057"/>
    <cellStyle name="Notas 57 4" xfId="45058"/>
    <cellStyle name="Notas 57 4 2" xfId="45059"/>
    <cellStyle name="Notas 57 5" xfId="45060"/>
    <cellStyle name="Notas 58" xfId="45061"/>
    <cellStyle name="Notas 58 2" xfId="45062"/>
    <cellStyle name="Notas 58 2 2" xfId="45063"/>
    <cellStyle name="Notas 58 2 2 2" xfId="45064"/>
    <cellStyle name="Notas 58 2 3" xfId="45065"/>
    <cellStyle name="Notas 58 2 4" xfId="45066"/>
    <cellStyle name="Notas 58 2 5" xfId="45067"/>
    <cellStyle name="Notas 58 2 6" xfId="45068"/>
    <cellStyle name="Notas 58 3" xfId="45069"/>
    <cellStyle name="Notas 58 3 2" xfId="45070"/>
    <cellStyle name="Notas 58 4" xfId="45071"/>
    <cellStyle name="Notas 58 4 2" xfId="45072"/>
    <cellStyle name="Notas 58 5" xfId="45073"/>
    <cellStyle name="Notas 59" xfId="45074"/>
    <cellStyle name="Notas 59 2" xfId="45075"/>
    <cellStyle name="Notas 59 2 2" xfId="45076"/>
    <cellStyle name="Notas 59 2 2 2" xfId="45077"/>
    <cellStyle name="Notas 59 2 3" xfId="45078"/>
    <cellStyle name="Notas 59 2 4" xfId="45079"/>
    <cellStyle name="Notas 59 2 5" xfId="45080"/>
    <cellStyle name="Notas 59 2 6" xfId="45081"/>
    <cellStyle name="Notas 59 3" xfId="45082"/>
    <cellStyle name="Notas 59 3 2" xfId="45083"/>
    <cellStyle name="Notas 59 4" xfId="45084"/>
    <cellStyle name="Notas 59 4 2" xfId="45085"/>
    <cellStyle name="Notas 59 5" xfId="45086"/>
    <cellStyle name="Notas 6" xfId="45087"/>
    <cellStyle name="Notas 6 2" xfId="45088"/>
    <cellStyle name="Notas 6 2 2" xfId="45089"/>
    <cellStyle name="Notas 6 2 2 2" xfId="45090"/>
    <cellStyle name="Notas 6 2 2 2 2" xfId="45091"/>
    <cellStyle name="Notas 6 2 2 3" xfId="45092"/>
    <cellStyle name="Notas 6 2 2 4" xfId="45093"/>
    <cellStyle name="Notas 6 2 2 5" xfId="45094"/>
    <cellStyle name="Notas 6 2 2 6" xfId="45095"/>
    <cellStyle name="Notas 6 2 3" xfId="45096"/>
    <cellStyle name="Notas 6 2 3 2" xfId="45097"/>
    <cellStyle name="Notas 6 2 3 3" xfId="45098"/>
    <cellStyle name="Notas 6 2 4" xfId="45099"/>
    <cellStyle name="Notas 6 2 4 2" xfId="45100"/>
    <cellStyle name="Notas 6 2 5" xfId="45101"/>
    <cellStyle name="Notas 6 3" xfId="45102"/>
    <cellStyle name="Notas 6 3 2" xfId="45103"/>
    <cellStyle name="Notas 6 3 2 2" xfId="45104"/>
    <cellStyle name="Notas 6 3 2 2 2" xfId="45105"/>
    <cellStyle name="Notas 6 3 2 3" xfId="45106"/>
    <cellStyle name="Notas 6 3 2 4" xfId="45107"/>
    <cellStyle name="Notas 6 3 2 5" xfId="45108"/>
    <cellStyle name="Notas 6 3 2 6" xfId="45109"/>
    <cellStyle name="Notas 6 3 3" xfId="45110"/>
    <cellStyle name="Notas 6 3 3 2" xfId="45111"/>
    <cellStyle name="Notas 6 3 4" xfId="45112"/>
    <cellStyle name="Notas 6 3 4 2" xfId="45113"/>
    <cellStyle name="Notas 6 3 5" xfId="45114"/>
    <cellStyle name="Notas 6 4" xfId="45115"/>
    <cellStyle name="Notas 6 4 2" xfId="45116"/>
    <cellStyle name="Notas 6 4 2 2" xfId="45117"/>
    <cellStyle name="Notas 6 4 3" xfId="45118"/>
    <cellStyle name="Notas 6 4 3 2" xfId="45119"/>
    <cellStyle name="Notas 6 4 4" xfId="45120"/>
    <cellStyle name="Notas 6 4 5" xfId="45121"/>
    <cellStyle name="Notas 6 4 6" xfId="45122"/>
    <cellStyle name="Notas 6 5" xfId="45123"/>
    <cellStyle name="Notas 6 5 2" xfId="45124"/>
    <cellStyle name="Notas 6 5 3" xfId="45125"/>
    <cellStyle name="Notas 6 6" xfId="45126"/>
    <cellStyle name="Notas 6 6 2" xfId="45127"/>
    <cellStyle name="Notas 6 7" xfId="45128"/>
    <cellStyle name="Notas 6 8" xfId="45129"/>
    <cellStyle name="Notas 6 8 2" xfId="45130"/>
    <cellStyle name="Notas 6 9" xfId="45131"/>
    <cellStyle name="Notas 60" xfId="45132"/>
    <cellStyle name="Notas 60 2" xfId="45133"/>
    <cellStyle name="Notas 60 2 2" xfId="45134"/>
    <cellStyle name="Notas 60 2 2 2" xfId="45135"/>
    <cellStyle name="Notas 60 2 3" xfId="45136"/>
    <cellStyle name="Notas 60 2 4" xfId="45137"/>
    <cellStyle name="Notas 60 2 5" xfId="45138"/>
    <cellStyle name="Notas 60 2 6" xfId="45139"/>
    <cellStyle name="Notas 60 3" xfId="45140"/>
    <cellStyle name="Notas 60 3 2" xfId="45141"/>
    <cellStyle name="Notas 60 4" xfId="45142"/>
    <cellStyle name="Notas 60 4 2" xfId="45143"/>
    <cellStyle name="Notas 60 5" xfId="45144"/>
    <cellStyle name="Notas 61" xfId="45145"/>
    <cellStyle name="Notas 61 2" xfId="45146"/>
    <cellStyle name="Notas 61 2 2" xfId="45147"/>
    <cellStyle name="Notas 61 2 2 2" xfId="45148"/>
    <cellStyle name="Notas 61 2 3" xfId="45149"/>
    <cellStyle name="Notas 61 2 4" xfId="45150"/>
    <cellStyle name="Notas 61 2 5" xfId="45151"/>
    <cellStyle name="Notas 61 2 6" xfId="45152"/>
    <cellStyle name="Notas 61 3" xfId="45153"/>
    <cellStyle name="Notas 61 3 2" xfId="45154"/>
    <cellStyle name="Notas 61 4" xfId="45155"/>
    <cellStyle name="Notas 61 4 2" xfId="45156"/>
    <cellStyle name="Notas 61 5" xfId="45157"/>
    <cellStyle name="Notas 62" xfId="45158"/>
    <cellStyle name="Notas 62 2" xfId="45159"/>
    <cellStyle name="Notas 62 2 2" xfId="45160"/>
    <cellStyle name="Notas 62 2 2 2" xfId="45161"/>
    <cellStyle name="Notas 62 2 3" xfId="45162"/>
    <cellStyle name="Notas 62 2 4" xfId="45163"/>
    <cellStyle name="Notas 62 2 5" xfId="45164"/>
    <cellStyle name="Notas 62 2 6" xfId="45165"/>
    <cellStyle name="Notas 62 3" xfId="45166"/>
    <cellStyle name="Notas 62 3 2" xfId="45167"/>
    <cellStyle name="Notas 62 4" xfId="45168"/>
    <cellStyle name="Notas 62 4 2" xfId="45169"/>
    <cellStyle name="Notas 62 5" xfId="45170"/>
    <cellStyle name="Notas 63" xfId="45171"/>
    <cellStyle name="Notas 63 2" xfId="45172"/>
    <cellStyle name="Notas 63 2 2" xfId="45173"/>
    <cellStyle name="Notas 63 2 2 2" xfId="45174"/>
    <cellStyle name="Notas 63 2 3" xfId="45175"/>
    <cellStyle name="Notas 63 2 4" xfId="45176"/>
    <cellStyle name="Notas 63 2 5" xfId="45177"/>
    <cellStyle name="Notas 63 2 6" xfId="45178"/>
    <cellStyle name="Notas 63 3" xfId="45179"/>
    <cellStyle name="Notas 63 3 2" xfId="45180"/>
    <cellStyle name="Notas 63 4" xfId="45181"/>
    <cellStyle name="Notas 63 4 2" xfId="45182"/>
    <cellStyle name="Notas 63 5" xfId="45183"/>
    <cellStyle name="Notas 64" xfId="45184"/>
    <cellStyle name="Notas 64 2" xfId="45185"/>
    <cellStyle name="Notas 64 2 2" xfId="45186"/>
    <cellStyle name="Notas 64 2 2 2" xfId="45187"/>
    <cellStyle name="Notas 64 2 3" xfId="45188"/>
    <cellStyle name="Notas 64 2 4" xfId="45189"/>
    <cellStyle name="Notas 64 2 5" xfId="45190"/>
    <cellStyle name="Notas 64 2 6" xfId="45191"/>
    <cellStyle name="Notas 64 3" xfId="45192"/>
    <cellStyle name="Notas 64 3 2" xfId="45193"/>
    <cellStyle name="Notas 64 4" xfId="45194"/>
    <cellStyle name="Notas 64 4 2" xfId="45195"/>
    <cellStyle name="Notas 64 5" xfId="45196"/>
    <cellStyle name="Notas 65" xfId="45197"/>
    <cellStyle name="Notas 65 2" xfId="45198"/>
    <cellStyle name="Notas 65 3" xfId="45199"/>
    <cellStyle name="Notas 66" xfId="45200"/>
    <cellStyle name="Notas 66 2" xfId="45201"/>
    <cellStyle name="Notas 67" xfId="45202"/>
    <cellStyle name="Notas 68" xfId="45203"/>
    <cellStyle name="Notas 69" xfId="45204"/>
    <cellStyle name="Notas 7" xfId="45205"/>
    <cellStyle name="Notas 7 2" xfId="45206"/>
    <cellStyle name="Notas 7 2 2" xfId="45207"/>
    <cellStyle name="Notas 7 2 2 2" xfId="45208"/>
    <cellStyle name="Notas 7 2 2 2 2" xfId="45209"/>
    <cellStyle name="Notas 7 2 2 3" xfId="45210"/>
    <cellStyle name="Notas 7 2 2 4" xfId="45211"/>
    <cellStyle name="Notas 7 2 2 5" xfId="45212"/>
    <cellStyle name="Notas 7 2 2 6" xfId="45213"/>
    <cellStyle name="Notas 7 2 3" xfId="45214"/>
    <cellStyle name="Notas 7 2 3 2" xfId="45215"/>
    <cellStyle name="Notas 7 2 3 3" xfId="45216"/>
    <cellStyle name="Notas 7 2 4" xfId="45217"/>
    <cellStyle name="Notas 7 2 4 2" xfId="45218"/>
    <cellStyle name="Notas 7 2 4 3" xfId="45219"/>
    <cellStyle name="Notas 7 2 5" xfId="45220"/>
    <cellStyle name="Notas 7 3" xfId="45221"/>
    <cellStyle name="Notas 7 3 2" xfId="45222"/>
    <cellStyle name="Notas 7 3 2 2" xfId="45223"/>
    <cellStyle name="Notas 7 3 2 2 2" xfId="45224"/>
    <cellStyle name="Notas 7 3 2 3" xfId="45225"/>
    <cellStyle name="Notas 7 3 2 4" xfId="45226"/>
    <cellStyle name="Notas 7 3 2 5" xfId="45227"/>
    <cellStyle name="Notas 7 3 2 6" xfId="45228"/>
    <cellStyle name="Notas 7 3 3" xfId="45229"/>
    <cellStyle name="Notas 7 3 3 2" xfId="45230"/>
    <cellStyle name="Notas 7 3 4" xfId="45231"/>
    <cellStyle name="Notas 7 3 4 2" xfId="45232"/>
    <cellStyle name="Notas 7 3 5" xfId="45233"/>
    <cellStyle name="Notas 7 4" xfId="45234"/>
    <cellStyle name="Notas 7 4 2" xfId="45235"/>
    <cellStyle name="Notas 7 4 2 2" xfId="45236"/>
    <cellStyle name="Notas 7 4 3" xfId="45237"/>
    <cellStyle name="Notas 7 4 3 2" xfId="45238"/>
    <cellStyle name="Notas 7 4 4" xfId="45239"/>
    <cellStyle name="Notas 7 4 5" xfId="45240"/>
    <cellStyle name="Notas 7 4 6" xfId="45241"/>
    <cellStyle name="Notas 7 5" xfId="45242"/>
    <cellStyle name="Notas 7 5 2" xfId="45243"/>
    <cellStyle name="Notas 7 5 3" xfId="45244"/>
    <cellStyle name="Notas 7 6" xfId="45245"/>
    <cellStyle name="Notas 7 6 2" xfId="45246"/>
    <cellStyle name="Notas 7 7" xfId="45247"/>
    <cellStyle name="Notas 7 7 2" xfId="45248"/>
    <cellStyle name="Notas 7 8" xfId="45249"/>
    <cellStyle name="Notas 7 8 2" xfId="45250"/>
    <cellStyle name="Notas 7 9" xfId="45251"/>
    <cellStyle name="Notas 8" xfId="45252"/>
    <cellStyle name="Notas 8 2" xfId="45253"/>
    <cellStyle name="Notas 8 2 2" xfId="45254"/>
    <cellStyle name="Notas 8 2 2 2" xfId="45255"/>
    <cellStyle name="Notas 8 2 2 2 2" xfId="45256"/>
    <cellStyle name="Notas 8 2 2 3" xfId="45257"/>
    <cellStyle name="Notas 8 2 2 4" xfId="45258"/>
    <cellStyle name="Notas 8 2 2 5" xfId="45259"/>
    <cellStyle name="Notas 8 2 2 6" xfId="45260"/>
    <cellStyle name="Notas 8 2 3" xfId="45261"/>
    <cellStyle name="Notas 8 2 3 2" xfId="45262"/>
    <cellStyle name="Notas 8 2 3 3" xfId="45263"/>
    <cellStyle name="Notas 8 2 4" xfId="45264"/>
    <cellStyle name="Notas 8 2 4 2" xfId="45265"/>
    <cellStyle name="Notas 8 2 5" xfId="45266"/>
    <cellStyle name="Notas 8 3" xfId="45267"/>
    <cellStyle name="Notas 8 3 2" xfId="45268"/>
    <cellStyle name="Notas 8 3 2 2" xfId="45269"/>
    <cellStyle name="Notas 8 3 3" xfId="45270"/>
    <cellStyle name="Notas 8 3 3 2" xfId="45271"/>
    <cellStyle name="Notas 8 3 4" xfId="45272"/>
    <cellStyle name="Notas 8 3 5" xfId="45273"/>
    <cellStyle name="Notas 8 3 6" xfId="45274"/>
    <cellStyle name="Notas 8 4" xfId="45275"/>
    <cellStyle name="Notas 8 4 2" xfId="45276"/>
    <cellStyle name="Notas 8 4 3" xfId="45277"/>
    <cellStyle name="Notas 8 5" xfId="45278"/>
    <cellStyle name="Notas 8 6" xfId="45279"/>
    <cellStyle name="Notas 8 7" xfId="45280"/>
    <cellStyle name="Notas 8 7 2" xfId="45281"/>
    <cellStyle name="Notas 8 8" xfId="45282"/>
    <cellStyle name="Notas 9" xfId="45283"/>
    <cellStyle name="Notas 9 2" xfId="45284"/>
    <cellStyle name="Notas 9 2 2" xfId="45285"/>
    <cellStyle name="Notas 9 2 2 2" xfId="45286"/>
    <cellStyle name="Notas 9 2 2 3" xfId="45287"/>
    <cellStyle name="Notas 9 2 3" xfId="45288"/>
    <cellStyle name="Notas 9 2 3 2" xfId="45289"/>
    <cellStyle name="Notas 9 2 4" xfId="45290"/>
    <cellStyle name="Notas 9 2 5" xfId="45291"/>
    <cellStyle name="Notas 9 3" xfId="45292"/>
    <cellStyle name="Notas 9 3 2" xfId="45293"/>
    <cellStyle name="Notas 9 3 3" xfId="45294"/>
    <cellStyle name="Notas 9 4" xfId="45295"/>
    <cellStyle name="Notas 9 4 2" xfId="45296"/>
    <cellStyle name="Notas 9 5" xfId="45297"/>
    <cellStyle name="Notas 9 5 2" xfId="45298"/>
    <cellStyle name="Notas 9 6" xfId="45299"/>
    <cellStyle name="Notas 9 7" xfId="45300"/>
    <cellStyle name="Notas 9 8" xfId="45301"/>
    <cellStyle name="Note" xfId="45302"/>
    <cellStyle name="Note 10" xfId="45303"/>
    <cellStyle name="Note 10 2" xfId="45304"/>
    <cellStyle name="Note 10 2 2" xfId="45305"/>
    <cellStyle name="Note 10 2 2 2" xfId="45306"/>
    <cellStyle name="Note 10 2 3" xfId="45307"/>
    <cellStyle name="Note 10 2 4" xfId="45308"/>
    <cellStyle name="Note 10 2 5" xfId="45309"/>
    <cellStyle name="Note 10 2 6" xfId="45310"/>
    <cellStyle name="Note 10 3" xfId="45311"/>
    <cellStyle name="Note 10 3 2" xfId="45312"/>
    <cellStyle name="Note 10 4" xfId="45313"/>
    <cellStyle name="Note 10 4 2" xfId="45314"/>
    <cellStyle name="Note 10 5" xfId="45315"/>
    <cellStyle name="Note 10 6" xfId="45316"/>
    <cellStyle name="Note 11" xfId="45317"/>
    <cellStyle name="Note 11 2" xfId="45318"/>
    <cellStyle name="Note 11 2 2" xfId="45319"/>
    <cellStyle name="Note 11 2 2 2" xfId="45320"/>
    <cellStyle name="Note 11 2 3" xfId="45321"/>
    <cellStyle name="Note 11 2 4" xfId="45322"/>
    <cellStyle name="Note 11 2 5" xfId="45323"/>
    <cellStyle name="Note 11 2 6" xfId="45324"/>
    <cellStyle name="Note 11 3" xfId="45325"/>
    <cellStyle name="Note 11 3 2" xfId="45326"/>
    <cellStyle name="Note 11 4" xfId="45327"/>
    <cellStyle name="Note 11 4 2" xfId="45328"/>
    <cellStyle name="Note 11 5" xfId="45329"/>
    <cellStyle name="Note 11 6" xfId="45330"/>
    <cellStyle name="Note 12" xfId="45331"/>
    <cellStyle name="Note 12 2" xfId="45332"/>
    <cellStyle name="Note 12 2 2" xfId="45333"/>
    <cellStyle name="Note 12 2 2 2" xfId="45334"/>
    <cellStyle name="Note 12 2 3" xfId="45335"/>
    <cellStyle name="Note 12 2 4" xfId="45336"/>
    <cellStyle name="Note 12 2 5" xfId="45337"/>
    <cellStyle name="Note 12 2 6" xfId="45338"/>
    <cellStyle name="Note 12 3" xfId="45339"/>
    <cellStyle name="Note 12 3 2" xfId="45340"/>
    <cellStyle name="Note 12 4" xfId="45341"/>
    <cellStyle name="Note 12 4 2" xfId="45342"/>
    <cellStyle name="Note 12 5" xfId="45343"/>
    <cellStyle name="Note 12 6" xfId="45344"/>
    <cellStyle name="Note 13" xfId="45345"/>
    <cellStyle name="Note 13 2" xfId="45346"/>
    <cellStyle name="Note 13 2 2" xfId="45347"/>
    <cellStyle name="Note 13 2 2 2" xfId="45348"/>
    <cellStyle name="Note 13 2 3" xfId="45349"/>
    <cellStyle name="Note 13 2 4" xfId="45350"/>
    <cellStyle name="Note 13 2 5" xfId="45351"/>
    <cellStyle name="Note 13 2 6" xfId="45352"/>
    <cellStyle name="Note 13 3" xfId="45353"/>
    <cellStyle name="Note 13 3 2" xfId="45354"/>
    <cellStyle name="Note 13 4" xfId="45355"/>
    <cellStyle name="Note 13 4 2" xfId="45356"/>
    <cellStyle name="Note 13 5" xfId="45357"/>
    <cellStyle name="Note 13 6" xfId="45358"/>
    <cellStyle name="Note 14" xfId="45359"/>
    <cellStyle name="Note 14 2" xfId="45360"/>
    <cellStyle name="Note 14 2 2" xfId="45361"/>
    <cellStyle name="Note 14 2 2 2" xfId="45362"/>
    <cellStyle name="Note 14 2 3" xfId="45363"/>
    <cellStyle name="Note 14 2 4" xfId="45364"/>
    <cellStyle name="Note 14 2 5" xfId="45365"/>
    <cellStyle name="Note 14 2 6" xfId="45366"/>
    <cellStyle name="Note 14 3" xfId="45367"/>
    <cellStyle name="Note 14 3 2" xfId="45368"/>
    <cellStyle name="Note 14 4" xfId="45369"/>
    <cellStyle name="Note 14 4 2" xfId="45370"/>
    <cellStyle name="Note 14 5" xfId="45371"/>
    <cellStyle name="Note 14 6" xfId="45372"/>
    <cellStyle name="Note 15" xfId="45373"/>
    <cellStyle name="Note 15 2" xfId="45374"/>
    <cellStyle name="Note 15 2 2" xfId="45375"/>
    <cellStyle name="Note 15 2 2 2" xfId="45376"/>
    <cellStyle name="Note 15 2 3" xfId="45377"/>
    <cellStyle name="Note 15 2 4" xfId="45378"/>
    <cellStyle name="Note 15 2 5" xfId="45379"/>
    <cellStyle name="Note 15 2 6" xfId="45380"/>
    <cellStyle name="Note 15 3" xfId="45381"/>
    <cellStyle name="Note 15 3 2" xfId="45382"/>
    <cellStyle name="Note 15 4" xfId="45383"/>
    <cellStyle name="Note 15 4 2" xfId="45384"/>
    <cellStyle name="Note 15 5" xfId="45385"/>
    <cellStyle name="Note 15 6" xfId="45386"/>
    <cellStyle name="Note 16" xfId="45387"/>
    <cellStyle name="Note 16 2" xfId="45388"/>
    <cellStyle name="Note 16 2 2" xfId="45389"/>
    <cellStyle name="Note 16 2 2 2" xfId="45390"/>
    <cellStyle name="Note 16 2 3" xfId="45391"/>
    <cellStyle name="Note 16 2 4" xfId="45392"/>
    <cellStyle name="Note 16 2 5" xfId="45393"/>
    <cellStyle name="Note 16 2 6" xfId="45394"/>
    <cellStyle name="Note 16 3" xfId="45395"/>
    <cellStyle name="Note 16 3 2" xfId="45396"/>
    <cellStyle name="Note 16 4" xfId="45397"/>
    <cellStyle name="Note 16 4 2" xfId="45398"/>
    <cellStyle name="Note 16 5" xfId="45399"/>
    <cellStyle name="Note 16 6" xfId="45400"/>
    <cellStyle name="Note 17" xfId="45401"/>
    <cellStyle name="Note 17 2" xfId="45402"/>
    <cellStyle name="Note 17 2 2" xfId="45403"/>
    <cellStyle name="Note 17 2 2 2" xfId="45404"/>
    <cellStyle name="Note 17 2 3" xfId="45405"/>
    <cellStyle name="Note 17 2 4" xfId="45406"/>
    <cellStyle name="Note 17 2 5" xfId="45407"/>
    <cellStyle name="Note 17 2 6" xfId="45408"/>
    <cellStyle name="Note 17 3" xfId="45409"/>
    <cellStyle name="Note 17 3 2" xfId="45410"/>
    <cellStyle name="Note 17 4" xfId="45411"/>
    <cellStyle name="Note 17 4 2" xfId="45412"/>
    <cellStyle name="Note 17 5" xfId="45413"/>
    <cellStyle name="Note 17 6" xfId="45414"/>
    <cellStyle name="Note 18" xfId="45415"/>
    <cellStyle name="Note 18 2" xfId="45416"/>
    <cellStyle name="Note 18 2 2" xfId="45417"/>
    <cellStyle name="Note 18 2 2 2" xfId="45418"/>
    <cellStyle name="Note 18 2 3" xfId="45419"/>
    <cellStyle name="Note 18 2 4" xfId="45420"/>
    <cellStyle name="Note 18 2 5" xfId="45421"/>
    <cellStyle name="Note 18 2 6" xfId="45422"/>
    <cellStyle name="Note 18 3" xfId="45423"/>
    <cellStyle name="Note 18 3 2" xfId="45424"/>
    <cellStyle name="Note 18 4" xfId="45425"/>
    <cellStyle name="Note 18 4 2" xfId="45426"/>
    <cellStyle name="Note 18 5" xfId="45427"/>
    <cellStyle name="Note 18 6" xfId="45428"/>
    <cellStyle name="Note 19" xfId="45429"/>
    <cellStyle name="Note 19 2" xfId="45430"/>
    <cellStyle name="Note 19 2 2" xfId="45431"/>
    <cellStyle name="Note 19 2 2 2" xfId="45432"/>
    <cellStyle name="Note 19 2 3" xfId="45433"/>
    <cellStyle name="Note 19 2 4" xfId="45434"/>
    <cellStyle name="Note 19 2 5" xfId="45435"/>
    <cellStyle name="Note 19 2 6" xfId="45436"/>
    <cellStyle name="Note 19 3" xfId="45437"/>
    <cellStyle name="Note 19 3 2" xfId="45438"/>
    <cellStyle name="Note 19 4" xfId="45439"/>
    <cellStyle name="Note 19 4 2" xfId="45440"/>
    <cellStyle name="Note 19 5" xfId="45441"/>
    <cellStyle name="Note 19 6" xfId="45442"/>
    <cellStyle name="Note 2" xfId="45443"/>
    <cellStyle name="Note 2 2" xfId="45444"/>
    <cellStyle name="Note 2 2 2" xfId="45445"/>
    <cellStyle name="Note 2 2 2 2" xfId="45446"/>
    <cellStyle name="Note 2 2 2 3" xfId="45447"/>
    <cellStyle name="Note 2 2 3" xfId="45448"/>
    <cellStyle name="Note 2 2 3 2" xfId="45449"/>
    <cellStyle name="Note 2 2 4" xfId="45450"/>
    <cellStyle name="Note 2 2 5" xfId="45451"/>
    <cellStyle name="Note 2 3" xfId="45452"/>
    <cellStyle name="Note 2 3 2" xfId="45453"/>
    <cellStyle name="Note 2 4" xfId="45454"/>
    <cellStyle name="Note 2 4 2" xfId="45455"/>
    <cellStyle name="Note 2 5" xfId="45456"/>
    <cellStyle name="Note 2 6" xfId="45457"/>
    <cellStyle name="Note 2 7" xfId="45458"/>
    <cellStyle name="Note 20" xfId="45459"/>
    <cellStyle name="Note 20 2" xfId="45460"/>
    <cellStyle name="Note 20 2 2" xfId="45461"/>
    <cellStyle name="Note 20 2 2 2" xfId="45462"/>
    <cellStyle name="Note 20 2 3" xfId="45463"/>
    <cellStyle name="Note 20 2 4" xfId="45464"/>
    <cellStyle name="Note 20 2 5" xfId="45465"/>
    <cellStyle name="Note 20 2 6" xfId="45466"/>
    <cellStyle name="Note 20 3" xfId="45467"/>
    <cellStyle name="Note 20 3 2" xfId="45468"/>
    <cellStyle name="Note 20 4" xfId="45469"/>
    <cellStyle name="Note 20 4 2" xfId="45470"/>
    <cellStyle name="Note 20 5" xfId="45471"/>
    <cellStyle name="Note 20 6" xfId="45472"/>
    <cellStyle name="Note 21" xfId="45473"/>
    <cellStyle name="Note 21 2" xfId="45474"/>
    <cellStyle name="Note 21 2 2" xfId="45475"/>
    <cellStyle name="Note 21 2 2 2" xfId="45476"/>
    <cellStyle name="Note 21 2 3" xfId="45477"/>
    <cellStyle name="Note 21 2 4" xfId="45478"/>
    <cellStyle name="Note 21 2 5" xfId="45479"/>
    <cellStyle name="Note 21 2 6" xfId="45480"/>
    <cellStyle name="Note 21 3" xfId="45481"/>
    <cellStyle name="Note 21 3 2" xfId="45482"/>
    <cellStyle name="Note 21 4" xfId="45483"/>
    <cellStyle name="Note 21 4 2" xfId="45484"/>
    <cellStyle name="Note 21 5" xfId="45485"/>
    <cellStyle name="Note 21 6" xfId="45486"/>
    <cellStyle name="Note 22" xfId="45487"/>
    <cellStyle name="Note 22 2" xfId="45488"/>
    <cellStyle name="Note 22 2 2" xfId="45489"/>
    <cellStyle name="Note 22 2 2 2" xfId="45490"/>
    <cellStyle name="Note 22 2 3" xfId="45491"/>
    <cellStyle name="Note 22 2 4" xfId="45492"/>
    <cellStyle name="Note 22 2 5" xfId="45493"/>
    <cellStyle name="Note 22 2 6" xfId="45494"/>
    <cellStyle name="Note 22 3" xfId="45495"/>
    <cellStyle name="Note 22 3 2" xfId="45496"/>
    <cellStyle name="Note 22 4" xfId="45497"/>
    <cellStyle name="Note 22 4 2" xfId="45498"/>
    <cellStyle name="Note 22 5" xfId="45499"/>
    <cellStyle name="Note 22 6" xfId="45500"/>
    <cellStyle name="Note 23" xfId="45501"/>
    <cellStyle name="Note 23 2" xfId="45502"/>
    <cellStyle name="Note 23 2 2" xfId="45503"/>
    <cellStyle name="Note 23 2 2 2" xfId="45504"/>
    <cellStyle name="Note 23 2 3" xfId="45505"/>
    <cellStyle name="Note 23 2 4" xfId="45506"/>
    <cellStyle name="Note 23 2 5" xfId="45507"/>
    <cellStyle name="Note 23 2 6" xfId="45508"/>
    <cellStyle name="Note 23 3" xfId="45509"/>
    <cellStyle name="Note 23 3 2" xfId="45510"/>
    <cellStyle name="Note 23 4" xfId="45511"/>
    <cellStyle name="Note 23 4 2" xfId="45512"/>
    <cellStyle name="Note 23 5" xfId="45513"/>
    <cellStyle name="Note 23 6" xfId="45514"/>
    <cellStyle name="Note 24" xfId="45515"/>
    <cellStyle name="Note 24 2" xfId="45516"/>
    <cellStyle name="Note 24 2 2" xfId="45517"/>
    <cellStyle name="Note 24 2 2 2" xfId="45518"/>
    <cellStyle name="Note 24 2 3" xfId="45519"/>
    <cellStyle name="Note 24 2 4" xfId="45520"/>
    <cellStyle name="Note 24 2 5" xfId="45521"/>
    <cellStyle name="Note 24 2 6" xfId="45522"/>
    <cellStyle name="Note 24 3" xfId="45523"/>
    <cellStyle name="Note 24 3 2" xfId="45524"/>
    <cellStyle name="Note 24 4" xfId="45525"/>
    <cellStyle name="Note 24 4 2" xfId="45526"/>
    <cellStyle name="Note 24 5" xfId="45527"/>
    <cellStyle name="Note 24 6" xfId="45528"/>
    <cellStyle name="Note 25" xfId="45529"/>
    <cellStyle name="Note 25 2" xfId="45530"/>
    <cellStyle name="Note 25 2 2" xfId="45531"/>
    <cellStyle name="Note 25 2 2 2" xfId="45532"/>
    <cellStyle name="Note 25 2 3" xfId="45533"/>
    <cellStyle name="Note 25 2 4" xfId="45534"/>
    <cellStyle name="Note 25 2 5" xfId="45535"/>
    <cellStyle name="Note 25 2 6" xfId="45536"/>
    <cellStyle name="Note 25 3" xfId="45537"/>
    <cellStyle name="Note 25 3 2" xfId="45538"/>
    <cellStyle name="Note 25 4" xfId="45539"/>
    <cellStyle name="Note 25 4 2" xfId="45540"/>
    <cellStyle name="Note 25 5" xfId="45541"/>
    <cellStyle name="Note 25 6" xfId="45542"/>
    <cellStyle name="Note 26" xfId="45543"/>
    <cellStyle name="Note 26 2" xfId="45544"/>
    <cellStyle name="Note 26 2 2" xfId="45545"/>
    <cellStyle name="Note 26 2 2 2" xfId="45546"/>
    <cellStyle name="Note 26 2 3" xfId="45547"/>
    <cellStyle name="Note 26 2 4" xfId="45548"/>
    <cellStyle name="Note 26 2 5" xfId="45549"/>
    <cellStyle name="Note 26 2 6" xfId="45550"/>
    <cellStyle name="Note 26 3" xfId="45551"/>
    <cellStyle name="Note 26 3 2" xfId="45552"/>
    <cellStyle name="Note 26 4" xfId="45553"/>
    <cellStyle name="Note 26 4 2" xfId="45554"/>
    <cellStyle name="Note 26 5" xfId="45555"/>
    <cellStyle name="Note 26 6" xfId="45556"/>
    <cellStyle name="Note 27" xfId="45557"/>
    <cellStyle name="Note 27 2" xfId="45558"/>
    <cellStyle name="Note 27 2 2" xfId="45559"/>
    <cellStyle name="Note 27 2 3" xfId="45560"/>
    <cellStyle name="Note 27 3" xfId="45561"/>
    <cellStyle name="Note 27 3 2" xfId="45562"/>
    <cellStyle name="Note 27 4" xfId="45563"/>
    <cellStyle name="Note 27 5" xfId="45564"/>
    <cellStyle name="Note 28" xfId="45565"/>
    <cellStyle name="Note 28 2" xfId="45566"/>
    <cellStyle name="Note 29" xfId="45567"/>
    <cellStyle name="Note 29 2" xfId="45568"/>
    <cellStyle name="Note 3" xfId="45569"/>
    <cellStyle name="Note 3 2" xfId="45570"/>
    <cellStyle name="Note 3 2 2" xfId="45571"/>
    <cellStyle name="Note 3 2 2 2" xfId="45572"/>
    <cellStyle name="Note 3 2 2 3" xfId="45573"/>
    <cellStyle name="Note 3 2 3" xfId="45574"/>
    <cellStyle name="Note 3 2 3 2" xfId="45575"/>
    <cellStyle name="Note 3 2 4" xfId="45576"/>
    <cellStyle name="Note 3 2 5" xfId="45577"/>
    <cellStyle name="Note 3 3" xfId="45578"/>
    <cellStyle name="Note 3 3 2" xfId="45579"/>
    <cellStyle name="Note 3 4" xfId="45580"/>
    <cellStyle name="Note 3 4 2" xfId="45581"/>
    <cellStyle name="Note 3 5" xfId="45582"/>
    <cellStyle name="Note 3 6" xfId="45583"/>
    <cellStyle name="Note 3 7" xfId="45584"/>
    <cellStyle name="Note 30" xfId="45585"/>
    <cellStyle name="Note 31" xfId="45586"/>
    <cellStyle name="Note 32" xfId="45587"/>
    <cellStyle name="Note 4" xfId="45588"/>
    <cellStyle name="Note 4 10" xfId="45589"/>
    <cellStyle name="Note 4 10 2" xfId="45590"/>
    <cellStyle name="Note 4 10 2 2" xfId="45591"/>
    <cellStyle name="Note 4 10 2 2 2" xfId="45592"/>
    <cellStyle name="Note 4 10 2 3" xfId="45593"/>
    <cellStyle name="Note 4 10 2 4" xfId="45594"/>
    <cellStyle name="Note 4 10 2 5" xfId="45595"/>
    <cellStyle name="Note 4 10 2 6" xfId="45596"/>
    <cellStyle name="Note 4 10 3" xfId="45597"/>
    <cellStyle name="Note 4 10 3 2" xfId="45598"/>
    <cellStyle name="Note 4 10 4" xfId="45599"/>
    <cellStyle name="Note 4 10 4 2" xfId="45600"/>
    <cellStyle name="Note 4 10 5" xfId="45601"/>
    <cellStyle name="Note 4 10 6" xfId="45602"/>
    <cellStyle name="Note 4 11" xfId="45603"/>
    <cellStyle name="Note 4 11 2" xfId="45604"/>
    <cellStyle name="Note 4 11 2 2" xfId="45605"/>
    <cellStyle name="Note 4 11 2 2 2" xfId="45606"/>
    <cellStyle name="Note 4 11 2 3" xfId="45607"/>
    <cellStyle name="Note 4 11 2 4" xfId="45608"/>
    <cellStyle name="Note 4 11 2 5" xfId="45609"/>
    <cellStyle name="Note 4 11 2 6" xfId="45610"/>
    <cellStyle name="Note 4 11 3" xfId="45611"/>
    <cellStyle name="Note 4 11 3 2" xfId="45612"/>
    <cellStyle name="Note 4 11 4" xfId="45613"/>
    <cellStyle name="Note 4 11 4 2" xfId="45614"/>
    <cellStyle name="Note 4 11 5" xfId="45615"/>
    <cellStyle name="Note 4 11 6" xfId="45616"/>
    <cellStyle name="Note 4 12" xfId="45617"/>
    <cellStyle name="Note 4 12 2" xfId="45618"/>
    <cellStyle name="Note 4 12 2 2" xfId="45619"/>
    <cellStyle name="Note 4 12 2 2 2" xfId="45620"/>
    <cellStyle name="Note 4 12 2 3" xfId="45621"/>
    <cellStyle name="Note 4 12 2 4" xfId="45622"/>
    <cellStyle name="Note 4 12 2 5" xfId="45623"/>
    <cellStyle name="Note 4 12 2 6" xfId="45624"/>
    <cellStyle name="Note 4 12 3" xfId="45625"/>
    <cellStyle name="Note 4 12 3 2" xfId="45626"/>
    <cellStyle name="Note 4 12 4" xfId="45627"/>
    <cellStyle name="Note 4 12 4 2" xfId="45628"/>
    <cellStyle name="Note 4 12 5" xfId="45629"/>
    <cellStyle name="Note 4 12 6" xfId="45630"/>
    <cellStyle name="Note 4 13" xfId="45631"/>
    <cellStyle name="Note 4 13 2" xfId="45632"/>
    <cellStyle name="Note 4 13 2 2" xfId="45633"/>
    <cellStyle name="Note 4 13 2 2 2" xfId="45634"/>
    <cellStyle name="Note 4 13 2 3" xfId="45635"/>
    <cellStyle name="Note 4 13 2 4" xfId="45636"/>
    <cellStyle name="Note 4 13 2 5" xfId="45637"/>
    <cellStyle name="Note 4 13 2 6" xfId="45638"/>
    <cellStyle name="Note 4 13 3" xfId="45639"/>
    <cellStyle name="Note 4 13 3 2" xfId="45640"/>
    <cellStyle name="Note 4 13 4" xfId="45641"/>
    <cellStyle name="Note 4 13 4 2" xfId="45642"/>
    <cellStyle name="Note 4 13 5" xfId="45643"/>
    <cellStyle name="Note 4 13 6" xfId="45644"/>
    <cellStyle name="Note 4 14" xfId="45645"/>
    <cellStyle name="Note 4 14 2" xfId="45646"/>
    <cellStyle name="Note 4 14 2 2" xfId="45647"/>
    <cellStyle name="Note 4 14 2 2 2" xfId="45648"/>
    <cellStyle name="Note 4 14 2 3" xfId="45649"/>
    <cellStyle name="Note 4 14 2 4" xfId="45650"/>
    <cellStyle name="Note 4 14 2 5" xfId="45651"/>
    <cellStyle name="Note 4 14 2 6" xfId="45652"/>
    <cellStyle name="Note 4 14 3" xfId="45653"/>
    <cellStyle name="Note 4 14 3 2" xfId="45654"/>
    <cellStyle name="Note 4 14 4" xfId="45655"/>
    <cellStyle name="Note 4 14 4 2" xfId="45656"/>
    <cellStyle name="Note 4 14 5" xfId="45657"/>
    <cellStyle name="Note 4 14 6" xfId="45658"/>
    <cellStyle name="Note 4 15" xfId="45659"/>
    <cellStyle name="Note 4 15 2" xfId="45660"/>
    <cellStyle name="Note 4 15 2 2" xfId="45661"/>
    <cellStyle name="Note 4 15 2 2 2" xfId="45662"/>
    <cellStyle name="Note 4 15 2 3" xfId="45663"/>
    <cellStyle name="Note 4 15 2 4" xfId="45664"/>
    <cellStyle name="Note 4 15 2 5" xfId="45665"/>
    <cellStyle name="Note 4 15 2 6" xfId="45666"/>
    <cellStyle name="Note 4 15 3" xfId="45667"/>
    <cellStyle name="Note 4 15 3 2" xfId="45668"/>
    <cellStyle name="Note 4 15 4" xfId="45669"/>
    <cellStyle name="Note 4 15 4 2" xfId="45670"/>
    <cellStyle name="Note 4 15 5" xfId="45671"/>
    <cellStyle name="Note 4 15 6" xfId="45672"/>
    <cellStyle name="Note 4 16" xfId="45673"/>
    <cellStyle name="Note 4 16 2" xfId="45674"/>
    <cellStyle name="Note 4 16 2 2" xfId="45675"/>
    <cellStyle name="Note 4 16 2 2 2" xfId="45676"/>
    <cellStyle name="Note 4 16 2 3" xfId="45677"/>
    <cellStyle name="Note 4 16 2 4" xfId="45678"/>
    <cellStyle name="Note 4 16 2 5" xfId="45679"/>
    <cellStyle name="Note 4 16 2 6" xfId="45680"/>
    <cellStyle name="Note 4 16 3" xfId="45681"/>
    <cellStyle name="Note 4 16 3 2" xfId="45682"/>
    <cellStyle name="Note 4 16 4" xfId="45683"/>
    <cellStyle name="Note 4 16 4 2" xfId="45684"/>
    <cellStyle name="Note 4 16 5" xfId="45685"/>
    <cellStyle name="Note 4 16 6" xfId="45686"/>
    <cellStyle name="Note 4 17" xfId="45687"/>
    <cellStyle name="Note 4 17 2" xfId="45688"/>
    <cellStyle name="Note 4 17 2 2" xfId="45689"/>
    <cellStyle name="Note 4 17 2 2 2" xfId="45690"/>
    <cellStyle name="Note 4 17 2 3" xfId="45691"/>
    <cellStyle name="Note 4 17 2 4" xfId="45692"/>
    <cellStyle name="Note 4 17 2 5" xfId="45693"/>
    <cellStyle name="Note 4 17 2 6" xfId="45694"/>
    <cellStyle name="Note 4 17 3" xfId="45695"/>
    <cellStyle name="Note 4 17 3 2" xfId="45696"/>
    <cellStyle name="Note 4 17 4" xfId="45697"/>
    <cellStyle name="Note 4 17 4 2" xfId="45698"/>
    <cellStyle name="Note 4 17 5" xfId="45699"/>
    <cellStyle name="Note 4 17 6" xfId="45700"/>
    <cellStyle name="Note 4 18" xfId="45701"/>
    <cellStyle name="Note 4 18 2" xfId="45702"/>
    <cellStyle name="Note 4 18 2 2" xfId="45703"/>
    <cellStyle name="Note 4 18 2 2 2" xfId="45704"/>
    <cellStyle name="Note 4 18 2 3" xfId="45705"/>
    <cellStyle name="Note 4 18 2 4" xfId="45706"/>
    <cellStyle name="Note 4 18 2 5" xfId="45707"/>
    <cellStyle name="Note 4 18 2 6" xfId="45708"/>
    <cellStyle name="Note 4 18 3" xfId="45709"/>
    <cellStyle name="Note 4 18 3 2" xfId="45710"/>
    <cellStyle name="Note 4 18 4" xfId="45711"/>
    <cellStyle name="Note 4 18 4 2" xfId="45712"/>
    <cellStyle name="Note 4 18 5" xfId="45713"/>
    <cellStyle name="Note 4 18 6" xfId="45714"/>
    <cellStyle name="Note 4 19" xfId="45715"/>
    <cellStyle name="Note 4 19 2" xfId="45716"/>
    <cellStyle name="Note 4 19 2 2" xfId="45717"/>
    <cellStyle name="Note 4 19 2 2 2" xfId="45718"/>
    <cellStyle name="Note 4 19 2 3" xfId="45719"/>
    <cellStyle name="Note 4 19 2 4" xfId="45720"/>
    <cellStyle name="Note 4 19 2 5" xfId="45721"/>
    <cellStyle name="Note 4 19 2 6" xfId="45722"/>
    <cellStyle name="Note 4 19 3" xfId="45723"/>
    <cellStyle name="Note 4 19 3 2" xfId="45724"/>
    <cellStyle name="Note 4 19 4" xfId="45725"/>
    <cellStyle name="Note 4 19 4 2" xfId="45726"/>
    <cellStyle name="Note 4 19 5" xfId="45727"/>
    <cellStyle name="Note 4 19 6" xfId="45728"/>
    <cellStyle name="Note 4 2" xfId="45729"/>
    <cellStyle name="Note 4 2 2" xfId="45730"/>
    <cellStyle name="Note 4 2 2 2" xfId="45731"/>
    <cellStyle name="Note 4 2 2 2 2" xfId="45732"/>
    <cellStyle name="Note 4 2 2 3" xfId="45733"/>
    <cellStyle name="Note 4 2 2 4" xfId="45734"/>
    <cellStyle name="Note 4 2 2 5" xfId="45735"/>
    <cellStyle name="Note 4 2 2 6" xfId="45736"/>
    <cellStyle name="Note 4 2 3" xfId="45737"/>
    <cellStyle name="Note 4 2 3 2" xfId="45738"/>
    <cellStyle name="Note 4 2 4" xfId="45739"/>
    <cellStyle name="Note 4 2 4 2" xfId="45740"/>
    <cellStyle name="Note 4 2 5" xfId="45741"/>
    <cellStyle name="Note 4 2 6" xfId="45742"/>
    <cellStyle name="Note 4 2 7" xfId="45743"/>
    <cellStyle name="Note 4 20" xfId="45744"/>
    <cellStyle name="Note 4 20 2" xfId="45745"/>
    <cellStyle name="Note 4 20 2 2" xfId="45746"/>
    <cellStyle name="Note 4 20 2 2 2" xfId="45747"/>
    <cellStyle name="Note 4 20 2 3" xfId="45748"/>
    <cellStyle name="Note 4 20 2 4" xfId="45749"/>
    <cellStyle name="Note 4 20 2 5" xfId="45750"/>
    <cellStyle name="Note 4 20 2 6" xfId="45751"/>
    <cellStyle name="Note 4 20 3" xfId="45752"/>
    <cellStyle name="Note 4 20 3 2" xfId="45753"/>
    <cellStyle name="Note 4 20 4" xfId="45754"/>
    <cellStyle name="Note 4 20 4 2" xfId="45755"/>
    <cellStyle name="Note 4 20 5" xfId="45756"/>
    <cellStyle name="Note 4 20 6" xfId="45757"/>
    <cellStyle name="Note 4 21" xfId="45758"/>
    <cellStyle name="Note 4 21 2" xfId="45759"/>
    <cellStyle name="Note 4 21 2 2" xfId="45760"/>
    <cellStyle name="Note 4 21 2 2 2" xfId="45761"/>
    <cellStyle name="Note 4 21 2 3" xfId="45762"/>
    <cellStyle name="Note 4 21 2 4" xfId="45763"/>
    <cellStyle name="Note 4 21 2 5" xfId="45764"/>
    <cellStyle name="Note 4 21 2 6" xfId="45765"/>
    <cellStyle name="Note 4 21 3" xfId="45766"/>
    <cellStyle name="Note 4 21 3 2" xfId="45767"/>
    <cellStyle name="Note 4 21 4" xfId="45768"/>
    <cellStyle name="Note 4 21 4 2" xfId="45769"/>
    <cellStyle name="Note 4 21 5" xfId="45770"/>
    <cellStyle name="Note 4 21 6" xfId="45771"/>
    <cellStyle name="Note 4 22" xfId="45772"/>
    <cellStyle name="Note 4 22 2" xfId="45773"/>
    <cellStyle name="Note 4 22 2 2" xfId="45774"/>
    <cellStyle name="Note 4 22 2 2 2" xfId="45775"/>
    <cellStyle name="Note 4 22 2 3" xfId="45776"/>
    <cellStyle name="Note 4 22 2 4" xfId="45777"/>
    <cellStyle name="Note 4 22 2 5" xfId="45778"/>
    <cellStyle name="Note 4 22 2 6" xfId="45779"/>
    <cellStyle name="Note 4 22 3" xfId="45780"/>
    <cellStyle name="Note 4 22 3 2" xfId="45781"/>
    <cellStyle name="Note 4 22 4" xfId="45782"/>
    <cellStyle name="Note 4 22 4 2" xfId="45783"/>
    <cellStyle name="Note 4 22 5" xfId="45784"/>
    <cellStyle name="Note 4 22 6" xfId="45785"/>
    <cellStyle name="Note 4 23" xfId="45786"/>
    <cellStyle name="Note 4 23 2" xfId="45787"/>
    <cellStyle name="Note 4 23 2 2" xfId="45788"/>
    <cellStyle name="Note 4 23 2 3" xfId="45789"/>
    <cellStyle name="Note 4 23 3" xfId="45790"/>
    <cellStyle name="Note 4 23 3 2" xfId="45791"/>
    <cellStyle name="Note 4 23 4" xfId="45792"/>
    <cellStyle name="Note 4 23 5" xfId="45793"/>
    <cellStyle name="Note 4 24" xfId="45794"/>
    <cellStyle name="Note 4 24 2" xfId="45795"/>
    <cellStyle name="Note 4 25" xfId="45796"/>
    <cellStyle name="Note 4 25 2" xfId="45797"/>
    <cellStyle name="Note 4 26" xfId="45798"/>
    <cellStyle name="Note 4 27" xfId="45799"/>
    <cellStyle name="Note 4 28" xfId="45800"/>
    <cellStyle name="Note 4 3" xfId="45801"/>
    <cellStyle name="Note 4 3 2" xfId="45802"/>
    <cellStyle name="Note 4 3 2 2" xfId="45803"/>
    <cellStyle name="Note 4 3 2 2 2" xfId="45804"/>
    <cellStyle name="Note 4 3 2 3" xfId="45805"/>
    <cellStyle name="Note 4 3 2 4" xfId="45806"/>
    <cellStyle name="Note 4 3 2 5" xfId="45807"/>
    <cellStyle name="Note 4 3 2 6" xfId="45808"/>
    <cellStyle name="Note 4 3 3" xfId="45809"/>
    <cellStyle name="Note 4 3 3 2" xfId="45810"/>
    <cellStyle name="Note 4 3 4" xfId="45811"/>
    <cellStyle name="Note 4 3 4 2" xfId="45812"/>
    <cellStyle name="Note 4 3 5" xfId="45813"/>
    <cellStyle name="Note 4 3 6" xfId="45814"/>
    <cellStyle name="Note 4 3 7" xfId="45815"/>
    <cellStyle name="Note 4 4" xfId="45816"/>
    <cellStyle name="Note 4 4 2" xfId="45817"/>
    <cellStyle name="Note 4 4 2 2" xfId="45818"/>
    <cellStyle name="Note 4 4 2 2 2" xfId="45819"/>
    <cellStyle name="Note 4 4 2 3" xfId="45820"/>
    <cellStyle name="Note 4 4 2 4" xfId="45821"/>
    <cellStyle name="Note 4 4 2 5" xfId="45822"/>
    <cellStyle name="Note 4 4 2 6" xfId="45823"/>
    <cellStyle name="Note 4 4 3" xfId="45824"/>
    <cellStyle name="Note 4 4 3 2" xfId="45825"/>
    <cellStyle name="Note 4 4 4" xfId="45826"/>
    <cellStyle name="Note 4 4 4 2" xfId="45827"/>
    <cellStyle name="Note 4 4 5" xfId="45828"/>
    <cellStyle name="Note 4 4 6" xfId="45829"/>
    <cellStyle name="Note 4 5" xfId="45830"/>
    <cellStyle name="Note 4 5 2" xfId="45831"/>
    <cellStyle name="Note 4 5 2 2" xfId="45832"/>
    <cellStyle name="Note 4 5 2 2 2" xfId="45833"/>
    <cellStyle name="Note 4 5 2 3" xfId="45834"/>
    <cellStyle name="Note 4 5 2 4" xfId="45835"/>
    <cellStyle name="Note 4 5 2 5" xfId="45836"/>
    <cellStyle name="Note 4 5 2 6" xfId="45837"/>
    <cellStyle name="Note 4 5 3" xfId="45838"/>
    <cellStyle name="Note 4 5 3 2" xfId="45839"/>
    <cellStyle name="Note 4 5 4" xfId="45840"/>
    <cellStyle name="Note 4 5 4 2" xfId="45841"/>
    <cellStyle name="Note 4 5 5" xfId="45842"/>
    <cellStyle name="Note 4 5 6" xfId="45843"/>
    <cellStyle name="Note 4 6" xfId="45844"/>
    <cellStyle name="Note 4 6 2" xfId="45845"/>
    <cellStyle name="Note 4 6 2 2" xfId="45846"/>
    <cellStyle name="Note 4 6 2 2 2" xfId="45847"/>
    <cellStyle name="Note 4 6 2 3" xfId="45848"/>
    <cellStyle name="Note 4 6 2 4" xfId="45849"/>
    <cellStyle name="Note 4 6 2 5" xfId="45850"/>
    <cellStyle name="Note 4 6 2 6" xfId="45851"/>
    <cellStyle name="Note 4 6 3" xfId="45852"/>
    <cellStyle name="Note 4 6 3 2" xfId="45853"/>
    <cellStyle name="Note 4 6 4" xfId="45854"/>
    <cellStyle name="Note 4 6 4 2" xfId="45855"/>
    <cellStyle name="Note 4 6 5" xfId="45856"/>
    <cellStyle name="Note 4 6 6" xfId="45857"/>
    <cellStyle name="Note 4 7" xfId="45858"/>
    <cellStyle name="Note 4 7 2" xfId="45859"/>
    <cellStyle name="Note 4 7 2 2" xfId="45860"/>
    <cellStyle name="Note 4 7 2 2 2" xfId="45861"/>
    <cellStyle name="Note 4 7 2 3" xfId="45862"/>
    <cellStyle name="Note 4 7 2 4" xfId="45863"/>
    <cellStyle name="Note 4 7 2 5" xfId="45864"/>
    <cellStyle name="Note 4 7 2 6" xfId="45865"/>
    <cellStyle name="Note 4 7 3" xfId="45866"/>
    <cellStyle name="Note 4 7 3 2" xfId="45867"/>
    <cellStyle name="Note 4 7 4" xfId="45868"/>
    <cellStyle name="Note 4 7 4 2" xfId="45869"/>
    <cellStyle name="Note 4 7 5" xfId="45870"/>
    <cellStyle name="Note 4 7 6" xfId="45871"/>
    <cellStyle name="Note 4 8" xfId="45872"/>
    <cellStyle name="Note 4 8 2" xfId="45873"/>
    <cellStyle name="Note 4 8 2 2" xfId="45874"/>
    <cellStyle name="Note 4 8 2 2 2" xfId="45875"/>
    <cellStyle name="Note 4 8 2 3" xfId="45876"/>
    <cellStyle name="Note 4 8 2 4" xfId="45877"/>
    <cellStyle name="Note 4 8 2 5" xfId="45878"/>
    <cellStyle name="Note 4 8 2 6" xfId="45879"/>
    <cellStyle name="Note 4 8 3" xfId="45880"/>
    <cellStyle name="Note 4 8 3 2" xfId="45881"/>
    <cellStyle name="Note 4 8 4" xfId="45882"/>
    <cellStyle name="Note 4 8 4 2" xfId="45883"/>
    <cellStyle name="Note 4 8 5" xfId="45884"/>
    <cellStyle name="Note 4 8 6" xfId="45885"/>
    <cellStyle name="Note 4 9" xfId="45886"/>
    <cellStyle name="Note 4 9 2" xfId="45887"/>
    <cellStyle name="Note 4 9 2 2" xfId="45888"/>
    <cellStyle name="Note 4 9 2 2 2" xfId="45889"/>
    <cellStyle name="Note 4 9 2 3" xfId="45890"/>
    <cellStyle name="Note 4 9 2 4" xfId="45891"/>
    <cellStyle name="Note 4 9 2 5" xfId="45892"/>
    <cellStyle name="Note 4 9 2 6" xfId="45893"/>
    <cellStyle name="Note 4 9 3" xfId="45894"/>
    <cellStyle name="Note 4 9 3 2" xfId="45895"/>
    <cellStyle name="Note 4 9 4" xfId="45896"/>
    <cellStyle name="Note 4 9 4 2" xfId="45897"/>
    <cellStyle name="Note 4 9 5" xfId="45898"/>
    <cellStyle name="Note 4 9 6" xfId="45899"/>
    <cellStyle name="Note 5" xfId="45900"/>
    <cellStyle name="Note 5 10" xfId="45901"/>
    <cellStyle name="Note 5 10 2" xfId="45902"/>
    <cellStyle name="Note 5 10 2 2" xfId="45903"/>
    <cellStyle name="Note 5 10 2 2 2" xfId="45904"/>
    <cellStyle name="Note 5 10 2 3" xfId="45905"/>
    <cellStyle name="Note 5 10 2 4" xfId="45906"/>
    <cellStyle name="Note 5 10 2 5" xfId="45907"/>
    <cellStyle name="Note 5 10 2 6" xfId="45908"/>
    <cellStyle name="Note 5 10 3" xfId="45909"/>
    <cellStyle name="Note 5 10 3 2" xfId="45910"/>
    <cellStyle name="Note 5 10 4" xfId="45911"/>
    <cellStyle name="Note 5 10 4 2" xfId="45912"/>
    <cellStyle name="Note 5 10 5" xfId="45913"/>
    <cellStyle name="Note 5 10 6" xfId="45914"/>
    <cellStyle name="Note 5 11" xfId="45915"/>
    <cellStyle name="Note 5 11 2" xfId="45916"/>
    <cellStyle name="Note 5 11 2 2" xfId="45917"/>
    <cellStyle name="Note 5 11 2 2 2" xfId="45918"/>
    <cellStyle name="Note 5 11 2 3" xfId="45919"/>
    <cellStyle name="Note 5 11 2 4" xfId="45920"/>
    <cellStyle name="Note 5 11 2 5" xfId="45921"/>
    <cellStyle name="Note 5 11 2 6" xfId="45922"/>
    <cellStyle name="Note 5 11 3" xfId="45923"/>
    <cellStyle name="Note 5 11 3 2" xfId="45924"/>
    <cellStyle name="Note 5 11 4" xfId="45925"/>
    <cellStyle name="Note 5 11 4 2" xfId="45926"/>
    <cellStyle name="Note 5 11 5" xfId="45927"/>
    <cellStyle name="Note 5 11 6" xfId="45928"/>
    <cellStyle name="Note 5 12" xfId="45929"/>
    <cellStyle name="Note 5 12 2" xfId="45930"/>
    <cellStyle name="Note 5 12 2 2" xfId="45931"/>
    <cellStyle name="Note 5 12 2 2 2" xfId="45932"/>
    <cellStyle name="Note 5 12 2 3" xfId="45933"/>
    <cellStyle name="Note 5 12 2 4" xfId="45934"/>
    <cellStyle name="Note 5 12 2 5" xfId="45935"/>
    <cellStyle name="Note 5 12 2 6" xfId="45936"/>
    <cellStyle name="Note 5 12 3" xfId="45937"/>
    <cellStyle name="Note 5 12 3 2" xfId="45938"/>
    <cellStyle name="Note 5 12 4" xfId="45939"/>
    <cellStyle name="Note 5 12 4 2" xfId="45940"/>
    <cellStyle name="Note 5 12 5" xfId="45941"/>
    <cellStyle name="Note 5 12 6" xfId="45942"/>
    <cellStyle name="Note 5 13" xfId="45943"/>
    <cellStyle name="Note 5 13 2" xfId="45944"/>
    <cellStyle name="Note 5 13 2 2" xfId="45945"/>
    <cellStyle name="Note 5 13 2 2 2" xfId="45946"/>
    <cellStyle name="Note 5 13 2 3" xfId="45947"/>
    <cellStyle name="Note 5 13 2 4" xfId="45948"/>
    <cellStyle name="Note 5 13 2 5" xfId="45949"/>
    <cellStyle name="Note 5 13 2 6" xfId="45950"/>
    <cellStyle name="Note 5 13 3" xfId="45951"/>
    <cellStyle name="Note 5 13 3 2" xfId="45952"/>
    <cellStyle name="Note 5 13 4" xfId="45953"/>
    <cellStyle name="Note 5 13 4 2" xfId="45954"/>
    <cellStyle name="Note 5 13 5" xfId="45955"/>
    <cellStyle name="Note 5 13 6" xfId="45956"/>
    <cellStyle name="Note 5 14" xfId="45957"/>
    <cellStyle name="Note 5 14 2" xfId="45958"/>
    <cellStyle name="Note 5 14 2 2" xfId="45959"/>
    <cellStyle name="Note 5 14 2 2 2" xfId="45960"/>
    <cellStyle name="Note 5 14 2 3" xfId="45961"/>
    <cellStyle name="Note 5 14 2 4" xfId="45962"/>
    <cellStyle name="Note 5 14 2 5" xfId="45963"/>
    <cellStyle name="Note 5 14 2 6" xfId="45964"/>
    <cellStyle name="Note 5 14 3" xfId="45965"/>
    <cellStyle name="Note 5 14 3 2" xfId="45966"/>
    <cellStyle name="Note 5 14 4" xfId="45967"/>
    <cellStyle name="Note 5 14 4 2" xfId="45968"/>
    <cellStyle name="Note 5 14 5" xfId="45969"/>
    <cellStyle name="Note 5 14 6" xfId="45970"/>
    <cellStyle name="Note 5 15" xfId="45971"/>
    <cellStyle name="Note 5 15 2" xfId="45972"/>
    <cellStyle name="Note 5 15 2 2" xfId="45973"/>
    <cellStyle name="Note 5 15 2 2 2" xfId="45974"/>
    <cellStyle name="Note 5 15 2 3" xfId="45975"/>
    <cellStyle name="Note 5 15 2 4" xfId="45976"/>
    <cellStyle name="Note 5 15 2 5" xfId="45977"/>
    <cellStyle name="Note 5 15 2 6" xfId="45978"/>
    <cellStyle name="Note 5 15 3" xfId="45979"/>
    <cellStyle name="Note 5 15 3 2" xfId="45980"/>
    <cellStyle name="Note 5 15 4" xfId="45981"/>
    <cellStyle name="Note 5 15 4 2" xfId="45982"/>
    <cellStyle name="Note 5 15 5" xfId="45983"/>
    <cellStyle name="Note 5 15 6" xfId="45984"/>
    <cellStyle name="Note 5 16" xfId="45985"/>
    <cellStyle name="Note 5 16 2" xfId="45986"/>
    <cellStyle name="Note 5 16 2 2" xfId="45987"/>
    <cellStyle name="Note 5 16 2 2 2" xfId="45988"/>
    <cellStyle name="Note 5 16 2 3" xfId="45989"/>
    <cellStyle name="Note 5 16 2 4" xfId="45990"/>
    <cellStyle name="Note 5 16 2 5" xfId="45991"/>
    <cellStyle name="Note 5 16 2 6" xfId="45992"/>
    <cellStyle name="Note 5 16 3" xfId="45993"/>
    <cellStyle name="Note 5 16 3 2" xfId="45994"/>
    <cellStyle name="Note 5 16 4" xfId="45995"/>
    <cellStyle name="Note 5 16 4 2" xfId="45996"/>
    <cellStyle name="Note 5 16 5" xfId="45997"/>
    <cellStyle name="Note 5 16 6" xfId="45998"/>
    <cellStyle name="Note 5 17" xfId="45999"/>
    <cellStyle name="Note 5 17 2" xfId="46000"/>
    <cellStyle name="Note 5 17 2 2" xfId="46001"/>
    <cellStyle name="Note 5 17 2 2 2" xfId="46002"/>
    <cellStyle name="Note 5 17 2 3" xfId="46003"/>
    <cellStyle name="Note 5 17 2 4" xfId="46004"/>
    <cellStyle name="Note 5 17 2 5" xfId="46005"/>
    <cellStyle name="Note 5 17 2 6" xfId="46006"/>
    <cellStyle name="Note 5 17 3" xfId="46007"/>
    <cellStyle name="Note 5 17 3 2" xfId="46008"/>
    <cellStyle name="Note 5 17 4" xfId="46009"/>
    <cellStyle name="Note 5 17 4 2" xfId="46010"/>
    <cellStyle name="Note 5 17 5" xfId="46011"/>
    <cellStyle name="Note 5 17 6" xfId="46012"/>
    <cellStyle name="Note 5 18" xfId="46013"/>
    <cellStyle name="Note 5 18 2" xfId="46014"/>
    <cellStyle name="Note 5 18 2 2" xfId="46015"/>
    <cellStyle name="Note 5 18 2 2 2" xfId="46016"/>
    <cellStyle name="Note 5 18 2 3" xfId="46017"/>
    <cellStyle name="Note 5 18 2 4" xfId="46018"/>
    <cellStyle name="Note 5 18 2 5" xfId="46019"/>
    <cellStyle name="Note 5 18 2 6" xfId="46020"/>
    <cellStyle name="Note 5 18 3" xfId="46021"/>
    <cellStyle name="Note 5 18 3 2" xfId="46022"/>
    <cellStyle name="Note 5 18 4" xfId="46023"/>
    <cellStyle name="Note 5 18 4 2" xfId="46024"/>
    <cellStyle name="Note 5 18 5" xfId="46025"/>
    <cellStyle name="Note 5 18 6" xfId="46026"/>
    <cellStyle name="Note 5 19" xfId="46027"/>
    <cellStyle name="Note 5 19 2" xfId="46028"/>
    <cellStyle name="Note 5 19 2 2" xfId="46029"/>
    <cellStyle name="Note 5 19 2 2 2" xfId="46030"/>
    <cellStyle name="Note 5 19 2 3" xfId="46031"/>
    <cellStyle name="Note 5 19 2 4" xfId="46032"/>
    <cellStyle name="Note 5 19 2 5" xfId="46033"/>
    <cellStyle name="Note 5 19 2 6" xfId="46034"/>
    <cellStyle name="Note 5 19 3" xfId="46035"/>
    <cellStyle name="Note 5 19 3 2" xfId="46036"/>
    <cellStyle name="Note 5 19 4" xfId="46037"/>
    <cellStyle name="Note 5 19 4 2" xfId="46038"/>
    <cellStyle name="Note 5 19 5" xfId="46039"/>
    <cellStyle name="Note 5 19 6" xfId="46040"/>
    <cellStyle name="Note 5 2" xfId="46041"/>
    <cellStyle name="Note 5 2 2" xfId="46042"/>
    <cellStyle name="Note 5 2 2 2" xfId="46043"/>
    <cellStyle name="Note 5 2 2 2 2" xfId="46044"/>
    <cellStyle name="Note 5 2 2 3" xfId="46045"/>
    <cellStyle name="Note 5 2 2 4" xfId="46046"/>
    <cellStyle name="Note 5 2 2 5" xfId="46047"/>
    <cellStyle name="Note 5 2 2 6" xfId="46048"/>
    <cellStyle name="Note 5 2 3" xfId="46049"/>
    <cellStyle name="Note 5 2 3 2" xfId="46050"/>
    <cellStyle name="Note 5 2 4" xfId="46051"/>
    <cellStyle name="Note 5 2 4 2" xfId="46052"/>
    <cellStyle name="Note 5 2 5" xfId="46053"/>
    <cellStyle name="Note 5 2 6" xfId="46054"/>
    <cellStyle name="Note 5 2 7" xfId="46055"/>
    <cellStyle name="Note 5 20" xfId="46056"/>
    <cellStyle name="Note 5 20 2" xfId="46057"/>
    <cellStyle name="Note 5 20 2 2" xfId="46058"/>
    <cellStyle name="Note 5 20 2 2 2" xfId="46059"/>
    <cellStyle name="Note 5 20 2 3" xfId="46060"/>
    <cellStyle name="Note 5 20 2 4" xfId="46061"/>
    <cellStyle name="Note 5 20 2 5" xfId="46062"/>
    <cellStyle name="Note 5 20 2 6" xfId="46063"/>
    <cellStyle name="Note 5 20 3" xfId="46064"/>
    <cellStyle name="Note 5 20 3 2" xfId="46065"/>
    <cellStyle name="Note 5 20 4" xfId="46066"/>
    <cellStyle name="Note 5 20 4 2" xfId="46067"/>
    <cellStyle name="Note 5 20 5" xfId="46068"/>
    <cellStyle name="Note 5 20 6" xfId="46069"/>
    <cellStyle name="Note 5 21" xfId="46070"/>
    <cellStyle name="Note 5 21 2" xfId="46071"/>
    <cellStyle name="Note 5 21 2 2" xfId="46072"/>
    <cellStyle name="Note 5 21 2 2 2" xfId="46073"/>
    <cellStyle name="Note 5 21 2 3" xfId="46074"/>
    <cellStyle name="Note 5 21 2 4" xfId="46075"/>
    <cellStyle name="Note 5 21 2 5" xfId="46076"/>
    <cellStyle name="Note 5 21 2 6" xfId="46077"/>
    <cellStyle name="Note 5 21 3" xfId="46078"/>
    <cellStyle name="Note 5 21 3 2" xfId="46079"/>
    <cellStyle name="Note 5 21 4" xfId="46080"/>
    <cellStyle name="Note 5 21 4 2" xfId="46081"/>
    <cellStyle name="Note 5 21 5" xfId="46082"/>
    <cellStyle name="Note 5 21 6" xfId="46083"/>
    <cellStyle name="Note 5 22" xfId="46084"/>
    <cellStyle name="Note 5 22 2" xfId="46085"/>
    <cellStyle name="Note 5 22 2 2" xfId="46086"/>
    <cellStyle name="Note 5 22 2 2 2" xfId="46087"/>
    <cellStyle name="Note 5 22 2 3" xfId="46088"/>
    <cellStyle name="Note 5 22 2 4" xfId="46089"/>
    <cellStyle name="Note 5 22 2 5" xfId="46090"/>
    <cellStyle name="Note 5 22 2 6" xfId="46091"/>
    <cellStyle name="Note 5 22 3" xfId="46092"/>
    <cellStyle name="Note 5 22 3 2" xfId="46093"/>
    <cellStyle name="Note 5 22 4" xfId="46094"/>
    <cellStyle name="Note 5 22 4 2" xfId="46095"/>
    <cellStyle name="Note 5 22 5" xfId="46096"/>
    <cellStyle name="Note 5 22 6" xfId="46097"/>
    <cellStyle name="Note 5 23" xfId="46098"/>
    <cellStyle name="Note 5 23 2" xfId="46099"/>
    <cellStyle name="Note 5 23 2 2" xfId="46100"/>
    <cellStyle name="Note 5 23 2 3" xfId="46101"/>
    <cellStyle name="Note 5 23 3" xfId="46102"/>
    <cellStyle name="Note 5 23 3 2" xfId="46103"/>
    <cellStyle name="Note 5 23 4" xfId="46104"/>
    <cellStyle name="Note 5 23 5" xfId="46105"/>
    <cellStyle name="Note 5 24" xfId="46106"/>
    <cellStyle name="Note 5 24 2" xfId="46107"/>
    <cellStyle name="Note 5 25" xfId="46108"/>
    <cellStyle name="Note 5 25 2" xfId="46109"/>
    <cellStyle name="Note 5 26" xfId="46110"/>
    <cellStyle name="Note 5 27" xfId="46111"/>
    <cellStyle name="Note 5 28" xfId="46112"/>
    <cellStyle name="Note 5 3" xfId="46113"/>
    <cellStyle name="Note 5 3 2" xfId="46114"/>
    <cellStyle name="Note 5 3 2 2" xfId="46115"/>
    <cellStyle name="Note 5 3 2 2 2" xfId="46116"/>
    <cellStyle name="Note 5 3 2 3" xfId="46117"/>
    <cellStyle name="Note 5 3 2 4" xfId="46118"/>
    <cellStyle name="Note 5 3 2 5" xfId="46119"/>
    <cellStyle name="Note 5 3 2 6" xfId="46120"/>
    <cellStyle name="Note 5 3 3" xfId="46121"/>
    <cellStyle name="Note 5 3 3 2" xfId="46122"/>
    <cellStyle name="Note 5 3 4" xfId="46123"/>
    <cellStyle name="Note 5 3 4 2" xfId="46124"/>
    <cellStyle name="Note 5 3 5" xfId="46125"/>
    <cellStyle name="Note 5 3 6" xfId="46126"/>
    <cellStyle name="Note 5 3 7" xfId="46127"/>
    <cellStyle name="Note 5 4" xfId="46128"/>
    <cellStyle name="Note 5 4 2" xfId="46129"/>
    <cellStyle name="Note 5 4 2 2" xfId="46130"/>
    <cellStyle name="Note 5 4 2 2 2" xfId="46131"/>
    <cellStyle name="Note 5 4 2 3" xfId="46132"/>
    <cellStyle name="Note 5 4 2 4" xfId="46133"/>
    <cellStyle name="Note 5 4 2 5" xfId="46134"/>
    <cellStyle name="Note 5 4 2 6" xfId="46135"/>
    <cellStyle name="Note 5 4 3" xfId="46136"/>
    <cellStyle name="Note 5 4 3 2" xfId="46137"/>
    <cellStyle name="Note 5 4 4" xfId="46138"/>
    <cellStyle name="Note 5 4 4 2" xfId="46139"/>
    <cellStyle name="Note 5 4 5" xfId="46140"/>
    <cellStyle name="Note 5 4 6" xfId="46141"/>
    <cellStyle name="Note 5 5" xfId="46142"/>
    <cellStyle name="Note 5 5 2" xfId="46143"/>
    <cellStyle name="Note 5 5 2 2" xfId="46144"/>
    <cellStyle name="Note 5 5 2 2 2" xfId="46145"/>
    <cellStyle name="Note 5 5 2 3" xfId="46146"/>
    <cellStyle name="Note 5 5 2 4" xfId="46147"/>
    <cellStyle name="Note 5 5 2 5" xfId="46148"/>
    <cellStyle name="Note 5 5 2 6" xfId="46149"/>
    <cellStyle name="Note 5 5 3" xfId="46150"/>
    <cellStyle name="Note 5 5 3 2" xfId="46151"/>
    <cellStyle name="Note 5 5 4" xfId="46152"/>
    <cellStyle name="Note 5 5 4 2" xfId="46153"/>
    <cellStyle name="Note 5 5 5" xfId="46154"/>
    <cellStyle name="Note 5 5 6" xfId="46155"/>
    <cellStyle name="Note 5 6" xfId="46156"/>
    <cellStyle name="Note 5 6 2" xfId="46157"/>
    <cellStyle name="Note 5 6 2 2" xfId="46158"/>
    <cellStyle name="Note 5 6 2 2 2" xfId="46159"/>
    <cellStyle name="Note 5 6 2 3" xfId="46160"/>
    <cellStyle name="Note 5 6 2 4" xfId="46161"/>
    <cellStyle name="Note 5 6 2 5" xfId="46162"/>
    <cellStyle name="Note 5 6 2 6" xfId="46163"/>
    <cellStyle name="Note 5 6 3" xfId="46164"/>
    <cellStyle name="Note 5 6 3 2" xfId="46165"/>
    <cellStyle name="Note 5 6 4" xfId="46166"/>
    <cellStyle name="Note 5 6 4 2" xfId="46167"/>
    <cellStyle name="Note 5 6 5" xfId="46168"/>
    <cellStyle name="Note 5 6 6" xfId="46169"/>
    <cellStyle name="Note 5 7" xfId="46170"/>
    <cellStyle name="Note 5 7 2" xfId="46171"/>
    <cellStyle name="Note 5 7 2 2" xfId="46172"/>
    <cellStyle name="Note 5 7 2 2 2" xfId="46173"/>
    <cellStyle name="Note 5 7 2 3" xfId="46174"/>
    <cellStyle name="Note 5 7 2 4" xfId="46175"/>
    <cellStyle name="Note 5 7 2 5" xfId="46176"/>
    <cellStyle name="Note 5 7 2 6" xfId="46177"/>
    <cellStyle name="Note 5 7 3" xfId="46178"/>
    <cellStyle name="Note 5 7 3 2" xfId="46179"/>
    <cellStyle name="Note 5 7 4" xfId="46180"/>
    <cellStyle name="Note 5 7 4 2" xfId="46181"/>
    <cellStyle name="Note 5 7 5" xfId="46182"/>
    <cellStyle name="Note 5 7 6" xfId="46183"/>
    <cellStyle name="Note 5 8" xfId="46184"/>
    <cellStyle name="Note 5 8 2" xfId="46185"/>
    <cellStyle name="Note 5 8 2 2" xfId="46186"/>
    <cellStyle name="Note 5 8 2 2 2" xfId="46187"/>
    <cellStyle name="Note 5 8 2 3" xfId="46188"/>
    <cellStyle name="Note 5 8 2 4" xfId="46189"/>
    <cellStyle name="Note 5 8 2 5" xfId="46190"/>
    <cellStyle name="Note 5 8 2 6" xfId="46191"/>
    <cellStyle name="Note 5 8 3" xfId="46192"/>
    <cellStyle name="Note 5 8 3 2" xfId="46193"/>
    <cellStyle name="Note 5 8 4" xfId="46194"/>
    <cellStyle name="Note 5 8 4 2" xfId="46195"/>
    <cellStyle name="Note 5 8 5" xfId="46196"/>
    <cellStyle name="Note 5 8 6" xfId="46197"/>
    <cellStyle name="Note 5 9" xfId="46198"/>
    <cellStyle name="Note 5 9 2" xfId="46199"/>
    <cellStyle name="Note 5 9 2 2" xfId="46200"/>
    <cellStyle name="Note 5 9 2 2 2" xfId="46201"/>
    <cellStyle name="Note 5 9 2 3" xfId="46202"/>
    <cellStyle name="Note 5 9 2 4" xfId="46203"/>
    <cellStyle name="Note 5 9 2 5" xfId="46204"/>
    <cellStyle name="Note 5 9 2 6" xfId="46205"/>
    <cellStyle name="Note 5 9 3" xfId="46206"/>
    <cellStyle name="Note 5 9 3 2" xfId="46207"/>
    <cellStyle name="Note 5 9 4" xfId="46208"/>
    <cellStyle name="Note 5 9 4 2" xfId="46209"/>
    <cellStyle name="Note 5 9 5" xfId="46210"/>
    <cellStyle name="Note 5 9 6" xfId="46211"/>
    <cellStyle name="Note 6" xfId="46212"/>
    <cellStyle name="Note 6 2" xfId="46213"/>
    <cellStyle name="Note 6 2 2" xfId="46214"/>
    <cellStyle name="Note 6 2 2 2" xfId="46215"/>
    <cellStyle name="Note 6 2 3" xfId="46216"/>
    <cellStyle name="Note 6 2 4" xfId="46217"/>
    <cellStyle name="Note 6 2 5" xfId="46218"/>
    <cellStyle name="Note 6 2 6" xfId="46219"/>
    <cellStyle name="Note 6 3" xfId="46220"/>
    <cellStyle name="Note 6 3 2" xfId="46221"/>
    <cellStyle name="Note 6 4" xfId="46222"/>
    <cellStyle name="Note 6 4 2" xfId="46223"/>
    <cellStyle name="Note 6 5" xfId="46224"/>
    <cellStyle name="Note 6 6" xfId="46225"/>
    <cellStyle name="Note 6 7" xfId="46226"/>
    <cellStyle name="Note 7" xfId="46227"/>
    <cellStyle name="Note 7 2" xfId="46228"/>
    <cellStyle name="Note 7 2 2" xfId="46229"/>
    <cellStyle name="Note 7 2 2 2" xfId="46230"/>
    <cellStyle name="Note 7 2 3" xfId="46231"/>
    <cellStyle name="Note 7 2 4" xfId="46232"/>
    <cellStyle name="Note 7 2 5" xfId="46233"/>
    <cellStyle name="Note 7 2 6" xfId="46234"/>
    <cellStyle name="Note 7 3" xfId="46235"/>
    <cellStyle name="Note 7 3 2" xfId="46236"/>
    <cellStyle name="Note 7 4" xfId="46237"/>
    <cellStyle name="Note 7 4 2" xfId="46238"/>
    <cellStyle name="Note 7 5" xfId="46239"/>
    <cellStyle name="Note 7 6" xfId="46240"/>
    <cellStyle name="Note 7 7" xfId="46241"/>
    <cellStyle name="Note 8" xfId="46242"/>
    <cellStyle name="Note 8 2" xfId="46243"/>
    <cellStyle name="Note 8 2 2" xfId="46244"/>
    <cellStyle name="Note 8 2 2 2" xfId="46245"/>
    <cellStyle name="Note 8 2 3" xfId="46246"/>
    <cellStyle name="Note 8 2 4" xfId="46247"/>
    <cellStyle name="Note 8 2 5" xfId="46248"/>
    <cellStyle name="Note 8 2 6" xfId="46249"/>
    <cellStyle name="Note 8 3" xfId="46250"/>
    <cellStyle name="Note 8 3 2" xfId="46251"/>
    <cellStyle name="Note 8 4" xfId="46252"/>
    <cellStyle name="Note 8 4 2" xfId="46253"/>
    <cellStyle name="Note 8 5" xfId="46254"/>
    <cellStyle name="Note 8 6" xfId="46255"/>
    <cellStyle name="Note 9" xfId="46256"/>
    <cellStyle name="Note 9 2" xfId="46257"/>
    <cellStyle name="Note 9 2 2" xfId="46258"/>
    <cellStyle name="Note 9 2 2 2" xfId="46259"/>
    <cellStyle name="Note 9 2 3" xfId="46260"/>
    <cellStyle name="Note 9 2 4" xfId="46261"/>
    <cellStyle name="Note 9 2 5" xfId="46262"/>
    <cellStyle name="Note 9 2 6" xfId="46263"/>
    <cellStyle name="Note 9 3" xfId="46264"/>
    <cellStyle name="Note 9 3 2" xfId="46265"/>
    <cellStyle name="Note 9 4" xfId="46266"/>
    <cellStyle name="Note 9 4 2" xfId="46267"/>
    <cellStyle name="Note 9 5" xfId="46268"/>
    <cellStyle name="Note 9 6" xfId="46269"/>
    <cellStyle name="Output" xfId="46270"/>
    <cellStyle name="Output 2" xfId="46271"/>
    <cellStyle name="Output 2 2" xfId="46272"/>
    <cellStyle name="Output 2 2 2" xfId="46273"/>
    <cellStyle name="Output 2 2 2 2" xfId="46274"/>
    <cellStyle name="Output 2 2 3" xfId="46275"/>
    <cellStyle name="Output 2 2 3 2" xfId="46276"/>
    <cellStyle name="Output 2 2 4" xfId="46277"/>
    <cellStyle name="Output 2 2 5" xfId="46278"/>
    <cellStyle name="Output 2 3" xfId="46279"/>
    <cellStyle name="Output 2 3 2" xfId="46280"/>
    <cellStyle name="Output 2 4" xfId="46281"/>
    <cellStyle name="Output 2 4 2" xfId="46282"/>
    <cellStyle name="Output 2 5" xfId="46283"/>
    <cellStyle name="Output 2 6" xfId="46284"/>
    <cellStyle name="Output 2 7" xfId="46285"/>
    <cellStyle name="Output 3" xfId="46286"/>
    <cellStyle name="Output 3 2" xfId="46287"/>
    <cellStyle name="Output 3 2 2" xfId="46288"/>
    <cellStyle name="Output 3 3" xfId="46289"/>
    <cellStyle name="Output 3 3 2" xfId="46290"/>
    <cellStyle name="Output 3 4" xfId="46291"/>
    <cellStyle name="Output 3 5" xfId="46292"/>
    <cellStyle name="Output 4" xfId="46293"/>
    <cellStyle name="Output 4 2" xfId="46294"/>
    <cellStyle name="Output 5" xfId="46295"/>
    <cellStyle name="Output 5 2" xfId="46296"/>
    <cellStyle name="Output 6" xfId="46297"/>
    <cellStyle name="Output 7" xfId="46298"/>
    <cellStyle name="Output 8" xfId="46299"/>
    <cellStyle name="Output_atrasado 15 04 DAF" xfId="46300"/>
    <cellStyle name="Porcentaje 10" xfId="46301"/>
    <cellStyle name="Porcentaje 10 2" xfId="46302"/>
    <cellStyle name="Porcentaje 10 2 2" xfId="46303"/>
    <cellStyle name="Porcentaje 10 2 2 2" xfId="46304"/>
    <cellStyle name="Porcentaje 10 2 2 3" xfId="46305"/>
    <cellStyle name="Porcentaje 10 2 2 4" xfId="46306"/>
    <cellStyle name="Porcentaje 10 2 3" xfId="46307"/>
    <cellStyle name="Porcentaje 10 3" xfId="46308"/>
    <cellStyle name="Porcentaje 10 3 2" xfId="46309"/>
    <cellStyle name="Porcentaje 10 3 2 2" xfId="46310"/>
    <cellStyle name="Porcentaje 10 3 2 3" xfId="46311"/>
    <cellStyle name="Porcentaje 10 3 2 4" xfId="46312"/>
    <cellStyle name="Porcentaje 10 3 3" xfId="46313"/>
    <cellStyle name="Porcentaje 10 3 4" xfId="46314"/>
    <cellStyle name="Porcentaje 10 4" xfId="46315"/>
    <cellStyle name="Porcentaje 10 4 2" xfId="46316"/>
    <cellStyle name="Porcentaje 10 4 3" xfId="46317"/>
    <cellStyle name="Porcentaje 10 4 3 2" xfId="46318"/>
    <cellStyle name="Porcentaje 10 4 3 2 2" xfId="46319"/>
    <cellStyle name="Porcentaje 10 4 3 2 3" xfId="46320"/>
    <cellStyle name="Porcentaje 10 4 4" xfId="46321"/>
    <cellStyle name="Porcentaje 10 4 4 2" xfId="46322"/>
    <cellStyle name="Porcentaje 10 5" xfId="46323"/>
    <cellStyle name="Porcentaje 10 5 2" xfId="46324"/>
    <cellStyle name="Porcentaje 10 6" xfId="46325"/>
    <cellStyle name="Porcentaje 10 6 2" xfId="46326"/>
    <cellStyle name="Porcentaje 10 7" xfId="46327"/>
    <cellStyle name="Porcentaje 10 7 2" xfId="46328"/>
    <cellStyle name="Porcentaje 10 7 3" xfId="46329"/>
    <cellStyle name="Porcentaje 10 8" xfId="46330"/>
    <cellStyle name="Porcentaje 10 8 2" xfId="46331"/>
    <cellStyle name="Porcentaje 11" xfId="46332"/>
    <cellStyle name="Porcentaje 11 2" xfId="46333"/>
    <cellStyle name="Porcentaje 11 2 2" xfId="46334"/>
    <cellStyle name="Porcentaje 11 2 2 2" xfId="46335"/>
    <cellStyle name="Porcentaje 11 2 2 3" xfId="46336"/>
    <cellStyle name="Porcentaje 11 2 2 3 2" xfId="46337"/>
    <cellStyle name="Porcentaje 11 2 2 4" xfId="46338"/>
    <cellStyle name="Porcentaje 11 2 2 4 2" xfId="46339"/>
    <cellStyle name="Porcentaje 11 2 2 5" xfId="46340"/>
    <cellStyle name="Porcentaje 11 2 2 6" xfId="46341"/>
    <cellStyle name="Porcentaje 11 2 3" xfId="46342"/>
    <cellStyle name="Porcentaje 11 2 3 2" xfId="46343"/>
    <cellStyle name="Porcentaje 11 2 3 3" xfId="46344"/>
    <cellStyle name="Porcentaje 11 2 4" xfId="46345"/>
    <cellStyle name="Porcentaje 11 2 5" xfId="46346"/>
    <cellStyle name="Porcentaje 11 2 6" xfId="46347"/>
    <cellStyle name="Porcentaje 11 3" xfId="46348"/>
    <cellStyle name="Porcentaje 11 3 2" xfId="46349"/>
    <cellStyle name="Porcentaje 11 3 2 2" xfId="46350"/>
    <cellStyle name="Porcentaje 11 3 2 3" xfId="46351"/>
    <cellStyle name="Porcentaje 11 3 3" xfId="46352"/>
    <cellStyle name="Porcentaje 11 3 3 2" xfId="46353"/>
    <cellStyle name="Porcentaje 11 3 4" xfId="46354"/>
    <cellStyle name="Porcentaje 11 3 4 2" xfId="46355"/>
    <cellStyle name="Porcentaje 11 3 4 3" xfId="46356"/>
    <cellStyle name="Porcentaje 11 3 5" xfId="46357"/>
    <cellStyle name="Porcentaje 11 4" xfId="46358"/>
    <cellStyle name="Porcentaje 11 4 2" xfId="46359"/>
    <cellStyle name="Porcentaje 11 5" xfId="46360"/>
    <cellStyle name="Porcentaje 11 5 2" xfId="46361"/>
    <cellStyle name="Porcentaje 11 6" xfId="46362"/>
    <cellStyle name="Porcentaje 11 6 2" xfId="46363"/>
    <cellStyle name="Porcentaje 11 6 3" xfId="46364"/>
    <cellStyle name="Porcentaje 11 7" xfId="46365"/>
    <cellStyle name="Porcentaje 11 7 2" xfId="46366"/>
    <cellStyle name="Porcentaje 11 8" xfId="46367"/>
    <cellStyle name="Porcentaje 11 9" xfId="46368"/>
    <cellStyle name="Porcentaje 12" xfId="46369"/>
    <cellStyle name="Porcentaje 12 2" xfId="46370"/>
    <cellStyle name="Porcentaje 12 2 2" xfId="46371"/>
    <cellStyle name="Porcentaje 12 2 2 2" xfId="46372"/>
    <cellStyle name="Porcentaje 12 2 3" xfId="46373"/>
    <cellStyle name="Porcentaje 12 2 4" xfId="46374"/>
    <cellStyle name="Porcentaje 12 2 4 2" xfId="46375"/>
    <cellStyle name="Porcentaje 12 3" xfId="46376"/>
    <cellStyle name="Porcentaje 12 3 2" xfId="46377"/>
    <cellStyle name="Porcentaje 12 3 2 2" xfId="46378"/>
    <cellStyle name="Porcentaje 12 3 2 3" xfId="46379"/>
    <cellStyle name="Porcentaje 12 3 3" xfId="46380"/>
    <cellStyle name="Porcentaje 12 3 3 2" xfId="46381"/>
    <cellStyle name="Porcentaje 12 3 4" xfId="46382"/>
    <cellStyle name="Porcentaje 12 3 5" xfId="46383"/>
    <cellStyle name="Porcentaje 12 3 6" xfId="46384"/>
    <cellStyle name="Porcentaje 12 3 7" xfId="46385"/>
    <cellStyle name="Porcentaje 12 4" xfId="46386"/>
    <cellStyle name="Porcentaje 12 4 2" xfId="46387"/>
    <cellStyle name="Porcentaje 12 4 2 2" xfId="46388"/>
    <cellStyle name="Porcentaje 12 4 3" xfId="46389"/>
    <cellStyle name="Porcentaje 12 4 4" xfId="46390"/>
    <cellStyle name="Porcentaje 12 4 5" xfId="46391"/>
    <cellStyle name="Porcentaje 12 5" xfId="46392"/>
    <cellStyle name="Porcentaje 12 5 2" xfId="46393"/>
    <cellStyle name="Porcentaje 12 5 3" xfId="46394"/>
    <cellStyle name="Porcentaje 12 5 3 2" xfId="46395"/>
    <cellStyle name="Porcentaje 12 6" xfId="46396"/>
    <cellStyle name="Porcentaje 12 6 2" xfId="46397"/>
    <cellStyle name="Porcentaje 12 7" xfId="46398"/>
    <cellStyle name="Porcentaje 12 7 2" xfId="46399"/>
    <cellStyle name="Porcentaje 12 7 3" xfId="46400"/>
    <cellStyle name="Porcentaje 12 7 4" xfId="46401"/>
    <cellStyle name="Porcentaje 12 8" xfId="46402"/>
    <cellStyle name="Porcentaje 12 8 2" xfId="46403"/>
    <cellStyle name="Porcentaje 13" xfId="46404"/>
    <cellStyle name="Porcentaje 13 2" xfId="46405"/>
    <cellStyle name="Porcentaje 13 2 2" xfId="46406"/>
    <cellStyle name="Porcentaje 13 2 2 2" xfId="46407"/>
    <cellStyle name="Porcentaje 13 2 2 3" xfId="46408"/>
    <cellStyle name="Porcentaje 13 2 2 4" xfId="46409"/>
    <cellStyle name="Porcentaje 13 2 3" xfId="46410"/>
    <cellStyle name="Porcentaje 13 2 3 2" xfId="46411"/>
    <cellStyle name="Porcentaje 13 2 3 3" xfId="46412"/>
    <cellStyle name="Porcentaje 13 2 3 4" xfId="46413"/>
    <cellStyle name="Porcentaje 13 2 4" xfId="46414"/>
    <cellStyle name="Porcentaje 13 2 5" xfId="46415"/>
    <cellStyle name="Porcentaje 13 2 6" xfId="46416"/>
    <cellStyle name="Porcentaje 13 2 7" xfId="46417"/>
    <cellStyle name="Porcentaje 13 3" xfId="46418"/>
    <cellStyle name="Porcentaje 13 3 2" xfId="46419"/>
    <cellStyle name="Porcentaje 13 3 3" xfId="46420"/>
    <cellStyle name="Porcentaje 13 3 4" xfId="46421"/>
    <cellStyle name="Porcentaje 13 4" xfId="46422"/>
    <cellStyle name="Porcentaje 13 5" xfId="46423"/>
    <cellStyle name="Porcentaje 13 5 2" xfId="46424"/>
    <cellStyle name="Porcentaje 13 6" xfId="46425"/>
    <cellStyle name="Porcentaje 13 6 2" xfId="46426"/>
    <cellStyle name="Porcentaje 13 7" xfId="46427"/>
    <cellStyle name="Porcentaje 13 8" xfId="46428"/>
    <cellStyle name="Porcentaje 14" xfId="46429"/>
    <cellStyle name="Porcentaje 14 2" xfId="46430"/>
    <cellStyle name="Porcentaje 14 2 2" xfId="46431"/>
    <cellStyle name="Porcentaje 14 2 2 2" xfId="46432"/>
    <cellStyle name="Porcentaje 14 2 3" xfId="46433"/>
    <cellStyle name="Porcentaje 14 2 3 2" xfId="46434"/>
    <cellStyle name="Porcentaje 14 2 4" xfId="46435"/>
    <cellStyle name="Porcentaje 14 2 4 2" xfId="46436"/>
    <cellStyle name="Porcentaje 14 2 5" xfId="46437"/>
    <cellStyle name="Porcentaje 14 3" xfId="46438"/>
    <cellStyle name="Porcentaje 14 3 2" xfId="46439"/>
    <cellStyle name="Porcentaje 14 3 3" xfId="46440"/>
    <cellStyle name="Porcentaje 14 4" xfId="46441"/>
    <cellStyle name="Porcentaje 14 4 2" xfId="46442"/>
    <cellStyle name="Porcentaje 14 5" xfId="46443"/>
    <cellStyle name="Porcentaje 14 5 2" xfId="46444"/>
    <cellStyle name="Porcentaje 14 6" xfId="46445"/>
    <cellStyle name="Porcentaje 14 7" xfId="46446"/>
    <cellStyle name="Porcentaje 15" xfId="46447"/>
    <cellStyle name="Porcentaje 15 2" xfId="46448"/>
    <cellStyle name="Porcentaje 15 2 2" xfId="46449"/>
    <cellStyle name="Porcentaje 15 2 2 2" xfId="46450"/>
    <cellStyle name="Porcentaje 15 2 2 3" xfId="46451"/>
    <cellStyle name="Porcentaje 15 2 3" xfId="46452"/>
    <cellStyle name="Porcentaje 15 2 3 2" xfId="46453"/>
    <cellStyle name="Porcentaje 15 2 3 3" xfId="46454"/>
    <cellStyle name="Porcentaje 15 2 4" xfId="46455"/>
    <cellStyle name="Porcentaje 15 2 5" xfId="46456"/>
    <cellStyle name="Porcentaje 15 3" xfId="46457"/>
    <cellStyle name="Porcentaje 15 3 2" xfId="46458"/>
    <cellStyle name="Porcentaje 15 4" xfId="46459"/>
    <cellStyle name="Porcentaje 15 4 2" xfId="46460"/>
    <cellStyle name="Porcentaje 15 5" xfId="46461"/>
    <cellStyle name="Porcentaje 15 5 2" xfId="46462"/>
    <cellStyle name="Porcentaje 15 5 3" xfId="46463"/>
    <cellStyle name="Porcentaje 15 5 4" xfId="46464"/>
    <cellStyle name="Porcentaje 15 6" xfId="46465"/>
    <cellStyle name="Porcentaje 15 6 2" xfId="46466"/>
    <cellStyle name="Porcentaje 16" xfId="46467"/>
    <cellStyle name="Porcentaje 16 2" xfId="46468"/>
    <cellStyle name="Porcentaje 16 2 2" xfId="46469"/>
    <cellStyle name="Porcentaje 16 2 2 2" xfId="46470"/>
    <cellStyle name="Porcentaje 16 2 3" xfId="46471"/>
    <cellStyle name="Porcentaje 16 2 4" xfId="46472"/>
    <cellStyle name="Porcentaje 16 2 5" xfId="46473"/>
    <cellStyle name="Porcentaje 16 2 6" xfId="46474"/>
    <cellStyle name="Porcentaje 16 3" xfId="46475"/>
    <cellStyle name="Porcentaje 16 3 2" xfId="46476"/>
    <cellStyle name="Porcentaje 16 4" xfId="46477"/>
    <cellStyle name="Porcentaje 16 4 2" xfId="46478"/>
    <cellStyle name="Porcentaje 16 5" xfId="46479"/>
    <cellStyle name="Porcentaje 17" xfId="46480"/>
    <cellStyle name="Porcentaje 17 2" xfId="46481"/>
    <cellStyle name="Porcentaje 17 2 2" xfId="46482"/>
    <cellStyle name="Porcentaje 17 2 2 2" xfId="46483"/>
    <cellStyle name="Porcentaje 17 2 3" xfId="46484"/>
    <cellStyle name="Porcentaje 17 2 4" xfId="46485"/>
    <cellStyle name="Porcentaje 17 2 5" xfId="46486"/>
    <cellStyle name="Porcentaje 17 2 6" xfId="46487"/>
    <cellStyle name="Porcentaje 17 3" xfId="46488"/>
    <cellStyle name="Porcentaje 17 3 2" xfId="46489"/>
    <cellStyle name="Porcentaje 17 4" xfId="46490"/>
    <cellStyle name="Porcentaje 17 4 2" xfId="46491"/>
    <cellStyle name="Porcentaje 17 5" xfId="46492"/>
    <cellStyle name="Porcentaje 18" xfId="46493"/>
    <cellStyle name="Porcentaje 18 2" xfId="46494"/>
    <cellStyle name="Porcentaje 18 2 2" xfId="46495"/>
    <cellStyle name="Porcentaje 18 2 2 2" xfId="46496"/>
    <cellStyle name="Porcentaje 18 2 3" xfId="46497"/>
    <cellStyle name="Porcentaje 18 2 4" xfId="46498"/>
    <cellStyle name="Porcentaje 18 2 5" xfId="46499"/>
    <cellStyle name="Porcentaje 18 2 6" xfId="46500"/>
    <cellStyle name="Porcentaje 18 3" xfId="46501"/>
    <cellStyle name="Porcentaje 18 3 2" xfId="46502"/>
    <cellStyle name="Porcentaje 18 4" xfId="46503"/>
    <cellStyle name="Porcentaje 18 4 2" xfId="46504"/>
    <cellStyle name="Porcentaje 18 5" xfId="46505"/>
    <cellStyle name="Porcentaje 19" xfId="46506"/>
    <cellStyle name="Porcentaje 19 2" xfId="46507"/>
    <cellStyle name="Porcentaje 19 2 2" xfId="46508"/>
    <cellStyle name="Porcentaje 19 2 2 2" xfId="46509"/>
    <cellStyle name="Porcentaje 19 2 3" xfId="46510"/>
    <cellStyle name="Porcentaje 19 2 4" xfId="46511"/>
    <cellStyle name="Porcentaje 19 2 5" xfId="46512"/>
    <cellStyle name="Porcentaje 19 2 6" xfId="46513"/>
    <cellStyle name="Porcentaje 19 3" xfId="46514"/>
    <cellStyle name="Porcentaje 19 3 2" xfId="46515"/>
    <cellStyle name="Porcentaje 19 4" xfId="46516"/>
    <cellStyle name="Porcentaje 19 4 2" xfId="46517"/>
    <cellStyle name="Porcentaje 19 5" xfId="46518"/>
    <cellStyle name="Porcentaje 2" xfId="46519"/>
    <cellStyle name="Porcentaje 2 10" xfId="46520"/>
    <cellStyle name="Porcentaje 2 10 2" xfId="46521"/>
    <cellStyle name="Porcentaje 2 10 2 2" xfId="46522"/>
    <cellStyle name="Porcentaje 2 10 2 2 2" xfId="46523"/>
    <cellStyle name="Porcentaje 2 10 2 3" xfId="46524"/>
    <cellStyle name="Porcentaje 2 10 2 3 2" xfId="46525"/>
    <cellStyle name="Porcentaje 2 10 2 4" xfId="46526"/>
    <cellStyle name="Porcentaje 2 10 2 5" xfId="46527"/>
    <cellStyle name="Porcentaje 2 10 2 6" xfId="46528"/>
    <cellStyle name="Porcentaje 2 10 3" xfId="46529"/>
    <cellStyle name="Porcentaje 2 10 3 2" xfId="46530"/>
    <cellStyle name="Porcentaje 2 10 4" xfId="46531"/>
    <cellStyle name="Porcentaje 2 10 4 2" xfId="46532"/>
    <cellStyle name="Porcentaje 2 10 5" xfId="46533"/>
    <cellStyle name="Porcentaje 2 10 5 2" xfId="46534"/>
    <cellStyle name="Porcentaje 2 10 6" xfId="46535"/>
    <cellStyle name="Porcentaje 2 11" xfId="46536"/>
    <cellStyle name="Porcentaje 2 11 2" xfId="46537"/>
    <cellStyle name="Porcentaje 2 11 2 2" xfId="46538"/>
    <cellStyle name="Porcentaje 2 11 2 2 2" xfId="46539"/>
    <cellStyle name="Porcentaje 2 11 2 3" xfId="46540"/>
    <cellStyle name="Porcentaje 2 11 2 4" xfId="46541"/>
    <cellStyle name="Porcentaje 2 11 2 5" xfId="46542"/>
    <cellStyle name="Porcentaje 2 11 2 6" xfId="46543"/>
    <cellStyle name="Porcentaje 2 11 3" xfId="46544"/>
    <cellStyle name="Porcentaje 2 11 3 2" xfId="46545"/>
    <cellStyle name="Porcentaje 2 11 4" xfId="46546"/>
    <cellStyle name="Porcentaje 2 11 4 2" xfId="46547"/>
    <cellStyle name="Porcentaje 2 11 5" xfId="46548"/>
    <cellStyle name="Porcentaje 2 12" xfId="46549"/>
    <cellStyle name="Porcentaje 2 12 2" xfId="46550"/>
    <cellStyle name="Porcentaje 2 12 2 2" xfId="46551"/>
    <cellStyle name="Porcentaje 2 12 2 2 2" xfId="46552"/>
    <cellStyle name="Porcentaje 2 12 2 3" xfId="46553"/>
    <cellStyle name="Porcentaje 2 12 2 4" xfId="46554"/>
    <cellStyle name="Porcentaje 2 12 2 5" xfId="46555"/>
    <cellStyle name="Porcentaje 2 12 2 6" xfId="46556"/>
    <cellStyle name="Porcentaje 2 12 3" xfId="46557"/>
    <cellStyle name="Porcentaje 2 12 3 2" xfId="46558"/>
    <cellStyle name="Porcentaje 2 12 4" xfId="46559"/>
    <cellStyle name="Porcentaje 2 12 4 2" xfId="46560"/>
    <cellStyle name="Porcentaje 2 12 5" xfId="46561"/>
    <cellStyle name="Porcentaje 2 13" xfId="46562"/>
    <cellStyle name="Porcentaje 2 13 2" xfId="46563"/>
    <cellStyle name="Porcentaje 2 13 2 2" xfId="46564"/>
    <cellStyle name="Porcentaje 2 13 2 2 2" xfId="46565"/>
    <cellStyle name="Porcentaje 2 13 2 3" xfId="46566"/>
    <cellStyle name="Porcentaje 2 13 2 4" xfId="46567"/>
    <cellStyle name="Porcentaje 2 13 2 5" xfId="46568"/>
    <cellStyle name="Porcentaje 2 13 2 6" xfId="46569"/>
    <cellStyle name="Porcentaje 2 13 3" xfId="46570"/>
    <cellStyle name="Porcentaje 2 13 3 2" xfId="46571"/>
    <cellStyle name="Porcentaje 2 13 4" xfId="46572"/>
    <cellStyle name="Porcentaje 2 13 4 2" xfId="46573"/>
    <cellStyle name="Porcentaje 2 13 5" xfId="46574"/>
    <cellStyle name="Porcentaje 2 14" xfId="46575"/>
    <cellStyle name="Porcentaje 2 14 2" xfId="46576"/>
    <cellStyle name="Porcentaje 2 14 2 2" xfId="46577"/>
    <cellStyle name="Porcentaje 2 14 2 2 2" xfId="46578"/>
    <cellStyle name="Porcentaje 2 14 2 3" xfId="46579"/>
    <cellStyle name="Porcentaje 2 14 2 4" xfId="46580"/>
    <cellStyle name="Porcentaje 2 14 2 5" xfId="46581"/>
    <cellStyle name="Porcentaje 2 14 2 6" xfId="46582"/>
    <cellStyle name="Porcentaje 2 14 3" xfId="46583"/>
    <cellStyle name="Porcentaje 2 14 3 2" xfId="46584"/>
    <cellStyle name="Porcentaje 2 14 4" xfId="46585"/>
    <cellStyle name="Porcentaje 2 14 4 2" xfId="46586"/>
    <cellStyle name="Porcentaje 2 14 5" xfId="46587"/>
    <cellStyle name="Porcentaje 2 15" xfId="46588"/>
    <cellStyle name="Porcentaje 2 15 2" xfId="46589"/>
    <cellStyle name="Porcentaje 2 15 2 2" xfId="46590"/>
    <cellStyle name="Porcentaje 2 15 2 2 2" xfId="46591"/>
    <cellStyle name="Porcentaje 2 15 2 3" xfId="46592"/>
    <cellStyle name="Porcentaje 2 15 2 4" xfId="46593"/>
    <cellStyle name="Porcentaje 2 15 2 5" xfId="46594"/>
    <cellStyle name="Porcentaje 2 15 2 6" xfId="46595"/>
    <cellStyle name="Porcentaje 2 15 3" xfId="46596"/>
    <cellStyle name="Porcentaje 2 15 3 2" xfId="46597"/>
    <cellStyle name="Porcentaje 2 15 4" xfId="46598"/>
    <cellStyle name="Porcentaje 2 15 4 2" xfId="46599"/>
    <cellStyle name="Porcentaje 2 15 5" xfId="46600"/>
    <cellStyle name="Porcentaje 2 16" xfId="46601"/>
    <cellStyle name="Porcentaje 2 16 2" xfId="46602"/>
    <cellStyle name="Porcentaje 2 16 2 2" xfId="46603"/>
    <cellStyle name="Porcentaje 2 16 2 2 2" xfId="46604"/>
    <cellStyle name="Porcentaje 2 16 2 3" xfId="46605"/>
    <cellStyle name="Porcentaje 2 16 2 4" xfId="46606"/>
    <cellStyle name="Porcentaje 2 16 2 5" xfId="46607"/>
    <cellStyle name="Porcentaje 2 16 2 6" xfId="46608"/>
    <cellStyle name="Porcentaje 2 16 3" xfId="46609"/>
    <cellStyle name="Porcentaje 2 16 3 2" xfId="46610"/>
    <cellStyle name="Porcentaje 2 16 4" xfId="46611"/>
    <cellStyle name="Porcentaje 2 16 4 2" xfId="46612"/>
    <cellStyle name="Porcentaje 2 16 5" xfId="46613"/>
    <cellStyle name="Porcentaje 2 17" xfId="46614"/>
    <cellStyle name="Porcentaje 2 17 2" xfId="46615"/>
    <cellStyle name="Porcentaje 2 17 2 2" xfId="46616"/>
    <cellStyle name="Porcentaje 2 17 2 2 2" xfId="46617"/>
    <cellStyle name="Porcentaje 2 17 2 3" xfId="46618"/>
    <cellStyle name="Porcentaje 2 17 2 4" xfId="46619"/>
    <cellStyle name="Porcentaje 2 17 2 5" xfId="46620"/>
    <cellStyle name="Porcentaje 2 17 2 6" xfId="46621"/>
    <cellStyle name="Porcentaje 2 17 3" xfId="46622"/>
    <cellStyle name="Porcentaje 2 17 3 2" xfId="46623"/>
    <cellStyle name="Porcentaje 2 17 4" xfId="46624"/>
    <cellStyle name="Porcentaje 2 17 4 2" xfId="46625"/>
    <cellStyle name="Porcentaje 2 17 5" xfId="46626"/>
    <cellStyle name="Porcentaje 2 18" xfId="46627"/>
    <cellStyle name="Porcentaje 2 18 2" xfId="46628"/>
    <cellStyle name="Porcentaje 2 18 2 2" xfId="46629"/>
    <cellStyle name="Porcentaje 2 18 2 2 2" xfId="46630"/>
    <cellStyle name="Porcentaje 2 18 2 3" xfId="46631"/>
    <cellStyle name="Porcentaje 2 18 2 4" xfId="46632"/>
    <cellStyle name="Porcentaje 2 18 2 5" xfId="46633"/>
    <cellStyle name="Porcentaje 2 18 2 6" xfId="46634"/>
    <cellStyle name="Porcentaje 2 18 3" xfId="46635"/>
    <cellStyle name="Porcentaje 2 18 3 2" xfId="46636"/>
    <cellStyle name="Porcentaje 2 18 4" xfId="46637"/>
    <cellStyle name="Porcentaje 2 18 4 2" xfId="46638"/>
    <cellStyle name="Porcentaje 2 18 5" xfId="46639"/>
    <cellStyle name="Porcentaje 2 19" xfId="46640"/>
    <cellStyle name="Porcentaje 2 19 2" xfId="46641"/>
    <cellStyle name="Porcentaje 2 19 2 2" xfId="46642"/>
    <cellStyle name="Porcentaje 2 19 2 2 2" xfId="46643"/>
    <cellStyle name="Porcentaje 2 19 2 3" xfId="46644"/>
    <cellStyle name="Porcentaje 2 19 2 4" xfId="46645"/>
    <cellStyle name="Porcentaje 2 19 2 5" xfId="46646"/>
    <cellStyle name="Porcentaje 2 19 2 6" xfId="46647"/>
    <cellStyle name="Porcentaje 2 19 3" xfId="46648"/>
    <cellStyle name="Porcentaje 2 19 3 2" xfId="46649"/>
    <cellStyle name="Porcentaje 2 19 4" xfId="46650"/>
    <cellStyle name="Porcentaje 2 19 4 2" xfId="46651"/>
    <cellStyle name="Porcentaje 2 19 5" xfId="46652"/>
    <cellStyle name="Porcentaje 2 2" xfId="46653"/>
    <cellStyle name="Porcentaje 2 2 10" xfId="46654"/>
    <cellStyle name="Porcentaje 2 2 10 2" xfId="46655"/>
    <cellStyle name="Porcentaje 2 2 10 2 2" xfId="46656"/>
    <cellStyle name="Porcentaje 2 2 10 2 2 2" xfId="46657"/>
    <cellStyle name="Porcentaje 2 2 10 2 3" xfId="46658"/>
    <cellStyle name="Porcentaje 2 2 10 2 4" xfId="46659"/>
    <cellStyle name="Porcentaje 2 2 10 2 5" xfId="46660"/>
    <cellStyle name="Porcentaje 2 2 10 2 6" xfId="46661"/>
    <cellStyle name="Porcentaje 2 2 10 3" xfId="46662"/>
    <cellStyle name="Porcentaje 2 2 10 3 2" xfId="46663"/>
    <cellStyle name="Porcentaje 2 2 10 4" xfId="46664"/>
    <cellStyle name="Porcentaje 2 2 10 4 2" xfId="46665"/>
    <cellStyle name="Porcentaje 2 2 10 4 3" xfId="46666"/>
    <cellStyle name="Porcentaje 2 2 10 4 4" xfId="46667"/>
    <cellStyle name="Porcentaje 2 2 10 5" xfId="46668"/>
    <cellStyle name="Porcentaje 2 2 10 5 2" xfId="46669"/>
    <cellStyle name="Porcentaje 2 2 11" xfId="46670"/>
    <cellStyle name="Porcentaje 2 2 11 2" xfId="46671"/>
    <cellStyle name="Porcentaje 2 2 11 2 2" xfId="46672"/>
    <cellStyle name="Porcentaje 2 2 11 2 2 2" xfId="46673"/>
    <cellStyle name="Porcentaje 2 2 11 2 3" xfId="46674"/>
    <cellStyle name="Porcentaje 2 2 11 2 4" xfId="46675"/>
    <cellStyle name="Porcentaje 2 2 11 2 5" xfId="46676"/>
    <cellStyle name="Porcentaje 2 2 11 2 6" xfId="46677"/>
    <cellStyle name="Porcentaje 2 2 11 3" xfId="46678"/>
    <cellStyle name="Porcentaje 2 2 11 3 2" xfId="46679"/>
    <cellStyle name="Porcentaje 2 2 11 4" xfId="46680"/>
    <cellStyle name="Porcentaje 2 2 11 4 2" xfId="46681"/>
    <cellStyle name="Porcentaje 2 2 11 5" xfId="46682"/>
    <cellStyle name="Porcentaje 2 2 12" xfId="46683"/>
    <cellStyle name="Porcentaje 2 2 12 2" xfId="46684"/>
    <cellStyle name="Porcentaje 2 2 12 2 2" xfId="46685"/>
    <cellStyle name="Porcentaje 2 2 12 2 2 2" xfId="46686"/>
    <cellStyle name="Porcentaje 2 2 12 2 3" xfId="46687"/>
    <cellStyle name="Porcentaje 2 2 12 2 4" xfId="46688"/>
    <cellStyle name="Porcentaje 2 2 12 2 5" xfId="46689"/>
    <cellStyle name="Porcentaje 2 2 12 2 6" xfId="46690"/>
    <cellStyle name="Porcentaje 2 2 12 3" xfId="46691"/>
    <cellStyle name="Porcentaje 2 2 12 3 2" xfId="46692"/>
    <cellStyle name="Porcentaje 2 2 12 4" xfId="46693"/>
    <cellStyle name="Porcentaje 2 2 12 4 2" xfId="46694"/>
    <cellStyle name="Porcentaje 2 2 12 5" xfId="46695"/>
    <cellStyle name="Porcentaje 2 2 13" xfId="46696"/>
    <cellStyle name="Porcentaje 2 2 13 2" xfId="46697"/>
    <cellStyle name="Porcentaje 2 2 13 2 2" xfId="46698"/>
    <cellStyle name="Porcentaje 2 2 13 2 2 2" xfId="46699"/>
    <cellStyle name="Porcentaje 2 2 13 2 3" xfId="46700"/>
    <cellStyle name="Porcentaje 2 2 13 2 4" xfId="46701"/>
    <cellStyle name="Porcentaje 2 2 13 2 5" xfId="46702"/>
    <cellStyle name="Porcentaje 2 2 13 2 6" xfId="46703"/>
    <cellStyle name="Porcentaje 2 2 13 3" xfId="46704"/>
    <cellStyle name="Porcentaje 2 2 13 3 2" xfId="46705"/>
    <cellStyle name="Porcentaje 2 2 13 4" xfId="46706"/>
    <cellStyle name="Porcentaje 2 2 13 4 2" xfId="46707"/>
    <cellStyle name="Porcentaje 2 2 13 5" xfId="46708"/>
    <cellStyle name="Porcentaje 2 2 14" xfId="46709"/>
    <cellStyle name="Porcentaje 2 2 14 2" xfId="46710"/>
    <cellStyle name="Porcentaje 2 2 14 2 2" xfId="46711"/>
    <cellStyle name="Porcentaje 2 2 14 2 2 2" xfId="46712"/>
    <cellStyle name="Porcentaje 2 2 14 2 3" xfId="46713"/>
    <cellStyle name="Porcentaje 2 2 14 2 4" xfId="46714"/>
    <cellStyle name="Porcentaje 2 2 14 2 5" xfId="46715"/>
    <cellStyle name="Porcentaje 2 2 14 2 6" xfId="46716"/>
    <cellStyle name="Porcentaje 2 2 14 3" xfId="46717"/>
    <cellStyle name="Porcentaje 2 2 14 3 2" xfId="46718"/>
    <cellStyle name="Porcentaje 2 2 14 4" xfId="46719"/>
    <cellStyle name="Porcentaje 2 2 14 4 2" xfId="46720"/>
    <cellStyle name="Porcentaje 2 2 14 5" xfId="46721"/>
    <cellStyle name="Porcentaje 2 2 15" xfId="46722"/>
    <cellStyle name="Porcentaje 2 2 15 2" xfId="46723"/>
    <cellStyle name="Porcentaje 2 2 15 2 2" xfId="46724"/>
    <cellStyle name="Porcentaje 2 2 15 2 2 2" xfId="46725"/>
    <cellStyle name="Porcentaje 2 2 15 2 3" xfId="46726"/>
    <cellStyle name="Porcentaje 2 2 15 2 4" xfId="46727"/>
    <cellStyle name="Porcentaje 2 2 15 2 5" xfId="46728"/>
    <cellStyle name="Porcentaje 2 2 15 2 6" xfId="46729"/>
    <cellStyle name="Porcentaje 2 2 15 3" xfId="46730"/>
    <cellStyle name="Porcentaje 2 2 15 3 2" xfId="46731"/>
    <cellStyle name="Porcentaje 2 2 15 4" xfId="46732"/>
    <cellStyle name="Porcentaje 2 2 15 4 2" xfId="46733"/>
    <cellStyle name="Porcentaje 2 2 15 5" xfId="46734"/>
    <cellStyle name="Porcentaje 2 2 16" xfId="46735"/>
    <cellStyle name="Porcentaje 2 2 16 2" xfId="46736"/>
    <cellStyle name="Porcentaje 2 2 16 2 2" xfId="46737"/>
    <cellStyle name="Porcentaje 2 2 16 2 2 2" xfId="46738"/>
    <cellStyle name="Porcentaje 2 2 16 2 3" xfId="46739"/>
    <cellStyle name="Porcentaje 2 2 16 2 4" xfId="46740"/>
    <cellStyle name="Porcentaje 2 2 16 2 5" xfId="46741"/>
    <cellStyle name="Porcentaje 2 2 16 2 6" xfId="46742"/>
    <cellStyle name="Porcentaje 2 2 16 3" xfId="46743"/>
    <cellStyle name="Porcentaje 2 2 16 3 2" xfId="46744"/>
    <cellStyle name="Porcentaje 2 2 16 4" xfId="46745"/>
    <cellStyle name="Porcentaje 2 2 16 4 2" xfId="46746"/>
    <cellStyle name="Porcentaje 2 2 16 5" xfId="46747"/>
    <cellStyle name="Porcentaje 2 2 17" xfId="46748"/>
    <cellStyle name="Porcentaje 2 2 17 2" xfId="46749"/>
    <cellStyle name="Porcentaje 2 2 17 2 2" xfId="46750"/>
    <cellStyle name="Porcentaje 2 2 17 2 2 2" xfId="46751"/>
    <cellStyle name="Porcentaje 2 2 17 2 3" xfId="46752"/>
    <cellStyle name="Porcentaje 2 2 17 2 4" xfId="46753"/>
    <cellStyle name="Porcentaje 2 2 17 2 5" xfId="46754"/>
    <cellStyle name="Porcentaje 2 2 17 2 6" xfId="46755"/>
    <cellStyle name="Porcentaje 2 2 17 3" xfId="46756"/>
    <cellStyle name="Porcentaje 2 2 17 3 2" xfId="46757"/>
    <cellStyle name="Porcentaje 2 2 17 4" xfId="46758"/>
    <cellStyle name="Porcentaje 2 2 17 4 2" xfId="46759"/>
    <cellStyle name="Porcentaje 2 2 17 5" xfId="46760"/>
    <cellStyle name="Porcentaje 2 2 18" xfId="46761"/>
    <cellStyle name="Porcentaje 2 2 18 2" xfId="46762"/>
    <cellStyle name="Porcentaje 2 2 18 2 2" xfId="46763"/>
    <cellStyle name="Porcentaje 2 2 18 2 2 2" xfId="46764"/>
    <cellStyle name="Porcentaje 2 2 18 2 3" xfId="46765"/>
    <cellStyle name="Porcentaje 2 2 18 2 4" xfId="46766"/>
    <cellStyle name="Porcentaje 2 2 18 2 5" xfId="46767"/>
    <cellStyle name="Porcentaje 2 2 18 2 6" xfId="46768"/>
    <cellStyle name="Porcentaje 2 2 18 3" xfId="46769"/>
    <cellStyle name="Porcentaje 2 2 18 3 2" xfId="46770"/>
    <cellStyle name="Porcentaje 2 2 18 4" xfId="46771"/>
    <cellStyle name="Porcentaje 2 2 18 4 2" xfId="46772"/>
    <cellStyle name="Porcentaje 2 2 18 5" xfId="46773"/>
    <cellStyle name="Porcentaje 2 2 19" xfId="46774"/>
    <cellStyle name="Porcentaje 2 2 19 2" xfId="46775"/>
    <cellStyle name="Porcentaje 2 2 19 2 2" xfId="46776"/>
    <cellStyle name="Porcentaje 2 2 19 2 2 2" xfId="46777"/>
    <cellStyle name="Porcentaje 2 2 19 2 3" xfId="46778"/>
    <cellStyle name="Porcentaje 2 2 19 2 4" xfId="46779"/>
    <cellStyle name="Porcentaje 2 2 19 2 5" xfId="46780"/>
    <cellStyle name="Porcentaje 2 2 19 2 6" xfId="46781"/>
    <cellStyle name="Porcentaje 2 2 19 3" xfId="46782"/>
    <cellStyle name="Porcentaje 2 2 19 3 2" xfId="46783"/>
    <cellStyle name="Porcentaje 2 2 19 4" xfId="46784"/>
    <cellStyle name="Porcentaje 2 2 19 4 2" xfId="46785"/>
    <cellStyle name="Porcentaje 2 2 19 5" xfId="46786"/>
    <cellStyle name="Porcentaje 2 2 2" xfId="46787"/>
    <cellStyle name="Porcentaje 2 2 2 10" xfId="46788"/>
    <cellStyle name="Porcentaje 2 2 2 10 2" xfId="46789"/>
    <cellStyle name="Porcentaje 2 2 2 10 2 2" xfId="46790"/>
    <cellStyle name="Porcentaje 2 2 2 10 2 2 2" xfId="46791"/>
    <cellStyle name="Porcentaje 2 2 2 10 2 3" xfId="46792"/>
    <cellStyle name="Porcentaje 2 2 2 10 2 4" xfId="46793"/>
    <cellStyle name="Porcentaje 2 2 2 10 2 5" xfId="46794"/>
    <cellStyle name="Porcentaje 2 2 2 10 2 6" xfId="46795"/>
    <cellStyle name="Porcentaje 2 2 2 10 3" xfId="46796"/>
    <cellStyle name="Porcentaje 2 2 2 10 3 2" xfId="46797"/>
    <cellStyle name="Porcentaje 2 2 2 10 4" xfId="46798"/>
    <cellStyle name="Porcentaje 2 2 2 10 4 2" xfId="46799"/>
    <cellStyle name="Porcentaje 2 2 2 10 5" xfId="46800"/>
    <cellStyle name="Porcentaje 2 2 2 11" xfId="46801"/>
    <cellStyle name="Porcentaje 2 2 2 11 2" xfId="46802"/>
    <cellStyle name="Porcentaje 2 2 2 11 2 2" xfId="46803"/>
    <cellStyle name="Porcentaje 2 2 2 11 2 2 2" xfId="46804"/>
    <cellStyle name="Porcentaje 2 2 2 11 2 3" xfId="46805"/>
    <cellStyle name="Porcentaje 2 2 2 11 2 4" xfId="46806"/>
    <cellStyle name="Porcentaje 2 2 2 11 2 5" xfId="46807"/>
    <cellStyle name="Porcentaje 2 2 2 11 2 6" xfId="46808"/>
    <cellStyle name="Porcentaje 2 2 2 11 3" xfId="46809"/>
    <cellStyle name="Porcentaje 2 2 2 11 3 2" xfId="46810"/>
    <cellStyle name="Porcentaje 2 2 2 11 4" xfId="46811"/>
    <cellStyle name="Porcentaje 2 2 2 11 4 2" xfId="46812"/>
    <cellStyle name="Porcentaje 2 2 2 11 5" xfId="46813"/>
    <cellStyle name="Porcentaje 2 2 2 12" xfId="46814"/>
    <cellStyle name="Porcentaje 2 2 2 12 2" xfId="46815"/>
    <cellStyle name="Porcentaje 2 2 2 12 2 2" xfId="46816"/>
    <cellStyle name="Porcentaje 2 2 2 12 2 2 2" xfId="46817"/>
    <cellStyle name="Porcentaje 2 2 2 12 2 3" xfId="46818"/>
    <cellStyle name="Porcentaje 2 2 2 12 2 4" xfId="46819"/>
    <cellStyle name="Porcentaje 2 2 2 12 2 5" xfId="46820"/>
    <cellStyle name="Porcentaje 2 2 2 12 2 6" xfId="46821"/>
    <cellStyle name="Porcentaje 2 2 2 12 3" xfId="46822"/>
    <cellStyle name="Porcentaje 2 2 2 12 3 2" xfId="46823"/>
    <cellStyle name="Porcentaje 2 2 2 12 4" xfId="46824"/>
    <cellStyle name="Porcentaje 2 2 2 12 4 2" xfId="46825"/>
    <cellStyle name="Porcentaje 2 2 2 12 5" xfId="46826"/>
    <cellStyle name="Porcentaje 2 2 2 13" xfId="46827"/>
    <cellStyle name="Porcentaje 2 2 2 13 2" xfId="46828"/>
    <cellStyle name="Porcentaje 2 2 2 13 2 2" xfId="46829"/>
    <cellStyle name="Porcentaje 2 2 2 13 2 2 2" xfId="46830"/>
    <cellStyle name="Porcentaje 2 2 2 13 2 3" xfId="46831"/>
    <cellStyle name="Porcentaje 2 2 2 13 2 4" xfId="46832"/>
    <cellStyle name="Porcentaje 2 2 2 13 2 5" xfId="46833"/>
    <cellStyle name="Porcentaje 2 2 2 13 2 6" xfId="46834"/>
    <cellStyle name="Porcentaje 2 2 2 13 3" xfId="46835"/>
    <cellStyle name="Porcentaje 2 2 2 13 3 2" xfId="46836"/>
    <cellStyle name="Porcentaje 2 2 2 13 4" xfId="46837"/>
    <cellStyle name="Porcentaje 2 2 2 13 4 2" xfId="46838"/>
    <cellStyle name="Porcentaje 2 2 2 13 5" xfId="46839"/>
    <cellStyle name="Porcentaje 2 2 2 14" xfId="46840"/>
    <cellStyle name="Porcentaje 2 2 2 14 2" xfId="46841"/>
    <cellStyle name="Porcentaje 2 2 2 14 2 2" xfId="46842"/>
    <cellStyle name="Porcentaje 2 2 2 14 2 2 2" xfId="46843"/>
    <cellStyle name="Porcentaje 2 2 2 14 2 3" xfId="46844"/>
    <cellStyle name="Porcentaje 2 2 2 14 2 4" xfId="46845"/>
    <cellStyle name="Porcentaje 2 2 2 14 2 5" xfId="46846"/>
    <cellStyle name="Porcentaje 2 2 2 14 2 6" xfId="46847"/>
    <cellStyle name="Porcentaje 2 2 2 14 3" xfId="46848"/>
    <cellStyle name="Porcentaje 2 2 2 14 3 2" xfId="46849"/>
    <cellStyle name="Porcentaje 2 2 2 14 4" xfId="46850"/>
    <cellStyle name="Porcentaje 2 2 2 14 4 2" xfId="46851"/>
    <cellStyle name="Porcentaje 2 2 2 14 5" xfId="46852"/>
    <cellStyle name="Porcentaje 2 2 2 15" xfId="46853"/>
    <cellStyle name="Porcentaje 2 2 2 15 2" xfId="46854"/>
    <cellStyle name="Porcentaje 2 2 2 15 2 2" xfId="46855"/>
    <cellStyle name="Porcentaje 2 2 2 15 2 2 2" xfId="46856"/>
    <cellStyle name="Porcentaje 2 2 2 15 2 3" xfId="46857"/>
    <cellStyle name="Porcentaje 2 2 2 15 2 4" xfId="46858"/>
    <cellStyle name="Porcentaje 2 2 2 15 2 5" xfId="46859"/>
    <cellStyle name="Porcentaje 2 2 2 15 2 6" xfId="46860"/>
    <cellStyle name="Porcentaje 2 2 2 15 3" xfId="46861"/>
    <cellStyle name="Porcentaje 2 2 2 15 3 2" xfId="46862"/>
    <cellStyle name="Porcentaje 2 2 2 15 4" xfId="46863"/>
    <cellStyle name="Porcentaje 2 2 2 15 4 2" xfId="46864"/>
    <cellStyle name="Porcentaje 2 2 2 15 5" xfId="46865"/>
    <cellStyle name="Porcentaje 2 2 2 16" xfId="46866"/>
    <cellStyle name="Porcentaje 2 2 2 16 2" xfId="46867"/>
    <cellStyle name="Porcentaje 2 2 2 16 2 2" xfId="46868"/>
    <cellStyle name="Porcentaje 2 2 2 16 2 2 2" xfId="46869"/>
    <cellStyle name="Porcentaje 2 2 2 16 2 3" xfId="46870"/>
    <cellStyle name="Porcentaje 2 2 2 16 2 4" xfId="46871"/>
    <cellStyle name="Porcentaje 2 2 2 16 2 5" xfId="46872"/>
    <cellStyle name="Porcentaje 2 2 2 16 2 6" xfId="46873"/>
    <cellStyle name="Porcentaje 2 2 2 16 3" xfId="46874"/>
    <cellStyle name="Porcentaje 2 2 2 16 3 2" xfId="46875"/>
    <cellStyle name="Porcentaje 2 2 2 16 4" xfId="46876"/>
    <cellStyle name="Porcentaje 2 2 2 16 4 2" xfId="46877"/>
    <cellStyle name="Porcentaje 2 2 2 16 5" xfId="46878"/>
    <cellStyle name="Porcentaje 2 2 2 17" xfId="46879"/>
    <cellStyle name="Porcentaje 2 2 2 17 2" xfId="46880"/>
    <cellStyle name="Porcentaje 2 2 2 17 2 2" xfId="46881"/>
    <cellStyle name="Porcentaje 2 2 2 17 2 2 2" xfId="46882"/>
    <cellStyle name="Porcentaje 2 2 2 17 2 3" xfId="46883"/>
    <cellStyle name="Porcentaje 2 2 2 17 2 4" xfId="46884"/>
    <cellStyle name="Porcentaje 2 2 2 17 2 5" xfId="46885"/>
    <cellStyle name="Porcentaje 2 2 2 17 2 6" xfId="46886"/>
    <cellStyle name="Porcentaje 2 2 2 17 3" xfId="46887"/>
    <cellStyle name="Porcentaje 2 2 2 17 3 2" xfId="46888"/>
    <cellStyle name="Porcentaje 2 2 2 17 4" xfId="46889"/>
    <cellStyle name="Porcentaje 2 2 2 17 4 2" xfId="46890"/>
    <cellStyle name="Porcentaje 2 2 2 17 5" xfId="46891"/>
    <cellStyle name="Porcentaje 2 2 2 18" xfId="46892"/>
    <cellStyle name="Porcentaje 2 2 2 18 2" xfId="46893"/>
    <cellStyle name="Porcentaje 2 2 2 18 2 2" xfId="46894"/>
    <cellStyle name="Porcentaje 2 2 2 18 2 2 2" xfId="46895"/>
    <cellStyle name="Porcentaje 2 2 2 18 2 3" xfId="46896"/>
    <cellStyle name="Porcentaje 2 2 2 18 2 4" xfId="46897"/>
    <cellStyle name="Porcentaje 2 2 2 18 2 5" xfId="46898"/>
    <cellStyle name="Porcentaje 2 2 2 18 2 6" xfId="46899"/>
    <cellStyle name="Porcentaje 2 2 2 18 3" xfId="46900"/>
    <cellStyle name="Porcentaje 2 2 2 18 3 2" xfId="46901"/>
    <cellStyle name="Porcentaje 2 2 2 18 4" xfId="46902"/>
    <cellStyle name="Porcentaje 2 2 2 18 4 2" xfId="46903"/>
    <cellStyle name="Porcentaje 2 2 2 18 5" xfId="46904"/>
    <cellStyle name="Porcentaje 2 2 2 19" xfId="46905"/>
    <cellStyle name="Porcentaje 2 2 2 19 2" xfId="46906"/>
    <cellStyle name="Porcentaje 2 2 2 19 3" xfId="46907"/>
    <cellStyle name="Porcentaje 2 2 2 2" xfId="46908"/>
    <cellStyle name="Porcentaje 2 2 2 2 2" xfId="46909"/>
    <cellStyle name="Porcentaje 2 2 2 2 2 2" xfId="46910"/>
    <cellStyle name="Porcentaje 2 2 2 2 2 2 2" xfId="46911"/>
    <cellStyle name="Porcentaje 2 2 2 2 2 3" xfId="46912"/>
    <cellStyle name="Porcentaje 2 2 2 2 2 4" xfId="46913"/>
    <cellStyle name="Porcentaje 2 2 2 2 3" xfId="46914"/>
    <cellStyle name="Porcentaje 2 2 2 2 3 2" xfId="46915"/>
    <cellStyle name="Porcentaje 2 2 2 2 3 3" xfId="46916"/>
    <cellStyle name="Porcentaje 2 2 2 2 4" xfId="46917"/>
    <cellStyle name="Porcentaje 2 2 2 20" xfId="46918"/>
    <cellStyle name="Porcentaje 2 2 2 21" xfId="46919"/>
    <cellStyle name="Porcentaje 2 2 2 3" xfId="46920"/>
    <cellStyle name="Porcentaje 2 2 2 3 2" xfId="46921"/>
    <cellStyle name="Porcentaje 2 2 2 3 2 2" xfId="46922"/>
    <cellStyle name="Porcentaje 2 2 2 3 2 2 2" xfId="46923"/>
    <cellStyle name="Porcentaje 2 2 2 3 2 3" xfId="46924"/>
    <cellStyle name="Porcentaje 2 2 2 3 2 4" xfId="46925"/>
    <cellStyle name="Porcentaje 2 2 2 3 2 5" xfId="46926"/>
    <cellStyle name="Porcentaje 2 2 2 3 2 6" xfId="46927"/>
    <cellStyle name="Porcentaje 2 2 2 3 3" xfId="46928"/>
    <cellStyle name="Porcentaje 2 2 2 3 3 2" xfId="46929"/>
    <cellStyle name="Porcentaje 2 2 2 3 4" xfId="46930"/>
    <cellStyle name="Porcentaje 2 2 2 3 4 2" xfId="46931"/>
    <cellStyle name="Porcentaje 2 2 2 3 5" xfId="46932"/>
    <cellStyle name="Porcentaje 2 2 2 3 6" xfId="46933"/>
    <cellStyle name="Porcentaje 2 2 2 4" xfId="46934"/>
    <cellStyle name="Porcentaje 2 2 2 4 2" xfId="46935"/>
    <cellStyle name="Porcentaje 2 2 2 4 2 2" xfId="46936"/>
    <cellStyle name="Porcentaje 2 2 2 4 2 2 2" xfId="46937"/>
    <cellStyle name="Porcentaje 2 2 2 4 2 3" xfId="46938"/>
    <cellStyle name="Porcentaje 2 2 2 4 2 4" xfId="46939"/>
    <cellStyle name="Porcentaje 2 2 2 4 2 5" xfId="46940"/>
    <cellStyle name="Porcentaje 2 2 2 4 2 6" xfId="46941"/>
    <cellStyle name="Porcentaje 2 2 2 4 3" xfId="46942"/>
    <cellStyle name="Porcentaje 2 2 2 4 3 2" xfId="46943"/>
    <cellStyle name="Porcentaje 2 2 2 4 4" xfId="46944"/>
    <cellStyle name="Porcentaje 2 2 2 4 4 2" xfId="46945"/>
    <cellStyle name="Porcentaje 2 2 2 4 5" xfId="46946"/>
    <cellStyle name="Porcentaje 2 2 2 4 6" xfId="46947"/>
    <cellStyle name="Porcentaje 2 2 2 5" xfId="46948"/>
    <cellStyle name="Porcentaje 2 2 2 5 2" xfId="46949"/>
    <cellStyle name="Porcentaje 2 2 2 5 2 2" xfId="46950"/>
    <cellStyle name="Porcentaje 2 2 2 5 2 2 2" xfId="46951"/>
    <cellStyle name="Porcentaje 2 2 2 5 2 3" xfId="46952"/>
    <cellStyle name="Porcentaje 2 2 2 5 2 4" xfId="46953"/>
    <cellStyle name="Porcentaje 2 2 2 5 2 5" xfId="46954"/>
    <cellStyle name="Porcentaje 2 2 2 5 2 6" xfId="46955"/>
    <cellStyle name="Porcentaje 2 2 2 5 3" xfId="46956"/>
    <cellStyle name="Porcentaje 2 2 2 5 3 2" xfId="46957"/>
    <cellStyle name="Porcentaje 2 2 2 5 4" xfId="46958"/>
    <cellStyle name="Porcentaje 2 2 2 5 4 2" xfId="46959"/>
    <cellStyle name="Porcentaje 2 2 2 5 5" xfId="46960"/>
    <cellStyle name="Porcentaje 2 2 2 6" xfId="46961"/>
    <cellStyle name="Porcentaje 2 2 2 6 2" xfId="46962"/>
    <cellStyle name="Porcentaje 2 2 2 6 2 2" xfId="46963"/>
    <cellStyle name="Porcentaje 2 2 2 6 2 2 2" xfId="46964"/>
    <cellStyle name="Porcentaje 2 2 2 6 2 3" xfId="46965"/>
    <cellStyle name="Porcentaje 2 2 2 6 2 4" xfId="46966"/>
    <cellStyle name="Porcentaje 2 2 2 6 2 5" xfId="46967"/>
    <cellStyle name="Porcentaje 2 2 2 6 2 6" xfId="46968"/>
    <cellStyle name="Porcentaje 2 2 2 6 3" xfId="46969"/>
    <cellStyle name="Porcentaje 2 2 2 6 3 2" xfId="46970"/>
    <cellStyle name="Porcentaje 2 2 2 6 4" xfId="46971"/>
    <cellStyle name="Porcentaje 2 2 2 6 4 2" xfId="46972"/>
    <cellStyle name="Porcentaje 2 2 2 6 5" xfId="46973"/>
    <cellStyle name="Porcentaje 2 2 2 7" xfId="46974"/>
    <cellStyle name="Porcentaje 2 2 2 7 2" xfId="46975"/>
    <cellStyle name="Porcentaje 2 2 2 7 2 2" xfId="46976"/>
    <cellStyle name="Porcentaje 2 2 2 7 2 2 2" xfId="46977"/>
    <cellStyle name="Porcentaje 2 2 2 7 2 3" xfId="46978"/>
    <cellStyle name="Porcentaje 2 2 2 7 2 4" xfId="46979"/>
    <cellStyle name="Porcentaje 2 2 2 7 2 5" xfId="46980"/>
    <cellStyle name="Porcentaje 2 2 2 7 2 6" xfId="46981"/>
    <cellStyle name="Porcentaje 2 2 2 7 3" xfId="46982"/>
    <cellStyle name="Porcentaje 2 2 2 7 3 2" xfId="46983"/>
    <cellStyle name="Porcentaje 2 2 2 7 4" xfId="46984"/>
    <cellStyle name="Porcentaje 2 2 2 7 4 2" xfId="46985"/>
    <cellStyle name="Porcentaje 2 2 2 7 5" xfId="46986"/>
    <cellStyle name="Porcentaje 2 2 2 8" xfId="46987"/>
    <cellStyle name="Porcentaje 2 2 2 8 2" xfId="46988"/>
    <cellStyle name="Porcentaje 2 2 2 8 2 2" xfId="46989"/>
    <cellStyle name="Porcentaje 2 2 2 8 2 2 2" xfId="46990"/>
    <cellStyle name="Porcentaje 2 2 2 8 2 3" xfId="46991"/>
    <cellStyle name="Porcentaje 2 2 2 8 2 4" xfId="46992"/>
    <cellStyle name="Porcentaje 2 2 2 8 2 5" xfId="46993"/>
    <cellStyle name="Porcentaje 2 2 2 8 2 6" xfId="46994"/>
    <cellStyle name="Porcentaje 2 2 2 8 3" xfId="46995"/>
    <cellStyle name="Porcentaje 2 2 2 8 3 2" xfId="46996"/>
    <cellStyle name="Porcentaje 2 2 2 8 4" xfId="46997"/>
    <cellStyle name="Porcentaje 2 2 2 8 4 2" xfId="46998"/>
    <cellStyle name="Porcentaje 2 2 2 8 5" xfId="46999"/>
    <cellStyle name="Porcentaje 2 2 2 9" xfId="47000"/>
    <cellStyle name="Porcentaje 2 2 2 9 2" xfId="47001"/>
    <cellStyle name="Porcentaje 2 2 2 9 2 2" xfId="47002"/>
    <cellStyle name="Porcentaje 2 2 2 9 2 2 2" xfId="47003"/>
    <cellStyle name="Porcentaje 2 2 2 9 2 3" xfId="47004"/>
    <cellStyle name="Porcentaje 2 2 2 9 2 4" xfId="47005"/>
    <cellStyle name="Porcentaje 2 2 2 9 2 5" xfId="47006"/>
    <cellStyle name="Porcentaje 2 2 2 9 2 6" xfId="47007"/>
    <cellStyle name="Porcentaje 2 2 2 9 3" xfId="47008"/>
    <cellStyle name="Porcentaje 2 2 2 9 3 2" xfId="47009"/>
    <cellStyle name="Porcentaje 2 2 2 9 4" xfId="47010"/>
    <cellStyle name="Porcentaje 2 2 2 9 4 2" xfId="47011"/>
    <cellStyle name="Porcentaje 2 2 2 9 5" xfId="47012"/>
    <cellStyle name="Porcentaje 2 2 2_MARZO GENERAL BECAS 2009 TRANSF 20 03 09 DAF V2" xfId="47013"/>
    <cellStyle name="Porcentaje 2 2 20" xfId="47014"/>
    <cellStyle name="Porcentaje 2 2 20 2" xfId="47015"/>
    <cellStyle name="Porcentaje 2 2 20 2 2" xfId="47016"/>
    <cellStyle name="Porcentaje 2 2 20 2 2 2" xfId="47017"/>
    <cellStyle name="Porcentaje 2 2 20 2 3" xfId="47018"/>
    <cellStyle name="Porcentaje 2 2 20 2 4" xfId="47019"/>
    <cellStyle name="Porcentaje 2 2 20 2 5" xfId="47020"/>
    <cellStyle name="Porcentaje 2 2 20 2 6" xfId="47021"/>
    <cellStyle name="Porcentaje 2 2 20 3" xfId="47022"/>
    <cellStyle name="Porcentaje 2 2 20 3 2" xfId="47023"/>
    <cellStyle name="Porcentaje 2 2 20 4" xfId="47024"/>
    <cellStyle name="Porcentaje 2 2 20 4 2" xfId="47025"/>
    <cellStyle name="Porcentaje 2 2 20 5" xfId="47026"/>
    <cellStyle name="Porcentaje 2 2 21" xfId="47027"/>
    <cellStyle name="Porcentaje 2 2 21 2" xfId="47028"/>
    <cellStyle name="Porcentaje 2 2 21 2 2" xfId="47029"/>
    <cellStyle name="Porcentaje 2 2 21 2 2 2" xfId="47030"/>
    <cellStyle name="Porcentaje 2 2 21 2 3" xfId="47031"/>
    <cellStyle name="Porcentaje 2 2 21 2 4" xfId="47032"/>
    <cellStyle name="Porcentaje 2 2 21 2 5" xfId="47033"/>
    <cellStyle name="Porcentaje 2 2 21 2 6" xfId="47034"/>
    <cellStyle name="Porcentaje 2 2 21 3" xfId="47035"/>
    <cellStyle name="Porcentaje 2 2 21 3 2" xfId="47036"/>
    <cellStyle name="Porcentaje 2 2 21 4" xfId="47037"/>
    <cellStyle name="Porcentaje 2 2 21 4 2" xfId="47038"/>
    <cellStyle name="Porcentaje 2 2 21 5" xfId="47039"/>
    <cellStyle name="Porcentaje 2 2 22" xfId="47040"/>
    <cellStyle name="Porcentaje 2 2 22 2" xfId="47041"/>
    <cellStyle name="Porcentaje 2 2 22 2 2" xfId="47042"/>
    <cellStyle name="Porcentaje 2 2 22 2 2 2" xfId="47043"/>
    <cellStyle name="Porcentaje 2 2 22 2 3" xfId="47044"/>
    <cellStyle name="Porcentaje 2 2 22 2 4" xfId="47045"/>
    <cellStyle name="Porcentaje 2 2 22 2 5" xfId="47046"/>
    <cellStyle name="Porcentaje 2 2 22 2 6" xfId="47047"/>
    <cellStyle name="Porcentaje 2 2 22 3" xfId="47048"/>
    <cellStyle name="Porcentaje 2 2 22 3 2" xfId="47049"/>
    <cellStyle name="Porcentaje 2 2 22 4" xfId="47050"/>
    <cellStyle name="Porcentaje 2 2 22 4 2" xfId="47051"/>
    <cellStyle name="Porcentaje 2 2 22 5" xfId="47052"/>
    <cellStyle name="Porcentaje 2 2 23" xfId="47053"/>
    <cellStyle name="Porcentaje 2 2 23 2" xfId="47054"/>
    <cellStyle name="Porcentaje 2 2 23 2 2" xfId="47055"/>
    <cellStyle name="Porcentaje 2 2 23 2 2 2" xfId="47056"/>
    <cellStyle name="Porcentaje 2 2 23 2 3" xfId="47057"/>
    <cellStyle name="Porcentaje 2 2 23 2 4" xfId="47058"/>
    <cellStyle name="Porcentaje 2 2 23 2 5" xfId="47059"/>
    <cellStyle name="Porcentaje 2 2 23 2 6" xfId="47060"/>
    <cellStyle name="Porcentaje 2 2 23 3" xfId="47061"/>
    <cellStyle name="Porcentaje 2 2 23 3 2" xfId="47062"/>
    <cellStyle name="Porcentaje 2 2 23 4" xfId="47063"/>
    <cellStyle name="Porcentaje 2 2 23 4 2" xfId="47064"/>
    <cellStyle name="Porcentaje 2 2 23 5" xfId="47065"/>
    <cellStyle name="Porcentaje 2 2 24" xfId="47066"/>
    <cellStyle name="Porcentaje 2 2 24 2" xfId="47067"/>
    <cellStyle name="Porcentaje 2 2 24 2 2" xfId="47068"/>
    <cellStyle name="Porcentaje 2 2 24 2 2 2" xfId="47069"/>
    <cellStyle name="Porcentaje 2 2 24 2 3" xfId="47070"/>
    <cellStyle name="Porcentaje 2 2 24 2 4" xfId="47071"/>
    <cellStyle name="Porcentaje 2 2 24 2 5" xfId="47072"/>
    <cellStyle name="Porcentaje 2 2 24 2 6" xfId="47073"/>
    <cellStyle name="Porcentaje 2 2 24 3" xfId="47074"/>
    <cellStyle name="Porcentaje 2 2 24 3 2" xfId="47075"/>
    <cellStyle name="Porcentaje 2 2 24 4" xfId="47076"/>
    <cellStyle name="Porcentaje 2 2 24 4 2" xfId="47077"/>
    <cellStyle name="Porcentaje 2 2 24 5" xfId="47078"/>
    <cellStyle name="Porcentaje 2 2 25" xfId="47079"/>
    <cellStyle name="Porcentaje 2 2 25 2" xfId="47080"/>
    <cellStyle name="Porcentaje 2 2 25 2 2" xfId="47081"/>
    <cellStyle name="Porcentaje 2 2 25 2 2 2" xfId="47082"/>
    <cellStyle name="Porcentaje 2 2 25 2 3" xfId="47083"/>
    <cellStyle name="Porcentaje 2 2 25 2 4" xfId="47084"/>
    <cellStyle name="Porcentaje 2 2 25 2 5" xfId="47085"/>
    <cellStyle name="Porcentaje 2 2 25 2 6" xfId="47086"/>
    <cellStyle name="Porcentaje 2 2 25 3" xfId="47087"/>
    <cellStyle name="Porcentaje 2 2 25 3 2" xfId="47088"/>
    <cellStyle name="Porcentaje 2 2 25 4" xfId="47089"/>
    <cellStyle name="Porcentaje 2 2 25 4 2" xfId="47090"/>
    <cellStyle name="Porcentaje 2 2 25 5" xfId="47091"/>
    <cellStyle name="Porcentaje 2 2 26" xfId="47092"/>
    <cellStyle name="Porcentaje 2 2 26 2" xfId="47093"/>
    <cellStyle name="Porcentaje 2 2 26 2 2" xfId="47094"/>
    <cellStyle name="Porcentaje 2 2 26 2 2 2" xfId="47095"/>
    <cellStyle name="Porcentaje 2 2 26 2 3" xfId="47096"/>
    <cellStyle name="Porcentaje 2 2 26 2 4" xfId="47097"/>
    <cellStyle name="Porcentaje 2 2 26 2 5" xfId="47098"/>
    <cellStyle name="Porcentaje 2 2 26 2 6" xfId="47099"/>
    <cellStyle name="Porcentaje 2 2 26 3" xfId="47100"/>
    <cellStyle name="Porcentaje 2 2 26 3 2" xfId="47101"/>
    <cellStyle name="Porcentaje 2 2 26 4" xfId="47102"/>
    <cellStyle name="Porcentaje 2 2 26 4 2" xfId="47103"/>
    <cellStyle name="Porcentaje 2 2 26 5" xfId="47104"/>
    <cellStyle name="Porcentaje 2 2 27" xfId="47105"/>
    <cellStyle name="Porcentaje 2 2 27 2" xfId="47106"/>
    <cellStyle name="Porcentaje 2 2 27 2 2" xfId="47107"/>
    <cellStyle name="Porcentaje 2 2 27 2 2 2" xfId="47108"/>
    <cellStyle name="Porcentaje 2 2 27 2 3" xfId="47109"/>
    <cellStyle name="Porcentaje 2 2 27 2 4" xfId="47110"/>
    <cellStyle name="Porcentaje 2 2 27 2 5" xfId="47111"/>
    <cellStyle name="Porcentaje 2 2 27 2 6" xfId="47112"/>
    <cellStyle name="Porcentaje 2 2 27 3" xfId="47113"/>
    <cellStyle name="Porcentaje 2 2 27 3 2" xfId="47114"/>
    <cellStyle name="Porcentaje 2 2 27 4" xfId="47115"/>
    <cellStyle name="Porcentaje 2 2 27 4 2" xfId="47116"/>
    <cellStyle name="Porcentaje 2 2 27 5" xfId="47117"/>
    <cellStyle name="Porcentaje 2 2 28" xfId="47118"/>
    <cellStyle name="Porcentaje 2 2 28 2" xfId="47119"/>
    <cellStyle name="Porcentaje 2 2 28 2 2" xfId="47120"/>
    <cellStyle name="Porcentaje 2 2 28 2 2 2" xfId="47121"/>
    <cellStyle name="Porcentaje 2 2 28 2 3" xfId="47122"/>
    <cellStyle name="Porcentaje 2 2 28 2 4" xfId="47123"/>
    <cellStyle name="Porcentaje 2 2 28 2 5" xfId="47124"/>
    <cellStyle name="Porcentaje 2 2 28 2 6" xfId="47125"/>
    <cellStyle name="Porcentaje 2 2 28 3" xfId="47126"/>
    <cellStyle name="Porcentaje 2 2 28 3 2" xfId="47127"/>
    <cellStyle name="Porcentaje 2 2 28 4" xfId="47128"/>
    <cellStyle name="Porcentaje 2 2 28 4 2" xfId="47129"/>
    <cellStyle name="Porcentaje 2 2 28 5" xfId="47130"/>
    <cellStyle name="Porcentaje 2 2 29" xfId="47131"/>
    <cellStyle name="Porcentaje 2 2 29 2" xfId="47132"/>
    <cellStyle name="Porcentaje 2 2 29 2 2" xfId="47133"/>
    <cellStyle name="Porcentaje 2 2 29 2 2 2" xfId="47134"/>
    <cellStyle name="Porcentaje 2 2 29 2 3" xfId="47135"/>
    <cellStyle name="Porcentaje 2 2 29 2 4" xfId="47136"/>
    <cellStyle name="Porcentaje 2 2 29 2 5" xfId="47137"/>
    <cellStyle name="Porcentaje 2 2 29 2 6" xfId="47138"/>
    <cellStyle name="Porcentaje 2 2 29 3" xfId="47139"/>
    <cellStyle name="Porcentaje 2 2 29 3 2" xfId="47140"/>
    <cellStyle name="Porcentaje 2 2 29 4" xfId="47141"/>
    <cellStyle name="Porcentaje 2 2 29 4 2" xfId="47142"/>
    <cellStyle name="Porcentaje 2 2 29 5" xfId="47143"/>
    <cellStyle name="Porcentaje 2 2 3" xfId="47144"/>
    <cellStyle name="Porcentaje 2 2 3 2" xfId="47145"/>
    <cellStyle name="Porcentaje 2 2 3 2 2" xfId="47146"/>
    <cellStyle name="Porcentaje 2 2 3 2 2 2" xfId="47147"/>
    <cellStyle name="Porcentaje 2 2 3 2 2 3" xfId="47148"/>
    <cellStyle name="Porcentaje 2 2 3 2 2 4" xfId="47149"/>
    <cellStyle name="Porcentaje 2 2 3 2 3" xfId="47150"/>
    <cellStyle name="Porcentaje 2 2 3 3" xfId="47151"/>
    <cellStyle name="Porcentaje 2 2 3 3 2" xfId="47152"/>
    <cellStyle name="Porcentaje 2 2 3 3 2 2" xfId="47153"/>
    <cellStyle name="Porcentaje 2 2 3 3 3" xfId="47154"/>
    <cellStyle name="Porcentaje 2 2 3 3 4" xfId="47155"/>
    <cellStyle name="Porcentaje 2 2 3 4" xfId="47156"/>
    <cellStyle name="Porcentaje 2 2 3 4 2" xfId="47157"/>
    <cellStyle name="Porcentaje 2 2 3 4 3" xfId="47158"/>
    <cellStyle name="Porcentaje 2 2 3 5" xfId="47159"/>
    <cellStyle name="Porcentaje 2 2 30" xfId="47160"/>
    <cellStyle name="Porcentaje 2 2 30 2" xfId="47161"/>
    <cellStyle name="Porcentaje 2 2 30 2 2" xfId="47162"/>
    <cellStyle name="Porcentaje 2 2 30 2 2 2" xfId="47163"/>
    <cellStyle name="Porcentaje 2 2 30 2 3" xfId="47164"/>
    <cellStyle name="Porcentaje 2 2 30 2 4" xfId="47165"/>
    <cellStyle name="Porcentaje 2 2 30 2 5" xfId="47166"/>
    <cellStyle name="Porcentaje 2 2 30 2 6" xfId="47167"/>
    <cellStyle name="Porcentaje 2 2 30 3" xfId="47168"/>
    <cellStyle name="Porcentaje 2 2 30 3 2" xfId="47169"/>
    <cellStyle name="Porcentaje 2 2 30 4" xfId="47170"/>
    <cellStyle name="Porcentaje 2 2 30 4 2" xfId="47171"/>
    <cellStyle name="Porcentaje 2 2 30 5" xfId="47172"/>
    <cellStyle name="Porcentaje 2 2 31" xfId="47173"/>
    <cellStyle name="Porcentaje 2 2 31 2" xfId="47174"/>
    <cellStyle name="Porcentaje 2 2 31 2 2" xfId="47175"/>
    <cellStyle name="Porcentaje 2 2 31 2 2 2" xfId="47176"/>
    <cellStyle name="Porcentaje 2 2 31 2 3" xfId="47177"/>
    <cellStyle name="Porcentaje 2 2 31 2 4" xfId="47178"/>
    <cellStyle name="Porcentaje 2 2 31 2 5" xfId="47179"/>
    <cellStyle name="Porcentaje 2 2 31 2 6" xfId="47180"/>
    <cellStyle name="Porcentaje 2 2 31 3" xfId="47181"/>
    <cellStyle name="Porcentaje 2 2 31 3 2" xfId="47182"/>
    <cellStyle name="Porcentaje 2 2 31 4" xfId="47183"/>
    <cellStyle name="Porcentaje 2 2 31 4 2" xfId="47184"/>
    <cellStyle name="Porcentaje 2 2 31 5" xfId="47185"/>
    <cellStyle name="Porcentaje 2 2 32" xfId="47186"/>
    <cellStyle name="Porcentaje 2 2 32 2" xfId="47187"/>
    <cellStyle name="Porcentaje 2 2 32 2 2" xfId="47188"/>
    <cellStyle name="Porcentaje 2 2 32 2 2 2" xfId="47189"/>
    <cellStyle name="Porcentaje 2 2 32 2 3" xfId="47190"/>
    <cellStyle name="Porcentaje 2 2 32 2 4" xfId="47191"/>
    <cellStyle name="Porcentaje 2 2 32 2 5" xfId="47192"/>
    <cellStyle name="Porcentaje 2 2 32 2 6" xfId="47193"/>
    <cellStyle name="Porcentaje 2 2 32 3" xfId="47194"/>
    <cellStyle name="Porcentaje 2 2 32 3 2" xfId="47195"/>
    <cellStyle name="Porcentaje 2 2 32 4" xfId="47196"/>
    <cellStyle name="Porcentaje 2 2 32 4 2" xfId="47197"/>
    <cellStyle name="Porcentaje 2 2 32 5" xfId="47198"/>
    <cellStyle name="Porcentaje 2 2 33" xfId="47199"/>
    <cellStyle name="Porcentaje 2 2 33 2" xfId="47200"/>
    <cellStyle name="Porcentaje 2 2 33 2 2" xfId="47201"/>
    <cellStyle name="Porcentaje 2 2 33 2 2 2" xfId="47202"/>
    <cellStyle name="Porcentaje 2 2 33 2 3" xfId="47203"/>
    <cellStyle name="Porcentaje 2 2 33 2 4" xfId="47204"/>
    <cellStyle name="Porcentaje 2 2 33 2 5" xfId="47205"/>
    <cellStyle name="Porcentaje 2 2 33 2 6" xfId="47206"/>
    <cellStyle name="Porcentaje 2 2 33 3" xfId="47207"/>
    <cellStyle name="Porcentaje 2 2 33 3 2" xfId="47208"/>
    <cellStyle name="Porcentaje 2 2 33 4" xfId="47209"/>
    <cellStyle name="Porcentaje 2 2 33 4 2" xfId="47210"/>
    <cellStyle name="Porcentaje 2 2 33 5" xfId="47211"/>
    <cellStyle name="Porcentaje 2 2 34" xfId="47212"/>
    <cellStyle name="Porcentaje 2 2 34 2" xfId="47213"/>
    <cellStyle name="Porcentaje 2 2 34 2 2" xfId="47214"/>
    <cellStyle name="Porcentaje 2 2 34 2 2 2" xfId="47215"/>
    <cellStyle name="Porcentaje 2 2 34 2 3" xfId="47216"/>
    <cellStyle name="Porcentaje 2 2 34 2 4" xfId="47217"/>
    <cellStyle name="Porcentaje 2 2 34 2 5" xfId="47218"/>
    <cellStyle name="Porcentaje 2 2 34 2 6" xfId="47219"/>
    <cellStyle name="Porcentaje 2 2 34 3" xfId="47220"/>
    <cellStyle name="Porcentaje 2 2 34 3 2" xfId="47221"/>
    <cellStyle name="Porcentaje 2 2 34 4" xfId="47222"/>
    <cellStyle name="Porcentaje 2 2 34 4 2" xfId="47223"/>
    <cellStyle name="Porcentaje 2 2 34 5" xfId="47224"/>
    <cellStyle name="Porcentaje 2 2 35" xfId="47225"/>
    <cellStyle name="Porcentaje 2 2 35 2" xfId="47226"/>
    <cellStyle name="Porcentaje 2 2 35 2 2" xfId="47227"/>
    <cellStyle name="Porcentaje 2 2 35 2 2 2" xfId="47228"/>
    <cellStyle name="Porcentaje 2 2 35 2 3" xfId="47229"/>
    <cellStyle name="Porcentaje 2 2 35 2 4" xfId="47230"/>
    <cellStyle name="Porcentaje 2 2 35 2 5" xfId="47231"/>
    <cellStyle name="Porcentaje 2 2 35 2 6" xfId="47232"/>
    <cellStyle name="Porcentaje 2 2 35 3" xfId="47233"/>
    <cellStyle name="Porcentaje 2 2 35 3 2" xfId="47234"/>
    <cellStyle name="Porcentaje 2 2 35 4" xfId="47235"/>
    <cellStyle name="Porcentaje 2 2 35 4 2" xfId="47236"/>
    <cellStyle name="Porcentaje 2 2 35 5" xfId="47237"/>
    <cellStyle name="Porcentaje 2 2 36" xfId="47238"/>
    <cellStyle name="Porcentaje 2 2 36 2" xfId="47239"/>
    <cellStyle name="Porcentaje 2 2 36 2 2" xfId="47240"/>
    <cellStyle name="Porcentaje 2 2 36 2 2 2" xfId="47241"/>
    <cellStyle name="Porcentaje 2 2 36 2 3" xfId="47242"/>
    <cellStyle name="Porcentaje 2 2 36 2 4" xfId="47243"/>
    <cellStyle name="Porcentaje 2 2 36 2 5" xfId="47244"/>
    <cellStyle name="Porcentaje 2 2 36 2 6" xfId="47245"/>
    <cellStyle name="Porcentaje 2 2 36 3" xfId="47246"/>
    <cellStyle name="Porcentaje 2 2 36 3 2" xfId="47247"/>
    <cellStyle name="Porcentaje 2 2 36 4" xfId="47248"/>
    <cellStyle name="Porcentaje 2 2 36 4 2" xfId="47249"/>
    <cellStyle name="Porcentaje 2 2 36 5" xfId="47250"/>
    <cellStyle name="Porcentaje 2 2 37" xfId="47251"/>
    <cellStyle name="Porcentaje 2 2 37 2" xfId="47252"/>
    <cellStyle name="Porcentaje 2 2 37 2 2" xfId="47253"/>
    <cellStyle name="Porcentaje 2 2 37 2 2 2" xfId="47254"/>
    <cellStyle name="Porcentaje 2 2 37 2 3" xfId="47255"/>
    <cellStyle name="Porcentaje 2 2 37 2 4" xfId="47256"/>
    <cellStyle name="Porcentaje 2 2 37 2 5" xfId="47257"/>
    <cellStyle name="Porcentaje 2 2 37 2 6" xfId="47258"/>
    <cellStyle name="Porcentaje 2 2 37 3" xfId="47259"/>
    <cellStyle name="Porcentaje 2 2 37 3 2" xfId="47260"/>
    <cellStyle name="Porcentaje 2 2 37 4" xfId="47261"/>
    <cellStyle name="Porcentaje 2 2 37 4 2" xfId="47262"/>
    <cellStyle name="Porcentaje 2 2 37 5" xfId="47263"/>
    <cellStyle name="Porcentaje 2 2 38" xfId="47264"/>
    <cellStyle name="Porcentaje 2 2 38 2" xfId="47265"/>
    <cellStyle name="Porcentaje 2 2 38 2 2" xfId="47266"/>
    <cellStyle name="Porcentaje 2 2 38 2 2 2" xfId="47267"/>
    <cellStyle name="Porcentaje 2 2 38 2 3" xfId="47268"/>
    <cellStyle name="Porcentaje 2 2 38 2 4" xfId="47269"/>
    <cellStyle name="Porcentaje 2 2 38 2 5" xfId="47270"/>
    <cellStyle name="Porcentaje 2 2 38 2 6" xfId="47271"/>
    <cellStyle name="Porcentaje 2 2 38 3" xfId="47272"/>
    <cellStyle name="Porcentaje 2 2 38 3 2" xfId="47273"/>
    <cellStyle name="Porcentaje 2 2 38 4" xfId="47274"/>
    <cellStyle name="Porcentaje 2 2 38 4 2" xfId="47275"/>
    <cellStyle name="Porcentaje 2 2 38 5" xfId="47276"/>
    <cellStyle name="Porcentaje 2 2 39" xfId="47277"/>
    <cellStyle name="Porcentaje 2 2 39 2" xfId="47278"/>
    <cellStyle name="Porcentaje 2 2 39 2 2" xfId="47279"/>
    <cellStyle name="Porcentaje 2 2 39 2 2 2" xfId="47280"/>
    <cellStyle name="Porcentaje 2 2 39 2 3" xfId="47281"/>
    <cellStyle name="Porcentaje 2 2 39 2 4" xfId="47282"/>
    <cellStyle name="Porcentaje 2 2 39 2 5" xfId="47283"/>
    <cellStyle name="Porcentaje 2 2 39 2 6" xfId="47284"/>
    <cellStyle name="Porcentaje 2 2 39 3" xfId="47285"/>
    <cellStyle name="Porcentaje 2 2 39 3 2" xfId="47286"/>
    <cellStyle name="Porcentaje 2 2 39 4" xfId="47287"/>
    <cellStyle name="Porcentaje 2 2 39 4 2" xfId="47288"/>
    <cellStyle name="Porcentaje 2 2 39 5" xfId="47289"/>
    <cellStyle name="Porcentaje 2 2 4" xfId="47290"/>
    <cellStyle name="Porcentaje 2 2 4 2" xfId="47291"/>
    <cellStyle name="Porcentaje 2 2 4 2 2" xfId="47292"/>
    <cellStyle name="Porcentaje 2 2 4 2 2 2" xfId="47293"/>
    <cellStyle name="Porcentaje 2 2 4 2 2 3" xfId="47294"/>
    <cellStyle name="Porcentaje 2 2 4 2 2 4" xfId="47295"/>
    <cellStyle name="Porcentaje 2 2 4 2 3" xfId="47296"/>
    <cellStyle name="Porcentaje 2 2 4 3" xfId="47297"/>
    <cellStyle name="Porcentaje 2 2 4 3 2" xfId="47298"/>
    <cellStyle name="Porcentaje 2 2 4 3 2 2" xfId="47299"/>
    <cellStyle name="Porcentaje 2 2 4 3 3" xfId="47300"/>
    <cellStyle name="Porcentaje 2 2 4 3 4" xfId="47301"/>
    <cellStyle name="Porcentaje 2 2 4 4" xfId="47302"/>
    <cellStyle name="Porcentaje 2 2 4 4 2" xfId="47303"/>
    <cellStyle name="Porcentaje 2 2 4 4 3" xfId="47304"/>
    <cellStyle name="Porcentaje 2 2 4 5" xfId="47305"/>
    <cellStyle name="Porcentaje 2 2 40" xfId="47306"/>
    <cellStyle name="Porcentaje 2 2 40 2" xfId="47307"/>
    <cellStyle name="Porcentaje 2 2 40 2 2" xfId="47308"/>
    <cellStyle name="Porcentaje 2 2 40 2 2 2" xfId="47309"/>
    <cellStyle name="Porcentaje 2 2 40 2 3" xfId="47310"/>
    <cellStyle name="Porcentaje 2 2 40 2 4" xfId="47311"/>
    <cellStyle name="Porcentaje 2 2 40 2 5" xfId="47312"/>
    <cellStyle name="Porcentaje 2 2 40 2 6" xfId="47313"/>
    <cellStyle name="Porcentaje 2 2 40 3" xfId="47314"/>
    <cellStyle name="Porcentaje 2 2 40 3 2" xfId="47315"/>
    <cellStyle name="Porcentaje 2 2 40 4" xfId="47316"/>
    <cellStyle name="Porcentaje 2 2 40 4 2" xfId="47317"/>
    <cellStyle name="Porcentaje 2 2 40 5" xfId="47318"/>
    <cellStyle name="Porcentaje 2 2 41" xfId="47319"/>
    <cellStyle name="Porcentaje 2 2 41 2" xfId="47320"/>
    <cellStyle name="Porcentaje 2 2 41 2 2" xfId="47321"/>
    <cellStyle name="Porcentaje 2 2 41 2 2 2" xfId="47322"/>
    <cellStyle name="Porcentaje 2 2 41 2 3" xfId="47323"/>
    <cellStyle name="Porcentaje 2 2 41 2 4" xfId="47324"/>
    <cellStyle name="Porcentaje 2 2 41 2 5" xfId="47325"/>
    <cellStyle name="Porcentaje 2 2 41 2 6" xfId="47326"/>
    <cellStyle name="Porcentaje 2 2 41 3" xfId="47327"/>
    <cellStyle name="Porcentaje 2 2 41 3 2" xfId="47328"/>
    <cellStyle name="Porcentaje 2 2 41 4" xfId="47329"/>
    <cellStyle name="Porcentaje 2 2 41 4 2" xfId="47330"/>
    <cellStyle name="Porcentaje 2 2 41 5" xfId="47331"/>
    <cellStyle name="Porcentaje 2 2 42" xfId="47332"/>
    <cellStyle name="Porcentaje 2 2 42 2" xfId="47333"/>
    <cellStyle name="Porcentaje 2 2 42 2 2" xfId="47334"/>
    <cellStyle name="Porcentaje 2 2 42 2 2 2" xfId="47335"/>
    <cellStyle name="Porcentaje 2 2 42 2 3" xfId="47336"/>
    <cellStyle name="Porcentaje 2 2 42 2 4" xfId="47337"/>
    <cellStyle name="Porcentaje 2 2 42 2 5" xfId="47338"/>
    <cellStyle name="Porcentaje 2 2 42 2 6" xfId="47339"/>
    <cellStyle name="Porcentaje 2 2 42 3" xfId="47340"/>
    <cellStyle name="Porcentaje 2 2 42 3 2" xfId="47341"/>
    <cellStyle name="Porcentaje 2 2 42 4" xfId="47342"/>
    <cellStyle name="Porcentaje 2 2 42 4 2" xfId="47343"/>
    <cellStyle name="Porcentaje 2 2 42 5" xfId="47344"/>
    <cellStyle name="Porcentaje 2 2 43" xfId="47345"/>
    <cellStyle name="Porcentaje 2 2 43 2" xfId="47346"/>
    <cellStyle name="Porcentaje 2 2 43 2 2" xfId="47347"/>
    <cellStyle name="Porcentaje 2 2 43 2 2 2" xfId="47348"/>
    <cellStyle name="Porcentaje 2 2 43 2 3" xfId="47349"/>
    <cellStyle name="Porcentaje 2 2 43 2 4" xfId="47350"/>
    <cellStyle name="Porcentaje 2 2 43 2 5" xfId="47351"/>
    <cellStyle name="Porcentaje 2 2 43 2 6" xfId="47352"/>
    <cellStyle name="Porcentaje 2 2 43 3" xfId="47353"/>
    <cellStyle name="Porcentaje 2 2 43 3 2" xfId="47354"/>
    <cellStyle name="Porcentaje 2 2 43 4" xfId="47355"/>
    <cellStyle name="Porcentaje 2 2 43 4 2" xfId="47356"/>
    <cellStyle name="Porcentaje 2 2 43 5" xfId="47357"/>
    <cellStyle name="Porcentaje 2 2 44" xfId="47358"/>
    <cellStyle name="Porcentaje 2 2 44 2" xfId="47359"/>
    <cellStyle name="Porcentaje 2 2 44 2 2" xfId="47360"/>
    <cellStyle name="Porcentaje 2 2 44 2 2 2" xfId="47361"/>
    <cellStyle name="Porcentaje 2 2 44 2 3" xfId="47362"/>
    <cellStyle name="Porcentaje 2 2 44 2 4" xfId="47363"/>
    <cellStyle name="Porcentaje 2 2 44 2 5" xfId="47364"/>
    <cellStyle name="Porcentaje 2 2 44 2 6" xfId="47365"/>
    <cellStyle name="Porcentaje 2 2 44 3" xfId="47366"/>
    <cellStyle name="Porcentaje 2 2 44 3 2" xfId="47367"/>
    <cellStyle name="Porcentaje 2 2 44 4" xfId="47368"/>
    <cellStyle name="Porcentaje 2 2 44 4 2" xfId="47369"/>
    <cellStyle name="Porcentaje 2 2 44 5" xfId="47370"/>
    <cellStyle name="Porcentaje 2 2 45" xfId="47371"/>
    <cellStyle name="Porcentaje 2 2 45 2" xfId="47372"/>
    <cellStyle name="Porcentaje 2 2 45 2 2" xfId="47373"/>
    <cellStyle name="Porcentaje 2 2 45 2 2 2" xfId="47374"/>
    <cellStyle name="Porcentaje 2 2 45 2 3" xfId="47375"/>
    <cellStyle name="Porcentaje 2 2 45 2 4" xfId="47376"/>
    <cellStyle name="Porcentaje 2 2 45 2 5" xfId="47377"/>
    <cellStyle name="Porcentaje 2 2 45 2 6" xfId="47378"/>
    <cellStyle name="Porcentaje 2 2 45 3" xfId="47379"/>
    <cellStyle name="Porcentaje 2 2 45 3 2" xfId="47380"/>
    <cellStyle name="Porcentaje 2 2 45 4" xfId="47381"/>
    <cellStyle name="Porcentaje 2 2 45 4 2" xfId="47382"/>
    <cellStyle name="Porcentaje 2 2 45 5" xfId="47383"/>
    <cellStyle name="Porcentaje 2 2 46" xfId="47384"/>
    <cellStyle name="Porcentaje 2 2 46 2" xfId="47385"/>
    <cellStyle name="Porcentaje 2 2 46 2 2" xfId="47386"/>
    <cellStyle name="Porcentaje 2 2 46 2 2 2" xfId="47387"/>
    <cellStyle name="Porcentaje 2 2 46 2 3" xfId="47388"/>
    <cellStyle name="Porcentaje 2 2 46 2 4" xfId="47389"/>
    <cellStyle name="Porcentaje 2 2 46 2 5" xfId="47390"/>
    <cellStyle name="Porcentaje 2 2 46 2 6" xfId="47391"/>
    <cellStyle name="Porcentaje 2 2 46 3" xfId="47392"/>
    <cellStyle name="Porcentaje 2 2 46 3 2" xfId="47393"/>
    <cellStyle name="Porcentaje 2 2 46 4" xfId="47394"/>
    <cellStyle name="Porcentaje 2 2 46 4 2" xfId="47395"/>
    <cellStyle name="Porcentaje 2 2 46 5" xfId="47396"/>
    <cellStyle name="Porcentaje 2 2 47" xfId="47397"/>
    <cellStyle name="Porcentaje 2 2 47 2" xfId="47398"/>
    <cellStyle name="Porcentaje 2 2 47 2 2" xfId="47399"/>
    <cellStyle name="Porcentaje 2 2 47 2 2 2" xfId="47400"/>
    <cellStyle name="Porcentaje 2 2 47 2 3" xfId="47401"/>
    <cellStyle name="Porcentaje 2 2 47 2 4" xfId="47402"/>
    <cellStyle name="Porcentaje 2 2 47 2 5" xfId="47403"/>
    <cellStyle name="Porcentaje 2 2 47 2 6" xfId="47404"/>
    <cellStyle name="Porcentaje 2 2 47 3" xfId="47405"/>
    <cellStyle name="Porcentaje 2 2 47 3 2" xfId="47406"/>
    <cellStyle name="Porcentaje 2 2 47 4" xfId="47407"/>
    <cellStyle name="Porcentaje 2 2 47 4 2" xfId="47408"/>
    <cellStyle name="Porcentaje 2 2 47 5" xfId="47409"/>
    <cellStyle name="Porcentaje 2 2 48" xfId="47410"/>
    <cellStyle name="Porcentaje 2 2 48 2" xfId="47411"/>
    <cellStyle name="Porcentaje 2 2 48 2 2" xfId="47412"/>
    <cellStyle name="Porcentaje 2 2 48 2 2 2" xfId="47413"/>
    <cellStyle name="Porcentaje 2 2 48 2 3" xfId="47414"/>
    <cellStyle name="Porcentaje 2 2 48 2 4" xfId="47415"/>
    <cellStyle name="Porcentaje 2 2 48 2 5" xfId="47416"/>
    <cellStyle name="Porcentaje 2 2 48 2 6" xfId="47417"/>
    <cellStyle name="Porcentaje 2 2 48 3" xfId="47418"/>
    <cellStyle name="Porcentaje 2 2 48 3 2" xfId="47419"/>
    <cellStyle name="Porcentaje 2 2 48 4" xfId="47420"/>
    <cellStyle name="Porcentaje 2 2 48 4 2" xfId="47421"/>
    <cellStyle name="Porcentaje 2 2 48 5" xfId="47422"/>
    <cellStyle name="Porcentaje 2 2 49" xfId="47423"/>
    <cellStyle name="Porcentaje 2 2 49 2" xfId="47424"/>
    <cellStyle name="Porcentaje 2 2 49 2 2" xfId="47425"/>
    <cellStyle name="Porcentaje 2 2 49 2 2 2" xfId="47426"/>
    <cellStyle name="Porcentaje 2 2 49 2 3" xfId="47427"/>
    <cellStyle name="Porcentaje 2 2 49 2 4" xfId="47428"/>
    <cellStyle name="Porcentaje 2 2 49 2 5" xfId="47429"/>
    <cellStyle name="Porcentaje 2 2 49 2 6" xfId="47430"/>
    <cellStyle name="Porcentaje 2 2 49 3" xfId="47431"/>
    <cellStyle name="Porcentaje 2 2 49 3 2" xfId="47432"/>
    <cellStyle name="Porcentaje 2 2 49 4" xfId="47433"/>
    <cellStyle name="Porcentaje 2 2 49 4 2" xfId="47434"/>
    <cellStyle name="Porcentaje 2 2 49 5" xfId="47435"/>
    <cellStyle name="Porcentaje 2 2 5" xfId="47436"/>
    <cellStyle name="Porcentaje 2 2 5 2" xfId="47437"/>
    <cellStyle name="Porcentaje 2 2 5 2 2" xfId="47438"/>
    <cellStyle name="Porcentaje 2 2 5 2 2 2" xfId="47439"/>
    <cellStyle name="Porcentaje 2 2 5 2 2 3" xfId="47440"/>
    <cellStyle name="Porcentaje 2 2 5 2 3" xfId="47441"/>
    <cellStyle name="Porcentaje 2 2 5 3" xfId="47442"/>
    <cellStyle name="Porcentaje 2 2 5 3 2" xfId="47443"/>
    <cellStyle name="Porcentaje 2 2 5 3 2 2" xfId="47444"/>
    <cellStyle name="Porcentaje 2 2 5 4" xfId="47445"/>
    <cellStyle name="Porcentaje 2 2 5 4 2" xfId="47446"/>
    <cellStyle name="Porcentaje 2 2 5 4 3" xfId="47447"/>
    <cellStyle name="Porcentaje 2 2 5 4 3 2" xfId="47448"/>
    <cellStyle name="Porcentaje 2 2 5 4 3 2 2" xfId="47449"/>
    <cellStyle name="Porcentaje 2 2 5 4 3 2 3" xfId="47450"/>
    <cellStyle name="Porcentaje 2 2 5 4 4" xfId="47451"/>
    <cellStyle name="Porcentaje 2 2 5 4 4 2" xfId="47452"/>
    <cellStyle name="Porcentaje 2 2 5 5" xfId="47453"/>
    <cellStyle name="Porcentaje 2 2 5 5 2" xfId="47454"/>
    <cellStyle name="Porcentaje 2 2 5 6" xfId="47455"/>
    <cellStyle name="Porcentaje 2 2 5 7" xfId="47456"/>
    <cellStyle name="Porcentaje 2 2 5 7 2" xfId="47457"/>
    <cellStyle name="Porcentaje 2 2 5 7 3" xfId="47458"/>
    <cellStyle name="Porcentaje 2 2 5 8" xfId="47459"/>
    <cellStyle name="Porcentaje 2 2 50" xfId="47460"/>
    <cellStyle name="Porcentaje 2 2 50 2" xfId="47461"/>
    <cellStyle name="Porcentaje 2 2 50 2 2" xfId="47462"/>
    <cellStyle name="Porcentaje 2 2 50 2 2 2" xfId="47463"/>
    <cellStyle name="Porcentaje 2 2 50 2 3" xfId="47464"/>
    <cellStyle name="Porcentaje 2 2 50 2 4" xfId="47465"/>
    <cellStyle name="Porcentaje 2 2 50 2 5" xfId="47466"/>
    <cellStyle name="Porcentaje 2 2 50 2 6" xfId="47467"/>
    <cellStyle name="Porcentaje 2 2 50 3" xfId="47468"/>
    <cellStyle name="Porcentaje 2 2 50 3 2" xfId="47469"/>
    <cellStyle name="Porcentaje 2 2 50 4" xfId="47470"/>
    <cellStyle name="Porcentaje 2 2 50 4 2" xfId="47471"/>
    <cellStyle name="Porcentaje 2 2 50 5" xfId="47472"/>
    <cellStyle name="Porcentaje 2 2 51" xfId="47473"/>
    <cellStyle name="Porcentaje 2 2 51 2" xfId="47474"/>
    <cellStyle name="Porcentaje 2 2 51 2 2" xfId="47475"/>
    <cellStyle name="Porcentaje 2 2 51 2 2 2" xfId="47476"/>
    <cellStyle name="Porcentaje 2 2 51 2 3" xfId="47477"/>
    <cellStyle name="Porcentaje 2 2 51 2 4" xfId="47478"/>
    <cellStyle name="Porcentaje 2 2 51 2 5" xfId="47479"/>
    <cellStyle name="Porcentaje 2 2 51 2 6" xfId="47480"/>
    <cellStyle name="Porcentaje 2 2 51 3" xfId="47481"/>
    <cellStyle name="Porcentaje 2 2 51 3 2" xfId="47482"/>
    <cellStyle name="Porcentaje 2 2 51 4" xfId="47483"/>
    <cellStyle name="Porcentaje 2 2 51 4 2" xfId="47484"/>
    <cellStyle name="Porcentaje 2 2 51 5" xfId="47485"/>
    <cellStyle name="Porcentaje 2 2 52" xfId="47486"/>
    <cellStyle name="Porcentaje 2 2 52 2" xfId="47487"/>
    <cellStyle name="Porcentaje 2 2 52 2 2" xfId="47488"/>
    <cellStyle name="Porcentaje 2 2 52 2 2 2" xfId="47489"/>
    <cellStyle name="Porcentaje 2 2 52 2 3" xfId="47490"/>
    <cellStyle name="Porcentaje 2 2 52 2 4" xfId="47491"/>
    <cellStyle name="Porcentaje 2 2 52 2 5" xfId="47492"/>
    <cellStyle name="Porcentaje 2 2 52 2 6" xfId="47493"/>
    <cellStyle name="Porcentaje 2 2 52 3" xfId="47494"/>
    <cellStyle name="Porcentaje 2 2 52 3 2" xfId="47495"/>
    <cellStyle name="Porcentaje 2 2 52 4" xfId="47496"/>
    <cellStyle name="Porcentaje 2 2 52 4 2" xfId="47497"/>
    <cellStyle name="Porcentaje 2 2 52 5" xfId="47498"/>
    <cellStyle name="Porcentaje 2 2 53" xfId="47499"/>
    <cellStyle name="Porcentaje 2 2 53 2" xfId="47500"/>
    <cellStyle name="Porcentaje 2 2 53 2 2" xfId="47501"/>
    <cellStyle name="Porcentaje 2 2 53 2 2 2" xfId="47502"/>
    <cellStyle name="Porcentaje 2 2 53 2 3" xfId="47503"/>
    <cellStyle name="Porcentaje 2 2 53 2 4" xfId="47504"/>
    <cellStyle name="Porcentaje 2 2 53 2 5" xfId="47505"/>
    <cellStyle name="Porcentaje 2 2 53 2 6" xfId="47506"/>
    <cellStyle name="Porcentaje 2 2 53 3" xfId="47507"/>
    <cellStyle name="Porcentaje 2 2 53 3 2" xfId="47508"/>
    <cellStyle name="Porcentaje 2 2 53 4" xfId="47509"/>
    <cellStyle name="Porcentaje 2 2 53 4 2" xfId="47510"/>
    <cellStyle name="Porcentaje 2 2 53 5" xfId="47511"/>
    <cellStyle name="Porcentaje 2 2 54" xfId="47512"/>
    <cellStyle name="Porcentaje 2 2 54 2" xfId="47513"/>
    <cellStyle name="Porcentaje 2 2 54 2 2" xfId="47514"/>
    <cellStyle name="Porcentaje 2 2 54 2 2 2" xfId="47515"/>
    <cellStyle name="Porcentaje 2 2 54 2 3" xfId="47516"/>
    <cellStyle name="Porcentaje 2 2 54 2 4" xfId="47517"/>
    <cellStyle name="Porcentaje 2 2 54 2 5" xfId="47518"/>
    <cellStyle name="Porcentaje 2 2 54 2 6" xfId="47519"/>
    <cellStyle name="Porcentaje 2 2 54 3" xfId="47520"/>
    <cellStyle name="Porcentaje 2 2 54 3 2" xfId="47521"/>
    <cellStyle name="Porcentaje 2 2 54 4" xfId="47522"/>
    <cellStyle name="Porcentaje 2 2 54 4 2" xfId="47523"/>
    <cellStyle name="Porcentaje 2 2 54 5" xfId="47524"/>
    <cellStyle name="Porcentaje 2 2 55" xfId="47525"/>
    <cellStyle name="Porcentaje 2 2 55 2" xfId="47526"/>
    <cellStyle name="Porcentaje 2 2 55 2 2" xfId="47527"/>
    <cellStyle name="Porcentaje 2 2 55 2 2 2" xfId="47528"/>
    <cellStyle name="Porcentaje 2 2 55 2 3" xfId="47529"/>
    <cellStyle name="Porcentaje 2 2 55 2 4" xfId="47530"/>
    <cellStyle name="Porcentaje 2 2 55 2 5" xfId="47531"/>
    <cellStyle name="Porcentaje 2 2 55 2 6" xfId="47532"/>
    <cellStyle name="Porcentaje 2 2 55 3" xfId="47533"/>
    <cellStyle name="Porcentaje 2 2 55 3 2" xfId="47534"/>
    <cellStyle name="Porcentaje 2 2 55 4" xfId="47535"/>
    <cellStyle name="Porcentaje 2 2 55 4 2" xfId="47536"/>
    <cellStyle name="Porcentaje 2 2 55 5" xfId="47537"/>
    <cellStyle name="Porcentaje 2 2 56" xfId="47538"/>
    <cellStyle name="Porcentaje 2 2 56 2" xfId="47539"/>
    <cellStyle name="Porcentaje 2 2 56 2 2" xfId="47540"/>
    <cellStyle name="Porcentaje 2 2 56 2 2 2" xfId="47541"/>
    <cellStyle name="Porcentaje 2 2 56 2 3" xfId="47542"/>
    <cellStyle name="Porcentaje 2 2 56 2 4" xfId="47543"/>
    <cellStyle name="Porcentaje 2 2 56 2 5" xfId="47544"/>
    <cellStyle name="Porcentaje 2 2 56 2 6" xfId="47545"/>
    <cellStyle name="Porcentaje 2 2 56 3" xfId="47546"/>
    <cellStyle name="Porcentaje 2 2 56 3 2" xfId="47547"/>
    <cellStyle name="Porcentaje 2 2 56 4" xfId="47548"/>
    <cellStyle name="Porcentaje 2 2 56 4 2" xfId="47549"/>
    <cellStyle name="Porcentaje 2 2 56 5" xfId="47550"/>
    <cellStyle name="Porcentaje 2 2 57" xfId="47551"/>
    <cellStyle name="Porcentaje 2 2 57 2" xfId="47552"/>
    <cellStyle name="Porcentaje 2 2 57 2 2" xfId="47553"/>
    <cellStyle name="Porcentaje 2 2 57 2 2 2" xfId="47554"/>
    <cellStyle name="Porcentaje 2 2 57 2 3" xfId="47555"/>
    <cellStyle name="Porcentaje 2 2 57 2 4" xfId="47556"/>
    <cellStyle name="Porcentaje 2 2 57 2 5" xfId="47557"/>
    <cellStyle name="Porcentaje 2 2 57 2 6" xfId="47558"/>
    <cellStyle name="Porcentaje 2 2 57 3" xfId="47559"/>
    <cellStyle name="Porcentaje 2 2 57 3 2" xfId="47560"/>
    <cellStyle name="Porcentaje 2 2 57 4" xfId="47561"/>
    <cellStyle name="Porcentaje 2 2 57 4 2" xfId="47562"/>
    <cellStyle name="Porcentaje 2 2 57 5" xfId="47563"/>
    <cellStyle name="Porcentaje 2 2 58" xfId="47564"/>
    <cellStyle name="Porcentaje 2 2 58 2" xfId="47565"/>
    <cellStyle name="Porcentaje 2 2 58 2 2" xfId="47566"/>
    <cellStyle name="Porcentaje 2 2 58 2 2 2" xfId="47567"/>
    <cellStyle name="Porcentaje 2 2 58 2 3" xfId="47568"/>
    <cellStyle name="Porcentaje 2 2 58 2 4" xfId="47569"/>
    <cellStyle name="Porcentaje 2 2 58 2 5" xfId="47570"/>
    <cellStyle name="Porcentaje 2 2 58 2 6" xfId="47571"/>
    <cellStyle name="Porcentaje 2 2 58 3" xfId="47572"/>
    <cellStyle name="Porcentaje 2 2 58 3 2" xfId="47573"/>
    <cellStyle name="Porcentaje 2 2 58 4" xfId="47574"/>
    <cellStyle name="Porcentaje 2 2 58 4 2" xfId="47575"/>
    <cellStyle name="Porcentaje 2 2 58 5" xfId="47576"/>
    <cellStyle name="Porcentaje 2 2 59" xfId="47577"/>
    <cellStyle name="Porcentaje 2 2 59 2" xfId="47578"/>
    <cellStyle name="Porcentaje 2 2 59 3" xfId="47579"/>
    <cellStyle name="Porcentaje 2 2 6" xfId="47580"/>
    <cellStyle name="Porcentaje 2 2 6 2" xfId="47581"/>
    <cellStyle name="Porcentaje 2 2 6 2 2" xfId="47582"/>
    <cellStyle name="Porcentaje 2 2 6 2 2 2" xfId="47583"/>
    <cellStyle name="Porcentaje 2 2 6 2 3" xfId="47584"/>
    <cellStyle name="Porcentaje 2 2 6 2 3 2" xfId="47585"/>
    <cellStyle name="Porcentaje 2 2 6 2 4" xfId="47586"/>
    <cellStyle name="Porcentaje 2 2 6 2 4 2" xfId="47587"/>
    <cellStyle name="Porcentaje 2 2 6 2 4 3" xfId="47588"/>
    <cellStyle name="Porcentaje 2 2 6 3" xfId="47589"/>
    <cellStyle name="Porcentaje 2 2 6 3 2" xfId="47590"/>
    <cellStyle name="Porcentaje 2 2 6 3 2 2" xfId="47591"/>
    <cellStyle name="Porcentaje 2 2 6 3 3" xfId="47592"/>
    <cellStyle name="Porcentaje 2 2 6 3 4" xfId="47593"/>
    <cellStyle name="Porcentaje 2 2 6 4" xfId="47594"/>
    <cellStyle name="Porcentaje 2 2 6 4 2" xfId="47595"/>
    <cellStyle name="Porcentaje 2 2 6 4 3" xfId="47596"/>
    <cellStyle name="Porcentaje 2 2 6 5" xfId="47597"/>
    <cellStyle name="Porcentaje 2 2 6 5 2" xfId="47598"/>
    <cellStyle name="Porcentaje 2 2 6 5 3" xfId="47599"/>
    <cellStyle name="Porcentaje 2 2 6 6" xfId="47600"/>
    <cellStyle name="Porcentaje 2 2 6 7" xfId="47601"/>
    <cellStyle name="Porcentaje 2 2 60" xfId="47602"/>
    <cellStyle name="Porcentaje 2 2 61" xfId="47603"/>
    <cellStyle name="Porcentaje 2 2 61 2" xfId="47604"/>
    <cellStyle name="Porcentaje 2 2 61 3" xfId="47605"/>
    <cellStyle name="Porcentaje 2 2 62" xfId="47606"/>
    <cellStyle name="Porcentaje 2 2 7" xfId="47607"/>
    <cellStyle name="Porcentaje 2 2 7 2" xfId="47608"/>
    <cellStyle name="Porcentaje 2 2 7 2 2" xfId="47609"/>
    <cellStyle name="Porcentaje 2 2 7 2 2 2" xfId="47610"/>
    <cellStyle name="Porcentaje 2 2 7 2 3" xfId="47611"/>
    <cellStyle name="Porcentaje 2 2 7 2 3 2" xfId="47612"/>
    <cellStyle name="Porcentaje 2 2 7 2 3 3" xfId="47613"/>
    <cellStyle name="Porcentaje 2 2 7 2 4" xfId="47614"/>
    <cellStyle name="Porcentaje 2 2 7 3" xfId="47615"/>
    <cellStyle name="Porcentaje 2 2 7 3 2" xfId="47616"/>
    <cellStyle name="Porcentaje 2 2 7 4" xfId="47617"/>
    <cellStyle name="Porcentaje 2 2 7 4 2" xfId="47618"/>
    <cellStyle name="Porcentaje 2 2 7 4 3" xfId="47619"/>
    <cellStyle name="Porcentaje 2 2 7 5" xfId="47620"/>
    <cellStyle name="Porcentaje 2 2 7 6" xfId="47621"/>
    <cellStyle name="Porcentaje 2 2 8" xfId="47622"/>
    <cellStyle name="Porcentaje 2 2 8 2" xfId="47623"/>
    <cellStyle name="Porcentaje 2 2 8 2 2" xfId="47624"/>
    <cellStyle name="Porcentaje 2 2 8 2 2 2" xfId="47625"/>
    <cellStyle name="Porcentaje 2 2 8 2 3" xfId="47626"/>
    <cellStyle name="Porcentaje 2 2 8 2 4" xfId="47627"/>
    <cellStyle name="Porcentaje 2 2 8 2 5" xfId="47628"/>
    <cellStyle name="Porcentaje 2 2 8 2 6" xfId="47629"/>
    <cellStyle name="Porcentaje 2 2 8 3" xfId="47630"/>
    <cellStyle name="Porcentaje 2 2 8 3 2" xfId="47631"/>
    <cellStyle name="Porcentaje 2 2 8 4" xfId="47632"/>
    <cellStyle name="Porcentaje 2 2 8 4 2" xfId="47633"/>
    <cellStyle name="Porcentaje 2 2 8 5" xfId="47634"/>
    <cellStyle name="Porcentaje 2 2 9" xfId="47635"/>
    <cellStyle name="Porcentaje 2 2 9 2" xfId="47636"/>
    <cellStyle name="Porcentaje 2 2 9 2 2" xfId="47637"/>
    <cellStyle name="Porcentaje 2 2 9 2 2 2" xfId="47638"/>
    <cellStyle name="Porcentaje 2 2 9 2 3" xfId="47639"/>
    <cellStyle name="Porcentaje 2 2 9 2 4" xfId="47640"/>
    <cellStyle name="Porcentaje 2 2 9 2 5" xfId="47641"/>
    <cellStyle name="Porcentaje 2 2 9 2 6" xfId="47642"/>
    <cellStyle name="Porcentaje 2 2 9 3" xfId="47643"/>
    <cellStyle name="Porcentaje 2 2 9 3 2" xfId="47644"/>
    <cellStyle name="Porcentaje 2 2 9 3 3" xfId="47645"/>
    <cellStyle name="Porcentaje 2 2 9 4" xfId="47646"/>
    <cellStyle name="Porcentaje 2 2 9 4 2" xfId="47647"/>
    <cellStyle name="Porcentaje 2 2 9 4 3" xfId="47648"/>
    <cellStyle name="Porcentaje 2 2 9 5" xfId="47649"/>
    <cellStyle name="Porcentaje 2 2_CUENTAS BANCARIAS" xfId="47650"/>
    <cellStyle name="Porcentaje 2 20" xfId="47651"/>
    <cellStyle name="Porcentaje 2 20 2" xfId="47652"/>
    <cellStyle name="Porcentaje 2 20 2 2" xfId="47653"/>
    <cellStyle name="Porcentaje 2 20 2 2 2" xfId="47654"/>
    <cellStyle name="Porcentaje 2 20 2 3" xfId="47655"/>
    <cellStyle name="Porcentaje 2 20 2 4" xfId="47656"/>
    <cellStyle name="Porcentaje 2 20 2 5" xfId="47657"/>
    <cellStyle name="Porcentaje 2 20 2 6" xfId="47658"/>
    <cellStyle name="Porcentaje 2 20 3" xfId="47659"/>
    <cellStyle name="Porcentaje 2 20 3 2" xfId="47660"/>
    <cellStyle name="Porcentaje 2 20 4" xfId="47661"/>
    <cellStyle name="Porcentaje 2 20 4 2" xfId="47662"/>
    <cellStyle name="Porcentaje 2 20 5" xfId="47663"/>
    <cellStyle name="Porcentaje 2 21" xfId="47664"/>
    <cellStyle name="Porcentaje 2 21 2" xfId="47665"/>
    <cellStyle name="Porcentaje 2 21 2 2" xfId="47666"/>
    <cellStyle name="Porcentaje 2 21 2 2 2" xfId="47667"/>
    <cellStyle name="Porcentaje 2 21 2 3" xfId="47668"/>
    <cellStyle name="Porcentaje 2 21 2 4" xfId="47669"/>
    <cellStyle name="Porcentaje 2 21 2 5" xfId="47670"/>
    <cellStyle name="Porcentaje 2 21 2 6" xfId="47671"/>
    <cellStyle name="Porcentaje 2 21 3" xfId="47672"/>
    <cellStyle name="Porcentaje 2 21 3 2" xfId="47673"/>
    <cellStyle name="Porcentaje 2 21 4" xfId="47674"/>
    <cellStyle name="Porcentaje 2 21 4 2" xfId="47675"/>
    <cellStyle name="Porcentaje 2 21 5" xfId="47676"/>
    <cellStyle name="Porcentaje 2 22" xfId="47677"/>
    <cellStyle name="Porcentaje 2 22 2" xfId="47678"/>
    <cellStyle name="Porcentaje 2 22 2 2" xfId="47679"/>
    <cellStyle name="Porcentaje 2 22 2 2 2" xfId="47680"/>
    <cellStyle name="Porcentaje 2 22 2 3" xfId="47681"/>
    <cellStyle name="Porcentaje 2 22 2 4" xfId="47682"/>
    <cellStyle name="Porcentaje 2 22 2 5" xfId="47683"/>
    <cellStyle name="Porcentaje 2 22 2 6" xfId="47684"/>
    <cellStyle name="Porcentaje 2 22 3" xfId="47685"/>
    <cellStyle name="Porcentaje 2 22 3 2" xfId="47686"/>
    <cellStyle name="Porcentaje 2 22 4" xfId="47687"/>
    <cellStyle name="Porcentaje 2 22 4 2" xfId="47688"/>
    <cellStyle name="Porcentaje 2 22 5" xfId="47689"/>
    <cellStyle name="Porcentaje 2 23" xfId="47690"/>
    <cellStyle name="Porcentaje 2 23 2" xfId="47691"/>
    <cellStyle name="Porcentaje 2 23 2 2" xfId="47692"/>
    <cellStyle name="Porcentaje 2 23 2 2 2" xfId="47693"/>
    <cellStyle name="Porcentaje 2 23 2 3" xfId="47694"/>
    <cellStyle name="Porcentaje 2 23 2 4" xfId="47695"/>
    <cellStyle name="Porcentaje 2 23 2 5" xfId="47696"/>
    <cellStyle name="Porcentaje 2 23 2 6" xfId="47697"/>
    <cellStyle name="Porcentaje 2 23 3" xfId="47698"/>
    <cellStyle name="Porcentaje 2 23 3 2" xfId="47699"/>
    <cellStyle name="Porcentaje 2 23 4" xfId="47700"/>
    <cellStyle name="Porcentaje 2 23 4 2" xfId="47701"/>
    <cellStyle name="Porcentaje 2 23 5" xfId="47702"/>
    <cellStyle name="Porcentaje 2 24" xfId="47703"/>
    <cellStyle name="Porcentaje 2 24 2" xfId="47704"/>
    <cellStyle name="Porcentaje 2 24 2 2" xfId="47705"/>
    <cellStyle name="Porcentaje 2 24 2 2 2" xfId="47706"/>
    <cellStyle name="Porcentaje 2 24 2 3" xfId="47707"/>
    <cellStyle name="Porcentaje 2 24 2 4" xfId="47708"/>
    <cellStyle name="Porcentaje 2 24 2 5" xfId="47709"/>
    <cellStyle name="Porcentaje 2 24 2 6" xfId="47710"/>
    <cellStyle name="Porcentaje 2 24 3" xfId="47711"/>
    <cellStyle name="Porcentaje 2 24 3 2" xfId="47712"/>
    <cellStyle name="Porcentaje 2 24 4" xfId="47713"/>
    <cellStyle name="Porcentaje 2 24 4 2" xfId="47714"/>
    <cellStyle name="Porcentaje 2 24 5" xfId="47715"/>
    <cellStyle name="Porcentaje 2 25" xfId="47716"/>
    <cellStyle name="Porcentaje 2 25 2" xfId="47717"/>
    <cellStyle name="Porcentaje 2 25 2 2" xfId="47718"/>
    <cellStyle name="Porcentaje 2 25 2 2 2" xfId="47719"/>
    <cellStyle name="Porcentaje 2 25 2 3" xfId="47720"/>
    <cellStyle name="Porcentaje 2 25 2 4" xfId="47721"/>
    <cellStyle name="Porcentaje 2 25 2 5" xfId="47722"/>
    <cellStyle name="Porcentaje 2 25 2 6" xfId="47723"/>
    <cellStyle name="Porcentaje 2 25 3" xfId="47724"/>
    <cellStyle name="Porcentaje 2 25 3 2" xfId="47725"/>
    <cellStyle name="Porcentaje 2 25 4" xfId="47726"/>
    <cellStyle name="Porcentaje 2 25 4 2" xfId="47727"/>
    <cellStyle name="Porcentaje 2 25 5" xfId="47728"/>
    <cellStyle name="Porcentaje 2 26" xfId="47729"/>
    <cellStyle name="Porcentaje 2 26 2" xfId="47730"/>
    <cellStyle name="Porcentaje 2 26 2 2" xfId="47731"/>
    <cellStyle name="Porcentaje 2 26 2 2 2" xfId="47732"/>
    <cellStyle name="Porcentaje 2 26 2 3" xfId="47733"/>
    <cellStyle name="Porcentaje 2 26 2 4" xfId="47734"/>
    <cellStyle name="Porcentaje 2 26 2 5" xfId="47735"/>
    <cellStyle name="Porcentaje 2 26 2 6" xfId="47736"/>
    <cellStyle name="Porcentaje 2 26 3" xfId="47737"/>
    <cellStyle name="Porcentaje 2 26 3 2" xfId="47738"/>
    <cellStyle name="Porcentaje 2 26 4" xfId="47739"/>
    <cellStyle name="Porcentaje 2 26 4 2" xfId="47740"/>
    <cellStyle name="Porcentaje 2 26 5" xfId="47741"/>
    <cellStyle name="Porcentaje 2 27" xfId="47742"/>
    <cellStyle name="Porcentaje 2 27 2" xfId="47743"/>
    <cellStyle name="Porcentaje 2 27 2 2" xfId="47744"/>
    <cellStyle name="Porcentaje 2 27 2 2 2" xfId="47745"/>
    <cellStyle name="Porcentaje 2 27 2 3" xfId="47746"/>
    <cellStyle name="Porcentaje 2 27 2 4" xfId="47747"/>
    <cellStyle name="Porcentaje 2 27 2 5" xfId="47748"/>
    <cellStyle name="Porcentaje 2 27 2 6" xfId="47749"/>
    <cellStyle name="Porcentaje 2 27 3" xfId="47750"/>
    <cellStyle name="Porcentaje 2 27 3 2" xfId="47751"/>
    <cellStyle name="Porcentaje 2 27 4" xfId="47752"/>
    <cellStyle name="Porcentaje 2 27 4 2" xfId="47753"/>
    <cellStyle name="Porcentaje 2 27 5" xfId="47754"/>
    <cellStyle name="Porcentaje 2 28" xfId="47755"/>
    <cellStyle name="Porcentaje 2 28 2" xfId="47756"/>
    <cellStyle name="Porcentaje 2 28 2 2" xfId="47757"/>
    <cellStyle name="Porcentaje 2 28 2 2 2" xfId="47758"/>
    <cellStyle name="Porcentaje 2 28 2 3" xfId="47759"/>
    <cellStyle name="Porcentaje 2 28 2 4" xfId="47760"/>
    <cellStyle name="Porcentaje 2 28 2 5" xfId="47761"/>
    <cellStyle name="Porcentaje 2 28 2 6" xfId="47762"/>
    <cellStyle name="Porcentaje 2 28 3" xfId="47763"/>
    <cellStyle name="Porcentaje 2 28 3 2" xfId="47764"/>
    <cellStyle name="Porcentaje 2 28 4" xfId="47765"/>
    <cellStyle name="Porcentaje 2 28 4 2" xfId="47766"/>
    <cellStyle name="Porcentaje 2 28 5" xfId="47767"/>
    <cellStyle name="Porcentaje 2 29" xfId="47768"/>
    <cellStyle name="Porcentaje 2 29 2" xfId="47769"/>
    <cellStyle name="Porcentaje 2 29 2 2" xfId="47770"/>
    <cellStyle name="Porcentaje 2 29 2 2 2" xfId="47771"/>
    <cellStyle name="Porcentaje 2 29 2 3" xfId="47772"/>
    <cellStyle name="Porcentaje 2 29 2 4" xfId="47773"/>
    <cellStyle name="Porcentaje 2 29 2 5" xfId="47774"/>
    <cellStyle name="Porcentaje 2 29 2 6" xfId="47775"/>
    <cellStyle name="Porcentaje 2 29 3" xfId="47776"/>
    <cellStyle name="Porcentaje 2 29 3 2" xfId="47777"/>
    <cellStyle name="Porcentaje 2 29 4" xfId="47778"/>
    <cellStyle name="Porcentaje 2 29 4 2" xfId="47779"/>
    <cellStyle name="Porcentaje 2 29 5" xfId="47780"/>
    <cellStyle name="Porcentaje 2 3" xfId="47781"/>
    <cellStyle name="Porcentaje 2 3 2" xfId="47782"/>
    <cellStyle name="Porcentaje 2 3 2 2" xfId="47783"/>
    <cellStyle name="Porcentaje 2 3 2 2 2" xfId="47784"/>
    <cellStyle name="Porcentaje 2 3 2 3" xfId="47785"/>
    <cellStyle name="Porcentaje 2 3 2 4" xfId="47786"/>
    <cellStyle name="Porcentaje 2 3 3" xfId="47787"/>
    <cellStyle name="Porcentaje 2 3 3 2" xfId="47788"/>
    <cellStyle name="Porcentaje 2 3 3 3" xfId="47789"/>
    <cellStyle name="Porcentaje 2 3 4" xfId="47790"/>
    <cellStyle name="Porcentaje 2 30" xfId="47791"/>
    <cellStyle name="Porcentaje 2 30 2" xfId="47792"/>
    <cellStyle name="Porcentaje 2 30 2 2" xfId="47793"/>
    <cellStyle name="Porcentaje 2 30 2 2 2" xfId="47794"/>
    <cellStyle name="Porcentaje 2 30 2 3" xfId="47795"/>
    <cellStyle name="Porcentaje 2 30 2 4" xfId="47796"/>
    <cellStyle name="Porcentaje 2 30 2 5" xfId="47797"/>
    <cellStyle name="Porcentaje 2 30 2 6" xfId="47798"/>
    <cellStyle name="Porcentaje 2 30 3" xfId="47799"/>
    <cellStyle name="Porcentaje 2 30 3 2" xfId="47800"/>
    <cellStyle name="Porcentaje 2 30 4" xfId="47801"/>
    <cellStyle name="Porcentaje 2 30 4 2" xfId="47802"/>
    <cellStyle name="Porcentaje 2 30 5" xfId="47803"/>
    <cellStyle name="Porcentaje 2 31" xfId="47804"/>
    <cellStyle name="Porcentaje 2 31 2" xfId="47805"/>
    <cellStyle name="Porcentaje 2 31 2 2" xfId="47806"/>
    <cellStyle name="Porcentaje 2 31 2 2 2" xfId="47807"/>
    <cellStyle name="Porcentaje 2 31 2 3" xfId="47808"/>
    <cellStyle name="Porcentaje 2 31 2 4" xfId="47809"/>
    <cellStyle name="Porcentaje 2 31 2 5" xfId="47810"/>
    <cellStyle name="Porcentaje 2 31 2 6" xfId="47811"/>
    <cellStyle name="Porcentaje 2 31 3" xfId="47812"/>
    <cellStyle name="Porcentaje 2 31 3 2" xfId="47813"/>
    <cellStyle name="Porcentaje 2 31 4" xfId="47814"/>
    <cellStyle name="Porcentaje 2 31 4 2" xfId="47815"/>
    <cellStyle name="Porcentaje 2 31 5" xfId="47816"/>
    <cellStyle name="Porcentaje 2 32" xfId="47817"/>
    <cellStyle name="Porcentaje 2 32 2" xfId="47818"/>
    <cellStyle name="Porcentaje 2 32 2 2" xfId="47819"/>
    <cellStyle name="Porcentaje 2 32 2 2 2" xfId="47820"/>
    <cellStyle name="Porcentaje 2 32 2 3" xfId="47821"/>
    <cellStyle name="Porcentaje 2 32 2 4" xfId="47822"/>
    <cellStyle name="Porcentaje 2 32 2 5" xfId="47823"/>
    <cellStyle name="Porcentaje 2 32 2 6" xfId="47824"/>
    <cellStyle name="Porcentaje 2 32 3" xfId="47825"/>
    <cellStyle name="Porcentaje 2 32 3 2" xfId="47826"/>
    <cellStyle name="Porcentaje 2 32 4" xfId="47827"/>
    <cellStyle name="Porcentaje 2 32 4 2" xfId="47828"/>
    <cellStyle name="Porcentaje 2 32 5" xfId="47829"/>
    <cellStyle name="Porcentaje 2 33" xfId="47830"/>
    <cellStyle name="Porcentaje 2 33 2" xfId="47831"/>
    <cellStyle name="Porcentaje 2 33 2 2" xfId="47832"/>
    <cellStyle name="Porcentaje 2 33 2 2 2" xfId="47833"/>
    <cellStyle name="Porcentaje 2 33 2 3" xfId="47834"/>
    <cellStyle name="Porcentaje 2 33 2 4" xfId="47835"/>
    <cellStyle name="Porcentaje 2 33 2 5" xfId="47836"/>
    <cellStyle name="Porcentaje 2 33 2 6" xfId="47837"/>
    <cellStyle name="Porcentaje 2 33 3" xfId="47838"/>
    <cellStyle name="Porcentaje 2 33 3 2" xfId="47839"/>
    <cellStyle name="Porcentaje 2 33 4" xfId="47840"/>
    <cellStyle name="Porcentaje 2 33 4 2" xfId="47841"/>
    <cellStyle name="Porcentaje 2 33 5" xfId="47842"/>
    <cellStyle name="Porcentaje 2 34" xfId="47843"/>
    <cellStyle name="Porcentaje 2 34 2" xfId="47844"/>
    <cellStyle name="Porcentaje 2 34 2 2" xfId="47845"/>
    <cellStyle name="Porcentaje 2 34 2 2 2" xfId="47846"/>
    <cellStyle name="Porcentaje 2 34 2 3" xfId="47847"/>
    <cellStyle name="Porcentaje 2 34 2 4" xfId="47848"/>
    <cellStyle name="Porcentaje 2 34 2 5" xfId="47849"/>
    <cellStyle name="Porcentaje 2 34 2 6" xfId="47850"/>
    <cellStyle name="Porcentaje 2 34 3" xfId="47851"/>
    <cellStyle name="Porcentaje 2 34 3 2" xfId="47852"/>
    <cellStyle name="Porcentaje 2 34 4" xfId="47853"/>
    <cellStyle name="Porcentaje 2 34 4 2" xfId="47854"/>
    <cellStyle name="Porcentaje 2 34 5" xfId="47855"/>
    <cellStyle name="Porcentaje 2 35" xfId="47856"/>
    <cellStyle name="Porcentaje 2 35 2" xfId="47857"/>
    <cellStyle name="Porcentaje 2 35 2 2" xfId="47858"/>
    <cellStyle name="Porcentaje 2 35 2 2 2" xfId="47859"/>
    <cellStyle name="Porcentaje 2 35 2 3" xfId="47860"/>
    <cellStyle name="Porcentaje 2 35 2 4" xfId="47861"/>
    <cellStyle name="Porcentaje 2 35 2 5" xfId="47862"/>
    <cellStyle name="Porcentaje 2 35 2 6" xfId="47863"/>
    <cellStyle name="Porcentaje 2 35 3" xfId="47864"/>
    <cellStyle name="Porcentaje 2 35 3 2" xfId="47865"/>
    <cellStyle name="Porcentaje 2 35 4" xfId="47866"/>
    <cellStyle name="Porcentaje 2 35 4 2" xfId="47867"/>
    <cellStyle name="Porcentaje 2 35 5" xfId="47868"/>
    <cellStyle name="Porcentaje 2 36" xfId="47869"/>
    <cellStyle name="Porcentaje 2 36 2" xfId="47870"/>
    <cellStyle name="Porcentaje 2 36 2 2" xfId="47871"/>
    <cellStyle name="Porcentaje 2 36 2 2 2" xfId="47872"/>
    <cellStyle name="Porcentaje 2 36 2 3" xfId="47873"/>
    <cellStyle name="Porcentaje 2 36 2 4" xfId="47874"/>
    <cellStyle name="Porcentaje 2 36 2 5" xfId="47875"/>
    <cellStyle name="Porcentaje 2 36 2 6" xfId="47876"/>
    <cellStyle name="Porcentaje 2 36 3" xfId="47877"/>
    <cellStyle name="Porcentaje 2 36 3 2" xfId="47878"/>
    <cellStyle name="Porcentaje 2 36 4" xfId="47879"/>
    <cellStyle name="Porcentaje 2 36 4 2" xfId="47880"/>
    <cellStyle name="Porcentaje 2 36 5" xfId="47881"/>
    <cellStyle name="Porcentaje 2 37" xfId="47882"/>
    <cellStyle name="Porcentaje 2 37 2" xfId="47883"/>
    <cellStyle name="Porcentaje 2 37 2 2" xfId="47884"/>
    <cellStyle name="Porcentaje 2 37 2 2 2" xfId="47885"/>
    <cellStyle name="Porcentaje 2 37 2 3" xfId="47886"/>
    <cellStyle name="Porcentaje 2 37 2 4" xfId="47887"/>
    <cellStyle name="Porcentaje 2 37 2 5" xfId="47888"/>
    <cellStyle name="Porcentaje 2 37 2 6" xfId="47889"/>
    <cellStyle name="Porcentaje 2 37 3" xfId="47890"/>
    <cellStyle name="Porcentaje 2 37 3 2" xfId="47891"/>
    <cellStyle name="Porcentaje 2 37 4" xfId="47892"/>
    <cellStyle name="Porcentaje 2 37 4 2" xfId="47893"/>
    <cellStyle name="Porcentaje 2 37 5" xfId="47894"/>
    <cellStyle name="Porcentaje 2 38" xfId="47895"/>
    <cellStyle name="Porcentaje 2 38 2" xfId="47896"/>
    <cellStyle name="Porcentaje 2 38 2 2" xfId="47897"/>
    <cellStyle name="Porcentaje 2 38 2 2 2" xfId="47898"/>
    <cellStyle name="Porcentaje 2 38 2 3" xfId="47899"/>
    <cellStyle name="Porcentaje 2 38 2 4" xfId="47900"/>
    <cellStyle name="Porcentaje 2 38 2 5" xfId="47901"/>
    <cellStyle name="Porcentaje 2 38 2 6" xfId="47902"/>
    <cellStyle name="Porcentaje 2 38 3" xfId="47903"/>
    <cellStyle name="Porcentaje 2 38 3 2" xfId="47904"/>
    <cellStyle name="Porcentaje 2 38 4" xfId="47905"/>
    <cellStyle name="Porcentaje 2 38 4 2" xfId="47906"/>
    <cellStyle name="Porcentaje 2 38 5" xfId="47907"/>
    <cellStyle name="Porcentaje 2 39" xfId="47908"/>
    <cellStyle name="Porcentaje 2 39 2" xfId="47909"/>
    <cellStyle name="Porcentaje 2 39 2 2" xfId="47910"/>
    <cellStyle name="Porcentaje 2 39 2 2 2" xfId="47911"/>
    <cellStyle name="Porcentaje 2 39 2 3" xfId="47912"/>
    <cellStyle name="Porcentaje 2 39 2 4" xfId="47913"/>
    <cellStyle name="Porcentaje 2 39 2 5" xfId="47914"/>
    <cellStyle name="Porcentaje 2 39 2 6" xfId="47915"/>
    <cellStyle name="Porcentaje 2 39 3" xfId="47916"/>
    <cellStyle name="Porcentaje 2 39 3 2" xfId="47917"/>
    <cellStyle name="Porcentaje 2 39 4" xfId="47918"/>
    <cellStyle name="Porcentaje 2 39 4 2" xfId="47919"/>
    <cellStyle name="Porcentaje 2 39 5" xfId="47920"/>
    <cellStyle name="Porcentaje 2 4" xfId="47921"/>
    <cellStyle name="Porcentaje 2 4 2" xfId="47922"/>
    <cellStyle name="Porcentaje 2 4 2 2" xfId="47923"/>
    <cellStyle name="Porcentaje 2 4 2 2 2" xfId="47924"/>
    <cellStyle name="Porcentaje 2 4 2 3" xfId="47925"/>
    <cellStyle name="Porcentaje 2 4 2 3 2" xfId="47926"/>
    <cellStyle name="Porcentaje 2 4 2 4" xfId="47927"/>
    <cellStyle name="Porcentaje 2 4 2 4 2" xfId="47928"/>
    <cellStyle name="Porcentaje 2 4 2 5" xfId="47929"/>
    <cellStyle name="Porcentaje 2 4 2 6" xfId="47930"/>
    <cellStyle name="Porcentaje 2 4 3" xfId="47931"/>
    <cellStyle name="Porcentaje 2 4 3 2" xfId="47932"/>
    <cellStyle name="Porcentaje 2 4 4" xfId="47933"/>
    <cellStyle name="Porcentaje 2 4 4 2" xfId="47934"/>
    <cellStyle name="Porcentaje 2 4 5" xfId="47935"/>
    <cellStyle name="Porcentaje 2 4 5 2" xfId="47936"/>
    <cellStyle name="Porcentaje 2 4 6" xfId="47937"/>
    <cellStyle name="Porcentaje 2 40" xfId="47938"/>
    <cellStyle name="Porcentaje 2 40 2" xfId="47939"/>
    <cellStyle name="Porcentaje 2 40 2 2" xfId="47940"/>
    <cellStyle name="Porcentaje 2 40 2 2 2" xfId="47941"/>
    <cellStyle name="Porcentaje 2 40 2 3" xfId="47942"/>
    <cellStyle name="Porcentaje 2 40 2 4" xfId="47943"/>
    <cellStyle name="Porcentaje 2 40 2 5" xfId="47944"/>
    <cellStyle name="Porcentaje 2 40 2 6" xfId="47945"/>
    <cellStyle name="Porcentaje 2 40 3" xfId="47946"/>
    <cellStyle name="Porcentaje 2 40 3 2" xfId="47947"/>
    <cellStyle name="Porcentaje 2 40 4" xfId="47948"/>
    <cellStyle name="Porcentaje 2 40 4 2" xfId="47949"/>
    <cellStyle name="Porcentaje 2 40 5" xfId="47950"/>
    <cellStyle name="Porcentaje 2 41" xfId="47951"/>
    <cellStyle name="Porcentaje 2 41 2" xfId="47952"/>
    <cellStyle name="Porcentaje 2 41 2 2" xfId="47953"/>
    <cellStyle name="Porcentaje 2 41 2 2 2" xfId="47954"/>
    <cellStyle name="Porcentaje 2 41 2 3" xfId="47955"/>
    <cellStyle name="Porcentaje 2 41 2 4" xfId="47956"/>
    <cellStyle name="Porcentaje 2 41 2 5" xfId="47957"/>
    <cellStyle name="Porcentaje 2 41 2 6" xfId="47958"/>
    <cellStyle name="Porcentaje 2 41 3" xfId="47959"/>
    <cellStyle name="Porcentaje 2 41 3 2" xfId="47960"/>
    <cellStyle name="Porcentaje 2 41 4" xfId="47961"/>
    <cellStyle name="Porcentaje 2 41 4 2" xfId="47962"/>
    <cellStyle name="Porcentaje 2 41 5" xfId="47963"/>
    <cellStyle name="Porcentaje 2 42" xfId="47964"/>
    <cellStyle name="Porcentaje 2 42 2" xfId="47965"/>
    <cellStyle name="Porcentaje 2 42 2 2" xfId="47966"/>
    <cellStyle name="Porcentaje 2 42 2 2 2" xfId="47967"/>
    <cellStyle name="Porcentaje 2 42 2 3" xfId="47968"/>
    <cellStyle name="Porcentaje 2 42 2 4" xfId="47969"/>
    <cellStyle name="Porcentaje 2 42 2 5" xfId="47970"/>
    <cellStyle name="Porcentaje 2 42 2 6" xfId="47971"/>
    <cellStyle name="Porcentaje 2 42 3" xfId="47972"/>
    <cellStyle name="Porcentaje 2 42 3 2" xfId="47973"/>
    <cellStyle name="Porcentaje 2 42 4" xfId="47974"/>
    <cellStyle name="Porcentaje 2 42 4 2" xfId="47975"/>
    <cellStyle name="Porcentaje 2 42 5" xfId="47976"/>
    <cellStyle name="Porcentaje 2 43" xfId="47977"/>
    <cellStyle name="Porcentaje 2 43 2" xfId="47978"/>
    <cellStyle name="Porcentaje 2 43 2 2" xfId="47979"/>
    <cellStyle name="Porcentaje 2 43 2 2 2" xfId="47980"/>
    <cellStyle name="Porcentaje 2 43 2 3" xfId="47981"/>
    <cellStyle name="Porcentaje 2 43 2 4" xfId="47982"/>
    <cellStyle name="Porcentaje 2 43 2 5" xfId="47983"/>
    <cellStyle name="Porcentaje 2 43 2 6" xfId="47984"/>
    <cellStyle name="Porcentaje 2 43 3" xfId="47985"/>
    <cellStyle name="Porcentaje 2 43 3 2" xfId="47986"/>
    <cellStyle name="Porcentaje 2 43 4" xfId="47987"/>
    <cellStyle name="Porcentaje 2 43 4 2" xfId="47988"/>
    <cellStyle name="Porcentaje 2 43 5" xfId="47989"/>
    <cellStyle name="Porcentaje 2 44" xfId="47990"/>
    <cellStyle name="Porcentaje 2 44 2" xfId="47991"/>
    <cellStyle name="Porcentaje 2 44 2 2" xfId="47992"/>
    <cellStyle name="Porcentaje 2 44 2 2 2" xfId="47993"/>
    <cellStyle name="Porcentaje 2 44 2 3" xfId="47994"/>
    <cellStyle name="Porcentaje 2 44 2 4" xfId="47995"/>
    <cellStyle name="Porcentaje 2 44 2 5" xfId="47996"/>
    <cellStyle name="Porcentaje 2 44 2 6" xfId="47997"/>
    <cellStyle name="Porcentaje 2 44 3" xfId="47998"/>
    <cellStyle name="Porcentaje 2 44 3 2" xfId="47999"/>
    <cellStyle name="Porcentaje 2 44 4" xfId="48000"/>
    <cellStyle name="Porcentaje 2 44 4 2" xfId="48001"/>
    <cellStyle name="Porcentaje 2 44 5" xfId="48002"/>
    <cellStyle name="Porcentaje 2 45" xfId="48003"/>
    <cellStyle name="Porcentaje 2 45 2" xfId="48004"/>
    <cellStyle name="Porcentaje 2 45 2 2" xfId="48005"/>
    <cellStyle name="Porcentaje 2 45 2 2 2" xfId="48006"/>
    <cellStyle name="Porcentaje 2 45 2 3" xfId="48007"/>
    <cellStyle name="Porcentaje 2 45 2 4" xfId="48008"/>
    <cellStyle name="Porcentaje 2 45 2 5" xfId="48009"/>
    <cellStyle name="Porcentaje 2 45 2 6" xfId="48010"/>
    <cellStyle name="Porcentaje 2 45 3" xfId="48011"/>
    <cellStyle name="Porcentaje 2 45 3 2" xfId="48012"/>
    <cellStyle name="Porcentaje 2 45 4" xfId="48013"/>
    <cellStyle name="Porcentaje 2 45 4 2" xfId="48014"/>
    <cellStyle name="Porcentaje 2 45 5" xfId="48015"/>
    <cellStyle name="Porcentaje 2 46" xfId="48016"/>
    <cellStyle name="Porcentaje 2 46 2" xfId="48017"/>
    <cellStyle name="Porcentaje 2 46 2 2" xfId="48018"/>
    <cellStyle name="Porcentaje 2 46 2 2 2" xfId="48019"/>
    <cellStyle name="Porcentaje 2 46 2 3" xfId="48020"/>
    <cellStyle name="Porcentaje 2 46 2 4" xfId="48021"/>
    <cellStyle name="Porcentaje 2 46 2 5" xfId="48022"/>
    <cellStyle name="Porcentaje 2 46 2 6" xfId="48023"/>
    <cellStyle name="Porcentaje 2 46 3" xfId="48024"/>
    <cellStyle name="Porcentaje 2 46 3 2" xfId="48025"/>
    <cellStyle name="Porcentaje 2 46 4" xfId="48026"/>
    <cellStyle name="Porcentaje 2 46 4 2" xfId="48027"/>
    <cellStyle name="Porcentaje 2 46 5" xfId="48028"/>
    <cellStyle name="Porcentaje 2 47" xfId="48029"/>
    <cellStyle name="Porcentaje 2 47 2" xfId="48030"/>
    <cellStyle name="Porcentaje 2 47 2 2" xfId="48031"/>
    <cellStyle name="Porcentaje 2 47 2 2 2" xfId="48032"/>
    <cellStyle name="Porcentaje 2 47 2 3" xfId="48033"/>
    <cellStyle name="Porcentaje 2 47 2 4" xfId="48034"/>
    <cellStyle name="Porcentaje 2 47 2 5" xfId="48035"/>
    <cellStyle name="Porcentaje 2 47 2 6" xfId="48036"/>
    <cellStyle name="Porcentaje 2 47 3" xfId="48037"/>
    <cellStyle name="Porcentaje 2 47 3 2" xfId="48038"/>
    <cellStyle name="Porcentaje 2 47 4" xfId="48039"/>
    <cellStyle name="Porcentaje 2 47 4 2" xfId="48040"/>
    <cellStyle name="Porcentaje 2 47 5" xfId="48041"/>
    <cellStyle name="Porcentaje 2 48" xfId="48042"/>
    <cellStyle name="Porcentaje 2 48 2" xfId="48043"/>
    <cellStyle name="Porcentaje 2 48 2 2" xfId="48044"/>
    <cellStyle name="Porcentaje 2 48 2 2 2" xfId="48045"/>
    <cellStyle name="Porcentaje 2 48 2 3" xfId="48046"/>
    <cellStyle name="Porcentaje 2 48 2 4" xfId="48047"/>
    <cellStyle name="Porcentaje 2 48 2 5" xfId="48048"/>
    <cellStyle name="Porcentaje 2 48 2 6" xfId="48049"/>
    <cellStyle name="Porcentaje 2 48 3" xfId="48050"/>
    <cellStyle name="Porcentaje 2 48 3 2" xfId="48051"/>
    <cellStyle name="Porcentaje 2 48 4" xfId="48052"/>
    <cellStyle name="Porcentaje 2 48 4 2" xfId="48053"/>
    <cellStyle name="Porcentaje 2 48 5" xfId="48054"/>
    <cellStyle name="Porcentaje 2 49" xfId="48055"/>
    <cellStyle name="Porcentaje 2 49 2" xfId="48056"/>
    <cellStyle name="Porcentaje 2 49 2 2" xfId="48057"/>
    <cellStyle name="Porcentaje 2 49 2 2 2" xfId="48058"/>
    <cellStyle name="Porcentaje 2 49 2 3" xfId="48059"/>
    <cellStyle name="Porcentaje 2 49 2 4" xfId="48060"/>
    <cellStyle name="Porcentaje 2 49 2 5" xfId="48061"/>
    <cellStyle name="Porcentaje 2 49 2 6" xfId="48062"/>
    <cellStyle name="Porcentaje 2 49 3" xfId="48063"/>
    <cellStyle name="Porcentaje 2 49 3 2" xfId="48064"/>
    <cellStyle name="Porcentaje 2 49 4" xfId="48065"/>
    <cellStyle name="Porcentaje 2 49 4 2" xfId="48066"/>
    <cellStyle name="Porcentaje 2 49 5" xfId="48067"/>
    <cellStyle name="Porcentaje 2 5" xfId="48068"/>
    <cellStyle name="Porcentaje 2 5 2" xfId="48069"/>
    <cellStyle name="Porcentaje 2 5 2 2" xfId="48070"/>
    <cellStyle name="Porcentaje 2 5 2 2 2" xfId="48071"/>
    <cellStyle name="Porcentaje 2 5 2 3" xfId="48072"/>
    <cellStyle name="Porcentaje 2 5 2 3 2" xfId="48073"/>
    <cellStyle name="Porcentaje 2 5 2 4" xfId="48074"/>
    <cellStyle name="Porcentaje 2 5 2 5" xfId="48075"/>
    <cellStyle name="Porcentaje 2 5 2 6" xfId="48076"/>
    <cellStyle name="Porcentaje 2 5 3" xfId="48077"/>
    <cellStyle name="Porcentaje 2 5 3 2" xfId="48078"/>
    <cellStyle name="Porcentaje 2 5 4" xfId="48079"/>
    <cellStyle name="Porcentaje 2 5 4 2" xfId="48080"/>
    <cellStyle name="Porcentaje 2 5 5" xfId="48081"/>
    <cellStyle name="Porcentaje 2 5 5 2" xfId="48082"/>
    <cellStyle name="Porcentaje 2 5 6" xfId="48083"/>
    <cellStyle name="Porcentaje 2 50" xfId="48084"/>
    <cellStyle name="Porcentaje 2 50 2" xfId="48085"/>
    <cellStyle name="Porcentaje 2 50 2 2" xfId="48086"/>
    <cellStyle name="Porcentaje 2 50 2 2 2" xfId="48087"/>
    <cellStyle name="Porcentaje 2 50 2 3" xfId="48088"/>
    <cellStyle name="Porcentaje 2 50 2 4" xfId="48089"/>
    <cellStyle name="Porcentaje 2 50 2 5" xfId="48090"/>
    <cellStyle name="Porcentaje 2 50 2 6" xfId="48091"/>
    <cellStyle name="Porcentaje 2 50 3" xfId="48092"/>
    <cellStyle name="Porcentaje 2 50 3 2" xfId="48093"/>
    <cellStyle name="Porcentaje 2 50 4" xfId="48094"/>
    <cellStyle name="Porcentaje 2 50 4 2" xfId="48095"/>
    <cellStyle name="Porcentaje 2 50 5" xfId="48096"/>
    <cellStyle name="Porcentaje 2 51" xfId="48097"/>
    <cellStyle name="Porcentaje 2 51 2" xfId="48098"/>
    <cellStyle name="Porcentaje 2 51 2 2" xfId="48099"/>
    <cellStyle name="Porcentaje 2 51 2 2 2" xfId="48100"/>
    <cellStyle name="Porcentaje 2 51 2 3" xfId="48101"/>
    <cellStyle name="Porcentaje 2 51 2 4" xfId="48102"/>
    <cellStyle name="Porcentaje 2 51 2 5" xfId="48103"/>
    <cellStyle name="Porcentaje 2 51 2 6" xfId="48104"/>
    <cellStyle name="Porcentaje 2 51 3" xfId="48105"/>
    <cellStyle name="Porcentaje 2 51 3 2" xfId="48106"/>
    <cellStyle name="Porcentaje 2 51 4" xfId="48107"/>
    <cellStyle name="Porcentaje 2 51 4 2" xfId="48108"/>
    <cellStyle name="Porcentaje 2 51 5" xfId="48109"/>
    <cellStyle name="Porcentaje 2 52" xfId="48110"/>
    <cellStyle name="Porcentaje 2 52 2" xfId="48111"/>
    <cellStyle name="Porcentaje 2 52 2 2" xfId="48112"/>
    <cellStyle name="Porcentaje 2 52 2 2 2" xfId="48113"/>
    <cellStyle name="Porcentaje 2 52 2 3" xfId="48114"/>
    <cellStyle name="Porcentaje 2 52 2 4" xfId="48115"/>
    <cellStyle name="Porcentaje 2 52 2 5" xfId="48116"/>
    <cellStyle name="Porcentaje 2 52 2 6" xfId="48117"/>
    <cellStyle name="Porcentaje 2 52 3" xfId="48118"/>
    <cellStyle name="Porcentaje 2 52 3 2" xfId="48119"/>
    <cellStyle name="Porcentaje 2 52 4" xfId="48120"/>
    <cellStyle name="Porcentaje 2 52 4 2" xfId="48121"/>
    <cellStyle name="Porcentaje 2 52 5" xfId="48122"/>
    <cellStyle name="Porcentaje 2 53" xfId="48123"/>
    <cellStyle name="Porcentaje 2 53 2" xfId="48124"/>
    <cellStyle name="Porcentaje 2 53 2 2" xfId="48125"/>
    <cellStyle name="Porcentaje 2 53 2 2 2" xfId="48126"/>
    <cellStyle name="Porcentaje 2 53 2 3" xfId="48127"/>
    <cellStyle name="Porcentaje 2 53 2 4" xfId="48128"/>
    <cellStyle name="Porcentaje 2 53 2 5" xfId="48129"/>
    <cellStyle name="Porcentaje 2 53 2 6" xfId="48130"/>
    <cellStyle name="Porcentaje 2 53 3" xfId="48131"/>
    <cellStyle name="Porcentaje 2 53 3 2" xfId="48132"/>
    <cellStyle name="Porcentaje 2 53 4" xfId="48133"/>
    <cellStyle name="Porcentaje 2 53 4 2" xfId="48134"/>
    <cellStyle name="Porcentaje 2 53 5" xfId="48135"/>
    <cellStyle name="Porcentaje 2 54" xfId="48136"/>
    <cellStyle name="Porcentaje 2 54 2" xfId="48137"/>
    <cellStyle name="Porcentaje 2 54 2 2" xfId="48138"/>
    <cellStyle name="Porcentaje 2 54 2 2 2" xfId="48139"/>
    <cellStyle name="Porcentaje 2 54 2 3" xfId="48140"/>
    <cellStyle name="Porcentaje 2 54 2 4" xfId="48141"/>
    <cellStyle name="Porcentaje 2 54 2 5" xfId="48142"/>
    <cellStyle name="Porcentaje 2 54 2 6" xfId="48143"/>
    <cellStyle name="Porcentaje 2 54 3" xfId="48144"/>
    <cellStyle name="Porcentaje 2 54 3 2" xfId="48145"/>
    <cellStyle name="Porcentaje 2 54 4" xfId="48146"/>
    <cellStyle name="Porcentaje 2 54 4 2" xfId="48147"/>
    <cellStyle name="Porcentaje 2 54 5" xfId="48148"/>
    <cellStyle name="Porcentaje 2 55" xfId="48149"/>
    <cellStyle name="Porcentaje 2 55 2" xfId="48150"/>
    <cellStyle name="Porcentaje 2 55 2 2" xfId="48151"/>
    <cellStyle name="Porcentaje 2 55 2 2 2" xfId="48152"/>
    <cellStyle name="Porcentaje 2 55 2 3" xfId="48153"/>
    <cellStyle name="Porcentaje 2 55 2 4" xfId="48154"/>
    <cellStyle name="Porcentaje 2 55 2 5" xfId="48155"/>
    <cellStyle name="Porcentaje 2 55 2 6" xfId="48156"/>
    <cellStyle name="Porcentaje 2 55 3" xfId="48157"/>
    <cellStyle name="Porcentaje 2 55 3 2" xfId="48158"/>
    <cellStyle name="Porcentaje 2 55 4" xfId="48159"/>
    <cellStyle name="Porcentaje 2 55 4 2" xfId="48160"/>
    <cellStyle name="Porcentaje 2 55 5" xfId="48161"/>
    <cellStyle name="Porcentaje 2 56" xfId="48162"/>
    <cellStyle name="Porcentaje 2 56 2" xfId="48163"/>
    <cellStyle name="Porcentaje 2 56 2 2" xfId="48164"/>
    <cellStyle name="Porcentaje 2 56 2 2 2" xfId="48165"/>
    <cellStyle name="Porcentaje 2 56 2 3" xfId="48166"/>
    <cellStyle name="Porcentaje 2 56 2 4" xfId="48167"/>
    <cellStyle name="Porcentaje 2 56 2 5" xfId="48168"/>
    <cellStyle name="Porcentaje 2 56 2 6" xfId="48169"/>
    <cellStyle name="Porcentaje 2 56 3" xfId="48170"/>
    <cellStyle name="Porcentaje 2 56 3 2" xfId="48171"/>
    <cellStyle name="Porcentaje 2 56 4" xfId="48172"/>
    <cellStyle name="Porcentaje 2 56 4 2" xfId="48173"/>
    <cellStyle name="Porcentaje 2 56 5" xfId="48174"/>
    <cellStyle name="Porcentaje 2 57" xfId="48175"/>
    <cellStyle name="Porcentaje 2 57 2" xfId="48176"/>
    <cellStyle name="Porcentaje 2 57 2 2" xfId="48177"/>
    <cellStyle name="Porcentaje 2 57 2 2 2" xfId="48178"/>
    <cellStyle name="Porcentaje 2 57 2 3" xfId="48179"/>
    <cellStyle name="Porcentaje 2 57 2 4" xfId="48180"/>
    <cellStyle name="Porcentaje 2 57 2 5" xfId="48181"/>
    <cellStyle name="Porcentaje 2 57 2 6" xfId="48182"/>
    <cellStyle name="Porcentaje 2 57 3" xfId="48183"/>
    <cellStyle name="Porcentaje 2 57 3 2" xfId="48184"/>
    <cellStyle name="Porcentaje 2 57 4" xfId="48185"/>
    <cellStyle name="Porcentaje 2 57 4 2" xfId="48186"/>
    <cellStyle name="Porcentaje 2 57 5" xfId="48187"/>
    <cellStyle name="Porcentaje 2 58" xfId="48188"/>
    <cellStyle name="Porcentaje 2 58 2" xfId="48189"/>
    <cellStyle name="Porcentaje 2 58 2 2" xfId="48190"/>
    <cellStyle name="Porcentaje 2 58 2 2 2" xfId="48191"/>
    <cellStyle name="Porcentaje 2 58 2 3" xfId="48192"/>
    <cellStyle name="Porcentaje 2 58 2 4" xfId="48193"/>
    <cellStyle name="Porcentaje 2 58 2 5" xfId="48194"/>
    <cellStyle name="Porcentaje 2 58 2 6" xfId="48195"/>
    <cellStyle name="Porcentaje 2 58 3" xfId="48196"/>
    <cellStyle name="Porcentaje 2 58 3 2" xfId="48197"/>
    <cellStyle name="Porcentaje 2 58 4" xfId="48198"/>
    <cellStyle name="Porcentaje 2 58 4 2" xfId="48199"/>
    <cellStyle name="Porcentaje 2 58 5" xfId="48200"/>
    <cellStyle name="Porcentaje 2 59" xfId="48201"/>
    <cellStyle name="Porcentaje 2 59 2" xfId="48202"/>
    <cellStyle name="Porcentaje 2 59 2 2" xfId="48203"/>
    <cellStyle name="Porcentaje 2 59 2 2 2" xfId="48204"/>
    <cellStyle name="Porcentaje 2 59 2 3" xfId="48205"/>
    <cellStyle name="Porcentaje 2 59 2 4" xfId="48206"/>
    <cellStyle name="Porcentaje 2 59 2 5" xfId="48207"/>
    <cellStyle name="Porcentaje 2 59 2 6" xfId="48208"/>
    <cellStyle name="Porcentaje 2 59 3" xfId="48209"/>
    <cellStyle name="Porcentaje 2 59 3 2" xfId="48210"/>
    <cellStyle name="Porcentaje 2 59 4" xfId="48211"/>
    <cellStyle name="Porcentaje 2 59 4 2" xfId="48212"/>
    <cellStyle name="Porcentaje 2 59 5" xfId="48213"/>
    <cellStyle name="Porcentaje 2 6" xfId="48214"/>
    <cellStyle name="Porcentaje 2 6 2" xfId="48215"/>
    <cellStyle name="Porcentaje 2 6 2 2" xfId="48216"/>
    <cellStyle name="Porcentaje 2 6 2 2 2" xfId="48217"/>
    <cellStyle name="Porcentaje 2 6 2 3" xfId="48218"/>
    <cellStyle name="Porcentaje 2 6 2 3 2" xfId="48219"/>
    <cellStyle name="Porcentaje 2 6 2 4" xfId="48220"/>
    <cellStyle name="Porcentaje 2 6 2 5" xfId="48221"/>
    <cellStyle name="Porcentaje 2 6 2 6" xfId="48222"/>
    <cellStyle name="Porcentaje 2 6 3" xfId="48223"/>
    <cellStyle name="Porcentaje 2 6 3 2" xfId="48224"/>
    <cellStyle name="Porcentaje 2 6 4" xfId="48225"/>
    <cellStyle name="Porcentaje 2 6 4 2" xfId="48226"/>
    <cellStyle name="Porcentaje 2 6 5" xfId="48227"/>
    <cellStyle name="Porcentaje 2 6 5 2" xfId="48228"/>
    <cellStyle name="Porcentaje 2 6 6" xfId="48229"/>
    <cellStyle name="Porcentaje 2 60" xfId="48230"/>
    <cellStyle name="Porcentaje 2 60 2" xfId="48231"/>
    <cellStyle name="Porcentaje 2 60 2 2" xfId="48232"/>
    <cellStyle name="Porcentaje 2 60 2 2 2" xfId="48233"/>
    <cellStyle name="Porcentaje 2 60 2 3" xfId="48234"/>
    <cellStyle name="Porcentaje 2 60 2 4" xfId="48235"/>
    <cellStyle name="Porcentaje 2 60 2 5" xfId="48236"/>
    <cellStyle name="Porcentaje 2 60 2 6" xfId="48237"/>
    <cellStyle name="Porcentaje 2 60 3" xfId="48238"/>
    <cellStyle name="Porcentaje 2 60 3 2" xfId="48239"/>
    <cellStyle name="Porcentaje 2 60 4" xfId="48240"/>
    <cellStyle name="Porcentaje 2 60 4 2" xfId="48241"/>
    <cellStyle name="Porcentaje 2 60 5" xfId="48242"/>
    <cellStyle name="Porcentaje 2 61" xfId="48243"/>
    <cellStyle name="Porcentaje 2 61 2" xfId="48244"/>
    <cellStyle name="Porcentaje 2 61 2 2" xfId="48245"/>
    <cellStyle name="Porcentaje 2 61 2 2 2" xfId="48246"/>
    <cellStyle name="Porcentaje 2 61 2 3" xfId="48247"/>
    <cellStyle name="Porcentaje 2 61 2 4" xfId="48248"/>
    <cellStyle name="Porcentaje 2 61 2 5" xfId="48249"/>
    <cellStyle name="Porcentaje 2 61 2 6" xfId="48250"/>
    <cellStyle name="Porcentaje 2 61 3" xfId="48251"/>
    <cellStyle name="Porcentaje 2 61 3 2" xfId="48252"/>
    <cellStyle name="Porcentaje 2 61 4" xfId="48253"/>
    <cellStyle name="Porcentaje 2 61 4 2" xfId="48254"/>
    <cellStyle name="Porcentaje 2 61 5" xfId="48255"/>
    <cellStyle name="Porcentaje 2 62" xfId="48256"/>
    <cellStyle name="Porcentaje 2 62 2" xfId="48257"/>
    <cellStyle name="Porcentaje 2 62 2 2" xfId="48258"/>
    <cellStyle name="Porcentaje 2 62 2 2 2" xfId="48259"/>
    <cellStyle name="Porcentaje 2 62 2 3" xfId="48260"/>
    <cellStyle name="Porcentaje 2 62 2 4" xfId="48261"/>
    <cellStyle name="Porcentaje 2 62 2 5" xfId="48262"/>
    <cellStyle name="Porcentaje 2 62 2 6" xfId="48263"/>
    <cellStyle name="Porcentaje 2 62 3" xfId="48264"/>
    <cellStyle name="Porcentaje 2 62 3 2" xfId="48265"/>
    <cellStyle name="Porcentaje 2 62 4" xfId="48266"/>
    <cellStyle name="Porcentaje 2 62 4 2" xfId="48267"/>
    <cellStyle name="Porcentaje 2 62 5" xfId="48268"/>
    <cellStyle name="Porcentaje 2 63" xfId="48269"/>
    <cellStyle name="Porcentaje 2 63 2" xfId="48270"/>
    <cellStyle name="Porcentaje 2 63 2 2" xfId="48271"/>
    <cellStyle name="Porcentaje 2 63 2 3" xfId="48272"/>
    <cellStyle name="Porcentaje 2 63 3" xfId="48273"/>
    <cellStyle name="Porcentaje 2 63 3 2" xfId="48274"/>
    <cellStyle name="Porcentaje 2 63 4" xfId="48275"/>
    <cellStyle name="Porcentaje 2 63 5" xfId="48276"/>
    <cellStyle name="Porcentaje 2 64" xfId="48277"/>
    <cellStyle name="Porcentaje 2 64 2" xfId="48278"/>
    <cellStyle name="Porcentaje 2 64 3" xfId="48279"/>
    <cellStyle name="Porcentaje 2 64 4" xfId="48280"/>
    <cellStyle name="Porcentaje 2 65" xfId="48281"/>
    <cellStyle name="Porcentaje 2 65 2" xfId="48282"/>
    <cellStyle name="Porcentaje 2 65 3" xfId="48283"/>
    <cellStyle name="Porcentaje 2 66" xfId="48284"/>
    <cellStyle name="Porcentaje 2 66 2" xfId="48285"/>
    <cellStyle name="Porcentaje 2 66 3" xfId="48286"/>
    <cellStyle name="Porcentaje 2 67" xfId="48287"/>
    <cellStyle name="Porcentaje 2 68" xfId="48288"/>
    <cellStyle name="Porcentaje 2 69" xfId="48289"/>
    <cellStyle name="Porcentaje 2 7" xfId="48290"/>
    <cellStyle name="Porcentaje 2 7 2" xfId="48291"/>
    <cellStyle name="Porcentaje 2 7 2 2" xfId="48292"/>
    <cellStyle name="Porcentaje 2 7 2 2 2" xfId="48293"/>
    <cellStyle name="Porcentaje 2 7 2 3" xfId="48294"/>
    <cellStyle name="Porcentaje 2 7 2 3 2" xfId="48295"/>
    <cellStyle name="Porcentaje 2 7 2 4" xfId="48296"/>
    <cellStyle name="Porcentaje 2 7 2 5" xfId="48297"/>
    <cellStyle name="Porcentaje 2 7 2 6" xfId="48298"/>
    <cellStyle name="Porcentaje 2 7 3" xfId="48299"/>
    <cellStyle name="Porcentaje 2 7 3 2" xfId="48300"/>
    <cellStyle name="Porcentaje 2 7 4" xfId="48301"/>
    <cellStyle name="Porcentaje 2 7 4 2" xfId="48302"/>
    <cellStyle name="Porcentaje 2 7 5" xfId="48303"/>
    <cellStyle name="Porcentaje 2 7 5 2" xfId="48304"/>
    <cellStyle name="Porcentaje 2 7 6" xfId="48305"/>
    <cellStyle name="Porcentaje 2 70" xfId="48306"/>
    <cellStyle name="Porcentaje 2 71" xfId="48307"/>
    <cellStyle name="Porcentaje 2 72" xfId="48308"/>
    <cellStyle name="Porcentaje 2 73" xfId="48309"/>
    <cellStyle name="Porcentaje 2 74" xfId="48310"/>
    <cellStyle name="Porcentaje 2 75" xfId="48311"/>
    <cellStyle name="Porcentaje 2 76" xfId="48312"/>
    <cellStyle name="Porcentaje 2 77" xfId="48313"/>
    <cellStyle name="Porcentaje 2 78" xfId="48314"/>
    <cellStyle name="Porcentaje 2 79" xfId="48315"/>
    <cellStyle name="Porcentaje 2 8" xfId="48316"/>
    <cellStyle name="Porcentaje 2 8 2" xfId="48317"/>
    <cellStyle name="Porcentaje 2 8 2 2" xfId="48318"/>
    <cellStyle name="Porcentaje 2 8 2 2 2" xfId="48319"/>
    <cellStyle name="Porcentaje 2 8 2 3" xfId="48320"/>
    <cellStyle name="Porcentaje 2 8 2 3 2" xfId="48321"/>
    <cellStyle name="Porcentaje 2 8 2 4" xfId="48322"/>
    <cellStyle name="Porcentaje 2 8 2 5" xfId="48323"/>
    <cellStyle name="Porcentaje 2 8 2 6" xfId="48324"/>
    <cellStyle name="Porcentaje 2 8 3" xfId="48325"/>
    <cellStyle name="Porcentaje 2 8 3 2" xfId="48326"/>
    <cellStyle name="Porcentaje 2 8 4" xfId="48327"/>
    <cellStyle name="Porcentaje 2 8 4 2" xfId="48328"/>
    <cellStyle name="Porcentaje 2 8 5" xfId="48329"/>
    <cellStyle name="Porcentaje 2 8 5 2" xfId="48330"/>
    <cellStyle name="Porcentaje 2 8 6" xfId="48331"/>
    <cellStyle name="Porcentaje 2 80" xfId="48332"/>
    <cellStyle name="Porcentaje 2 81" xfId="48333"/>
    <cellStyle name="Porcentaje 2 82" xfId="48334"/>
    <cellStyle name="Porcentaje 2 83" xfId="48335"/>
    <cellStyle name="Porcentaje 2 84" xfId="48336"/>
    <cellStyle name="Porcentaje 2 85" xfId="48337"/>
    <cellStyle name="Porcentaje 2 86" xfId="48338"/>
    <cellStyle name="Porcentaje 2 87" xfId="48339"/>
    <cellStyle name="Porcentaje 2 9" xfId="48340"/>
    <cellStyle name="Porcentaje 2 9 2" xfId="48341"/>
    <cellStyle name="Porcentaje 2 9 2 2" xfId="48342"/>
    <cellStyle name="Porcentaje 2 9 2 2 2" xfId="48343"/>
    <cellStyle name="Porcentaje 2 9 2 3" xfId="48344"/>
    <cellStyle name="Porcentaje 2 9 2 3 2" xfId="48345"/>
    <cellStyle name="Porcentaje 2 9 2 4" xfId="48346"/>
    <cellStyle name="Porcentaje 2 9 2 5" xfId="48347"/>
    <cellStyle name="Porcentaje 2 9 2 6" xfId="48348"/>
    <cellStyle name="Porcentaje 2 9 3" xfId="48349"/>
    <cellStyle name="Porcentaje 2 9 3 2" xfId="48350"/>
    <cellStyle name="Porcentaje 2 9 4" xfId="48351"/>
    <cellStyle name="Porcentaje 2 9 4 2" xfId="48352"/>
    <cellStyle name="Porcentaje 2 9 5" xfId="48353"/>
    <cellStyle name="Porcentaje 2 9 5 2" xfId="48354"/>
    <cellStyle name="Porcentaje 2 9 6" xfId="48355"/>
    <cellStyle name="Porcentaje 2_ DOCT  2006" xfId="48356"/>
    <cellStyle name="Porcentaje 20" xfId="48357"/>
    <cellStyle name="Porcentaje 20 2" xfId="48358"/>
    <cellStyle name="Porcentaje 20 2 2" xfId="48359"/>
    <cellStyle name="Porcentaje 20 2 2 2" xfId="48360"/>
    <cellStyle name="Porcentaje 20 2 3" xfId="48361"/>
    <cellStyle name="Porcentaje 20 2 4" xfId="48362"/>
    <cellStyle name="Porcentaje 20 2 5" xfId="48363"/>
    <cellStyle name="Porcentaje 20 2 6" xfId="48364"/>
    <cellStyle name="Porcentaje 20 3" xfId="48365"/>
    <cellStyle name="Porcentaje 20 3 2" xfId="48366"/>
    <cellStyle name="Porcentaje 20 4" xfId="48367"/>
    <cellStyle name="Porcentaje 20 4 2" xfId="48368"/>
    <cellStyle name="Porcentaje 20 5" xfId="48369"/>
    <cellStyle name="Porcentaje 21" xfId="48370"/>
    <cellStyle name="Porcentaje 21 2" xfId="48371"/>
    <cellStyle name="Porcentaje 21 2 2" xfId="48372"/>
    <cellStyle name="Porcentaje 21 2 2 2" xfId="48373"/>
    <cellStyle name="Porcentaje 21 2 3" xfId="48374"/>
    <cellStyle name="Porcentaje 21 2 4" xfId="48375"/>
    <cellStyle name="Porcentaje 21 2 5" xfId="48376"/>
    <cellStyle name="Porcentaje 21 2 6" xfId="48377"/>
    <cellStyle name="Porcentaje 21 3" xfId="48378"/>
    <cellStyle name="Porcentaje 21 3 2" xfId="48379"/>
    <cellStyle name="Porcentaje 21 4" xfId="48380"/>
    <cellStyle name="Porcentaje 21 4 2" xfId="48381"/>
    <cellStyle name="Porcentaje 21 5" xfId="48382"/>
    <cellStyle name="Porcentaje 22" xfId="48383"/>
    <cellStyle name="Porcentaje 22 2" xfId="48384"/>
    <cellStyle name="Porcentaje 22 2 2" xfId="48385"/>
    <cellStyle name="Porcentaje 22 2 2 2" xfId="48386"/>
    <cellStyle name="Porcentaje 22 2 3" xfId="48387"/>
    <cellStyle name="Porcentaje 22 2 4" xfId="48388"/>
    <cellStyle name="Porcentaje 22 2 5" xfId="48389"/>
    <cellStyle name="Porcentaje 22 2 6" xfId="48390"/>
    <cellStyle name="Porcentaje 22 3" xfId="48391"/>
    <cellStyle name="Porcentaje 22 3 2" xfId="48392"/>
    <cellStyle name="Porcentaje 22 4" xfId="48393"/>
    <cellStyle name="Porcentaje 22 4 2" xfId="48394"/>
    <cellStyle name="Porcentaje 22 5" xfId="48395"/>
    <cellStyle name="Porcentaje 23" xfId="48396"/>
    <cellStyle name="Porcentaje 23 2" xfId="48397"/>
    <cellStyle name="Porcentaje 23 2 2" xfId="48398"/>
    <cellStyle name="Porcentaje 23 2 2 2" xfId="48399"/>
    <cellStyle name="Porcentaje 23 2 3" xfId="48400"/>
    <cellStyle name="Porcentaje 23 2 4" xfId="48401"/>
    <cellStyle name="Porcentaje 23 2 5" xfId="48402"/>
    <cellStyle name="Porcentaje 23 2 6" xfId="48403"/>
    <cellStyle name="Porcentaje 23 3" xfId="48404"/>
    <cellStyle name="Porcentaje 23 3 2" xfId="48405"/>
    <cellStyle name="Porcentaje 23 4" xfId="48406"/>
    <cellStyle name="Porcentaje 23 4 2" xfId="48407"/>
    <cellStyle name="Porcentaje 23 5" xfId="48408"/>
    <cellStyle name="Porcentaje 24" xfId="48409"/>
    <cellStyle name="Porcentaje 24 2" xfId="48410"/>
    <cellStyle name="Porcentaje 24 2 2" xfId="48411"/>
    <cellStyle name="Porcentaje 24 2 2 2" xfId="48412"/>
    <cellStyle name="Porcentaje 24 2 3" xfId="48413"/>
    <cellStyle name="Porcentaje 24 2 4" xfId="48414"/>
    <cellStyle name="Porcentaje 24 2 5" xfId="48415"/>
    <cellStyle name="Porcentaje 24 2 6" xfId="48416"/>
    <cellStyle name="Porcentaje 24 3" xfId="48417"/>
    <cellStyle name="Porcentaje 24 3 2" xfId="48418"/>
    <cellStyle name="Porcentaje 24 4" xfId="48419"/>
    <cellStyle name="Porcentaje 24 4 2" xfId="48420"/>
    <cellStyle name="Porcentaje 24 5" xfId="48421"/>
    <cellStyle name="Porcentaje 25" xfId="48422"/>
    <cellStyle name="Porcentaje 25 2" xfId="48423"/>
    <cellStyle name="Porcentaje 25 2 2" xfId="48424"/>
    <cellStyle name="Porcentaje 25 2 2 2" xfId="48425"/>
    <cellStyle name="Porcentaje 25 2 3" xfId="48426"/>
    <cellStyle name="Porcentaje 25 2 4" xfId="48427"/>
    <cellStyle name="Porcentaje 25 2 5" xfId="48428"/>
    <cellStyle name="Porcentaje 25 2 6" xfId="48429"/>
    <cellStyle name="Porcentaje 25 3" xfId="48430"/>
    <cellStyle name="Porcentaje 25 3 2" xfId="48431"/>
    <cellStyle name="Porcentaje 25 4" xfId="48432"/>
    <cellStyle name="Porcentaje 25 4 2" xfId="48433"/>
    <cellStyle name="Porcentaje 25 5" xfId="48434"/>
    <cellStyle name="Porcentaje 26" xfId="48435"/>
    <cellStyle name="Porcentaje 26 2" xfId="48436"/>
    <cellStyle name="Porcentaje 26 2 2" xfId="48437"/>
    <cellStyle name="Porcentaje 26 2 2 2" xfId="48438"/>
    <cellStyle name="Porcentaje 26 2 3" xfId="48439"/>
    <cellStyle name="Porcentaje 26 2 4" xfId="48440"/>
    <cellStyle name="Porcentaje 26 2 5" xfId="48441"/>
    <cellStyle name="Porcentaje 26 2 6" xfId="48442"/>
    <cellStyle name="Porcentaje 26 3" xfId="48443"/>
    <cellStyle name="Porcentaje 26 3 2" xfId="48444"/>
    <cellStyle name="Porcentaje 26 4" xfId="48445"/>
    <cellStyle name="Porcentaje 26 4 2" xfId="48446"/>
    <cellStyle name="Porcentaje 26 5" xfId="48447"/>
    <cellStyle name="Porcentaje 27" xfId="48448"/>
    <cellStyle name="Porcentaje 27 2" xfId="48449"/>
    <cellStyle name="Porcentaje 27 2 2" xfId="48450"/>
    <cellStyle name="Porcentaje 27 2 2 2" xfId="48451"/>
    <cellStyle name="Porcentaje 27 2 3" xfId="48452"/>
    <cellStyle name="Porcentaje 27 2 4" xfId="48453"/>
    <cellStyle name="Porcentaje 27 2 5" xfId="48454"/>
    <cellStyle name="Porcentaje 27 2 6" xfId="48455"/>
    <cellStyle name="Porcentaje 27 3" xfId="48456"/>
    <cellStyle name="Porcentaje 27 3 2" xfId="48457"/>
    <cellStyle name="Porcentaje 27 4" xfId="48458"/>
    <cellStyle name="Porcentaje 27 4 2" xfId="48459"/>
    <cellStyle name="Porcentaje 27 5" xfId="48460"/>
    <cellStyle name="Porcentaje 28" xfId="48461"/>
    <cellStyle name="Porcentaje 28 2" xfId="48462"/>
    <cellStyle name="Porcentaje 28 2 2" xfId="48463"/>
    <cellStyle name="Porcentaje 28 2 2 2" xfId="48464"/>
    <cellStyle name="Porcentaje 28 2 3" xfId="48465"/>
    <cellStyle name="Porcentaje 28 2 4" xfId="48466"/>
    <cellStyle name="Porcentaje 28 2 5" xfId="48467"/>
    <cellStyle name="Porcentaje 28 2 6" xfId="48468"/>
    <cellStyle name="Porcentaje 28 3" xfId="48469"/>
    <cellStyle name="Porcentaje 28 3 2" xfId="48470"/>
    <cellStyle name="Porcentaje 28 4" xfId="48471"/>
    <cellStyle name="Porcentaje 28 4 2" xfId="48472"/>
    <cellStyle name="Porcentaje 28 5" xfId="48473"/>
    <cellStyle name="Porcentaje 29" xfId="48474"/>
    <cellStyle name="Porcentaje 29 2" xfId="48475"/>
    <cellStyle name="Porcentaje 29 2 2" xfId="48476"/>
    <cellStyle name="Porcentaje 29 2 2 2" xfId="48477"/>
    <cellStyle name="Porcentaje 29 2 3" xfId="48478"/>
    <cellStyle name="Porcentaje 29 2 4" xfId="48479"/>
    <cellStyle name="Porcentaje 29 2 5" xfId="48480"/>
    <cellStyle name="Porcentaje 29 2 6" xfId="48481"/>
    <cellStyle name="Porcentaje 29 3" xfId="48482"/>
    <cellStyle name="Porcentaje 29 3 2" xfId="48483"/>
    <cellStyle name="Porcentaje 29 4" xfId="48484"/>
    <cellStyle name="Porcentaje 29 4 2" xfId="48485"/>
    <cellStyle name="Porcentaje 29 5" xfId="48486"/>
    <cellStyle name="Porcentaje 3" xfId="48487"/>
    <cellStyle name="Porcentaje 3 10" xfId="48488"/>
    <cellStyle name="Porcentaje 3 10 2" xfId="48489"/>
    <cellStyle name="Porcentaje 3 10 3" xfId="48490"/>
    <cellStyle name="Porcentaje 3 11" xfId="48491"/>
    <cellStyle name="Porcentaje 3 11 2" xfId="48492"/>
    <cellStyle name="Porcentaje 3 12" xfId="48493"/>
    <cellStyle name="Porcentaje 3 13" xfId="48494"/>
    <cellStyle name="Porcentaje 3 13 2" xfId="48495"/>
    <cellStyle name="Porcentaje 3 14" xfId="48496"/>
    <cellStyle name="Porcentaje 3 15" xfId="48497"/>
    <cellStyle name="Porcentaje 3 2" xfId="48498"/>
    <cellStyle name="Porcentaje 3 2 2" xfId="48499"/>
    <cellStyle name="Porcentaje 3 2 2 2" xfId="48500"/>
    <cellStyle name="Porcentaje 3 2 2 2 2" xfId="48501"/>
    <cellStyle name="Porcentaje 3 2 2 3" xfId="48502"/>
    <cellStyle name="Porcentaje 3 2 2 4" xfId="48503"/>
    <cellStyle name="Porcentaje 3 2 2 5" xfId="48504"/>
    <cellStyle name="Porcentaje 3 2 2 6" xfId="48505"/>
    <cellStyle name="Porcentaje 3 2 2 7" xfId="48506"/>
    <cellStyle name="Porcentaje 3 2 3" xfId="48507"/>
    <cellStyle name="Porcentaje 3 2 3 2" xfId="48508"/>
    <cellStyle name="Porcentaje 3 2 3 3" xfId="48509"/>
    <cellStyle name="Porcentaje 3 2 4" xfId="48510"/>
    <cellStyle name="Porcentaje 3 2 4 2" xfId="48511"/>
    <cellStyle name="Porcentaje 3 2 5" xfId="48512"/>
    <cellStyle name="Porcentaje 3 2 6" xfId="48513"/>
    <cellStyle name="Porcentaje 3 2 7" xfId="48514"/>
    <cellStyle name="Porcentaje 3 3" xfId="48515"/>
    <cellStyle name="Porcentaje 3 3 2" xfId="48516"/>
    <cellStyle name="Porcentaje 3 3 2 2" xfId="48517"/>
    <cellStyle name="Porcentaje 3 3 2 2 2" xfId="48518"/>
    <cellStyle name="Porcentaje 3 3 2 3" xfId="48519"/>
    <cellStyle name="Porcentaje 3 3 2 4" xfId="48520"/>
    <cellStyle name="Porcentaje 3 3 2 5" xfId="48521"/>
    <cellStyle name="Porcentaje 3 3 2 6" xfId="48522"/>
    <cellStyle name="Porcentaje 3 3 3" xfId="48523"/>
    <cellStyle name="Porcentaje 3 3 3 2" xfId="48524"/>
    <cellStyle name="Porcentaje 3 3 4" xfId="48525"/>
    <cellStyle name="Porcentaje 3 3 4 2" xfId="48526"/>
    <cellStyle name="Porcentaje 3 3 5" xfId="48527"/>
    <cellStyle name="Porcentaje 3 3 6" xfId="48528"/>
    <cellStyle name="Porcentaje 3 4" xfId="48529"/>
    <cellStyle name="Porcentaje 3 4 2" xfId="48530"/>
    <cellStyle name="Porcentaje 3 4 2 2" xfId="48531"/>
    <cellStyle name="Porcentaje 3 4 2 2 2" xfId="48532"/>
    <cellStyle name="Porcentaje 3 4 2 2 3" xfId="48533"/>
    <cellStyle name="Porcentaje 3 4 2 3" xfId="48534"/>
    <cellStyle name="Porcentaje 3 4 2 3 2" xfId="48535"/>
    <cellStyle name="Porcentaje 3 4 2 4" xfId="48536"/>
    <cellStyle name="Porcentaje 3 4 2 5" xfId="48537"/>
    <cellStyle name="Porcentaje 3 4 2 6" xfId="48538"/>
    <cellStyle name="Porcentaje 3 4 2 7" xfId="48539"/>
    <cellStyle name="Porcentaje 3 4 2 8" xfId="48540"/>
    <cellStyle name="Porcentaje 3 4 2 9" xfId="48541"/>
    <cellStyle name="Porcentaje 3 4 3" xfId="48542"/>
    <cellStyle name="Porcentaje 3 4 3 2" xfId="48543"/>
    <cellStyle name="Porcentaje 3 4 3 3" xfId="48544"/>
    <cellStyle name="Porcentaje 3 4 4" xfId="48545"/>
    <cellStyle name="Porcentaje 3 4 4 2" xfId="48546"/>
    <cellStyle name="Porcentaje 3 4 5" xfId="48547"/>
    <cellStyle name="Porcentaje 3 4 6" xfId="48548"/>
    <cellStyle name="Porcentaje 3 4 7" xfId="48549"/>
    <cellStyle name="Porcentaje 3 5" xfId="48550"/>
    <cellStyle name="Porcentaje 3 5 2" xfId="48551"/>
    <cellStyle name="Porcentaje 3 5 2 2" xfId="48552"/>
    <cellStyle name="Porcentaje 3 5 2 2 2" xfId="48553"/>
    <cellStyle name="Porcentaje 3 5 2 3" xfId="48554"/>
    <cellStyle name="Porcentaje 3 5 2 4" xfId="48555"/>
    <cellStyle name="Porcentaje 3 5 2 5" xfId="48556"/>
    <cellStyle name="Porcentaje 3 5 2 6" xfId="48557"/>
    <cellStyle name="Porcentaje 3 5 3" xfId="48558"/>
    <cellStyle name="Porcentaje 3 5 3 2" xfId="48559"/>
    <cellStyle name="Porcentaje 3 5 4" xfId="48560"/>
    <cellStyle name="Porcentaje 3 5 4 2" xfId="48561"/>
    <cellStyle name="Porcentaje 3 5 5" xfId="48562"/>
    <cellStyle name="Porcentaje 3 5 6" xfId="48563"/>
    <cellStyle name="Porcentaje 3 6" xfId="48564"/>
    <cellStyle name="Porcentaje 3 6 2" xfId="48565"/>
    <cellStyle name="Porcentaje 3 6 2 2" xfId="48566"/>
    <cellStyle name="Porcentaje 3 6 2 2 2" xfId="48567"/>
    <cellStyle name="Porcentaje 3 6 2 3" xfId="48568"/>
    <cellStyle name="Porcentaje 3 6 2 4" xfId="48569"/>
    <cellStyle name="Porcentaje 3 6 2 5" xfId="48570"/>
    <cellStyle name="Porcentaje 3 6 2 6" xfId="48571"/>
    <cellStyle name="Porcentaje 3 6 3" xfId="48572"/>
    <cellStyle name="Porcentaje 3 6 3 2" xfId="48573"/>
    <cellStyle name="Porcentaje 3 6 4" xfId="48574"/>
    <cellStyle name="Porcentaje 3 6 4 2" xfId="48575"/>
    <cellStyle name="Porcentaje 3 6 5" xfId="48576"/>
    <cellStyle name="Porcentaje 3 7" xfId="48577"/>
    <cellStyle name="Porcentaje 3 7 2" xfId="48578"/>
    <cellStyle name="Porcentaje 3 7 2 2" xfId="48579"/>
    <cellStyle name="Porcentaje 3 7 2 2 2" xfId="48580"/>
    <cellStyle name="Porcentaje 3 7 2 3" xfId="48581"/>
    <cellStyle name="Porcentaje 3 7 2 4" xfId="48582"/>
    <cellStyle name="Porcentaje 3 7 2 5" xfId="48583"/>
    <cellStyle name="Porcentaje 3 7 2 6" xfId="48584"/>
    <cellStyle name="Porcentaje 3 7 3" xfId="48585"/>
    <cellStyle name="Porcentaje 3 7 3 2" xfId="48586"/>
    <cellStyle name="Porcentaje 3 7 4" xfId="48587"/>
    <cellStyle name="Porcentaje 3 7 4 2" xfId="48588"/>
    <cellStyle name="Porcentaje 3 7 5" xfId="48589"/>
    <cellStyle name="Porcentaje 3 8" xfId="48590"/>
    <cellStyle name="Porcentaje 3 8 2" xfId="48591"/>
    <cellStyle name="Porcentaje 3 8 2 2" xfId="48592"/>
    <cellStyle name="Porcentaje 3 8 2 2 2" xfId="48593"/>
    <cellStyle name="Porcentaje 3 8 2 3" xfId="48594"/>
    <cellStyle name="Porcentaje 3 8 2 4" xfId="48595"/>
    <cellStyle name="Porcentaje 3 8 2 5" xfId="48596"/>
    <cellStyle name="Porcentaje 3 8 2 6" xfId="48597"/>
    <cellStyle name="Porcentaje 3 8 3" xfId="48598"/>
    <cellStyle name="Porcentaje 3 8 3 2" xfId="48599"/>
    <cellStyle name="Porcentaje 3 8 4" xfId="48600"/>
    <cellStyle name="Porcentaje 3 8 4 2" xfId="48601"/>
    <cellStyle name="Porcentaje 3 8 5" xfId="48602"/>
    <cellStyle name="Porcentaje 3 9" xfId="48603"/>
    <cellStyle name="Porcentaje 3 9 2" xfId="48604"/>
    <cellStyle name="Porcentaje 3 9 2 2" xfId="48605"/>
    <cellStyle name="Porcentaje 3 9 2 3" xfId="48606"/>
    <cellStyle name="Porcentaje 3 9 3" xfId="48607"/>
    <cellStyle name="Porcentaje 3 9 3 2" xfId="48608"/>
    <cellStyle name="Porcentaje 3 9 4" xfId="48609"/>
    <cellStyle name="Porcentaje 3 9 5" xfId="48610"/>
    <cellStyle name="Porcentaje 30" xfId="48611"/>
    <cellStyle name="Porcentaje 30 2" xfId="48612"/>
    <cellStyle name="Porcentaje 30 2 2" xfId="48613"/>
    <cellStyle name="Porcentaje 30 2 2 2" xfId="48614"/>
    <cellStyle name="Porcentaje 30 2 3" xfId="48615"/>
    <cellStyle name="Porcentaje 30 2 4" xfId="48616"/>
    <cellStyle name="Porcentaje 30 2 5" xfId="48617"/>
    <cellStyle name="Porcentaje 30 2 6" xfId="48618"/>
    <cellStyle name="Porcentaje 30 3" xfId="48619"/>
    <cellStyle name="Porcentaje 30 3 2" xfId="48620"/>
    <cellStyle name="Porcentaje 30 4" xfId="48621"/>
    <cellStyle name="Porcentaje 30 4 2" xfId="48622"/>
    <cellStyle name="Porcentaje 30 5" xfId="48623"/>
    <cellStyle name="Porcentaje 31" xfId="48624"/>
    <cellStyle name="Porcentaje 31 2" xfId="48625"/>
    <cellStyle name="Porcentaje 31 2 2" xfId="48626"/>
    <cellStyle name="Porcentaje 31 2 2 2" xfId="48627"/>
    <cellStyle name="Porcentaje 31 2 3" xfId="48628"/>
    <cellStyle name="Porcentaje 31 2 4" xfId="48629"/>
    <cellStyle name="Porcentaje 31 2 5" xfId="48630"/>
    <cellStyle name="Porcentaje 31 2 6" xfId="48631"/>
    <cellStyle name="Porcentaje 31 3" xfId="48632"/>
    <cellStyle name="Porcentaje 31 3 2" xfId="48633"/>
    <cellStyle name="Porcentaje 31 4" xfId="48634"/>
    <cellStyle name="Porcentaje 31 4 2" xfId="48635"/>
    <cellStyle name="Porcentaje 31 5" xfId="48636"/>
    <cellStyle name="Porcentaje 32" xfId="48637"/>
    <cellStyle name="Porcentaje 32 2" xfId="48638"/>
    <cellStyle name="Porcentaje 32 2 2" xfId="48639"/>
    <cellStyle name="Porcentaje 32 2 2 2" xfId="48640"/>
    <cellStyle name="Porcentaje 32 2 3" xfId="48641"/>
    <cellStyle name="Porcentaje 32 2 4" xfId="48642"/>
    <cellStyle name="Porcentaje 32 2 5" xfId="48643"/>
    <cellStyle name="Porcentaje 32 2 6" xfId="48644"/>
    <cellStyle name="Porcentaje 32 3" xfId="48645"/>
    <cellStyle name="Porcentaje 32 3 2" xfId="48646"/>
    <cellStyle name="Porcentaje 32 4" xfId="48647"/>
    <cellStyle name="Porcentaje 32 4 2" xfId="48648"/>
    <cellStyle name="Porcentaje 32 5" xfId="48649"/>
    <cellStyle name="Porcentaje 33" xfId="48650"/>
    <cellStyle name="Porcentaje 33 2" xfId="48651"/>
    <cellStyle name="Porcentaje 33 2 2" xfId="48652"/>
    <cellStyle name="Porcentaje 33 2 2 2" xfId="48653"/>
    <cellStyle name="Porcentaje 33 2 3" xfId="48654"/>
    <cellStyle name="Porcentaje 33 2 4" xfId="48655"/>
    <cellStyle name="Porcentaje 33 2 5" xfId="48656"/>
    <cellStyle name="Porcentaje 33 2 6" xfId="48657"/>
    <cellStyle name="Porcentaje 33 3" xfId="48658"/>
    <cellStyle name="Porcentaje 33 3 2" xfId="48659"/>
    <cellStyle name="Porcentaje 33 4" xfId="48660"/>
    <cellStyle name="Porcentaje 33 4 2" xfId="48661"/>
    <cellStyle name="Porcentaje 33 5" xfId="48662"/>
    <cellStyle name="Porcentaje 34" xfId="48663"/>
    <cellStyle name="Porcentaje 34 2" xfId="48664"/>
    <cellStyle name="Porcentaje 34 2 2" xfId="48665"/>
    <cellStyle name="Porcentaje 34 2 2 2" xfId="48666"/>
    <cellStyle name="Porcentaje 34 2 3" xfId="48667"/>
    <cellStyle name="Porcentaje 34 2 4" xfId="48668"/>
    <cellStyle name="Porcentaje 34 2 5" xfId="48669"/>
    <cellStyle name="Porcentaje 34 2 6" xfId="48670"/>
    <cellStyle name="Porcentaje 34 3" xfId="48671"/>
    <cellStyle name="Porcentaje 34 3 2" xfId="48672"/>
    <cellStyle name="Porcentaje 34 4" xfId="48673"/>
    <cellStyle name="Porcentaje 34 4 2" xfId="48674"/>
    <cellStyle name="Porcentaje 34 5" xfId="48675"/>
    <cellStyle name="Porcentaje 35" xfId="48676"/>
    <cellStyle name="Porcentaje 35 2" xfId="48677"/>
    <cellStyle name="Porcentaje 35 2 2" xfId="48678"/>
    <cellStyle name="Porcentaje 35 2 2 2" xfId="48679"/>
    <cellStyle name="Porcentaje 35 2 3" xfId="48680"/>
    <cellStyle name="Porcentaje 35 2 4" xfId="48681"/>
    <cellStyle name="Porcentaje 35 2 5" xfId="48682"/>
    <cellStyle name="Porcentaje 35 2 6" xfId="48683"/>
    <cellStyle name="Porcentaje 35 3" xfId="48684"/>
    <cellStyle name="Porcentaje 35 3 2" xfId="48685"/>
    <cellStyle name="Porcentaje 35 4" xfId="48686"/>
    <cellStyle name="Porcentaje 35 4 2" xfId="48687"/>
    <cellStyle name="Porcentaje 35 5" xfId="48688"/>
    <cellStyle name="Porcentaje 36" xfId="48689"/>
    <cellStyle name="Porcentaje 36 2" xfId="48690"/>
    <cellStyle name="Porcentaje 36 2 2" xfId="48691"/>
    <cellStyle name="Porcentaje 36 2 2 2" xfId="48692"/>
    <cellStyle name="Porcentaje 36 2 3" xfId="48693"/>
    <cellStyle name="Porcentaje 36 2 4" xfId="48694"/>
    <cellStyle name="Porcentaje 36 2 5" xfId="48695"/>
    <cellStyle name="Porcentaje 36 2 6" xfId="48696"/>
    <cellStyle name="Porcentaje 36 3" xfId="48697"/>
    <cellStyle name="Porcentaje 36 3 2" xfId="48698"/>
    <cellStyle name="Porcentaje 36 4" xfId="48699"/>
    <cellStyle name="Porcentaje 36 4 2" xfId="48700"/>
    <cellStyle name="Porcentaje 36 5" xfId="48701"/>
    <cellStyle name="Porcentaje 37" xfId="48702"/>
    <cellStyle name="Porcentaje 37 2" xfId="48703"/>
    <cellStyle name="Porcentaje 37 2 2" xfId="48704"/>
    <cellStyle name="Porcentaje 37 2 2 2" xfId="48705"/>
    <cellStyle name="Porcentaje 37 2 3" xfId="48706"/>
    <cellStyle name="Porcentaje 37 2 4" xfId="48707"/>
    <cellStyle name="Porcentaje 37 2 5" xfId="48708"/>
    <cellStyle name="Porcentaje 37 2 6" xfId="48709"/>
    <cellStyle name="Porcentaje 37 3" xfId="48710"/>
    <cellStyle name="Porcentaje 37 3 2" xfId="48711"/>
    <cellStyle name="Porcentaje 37 4" xfId="48712"/>
    <cellStyle name="Porcentaje 37 4 2" xfId="48713"/>
    <cellStyle name="Porcentaje 37 5" xfId="48714"/>
    <cellStyle name="Porcentaje 38" xfId="48715"/>
    <cellStyle name="Porcentaje 38 2" xfId="48716"/>
    <cellStyle name="Porcentaje 38 2 2" xfId="48717"/>
    <cellStyle name="Porcentaje 38 2 2 2" xfId="48718"/>
    <cellStyle name="Porcentaje 38 2 3" xfId="48719"/>
    <cellStyle name="Porcentaje 38 2 4" xfId="48720"/>
    <cellStyle name="Porcentaje 38 2 5" xfId="48721"/>
    <cellStyle name="Porcentaje 38 2 6" xfId="48722"/>
    <cellStyle name="Porcentaje 38 3" xfId="48723"/>
    <cellStyle name="Porcentaje 38 3 2" xfId="48724"/>
    <cellStyle name="Porcentaje 38 4" xfId="48725"/>
    <cellStyle name="Porcentaje 38 4 2" xfId="48726"/>
    <cellStyle name="Porcentaje 38 5" xfId="48727"/>
    <cellStyle name="Porcentaje 39" xfId="48728"/>
    <cellStyle name="Porcentaje 39 2" xfId="48729"/>
    <cellStyle name="Porcentaje 39 2 2" xfId="48730"/>
    <cellStyle name="Porcentaje 39 2 2 2" xfId="48731"/>
    <cellStyle name="Porcentaje 39 2 3" xfId="48732"/>
    <cellStyle name="Porcentaje 39 2 4" xfId="48733"/>
    <cellStyle name="Porcentaje 39 2 5" xfId="48734"/>
    <cellStyle name="Porcentaje 39 2 6" xfId="48735"/>
    <cellStyle name="Porcentaje 39 3" xfId="48736"/>
    <cellStyle name="Porcentaje 39 3 2" xfId="48737"/>
    <cellStyle name="Porcentaje 39 4" xfId="48738"/>
    <cellStyle name="Porcentaje 39 4 2" xfId="48739"/>
    <cellStyle name="Porcentaje 39 5" xfId="48740"/>
    <cellStyle name="Porcentaje 4" xfId="48741"/>
    <cellStyle name="Porcentaje 4 10" xfId="48742"/>
    <cellStyle name="Porcentaje 4 10 2" xfId="48743"/>
    <cellStyle name="Porcentaje 4 10 2 2" xfId="48744"/>
    <cellStyle name="Porcentaje 4 10 2 2 2" xfId="48745"/>
    <cellStyle name="Porcentaje 4 10 2 3" xfId="48746"/>
    <cellStyle name="Porcentaje 4 10 2 4" xfId="48747"/>
    <cellStyle name="Porcentaje 4 10 2 5" xfId="48748"/>
    <cellStyle name="Porcentaje 4 10 2 6" xfId="48749"/>
    <cellStyle name="Porcentaje 4 10 3" xfId="48750"/>
    <cellStyle name="Porcentaje 4 10 3 2" xfId="48751"/>
    <cellStyle name="Porcentaje 4 10 4" xfId="48752"/>
    <cellStyle name="Porcentaje 4 10 4 2" xfId="48753"/>
    <cellStyle name="Porcentaje 4 10 4 3" xfId="48754"/>
    <cellStyle name="Porcentaje 4 10 4 4" xfId="48755"/>
    <cellStyle name="Porcentaje 4 10 5" xfId="48756"/>
    <cellStyle name="Porcentaje 4 10 5 2" xfId="48757"/>
    <cellStyle name="Porcentaje 4 11" xfId="48758"/>
    <cellStyle name="Porcentaje 4 11 2" xfId="48759"/>
    <cellStyle name="Porcentaje 4 11 2 2" xfId="48760"/>
    <cellStyle name="Porcentaje 4 11 2 2 2" xfId="48761"/>
    <cellStyle name="Porcentaje 4 11 2 3" xfId="48762"/>
    <cellStyle name="Porcentaje 4 11 2 4" xfId="48763"/>
    <cellStyle name="Porcentaje 4 11 2 5" xfId="48764"/>
    <cellStyle name="Porcentaje 4 11 2 6" xfId="48765"/>
    <cellStyle name="Porcentaje 4 11 3" xfId="48766"/>
    <cellStyle name="Porcentaje 4 11 3 2" xfId="48767"/>
    <cellStyle name="Porcentaje 4 11 4" xfId="48768"/>
    <cellStyle name="Porcentaje 4 11 4 2" xfId="48769"/>
    <cellStyle name="Porcentaje 4 11 5" xfId="48770"/>
    <cellStyle name="Porcentaje 4 12" xfId="48771"/>
    <cellStyle name="Porcentaje 4 12 2" xfId="48772"/>
    <cellStyle name="Porcentaje 4 12 2 2" xfId="48773"/>
    <cellStyle name="Porcentaje 4 12 2 2 2" xfId="48774"/>
    <cellStyle name="Porcentaje 4 12 2 3" xfId="48775"/>
    <cellStyle name="Porcentaje 4 12 2 4" xfId="48776"/>
    <cellStyle name="Porcentaje 4 12 2 5" xfId="48777"/>
    <cellStyle name="Porcentaje 4 12 2 6" xfId="48778"/>
    <cellStyle name="Porcentaje 4 12 3" xfId="48779"/>
    <cellStyle name="Porcentaje 4 12 3 2" xfId="48780"/>
    <cellStyle name="Porcentaje 4 12 4" xfId="48781"/>
    <cellStyle name="Porcentaje 4 12 4 2" xfId="48782"/>
    <cellStyle name="Porcentaje 4 12 5" xfId="48783"/>
    <cellStyle name="Porcentaje 4 13" xfId="48784"/>
    <cellStyle name="Porcentaje 4 13 2" xfId="48785"/>
    <cellStyle name="Porcentaje 4 13 2 2" xfId="48786"/>
    <cellStyle name="Porcentaje 4 13 2 2 2" xfId="48787"/>
    <cellStyle name="Porcentaje 4 13 2 3" xfId="48788"/>
    <cellStyle name="Porcentaje 4 13 2 4" xfId="48789"/>
    <cellStyle name="Porcentaje 4 13 2 5" xfId="48790"/>
    <cellStyle name="Porcentaje 4 13 2 6" xfId="48791"/>
    <cellStyle name="Porcentaje 4 13 3" xfId="48792"/>
    <cellStyle name="Porcentaje 4 13 3 2" xfId="48793"/>
    <cellStyle name="Porcentaje 4 13 4" xfId="48794"/>
    <cellStyle name="Porcentaje 4 13 4 2" xfId="48795"/>
    <cellStyle name="Porcentaje 4 13 5" xfId="48796"/>
    <cellStyle name="Porcentaje 4 14" xfId="48797"/>
    <cellStyle name="Porcentaje 4 14 2" xfId="48798"/>
    <cellStyle name="Porcentaje 4 14 2 2" xfId="48799"/>
    <cellStyle name="Porcentaje 4 14 2 2 2" xfId="48800"/>
    <cellStyle name="Porcentaje 4 14 2 3" xfId="48801"/>
    <cellStyle name="Porcentaje 4 14 2 4" xfId="48802"/>
    <cellStyle name="Porcentaje 4 14 2 5" xfId="48803"/>
    <cellStyle name="Porcentaje 4 14 2 6" xfId="48804"/>
    <cellStyle name="Porcentaje 4 14 3" xfId="48805"/>
    <cellStyle name="Porcentaje 4 14 3 2" xfId="48806"/>
    <cellStyle name="Porcentaje 4 14 4" xfId="48807"/>
    <cellStyle name="Porcentaje 4 14 4 2" xfId="48808"/>
    <cellStyle name="Porcentaje 4 14 5" xfId="48809"/>
    <cellStyle name="Porcentaje 4 15" xfId="48810"/>
    <cellStyle name="Porcentaje 4 15 2" xfId="48811"/>
    <cellStyle name="Porcentaje 4 15 2 2" xfId="48812"/>
    <cellStyle name="Porcentaje 4 15 2 2 2" xfId="48813"/>
    <cellStyle name="Porcentaje 4 15 2 3" xfId="48814"/>
    <cellStyle name="Porcentaje 4 15 2 4" xfId="48815"/>
    <cellStyle name="Porcentaje 4 15 2 5" xfId="48816"/>
    <cellStyle name="Porcentaje 4 15 2 6" xfId="48817"/>
    <cellStyle name="Porcentaje 4 15 3" xfId="48818"/>
    <cellStyle name="Porcentaje 4 15 3 2" xfId="48819"/>
    <cellStyle name="Porcentaje 4 15 4" xfId="48820"/>
    <cellStyle name="Porcentaje 4 15 4 2" xfId="48821"/>
    <cellStyle name="Porcentaje 4 15 5" xfId="48822"/>
    <cellStyle name="Porcentaje 4 16" xfId="48823"/>
    <cellStyle name="Porcentaje 4 16 2" xfId="48824"/>
    <cellStyle name="Porcentaje 4 16 2 2" xfId="48825"/>
    <cellStyle name="Porcentaje 4 16 2 2 2" xfId="48826"/>
    <cellStyle name="Porcentaje 4 16 2 3" xfId="48827"/>
    <cellStyle name="Porcentaje 4 16 2 4" xfId="48828"/>
    <cellStyle name="Porcentaje 4 16 2 5" xfId="48829"/>
    <cellStyle name="Porcentaje 4 16 2 6" xfId="48830"/>
    <cellStyle name="Porcentaje 4 16 3" xfId="48831"/>
    <cellStyle name="Porcentaje 4 16 3 2" xfId="48832"/>
    <cellStyle name="Porcentaje 4 16 4" xfId="48833"/>
    <cellStyle name="Porcentaje 4 16 4 2" xfId="48834"/>
    <cellStyle name="Porcentaje 4 16 5" xfId="48835"/>
    <cellStyle name="Porcentaje 4 17" xfId="48836"/>
    <cellStyle name="Porcentaje 4 17 2" xfId="48837"/>
    <cellStyle name="Porcentaje 4 17 2 2" xfId="48838"/>
    <cellStyle name="Porcentaje 4 17 2 2 2" xfId="48839"/>
    <cellStyle name="Porcentaje 4 17 2 3" xfId="48840"/>
    <cellStyle name="Porcentaje 4 17 2 4" xfId="48841"/>
    <cellStyle name="Porcentaje 4 17 2 5" xfId="48842"/>
    <cellStyle name="Porcentaje 4 17 2 6" xfId="48843"/>
    <cellStyle name="Porcentaje 4 17 3" xfId="48844"/>
    <cellStyle name="Porcentaje 4 17 3 2" xfId="48845"/>
    <cellStyle name="Porcentaje 4 17 4" xfId="48846"/>
    <cellStyle name="Porcentaje 4 17 4 2" xfId="48847"/>
    <cellStyle name="Porcentaje 4 17 5" xfId="48848"/>
    <cellStyle name="Porcentaje 4 18" xfId="48849"/>
    <cellStyle name="Porcentaje 4 18 2" xfId="48850"/>
    <cellStyle name="Porcentaje 4 18 2 2" xfId="48851"/>
    <cellStyle name="Porcentaje 4 18 2 2 2" xfId="48852"/>
    <cellStyle name="Porcentaje 4 18 2 3" xfId="48853"/>
    <cellStyle name="Porcentaje 4 18 2 4" xfId="48854"/>
    <cellStyle name="Porcentaje 4 18 2 5" xfId="48855"/>
    <cellStyle name="Porcentaje 4 18 2 6" xfId="48856"/>
    <cellStyle name="Porcentaje 4 18 3" xfId="48857"/>
    <cellStyle name="Porcentaje 4 18 3 2" xfId="48858"/>
    <cellStyle name="Porcentaje 4 18 4" xfId="48859"/>
    <cellStyle name="Porcentaje 4 18 4 2" xfId="48860"/>
    <cellStyle name="Porcentaje 4 18 5" xfId="48861"/>
    <cellStyle name="Porcentaje 4 19" xfId="48862"/>
    <cellStyle name="Porcentaje 4 19 2" xfId="48863"/>
    <cellStyle name="Porcentaje 4 19 2 2" xfId="48864"/>
    <cellStyle name="Porcentaje 4 19 2 2 2" xfId="48865"/>
    <cellStyle name="Porcentaje 4 19 2 3" xfId="48866"/>
    <cellStyle name="Porcentaje 4 19 2 4" xfId="48867"/>
    <cellStyle name="Porcentaje 4 19 2 5" xfId="48868"/>
    <cellStyle name="Porcentaje 4 19 2 6" xfId="48869"/>
    <cellStyle name="Porcentaje 4 19 3" xfId="48870"/>
    <cellStyle name="Porcentaje 4 19 3 2" xfId="48871"/>
    <cellStyle name="Porcentaje 4 19 4" xfId="48872"/>
    <cellStyle name="Porcentaje 4 19 4 2" xfId="48873"/>
    <cellStyle name="Porcentaje 4 19 5" xfId="48874"/>
    <cellStyle name="Porcentaje 4 2" xfId="48875"/>
    <cellStyle name="Porcentaje 4 2 10" xfId="48876"/>
    <cellStyle name="Porcentaje 4 2 10 2" xfId="48877"/>
    <cellStyle name="Porcentaje 4 2 10 2 2" xfId="48878"/>
    <cellStyle name="Porcentaje 4 2 10 2 2 2" xfId="48879"/>
    <cellStyle name="Porcentaje 4 2 10 2 3" xfId="48880"/>
    <cellStyle name="Porcentaje 4 2 10 2 4" xfId="48881"/>
    <cellStyle name="Porcentaje 4 2 10 2 5" xfId="48882"/>
    <cellStyle name="Porcentaje 4 2 10 2 6" xfId="48883"/>
    <cellStyle name="Porcentaje 4 2 10 3" xfId="48884"/>
    <cellStyle name="Porcentaje 4 2 10 3 2" xfId="48885"/>
    <cellStyle name="Porcentaje 4 2 10 4" xfId="48886"/>
    <cellStyle name="Porcentaje 4 2 10 4 2" xfId="48887"/>
    <cellStyle name="Porcentaje 4 2 10 5" xfId="48888"/>
    <cellStyle name="Porcentaje 4 2 11" xfId="48889"/>
    <cellStyle name="Porcentaje 4 2 11 2" xfId="48890"/>
    <cellStyle name="Porcentaje 4 2 11 2 2" xfId="48891"/>
    <cellStyle name="Porcentaje 4 2 11 2 2 2" xfId="48892"/>
    <cellStyle name="Porcentaje 4 2 11 2 3" xfId="48893"/>
    <cellStyle name="Porcentaje 4 2 11 2 4" xfId="48894"/>
    <cellStyle name="Porcentaje 4 2 11 2 5" xfId="48895"/>
    <cellStyle name="Porcentaje 4 2 11 2 6" xfId="48896"/>
    <cellStyle name="Porcentaje 4 2 11 3" xfId="48897"/>
    <cellStyle name="Porcentaje 4 2 11 3 2" xfId="48898"/>
    <cellStyle name="Porcentaje 4 2 11 4" xfId="48899"/>
    <cellStyle name="Porcentaje 4 2 11 4 2" xfId="48900"/>
    <cellStyle name="Porcentaje 4 2 11 5" xfId="48901"/>
    <cellStyle name="Porcentaje 4 2 12" xfId="48902"/>
    <cellStyle name="Porcentaje 4 2 12 2" xfId="48903"/>
    <cellStyle name="Porcentaje 4 2 12 3" xfId="48904"/>
    <cellStyle name="Porcentaje 4 2 13" xfId="48905"/>
    <cellStyle name="Porcentaje 4 2 14" xfId="48906"/>
    <cellStyle name="Porcentaje 4 2 2" xfId="48907"/>
    <cellStyle name="Porcentaje 4 2 2 2" xfId="48908"/>
    <cellStyle name="Porcentaje 4 2 2 2 2" xfId="48909"/>
    <cellStyle name="Porcentaje 4 2 2 2 2 2" xfId="48910"/>
    <cellStyle name="Porcentaje 4 2 2 2 3" xfId="48911"/>
    <cellStyle name="Porcentaje 4 2 2 2 4" xfId="48912"/>
    <cellStyle name="Porcentaje 4 2 2 3" xfId="48913"/>
    <cellStyle name="Porcentaje 4 2 2 3 2" xfId="48914"/>
    <cellStyle name="Porcentaje 4 2 2 3 3" xfId="48915"/>
    <cellStyle name="Porcentaje 4 2 2 4" xfId="48916"/>
    <cellStyle name="Porcentaje 4 2 3" xfId="48917"/>
    <cellStyle name="Porcentaje 4 2 3 2" xfId="48918"/>
    <cellStyle name="Porcentaje 4 2 3 2 2" xfId="48919"/>
    <cellStyle name="Porcentaje 4 2 3 2 2 2" xfId="48920"/>
    <cellStyle name="Porcentaje 4 2 3 2 3" xfId="48921"/>
    <cellStyle name="Porcentaje 4 2 3 2 4" xfId="48922"/>
    <cellStyle name="Porcentaje 4 2 3 2 5" xfId="48923"/>
    <cellStyle name="Porcentaje 4 2 3 2 6" xfId="48924"/>
    <cellStyle name="Porcentaje 4 2 3 3" xfId="48925"/>
    <cellStyle name="Porcentaje 4 2 3 3 2" xfId="48926"/>
    <cellStyle name="Porcentaje 4 2 3 4" xfId="48927"/>
    <cellStyle name="Porcentaje 4 2 3 4 2" xfId="48928"/>
    <cellStyle name="Porcentaje 4 2 3 5" xfId="48929"/>
    <cellStyle name="Porcentaje 4 2 3 6" xfId="48930"/>
    <cellStyle name="Porcentaje 4 2 4" xfId="48931"/>
    <cellStyle name="Porcentaje 4 2 4 2" xfId="48932"/>
    <cellStyle name="Porcentaje 4 2 4 2 2" xfId="48933"/>
    <cellStyle name="Porcentaje 4 2 4 2 2 2" xfId="48934"/>
    <cellStyle name="Porcentaje 4 2 4 2 3" xfId="48935"/>
    <cellStyle name="Porcentaje 4 2 4 2 4" xfId="48936"/>
    <cellStyle name="Porcentaje 4 2 4 2 5" xfId="48937"/>
    <cellStyle name="Porcentaje 4 2 4 2 6" xfId="48938"/>
    <cellStyle name="Porcentaje 4 2 4 3" xfId="48939"/>
    <cellStyle name="Porcentaje 4 2 4 3 2" xfId="48940"/>
    <cellStyle name="Porcentaje 4 2 4 4" xfId="48941"/>
    <cellStyle name="Porcentaje 4 2 4 4 2" xfId="48942"/>
    <cellStyle name="Porcentaje 4 2 4 5" xfId="48943"/>
    <cellStyle name="Porcentaje 4 2 4 6" xfId="48944"/>
    <cellStyle name="Porcentaje 4 2 5" xfId="48945"/>
    <cellStyle name="Porcentaje 4 2 5 2" xfId="48946"/>
    <cellStyle name="Porcentaje 4 2 5 2 2" xfId="48947"/>
    <cellStyle name="Porcentaje 4 2 5 2 2 2" xfId="48948"/>
    <cellStyle name="Porcentaje 4 2 5 2 3" xfId="48949"/>
    <cellStyle name="Porcentaje 4 2 5 2 4" xfId="48950"/>
    <cellStyle name="Porcentaje 4 2 5 2 5" xfId="48951"/>
    <cellStyle name="Porcentaje 4 2 5 2 6" xfId="48952"/>
    <cellStyle name="Porcentaje 4 2 5 3" xfId="48953"/>
    <cellStyle name="Porcentaje 4 2 5 3 2" xfId="48954"/>
    <cellStyle name="Porcentaje 4 2 5 4" xfId="48955"/>
    <cellStyle name="Porcentaje 4 2 5 4 2" xfId="48956"/>
    <cellStyle name="Porcentaje 4 2 5 5" xfId="48957"/>
    <cellStyle name="Porcentaje 4 2 6" xfId="48958"/>
    <cellStyle name="Porcentaje 4 2 6 2" xfId="48959"/>
    <cellStyle name="Porcentaje 4 2 6 2 2" xfId="48960"/>
    <cellStyle name="Porcentaje 4 2 6 2 2 2" xfId="48961"/>
    <cellStyle name="Porcentaje 4 2 6 2 3" xfId="48962"/>
    <cellStyle name="Porcentaje 4 2 6 2 4" xfId="48963"/>
    <cellStyle name="Porcentaje 4 2 6 2 5" xfId="48964"/>
    <cellStyle name="Porcentaje 4 2 6 2 6" xfId="48965"/>
    <cellStyle name="Porcentaje 4 2 6 3" xfId="48966"/>
    <cellStyle name="Porcentaje 4 2 6 3 2" xfId="48967"/>
    <cellStyle name="Porcentaje 4 2 6 4" xfId="48968"/>
    <cellStyle name="Porcentaje 4 2 6 4 2" xfId="48969"/>
    <cellStyle name="Porcentaje 4 2 6 5" xfId="48970"/>
    <cellStyle name="Porcentaje 4 2 7" xfId="48971"/>
    <cellStyle name="Porcentaje 4 2 7 2" xfId="48972"/>
    <cellStyle name="Porcentaje 4 2 7 2 2" xfId="48973"/>
    <cellStyle name="Porcentaje 4 2 7 2 2 2" xfId="48974"/>
    <cellStyle name="Porcentaje 4 2 7 2 3" xfId="48975"/>
    <cellStyle name="Porcentaje 4 2 7 2 4" xfId="48976"/>
    <cellStyle name="Porcentaje 4 2 7 2 5" xfId="48977"/>
    <cellStyle name="Porcentaje 4 2 7 2 6" xfId="48978"/>
    <cellStyle name="Porcentaje 4 2 7 3" xfId="48979"/>
    <cellStyle name="Porcentaje 4 2 7 3 2" xfId="48980"/>
    <cellStyle name="Porcentaje 4 2 7 4" xfId="48981"/>
    <cellStyle name="Porcentaje 4 2 7 4 2" xfId="48982"/>
    <cellStyle name="Porcentaje 4 2 7 5" xfId="48983"/>
    <cellStyle name="Porcentaje 4 2 8" xfId="48984"/>
    <cellStyle name="Porcentaje 4 2 8 2" xfId="48985"/>
    <cellStyle name="Porcentaje 4 2 8 2 2" xfId="48986"/>
    <cellStyle name="Porcentaje 4 2 8 2 2 2" xfId="48987"/>
    <cellStyle name="Porcentaje 4 2 8 2 3" xfId="48988"/>
    <cellStyle name="Porcentaje 4 2 8 2 4" xfId="48989"/>
    <cellStyle name="Porcentaje 4 2 8 2 5" xfId="48990"/>
    <cellStyle name="Porcentaje 4 2 8 2 6" xfId="48991"/>
    <cellStyle name="Porcentaje 4 2 8 3" xfId="48992"/>
    <cellStyle name="Porcentaje 4 2 8 3 2" xfId="48993"/>
    <cellStyle name="Porcentaje 4 2 8 4" xfId="48994"/>
    <cellStyle name="Porcentaje 4 2 8 4 2" xfId="48995"/>
    <cellStyle name="Porcentaje 4 2 8 5" xfId="48996"/>
    <cellStyle name="Porcentaje 4 2 9" xfId="48997"/>
    <cellStyle name="Porcentaje 4 2 9 2" xfId="48998"/>
    <cellStyle name="Porcentaje 4 2 9 2 2" xfId="48999"/>
    <cellStyle name="Porcentaje 4 2 9 2 2 2" xfId="49000"/>
    <cellStyle name="Porcentaje 4 2 9 2 3" xfId="49001"/>
    <cellStyle name="Porcentaje 4 2 9 2 4" xfId="49002"/>
    <cellStyle name="Porcentaje 4 2 9 2 5" xfId="49003"/>
    <cellStyle name="Porcentaje 4 2 9 2 6" xfId="49004"/>
    <cellStyle name="Porcentaje 4 2 9 3" xfId="49005"/>
    <cellStyle name="Porcentaje 4 2 9 3 2" xfId="49006"/>
    <cellStyle name="Porcentaje 4 2 9 4" xfId="49007"/>
    <cellStyle name="Porcentaje 4 2 9 4 2" xfId="49008"/>
    <cellStyle name="Porcentaje 4 2 9 5" xfId="49009"/>
    <cellStyle name="Porcentaje 4 20" xfId="49010"/>
    <cellStyle name="Porcentaje 4 20 2" xfId="49011"/>
    <cellStyle name="Porcentaje 4 20 2 2" xfId="49012"/>
    <cellStyle name="Porcentaje 4 20 2 2 2" xfId="49013"/>
    <cellStyle name="Porcentaje 4 20 2 3" xfId="49014"/>
    <cellStyle name="Porcentaje 4 20 2 4" xfId="49015"/>
    <cellStyle name="Porcentaje 4 20 2 5" xfId="49016"/>
    <cellStyle name="Porcentaje 4 20 2 6" xfId="49017"/>
    <cellStyle name="Porcentaje 4 20 3" xfId="49018"/>
    <cellStyle name="Porcentaje 4 20 3 2" xfId="49019"/>
    <cellStyle name="Porcentaje 4 20 4" xfId="49020"/>
    <cellStyle name="Porcentaje 4 20 4 2" xfId="49021"/>
    <cellStyle name="Porcentaje 4 20 5" xfId="49022"/>
    <cellStyle name="Porcentaje 4 21" xfId="49023"/>
    <cellStyle name="Porcentaje 4 21 2" xfId="49024"/>
    <cellStyle name="Porcentaje 4 21 2 2" xfId="49025"/>
    <cellStyle name="Porcentaje 4 21 2 2 2" xfId="49026"/>
    <cellStyle name="Porcentaje 4 21 2 3" xfId="49027"/>
    <cellStyle name="Porcentaje 4 21 2 4" xfId="49028"/>
    <cellStyle name="Porcentaje 4 21 2 5" xfId="49029"/>
    <cellStyle name="Porcentaje 4 21 2 6" xfId="49030"/>
    <cellStyle name="Porcentaje 4 21 3" xfId="49031"/>
    <cellStyle name="Porcentaje 4 21 3 2" xfId="49032"/>
    <cellStyle name="Porcentaje 4 21 4" xfId="49033"/>
    <cellStyle name="Porcentaje 4 21 4 2" xfId="49034"/>
    <cellStyle name="Porcentaje 4 21 5" xfId="49035"/>
    <cellStyle name="Porcentaje 4 22" xfId="49036"/>
    <cellStyle name="Porcentaje 4 22 2" xfId="49037"/>
    <cellStyle name="Porcentaje 4 22 2 2" xfId="49038"/>
    <cellStyle name="Porcentaje 4 22 2 2 2" xfId="49039"/>
    <cellStyle name="Porcentaje 4 22 2 3" xfId="49040"/>
    <cellStyle name="Porcentaje 4 22 2 4" xfId="49041"/>
    <cellStyle name="Porcentaje 4 22 2 5" xfId="49042"/>
    <cellStyle name="Porcentaje 4 22 2 6" xfId="49043"/>
    <cellStyle name="Porcentaje 4 22 3" xfId="49044"/>
    <cellStyle name="Porcentaje 4 22 3 2" xfId="49045"/>
    <cellStyle name="Porcentaje 4 22 4" xfId="49046"/>
    <cellStyle name="Porcentaje 4 22 4 2" xfId="49047"/>
    <cellStyle name="Porcentaje 4 22 5" xfId="49048"/>
    <cellStyle name="Porcentaje 4 23" xfId="49049"/>
    <cellStyle name="Porcentaje 4 23 2" xfId="49050"/>
    <cellStyle name="Porcentaje 4 23 2 2" xfId="49051"/>
    <cellStyle name="Porcentaje 4 23 2 2 2" xfId="49052"/>
    <cellStyle name="Porcentaje 4 23 2 3" xfId="49053"/>
    <cellStyle name="Porcentaje 4 23 2 4" xfId="49054"/>
    <cellStyle name="Porcentaje 4 23 2 5" xfId="49055"/>
    <cellStyle name="Porcentaje 4 23 2 6" xfId="49056"/>
    <cellStyle name="Porcentaje 4 23 3" xfId="49057"/>
    <cellStyle name="Porcentaje 4 23 3 2" xfId="49058"/>
    <cellStyle name="Porcentaje 4 23 4" xfId="49059"/>
    <cellStyle name="Porcentaje 4 23 4 2" xfId="49060"/>
    <cellStyle name="Porcentaje 4 23 5" xfId="49061"/>
    <cellStyle name="Porcentaje 4 24" xfId="49062"/>
    <cellStyle name="Porcentaje 4 24 2" xfId="49063"/>
    <cellStyle name="Porcentaje 4 24 2 2" xfId="49064"/>
    <cellStyle name="Porcentaje 4 24 2 2 2" xfId="49065"/>
    <cellStyle name="Porcentaje 4 24 2 3" xfId="49066"/>
    <cellStyle name="Porcentaje 4 24 2 4" xfId="49067"/>
    <cellStyle name="Porcentaje 4 24 2 5" xfId="49068"/>
    <cellStyle name="Porcentaje 4 24 2 6" xfId="49069"/>
    <cellStyle name="Porcentaje 4 24 3" xfId="49070"/>
    <cellStyle name="Porcentaje 4 24 3 2" xfId="49071"/>
    <cellStyle name="Porcentaje 4 24 4" xfId="49072"/>
    <cellStyle name="Porcentaje 4 24 4 2" xfId="49073"/>
    <cellStyle name="Porcentaje 4 24 5" xfId="49074"/>
    <cellStyle name="Porcentaje 4 25" xfId="49075"/>
    <cellStyle name="Porcentaje 4 25 2" xfId="49076"/>
    <cellStyle name="Porcentaje 4 25 2 2" xfId="49077"/>
    <cellStyle name="Porcentaje 4 25 2 2 2" xfId="49078"/>
    <cellStyle name="Porcentaje 4 25 2 3" xfId="49079"/>
    <cellStyle name="Porcentaje 4 25 2 4" xfId="49080"/>
    <cellStyle name="Porcentaje 4 25 2 5" xfId="49081"/>
    <cellStyle name="Porcentaje 4 25 2 6" xfId="49082"/>
    <cellStyle name="Porcentaje 4 25 3" xfId="49083"/>
    <cellStyle name="Porcentaje 4 25 3 2" xfId="49084"/>
    <cellStyle name="Porcentaje 4 25 4" xfId="49085"/>
    <cellStyle name="Porcentaje 4 25 4 2" xfId="49086"/>
    <cellStyle name="Porcentaje 4 25 5" xfId="49087"/>
    <cellStyle name="Porcentaje 4 26" xfId="49088"/>
    <cellStyle name="Porcentaje 4 26 2" xfId="49089"/>
    <cellStyle name="Porcentaje 4 26 2 2" xfId="49090"/>
    <cellStyle name="Porcentaje 4 26 2 2 2" xfId="49091"/>
    <cellStyle name="Porcentaje 4 26 2 3" xfId="49092"/>
    <cellStyle name="Porcentaje 4 26 2 4" xfId="49093"/>
    <cellStyle name="Porcentaje 4 26 2 5" xfId="49094"/>
    <cellStyle name="Porcentaje 4 26 2 6" xfId="49095"/>
    <cellStyle name="Porcentaje 4 26 3" xfId="49096"/>
    <cellStyle name="Porcentaje 4 26 3 2" xfId="49097"/>
    <cellStyle name="Porcentaje 4 26 4" xfId="49098"/>
    <cellStyle name="Porcentaje 4 26 4 2" xfId="49099"/>
    <cellStyle name="Porcentaje 4 26 5" xfId="49100"/>
    <cellStyle name="Porcentaje 4 27" xfId="49101"/>
    <cellStyle name="Porcentaje 4 27 2" xfId="49102"/>
    <cellStyle name="Porcentaje 4 27 2 2" xfId="49103"/>
    <cellStyle name="Porcentaje 4 27 2 2 2" xfId="49104"/>
    <cellStyle name="Porcentaje 4 27 2 3" xfId="49105"/>
    <cellStyle name="Porcentaje 4 27 2 4" xfId="49106"/>
    <cellStyle name="Porcentaje 4 27 2 5" xfId="49107"/>
    <cellStyle name="Porcentaje 4 27 2 6" xfId="49108"/>
    <cellStyle name="Porcentaje 4 27 3" xfId="49109"/>
    <cellStyle name="Porcentaje 4 27 3 2" xfId="49110"/>
    <cellStyle name="Porcentaje 4 27 4" xfId="49111"/>
    <cellStyle name="Porcentaje 4 27 4 2" xfId="49112"/>
    <cellStyle name="Porcentaje 4 27 5" xfId="49113"/>
    <cellStyle name="Porcentaje 4 28" xfId="49114"/>
    <cellStyle name="Porcentaje 4 28 2" xfId="49115"/>
    <cellStyle name="Porcentaje 4 28 2 2" xfId="49116"/>
    <cellStyle name="Porcentaje 4 28 2 2 2" xfId="49117"/>
    <cellStyle name="Porcentaje 4 28 2 3" xfId="49118"/>
    <cellStyle name="Porcentaje 4 28 2 4" xfId="49119"/>
    <cellStyle name="Porcentaje 4 28 2 5" xfId="49120"/>
    <cellStyle name="Porcentaje 4 28 2 6" xfId="49121"/>
    <cellStyle name="Porcentaje 4 28 3" xfId="49122"/>
    <cellStyle name="Porcentaje 4 28 3 2" xfId="49123"/>
    <cellStyle name="Porcentaje 4 28 4" xfId="49124"/>
    <cellStyle name="Porcentaje 4 28 4 2" xfId="49125"/>
    <cellStyle name="Porcentaje 4 28 5" xfId="49126"/>
    <cellStyle name="Porcentaje 4 29" xfId="49127"/>
    <cellStyle name="Porcentaje 4 29 2" xfId="49128"/>
    <cellStyle name="Porcentaje 4 29 2 2" xfId="49129"/>
    <cellStyle name="Porcentaje 4 29 2 2 2" xfId="49130"/>
    <cellStyle name="Porcentaje 4 29 2 3" xfId="49131"/>
    <cellStyle name="Porcentaje 4 29 2 4" xfId="49132"/>
    <cellStyle name="Porcentaje 4 29 2 5" xfId="49133"/>
    <cellStyle name="Porcentaje 4 29 2 6" xfId="49134"/>
    <cellStyle name="Porcentaje 4 29 3" xfId="49135"/>
    <cellStyle name="Porcentaje 4 29 3 2" xfId="49136"/>
    <cellStyle name="Porcentaje 4 29 4" xfId="49137"/>
    <cellStyle name="Porcentaje 4 29 4 2" xfId="49138"/>
    <cellStyle name="Porcentaje 4 29 5" xfId="49139"/>
    <cellStyle name="Porcentaje 4 3" xfId="49140"/>
    <cellStyle name="Porcentaje 4 3 2" xfId="49141"/>
    <cellStyle name="Porcentaje 4 3 2 2" xfId="49142"/>
    <cellStyle name="Porcentaje 4 3 2 2 2" xfId="49143"/>
    <cellStyle name="Porcentaje 4 3 2 2 3" xfId="49144"/>
    <cellStyle name="Porcentaje 4 3 2 2 4" xfId="49145"/>
    <cellStyle name="Porcentaje 4 3 2 3" xfId="49146"/>
    <cellStyle name="Porcentaje 4 3 3" xfId="49147"/>
    <cellStyle name="Porcentaje 4 3 3 2" xfId="49148"/>
    <cellStyle name="Porcentaje 4 3 3 2 2" xfId="49149"/>
    <cellStyle name="Porcentaje 4 3 3 3" xfId="49150"/>
    <cellStyle name="Porcentaje 4 3 3 4" xfId="49151"/>
    <cellStyle name="Porcentaje 4 3 4" xfId="49152"/>
    <cellStyle name="Porcentaje 4 3 4 2" xfId="49153"/>
    <cellStyle name="Porcentaje 4 3 4 3" xfId="49154"/>
    <cellStyle name="Porcentaje 4 3 5" xfId="49155"/>
    <cellStyle name="Porcentaje 4 30" xfId="49156"/>
    <cellStyle name="Porcentaje 4 30 2" xfId="49157"/>
    <cellStyle name="Porcentaje 4 30 2 2" xfId="49158"/>
    <cellStyle name="Porcentaje 4 30 2 2 2" xfId="49159"/>
    <cellStyle name="Porcentaje 4 30 2 3" xfId="49160"/>
    <cellStyle name="Porcentaje 4 30 2 4" xfId="49161"/>
    <cellStyle name="Porcentaje 4 30 2 5" xfId="49162"/>
    <cellStyle name="Porcentaje 4 30 2 6" xfId="49163"/>
    <cellStyle name="Porcentaje 4 30 3" xfId="49164"/>
    <cellStyle name="Porcentaje 4 30 3 2" xfId="49165"/>
    <cellStyle name="Porcentaje 4 30 4" xfId="49166"/>
    <cellStyle name="Porcentaje 4 30 4 2" xfId="49167"/>
    <cellStyle name="Porcentaje 4 30 5" xfId="49168"/>
    <cellStyle name="Porcentaje 4 31" xfId="49169"/>
    <cellStyle name="Porcentaje 4 31 2" xfId="49170"/>
    <cellStyle name="Porcentaje 4 31 2 2" xfId="49171"/>
    <cellStyle name="Porcentaje 4 31 2 2 2" xfId="49172"/>
    <cellStyle name="Porcentaje 4 31 2 3" xfId="49173"/>
    <cellStyle name="Porcentaje 4 31 2 4" xfId="49174"/>
    <cellStyle name="Porcentaje 4 31 2 5" xfId="49175"/>
    <cellStyle name="Porcentaje 4 31 2 6" xfId="49176"/>
    <cellStyle name="Porcentaje 4 31 3" xfId="49177"/>
    <cellStyle name="Porcentaje 4 31 3 2" xfId="49178"/>
    <cellStyle name="Porcentaje 4 31 4" xfId="49179"/>
    <cellStyle name="Porcentaje 4 31 4 2" xfId="49180"/>
    <cellStyle name="Porcentaje 4 31 5" xfId="49181"/>
    <cellStyle name="Porcentaje 4 32" xfId="49182"/>
    <cellStyle name="Porcentaje 4 32 2" xfId="49183"/>
    <cellStyle name="Porcentaje 4 32 2 2" xfId="49184"/>
    <cellStyle name="Porcentaje 4 32 2 2 2" xfId="49185"/>
    <cellStyle name="Porcentaje 4 32 2 3" xfId="49186"/>
    <cellStyle name="Porcentaje 4 32 2 4" xfId="49187"/>
    <cellStyle name="Porcentaje 4 32 2 5" xfId="49188"/>
    <cellStyle name="Porcentaje 4 32 2 6" xfId="49189"/>
    <cellStyle name="Porcentaje 4 32 3" xfId="49190"/>
    <cellStyle name="Porcentaje 4 32 3 2" xfId="49191"/>
    <cellStyle name="Porcentaje 4 32 4" xfId="49192"/>
    <cellStyle name="Porcentaje 4 32 4 2" xfId="49193"/>
    <cellStyle name="Porcentaje 4 32 5" xfId="49194"/>
    <cellStyle name="Porcentaje 4 33" xfId="49195"/>
    <cellStyle name="Porcentaje 4 33 2" xfId="49196"/>
    <cellStyle name="Porcentaje 4 33 2 2" xfId="49197"/>
    <cellStyle name="Porcentaje 4 33 2 2 2" xfId="49198"/>
    <cellStyle name="Porcentaje 4 33 2 3" xfId="49199"/>
    <cellStyle name="Porcentaje 4 33 2 4" xfId="49200"/>
    <cellStyle name="Porcentaje 4 33 2 5" xfId="49201"/>
    <cellStyle name="Porcentaje 4 33 2 6" xfId="49202"/>
    <cellStyle name="Porcentaje 4 33 3" xfId="49203"/>
    <cellStyle name="Porcentaje 4 33 3 2" xfId="49204"/>
    <cellStyle name="Porcentaje 4 33 4" xfId="49205"/>
    <cellStyle name="Porcentaje 4 33 4 2" xfId="49206"/>
    <cellStyle name="Porcentaje 4 33 5" xfId="49207"/>
    <cellStyle name="Porcentaje 4 34" xfId="49208"/>
    <cellStyle name="Porcentaje 4 34 2" xfId="49209"/>
    <cellStyle name="Porcentaje 4 34 2 2" xfId="49210"/>
    <cellStyle name="Porcentaje 4 34 2 2 2" xfId="49211"/>
    <cellStyle name="Porcentaje 4 34 2 3" xfId="49212"/>
    <cellStyle name="Porcentaje 4 34 2 4" xfId="49213"/>
    <cellStyle name="Porcentaje 4 34 2 5" xfId="49214"/>
    <cellStyle name="Porcentaje 4 34 2 6" xfId="49215"/>
    <cellStyle name="Porcentaje 4 34 3" xfId="49216"/>
    <cellStyle name="Porcentaje 4 34 3 2" xfId="49217"/>
    <cellStyle name="Porcentaje 4 34 4" xfId="49218"/>
    <cellStyle name="Porcentaje 4 34 4 2" xfId="49219"/>
    <cellStyle name="Porcentaje 4 34 5" xfId="49220"/>
    <cellStyle name="Porcentaje 4 35" xfId="49221"/>
    <cellStyle name="Porcentaje 4 35 2" xfId="49222"/>
    <cellStyle name="Porcentaje 4 35 2 2" xfId="49223"/>
    <cellStyle name="Porcentaje 4 35 2 2 2" xfId="49224"/>
    <cellStyle name="Porcentaje 4 35 2 3" xfId="49225"/>
    <cellStyle name="Porcentaje 4 35 2 4" xfId="49226"/>
    <cellStyle name="Porcentaje 4 35 2 5" xfId="49227"/>
    <cellStyle name="Porcentaje 4 35 2 6" xfId="49228"/>
    <cellStyle name="Porcentaje 4 35 3" xfId="49229"/>
    <cellStyle name="Porcentaje 4 35 3 2" xfId="49230"/>
    <cellStyle name="Porcentaje 4 35 4" xfId="49231"/>
    <cellStyle name="Porcentaje 4 35 4 2" xfId="49232"/>
    <cellStyle name="Porcentaje 4 35 5" xfId="49233"/>
    <cellStyle name="Porcentaje 4 36" xfId="49234"/>
    <cellStyle name="Porcentaje 4 36 2" xfId="49235"/>
    <cellStyle name="Porcentaje 4 36 2 2" xfId="49236"/>
    <cellStyle name="Porcentaje 4 36 2 2 2" xfId="49237"/>
    <cellStyle name="Porcentaje 4 36 2 3" xfId="49238"/>
    <cellStyle name="Porcentaje 4 36 2 4" xfId="49239"/>
    <cellStyle name="Porcentaje 4 36 2 5" xfId="49240"/>
    <cellStyle name="Porcentaje 4 36 2 6" xfId="49241"/>
    <cellStyle name="Porcentaje 4 36 3" xfId="49242"/>
    <cellStyle name="Porcentaje 4 36 3 2" xfId="49243"/>
    <cellStyle name="Porcentaje 4 36 4" xfId="49244"/>
    <cellStyle name="Porcentaje 4 36 4 2" xfId="49245"/>
    <cellStyle name="Porcentaje 4 36 5" xfId="49246"/>
    <cellStyle name="Porcentaje 4 37" xfId="49247"/>
    <cellStyle name="Porcentaje 4 37 2" xfId="49248"/>
    <cellStyle name="Porcentaje 4 37 2 2" xfId="49249"/>
    <cellStyle name="Porcentaje 4 37 2 2 2" xfId="49250"/>
    <cellStyle name="Porcentaje 4 37 2 3" xfId="49251"/>
    <cellStyle name="Porcentaje 4 37 2 4" xfId="49252"/>
    <cellStyle name="Porcentaje 4 37 2 5" xfId="49253"/>
    <cellStyle name="Porcentaje 4 37 2 6" xfId="49254"/>
    <cellStyle name="Porcentaje 4 37 3" xfId="49255"/>
    <cellStyle name="Porcentaje 4 37 3 2" xfId="49256"/>
    <cellStyle name="Porcentaje 4 37 4" xfId="49257"/>
    <cellStyle name="Porcentaje 4 37 4 2" xfId="49258"/>
    <cellStyle name="Porcentaje 4 37 5" xfId="49259"/>
    <cellStyle name="Porcentaje 4 38" xfId="49260"/>
    <cellStyle name="Porcentaje 4 38 2" xfId="49261"/>
    <cellStyle name="Porcentaje 4 38 2 2" xfId="49262"/>
    <cellStyle name="Porcentaje 4 38 2 2 2" xfId="49263"/>
    <cellStyle name="Porcentaje 4 38 2 3" xfId="49264"/>
    <cellStyle name="Porcentaje 4 38 2 4" xfId="49265"/>
    <cellStyle name="Porcentaje 4 38 2 5" xfId="49266"/>
    <cellStyle name="Porcentaje 4 38 2 6" xfId="49267"/>
    <cellStyle name="Porcentaje 4 38 3" xfId="49268"/>
    <cellStyle name="Porcentaje 4 38 3 2" xfId="49269"/>
    <cellStyle name="Porcentaje 4 38 4" xfId="49270"/>
    <cellStyle name="Porcentaje 4 38 4 2" xfId="49271"/>
    <cellStyle name="Porcentaje 4 38 5" xfId="49272"/>
    <cellStyle name="Porcentaje 4 39" xfId="49273"/>
    <cellStyle name="Porcentaje 4 39 2" xfId="49274"/>
    <cellStyle name="Porcentaje 4 39 2 2" xfId="49275"/>
    <cellStyle name="Porcentaje 4 39 2 2 2" xfId="49276"/>
    <cellStyle name="Porcentaje 4 39 2 3" xfId="49277"/>
    <cellStyle name="Porcentaje 4 39 2 4" xfId="49278"/>
    <cellStyle name="Porcentaje 4 39 2 5" xfId="49279"/>
    <cellStyle name="Porcentaje 4 39 2 6" xfId="49280"/>
    <cellStyle name="Porcentaje 4 39 3" xfId="49281"/>
    <cellStyle name="Porcentaje 4 39 3 2" xfId="49282"/>
    <cellStyle name="Porcentaje 4 39 4" xfId="49283"/>
    <cellStyle name="Porcentaje 4 39 4 2" xfId="49284"/>
    <cellStyle name="Porcentaje 4 39 5" xfId="49285"/>
    <cellStyle name="Porcentaje 4 4" xfId="49286"/>
    <cellStyle name="Porcentaje 4 4 2" xfId="49287"/>
    <cellStyle name="Porcentaje 4 4 2 2" xfId="49288"/>
    <cellStyle name="Porcentaje 4 4 2 2 2" xfId="49289"/>
    <cellStyle name="Porcentaje 4 4 2 2 3" xfId="49290"/>
    <cellStyle name="Porcentaje 4 4 2 2 4" xfId="49291"/>
    <cellStyle name="Porcentaje 4 4 2 3" xfId="49292"/>
    <cellStyle name="Porcentaje 4 4 3" xfId="49293"/>
    <cellStyle name="Porcentaje 4 4 3 2" xfId="49294"/>
    <cellStyle name="Porcentaje 4 4 3 2 2" xfId="49295"/>
    <cellStyle name="Porcentaje 4 4 3 3" xfId="49296"/>
    <cellStyle name="Porcentaje 4 4 3 4" xfId="49297"/>
    <cellStyle name="Porcentaje 4 4 4" xfId="49298"/>
    <cellStyle name="Porcentaje 4 4 4 2" xfId="49299"/>
    <cellStyle name="Porcentaje 4 4 4 3" xfId="49300"/>
    <cellStyle name="Porcentaje 4 4 5" xfId="49301"/>
    <cellStyle name="Porcentaje 4 40" xfId="49302"/>
    <cellStyle name="Porcentaje 4 40 2" xfId="49303"/>
    <cellStyle name="Porcentaje 4 40 2 2" xfId="49304"/>
    <cellStyle name="Porcentaje 4 40 2 2 2" xfId="49305"/>
    <cellStyle name="Porcentaje 4 40 2 3" xfId="49306"/>
    <cellStyle name="Porcentaje 4 40 2 4" xfId="49307"/>
    <cellStyle name="Porcentaje 4 40 2 5" xfId="49308"/>
    <cellStyle name="Porcentaje 4 40 2 6" xfId="49309"/>
    <cellStyle name="Porcentaje 4 40 3" xfId="49310"/>
    <cellStyle name="Porcentaje 4 40 3 2" xfId="49311"/>
    <cellStyle name="Porcentaje 4 40 4" xfId="49312"/>
    <cellStyle name="Porcentaje 4 40 4 2" xfId="49313"/>
    <cellStyle name="Porcentaje 4 40 5" xfId="49314"/>
    <cellStyle name="Porcentaje 4 41" xfId="49315"/>
    <cellStyle name="Porcentaje 4 41 2" xfId="49316"/>
    <cellStyle name="Porcentaje 4 41 2 2" xfId="49317"/>
    <cellStyle name="Porcentaje 4 41 2 2 2" xfId="49318"/>
    <cellStyle name="Porcentaje 4 41 2 3" xfId="49319"/>
    <cellStyle name="Porcentaje 4 41 2 4" xfId="49320"/>
    <cellStyle name="Porcentaje 4 41 2 5" xfId="49321"/>
    <cellStyle name="Porcentaje 4 41 2 6" xfId="49322"/>
    <cellStyle name="Porcentaje 4 41 3" xfId="49323"/>
    <cellStyle name="Porcentaje 4 41 3 2" xfId="49324"/>
    <cellStyle name="Porcentaje 4 41 4" xfId="49325"/>
    <cellStyle name="Porcentaje 4 41 4 2" xfId="49326"/>
    <cellStyle name="Porcentaje 4 41 5" xfId="49327"/>
    <cellStyle name="Porcentaje 4 42" xfId="49328"/>
    <cellStyle name="Porcentaje 4 42 2" xfId="49329"/>
    <cellStyle name="Porcentaje 4 42 2 2" xfId="49330"/>
    <cellStyle name="Porcentaje 4 42 2 2 2" xfId="49331"/>
    <cellStyle name="Porcentaje 4 42 2 3" xfId="49332"/>
    <cellStyle name="Porcentaje 4 42 2 4" xfId="49333"/>
    <cellStyle name="Porcentaje 4 42 2 5" xfId="49334"/>
    <cellStyle name="Porcentaje 4 42 2 6" xfId="49335"/>
    <cellStyle name="Porcentaje 4 42 3" xfId="49336"/>
    <cellStyle name="Porcentaje 4 42 3 2" xfId="49337"/>
    <cellStyle name="Porcentaje 4 42 4" xfId="49338"/>
    <cellStyle name="Porcentaje 4 42 4 2" xfId="49339"/>
    <cellStyle name="Porcentaje 4 42 5" xfId="49340"/>
    <cellStyle name="Porcentaje 4 43" xfId="49341"/>
    <cellStyle name="Porcentaje 4 43 2" xfId="49342"/>
    <cellStyle name="Porcentaje 4 43 2 2" xfId="49343"/>
    <cellStyle name="Porcentaje 4 43 2 2 2" xfId="49344"/>
    <cellStyle name="Porcentaje 4 43 2 3" xfId="49345"/>
    <cellStyle name="Porcentaje 4 43 2 4" xfId="49346"/>
    <cellStyle name="Porcentaje 4 43 2 5" xfId="49347"/>
    <cellStyle name="Porcentaje 4 43 2 6" xfId="49348"/>
    <cellStyle name="Porcentaje 4 43 3" xfId="49349"/>
    <cellStyle name="Porcentaje 4 43 3 2" xfId="49350"/>
    <cellStyle name="Porcentaje 4 43 4" xfId="49351"/>
    <cellStyle name="Porcentaje 4 43 4 2" xfId="49352"/>
    <cellStyle name="Porcentaje 4 43 5" xfId="49353"/>
    <cellStyle name="Porcentaje 4 44" xfId="49354"/>
    <cellStyle name="Porcentaje 4 44 2" xfId="49355"/>
    <cellStyle name="Porcentaje 4 44 2 2" xfId="49356"/>
    <cellStyle name="Porcentaje 4 44 2 2 2" xfId="49357"/>
    <cellStyle name="Porcentaje 4 44 2 3" xfId="49358"/>
    <cellStyle name="Porcentaje 4 44 2 4" xfId="49359"/>
    <cellStyle name="Porcentaje 4 44 2 5" xfId="49360"/>
    <cellStyle name="Porcentaje 4 44 2 6" xfId="49361"/>
    <cellStyle name="Porcentaje 4 44 3" xfId="49362"/>
    <cellStyle name="Porcentaje 4 44 3 2" xfId="49363"/>
    <cellStyle name="Porcentaje 4 44 4" xfId="49364"/>
    <cellStyle name="Porcentaje 4 44 4 2" xfId="49365"/>
    <cellStyle name="Porcentaje 4 44 5" xfId="49366"/>
    <cellStyle name="Porcentaje 4 45" xfId="49367"/>
    <cellStyle name="Porcentaje 4 45 2" xfId="49368"/>
    <cellStyle name="Porcentaje 4 45 2 2" xfId="49369"/>
    <cellStyle name="Porcentaje 4 45 2 2 2" xfId="49370"/>
    <cellStyle name="Porcentaje 4 45 2 3" xfId="49371"/>
    <cellStyle name="Porcentaje 4 45 2 4" xfId="49372"/>
    <cellStyle name="Porcentaje 4 45 2 5" xfId="49373"/>
    <cellStyle name="Porcentaje 4 45 2 6" xfId="49374"/>
    <cellStyle name="Porcentaje 4 45 3" xfId="49375"/>
    <cellStyle name="Porcentaje 4 45 3 2" xfId="49376"/>
    <cellStyle name="Porcentaje 4 45 4" xfId="49377"/>
    <cellStyle name="Porcentaje 4 45 4 2" xfId="49378"/>
    <cellStyle name="Porcentaje 4 45 5" xfId="49379"/>
    <cellStyle name="Porcentaje 4 46" xfId="49380"/>
    <cellStyle name="Porcentaje 4 46 2" xfId="49381"/>
    <cellStyle name="Porcentaje 4 46 2 2" xfId="49382"/>
    <cellStyle name="Porcentaje 4 46 2 2 2" xfId="49383"/>
    <cellStyle name="Porcentaje 4 46 2 3" xfId="49384"/>
    <cellStyle name="Porcentaje 4 46 2 4" xfId="49385"/>
    <cellStyle name="Porcentaje 4 46 2 5" xfId="49386"/>
    <cellStyle name="Porcentaje 4 46 2 6" xfId="49387"/>
    <cellStyle name="Porcentaje 4 46 3" xfId="49388"/>
    <cellStyle name="Porcentaje 4 46 3 2" xfId="49389"/>
    <cellStyle name="Porcentaje 4 46 4" xfId="49390"/>
    <cellStyle name="Porcentaje 4 46 4 2" xfId="49391"/>
    <cellStyle name="Porcentaje 4 46 5" xfId="49392"/>
    <cellStyle name="Porcentaje 4 47" xfId="49393"/>
    <cellStyle name="Porcentaje 4 47 2" xfId="49394"/>
    <cellStyle name="Porcentaje 4 47 2 2" xfId="49395"/>
    <cellStyle name="Porcentaje 4 47 2 2 2" xfId="49396"/>
    <cellStyle name="Porcentaje 4 47 2 3" xfId="49397"/>
    <cellStyle name="Porcentaje 4 47 2 4" xfId="49398"/>
    <cellStyle name="Porcentaje 4 47 2 5" xfId="49399"/>
    <cellStyle name="Porcentaje 4 47 2 6" xfId="49400"/>
    <cellStyle name="Porcentaje 4 47 3" xfId="49401"/>
    <cellStyle name="Porcentaje 4 47 3 2" xfId="49402"/>
    <cellStyle name="Porcentaje 4 47 4" xfId="49403"/>
    <cellStyle name="Porcentaje 4 47 4 2" xfId="49404"/>
    <cellStyle name="Porcentaje 4 47 5" xfId="49405"/>
    <cellStyle name="Porcentaje 4 48" xfId="49406"/>
    <cellStyle name="Porcentaje 4 48 2" xfId="49407"/>
    <cellStyle name="Porcentaje 4 48 2 2" xfId="49408"/>
    <cellStyle name="Porcentaje 4 48 2 2 2" xfId="49409"/>
    <cellStyle name="Porcentaje 4 48 2 3" xfId="49410"/>
    <cellStyle name="Porcentaje 4 48 2 4" xfId="49411"/>
    <cellStyle name="Porcentaje 4 48 2 5" xfId="49412"/>
    <cellStyle name="Porcentaje 4 48 2 6" xfId="49413"/>
    <cellStyle name="Porcentaje 4 48 3" xfId="49414"/>
    <cellStyle name="Porcentaje 4 48 3 2" xfId="49415"/>
    <cellStyle name="Porcentaje 4 48 4" xfId="49416"/>
    <cellStyle name="Porcentaje 4 48 4 2" xfId="49417"/>
    <cellStyle name="Porcentaje 4 48 5" xfId="49418"/>
    <cellStyle name="Porcentaje 4 49" xfId="49419"/>
    <cellStyle name="Porcentaje 4 49 2" xfId="49420"/>
    <cellStyle name="Porcentaje 4 49 2 2" xfId="49421"/>
    <cellStyle name="Porcentaje 4 49 2 2 2" xfId="49422"/>
    <cellStyle name="Porcentaje 4 49 2 3" xfId="49423"/>
    <cellStyle name="Porcentaje 4 49 2 4" xfId="49424"/>
    <cellStyle name="Porcentaje 4 49 2 5" xfId="49425"/>
    <cellStyle name="Porcentaje 4 49 2 6" xfId="49426"/>
    <cellStyle name="Porcentaje 4 49 3" xfId="49427"/>
    <cellStyle name="Porcentaje 4 49 3 2" xfId="49428"/>
    <cellStyle name="Porcentaje 4 49 4" xfId="49429"/>
    <cellStyle name="Porcentaje 4 49 4 2" xfId="49430"/>
    <cellStyle name="Porcentaje 4 49 5" xfId="49431"/>
    <cellStyle name="Porcentaje 4 5" xfId="49432"/>
    <cellStyle name="Porcentaje 4 5 2" xfId="49433"/>
    <cellStyle name="Porcentaje 4 5 2 2" xfId="49434"/>
    <cellStyle name="Porcentaje 4 5 2 2 2" xfId="49435"/>
    <cellStyle name="Porcentaje 4 5 2 2 3" xfId="49436"/>
    <cellStyle name="Porcentaje 4 5 2 3" xfId="49437"/>
    <cellStyle name="Porcentaje 4 5 3" xfId="49438"/>
    <cellStyle name="Porcentaje 4 5 3 2" xfId="49439"/>
    <cellStyle name="Porcentaje 4 5 3 2 2" xfId="49440"/>
    <cellStyle name="Porcentaje 4 5 4" xfId="49441"/>
    <cellStyle name="Porcentaje 4 5 4 2" xfId="49442"/>
    <cellStyle name="Porcentaje 4 5 4 3" xfId="49443"/>
    <cellStyle name="Porcentaje 4 5 4 3 2" xfId="49444"/>
    <cellStyle name="Porcentaje 4 5 4 3 2 2" xfId="49445"/>
    <cellStyle name="Porcentaje 4 5 4 3 2 3" xfId="49446"/>
    <cellStyle name="Porcentaje 4 5 4 4" xfId="49447"/>
    <cellStyle name="Porcentaje 4 5 4 4 2" xfId="49448"/>
    <cellStyle name="Porcentaje 4 5 5" xfId="49449"/>
    <cellStyle name="Porcentaje 4 5 5 2" xfId="49450"/>
    <cellStyle name="Porcentaje 4 5 6" xfId="49451"/>
    <cellStyle name="Porcentaje 4 5 7" xfId="49452"/>
    <cellStyle name="Porcentaje 4 5 7 2" xfId="49453"/>
    <cellStyle name="Porcentaje 4 5 7 3" xfId="49454"/>
    <cellStyle name="Porcentaje 4 5 8" xfId="49455"/>
    <cellStyle name="Porcentaje 4 50" xfId="49456"/>
    <cellStyle name="Porcentaje 4 50 2" xfId="49457"/>
    <cellStyle name="Porcentaje 4 50 2 2" xfId="49458"/>
    <cellStyle name="Porcentaje 4 50 2 2 2" xfId="49459"/>
    <cellStyle name="Porcentaje 4 50 2 3" xfId="49460"/>
    <cellStyle name="Porcentaje 4 50 2 4" xfId="49461"/>
    <cellStyle name="Porcentaje 4 50 2 5" xfId="49462"/>
    <cellStyle name="Porcentaje 4 50 2 6" xfId="49463"/>
    <cellStyle name="Porcentaje 4 50 3" xfId="49464"/>
    <cellStyle name="Porcentaje 4 50 3 2" xfId="49465"/>
    <cellStyle name="Porcentaje 4 50 4" xfId="49466"/>
    <cellStyle name="Porcentaje 4 50 4 2" xfId="49467"/>
    <cellStyle name="Porcentaje 4 50 5" xfId="49468"/>
    <cellStyle name="Porcentaje 4 51" xfId="49469"/>
    <cellStyle name="Porcentaje 4 51 2" xfId="49470"/>
    <cellStyle name="Porcentaje 4 51 2 2" xfId="49471"/>
    <cellStyle name="Porcentaje 4 51 2 2 2" xfId="49472"/>
    <cellStyle name="Porcentaje 4 51 2 3" xfId="49473"/>
    <cellStyle name="Porcentaje 4 51 2 4" xfId="49474"/>
    <cellStyle name="Porcentaje 4 51 2 5" xfId="49475"/>
    <cellStyle name="Porcentaje 4 51 2 6" xfId="49476"/>
    <cellStyle name="Porcentaje 4 51 3" xfId="49477"/>
    <cellStyle name="Porcentaje 4 51 3 2" xfId="49478"/>
    <cellStyle name="Porcentaje 4 51 4" xfId="49479"/>
    <cellStyle name="Porcentaje 4 51 4 2" xfId="49480"/>
    <cellStyle name="Porcentaje 4 51 5" xfId="49481"/>
    <cellStyle name="Porcentaje 4 52" xfId="49482"/>
    <cellStyle name="Porcentaje 4 52 2" xfId="49483"/>
    <cellStyle name="Porcentaje 4 52 2 2" xfId="49484"/>
    <cellStyle name="Porcentaje 4 52 2 2 2" xfId="49485"/>
    <cellStyle name="Porcentaje 4 52 2 3" xfId="49486"/>
    <cellStyle name="Porcentaje 4 52 2 4" xfId="49487"/>
    <cellStyle name="Porcentaje 4 52 2 5" xfId="49488"/>
    <cellStyle name="Porcentaje 4 52 2 6" xfId="49489"/>
    <cellStyle name="Porcentaje 4 52 3" xfId="49490"/>
    <cellStyle name="Porcentaje 4 52 3 2" xfId="49491"/>
    <cellStyle name="Porcentaje 4 52 4" xfId="49492"/>
    <cellStyle name="Porcentaje 4 52 4 2" xfId="49493"/>
    <cellStyle name="Porcentaje 4 52 5" xfId="49494"/>
    <cellStyle name="Porcentaje 4 53" xfId="49495"/>
    <cellStyle name="Porcentaje 4 53 2" xfId="49496"/>
    <cellStyle name="Porcentaje 4 53 2 2" xfId="49497"/>
    <cellStyle name="Porcentaje 4 53 2 2 2" xfId="49498"/>
    <cellStyle name="Porcentaje 4 53 2 3" xfId="49499"/>
    <cellStyle name="Porcentaje 4 53 2 4" xfId="49500"/>
    <cellStyle name="Porcentaje 4 53 2 5" xfId="49501"/>
    <cellStyle name="Porcentaje 4 53 2 6" xfId="49502"/>
    <cellStyle name="Porcentaje 4 53 3" xfId="49503"/>
    <cellStyle name="Porcentaje 4 53 3 2" xfId="49504"/>
    <cellStyle name="Porcentaje 4 53 4" xfId="49505"/>
    <cellStyle name="Porcentaje 4 53 4 2" xfId="49506"/>
    <cellStyle name="Porcentaje 4 53 5" xfId="49507"/>
    <cellStyle name="Porcentaje 4 54" xfId="49508"/>
    <cellStyle name="Porcentaje 4 54 2" xfId="49509"/>
    <cellStyle name="Porcentaje 4 54 2 2" xfId="49510"/>
    <cellStyle name="Porcentaje 4 54 2 2 2" xfId="49511"/>
    <cellStyle name="Porcentaje 4 54 2 3" xfId="49512"/>
    <cellStyle name="Porcentaje 4 54 2 4" xfId="49513"/>
    <cellStyle name="Porcentaje 4 54 2 5" xfId="49514"/>
    <cellStyle name="Porcentaje 4 54 2 6" xfId="49515"/>
    <cellStyle name="Porcentaje 4 54 3" xfId="49516"/>
    <cellStyle name="Porcentaje 4 54 3 2" xfId="49517"/>
    <cellStyle name="Porcentaje 4 54 4" xfId="49518"/>
    <cellStyle name="Porcentaje 4 54 4 2" xfId="49519"/>
    <cellStyle name="Porcentaje 4 54 5" xfId="49520"/>
    <cellStyle name="Porcentaje 4 55" xfId="49521"/>
    <cellStyle name="Porcentaje 4 55 2" xfId="49522"/>
    <cellStyle name="Porcentaje 4 55 2 2" xfId="49523"/>
    <cellStyle name="Porcentaje 4 55 2 2 2" xfId="49524"/>
    <cellStyle name="Porcentaje 4 55 2 3" xfId="49525"/>
    <cellStyle name="Porcentaje 4 55 2 4" xfId="49526"/>
    <cellStyle name="Porcentaje 4 55 2 5" xfId="49527"/>
    <cellStyle name="Porcentaje 4 55 2 6" xfId="49528"/>
    <cellStyle name="Porcentaje 4 55 3" xfId="49529"/>
    <cellStyle name="Porcentaje 4 55 3 2" xfId="49530"/>
    <cellStyle name="Porcentaje 4 55 4" xfId="49531"/>
    <cellStyle name="Porcentaje 4 55 4 2" xfId="49532"/>
    <cellStyle name="Porcentaje 4 55 5" xfId="49533"/>
    <cellStyle name="Porcentaje 4 56" xfId="49534"/>
    <cellStyle name="Porcentaje 4 56 2" xfId="49535"/>
    <cellStyle name="Porcentaje 4 56 2 2" xfId="49536"/>
    <cellStyle name="Porcentaje 4 56 2 2 2" xfId="49537"/>
    <cellStyle name="Porcentaje 4 56 2 3" xfId="49538"/>
    <cellStyle name="Porcentaje 4 56 2 4" xfId="49539"/>
    <cellStyle name="Porcentaje 4 56 2 5" xfId="49540"/>
    <cellStyle name="Porcentaje 4 56 2 6" xfId="49541"/>
    <cellStyle name="Porcentaje 4 56 3" xfId="49542"/>
    <cellStyle name="Porcentaje 4 56 3 2" xfId="49543"/>
    <cellStyle name="Porcentaje 4 56 4" xfId="49544"/>
    <cellStyle name="Porcentaje 4 56 4 2" xfId="49545"/>
    <cellStyle name="Porcentaje 4 56 5" xfId="49546"/>
    <cellStyle name="Porcentaje 4 57" xfId="49547"/>
    <cellStyle name="Porcentaje 4 57 2" xfId="49548"/>
    <cellStyle name="Porcentaje 4 57 2 2" xfId="49549"/>
    <cellStyle name="Porcentaje 4 57 2 2 2" xfId="49550"/>
    <cellStyle name="Porcentaje 4 57 2 3" xfId="49551"/>
    <cellStyle name="Porcentaje 4 57 2 4" xfId="49552"/>
    <cellStyle name="Porcentaje 4 57 2 5" xfId="49553"/>
    <cellStyle name="Porcentaje 4 57 2 6" xfId="49554"/>
    <cellStyle name="Porcentaje 4 57 3" xfId="49555"/>
    <cellStyle name="Porcentaje 4 57 3 2" xfId="49556"/>
    <cellStyle name="Porcentaje 4 57 4" xfId="49557"/>
    <cellStyle name="Porcentaje 4 57 4 2" xfId="49558"/>
    <cellStyle name="Porcentaje 4 57 5" xfId="49559"/>
    <cellStyle name="Porcentaje 4 58" xfId="49560"/>
    <cellStyle name="Porcentaje 4 58 2" xfId="49561"/>
    <cellStyle name="Porcentaje 4 58 2 2" xfId="49562"/>
    <cellStyle name="Porcentaje 4 58 2 2 2" xfId="49563"/>
    <cellStyle name="Porcentaje 4 58 2 3" xfId="49564"/>
    <cellStyle name="Porcentaje 4 58 2 4" xfId="49565"/>
    <cellStyle name="Porcentaje 4 58 2 5" xfId="49566"/>
    <cellStyle name="Porcentaje 4 58 2 6" xfId="49567"/>
    <cellStyle name="Porcentaje 4 58 3" xfId="49568"/>
    <cellStyle name="Porcentaje 4 58 3 2" xfId="49569"/>
    <cellStyle name="Porcentaje 4 58 4" xfId="49570"/>
    <cellStyle name="Porcentaje 4 58 4 2" xfId="49571"/>
    <cellStyle name="Porcentaje 4 58 5" xfId="49572"/>
    <cellStyle name="Porcentaje 4 59" xfId="49573"/>
    <cellStyle name="Porcentaje 4 59 2" xfId="49574"/>
    <cellStyle name="Porcentaje 4 59 2 2" xfId="49575"/>
    <cellStyle name="Porcentaje 4 59 2 2 2" xfId="49576"/>
    <cellStyle name="Porcentaje 4 59 2 3" xfId="49577"/>
    <cellStyle name="Porcentaje 4 59 2 4" xfId="49578"/>
    <cellStyle name="Porcentaje 4 59 2 5" xfId="49579"/>
    <cellStyle name="Porcentaje 4 59 2 6" xfId="49580"/>
    <cellStyle name="Porcentaje 4 59 3" xfId="49581"/>
    <cellStyle name="Porcentaje 4 59 3 2" xfId="49582"/>
    <cellStyle name="Porcentaje 4 59 4" xfId="49583"/>
    <cellStyle name="Porcentaje 4 59 4 2" xfId="49584"/>
    <cellStyle name="Porcentaje 4 59 5" xfId="49585"/>
    <cellStyle name="Porcentaje 4 6" xfId="49586"/>
    <cellStyle name="Porcentaje 4 6 2" xfId="49587"/>
    <cellStyle name="Porcentaje 4 6 2 2" xfId="49588"/>
    <cellStyle name="Porcentaje 4 6 2 2 2" xfId="49589"/>
    <cellStyle name="Porcentaje 4 6 2 3" xfId="49590"/>
    <cellStyle name="Porcentaje 4 6 2 3 2" xfId="49591"/>
    <cellStyle name="Porcentaje 4 6 2 4" xfId="49592"/>
    <cellStyle name="Porcentaje 4 6 2 4 2" xfId="49593"/>
    <cellStyle name="Porcentaje 4 6 2 4 3" xfId="49594"/>
    <cellStyle name="Porcentaje 4 6 3" xfId="49595"/>
    <cellStyle name="Porcentaje 4 6 3 2" xfId="49596"/>
    <cellStyle name="Porcentaje 4 6 3 2 2" xfId="49597"/>
    <cellStyle name="Porcentaje 4 6 3 3" xfId="49598"/>
    <cellStyle name="Porcentaje 4 6 3 4" xfId="49599"/>
    <cellStyle name="Porcentaje 4 6 4" xfId="49600"/>
    <cellStyle name="Porcentaje 4 6 4 2" xfId="49601"/>
    <cellStyle name="Porcentaje 4 6 4 3" xfId="49602"/>
    <cellStyle name="Porcentaje 4 6 5" xfId="49603"/>
    <cellStyle name="Porcentaje 4 6 5 2" xfId="49604"/>
    <cellStyle name="Porcentaje 4 6 5 3" xfId="49605"/>
    <cellStyle name="Porcentaje 4 6 6" xfId="49606"/>
    <cellStyle name="Porcentaje 4 6 7" xfId="49607"/>
    <cellStyle name="Porcentaje 4 60" xfId="49608"/>
    <cellStyle name="Porcentaje 4 60 2" xfId="49609"/>
    <cellStyle name="Porcentaje 4 60 2 2" xfId="49610"/>
    <cellStyle name="Porcentaje 4 60 2 2 2" xfId="49611"/>
    <cellStyle name="Porcentaje 4 60 2 3" xfId="49612"/>
    <cellStyle name="Porcentaje 4 60 2 4" xfId="49613"/>
    <cellStyle name="Porcentaje 4 60 2 5" xfId="49614"/>
    <cellStyle name="Porcentaje 4 60 2 6" xfId="49615"/>
    <cellStyle name="Porcentaje 4 60 3" xfId="49616"/>
    <cellStyle name="Porcentaje 4 60 3 2" xfId="49617"/>
    <cellStyle name="Porcentaje 4 60 4" xfId="49618"/>
    <cellStyle name="Porcentaje 4 60 4 2" xfId="49619"/>
    <cellStyle name="Porcentaje 4 60 5" xfId="49620"/>
    <cellStyle name="Porcentaje 4 61" xfId="49621"/>
    <cellStyle name="Porcentaje 4 61 2" xfId="49622"/>
    <cellStyle name="Porcentaje 4 61 2 2" xfId="49623"/>
    <cellStyle name="Porcentaje 4 61 2 2 2" xfId="49624"/>
    <cellStyle name="Porcentaje 4 61 2 3" xfId="49625"/>
    <cellStyle name="Porcentaje 4 61 2 4" xfId="49626"/>
    <cellStyle name="Porcentaje 4 61 2 5" xfId="49627"/>
    <cellStyle name="Porcentaje 4 61 2 6" xfId="49628"/>
    <cellStyle name="Porcentaje 4 61 3" xfId="49629"/>
    <cellStyle name="Porcentaje 4 61 3 2" xfId="49630"/>
    <cellStyle name="Porcentaje 4 61 4" xfId="49631"/>
    <cellStyle name="Porcentaje 4 61 4 2" xfId="49632"/>
    <cellStyle name="Porcentaje 4 61 5" xfId="49633"/>
    <cellStyle name="Porcentaje 4 62" xfId="49634"/>
    <cellStyle name="Porcentaje 4 62 2" xfId="49635"/>
    <cellStyle name="Porcentaje 4 62 3" xfId="49636"/>
    <cellStyle name="Porcentaje 4 63" xfId="49637"/>
    <cellStyle name="Porcentaje 4 64" xfId="49638"/>
    <cellStyle name="Porcentaje 4 64 2" xfId="49639"/>
    <cellStyle name="Porcentaje 4 64 3" xfId="49640"/>
    <cellStyle name="Porcentaje 4 65" xfId="49641"/>
    <cellStyle name="Porcentaje 4 7" xfId="49642"/>
    <cellStyle name="Porcentaje 4 7 2" xfId="49643"/>
    <cellStyle name="Porcentaje 4 7 2 2" xfId="49644"/>
    <cellStyle name="Porcentaje 4 7 2 2 2" xfId="49645"/>
    <cellStyle name="Porcentaje 4 7 2 3" xfId="49646"/>
    <cellStyle name="Porcentaje 4 7 2 3 2" xfId="49647"/>
    <cellStyle name="Porcentaje 4 7 2 3 3" xfId="49648"/>
    <cellStyle name="Porcentaje 4 7 2 4" xfId="49649"/>
    <cellStyle name="Porcentaje 4 7 3" xfId="49650"/>
    <cellStyle name="Porcentaje 4 7 3 2" xfId="49651"/>
    <cellStyle name="Porcentaje 4 7 4" xfId="49652"/>
    <cellStyle name="Porcentaje 4 7 4 2" xfId="49653"/>
    <cellStyle name="Porcentaje 4 7 4 3" xfId="49654"/>
    <cellStyle name="Porcentaje 4 7 5" xfId="49655"/>
    <cellStyle name="Porcentaje 4 7 6" xfId="49656"/>
    <cellStyle name="Porcentaje 4 8" xfId="49657"/>
    <cellStyle name="Porcentaje 4 8 2" xfId="49658"/>
    <cellStyle name="Porcentaje 4 8 2 2" xfId="49659"/>
    <cellStyle name="Porcentaje 4 8 2 2 2" xfId="49660"/>
    <cellStyle name="Porcentaje 4 8 2 3" xfId="49661"/>
    <cellStyle name="Porcentaje 4 8 2 4" xfId="49662"/>
    <cellStyle name="Porcentaje 4 8 2 5" xfId="49663"/>
    <cellStyle name="Porcentaje 4 8 2 6" xfId="49664"/>
    <cellStyle name="Porcentaje 4 8 3" xfId="49665"/>
    <cellStyle name="Porcentaje 4 8 3 2" xfId="49666"/>
    <cellStyle name="Porcentaje 4 8 4" xfId="49667"/>
    <cellStyle name="Porcentaje 4 8 4 2" xfId="49668"/>
    <cellStyle name="Porcentaje 4 8 5" xfId="49669"/>
    <cellStyle name="Porcentaje 4 9" xfId="49670"/>
    <cellStyle name="Porcentaje 4 9 2" xfId="49671"/>
    <cellStyle name="Porcentaje 4 9 2 2" xfId="49672"/>
    <cellStyle name="Porcentaje 4 9 2 2 2" xfId="49673"/>
    <cellStyle name="Porcentaje 4 9 2 3" xfId="49674"/>
    <cellStyle name="Porcentaje 4 9 2 4" xfId="49675"/>
    <cellStyle name="Porcentaje 4 9 2 5" xfId="49676"/>
    <cellStyle name="Porcentaje 4 9 2 6" xfId="49677"/>
    <cellStyle name="Porcentaje 4 9 3" xfId="49678"/>
    <cellStyle name="Porcentaje 4 9 3 2" xfId="49679"/>
    <cellStyle name="Porcentaje 4 9 3 3" xfId="49680"/>
    <cellStyle name="Porcentaje 4 9 4" xfId="49681"/>
    <cellStyle name="Porcentaje 4 9 4 2" xfId="49682"/>
    <cellStyle name="Porcentaje 4 9 4 3" xfId="49683"/>
    <cellStyle name="Porcentaje 4 9 5" xfId="49684"/>
    <cellStyle name="Porcentaje 4_CUENTAS BANCARIAS" xfId="49685"/>
    <cellStyle name="Porcentaje 40" xfId="49686"/>
    <cellStyle name="Porcentaje 40 2" xfId="49687"/>
    <cellStyle name="Porcentaje 40 2 2" xfId="49688"/>
    <cellStyle name="Porcentaje 40 2 2 2" xfId="49689"/>
    <cellStyle name="Porcentaje 40 2 3" xfId="49690"/>
    <cellStyle name="Porcentaje 40 2 4" xfId="49691"/>
    <cellStyle name="Porcentaje 40 2 5" xfId="49692"/>
    <cellStyle name="Porcentaje 40 2 6" xfId="49693"/>
    <cellStyle name="Porcentaje 40 3" xfId="49694"/>
    <cellStyle name="Porcentaje 40 3 2" xfId="49695"/>
    <cellStyle name="Porcentaje 40 4" xfId="49696"/>
    <cellStyle name="Porcentaje 40 4 2" xfId="49697"/>
    <cellStyle name="Porcentaje 40 5" xfId="49698"/>
    <cellStyle name="Porcentaje 41" xfId="49699"/>
    <cellStyle name="Porcentaje 41 2" xfId="49700"/>
    <cellStyle name="Porcentaje 41 2 2" xfId="49701"/>
    <cellStyle name="Porcentaje 41 2 2 2" xfId="49702"/>
    <cellStyle name="Porcentaje 41 2 3" xfId="49703"/>
    <cellStyle name="Porcentaje 41 2 4" xfId="49704"/>
    <cellStyle name="Porcentaje 41 2 5" xfId="49705"/>
    <cellStyle name="Porcentaje 41 2 6" xfId="49706"/>
    <cellStyle name="Porcentaje 41 3" xfId="49707"/>
    <cellStyle name="Porcentaje 41 3 2" xfId="49708"/>
    <cellStyle name="Porcentaje 41 4" xfId="49709"/>
    <cellStyle name="Porcentaje 41 4 2" xfId="49710"/>
    <cellStyle name="Porcentaje 41 5" xfId="49711"/>
    <cellStyle name="Porcentaje 42" xfId="49712"/>
    <cellStyle name="Porcentaje 42 2" xfId="49713"/>
    <cellStyle name="Porcentaje 42 2 2" xfId="49714"/>
    <cellStyle name="Porcentaje 42 2 2 2" xfId="49715"/>
    <cellStyle name="Porcentaje 42 2 3" xfId="49716"/>
    <cellStyle name="Porcentaje 42 2 4" xfId="49717"/>
    <cellStyle name="Porcentaje 42 2 5" xfId="49718"/>
    <cellStyle name="Porcentaje 42 2 6" xfId="49719"/>
    <cellStyle name="Porcentaje 42 3" xfId="49720"/>
    <cellStyle name="Porcentaje 42 3 2" xfId="49721"/>
    <cellStyle name="Porcentaje 42 4" xfId="49722"/>
    <cellStyle name="Porcentaje 42 4 2" xfId="49723"/>
    <cellStyle name="Porcentaje 42 5" xfId="49724"/>
    <cellStyle name="Porcentaje 43" xfId="49725"/>
    <cellStyle name="Porcentaje 43 2" xfId="49726"/>
    <cellStyle name="Porcentaje 43 2 2" xfId="49727"/>
    <cellStyle name="Porcentaje 43 2 2 2" xfId="49728"/>
    <cellStyle name="Porcentaje 43 2 3" xfId="49729"/>
    <cellStyle name="Porcentaje 43 2 4" xfId="49730"/>
    <cellStyle name="Porcentaje 43 2 5" xfId="49731"/>
    <cellStyle name="Porcentaje 43 2 6" xfId="49732"/>
    <cellStyle name="Porcentaje 43 3" xfId="49733"/>
    <cellStyle name="Porcentaje 43 3 2" xfId="49734"/>
    <cellStyle name="Porcentaje 43 4" xfId="49735"/>
    <cellStyle name="Porcentaje 43 4 2" xfId="49736"/>
    <cellStyle name="Porcentaje 43 5" xfId="49737"/>
    <cellStyle name="Porcentaje 44" xfId="49738"/>
    <cellStyle name="Porcentaje 44 2" xfId="49739"/>
    <cellStyle name="Porcentaje 44 2 2" xfId="49740"/>
    <cellStyle name="Porcentaje 44 2 2 2" xfId="49741"/>
    <cellStyle name="Porcentaje 44 2 3" xfId="49742"/>
    <cellStyle name="Porcentaje 44 2 4" xfId="49743"/>
    <cellStyle name="Porcentaje 44 2 5" xfId="49744"/>
    <cellStyle name="Porcentaje 44 2 6" xfId="49745"/>
    <cellStyle name="Porcentaje 44 3" xfId="49746"/>
    <cellStyle name="Porcentaje 44 3 2" xfId="49747"/>
    <cellStyle name="Porcentaje 44 4" xfId="49748"/>
    <cellStyle name="Porcentaje 44 4 2" xfId="49749"/>
    <cellStyle name="Porcentaje 44 5" xfId="49750"/>
    <cellStyle name="Porcentaje 45" xfId="49751"/>
    <cellStyle name="Porcentaje 45 2" xfId="49752"/>
    <cellStyle name="Porcentaje 45 2 2" xfId="49753"/>
    <cellStyle name="Porcentaje 45 2 2 2" xfId="49754"/>
    <cellStyle name="Porcentaje 45 2 3" xfId="49755"/>
    <cellStyle name="Porcentaje 45 2 4" xfId="49756"/>
    <cellStyle name="Porcentaje 45 2 5" xfId="49757"/>
    <cellStyle name="Porcentaje 45 2 6" xfId="49758"/>
    <cellStyle name="Porcentaje 45 3" xfId="49759"/>
    <cellStyle name="Porcentaje 45 3 2" xfId="49760"/>
    <cellStyle name="Porcentaje 45 4" xfId="49761"/>
    <cellStyle name="Porcentaje 45 4 2" xfId="49762"/>
    <cellStyle name="Porcentaje 45 5" xfId="49763"/>
    <cellStyle name="Porcentaje 46" xfId="49764"/>
    <cellStyle name="Porcentaje 46 2" xfId="49765"/>
    <cellStyle name="Porcentaje 46 2 2" xfId="49766"/>
    <cellStyle name="Porcentaje 46 2 2 2" xfId="49767"/>
    <cellStyle name="Porcentaje 46 2 3" xfId="49768"/>
    <cellStyle name="Porcentaje 46 2 4" xfId="49769"/>
    <cellStyle name="Porcentaje 46 2 5" xfId="49770"/>
    <cellStyle name="Porcentaje 46 2 6" xfId="49771"/>
    <cellStyle name="Porcentaje 46 3" xfId="49772"/>
    <cellStyle name="Porcentaje 46 3 2" xfId="49773"/>
    <cellStyle name="Porcentaje 46 4" xfId="49774"/>
    <cellStyle name="Porcentaje 46 4 2" xfId="49775"/>
    <cellStyle name="Porcentaje 46 5" xfId="49776"/>
    <cellStyle name="Porcentaje 47" xfId="49777"/>
    <cellStyle name="Porcentaje 47 2" xfId="49778"/>
    <cellStyle name="Porcentaje 47 2 2" xfId="49779"/>
    <cellStyle name="Porcentaje 47 2 2 2" xfId="49780"/>
    <cellStyle name="Porcentaje 47 2 3" xfId="49781"/>
    <cellStyle name="Porcentaje 47 2 4" xfId="49782"/>
    <cellStyle name="Porcentaje 47 2 5" xfId="49783"/>
    <cellStyle name="Porcentaje 47 2 6" xfId="49784"/>
    <cellStyle name="Porcentaje 47 3" xfId="49785"/>
    <cellStyle name="Porcentaje 47 3 2" xfId="49786"/>
    <cellStyle name="Porcentaje 47 4" xfId="49787"/>
    <cellStyle name="Porcentaje 47 4 2" xfId="49788"/>
    <cellStyle name="Porcentaje 47 5" xfId="49789"/>
    <cellStyle name="Porcentaje 48" xfId="49790"/>
    <cellStyle name="Porcentaje 48 2" xfId="49791"/>
    <cellStyle name="Porcentaje 48 2 2" xfId="49792"/>
    <cellStyle name="Porcentaje 48 2 2 2" xfId="49793"/>
    <cellStyle name="Porcentaje 48 2 3" xfId="49794"/>
    <cellStyle name="Porcentaje 48 2 4" xfId="49795"/>
    <cellStyle name="Porcentaje 48 2 5" xfId="49796"/>
    <cellStyle name="Porcentaje 48 2 6" xfId="49797"/>
    <cellStyle name="Porcentaje 48 3" xfId="49798"/>
    <cellStyle name="Porcentaje 48 3 2" xfId="49799"/>
    <cellStyle name="Porcentaje 48 4" xfId="49800"/>
    <cellStyle name="Porcentaje 48 4 2" xfId="49801"/>
    <cellStyle name="Porcentaje 48 5" xfId="49802"/>
    <cellStyle name="Porcentaje 49" xfId="49803"/>
    <cellStyle name="Porcentaje 49 2" xfId="49804"/>
    <cellStyle name="Porcentaje 49 2 2" xfId="49805"/>
    <cellStyle name="Porcentaje 49 2 2 2" xfId="49806"/>
    <cellStyle name="Porcentaje 49 2 3" xfId="49807"/>
    <cellStyle name="Porcentaje 49 2 4" xfId="49808"/>
    <cellStyle name="Porcentaje 49 2 5" xfId="49809"/>
    <cellStyle name="Porcentaje 49 2 6" xfId="49810"/>
    <cellStyle name="Porcentaje 49 3" xfId="49811"/>
    <cellStyle name="Porcentaje 49 3 2" xfId="49812"/>
    <cellStyle name="Porcentaje 49 4" xfId="49813"/>
    <cellStyle name="Porcentaje 49 4 2" xfId="49814"/>
    <cellStyle name="Porcentaje 49 5" xfId="49815"/>
    <cellStyle name="Porcentaje 5" xfId="49816"/>
    <cellStyle name="Porcentaje 5 10" xfId="49817"/>
    <cellStyle name="Porcentaje 5 10 2" xfId="49818"/>
    <cellStyle name="Porcentaje 5 10 2 2" xfId="49819"/>
    <cellStyle name="Porcentaje 5 10 2 2 2" xfId="49820"/>
    <cellStyle name="Porcentaje 5 10 2 3" xfId="49821"/>
    <cellStyle name="Porcentaje 5 10 2 4" xfId="49822"/>
    <cellStyle name="Porcentaje 5 10 2 5" xfId="49823"/>
    <cellStyle name="Porcentaje 5 10 2 6" xfId="49824"/>
    <cellStyle name="Porcentaje 5 10 3" xfId="49825"/>
    <cellStyle name="Porcentaje 5 10 3 2" xfId="49826"/>
    <cellStyle name="Porcentaje 5 10 4" xfId="49827"/>
    <cellStyle name="Porcentaje 5 10 4 2" xfId="49828"/>
    <cellStyle name="Porcentaje 5 10 5" xfId="49829"/>
    <cellStyle name="Porcentaje 5 11" xfId="49830"/>
    <cellStyle name="Porcentaje 5 11 2" xfId="49831"/>
    <cellStyle name="Porcentaje 5 11 2 2" xfId="49832"/>
    <cellStyle name="Porcentaje 5 11 2 2 2" xfId="49833"/>
    <cellStyle name="Porcentaje 5 11 2 3" xfId="49834"/>
    <cellStyle name="Porcentaje 5 11 2 4" xfId="49835"/>
    <cellStyle name="Porcentaje 5 11 2 5" xfId="49836"/>
    <cellStyle name="Porcentaje 5 11 2 6" xfId="49837"/>
    <cellStyle name="Porcentaje 5 11 3" xfId="49838"/>
    <cellStyle name="Porcentaje 5 11 3 2" xfId="49839"/>
    <cellStyle name="Porcentaje 5 11 4" xfId="49840"/>
    <cellStyle name="Porcentaje 5 11 4 2" xfId="49841"/>
    <cellStyle name="Porcentaje 5 11 5" xfId="49842"/>
    <cellStyle name="Porcentaje 5 12" xfId="49843"/>
    <cellStyle name="Porcentaje 5 12 2" xfId="49844"/>
    <cellStyle name="Porcentaje 5 12 2 2" xfId="49845"/>
    <cellStyle name="Porcentaje 5 12 3" xfId="49846"/>
    <cellStyle name="Porcentaje 5 13" xfId="49847"/>
    <cellStyle name="Porcentaje 5 13 2" xfId="49848"/>
    <cellStyle name="Porcentaje 5 14" xfId="49849"/>
    <cellStyle name="Porcentaje 5 15" xfId="49850"/>
    <cellStyle name="Porcentaje 5 2" xfId="49851"/>
    <cellStyle name="Porcentaje 5 2 2" xfId="49852"/>
    <cellStyle name="Porcentaje 5 2 2 2" xfId="49853"/>
    <cellStyle name="Porcentaje 5 2 2 2 2" xfId="49854"/>
    <cellStyle name="Porcentaje 5 2 2 2 3" xfId="49855"/>
    <cellStyle name="Porcentaje 5 2 2 3" xfId="49856"/>
    <cellStyle name="Porcentaje 5 2 2 3 2" xfId="49857"/>
    <cellStyle name="Porcentaje 5 2 2 4" xfId="49858"/>
    <cellStyle name="Porcentaje 5 2 2 5" xfId="49859"/>
    <cellStyle name="Porcentaje 5 2 3" xfId="49860"/>
    <cellStyle name="Porcentaje 5 2 3 2" xfId="49861"/>
    <cellStyle name="Porcentaje 5 2 3 3" xfId="49862"/>
    <cellStyle name="Porcentaje 5 2 3 4" xfId="49863"/>
    <cellStyle name="Porcentaje 5 2 4" xfId="49864"/>
    <cellStyle name="Porcentaje 5 2 5" xfId="49865"/>
    <cellStyle name="Porcentaje 5 2 6" xfId="49866"/>
    <cellStyle name="Porcentaje 5 2 7" xfId="49867"/>
    <cellStyle name="Porcentaje 5 3" xfId="49868"/>
    <cellStyle name="Porcentaje 5 3 2" xfId="49869"/>
    <cellStyle name="Porcentaje 5 3 2 2" xfId="49870"/>
    <cellStyle name="Porcentaje 5 3 2 2 2" xfId="49871"/>
    <cellStyle name="Porcentaje 5 3 2 3" xfId="49872"/>
    <cellStyle name="Porcentaje 5 3 2 3 2" xfId="49873"/>
    <cellStyle name="Porcentaje 5 3 2 4" xfId="49874"/>
    <cellStyle name="Porcentaje 5 3 2 5" xfId="49875"/>
    <cellStyle name="Porcentaje 5 3 2 6" xfId="49876"/>
    <cellStyle name="Porcentaje 5 3 3" xfId="49877"/>
    <cellStyle name="Porcentaje 5 3 3 2" xfId="49878"/>
    <cellStyle name="Porcentaje 5 3 3 3" xfId="49879"/>
    <cellStyle name="Porcentaje 5 3 4" xfId="49880"/>
    <cellStyle name="Porcentaje 5 3 4 2" xfId="49881"/>
    <cellStyle name="Porcentaje 5 3 5" xfId="49882"/>
    <cellStyle name="Porcentaje 5 3 5 2" xfId="49883"/>
    <cellStyle name="Porcentaje 5 3 6" xfId="49884"/>
    <cellStyle name="Porcentaje 5 3 7" xfId="49885"/>
    <cellStyle name="Porcentaje 5 4" xfId="49886"/>
    <cellStyle name="Porcentaje 5 4 2" xfId="49887"/>
    <cellStyle name="Porcentaje 5 4 2 2" xfId="49888"/>
    <cellStyle name="Porcentaje 5 4 2 2 2" xfId="49889"/>
    <cellStyle name="Porcentaje 5 4 2 3" xfId="49890"/>
    <cellStyle name="Porcentaje 5 4 2 3 2" xfId="49891"/>
    <cellStyle name="Porcentaje 5 4 2 4" xfId="49892"/>
    <cellStyle name="Porcentaje 5 4 2 5" xfId="49893"/>
    <cellStyle name="Porcentaje 5 4 2 6" xfId="49894"/>
    <cellStyle name="Porcentaje 5 4 3" xfId="49895"/>
    <cellStyle name="Porcentaje 5 4 3 2" xfId="49896"/>
    <cellStyle name="Porcentaje 5 4 3 3" xfId="49897"/>
    <cellStyle name="Porcentaje 5 4 4" xfId="49898"/>
    <cellStyle name="Porcentaje 5 4 4 2" xfId="49899"/>
    <cellStyle name="Porcentaje 5 4 5" xfId="49900"/>
    <cellStyle name="Porcentaje 5 4 6" xfId="49901"/>
    <cellStyle name="Porcentaje 5 5" xfId="49902"/>
    <cellStyle name="Porcentaje 5 5 2" xfId="49903"/>
    <cellStyle name="Porcentaje 5 5 2 2" xfId="49904"/>
    <cellStyle name="Porcentaje 5 5 2 2 2" xfId="49905"/>
    <cellStyle name="Porcentaje 5 5 2 3" xfId="49906"/>
    <cellStyle name="Porcentaje 5 5 2 3 2" xfId="49907"/>
    <cellStyle name="Porcentaje 5 5 2 4" xfId="49908"/>
    <cellStyle name="Porcentaje 5 5 2 5" xfId="49909"/>
    <cellStyle name="Porcentaje 5 5 2 6" xfId="49910"/>
    <cellStyle name="Porcentaje 5 5 3" xfId="49911"/>
    <cellStyle name="Porcentaje 5 5 3 2" xfId="49912"/>
    <cellStyle name="Porcentaje 5 5 3 3" xfId="49913"/>
    <cellStyle name="Porcentaje 5 5 4" xfId="49914"/>
    <cellStyle name="Porcentaje 5 5 4 2" xfId="49915"/>
    <cellStyle name="Porcentaje 5 5 5" xfId="49916"/>
    <cellStyle name="Porcentaje 5 6" xfId="49917"/>
    <cellStyle name="Porcentaje 5 6 2" xfId="49918"/>
    <cellStyle name="Porcentaje 5 6 2 2" xfId="49919"/>
    <cellStyle name="Porcentaje 5 6 2 2 2" xfId="49920"/>
    <cellStyle name="Porcentaje 5 6 2 3" xfId="49921"/>
    <cellStyle name="Porcentaje 5 6 2 4" xfId="49922"/>
    <cellStyle name="Porcentaje 5 6 2 5" xfId="49923"/>
    <cellStyle name="Porcentaje 5 6 2 6" xfId="49924"/>
    <cellStyle name="Porcentaje 5 6 3" xfId="49925"/>
    <cellStyle name="Porcentaje 5 6 3 2" xfId="49926"/>
    <cellStyle name="Porcentaje 5 6 4" xfId="49927"/>
    <cellStyle name="Porcentaje 5 6 4 2" xfId="49928"/>
    <cellStyle name="Porcentaje 5 6 5" xfId="49929"/>
    <cellStyle name="Porcentaje 5 7" xfId="49930"/>
    <cellStyle name="Porcentaje 5 7 2" xfId="49931"/>
    <cellStyle name="Porcentaje 5 7 2 2" xfId="49932"/>
    <cellStyle name="Porcentaje 5 7 2 2 2" xfId="49933"/>
    <cellStyle name="Porcentaje 5 7 2 3" xfId="49934"/>
    <cellStyle name="Porcentaje 5 7 2 4" xfId="49935"/>
    <cellStyle name="Porcentaje 5 7 2 5" xfId="49936"/>
    <cellStyle name="Porcentaje 5 7 2 6" xfId="49937"/>
    <cellStyle name="Porcentaje 5 7 3" xfId="49938"/>
    <cellStyle name="Porcentaje 5 7 3 2" xfId="49939"/>
    <cellStyle name="Porcentaje 5 7 4" xfId="49940"/>
    <cellStyle name="Porcentaje 5 7 4 2" xfId="49941"/>
    <cellStyle name="Porcentaje 5 7 5" xfId="49942"/>
    <cellStyle name="Porcentaje 5 8" xfId="49943"/>
    <cellStyle name="Porcentaje 5 8 2" xfId="49944"/>
    <cellStyle name="Porcentaje 5 8 2 2" xfId="49945"/>
    <cellStyle name="Porcentaje 5 8 2 2 2" xfId="49946"/>
    <cellStyle name="Porcentaje 5 8 2 3" xfId="49947"/>
    <cellStyle name="Porcentaje 5 8 2 4" xfId="49948"/>
    <cellStyle name="Porcentaje 5 8 2 5" xfId="49949"/>
    <cellStyle name="Porcentaje 5 8 2 6" xfId="49950"/>
    <cellStyle name="Porcentaje 5 8 3" xfId="49951"/>
    <cellStyle name="Porcentaje 5 8 3 2" xfId="49952"/>
    <cellStyle name="Porcentaje 5 8 4" xfId="49953"/>
    <cellStyle name="Porcentaje 5 8 4 2" xfId="49954"/>
    <cellStyle name="Porcentaje 5 8 5" xfId="49955"/>
    <cellStyle name="Porcentaje 5 9" xfId="49956"/>
    <cellStyle name="Porcentaje 5 9 2" xfId="49957"/>
    <cellStyle name="Porcentaje 5 9 2 2" xfId="49958"/>
    <cellStyle name="Porcentaje 5 9 2 2 2" xfId="49959"/>
    <cellStyle name="Porcentaje 5 9 2 3" xfId="49960"/>
    <cellStyle name="Porcentaje 5 9 2 4" xfId="49961"/>
    <cellStyle name="Porcentaje 5 9 2 5" xfId="49962"/>
    <cellStyle name="Porcentaje 5 9 2 6" xfId="49963"/>
    <cellStyle name="Porcentaje 5 9 3" xfId="49964"/>
    <cellStyle name="Porcentaje 5 9 3 2" xfId="49965"/>
    <cellStyle name="Porcentaje 5 9 4" xfId="49966"/>
    <cellStyle name="Porcentaje 5 9 4 2" xfId="49967"/>
    <cellStyle name="Porcentaje 5 9 5" xfId="49968"/>
    <cellStyle name="Porcentaje 50" xfId="49969"/>
    <cellStyle name="Porcentaje 50 2" xfId="49970"/>
    <cellStyle name="Porcentaje 50 2 2" xfId="49971"/>
    <cellStyle name="Porcentaje 50 2 2 2" xfId="49972"/>
    <cellStyle name="Porcentaje 50 2 3" xfId="49973"/>
    <cellStyle name="Porcentaje 50 2 4" xfId="49974"/>
    <cellStyle name="Porcentaje 50 2 5" xfId="49975"/>
    <cellStyle name="Porcentaje 50 2 6" xfId="49976"/>
    <cellStyle name="Porcentaje 50 3" xfId="49977"/>
    <cellStyle name="Porcentaje 50 3 2" xfId="49978"/>
    <cellStyle name="Porcentaje 50 4" xfId="49979"/>
    <cellStyle name="Porcentaje 50 4 2" xfId="49980"/>
    <cellStyle name="Porcentaje 50 5" xfId="49981"/>
    <cellStyle name="Porcentaje 51" xfId="49982"/>
    <cellStyle name="Porcentaje 51 2" xfId="49983"/>
    <cellStyle name="Porcentaje 51 2 2" xfId="49984"/>
    <cellStyle name="Porcentaje 51 2 2 2" xfId="49985"/>
    <cellStyle name="Porcentaje 51 2 3" xfId="49986"/>
    <cellStyle name="Porcentaje 51 2 4" xfId="49987"/>
    <cellStyle name="Porcentaje 51 2 5" xfId="49988"/>
    <cellStyle name="Porcentaje 51 2 6" xfId="49989"/>
    <cellStyle name="Porcentaje 51 3" xfId="49990"/>
    <cellStyle name="Porcentaje 51 3 2" xfId="49991"/>
    <cellStyle name="Porcentaje 51 4" xfId="49992"/>
    <cellStyle name="Porcentaje 51 4 2" xfId="49993"/>
    <cellStyle name="Porcentaje 51 5" xfId="49994"/>
    <cellStyle name="Porcentaje 52" xfId="49995"/>
    <cellStyle name="Porcentaje 52 2" xfId="49996"/>
    <cellStyle name="Porcentaje 52 2 2" xfId="49997"/>
    <cellStyle name="Porcentaje 52 2 2 2" xfId="49998"/>
    <cellStyle name="Porcentaje 52 2 3" xfId="49999"/>
    <cellStyle name="Porcentaje 52 2 4" xfId="50000"/>
    <cellStyle name="Porcentaje 52 2 5" xfId="50001"/>
    <cellStyle name="Porcentaje 52 2 6" xfId="50002"/>
    <cellStyle name="Porcentaje 52 3" xfId="50003"/>
    <cellStyle name="Porcentaje 52 3 2" xfId="50004"/>
    <cellStyle name="Porcentaje 52 4" xfId="50005"/>
    <cellStyle name="Porcentaje 52 4 2" xfId="50006"/>
    <cellStyle name="Porcentaje 52 5" xfId="50007"/>
    <cellStyle name="Porcentaje 53" xfId="50008"/>
    <cellStyle name="Porcentaje 53 2" xfId="50009"/>
    <cellStyle name="Porcentaje 53 2 2" xfId="50010"/>
    <cellStyle name="Porcentaje 53 2 2 2" xfId="50011"/>
    <cellStyle name="Porcentaje 53 2 3" xfId="50012"/>
    <cellStyle name="Porcentaje 53 2 4" xfId="50013"/>
    <cellStyle name="Porcentaje 53 2 5" xfId="50014"/>
    <cellStyle name="Porcentaje 53 2 6" xfId="50015"/>
    <cellStyle name="Porcentaje 53 3" xfId="50016"/>
    <cellStyle name="Porcentaje 53 3 2" xfId="50017"/>
    <cellStyle name="Porcentaje 53 4" xfId="50018"/>
    <cellStyle name="Porcentaje 53 4 2" xfId="50019"/>
    <cellStyle name="Porcentaje 53 5" xfId="50020"/>
    <cellStyle name="Porcentaje 54" xfId="50021"/>
    <cellStyle name="Porcentaje 54 2" xfId="50022"/>
    <cellStyle name="Porcentaje 54 2 2" xfId="50023"/>
    <cellStyle name="Porcentaje 54 2 2 2" xfId="50024"/>
    <cellStyle name="Porcentaje 54 2 3" xfId="50025"/>
    <cellStyle name="Porcentaje 54 2 4" xfId="50026"/>
    <cellStyle name="Porcentaje 54 2 5" xfId="50027"/>
    <cellStyle name="Porcentaje 54 2 6" xfId="50028"/>
    <cellStyle name="Porcentaje 54 3" xfId="50029"/>
    <cellStyle name="Porcentaje 54 3 2" xfId="50030"/>
    <cellStyle name="Porcentaje 54 4" xfId="50031"/>
    <cellStyle name="Porcentaje 54 4 2" xfId="50032"/>
    <cellStyle name="Porcentaje 54 5" xfId="50033"/>
    <cellStyle name="Porcentaje 55" xfId="50034"/>
    <cellStyle name="Porcentaje 55 2" xfId="50035"/>
    <cellStyle name="Porcentaje 55 2 2" xfId="50036"/>
    <cellStyle name="Porcentaje 55 2 2 2" xfId="50037"/>
    <cellStyle name="Porcentaje 55 2 3" xfId="50038"/>
    <cellStyle name="Porcentaje 55 2 4" xfId="50039"/>
    <cellStyle name="Porcentaje 55 2 5" xfId="50040"/>
    <cellStyle name="Porcentaje 55 2 6" xfId="50041"/>
    <cellStyle name="Porcentaje 55 3" xfId="50042"/>
    <cellStyle name="Porcentaje 55 3 2" xfId="50043"/>
    <cellStyle name="Porcentaje 55 4" xfId="50044"/>
    <cellStyle name="Porcentaje 55 4 2" xfId="50045"/>
    <cellStyle name="Porcentaje 55 5" xfId="50046"/>
    <cellStyle name="Porcentaje 56" xfId="50047"/>
    <cellStyle name="Porcentaje 56 2" xfId="50048"/>
    <cellStyle name="Porcentaje 56 2 2" xfId="50049"/>
    <cellStyle name="Porcentaje 56 2 2 2" xfId="50050"/>
    <cellStyle name="Porcentaje 56 2 3" xfId="50051"/>
    <cellStyle name="Porcentaje 56 2 4" xfId="50052"/>
    <cellStyle name="Porcentaje 56 2 5" xfId="50053"/>
    <cellStyle name="Porcentaje 56 2 6" xfId="50054"/>
    <cellStyle name="Porcentaje 56 3" xfId="50055"/>
    <cellStyle name="Porcentaje 56 3 2" xfId="50056"/>
    <cellStyle name="Porcentaje 56 4" xfId="50057"/>
    <cellStyle name="Porcentaje 56 4 2" xfId="50058"/>
    <cellStyle name="Porcentaje 56 5" xfId="50059"/>
    <cellStyle name="Porcentaje 57" xfId="50060"/>
    <cellStyle name="Porcentaje 57 2" xfId="50061"/>
    <cellStyle name="Porcentaje 57 2 2" xfId="50062"/>
    <cellStyle name="Porcentaje 57 2 2 2" xfId="50063"/>
    <cellStyle name="Porcentaje 57 2 3" xfId="50064"/>
    <cellStyle name="Porcentaje 57 2 4" xfId="50065"/>
    <cellStyle name="Porcentaje 57 2 5" xfId="50066"/>
    <cellStyle name="Porcentaje 57 2 6" xfId="50067"/>
    <cellStyle name="Porcentaje 57 3" xfId="50068"/>
    <cellStyle name="Porcentaje 57 3 2" xfId="50069"/>
    <cellStyle name="Porcentaje 57 4" xfId="50070"/>
    <cellStyle name="Porcentaje 57 4 2" xfId="50071"/>
    <cellStyle name="Porcentaje 57 5" xfId="50072"/>
    <cellStyle name="Porcentaje 58" xfId="50073"/>
    <cellStyle name="Porcentaje 58 2" xfId="50074"/>
    <cellStyle name="Porcentaje 58 2 2" xfId="50075"/>
    <cellStyle name="Porcentaje 58 2 2 2" xfId="50076"/>
    <cellStyle name="Porcentaje 58 2 3" xfId="50077"/>
    <cellStyle name="Porcentaje 58 2 4" xfId="50078"/>
    <cellStyle name="Porcentaje 58 2 5" xfId="50079"/>
    <cellStyle name="Porcentaje 58 2 6" xfId="50080"/>
    <cellStyle name="Porcentaje 58 3" xfId="50081"/>
    <cellStyle name="Porcentaje 58 3 2" xfId="50082"/>
    <cellStyle name="Porcentaje 58 4" xfId="50083"/>
    <cellStyle name="Porcentaje 58 4 2" xfId="50084"/>
    <cellStyle name="Porcentaje 58 5" xfId="50085"/>
    <cellStyle name="Porcentaje 59" xfId="50086"/>
    <cellStyle name="Porcentaje 59 2" xfId="50087"/>
    <cellStyle name="Porcentaje 59 2 2" xfId="50088"/>
    <cellStyle name="Porcentaje 59 2 2 2" xfId="50089"/>
    <cellStyle name="Porcentaje 59 2 3" xfId="50090"/>
    <cellStyle name="Porcentaje 59 2 4" xfId="50091"/>
    <cellStyle name="Porcentaje 59 2 5" xfId="50092"/>
    <cellStyle name="Porcentaje 59 2 6" xfId="50093"/>
    <cellStyle name="Porcentaje 59 3" xfId="50094"/>
    <cellStyle name="Porcentaje 59 3 2" xfId="50095"/>
    <cellStyle name="Porcentaje 59 4" xfId="50096"/>
    <cellStyle name="Porcentaje 59 4 2" xfId="50097"/>
    <cellStyle name="Porcentaje 59 5" xfId="50098"/>
    <cellStyle name="Porcentaje 6" xfId="50099"/>
    <cellStyle name="Porcentaje 6 2" xfId="50100"/>
    <cellStyle name="Porcentaje 6 2 2" xfId="50101"/>
    <cellStyle name="Porcentaje 6 2 2 2" xfId="50102"/>
    <cellStyle name="Porcentaje 6 2 2 3" xfId="50103"/>
    <cellStyle name="Porcentaje 6 2 2 4" xfId="50104"/>
    <cellStyle name="Porcentaje 6 2 3" xfId="50105"/>
    <cellStyle name="Porcentaje 6 2 4" xfId="50106"/>
    <cellStyle name="Porcentaje 6 3" xfId="50107"/>
    <cellStyle name="Porcentaje 6 3 2" xfId="50108"/>
    <cellStyle name="Porcentaje 6 3 2 2" xfId="50109"/>
    <cellStyle name="Porcentaje 6 3 3" xfId="50110"/>
    <cellStyle name="Porcentaje 6 3 4" xfId="50111"/>
    <cellStyle name="Porcentaje 6 3 5" xfId="50112"/>
    <cellStyle name="Porcentaje 6 4" xfId="50113"/>
    <cellStyle name="Porcentaje 6 4 2" xfId="50114"/>
    <cellStyle name="Porcentaje 6 4 3" xfId="50115"/>
    <cellStyle name="Porcentaje 6 5" xfId="50116"/>
    <cellStyle name="Porcentaje 60" xfId="50117"/>
    <cellStyle name="Porcentaje 60 2" xfId="50118"/>
    <cellStyle name="Porcentaje 60 2 2" xfId="50119"/>
    <cellStyle name="Porcentaje 60 2 2 2" xfId="50120"/>
    <cellStyle name="Porcentaje 60 2 3" xfId="50121"/>
    <cellStyle name="Porcentaje 60 2 4" xfId="50122"/>
    <cellStyle name="Porcentaje 60 2 5" xfId="50123"/>
    <cellStyle name="Porcentaje 60 2 6" xfId="50124"/>
    <cellStyle name="Porcentaje 60 3" xfId="50125"/>
    <cellStyle name="Porcentaje 60 3 2" xfId="50126"/>
    <cellStyle name="Porcentaje 60 4" xfId="50127"/>
    <cellStyle name="Porcentaje 60 4 2" xfId="50128"/>
    <cellStyle name="Porcentaje 60 5" xfId="50129"/>
    <cellStyle name="Porcentaje 61" xfId="50130"/>
    <cellStyle name="Porcentaje 61 2" xfId="50131"/>
    <cellStyle name="Porcentaje 61 2 2" xfId="50132"/>
    <cellStyle name="Porcentaje 61 2 2 2" xfId="50133"/>
    <cellStyle name="Porcentaje 61 2 3" xfId="50134"/>
    <cellStyle name="Porcentaje 61 2 4" xfId="50135"/>
    <cellStyle name="Porcentaje 61 2 5" xfId="50136"/>
    <cellStyle name="Porcentaje 61 2 6" xfId="50137"/>
    <cellStyle name="Porcentaje 61 3" xfId="50138"/>
    <cellStyle name="Porcentaje 61 3 2" xfId="50139"/>
    <cellStyle name="Porcentaje 61 4" xfId="50140"/>
    <cellStyle name="Porcentaje 61 4 2" xfId="50141"/>
    <cellStyle name="Porcentaje 61 5" xfId="50142"/>
    <cellStyle name="Porcentaje 62" xfId="50143"/>
    <cellStyle name="Porcentaje 62 2" xfId="50144"/>
    <cellStyle name="Porcentaje 62 2 2" xfId="50145"/>
    <cellStyle name="Porcentaje 62 2 2 2" xfId="50146"/>
    <cellStyle name="Porcentaje 62 2 3" xfId="50147"/>
    <cellStyle name="Porcentaje 62 2 4" xfId="50148"/>
    <cellStyle name="Porcentaje 62 2 5" xfId="50149"/>
    <cellStyle name="Porcentaje 62 2 6" xfId="50150"/>
    <cellStyle name="Porcentaje 62 3" xfId="50151"/>
    <cellStyle name="Porcentaje 62 3 2" xfId="50152"/>
    <cellStyle name="Porcentaje 62 4" xfId="50153"/>
    <cellStyle name="Porcentaje 62 4 2" xfId="50154"/>
    <cellStyle name="Porcentaje 62 5" xfId="50155"/>
    <cellStyle name="Porcentaje 63" xfId="50156"/>
    <cellStyle name="Porcentaje 63 2" xfId="50157"/>
    <cellStyle name="Porcentaje 63 2 2" xfId="50158"/>
    <cellStyle name="Porcentaje 63 2 2 2" xfId="50159"/>
    <cellStyle name="Porcentaje 63 2 3" xfId="50160"/>
    <cellStyle name="Porcentaje 63 2 4" xfId="50161"/>
    <cellStyle name="Porcentaje 63 2 5" xfId="50162"/>
    <cellStyle name="Porcentaje 63 2 6" xfId="50163"/>
    <cellStyle name="Porcentaje 63 3" xfId="50164"/>
    <cellStyle name="Porcentaje 63 3 2" xfId="50165"/>
    <cellStyle name="Porcentaje 63 4" xfId="50166"/>
    <cellStyle name="Porcentaje 63 4 2" xfId="50167"/>
    <cellStyle name="Porcentaje 63 5" xfId="50168"/>
    <cellStyle name="Porcentaje 64" xfId="50169"/>
    <cellStyle name="Porcentaje 64 2" xfId="50170"/>
    <cellStyle name="Porcentaje 64 2 2" xfId="50171"/>
    <cellStyle name="Porcentaje 64 2 2 2" xfId="50172"/>
    <cellStyle name="Porcentaje 64 2 3" xfId="50173"/>
    <cellStyle name="Porcentaje 64 2 4" xfId="50174"/>
    <cellStyle name="Porcentaje 64 2 5" xfId="50175"/>
    <cellStyle name="Porcentaje 64 2 6" xfId="50176"/>
    <cellStyle name="Porcentaje 64 3" xfId="50177"/>
    <cellStyle name="Porcentaje 64 3 2" xfId="50178"/>
    <cellStyle name="Porcentaje 64 4" xfId="50179"/>
    <cellStyle name="Porcentaje 64 4 2" xfId="50180"/>
    <cellStyle name="Porcentaje 64 5" xfId="50181"/>
    <cellStyle name="Porcentaje 65" xfId="50182"/>
    <cellStyle name="Porcentaje 65 2" xfId="50183"/>
    <cellStyle name="Porcentaje 65 2 2" xfId="50184"/>
    <cellStyle name="Porcentaje 65 2 2 2" xfId="50185"/>
    <cellStyle name="Porcentaje 65 2 2 3" xfId="50186"/>
    <cellStyle name="Porcentaje 65 2 3" xfId="50187"/>
    <cellStyle name="Porcentaje 65 2 3 2" xfId="50188"/>
    <cellStyle name="Porcentaje 65 2 4" xfId="50189"/>
    <cellStyle name="Porcentaje 65 2 5" xfId="50190"/>
    <cellStyle name="Porcentaje 65 3" xfId="50191"/>
    <cellStyle name="Porcentaje 65 3 2" xfId="50192"/>
    <cellStyle name="Porcentaje 65 3 3" xfId="50193"/>
    <cellStyle name="Porcentaje 65 4" xfId="50194"/>
    <cellStyle name="Porcentaje 65 4 2" xfId="50195"/>
    <cellStyle name="Porcentaje 65 5" xfId="50196"/>
    <cellStyle name="Porcentaje 65 6" xfId="50197"/>
    <cellStyle name="Porcentaje 66" xfId="50198"/>
    <cellStyle name="Porcentaje 66 2" xfId="50199"/>
    <cellStyle name="Porcentaje 66 2 2" xfId="50200"/>
    <cellStyle name="Porcentaje 66 2 2 2" xfId="50201"/>
    <cellStyle name="Porcentaje 66 2 3" xfId="50202"/>
    <cellStyle name="Porcentaje 66 2 4" xfId="50203"/>
    <cellStyle name="Porcentaje 66 2 5" xfId="50204"/>
    <cellStyle name="Porcentaje 66 2 6" xfId="50205"/>
    <cellStyle name="Porcentaje 66 3" xfId="50206"/>
    <cellStyle name="Porcentaje 66 3 2" xfId="50207"/>
    <cellStyle name="Porcentaje 66 4" xfId="50208"/>
    <cellStyle name="Porcentaje 66 5" xfId="50209"/>
    <cellStyle name="Porcentaje 67" xfId="50210"/>
    <cellStyle name="Porcentaje 67 2" xfId="50211"/>
    <cellStyle name="Porcentaje 68" xfId="50212"/>
    <cellStyle name="Porcentaje 68 2" xfId="50213"/>
    <cellStyle name="Porcentaje 69" xfId="50214"/>
    <cellStyle name="Porcentaje 69 2" xfId="50215"/>
    <cellStyle name="Porcentaje 7" xfId="50216"/>
    <cellStyle name="Porcentaje 7 2" xfId="50217"/>
    <cellStyle name="Porcentaje 7 2 2" xfId="50218"/>
    <cellStyle name="Porcentaje 7 2 2 2" xfId="50219"/>
    <cellStyle name="Porcentaje 7 2 2 3" xfId="50220"/>
    <cellStyle name="Porcentaje 7 2 2 4" xfId="50221"/>
    <cellStyle name="Porcentaje 7 2 3" xfId="50222"/>
    <cellStyle name="Porcentaje 7 2 4" xfId="50223"/>
    <cellStyle name="Porcentaje 7 3" xfId="50224"/>
    <cellStyle name="Porcentaje 7 3 2" xfId="50225"/>
    <cellStyle name="Porcentaje 7 3 2 2" xfId="50226"/>
    <cellStyle name="Porcentaje 7 3 3" xfId="50227"/>
    <cellStyle name="Porcentaje 7 3 4" xfId="50228"/>
    <cellStyle name="Porcentaje 7 3 5" xfId="50229"/>
    <cellStyle name="Porcentaje 7 4" xfId="50230"/>
    <cellStyle name="Porcentaje 7 4 2" xfId="50231"/>
    <cellStyle name="Porcentaje 7 4 3" xfId="50232"/>
    <cellStyle name="Porcentaje 7 5" xfId="50233"/>
    <cellStyle name="Porcentaje 70" xfId="50234"/>
    <cellStyle name="Porcentaje 70 2" xfId="50235"/>
    <cellStyle name="Porcentaje 71" xfId="50236"/>
    <cellStyle name="Porcentaje 72" xfId="50237"/>
    <cellStyle name="Porcentaje 8" xfId="50238"/>
    <cellStyle name="Porcentaje 8 2" xfId="50239"/>
    <cellStyle name="Porcentaje 8 2 2" xfId="50240"/>
    <cellStyle name="Porcentaje 8 2 2 2" xfId="50241"/>
    <cellStyle name="Porcentaje 8 2 2 3" xfId="50242"/>
    <cellStyle name="Porcentaje 8 2 2 4" xfId="50243"/>
    <cellStyle name="Porcentaje 8 2 3" xfId="50244"/>
    <cellStyle name="Porcentaje 8 3" xfId="50245"/>
    <cellStyle name="Porcentaje 8 3 2" xfId="50246"/>
    <cellStyle name="Porcentaje 8 3 2 2" xfId="50247"/>
    <cellStyle name="Porcentaje 8 3 2 3" xfId="50248"/>
    <cellStyle name="Porcentaje 8 3 2 4" xfId="50249"/>
    <cellStyle name="Porcentaje 8 3 3" xfId="50250"/>
    <cellStyle name="Porcentaje 8 3 4" xfId="50251"/>
    <cellStyle name="Porcentaje 8 4" xfId="50252"/>
    <cellStyle name="Porcentaje 8 4 2" xfId="50253"/>
    <cellStyle name="Porcentaje 8 4 3" xfId="50254"/>
    <cellStyle name="Porcentaje 8 4 3 2" xfId="50255"/>
    <cellStyle name="Porcentaje 8 4 3 2 2" xfId="50256"/>
    <cellStyle name="Porcentaje 8 4 3 2 3" xfId="50257"/>
    <cellStyle name="Porcentaje 8 4 4" xfId="50258"/>
    <cellStyle name="Porcentaje 8 4 4 2" xfId="50259"/>
    <cellStyle name="Porcentaje 8 5" xfId="50260"/>
    <cellStyle name="Porcentaje 8 5 2" xfId="50261"/>
    <cellStyle name="Porcentaje 8 6" xfId="50262"/>
    <cellStyle name="Porcentaje 8 6 2" xfId="50263"/>
    <cellStyle name="Porcentaje 8 7" xfId="50264"/>
    <cellStyle name="Porcentaje 8 7 2" xfId="50265"/>
    <cellStyle name="Porcentaje 8 7 3" xfId="50266"/>
    <cellStyle name="Porcentaje 8 8" xfId="50267"/>
    <cellStyle name="Porcentaje 8 8 2" xfId="50268"/>
    <cellStyle name="Porcentaje 9" xfId="50269"/>
    <cellStyle name="Porcentaje 9 2" xfId="50270"/>
    <cellStyle name="Porcentaje 9 2 2" xfId="50271"/>
    <cellStyle name="Porcentaje 9 2 2 2" xfId="50272"/>
    <cellStyle name="Porcentaje 9 2 2 3" xfId="50273"/>
    <cellStyle name="Porcentaje 9 2 2 4" xfId="50274"/>
    <cellStyle name="Porcentaje 9 2 3" xfId="50275"/>
    <cellStyle name="Porcentaje 9 3" xfId="50276"/>
    <cellStyle name="Porcentaje 9 3 2" xfId="50277"/>
    <cellStyle name="Porcentaje 9 3 2 2" xfId="50278"/>
    <cellStyle name="Porcentaje 9 3 2 3" xfId="50279"/>
    <cellStyle name="Porcentaje 9 3 2 4" xfId="50280"/>
    <cellStyle name="Porcentaje 9 3 3" xfId="50281"/>
    <cellStyle name="Porcentaje 9 3 4" xfId="50282"/>
    <cellStyle name="Porcentaje 9 4" xfId="50283"/>
    <cellStyle name="Porcentaje 9 4 2" xfId="50284"/>
    <cellStyle name="Porcentaje 9 4 3" xfId="50285"/>
    <cellStyle name="Porcentaje 9 4 3 2" xfId="50286"/>
    <cellStyle name="Porcentaje 9 4 3 2 2" xfId="50287"/>
    <cellStyle name="Porcentaje 9 4 3 2 3" xfId="50288"/>
    <cellStyle name="Porcentaje 9 4 4" xfId="50289"/>
    <cellStyle name="Porcentaje 9 4 4 2" xfId="50290"/>
    <cellStyle name="Porcentaje 9 5" xfId="50291"/>
    <cellStyle name="Porcentaje 9 5 2" xfId="50292"/>
    <cellStyle name="Porcentaje 9 6" xfId="50293"/>
    <cellStyle name="Porcentaje 9 6 2" xfId="50294"/>
    <cellStyle name="Porcentaje 9 7" xfId="50295"/>
    <cellStyle name="Porcentaje 9 7 2" xfId="50296"/>
    <cellStyle name="Porcentaje 9 7 3" xfId="50297"/>
    <cellStyle name="Porcentaje 9 8" xfId="50298"/>
    <cellStyle name="Porcentaje 9 8 2" xfId="50299"/>
    <cellStyle name="Porcentual 10" xfId="50300"/>
    <cellStyle name="Porcentual 10 2" xfId="50301"/>
    <cellStyle name="Porcentual 10 2 2" xfId="50302"/>
    <cellStyle name="Porcentual 10 2 2 2" xfId="50303"/>
    <cellStyle name="Porcentual 10 3" xfId="50304"/>
    <cellStyle name="Porcentual 10 3 2" xfId="50305"/>
    <cellStyle name="Porcentual 10 3 3" xfId="50306"/>
    <cellStyle name="Porcentual 10 4" xfId="50307"/>
    <cellStyle name="Porcentual 10 4 2" xfId="50308"/>
    <cellStyle name="Porcentual 10 5" xfId="50309"/>
    <cellStyle name="Porcentual 10 5 2" xfId="50310"/>
    <cellStyle name="Porcentual 10 6" xfId="50311"/>
    <cellStyle name="Porcentual 10 6 2" xfId="50312"/>
    <cellStyle name="Porcentual 10 7" xfId="50313"/>
    <cellStyle name="Porcentual 11" xfId="50314"/>
    <cellStyle name="Porcentual 11 2" xfId="50315"/>
    <cellStyle name="Porcentual 11 2 2" xfId="50316"/>
    <cellStyle name="Porcentual 11 3" xfId="50317"/>
    <cellStyle name="Porcentual 11 3 2" xfId="50318"/>
    <cellStyle name="Porcentual 11 3 3" xfId="50319"/>
    <cellStyle name="Porcentual 11 4" xfId="50320"/>
    <cellStyle name="Porcentual 11 4 2" xfId="50321"/>
    <cellStyle name="Porcentual 11 5" xfId="50322"/>
    <cellStyle name="Porcentual 11 5 2" xfId="50323"/>
    <cellStyle name="Porcentual 11 6" xfId="50324"/>
    <cellStyle name="Porcentual 11 6 2" xfId="50325"/>
    <cellStyle name="Porcentual 11 7" xfId="50326"/>
    <cellStyle name="Porcentual 12" xfId="50327"/>
    <cellStyle name="Porcentual 12 10" xfId="50328"/>
    <cellStyle name="Porcentual 12 11" xfId="50329"/>
    <cellStyle name="Porcentual 12 2" xfId="50330"/>
    <cellStyle name="Porcentual 12 2 2" xfId="50331"/>
    <cellStyle name="Porcentual 12 2 2 2" xfId="50332"/>
    <cellStyle name="Porcentual 12 2 2 2 2" xfId="50333"/>
    <cellStyle name="Porcentual 12 2 2 3" xfId="50334"/>
    <cellStyle name="Porcentual 12 2 2 3 2" xfId="50335"/>
    <cellStyle name="Porcentual 12 2 2 4" xfId="50336"/>
    <cellStyle name="Porcentual 12 2 2 5" xfId="50337"/>
    <cellStyle name="Porcentual 12 2 2 6" xfId="50338"/>
    <cellStyle name="Porcentual 12 2 3" xfId="50339"/>
    <cellStyle name="Porcentual 12 2 3 2" xfId="50340"/>
    <cellStyle name="Porcentual 12 2 3 2 2" xfId="50341"/>
    <cellStyle name="Porcentual 12 2 3 3" xfId="50342"/>
    <cellStyle name="Porcentual 12 2 3 3 2" xfId="50343"/>
    <cellStyle name="Porcentual 12 2 3 4" xfId="50344"/>
    <cellStyle name="Porcentual 12 2 3 5" xfId="50345"/>
    <cellStyle name="Porcentual 12 2 3 6" xfId="50346"/>
    <cellStyle name="Porcentual 12 2 3 7" xfId="50347"/>
    <cellStyle name="Porcentual 12 2 4" xfId="50348"/>
    <cellStyle name="Porcentual 12 2 4 2" xfId="50349"/>
    <cellStyle name="Porcentual 12 2 5" xfId="50350"/>
    <cellStyle name="Porcentual 12 2 5 2" xfId="50351"/>
    <cellStyle name="Porcentual 12 2 6" xfId="50352"/>
    <cellStyle name="Porcentual 12 2 7" xfId="50353"/>
    <cellStyle name="Porcentual 12 2 8" xfId="50354"/>
    <cellStyle name="Porcentual 12 2 9" xfId="50355"/>
    <cellStyle name="Porcentual 12 3" xfId="50356"/>
    <cellStyle name="Porcentual 12 3 2" xfId="50357"/>
    <cellStyle name="Porcentual 12 3 2 2" xfId="50358"/>
    <cellStyle name="Porcentual 12 3 2 2 2" xfId="50359"/>
    <cellStyle name="Porcentual 12 3 2 3" xfId="50360"/>
    <cellStyle name="Porcentual 12 3 2 3 2" xfId="50361"/>
    <cellStyle name="Porcentual 12 3 2 4" xfId="50362"/>
    <cellStyle name="Porcentual 12 3 2 5" xfId="50363"/>
    <cellStyle name="Porcentual 12 3 2 6" xfId="50364"/>
    <cellStyle name="Porcentual 12 3 3" xfId="50365"/>
    <cellStyle name="Porcentual 12 3 3 2" xfId="50366"/>
    <cellStyle name="Porcentual 12 3 3 2 2" xfId="50367"/>
    <cellStyle name="Porcentual 12 3 3 3" xfId="50368"/>
    <cellStyle name="Porcentual 12 3 3 3 2" xfId="50369"/>
    <cellStyle name="Porcentual 12 3 3 4" xfId="50370"/>
    <cellStyle name="Porcentual 12 3 3 5" xfId="50371"/>
    <cellStyle name="Porcentual 12 3 3 6" xfId="50372"/>
    <cellStyle name="Porcentual 12 3 3 7" xfId="50373"/>
    <cellStyle name="Porcentual 12 3 4" xfId="50374"/>
    <cellStyle name="Porcentual 12 3 4 2" xfId="50375"/>
    <cellStyle name="Porcentual 12 3 5" xfId="50376"/>
    <cellStyle name="Porcentual 12 3 5 2" xfId="50377"/>
    <cellStyle name="Porcentual 12 3 6" xfId="50378"/>
    <cellStyle name="Porcentual 12 3 7" xfId="50379"/>
    <cellStyle name="Porcentual 12 3 8" xfId="50380"/>
    <cellStyle name="Porcentual 12 3 9" xfId="50381"/>
    <cellStyle name="Porcentual 12 4" xfId="50382"/>
    <cellStyle name="Porcentual 12 4 2" xfId="50383"/>
    <cellStyle name="Porcentual 12 4 2 2" xfId="50384"/>
    <cellStyle name="Porcentual 12 4 2 3" xfId="50385"/>
    <cellStyle name="Porcentual 12 4 3" xfId="50386"/>
    <cellStyle name="Porcentual 12 4 3 2" xfId="50387"/>
    <cellStyle name="Porcentual 12 4 4" xfId="50388"/>
    <cellStyle name="Porcentual 12 4 5" xfId="50389"/>
    <cellStyle name="Porcentual 12 4 6" xfId="50390"/>
    <cellStyle name="Porcentual 12 4 7" xfId="50391"/>
    <cellStyle name="Porcentual 12 4 8" xfId="50392"/>
    <cellStyle name="Porcentual 12 5" xfId="50393"/>
    <cellStyle name="Porcentual 12 5 2" xfId="50394"/>
    <cellStyle name="Porcentual 12 5 2 2" xfId="50395"/>
    <cellStyle name="Porcentual 12 5 2 3" xfId="50396"/>
    <cellStyle name="Porcentual 12 5 3" xfId="50397"/>
    <cellStyle name="Porcentual 12 5 3 2" xfId="50398"/>
    <cellStyle name="Porcentual 12 5 4" xfId="50399"/>
    <cellStyle name="Porcentual 12 5 5" xfId="50400"/>
    <cellStyle name="Porcentual 12 5 6" xfId="50401"/>
    <cellStyle name="Porcentual 12 5 7" xfId="50402"/>
    <cellStyle name="Porcentual 12 6" xfId="50403"/>
    <cellStyle name="Porcentual 12 6 2" xfId="50404"/>
    <cellStyle name="Porcentual 12 6 3" xfId="50405"/>
    <cellStyle name="Porcentual 12 6 4" xfId="50406"/>
    <cellStyle name="Porcentual 12 7" xfId="50407"/>
    <cellStyle name="Porcentual 12 7 2" xfId="50408"/>
    <cellStyle name="Porcentual 12 7 3" xfId="50409"/>
    <cellStyle name="Porcentual 12 8" xfId="50410"/>
    <cellStyle name="Porcentual 12 9" xfId="50411"/>
    <cellStyle name="Porcentual 13" xfId="50412"/>
    <cellStyle name="Porcentual 13 2" xfId="50413"/>
    <cellStyle name="Porcentual 13 2 2" xfId="50414"/>
    <cellStyle name="Porcentual 13 2 2 2" xfId="50415"/>
    <cellStyle name="Porcentual 13 2 2 3" xfId="50416"/>
    <cellStyle name="Porcentual 13 2 3" xfId="50417"/>
    <cellStyle name="Porcentual 13 2 3 2" xfId="50418"/>
    <cellStyle name="Porcentual 13 2 4" xfId="50419"/>
    <cellStyle name="Porcentual 13 2 4 2" xfId="50420"/>
    <cellStyle name="Porcentual 13 2 5" xfId="50421"/>
    <cellStyle name="Porcentual 13 3" xfId="50422"/>
    <cellStyle name="Porcentual 13 3 2" xfId="50423"/>
    <cellStyle name="Porcentual 13 4" xfId="50424"/>
    <cellStyle name="Porcentual 13 4 2" xfId="50425"/>
    <cellStyle name="Porcentual 13 5" xfId="50426"/>
    <cellStyle name="Porcentual 14" xfId="50427"/>
    <cellStyle name="Porcentual 14 2" xfId="50428"/>
    <cellStyle name="Porcentual 14 2 2" xfId="50429"/>
    <cellStyle name="Porcentual 14 2 3" xfId="50430"/>
    <cellStyle name="Porcentual 14 3" xfId="50431"/>
    <cellStyle name="Porcentual 14 4" xfId="50432"/>
    <cellStyle name="Porcentual 15" xfId="50433"/>
    <cellStyle name="Porcentual 15 2" xfId="50434"/>
    <cellStyle name="Porcentual 15 3" xfId="50435"/>
    <cellStyle name="Porcentual 16" xfId="50436"/>
    <cellStyle name="Porcentual 16 2" xfId="50437"/>
    <cellStyle name="Porcentual 16 2 2" xfId="50438"/>
    <cellStyle name="Porcentual 16 3" xfId="50439"/>
    <cellStyle name="Porcentual 16 4" xfId="50440"/>
    <cellStyle name="Porcentual 17" xfId="50441"/>
    <cellStyle name="Porcentual 17 2" xfId="50442"/>
    <cellStyle name="Porcentual 17 3" xfId="50443"/>
    <cellStyle name="Porcentual 18" xfId="50444"/>
    <cellStyle name="Porcentual 18 2" xfId="50445"/>
    <cellStyle name="Porcentual 18 2 2" xfId="50446"/>
    <cellStyle name="Porcentual 18 3" xfId="50447"/>
    <cellStyle name="Porcentual 19" xfId="50448"/>
    <cellStyle name="Porcentual 19 2" xfId="50449"/>
    <cellStyle name="Porcentual 19 2 2" xfId="50450"/>
    <cellStyle name="Porcentual 2" xfId="50451"/>
    <cellStyle name="Porcentual 2 2" xfId="50452"/>
    <cellStyle name="Porcentual 2 2 2" xfId="50453"/>
    <cellStyle name="Porcentual 2 2 2 2" xfId="50454"/>
    <cellStyle name="Porcentual 2 2 2 3" xfId="50455"/>
    <cellStyle name="Porcentual 2 2 3" xfId="50456"/>
    <cellStyle name="Porcentual 2 2 4" xfId="50457"/>
    <cellStyle name="Porcentual 2 3" xfId="50458"/>
    <cellStyle name="Porcentual 2 3 2" xfId="50459"/>
    <cellStyle name="Porcentual 2 3 2 2" xfId="50460"/>
    <cellStyle name="Porcentual 2 3 2 3" xfId="50461"/>
    <cellStyle name="Porcentual 2 3 3" xfId="50462"/>
    <cellStyle name="Porcentual 2 3 3 2" xfId="50463"/>
    <cellStyle name="Porcentual 2 3 4" xfId="50464"/>
    <cellStyle name="Porcentual 2 4" xfId="50465"/>
    <cellStyle name="Porcentual 2 4 2" xfId="50466"/>
    <cellStyle name="Porcentual 2 4 2 2" xfId="50467"/>
    <cellStyle name="Porcentual 2 4 3" xfId="50468"/>
    <cellStyle name="Porcentual 2 4 4" xfId="50469"/>
    <cellStyle name="Porcentual 2 5" xfId="50470"/>
    <cellStyle name="Porcentual 2 5 2" xfId="50471"/>
    <cellStyle name="Porcentual 2 5 3" xfId="50472"/>
    <cellStyle name="Porcentual 2 6" xfId="50473"/>
    <cellStyle name="Porcentual 2 6 2" xfId="50474"/>
    <cellStyle name="Porcentual 2 7" xfId="50475"/>
    <cellStyle name="Porcentual 2 8" xfId="50476"/>
    <cellStyle name="Porcentual 20" xfId="50477"/>
    <cellStyle name="Porcentual 20 2" xfId="50478"/>
    <cellStyle name="Porcentual 20 2 2" xfId="50479"/>
    <cellStyle name="Porcentual 21" xfId="50480"/>
    <cellStyle name="Porcentual 21 2" xfId="50481"/>
    <cellStyle name="Porcentual 21 2 2" xfId="50482"/>
    <cellStyle name="Porcentual 3" xfId="50483"/>
    <cellStyle name="Porcentual 3 2" xfId="50484"/>
    <cellStyle name="Porcentual 3 2 2" xfId="50485"/>
    <cellStyle name="Porcentual 3 2 3" xfId="50486"/>
    <cellStyle name="Porcentual 3 3" xfId="50487"/>
    <cellStyle name="Porcentual 3 3 2" xfId="50488"/>
    <cellStyle name="Porcentual 3 3 3" xfId="50489"/>
    <cellStyle name="Porcentual 3 4" xfId="50490"/>
    <cellStyle name="Porcentual 3 5" xfId="50491"/>
    <cellStyle name="Porcentual 4" xfId="50492"/>
    <cellStyle name="Porcentual 4 2" xfId="50493"/>
    <cellStyle name="Porcentual 4 2 2" xfId="50494"/>
    <cellStyle name="Porcentual 4 2 3" xfId="50495"/>
    <cellStyle name="Porcentual 4 3" xfId="50496"/>
    <cellStyle name="Porcentual 4 3 2" xfId="50497"/>
    <cellStyle name="Porcentual 4 3 3" xfId="50498"/>
    <cellStyle name="Porcentual 4 4" xfId="50499"/>
    <cellStyle name="Porcentual 4 5" xfId="50500"/>
    <cellStyle name="Porcentual 5" xfId="50501"/>
    <cellStyle name="Porcentual 5 2" xfId="50502"/>
    <cellStyle name="Porcentual 5 2 2" xfId="50503"/>
    <cellStyle name="Porcentual 5 2 2 2" xfId="50504"/>
    <cellStyle name="Porcentual 5 2 3" xfId="50505"/>
    <cellStyle name="Porcentual 5 3" xfId="50506"/>
    <cellStyle name="Porcentual 5 3 2" xfId="50507"/>
    <cellStyle name="Porcentual 5 3 2 2" xfId="50508"/>
    <cellStyle name="Porcentual 5 3 3" xfId="50509"/>
    <cellStyle name="Porcentual 5 4" xfId="50510"/>
    <cellStyle name="Porcentual 5 4 2" xfId="50511"/>
    <cellStyle name="Porcentual 5 4 3" xfId="50512"/>
    <cellStyle name="Porcentual 5 5" xfId="50513"/>
    <cellStyle name="Porcentual 6" xfId="50514"/>
    <cellStyle name="Porcentual 6 2" xfId="50515"/>
    <cellStyle name="Porcentual 6 2 2" xfId="50516"/>
    <cellStyle name="Porcentual 6 2 2 2" xfId="50517"/>
    <cellStyle name="Porcentual 6 2 3" xfId="50518"/>
    <cellStyle name="Porcentual 6 3" xfId="50519"/>
    <cellStyle name="Porcentual 6 3 2" xfId="50520"/>
    <cellStyle name="Porcentual 6 4" xfId="50521"/>
    <cellStyle name="Porcentual 6 5" xfId="50522"/>
    <cellStyle name="Porcentual 7" xfId="50523"/>
    <cellStyle name="Porcentual 7 2" xfId="50524"/>
    <cellStyle name="Porcentual 7 2 2" xfId="50525"/>
    <cellStyle name="Porcentual 7 2 2 2" xfId="50526"/>
    <cellStyle name="Porcentual 7 2 3" xfId="50527"/>
    <cellStyle name="Porcentual 7 3" xfId="50528"/>
    <cellStyle name="Porcentual 7 3 2" xfId="50529"/>
    <cellStyle name="Porcentual 7 4" xfId="50530"/>
    <cellStyle name="Porcentual 7 5" xfId="50531"/>
    <cellStyle name="Porcentual 8" xfId="50532"/>
    <cellStyle name="Porcentual 8 2" xfId="50533"/>
    <cellStyle name="Porcentual 8 2 2" xfId="50534"/>
    <cellStyle name="Porcentual 8 2 3" xfId="50535"/>
    <cellStyle name="Porcentual 8 3" xfId="50536"/>
    <cellStyle name="Porcentual 8 3 2" xfId="50537"/>
    <cellStyle name="Porcentual 8 4" xfId="50538"/>
    <cellStyle name="Porcentual 8 5" xfId="50539"/>
    <cellStyle name="Porcentual 9" xfId="50540"/>
    <cellStyle name="Porcentual 9 2" xfId="50541"/>
    <cellStyle name="Porcentual 9 2 2" xfId="50542"/>
    <cellStyle name="Porcentual 9 2 2 2" xfId="50543"/>
    <cellStyle name="Porcentual 9 2 2 3" xfId="50544"/>
    <cellStyle name="Porcentual 9 2 3" xfId="50545"/>
    <cellStyle name="Porcentual 9 2 4" xfId="50546"/>
    <cellStyle name="Porcentual 9 3" xfId="50547"/>
    <cellStyle name="Porcentual 9 3 2" xfId="50548"/>
    <cellStyle name="Porcentual 9 4" xfId="50549"/>
    <cellStyle name="Porcentual 9 4 2" xfId="50550"/>
    <cellStyle name="Porcentual 9 4 3" xfId="50551"/>
    <cellStyle name="Porcentual 9 5" xfId="50552"/>
    <cellStyle name="Porcentual 9 5 2" xfId="50553"/>
    <cellStyle name="Porcentual 9 6" xfId="50554"/>
    <cellStyle name="Porcentual 9 6 2" xfId="50555"/>
    <cellStyle name="Porcentual 9 7" xfId="50556"/>
    <cellStyle name="Punto" xfId="50557"/>
    <cellStyle name="Punto 10" xfId="50558"/>
    <cellStyle name="Punto 10 2" xfId="50559"/>
    <cellStyle name="Punto 10 2 2" xfId="50560"/>
    <cellStyle name="Punto 10 2 2 2" xfId="50561"/>
    <cellStyle name="Punto 10 2 3" xfId="50562"/>
    <cellStyle name="Punto 10 2 3 2" xfId="50563"/>
    <cellStyle name="Punto 10 2 3 3" xfId="50564"/>
    <cellStyle name="Punto 10 2 4" xfId="50565"/>
    <cellStyle name="Punto 10 3" xfId="50566"/>
    <cellStyle name="Punto 10 3 2" xfId="50567"/>
    <cellStyle name="Punto 10 4" xfId="50568"/>
    <cellStyle name="Punto 10 4 2" xfId="50569"/>
    <cellStyle name="Punto 10 4 3" xfId="50570"/>
    <cellStyle name="Punto 10 5" xfId="50571"/>
    <cellStyle name="Punto 10 6" xfId="50572"/>
    <cellStyle name="Punto 11" xfId="50573"/>
    <cellStyle name="Punto 11 2" xfId="50574"/>
    <cellStyle name="Punto 11 2 2" xfId="50575"/>
    <cellStyle name="Punto 11 2 3" xfId="50576"/>
    <cellStyle name="Punto 11 3" xfId="50577"/>
    <cellStyle name="Punto 11 4" xfId="50578"/>
    <cellStyle name="Punto 12" xfId="50579"/>
    <cellStyle name="Punto 12 2" xfId="50580"/>
    <cellStyle name="Punto 12 2 2" xfId="50581"/>
    <cellStyle name="Punto 12 2 2 2" xfId="50582"/>
    <cellStyle name="Punto 12 2 3" xfId="50583"/>
    <cellStyle name="Punto 12 2 4" xfId="50584"/>
    <cellStyle name="Punto 12 2 5" xfId="50585"/>
    <cellStyle name="Punto 12 2 6" xfId="50586"/>
    <cellStyle name="Punto 12 3" xfId="50587"/>
    <cellStyle name="Punto 12 3 2" xfId="50588"/>
    <cellStyle name="Punto 12 3 3" xfId="50589"/>
    <cellStyle name="Punto 12 4" xfId="50590"/>
    <cellStyle name="Punto 12 4 2" xfId="50591"/>
    <cellStyle name="Punto 12 4 3" xfId="50592"/>
    <cellStyle name="Punto 12 5" xfId="50593"/>
    <cellStyle name="Punto 13" xfId="50594"/>
    <cellStyle name="Punto 13 2" xfId="50595"/>
    <cellStyle name="Punto 13 2 2" xfId="50596"/>
    <cellStyle name="Punto 13 2 2 2" xfId="50597"/>
    <cellStyle name="Punto 13 2 3" xfId="50598"/>
    <cellStyle name="Punto 13 2 4" xfId="50599"/>
    <cellStyle name="Punto 13 2 5" xfId="50600"/>
    <cellStyle name="Punto 13 2 6" xfId="50601"/>
    <cellStyle name="Punto 13 3" xfId="50602"/>
    <cellStyle name="Punto 13 3 2" xfId="50603"/>
    <cellStyle name="Punto 13 4" xfId="50604"/>
    <cellStyle name="Punto 13 4 2" xfId="50605"/>
    <cellStyle name="Punto 13 4 3" xfId="50606"/>
    <cellStyle name="Punto 13 4 4" xfId="50607"/>
    <cellStyle name="Punto 13 5" xfId="50608"/>
    <cellStyle name="Punto 13 5 2" xfId="50609"/>
    <cellStyle name="Punto 14" xfId="50610"/>
    <cellStyle name="Punto 14 2" xfId="50611"/>
    <cellStyle name="Punto 14 2 2" xfId="50612"/>
    <cellStyle name="Punto 14 2 2 2" xfId="50613"/>
    <cellStyle name="Punto 14 2 3" xfId="50614"/>
    <cellStyle name="Punto 14 2 4" xfId="50615"/>
    <cellStyle name="Punto 14 2 5" xfId="50616"/>
    <cellStyle name="Punto 14 2 6" xfId="50617"/>
    <cellStyle name="Punto 14 3" xfId="50618"/>
    <cellStyle name="Punto 14 3 2" xfId="50619"/>
    <cellStyle name="Punto 14 4" xfId="50620"/>
    <cellStyle name="Punto 14 4 2" xfId="50621"/>
    <cellStyle name="Punto 14 5" xfId="50622"/>
    <cellStyle name="Punto 15" xfId="50623"/>
    <cellStyle name="Punto 15 2" xfId="50624"/>
    <cellStyle name="Punto 15 2 2" xfId="50625"/>
    <cellStyle name="Punto 15 2 2 2" xfId="50626"/>
    <cellStyle name="Punto 15 2 3" xfId="50627"/>
    <cellStyle name="Punto 15 2 4" xfId="50628"/>
    <cellStyle name="Punto 15 2 5" xfId="50629"/>
    <cellStyle name="Punto 15 2 6" xfId="50630"/>
    <cellStyle name="Punto 15 3" xfId="50631"/>
    <cellStyle name="Punto 15 3 2" xfId="50632"/>
    <cellStyle name="Punto 15 4" xfId="50633"/>
    <cellStyle name="Punto 15 4 2" xfId="50634"/>
    <cellStyle name="Punto 15 5" xfId="50635"/>
    <cellStyle name="Punto 16" xfId="50636"/>
    <cellStyle name="Punto 16 2" xfId="50637"/>
    <cellStyle name="Punto 16 2 2" xfId="50638"/>
    <cellStyle name="Punto 16 2 2 2" xfId="50639"/>
    <cellStyle name="Punto 16 2 3" xfId="50640"/>
    <cellStyle name="Punto 16 2 4" xfId="50641"/>
    <cellStyle name="Punto 16 2 5" xfId="50642"/>
    <cellStyle name="Punto 16 2 6" xfId="50643"/>
    <cellStyle name="Punto 16 3" xfId="50644"/>
    <cellStyle name="Punto 16 3 2" xfId="50645"/>
    <cellStyle name="Punto 16 4" xfId="50646"/>
    <cellStyle name="Punto 16 4 2" xfId="50647"/>
    <cellStyle name="Punto 16 5" xfId="50648"/>
    <cellStyle name="Punto 17" xfId="50649"/>
    <cellStyle name="Punto 17 2" xfId="50650"/>
    <cellStyle name="Punto 17 2 2" xfId="50651"/>
    <cellStyle name="Punto 17 2 2 2" xfId="50652"/>
    <cellStyle name="Punto 17 2 3" xfId="50653"/>
    <cellStyle name="Punto 17 2 4" xfId="50654"/>
    <cellStyle name="Punto 17 2 5" xfId="50655"/>
    <cellStyle name="Punto 17 2 6" xfId="50656"/>
    <cellStyle name="Punto 17 3" xfId="50657"/>
    <cellStyle name="Punto 17 3 2" xfId="50658"/>
    <cellStyle name="Punto 17 4" xfId="50659"/>
    <cellStyle name="Punto 17 4 2" xfId="50660"/>
    <cellStyle name="Punto 17 5" xfId="50661"/>
    <cellStyle name="Punto 18" xfId="50662"/>
    <cellStyle name="Punto 18 2" xfId="50663"/>
    <cellStyle name="Punto 18 2 2" xfId="50664"/>
    <cellStyle name="Punto 18 2 2 2" xfId="50665"/>
    <cellStyle name="Punto 18 2 3" xfId="50666"/>
    <cellStyle name="Punto 18 2 4" xfId="50667"/>
    <cellStyle name="Punto 18 2 5" xfId="50668"/>
    <cellStyle name="Punto 18 2 6" xfId="50669"/>
    <cellStyle name="Punto 18 3" xfId="50670"/>
    <cellStyle name="Punto 18 3 2" xfId="50671"/>
    <cellStyle name="Punto 18 4" xfId="50672"/>
    <cellStyle name="Punto 18 4 2" xfId="50673"/>
    <cellStyle name="Punto 18 5" xfId="50674"/>
    <cellStyle name="Punto 19" xfId="50675"/>
    <cellStyle name="Punto 19 2" xfId="50676"/>
    <cellStyle name="Punto 19 2 2" xfId="50677"/>
    <cellStyle name="Punto 19 2 2 2" xfId="50678"/>
    <cellStyle name="Punto 19 2 3" xfId="50679"/>
    <cellStyle name="Punto 19 2 4" xfId="50680"/>
    <cellStyle name="Punto 19 2 5" xfId="50681"/>
    <cellStyle name="Punto 19 2 6" xfId="50682"/>
    <cellStyle name="Punto 19 3" xfId="50683"/>
    <cellStyle name="Punto 19 3 2" xfId="50684"/>
    <cellStyle name="Punto 19 4" xfId="50685"/>
    <cellStyle name="Punto 19 4 2" xfId="50686"/>
    <cellStyle name="Punto 19 5" xfId="50687"/>
    <cellStyle name="Punto 2" xfId="50688"/>
    <cellStyle name="Punto 2 10" xfId="50689"/>
    <cellStyle name="Punto 2 10 2" xfId="50690"/>
    <cellStyle name="Punto 2 10 2 2" xfId="50691"/>
    <cellStyle name="Punto 2 10 2 2 2" xfId="50692"/>
    <cellStyle name="Punto 2 10 2 3" xfId="50693"/>
    <cellStyle name="Punto 2 10 2 4" xfId="50694"/>
    <cellStyle name="Punto 2 10 2 5" xfId="50695"/>
    <cellStyle name="Punto 2 10 2 6" xfId="50696"/>
    <cellStyle name="Punto 2 10 3" xfId="50697"/>
    <cellStyle name="Punto 2 10 3 2" xfId="50698"/>
    <cellStyle name="Punto 2 10 4" xfId="50699"/>
    <cellStyle name="Punto 2 10 4 2" xfId="50700"/>
    <cellStyle name="Punto 2 10 5" xfId="50701"/>
    <cellStyle name="Punto 2 11" xfId="50702"/>
    <cellStyle name="Punto 2 11 2" xfId="50703"/>
    <cellStyle name="Punto 2 11 2 2" xfId="50704"/>
    <cellStyle name="Punto 2 11 2 2 2" xfId="50705"/>
    <cellStyle name="Punto 2 11 2 3" xfId="50706"/>
    <cellStyle name="Punto 2 11 2 4" xfId="50707"/>
    <cellStyle name="Punto 2 11 2 5" xfId="50708"/>
    <cellStyle name="Punto 2 11 2 6" xfId="50709"/>
    <cellStyle name="Punto 2 11 3" xfId="50710"/>
    <cellStyle name="Punto 2 11 3 2" xfId="50711"/>
    <cellStyle name="Punto 2 11 4" xfId="50712"/>
    <cellStyle name="Punto 2 11 4 2" xfId="50713"/>
    <cellStyle name="Punto 2 11 5" xfId="50714"/>
    <cellStyle name="Punto 2 12" xfId="50715"/>
    <cellStyle name="Punto 2 12 2" xfId="50716"/>
    <cellStyle name="Punto 2 12 2 2" xfId="50717"/>
    <cellStyle name="Punto 2 12 2 2 2" xfId="50718"/>
    <cellStyle name="Punto 2 12 2 3" xfId="50719"/>
    <cellStyle name="Punto 2 12 2 4" xfId="50720"/>
    <cellStyle name="Punto 2 12 2 5" xfId="50721"/>
    <cellStyle name="Punto 2 12 2 6" xfId="50722"/>
    <cellStyle name="Punto 2 12 3" xfId="50723"/>
    <cellStyle name="Punto 2 12 3 2" xfId="50724"/>
    <cellStyle name="Punto 2 12 4" xfId="50725"/>
    <cellStyle name="Punto 2 12 4 2" xfId="50726"/>
    <cellStyle name="Punto 2 12 5" xfId="50727"/>
    <cellStyle name="Punto 2 13" xfId="50728"/>
    <cellStyle name="Punto 2 13 2" xfId="50729"/>
    <cellStyle name="Punto 2 13 2 2" xfId="50730"/>
    <cellStyle name="Punto 2 13 2 2 2" xfId="50731"/>
    <cellStyle name="Punto 2 13 2 3" xfId="50732"/>
    <cellStyle name="Punto 2 13 2 4" xfId="50733"/>
    <cellStyle name="Punto 2 13 2 5" xfId="50734"/>
    <cellStyle name="Punto 2 13 2 6" xfId="50735"/>
    <cellStyle name="Punto 2 13 3" xfId="50736"/>
    <cellStyle name="Punto 2 13 3 2" xfId="50737"/>
    <cellStyle name="Punto 2 13 4" xfId="50738"/>
    <cellStyle name="Punto 2 13 4 2" xfId="50739"/>
    <cellStyle name="Punto 2 13 5" xfId="50740"/>
    <cellStyle name="Punto 2 14" xfId="50741"/>
    <cellStyle name="Punto 2 14 2" xfId="50742"/>
    <cellStyle name="Punto 2 14 2 2" xfId="50743"/>
    <cellStyle name="Punto 2 14 2 2 2" xfId="50744"/>
    <cellStyle name="Punto 2 14 2 3" xfId="50745"/>
    <cellStyle name="Punto 2 14 2 4" xfId="50746"/>
    <cellStyle name="Punto 2 14 2 5" xfId="50747"/>
    <cellStyle name="Punto 2 14 2 6" xfId="50748"/>
    <cellStyle name="Punto 2 14 3" xfId="50749"/>
    <cellStyle name="Punto 2 14 3 2" xfId="50750"/>
    <cellStyle name="Punto 2 14 4" xfId="50751"/>
    <cellStyle name="Punto 2 14 4 2" xfId="50752"/>
    <cellStyle name="Punto 2 14 5" xfId="50753"/>
    <cellStyle name="Punto 2 15" xfId="50754"/>
    <cellStyle name="Punto 2 15 2" xfId="50755"/>
    <cellStyle name="Punto 2 15 2 2" xfId="50756"/>
    <cellStyle name="Punto 2 15 2 2 2" xfId="50757"/>
    <cellStyle name="Punto 2 15 2 3" xfId="50758"/>
    <cellStyle name="Punto 2 15 2 4" xfId="50759"/>
    <cellStyle name="Punto 2 15 2 5" xfId="50760"/>
    <cellStyle name="Punto 2 15 2 6" xfId="50761"/>
    <cellStyle name="Punto 2 15 3" xfId="50762"/>
    <cellStyle name="Punto 2 15 3 2" xfId="50763"/>
    <cellStyle name="Punto 2 15 4" xfId="50764"/>
    <cellStyle name="Punto 2 15 4 2" xfId="50765"/>
    <cellStyle name="Punto 2 15 5" xfId="50766"/>
    <cellStyle name="Punto 2 16" xfId="50767"/>
    <cellStyle name="Punto 2 16 2" xfId="50768"/>
    <cellStyle name="Punto 2 16 2 2" xfId="50769"/>
    <cellStyle name="Punto 2 16 2 2 2" xfId="50770"/>
    <cellStyle name="Punto 2 16 2 3" xfId="50771"/>
    <cellStyle name="Punto 2 16 2 4" xfId="50772"/>
    <cellStyle name="Punto 2 16 2 5" xfId="50773"/>
    <cellStyle name="Punto 2 16 2 6" xfId="50774"/>
    <cellStyle name="Punto 2 16 3" xfId="50775"/>
    <cellStyle name="Punto 2 16 3 2" xfId="50776"/>
    <cellStyle name="Punto 2 16 4" xfId="50777"/>
    <cellStyle name="Punto 2 16 4 2" xfId="50778"/>
    <cellStyle name="Punto 2 16 5" xfId="50779"/>
    <cellStyle name="Punto 2 17" xfId="50780"/>
    <cellStyle name="Punto 2 17 2" xfId="50781"/>
    <cellStyle name="Punto 2 17 2 2" xfId="50782"/>
    <cellStyle name="Punto 2 17 2 2 2" xfId="50783"/>
    <cellStyle name="Punto 2 17 2 3" xfId="50784"/>
    <cellStyle name="Punto 2 17 2 4" xfId="50785"/>
    <cellStyle name="Punto 2 17 2 5" xfId="50786"/>
    <cellStyle name="Punto 2 17 2 6" xfId="50787"/>
    <cellStyle name="Punto 2 17 3" xfId="50788"/>
    <cellStyle name="Punto 2 17 3 2" xfId="50789"/>
    <cellStyle name="Punto 2 17 4" xfId="50790"/>
    <cellStyle name="Punto 2 17 4 2" xfId="50791"/>
    <cellStyle name="Punto 2 17 5" xfId="50792"/>
    <cellStyle name="Punto 2 18" xfId="50793"/>
    <cellStyle name="Punto 2 18 2" xfId="50794"/>
    <cellStyle name="Punto 2 18 2 2" xfId="50795"/>
    <cellStyle name="Punto 2 18 2 2 2" xfId="50796"/>
    <cellStyle name="Punto 2 18 2 3" xfId="50797"/>
    <cellStyle name="Punto 2 18 2 4" xfId="50798"/>
    <cellStyle name="Punto 2 18 2 5" xfId="50799"/>
    <cellStyle name="Punto 2 18 2 6" xfId="50800"/>
    <cellStyle name="Punto 2 18 3" xfId="50801"/>
    <cellStyle name="Punto 2 18 3 2" xfId="50802"/>
    <cellStyle name="Punto 2 18 4" xfId="50803"/>
    <cellStyle name="Punto 2 18 4 2" xfId="50804"/>
    <cellStyle name="Punto 2 18 5" xfId="50805"/>
    <cellStyle name="Punto 2 19" xfId="50806"/>
    <cellStyle name="Punto 2 19 2" xfId="50807"/>
    <cellStyle name="Punto 2 19 2 2" xfId="50808"/>
    <cellStyle name="Punto 2 19 2 2 2" xfId="50809"/>
    <cellStyle name="Punto 2 19 2 3" xfId="50810"/>
    <cellStyle name="Punto 2 19 2 4" xfId="50811"/>
    <cellStyle name="Punto 2 19 2 5" xfId="50812"/>
    <cellStyle name="Punto 2 19 2 6" xfId="50813"/>
    <cellStyle name="Punto 2 19 3" xfId="50814"/>
    <cellStyle name="Punto 2 19 3 2" xfId="50815"/>
    <cellStyle name="Punto 2 19 4" xfId="50816"/>
    <cellStyle name="Punto 2 19 4 2" xfId="50817"/>
    <cellStyle name="Punto 2 19 5" xfId="50818"/>
    <cellStyle name="Punto 2 2" xfId="50819"/>
    <cellStyle name="Punto 2 2 10" xfId="50820"/>
    <cellStyle name="Punto 2 2 10 2" xfId="50821"/>
    <cellStyle name="Punto 2 2 10 2 2" xfId="50822"/>
    <cellStyle name="Punto 2 2 10 2 2 2" xfId="50823"/>
    <cellStyle name="Punto 2 2 10 2 3" xfId="50824"/>
    <cellStyle name="Punto 2 2 10 2 4" xfId="50825"/>
    <cellStyle name="Punto 2 2 10 2 5" xfId="50826"/>
    <cellStyle name="Punto 2 2 10 2 6" xfId="50827"/>
    <cellStyle name="Punto 2 2 10 3" xfId="50828"/>
    <cellStyle name="Punto 2 2 10 3 2" xfId="50829"/>
    <cellStyle name="Punto 2 2 10 4" xfId="50830"/>
    <cellStyle name="Punto 2 2 10 4 2" xfId="50831"/>
    <cellStyle name="Punto 2 2 10 4 3" xfId="50832"/>
    <cellStyle name="Punto 2 2 10 4 4" xfId="50833"/>
    <cellStyle name="Punto 2 2 10 5" xfId="50834"/>
    <cellStyle name="Punto 2 2 10 5 2" xfId="50835"/>
    <cellStyle name="Punto 2 2 11" xfId="50836"/>
    <cellStyle name="Punto 2 2 11 2" xfId="50837"/>
    <cellStyle name="Punto 2 2 11 2 2" xfId="50838"/>
    <cellStyle name="Punto 2 2 11 2 2 2" xfId="50839"/>
    <cellStyle name="Punto 2 2 11 2 3" xfId="50840"/>
    <cellStyle name="Punto 2 2 11 2 4" xfId="50841"/>
    <cellStyle name="Punto 2 2 11 2 5" xfId="50842"/>
    <cellStyle name="Punto 2 2 11 2 6" xfId="50843"/>
    <cellStyle name="Punto 2 2 11 3" xfId="50844"/>
    <cellStyle name="Punto 2 2 11 3 2" xfId="50845"/>
    <cellStyle name="Punto 2 2 11 4" xfId="50846"/>
    <cellStyle name="Punto 2 2 11 4 2" xfId="50847"/>
    <cellStyle name="Punto 2 2 11 5" xfId="50848"/>
    <cellStyle name="Punto 2 2 12" xfId="50849"/>
    <cellStyle name="Punto 2 2 12 2" xfId="50850"/>
    <cellStyle name="Punto 2 2 12 2 2" xfId="50851"/>
    <cellStyle name="Punto 2 2 12 2 2 2" xfId="50852"/>
    <cellStyle name="Punto 2 2 12 2 3" xfId="50853"/>
    <cellStyle name="Punto 2 2 12 2 4" xfId="50854"/>
    <cellStyle name="Punto 2 2 12 2 5" xfId="50855"/>
    <cellStyle name="Punto 2 2 12 2 6" xfId="50856"/>
    <cellStyle name="Punto 2 2 12 3" xfId="50857"/>
    <cellStyle name="Punto 2 2 12 3 2" xfId="50858"/>
    <cellStyle name="Punto 2 2 12 4" xfId="50859"/>
    <cellStyle name="Punto 2 2 12 4 2" xfId="50860"/>
    <cellStyle name="Punto 2 2 12 5" xfId="50861"/>
    <cellStyle name="Punto 2 2 13" xfId="50862"/>
    <cellStyle name="Punto 2 2 13 2" xfId="50863"/>
    <cellStyle name="Punto 2 2 13 2 2" xfId="50864"/>
    <cellStyle name="Punto 2 2 13 2 2 2" xfId="50865"/>
    <cellStyle name="Punto 2 2 13 2 3" xfId="50866"/>
    <cellStyle name="Punto 2 2 13 2 4" xfId="50867"/>
    <cellStyle name="Punto 2 2 13 2 5" xfId="50868"/>
    <cellStyle name="Punto 2 2 13 2 6" xfId="50869"/>
    <cellStyle name="Punto 2 2 13 3" xfId="50870"/>
    <cellStyle name="Punto 2 2 13 3 2" xfId="50871"/>
    <cellStyle name="Punto 2 2 13 4" xfId="50872"/>
    <cellStyle name="Punto 2 2 13 4 2" xfId="50873"/>
    <cellStyle name="Punto 2 2 13 5" xfId="50874"/>
    <cellStyle name="Punto 2 2 14" xfId="50875"/>
    <cellStyle name="Punto 2 2 14 2" xfId="50876"/>
    <cellStyle name="Punto 2 2 14 2 2" xfId="50877"/>
    <cellStyle name="Punto 2 2 14 2 2 2" xfId="50878"/>
    <cellStyle name="Punto 2 2 14 2 3" xfId="50879"/>
    <cellStyle name="Punto 2 2 14 2 4" xfId="50880"/>
    <cellStyle name="Punto 2 2 14 2 5" xfId="50881"/>
    <cellStyle name="Punto 2 2 14 2 6" xfId="50882"/>
    <cellStyle name="Punto 2 2 14 3" xfId="50883"/>
    <cellStyle name="Punto 2 2 14 3 2" xfId="50884"/>
    <cellStyle name="Punto 2 2 14 4" xfId="50885"/>
    <cellStyle name="Punto 2 2 14 4 2" xfId="50886"/>
    <cellStyle name="Punto 2 2 14 5" xfId="50887"/>
    <cellStyle name="Punto 2 2 15" xfId="50888"/>
    <cellStyle name="Punto 2 2 15 2" xfId="50889"/>
    <cellStyle name="Punto 2 2 15 2 2" xfId="50890"/>
    <cellStyle name="Punto 2 2 15 2 2 2" xfId="50891"/>
    <cellStyle name="Punto 2 2 15 2 3" xfId="50892"/>
    <cellStyle name="Punto 2 2 15 2 4" xfId="50893"/>
    <cellStyle name="Punto 2 2 15 2 5" xfId="50894"/>
    <cellStyle name="Punto 2 2 15 2 6" xfId="50895"/>
    <cellStyle name="Punto 2 2 15 3" xfId="50896"/>
    <cellStyle name="Punto 2 2 15 3 2" xfId="50897"/>
    <cellStyle name="Punto 2 2 15 4" xfId="50898"/>
    <cellStyle name="Punto 2 2 15 4 2" xfId="50899"/>
    <cellStyle name="Punto 2 2 15 5" xfId="50900"/>
    <cellStyle name="Punto 2 2 16" xfId="50901"/>
    <cellStyle name="Punto 2 2 16 2" xfId="50902"/>
    <cellStyle name="Punto 2 2 16 2 2" xfId="50903"/>
    <cellStyle name="Punto 2 2 16 2 2 2" xfId="50904"/>
    <cellStyle name="Punto 2 2 16 2 3" xfId="50905"/>
    <cellStyle name="Punto 2 2 16 2 4" xfId="50906"/>
    <cellStyle name="Punto 2 2 16 2 5" xfId="50907"/>
    <cellStyle name="Punto 2 2 16 2 6" xfId="50908"/>
    <cellStyle name="Punto 2 2 16 3" xfId="50909"/>
    <cellStyle name="Punto 2 2 16 3 2" xfId="50910"/>
    <cellStyle name="Punto 2 2 16 4" xfId="50911"/>
    <cellStyle name="Punto 2 2 16 4 2" xfId="50912"/>
    <cellStyle name="Punto 2 2 16 5" xfId="50913"/>
    <cellStyle name="Punto 2 2 17" xfId="50914"/>
    <cellStyle name="Punto 2 2 17 2" xfId="50915"/>
    <cellStyle name="Punto 2 2 17 2 2" xfId="50916"/>
    <cellStyle name="Punto 2 2 17 2 2 2" xfId="50917"/>
    <cellStyle name="Punto 2 2 17 2 3" xfId="50918"/>
    <cellStyle name="Punto 2 2 17 2 4" xfId="50919"/>
    <cellStyle name="Punto 2 2 17 2 5" xfId="50920"/>
    <cellStyle name="Punto 2 2 17 2 6" xfId="50921"/>
    <cellStyle name="Punto 2 2 17 3" xfId="50922"/>
    <cellStyle name="Punto 2 2 17 3 2" xfId="50923"/>
    <cellStyle name="Punto 2 2 17 4" xfId="50924"/>
    <cellStyle name="Punto 2 2 17 4 2" xfId="50925"/>
    <cellStyle name="Punto 2 2 17 5" xfId="50926"/>
    <cellStyle name="Punto 2 2 18" xfId="50927"/>
    <cellStyle name="Punto 2 2 18 2" xfId="50928"/>
    <cellStyle name="Punto 2 2 18 2 2" xfId="50929"/>
    <cellStyle name="Punto 2 2 18 2 2 2" xfId="50930"/>
    <cellStyle name="Punto 2 2 18 2 3" xfId="50931"/>
    <cellStyle name="Punto 2 2 18 2 4" xfId="50932"/>
    <cellStyle name="Punto 2 2 18 2 5" xfId="50933"/>
    <cellStyle name="Punto 2 2 18 2 6" xfId="50934"/>
    <cellStyle name="Punto 2 2 18 3" xfId="50935"/>
    <cellStyle name="Punto 2 2 18 3 2" xfId="50936"/>
    <cellStyle name="Punto 2 2 18 4" xfId="50937"/>
    <cellStyle name="Punto 2 2 18 4 2" xfId="50938"/>
    <cellStyle name="Punto 2 2 18 5" xfId="50939"/>
    <cellStyle name="Punto 2 2 19" xfId="50940"/>
    <cellStyle name="Punto 2 2 19 2" xfId="50941"/>
    <cellStyle name="Punto 2 2 19 2 2" xfId="50942"/>
    <cellStyle name="Punto 2 2 19 2 2 2" xfId="50943"/>
    <cellStyle name="Punto 2 2 19 2 3" xfId="50944"/>
    <cellStyle name="Punto 2 2 19 2 4" xfId="50945"/>
    <cellStyle name="Punto 2 2 19 2 5" xfId="50946"/>
    <cellStyle name="Punto 2 2 19 2 6" xfId="50947"/>
    <cellStyle name="Punto 2 2 19 3" xfId="50948"/>
    <cellStyle name="Punto 2 2 19 3 2" xfId="50949"/>
    <cellStyle name="Punto 2 2 19 4" xfId="50950"/>
    <cellStyle name="Punto 2 2 19 4 2" xfId="50951"/>
    <cellStyle name="Punto 2 2 19 5" xfId="50952"/>
    <cellStyle name="Punto 2 2 2" xfId="50953"/>
    <cellStyle name="Punto 2 2 2 10" xfId="50954"/>
    <cellStyle name="Punto 2 2 2 10 2" xfId="50955"/>
    <cellStyle name="Punto 2 2 2 10 2 2" xfId="50956"/>
    <cellStyle name="Punto 2 2 2 10 2 2 2" xfId="50957"/>
    <cellStyle name="Punto 2 2 2 10 2 3" xfId="50958"/>
    <cellStyle name="Punto 2 2 2 10 2 4" xfId="50959"/>
    <cellStyle name="Punto 2 2 2 10 2 5" xfId="50960"/>
    <cellStyle name="Punto 2 2 2 10 2 6" xfId="50961"/>
    <cellStyle name="Punto 2 2 2 10 3" xfId="50962"/>
    <cellStyle name="Punto 2 2 2 10 3 2" xfId="50963"/>
    <cellStyle name="Punto 2 2 2 10 4" xfId="50964"/>
    <cellStyle name="Punto 2 2 2 10 4 2" xfId="50965"/>
    <cellStyle name="Punto 2 2 2 10 5" xfId="50966"/>
    <cellStyle name="Punto 2 2 2 11" xfId="50967"/>
    <cellStyle name="Punto 2 2 2 11 2" xfId="50968"/>
    <cellStyle name="Punto 2 2 2 11 2 2" xfId="50969"/>
    <cellStyle name="Punto 2 2 2 11 2 2 2" xfId="50970"/>
    <cellStyle name="Punto 2 2 2 11 2 3" xfId="50971"/>
    <cellStyle name="Punto 2 2 2 11 2 4" xfId="50972"/>
    <cellStyle name="Punto 2 2 2 11 2 5" xfId="50973"/>
    <cellStyle name="Punto 2 2 2 11 2 6" xfId="50974"/>
    <cellStyle name="Punto 2 2 2 11 3" xfId="50975"/>
    <cellStyle name="Punto 2 2 2 11 3 2" xfId="50976"/>
    <cellStyle name="Punto 2 2 2 11 4" xfId="50977"/>
    <cellStyle name="Punto 2 2 2 11 4 2" xfId="50978"/>
    <cellStyle name="Punto 2 2 2 11 5" xfId="50979"/>
    <cellStyle name="Punto 2 2 2 12" xfId="50980"/>
    <cellStyle name="Punto 2 2 2 12 2" xfId="50981"/>
    <cellStyle name="Punto 2 2 2 12 2 2" xfId="50982"/>
    <cellStyle name="Punto 2 2 2 12 2 2 2" xfId="50983"/>
    <cellStyle name="Punto 2 2 2 12 2 3" xfId="50984"/>
    <cellStyle name="Punto 2 2 2 12 2 4" xfId="50985"/>
    <cellStyle name="Punto 2 2 2 12 2 5" xfId="50986"/>
    <cellStyle name="Punto 2 2 2 12 2 6" xfId="50987"/>
    <cellStyle name="Punto 2 2 2 12 3" xfId="50988"/>
    <cellStyle name="Punto 2 2 2 12 3 2" xfId="50989"/>
    <cellStyle name="Punto 2 2 2 12 4" xfId="50990"/>
    <cellStyle name="Punto 2 2 2 12 4 2" xfId="50991"/>
    <cellStyle name="Punto 2 2 2 12 5" xfId="50992"/>
    <cellStyle name="Punto 2 2 2 13" xfId="50993"/>
    <cellStyle name="Punto 2 2 2 13 2" xfId="50994"/>
    <cellStyle name="Punto 2 2 2 13 2 2" xfId="50995"/>
    <cellStyle name="Punto 2 2 2 13 2 2 2" xfId="50996"/>
    <cellStyle name="Punto 2 2 2 13 2 3" xfId="50997"/>
    <cellStyle name="Punto 2 2 2 13 2 4" xfId="50998"/>
    <cellStyle name="Punto 2 2 2 13 2 5" xfId="50999"/>
    <cellStyle name="Punto 2 2 2 13 2 6" xfId="51000"/>
    <cellStyle name="Punto 2 2 2 13 3" xfId="51001"/>
    <cellStyle name="Punto 2 2 2 13 3 2" xfId="51002"/>
    <cellStyle name="Punto 2 2 2 13 4" xfId="51003"/>
    <cellStyle name="Punto 2 2 2 13 4 2" xfId="51004"/>
    <cellStyle name="Punto 2 2 2 13 5" xfId="51005"/>
    <cellStyle name="Punto 2 2 2 14" xfId="51006"/>
    <cellStyle name="Punto 2 2 2 14 2" xfId="51007"/>
    <cellStyle name="Punto 2 2 2 14 2 2" xfId="51008"/>
    <cellStyle name="Punto 2 2 2 14 2 2 2" xfId="51009"/>
    <cellStyle name="Punto 2 2 2 14 2 3" xfId="51010"/>
    <cellStyle name="Punto 2 2 2 14 2 4" xfId="51011"/>
    <cellStyle name="Punto 2 2 2 14 2 5" xfId="51012"/>
    <cellStyle name="Punto 2 2 2 14 2 6" xfId="51013"/>
    <cellStyle name="Punto 2 2 2 14 3" xfId="51014"/>
    <cellStyle name="Punto 2 2 2 14 3 2" xfId="51015"/>
    <cellStyle name="Punto 2 2 2 14 4" xfId="51016"/>
    <cellStyle name="Punto 2 2 2 14 4 2" xfId="51017"/>
    <cellStyle name="Punto 2 2 2 14 5" xfId="51018"/>
    <cellStyle name="Punto 2 2 2 15" xfId="51019"/>
    <cellStyle name="Punto 2 2 2 15 2" xfId="51020"/>
    <cellStyle name="Punto 2 2 2 15 2 2" xfId="51021"/>
    <cellStyle name="Punto 2 2 2 15 2 2 2" xfId="51022"/>
    <cellStyle name="Punto 2 2 2 15 2 3" xfId="51023"/>
    <cellStyle name="Punto 2 2 2 15 2 4" xfId="51024"/>
    <cellStyle name="Punto 2 2 2 15 2 5" xfId="51025"/>
    <cellStyle name="Punto 2 2 2 15 2 6" xfId="51026"/>
    <cellStyle name="Punto 2 2 2 15 3" xfId="51027"/>
    <cellStyle name="Punto 2 2 2 15 3 2" xfId="51028"/>
    <cellStyle name="Punto 2 2 2 15 4" xfId="51029"/>
    <cellStyle name="Punto 2 2 2 15 4 2" xfId="51030"/>
    <cellStyle name="Punto 2 2 2 15 5" xfId="51031"/>
    <cellStyle name="Punto 2 2 2 16" xfId="51032"/>
    <cellStyle name="Punto 2 2 2 16 2" xfId="51033"/>
    <cellStyle name="Punto 2 2 2 16 2 2" xfId="51034"/>
    <cellStyle name="Punto 2 2 2 16 2 2 2" xfId="51035"/>
    <cellStyle name="Punto 2 2 2 16 2 3" xfId="51036"/>
    <cellStyle name="Punto 2 2 2 16 2 4" xfId="51037"/>
    <cellStyle name="Punto 2 2 2 16 2 5" xfId="51038"/>
    <cellStyle name="Punto 2 2 2 16 2 6" xfId="51039"/>
    <cellStyle name="Punto 2 2 2 16 3" xfId="51040"/>
    <cellStyle name="Punto 2 2 2 16 3 2" xfId="51041"/>
    <cellStyle name="Punto 2 2 2 16 4" xfId="51042"/>
    <cellStyle name="Punto 2 2 2 16 4 2" xfId="51043"/>
    <cellStyle name="Punto 2 2 2 16 5" xfId="51044"/>
    <cellStyle name="Punto 2 2 2 17" xfId="51045"/>
    <cellStyle name="Punto 2 2 2 17 2" xfId="51046"/>
    <cellStyle name="Punto 2 2 2 17 2 2" xfId="51047"/>
    <cellStyle name="Punto 2 2 2 17 2 2 2" xfId="51048"/>
    <cellStyle name="Punto 2 2 2 17 2 3" xfId="51049"/>
    <cellStyle name="Punto 2 2 2 17 2 4" xfId="51050"/>
    <cellStyle name="Punto 2 2 2 17 2 5" xfId="51051"/>
    <cellStyle name="Punto 2 2 2 17 2 6" xfId="51052"/>
    <cellStyle name="Punto 2 2 2 17 3" xfId="51053"/>
    <cellStyle name="Punto 2 2 2 17 3 2" xfId="51054"/>
    <cellStyle name="Punto 2 2 2 17 4" xfId="51055"/>
    <cellStyle name="Punto 2 2 2 17 4 2" xfId="51056"/>
    <cellStyle name="Punto 2 2 2 17 5" xfId="51057"/>
    <cellStyle name="Punto 2 2 2 18" xfId="51058"/>
    <cellStyle name="Punto 2 2 2 18 2" xfId="51059"/>
    <cellStyle name="Punto 2 2 2 18 2 2" xfId="51060"/>
    <cellStyle name="Punto 2 2 2 18 2 2 2" xfId="51061"/>
    <cellStyle name="Punto 2 2 2 18 2 3" xfId="51062"/>
    <cellStyle name="Punto 2 2 2 18 2 4" xfId="51063"/>
    <cellStyle name="Punto 2 2 2 18 2 5" xfId="51064"/>
    <cellStyle name="Punto 2 2 2 18 2 6" xfId="51065"/>
    <cellStyle name="Punto 2 2 2 18 3" xfId="51066"/>
    <cellStyle name="Punto 2 2 2 18 3 2" xfId="51067"/>
    <cellStyle name="Punto 2 2 2 18 4" xfId="51068"/>
    <cellStyle name="Punto 2 2 2 18 4 2" xfId="51069"/>
    <cellStyle name="Punto 2 2 2 18 5" xfId="51070"/>
    <cellStyle name="Punto 2 2 2 19" xfId="51071"/>
    <cellStyle name="Punto 2 2 2 19 2" xfId="51072"/>
    <cellStyle name="Punto 2 2 2 19 3" xfId="51073"/>
    <cellStyle name="Punto 2 2 2 2" xfId="51074"/>
    <cellStyle name="Punto 2 2 2 2 2" xfId="51075"/>
    <cellStyle name="Punto 2 2 2 2 2 2" xfId="51076"/>
    <cellStyle name="Punto 2 2 2 2 2 2 2" xfId="51077"/>
    <cellStyle name="Punto 2 2 2 2 2 3" xfId="51078"/>
    <cellStyle name="Punto 2 2 2 2 2 4" xfId="51079"/>
    <cellStyle name="Punto 2 2 2 2 3" xfId="51080"/>
    <cellStyle name="Punto 2 2 2 2 3 2" xfId="51081"/>
    <cellStyle name="Punto 2 2 2 2 3 3" xfId="51082"/>
    <cellStyle name="Punto 2 2 2 2 4" xfId="51083"/>
    <cellStyle name="Punto 2 2 2 20" xfId="51084"/>
    <cellStyle name="Punto 2 2 2 21" xfId="51085"/>
    <cellStyle name="Punto 2 2 2 3" xfId="51086"/>
    <cellStyle name="Punto 2 2 2 3 2" xfId="51087"/>
    <cellStyle name="Punto 2 2 2 3 2 2" xfId="51088"/>
    <cellStyle name="Punto 2 2 2 3 2 2 2" xfId="51089"/>
    <cellStyle name="Punto 2 2 2 3 2 3" xfId="51090"/>
    <cellStyle name="Punto 2 2 2 3 2 4" xfId="51091"/>
    <cellStyle name="Punto 2 2 2 3 2 5" xfId="51092"/>
    <cellStyle name="Punto 2 2 2 3 2 6" xfId="51093"/>
    <cellStyle name="Punto 2 2 2 3 3" xfId="51094"/>
    <cellStyle name="Punto 2 2 2 3 3 2" xfId="51095"/>
    <cellStyle name="Punto 2 2 2 3 4" xfId="51096"/>
    <cellStyle name="Punto 2 2 2 3 4 2" xfId="51097"/>
    <cellStyle name="Punto 2 2 2 3 5" xfId="51098"/>
    <cellStyle name="Punto 2 2 2 3 6" xfId="51099"/>
    <cellStyle name="Punto 2 2 2 4" xfId="51100"/>
    <cellStyle name="Punto 2 2 2 4 2" xfId="51101"/>
    <cellStyle name="Punto 2 2 2 4 2 2" xfId="51102"/>
    <cellStyle name="Punto 2 2 2 4 2 2 2" xfId="51103"/>
    <cellStyle name="Punto 2 2 2 4 2 3" xfId="51104"/>
    <cellStyle name="Punto 2 2 2 4 2 4" xfId="51105"/>
    <cellStyle name="Punto 2 2 2 4 2 5" xfId="51106"/>
    <cellStyle name="Punto 2 2 2 4 2 6" xfId="51107"/>
    <cellStyle name="Punto 2 2 2 4 3" xfId="51108"/>
    <cellStyle name="Punto 2 2 2 4 3 2" xfId="51109"/>
    <cellStyle name="Punto 2 2 2 4 4" xfId="51110"/>
    <cellStyle name="Punto 2 2 2 4 4 2" xfId="51111"/>
    <cellStyle name="Punto 2 2 2 4 5" xfId="51112"/>
    <cellStyle name="Punto 2 2 2 4 6" xfId="51113"/>
    <cellStyle name="Punto 2 2 2 5" xfId="51114"/>
    <cellStyle name="Punto 2 2 2 5 2" xfId="51115"/>
    <cellStyle name="Punto 2 2 2 5 2 2" xfId="51116"/>
    <cellStyle name="Punto 2 2 2 5 2 2 2" xfId="51117"/>
    <cellStyle name="Punto 2 2 2 5 2 3" xfId="51118"/>
    <cellStyle name="Punto 2 2 2 5 2 4" xfId="51119"/>
    <cellStyle name="Punto 2 2 2 5 2 5" xfId="51120"/>
    <cellStyle name="Punto 2 2 2 5 2 6" xfId="51121"/>
    <cellStyle name="Punto 2 2 2 5 3" xfId="51122"/>
    <cellStyle name="Punto 2 2 2 5 3 2" xfId="51123"/>
    <cellStyle name="Punto 2 2 2 5 4" xfId="51124"/>
    <cellStyle name="Punto 2 2 2 5 4 2" xfId="51125"/>
    <cellStyle name="Punto 2 2 2 5 5" xfId="51126"/>
    <cellStyle name="Punto 2 2 2 6" xfId="51127"/>
    <cellStyle name="Punto 2 2 2 6 2" xfId="51128"/>
    <cellStyle name="Punto 2 2 2 6 2 2" xfId="51129"/>
    <cellStyle name="Punto 2 2 2 6 2 2 2" xfId="51130"/>
    <cellStyle name="Punto 2 2 2 6 2 3" xfId="51131"/>
    <cellStyle name="Punto 2 2 2 6 2 4" xfId="51132"/>
    <cellStyle name="Punto 2 2 2 6 2 5" xfId="51133"/>
    <cellStyle name="Punto 2 2 2 6 2 6" xfId="51134"/>
    <cellStyle name="Punto 2 2 2 6 3" xfId="51135"/>
    <cellStyle name="Punto 2 2 2 6 3 2" xfId="51136"/>
    <cellStyle name="Punto 2 2 2 6 4" xfId="51137"/>
    <cellStyle name="Punto 2 2 2 6 4 2" xfId="51138"/>
    <cellStyle name="Punto 2 2 2 6 5" xfId="51139"/>
    <cellStyle name="Punto 2 2 2 7" xfId="51140"/>
    <cellStyle name="Punto 2 2 2 7 2" xfId="51141"/>
    <cellStyle name="Punto 2 2 2 7 2 2" xfId="51142"/>
    <cellStyle name="Punto 2 2 2 7 2 2 2" xfId="51143"/>
    <cellStyle name="Punto 2 2 2 7 2 3" xfId="51144"/>
    <cellStyle name="Punto 2 2 2 7 2 4" xfId="51145"/>
    <cellStyle name="Punto 2 2 2 7 2 5" xfId="51146"/>
    <cellStyle name="Punto 2 2 2 7 2 6" xfId="51147"/>
    <cellStyle name="Punto 2 2 2 7 3" xfId="51148"/>
    <cellStyle name="Punto 2 2 2 7 3 2" xfId="51149"/>
    <cellStyle name="Punto 2 2 2 7 4" xfId="51150"/>
    <cellStyle name="Punto 2 2 2 7 4 2" xfId="51151"/>
    <cellStyle name="Punto 2 2 2 7 5" xfId="51152"/>
    <cellStyle name="Punto 2 2 2 8" xfId="51153"/>
    <cellStyle name="Punto 2 2 2 8 2" xfId="51154"/>
    <cellStyle name="Punto 2 2 2 8 2 2" xfId="51155"/>
    <cellStyle name="Punto 2 2 2 8 2 2 2" xfId="51156"/>
    <cellStyle name="Punto 2 2 2 8 2 3" xfId="51157"/>
    <cellStyle name="Punto 2 2 2 8 2 4" xfId="51158"/>
    <cellStyle name="Punto 2 2 2 8 2 5" xfId="51159"/>
    <cellStyle name="Punto 2 2 2 8 2 6" xfId="51160"/>
    <cellStyle name="Punto 2 2 2 8 3" xfId="51161"/>
    <cellStyle name="Punto 2 2 2 8 3 2" xfId="51162"/>
    <cellStyle name="Punto 2 2 2 8 4" xfId="51163"/>
    <cellStyle name="Punto 2 2 2 8 4 2" xfId="51164"/>
    <cellStyle name="Punto 2 2 2 8 5" xfId="51165"/>
    <cellStyle name="Punto 2 2 2 9" xfId="51166"/>
    <cellStyle name="Punto 2 2 2 9 2" xfId="51167"/>
    <cellStyle name="Punto 2 2 2 9 2 2" xfId="51168"/>
    <cellStyle name="Punto 2 2 2 9 2 2 2" xfId="51169"/>
    <cellStyle name="Punto 2 2 2 9 2 3" xfId="51170"/>
    <cellStyle name="Punto 2 2 2 9 2 4" xfId="51171"/>
    <cellStyle name="Punto 2 2 2 9 2 5" xfId="51172"/>
    <cellStyle name="Punto 2 2 2 9 2 6" xfId="51173"/>
    <cellStyle name="Punto 2 2 2 9 3" xfId="51174"/>
    <cellStyle name="Punto 2 2 2 9 3 2" xfId="51175"/>
    <cellStyle name="Punto 2 2 2 9 4" xfId="51176"/>
    <cellStyle name="Punto 2 2 2 9 4 2" xfId="51177"/>
    <cellStyle name="Punto 2 2 2 9 5" xfId="51178"/>
    <cellStyle name="Punto 2 2 2_MARZO GENERAL BECAS 2009 TRANSF 20 03 09 DAF V2" xfId="51179"/>
    <cellStyle name="Punto 2 2 20" xfId="51180"/>
    <cellStyle name="Punto 2 2 20 2" xfId="51181"/>
    <cellStyle name="Punto 2 2 20 2 2" xfId="51182"/>
    <cellStyle name="Punto 2 2 20 2 2 2" xfId="51183"/>
    <cellStyle name="Punto 2 2 20 2 3" xfId="51184"/>
    <cellStyle name="Punto 2 2 20 2 4" xfId="51185"/>
    <cellStyle name="Punto 2 2 20 2 5" xfId="51186"/>
    <cellStyle name="Punto 2 2 20 2 6" xfId="51187"/>
    <cellStyle name="Punto 2 2 20 3" xfId="51188"/>
    <cellStyle name="Punto 2 2 20 3 2" xfId="51189"/>
    <cellStyle name="Punto 2 2 20 4" xfId="51190"/>
    <cellStyle name="Punto 2 2 20 4 2" xfId="51191"/>
    <cellStyle name="Punto 2 2 20 5" xfId="51192"/>
    <cellStyle name="Punto 2 2 21" xfId="51193"/>
    <cellStyle name="Punto 2 2 21 2" xfId="51194"/>
    <cellStyle name="Punto 2 2 21 2 2" xfId="51195"/>
    <cellStyle name="Punto 2 2 21 2 2 2" xfId="51196"/>
    <cellStyle name="Punto 2 2 21 2 3" xfId="51197"/>
    <cellStyle name="Punto 2 2 21 2 4" xfId="51198"/>
    <cellStyle name="Punto 2 2 21 2 5" xfId="51199"/>
    <cellStyle name="Punto 2 2 21 2 6" xfId="51200"/>
    <cellStyle name="Punto 2 2 21 3" xfId="51201"/>
    <cellStyle name="Punto 2 2 21 3 2" xfId="51202"/>
    <cellStyle name="Punto 2 2 21 4" xfId="51203"/>
    <cellStyle name="Punto 2 2 21 4 2" xfId="51204"/>
    <cellStyle name="Punto 2 2 21 5" xfId="51205"/>
    <cellStyle name="Punto 2 2 22" xfId="51206"/>
    <cellStyle name="Punto 2 2 22 2" xfId="51207"/>
    <cellStyle name="Punto 2 2 22 2 2" xfId="51208"/>
    <cellStyle name="Punto 2 2 22 2 2 2" xfId="51209"/>
    <cellStyle name="Punto 2 2 22 2 3" xfId="51210"/>
    <cellStyle name="Punto 2 2 22 2 4" xfId="51211"/>
    <cellStyle name="Punto 2 2 22 2 5" xfId="51212"/>
    <cellStyle name="Punto 2 2 22 2 6" xfId="51213"/>
    <cellStyle name="Punto 2 2 22 3" xfId="51214"/>
    <cellStyle name="Punto 2 2 22 3 2" xfId="51215"/>
    <cellStyle name="Punto 2 2 22 4" xfId="51216"/>
    <cellStyle name="Punto 2 2 22 4 2" xfId="51217"/>
    <cellStyle name="Punto 2 2 22 5" xfId="51218"/>
    <cellStyle name="Punto 2 2 23" xfId="51219"/>
    <cellStyle name="Punto 2 2 23 2" xfId="51220"/>
    <cellStyle name="Punto 2 2 23 2 2" xfId="51221"/>
    <cellStyle name="Punto 2 2 23 2 2 2" xfId="51222"/>
    <cellStyle name="Punto 2 2 23 2 3" xfId="51223"/>
    <cellStyle name="Punto 2 2 23 2 4" xfId="51224"/>
    <cellStyle name="Punto 2 2 23 2 5" xfId="51225"/>
    <cellStyle name="Punto 2 2 23 2 6" xfId="51226"/>
    <cellStyle name="Punto 2 2 23 3" xfId="51227"/>
    <cellStyle name="Punto 2 2 23 3 2" xfId="51228"/>
    <cellStyle name="Punto 2 2 23 4" xfId="51229"/>
    <cellStyle name="Punto 2 2 23 4 2" xfId="51230"/>
    <cellStyle name="Punto 2 2 23 5" xfId="51231"/>
    <cellStyle name="Punto 2 2 24" xfId="51232"/>
    <cellStyle name="Punto 2 2 24 2" xfId="51233"/>
    <cellStyle name="Punto 2 2 24 2 2" xfId="51234"/>
    <cellStyle name="Punto 2 2 24 2 2 2" xfId="51235"/>
    <cellStyle name="Punto 2 2 24 2 3" xfId="51236"/>
    <cellStyle name="Punto 2 2 24 2 4" xfId="51237"/>
    <cellStyle name="Punto 2 2 24 2 5" xfId="51238"/>
    <cellStyle name="Punto 2 2 24 2 6" xfId="51239"/>
    <cellStyle name="Punto 2 2 24 3" xfId="51240"/>
    <cellStyle name="Punto 2 2 24 3 2" xfId="51241"/>
    <cellStyle name="Punto 2 2 24 4" xfId="51242"/>
    <cellStyle name="Punto 2 2 24 4 2" xfId="51243"/>
    <cellStyle name="Punto 2 2 24 5" xfId="51244"/>
    <cellStyle name="Punto 2 2 25" xfId="51245"/>
    <cellStyle name="Punto 2 2 25 2" xfId="51246"/>
    <cellStyle name="Punto 2 2 25 2 2" xfId="51247"/>
    <cellStyle name="Punto 2 2 25 2 2 2" xfId="51248"/>
    <cellStyle name="Punto 2 2 25 2 3" xfId="51249"/>
    <cellStyle name="Punto 2 2 25 2 4" xfId="51250"/>
    <cellStyle name="Punto 2 2 25 2 5" xfId="51251"/>
    <cellStyle name="Punto 2 2 25 2 6" xfId="51252"/>
    <cellStyle name="Punto 2 2 25 3" xfId="51253"/>
    <cellStyle name="Punto 2 2 25 3 2" xfId="51254"/>
    <cellStyle name="Punto 2 2 25 4" xfId="51255"/>
    <cellStyle name="Punto 2 2 25 4 2" xfId="51256"/>
    <cellStyle name="Punto 2 2 25 5" xfId="51257"/>
    <cellStyle name="Punto 2 2 26" xfId="51258"/>
    <cellStyle name="Punto 2 2 26 2" xfId="51259"/>
    <cellStyle name="Punto 2 2 26 2 2" xfId="51260"/>
    <cellStyle name="Punto 2 2 26 2 2 2" xfId="51261"/>
    <cellStyle name="Punto 2 2 26 2 3" xfId="51262"/>
    <cellStyle name="Punto 2 2 26 2 4" xfId="51263"/>
    <cellStyle name="Punto 2 2 26 2 5" xfId="51264"/>
    <cellStyle name="Punto 2 2 26 2 6" xfId="51265"/>
    <cellStyle name="Punto 2 2 26 3" xfId="51266"/>
    <cellStyle name="Punto 2 2 26 3 2" xfId="51267"/>
    <cellStyle name="Punto 2 2 26 4" xfId="51268"/>
    <cellStyle name="Punto 2 2 26 4 2" xfId="51269"/>
    <cellStyle name="Punto 2 2 26 5" xfId="51270"/>
    <cellStyle name="Punto 2 2 27" xfId="51271"/>
    <cellStyle name="Punto 2 2 27 2" xfId="51272"/>
    <cellStyle name="Punto 2 2 27 2 2" xfId="51273"/>
    <cellStyle name="Punto 2 2 27 2 2 2" xfId="51274"/>
    <cellStyle name="Punto 2 2 27 2 3" xfId="51275"/>
    <cellStyle name="Punto 2 2 27 2 4" xfId="51276"/>
    <cellStyle name="Punto 2 2 27 2 5" xfId="51277"/>
    <cellStyle name="Punto 2 2 27 2 6" xfId="51278"/>
    <cellStyle name="Punto 2 2 27 3" xfId="51279"/>
    <cellStyle name="Punto 2 2 27 3 2" xfId="51280"/>
    <cellStyle name="Punto 2 2 27 4" xfId="51281"/>
    <cellStyle name="Punto 2 2 27 4 2" xfId="51282"/>
    <cellStyle name="Punto 2 2 27 5" xfId="51283"/>
    <cellStyle name="Punto 2 2 28" xfId="51284"/>
    <cellStyle name="Punto 2 2 28 2" xfId="51285"/>
    <cellStyle name="Punto 2 2 28 2 2" xfId="51286"/>
    <cellStyle name="Punto 2 2 28 2 2 2" xfId="51287"/>
    <cellStyle name="Punto 2 2 28 2 3" xfId="51288"/>
    <cellStyle name="Punto 2 2 28 2 4" xfId="51289"/>
    <cellStyle name="Punto 2 2 28 2 5" xfId="51290"/>
    <cellStyle name="Punto 2 2 28 2 6" xfId="51291"/>
    <cellStyle name="Punto 2 2 28 3" xfId="51292"/>
    <cellStyle name="Punto 2 2 28 3 2" xfId="51293"/>
    <cellStyle name="Punto 2 2 28 4" xfId="51294"/>
    <cellStyle name="Punto 2 2 28 4 2" xfId="51295"/>
    <cellStyle name="Punto 2 2 28 5" xfId="51296"/>
    <cellStyle name="Punto 2 2 29" xfId="51297"/>
    <cellStyle name="Punto 2 2 29 2" xfId="51298"/>
    <cellStyle name="Punto 2 2 29 2 2" xfId="51299"/>
    <cellStyle name="Punto 2 2 29 2 2 2" xfId="51300"/>
    <cellStyle name="Punto 2 2 29 2 3" xfId="51301"/>
    <cellStyle name="Punto 2 2 29 2 4" xfId="51302"/>
    <cellStyle name="Punto 2 2 29 2 5" xfId="51303"/>
    <cellStyle name="Punto 2 2 29 2 6" xfId="51304"/>
    <cellStyle name="Punto 2 2 29 3" xfId="51305"/>
    <cellStyle name="Punto 2 2 29 3 2" xfId="51306"/>
    <cellStyle name="Punto 2 2 29 4" xfId="51307"/>
    <cellStyle name="Punto 2 2 29 4 2" xfId="51308"/>
    <cellStyle name="Punto 2 2 29 5" xfId="51309"/>
    <cellStyle name="Punto 2 2 3" xfId="51310"/>
    <cellStyle name="Punto 2 2 3 2" xfId="51311"/>
    <cellStyle name="Punto 2 2 3 2 2" xfId="51312"/>
    <cellStyle name="Punto 2 2 3 2 2 2" xfId="51313"/>
    <cellStyle name="Punto 2 2 3 2 2 3" xfId="51314"/>
    <cellStyle name="Punto 2 2 3 2 2 4" xfId="51315"/>
    <cellStyle name="Punto 2 2 3 2 3" xfId="51316"/>
    <cellStyle name="Punto 2 2 3 3" xfId="51317"/>
    <cellStyle name="Punto 2 2 3 3 2" xfId="51318"/>
    <cellStyle name="Punto 2 2 3 3 2 2" xfId="51319"/>
    <cellStyle name="Punto 2 2 3 3 3" xfId="51320"/>
    <cellStyle name="Punto 2 2 3 3 4" xfId="51321"/>
    <cellStyle name="Punto 2 2 3 4" xfId="51322"/>
    <cellStyle name="Punto 2 2 3 4 2" xfId="51323"/>
    <cellStyle name="Punto 2 2 3 4 3" xfId="51324"/>
    <cellStyle name="Punto 2 2 3 5" xfId="51325"/>
    <cellStyle name="Punto 2 2 30" xfId="51326"/>
    <cellStyle name="Punto 2 2 30 2" xfId="51327"/>
    <cellStyle name="Punto 2 2 30 2 2" xfId="51328"/>
    <cellStyle name="Punto 2 2 30 2 2 2" xfId="51329"/>
    <cellStyle name="Punto 2 2 30 2 3" xfId="51330"/>
    <cellStyle name="Punto 2 2 30 2 4" xfId="51331"/>
    <cellStyle name="Punto 2 2 30 2 5" xfId="51332"/>
    <cellStyle name="Punto 2 2 30 2 6" xfId="51333"/>
    <cellStyle name="Punto 2 2 30 3" xfId="51334"/>
    <cellStyle name="Punto 2 2 30 3 2" xfId="51335"/>
    <cellStyle name="Punto 2 2 30 4" xfId="51336"/>
    <cellStyle name="Punto 2 2 30 4 2" xfId="51337"/>
    <cellStyle name="Punto 2 2 30 5" xfId="51338"/>
    <cellStyle name="Punto 2 2 31" xfId="51339"/>
    <cellStyle name="Punto 2 2 31 2" xfId="51340"/>
    <cellStyle name="Punto 2 2 31 2 2" xfId="51341"/>
    <cellStyle name="Punto 2 2 31 2 2 2" xfId="51342"/>
    <cellStyle name="Punto 2 2 31 2 3" xfId="51343"/>
    <cellStyle name="Punto 2 2 31 2 4" xfId="51344"/>
    <cellStyle name="Punto 2 2 31 2 5" xfId="51345"/>
    <cellStyle name="Punto 2 2 31 2 6" xfId="51346"/>
    <cellStyle name="Punto 2 2 31 3" xfId="51347"/>
    <cellStyle name="Punto 2 2 31 3 2" xfId="51348"/>
    <cellStyle name="Punto 2 2 31 4" xfId="51349"/>
    <cellStyle name="Punto 2 2 31 4 2" xfId="51350"/>
    <cellStyle name="Punto 2 2 31 5" xfId="51351"/>
    <cellStyle name="Punto 2 2 32" xfId="51352"/>
    <cellStyle name="Punto 2 2 32 2" xfId="51353"/>
    <cellStyle name="Punto 2 2 32 2 2" xfId="51354"/>
    <cellStyle name="Punto 2 2 32 2 2 2" xfId="51355"/>
    <cellStyle name="Punto 2 2 32 2 3" xfId="51356"/>
    <cellStyle name="Punto 2 2 32 2 4" xfId="51357"/>
    <cellStyle name="Punto 2 2 32 2 5" xfId="51358"/>
    <cellStyle name="Punto 2 2 32 2 6" xfId="51359"/>
    <cellStyle name="Punto 2 2 32 3" xfId="51360"/>
    <cellStyle name="Punto 2 2 32 3 2" xfId="51361"/>
    <cellStyle name="Punto 2 2 32 4" xfId="51362"/>
    <cellStyle name="Punto 2 2 32 4 2" xfId="51363"/>
    <cellStyle name="Punto 2 2 32 5" xfId="51364"/>
    <cellStyle name="Punto 2 2 33" xfId="51365"/>
    <cellStyle name="Punto 2 2 33 2" xfId="51366"/>
    <cellStyle name="Punto 2 2 33 2 2" xfId="51367"/>
    <cellStyle name="Punto 2 2 33 2 2 2" xfId="51368"/>
    <cellStyle name="Punto 2 2 33 2 3" xfId="51369"/>
    <cellStyle name="Punto 2 2 33 2 4" xfId="51370"/>
    <cellStyle name="Punto 2 2 33 2 5" xfId="51371"/>
    <cellStyle name="Punto 2 2 33 2 6" xfId="51372"/>
    <cellStyle name="Punto 2 2 33 3" xfId="51373"/>
    <cellStyle name="Punto 2 2 33 3 2" xfId="51374"/>
    <cellStyle name="Punto 2 2 33 4" xfId="51375"/>
    <cellStyle name="Punto 2 2 33 4 2" xfId="51376"/>
    <cellStyle name="Punto 2 2 33 5" xfId="51377"/>
    <cellStyle name="Punto 2 2 34" xfId="51378"/>
    <cellStyle name="Punto 2 2 34 2" xfId="51379"/>
    <cellStyle name="Punto 2 2 34 2 2" xfId="51380"/>
    <cellStyle name="Punto 2 2 34 2 2 2" xfId="51381"/>
    <cellStyle name="Punto 2 2 34 2 3" xfId="51382"/>
    <cellStyle name="Punto 2 2 34 2 4" xfId="51383"/>
    <cellStyle name="Punto 2 2 34 2 5" xfId="51384"/>
    <cellStyle name="Punto 2 2 34 2 6" xfId="51385"/>
    <cellStyle name="Punto 2 2 34 3" xfId="51386"/>
    <cellStyle name="Punto 2 2 34 3 2" xfId="51387"/>
    <cellStyle name="Punto 2 2 34 4" xfId="51388"/>
    <cellStyle name="Punto 2 2 34 4 2" xfId="51389"/>
    <cellStyle name="Punto 2 2 34 5" xfId="51390"/>
    <cellStyle name="Punto 2 2 35" xfId="51391"/>
    <cellStyle name="Punto 2 2 35 2" xfId="51392"/>
    <cellStyle name="Punto 2 2 35 2 2" xfId="51393"/>
    <cellStyle name="Punto 2 2 35 2 2 2" xfId="51394"/>
    <cellStyle name="Punto 2 2 35 2 3" xfId="51395"/>
    <cellStyle name="Punto 2 2 35 2 4" xfId="51396"/>
    <cellStyle name="Punto 2 2 35 2 5" xfId="51397"/>
    <cellStyle name="Punto 2 2 35 2 6" xfId="51398"/>
    <cellStyle name="Punto 2 2 35 3" xfId="51399"/>
    <cellStyle name="Punto 2 2 35 3 2" xfId="51400"/>
    <cellStyle name="Punto 2 2 35 4" xfId="51401"/>
    <cellStyle name="Punto 2 2 35 4 2" xfId="51402"/>
    <cellStyle name="Punto 2 2 35 5" xfId="51403"/>
    <cellStyle name="Punto 2 2 36" xfId="51404"/>
    <cellStyle name="Punto 2 2 36 2" xfId="51405"/>
    <cellStyle name="Punto 2 2 36 2 2" xfId="51406"/>
    <cellStyle name="Punto 2 2 36 2 2 2" xfId="51407"/>
    <cellStyle name="Punto 2 2 36 2 3" xfId="51408"/>
    <cellStyle name="Punto 2 2 36 2 4" xfId="51409"/>
    <cellStyle name="Punto 2 2 36 2 5" xfId="51410"/>
    <cellStyle name="Punto 2 2 36 2 6" xfId="51411"/>
    <cellStyle name="Punto 2 2 36 3" xfId="51412"/>
    <cellStyle name="Punto 2 2 36 3 2" xfId="51413"/>
    <cellStyle name="Punto 2 2 36 4" xfId="51414"/>
    <cellStyle name="Punto 2 2 36 4 2" xfId="51415"/>
    <cellStyle name="Punto 2 2 36 5" xfId="51416"/>
    <cellStyle name="Punto 2 2 37" xfId="51417"/>
    <cellStyle name="Punto 2 2 37 2" xfId="51418"/>
    <cellStyle name="Punto 2 2 37 2 2" xfId="51419"/>
    <cellStyle name="Punto 2 2 37 2 2 2" xfId="51420"/>
    <cellStyle name="Punto 2 2 37 2 3" xfId="51421"/>
    <cellStyle name="Punto 2 2 37 2 4" xfId="51422"/>
    <cellStyle name="Punto 2 2 37 2 5" xfId="51423"/>
    <cellStyle name="Punto 2 2 37 2 6" xfId="51424"/>
    <cellStyle name="Punto 2 2 37 3" xfId="51425"/>
    <cellStyle name="Punto 2 2 37 3 2" xfId="51426"/>
    <cellStyle name="Punto 2 2 37 4" xfId="51427"/>
    <cellStyle name="Punto 2 2 37 4 2" xfId="51428"/>
    <cellStyle name="Punto 2 2 37 5" xfId="51429"/>
    <cellStyle name="Punto 2 2 38" xfId="51430"/>
    <cellStyle name="Punto 2 2 38 2" xfId="51431"/>
    <cellStyle name="Punto 2 2 38 2 2" xfId="51432"/>
    <cellStyle name="Punto 2 2 38 2 2 2" xfId="51433"/>
    <cellStyle name="Punto 2 2 38 2 3" xfId="51434"/>
    <cellStyle name="Punto 2 2 38 2 4" xfId="51435"/>
    <cellStyle name="Punto 2 2 38 2 5" xfId="51436"/>
    <cellStyle name="Punto 2 2 38 2 6" xfId="51437"/>
    <cellStyle name="Punto 2 2 38 3" xfId="51438"/>
    <cellStyle name="Punto 2 2 38 3 2" xfId="51439"/>
    <cellStyle name="Punto 2 2 38 4" xfId="51440"/>
    <cellStyle name="Punto 2 2 38 4 2" xfId="51441"/>
    <cellStyle name="Punto 2 2 38 5" xfId="51442"/>
    <cellStyle name="Punto 2 2 39" xfId="51443"/>
    <cellStyle name="Punto 2 2 39 2" xfId="51444"/>
    <cellStyle name="Punto 2 2 39 2 2" xfId="51445"/>
    <cellStyle name="Punto 2 2 39 2 2 2" xfId="51446"/>
    <cellStyle name="Punto 2 2 39 2 3" xfId="51447"/>
    <cellStyle name="Punto 2 2 39 2 4" xfId="51448"/>
    <cellStyle name="Punto 2 2 39 2 5" xfId="51449"/>
    <cellStyle name="Punto 2 2 39 2 6" xfId="51450"/>
    <cellStyle name="Punto 2 2 39 3" xfId="51451"/>
    <cellStyle name="Punto 2 2 39 3 2" xfId="51452"/>
    <cellStyle name="Punto 2 2 39 4" xfId="51453"/>
    <cellStyle name="Punto 2 2 39 4 2" xfId="51454"/>
    <cellStyle name="Punto 2 2 39 5" xfId="51455"/>
    <cellStyle name="Punto 2 2 4" xfId="51456"/>
    <cellStyle name="Punto 2 2 4 2" xfId="51457"/>
    <cellStyle name="Punto 2 2 4 2 2" xfId="51458"/>
    <cellStyle name="Punto 2 2 4 2 2 2" xfId="51459"/>
    <cellStyle name="Punto 2 2 4 2 2 3" xfId="51460"/>
    <cellStyle name="Punto 2 2 4 2 2 4" xfId="51461"/>
    <cellStyle name="Punto 2 2 4 2 3" xfId="51462"/>
    <cellStyle name="Punto 2 2 4 3" xfId="51463"/>
    <cellStyle name="Punto 2 2 4 3 2" xfId="51464"/>
    <cellStyle name="Punto 2 2 4 3 2 2" xfId="51465"/>
    <cellStyle name="Punto 2 2 4 3 3" xfId="51466"/>
    <cellStyle name="Punto 2 2 4 3 4" xfId="51467"/>
    <cellStyle name="Punto 2 2 4 4" xfId="51468"/>
    <cellStyle name="Punto 2 2 4 4 2" xfId="51469"/>
    <cellStyle name="Punto 2 2 4 4 3" xfId="51470"/>
    <cellStyle name="Punto 2 2 4 5" xfId="51471"/>
    <cellStyle name="Punto 2 2 40" xfId="51472"/>
    <cellStyle name="Punto 2 2 40 2" xfId="51473"/>
    <cellStyle name="Punto 2 2 40 2 2" xfId="51474"/>
    <cellStyle name="Punto 2 2 40 2 2 2" xfId="51475"/>
    <cellStyle name="Punto 2 2 40 2 3" xfId="51476"/>
    <cellStyle name="Punto 2 2 40 2 4" xfId="51477"/>
    <cellStyle name="Punto 2 2 40 2 5" xfId="51478"/>
    <cellStyle name="Punto 2 2 40 2 6" xfId="51479"/>
    <cellStyle name="Punto 2 2 40 3" xfId="51480"/>
    <cellStyle name="Punto 2 2 40 3 2" xfId="51481"/>
    <cellStyle name="Punto 2 2 40 4" xfId="51482"/>
    <cellStyle name="Punto 2 2 40 4 2" xfId="51483"/>
    <cellStyle name="Punto 2 2 40 5" xfId="51484"/>
    <cellStyle name="Punto 2 2 41" xfId="51485"/>
    <cellStyle name="Punto 2 2 41 2" xfId="51486"/>
    <cellStyle name="Punto 2 2 41 2 2" xfId="51487"/>
    <cellStyle name="Punto 2 2 41 2 2 2" xfId="51488"/>
    <cellStyle name="Punto 2 2 41 2 3" xfId="51489"/>
    <cellStyle name="Punto 2 2 41 2 4" xfId="51490"/>
    <cellStyle name="Punto 2 2 41 2 5" xfId="51491"/>
    <cellStyle name="Punto 2 2 41 2 6" xfId="51492"/>
    <cellStyle name="Punto 2 2 41 3" xfId="51493"/>
    <cellStyle name="Punto 2 2 41 3 2" xfId="51494"/>
    <cellStyle name="Punto 2 2 41 4" xfId="51495"/>
    <cellStyle name="Punto 2 2 41 4 2" xfId="51496"/>
    <cellStyle name="Punto 2 2 41 5" xfId="51497"/>
    <cellStyle name="Punto 2 2 42" xfId="51498"/>
    <cellStyle name="Punto 2 2 42 2" xfId="51499"/>
    <cellStyle name="Punto 2 2 42 2 2" xfId="51500"/>
    <cellStyle name="Punto 2 2 42 2 2 2" xfId="51501"/>
    <cellStyle name="Punto 2 2 42 2 3" xfId="51502"/>
    <cellStyle name="Punto 2 2 42 2 4" xfId="51503"/>
    <cellStyle name="Punto 2 2 42 2 5" xfId="51504"/>
    <cellStyle name="Punto 2 2 42 2 6" xfId="51505"/>
    <cellStyle name="Punto 2 2 42 3" xfId="51506"/>
    <cellStyle name="Punto 2 2 42 3 2" xfId="51507"/>
    <cellStyle name="Punto 2 2 42 4" xfId="51508"/>
    <cellStyle name="Punto 2 2 42 4 2" xfId="51509"/>
    <cellStyle name="Punto 2 2 42 5" xfId="51510"/>
    <cellStyle name="Punto 2 2 43" xfId="51511"/>
    <cellStyle name="Punto 2 2 43 2" xfId="51512"/>
    <cellStyle name="Punto 2 2 43 2 2" xfId="51513"/>
    <cellStyle name="Punto 2 2 43 2 2 2" xfId="51514"/>
    <cellStyle name="Punto 2 2 43 2 3" xfId="51515"/>
    <cellStyle name="Punto 2 2 43 2 4" xfId="51516"/>
    <cellStyle name="Punto 2 2 43 2 5" xfId="51517"/>
    <cellStyle name="Punto 2 2 43 2 6" xfId="51518"/>
    <cellStyle name="Punto 2 2 43 3" xfId="51519"/>
    <cellStyle name="Punto 2 2 43 3 2" xfId="51520"/>
    <cellStyle name="Punto 2 2 43 4" xfId="51521"/>
    <cellStyle name="Punto 2 2 43 4 2" xfId="51522"/>
    <cellStyle name="Punto 2 2 43 5" xfId="51523"/>
    <cellStyle name="Punto 2 2 44" xfId="51524"/>
    <cellStyle name="Punto 2 2 44 2" xfId="51525"/>
    <cellStyle name="Punto 2 2 44 2 2" xfId="51526"/>
    <cellStyle name="Punto 2 2 44 2 2 2" xfId="51527"/>
    <cellStyle name="Punto 2 2 44 2 3" xfId="51528"/>
    <cellStyle name="Punto 2 2 44 2 4" xfId="51529"/>
    <cellStyle name="Punto 2 2 44 2 5" xfId="51530"/>
    <cellStyle name="Punto 2 2 44 2 6" xfId="51531"/>
    <cellStyle name="Punto 2 2 44 3" xfId="51532"/>
    <cellStyle name="Punto 2 2 44 3 2" xfId="51533"/>
    <cellStyle name="Punto 2 2 44 4" xfId="51534"/>
    <cellStyle name="Punto 2 2 44 4 2" xfId="51535"/>
    <cellStyle name="Punto 2 2 44 5" xfId="51536"/>
    <cellStyle name="Punto 2 2 45" xfId="51537"/>
    <cellStyle name="Punto 2 2 45 2" xfId="51538"/>
    <cellStyle name="Punto 2 2 45 2 2" xfId="51539"/>
    <cellStyle name="Punto 2 2 45 2 2 2" xfId="51540"/>
    <cellStyle name="Punto 2 2 45 2 3" xfId="51541"/>
    <cellStyle name="Punto 2 2 45 2 4" xfId="51542"/>
    <cellStyle name="Punto 2 2 45 2 5" xfId="51543"/>
    <cellStyle name="Punto 2 2 45 2 6" xfId="51544"/>
    <cellStyle name="Punto 2 2 45 3" xfId="51545"/>
    <cellStyle name="Punto 2 2 45 3 2" xfId="51546"/>
    <cellStyle name="Punto 2 2 45 4" xfId="51547"/>
    <cellStyle name="Punto 2 2 45 4 2" xfId="51548"/>
    <cellStyle name="Punto 2 2 45 5" xfId="51549"/>
    <cellStyle name="Punto 2 2 46" xfId="51550"/>
    <cellStyle name="Punto 2 2 46 2" xfId="51551"/>
    <cellStyle name="Punto 2 2 46 2 2" xfId="51552"/>
    <cellStyle name="Punto 2 2 46 2 2 2" xfId="51553"/>
    <cellStyle name="Punto 2 2 46 2 3" xfId="51554"/>
    <cellStyle name="Punto 2 2 46 2 4" xfId="51555"/>
    <cellStyle name="Punto 2 2 46 2 5" xfId="51556"/>
    <cellStyle name="Punto 2 2 46 2 6" xfId="51557"/>
    <cellStyle name="Punto 2 2 46 3" xfId="51558"/>
    <cellStyle name="Punto 2 2 46 3 2" xfId="51559"/>
    <cellStyle name="Punto 2 2 46 4" xfId="51560"/>
    <cellStyle name="Punto 2 2 46 4 2" xfId="51561"/>
    <cellStyle name="Punto 2 2 46 5" xfId="51562"/>
    <cellStyle name="Punto 2 2 47" xfId="51563"/>
    <cellStyle name="Punto 2 2 47 2" xfId="51564"/>
    <cellStyle name="Punto 2 2 47 2 2" xfId="51565"/>
    <cellStyle name="Punto 2 2 47 2 2 2" xfId="51566"/>
    <cellStyle name="Punto 2 2 47 2 3" xfId="51567"/>
    <cellStyle name="Punto 2 2 47 2 4" xfId="51568"/>
    <cellStyle name="Punto 2 2 47 2 5" xfId="51569"/>
    <cellStyle name="Punto 2 2 47 2 6" xfId="51570"/>
    <cellStyle name="Punto 2 2 47 3" xfId="51571"/>
    <cellStyle name="Punto 2 2 47 3 2" xfId="51572"/>
    <cellStyle name="Punto 2 2 47 4" xfId="51573"/>
    <cellStyle name="Punto 2 2 47 4 2" xfId="51574"/>
    <cellStyle name="Punto 2 2 47 5" xfId="51575"/>
    <cellStyle name="Punto 2 2 48" xfId="51576"/>
    <cellStyle name="Punto 2 2 48 2" xfId="51577"/>
    <cellStyle name="Punto 2 2 48 2 2" xfId="51578"/>
    <cellStyle name="Punto 2 2 48 2 2 2" xfId="51579"/>
    <cellStyle name="Punto 2 2 48 2 3" xfId="51580"/>
    <cellStyle name="Punto 2 2 48 2 4" xfId="51581"/>
    <cellStyle name="Punto 2 2 48 2 5" xfId="51582"/>
    <cellStyle name="Punto 2 2 48 2 6" xfId="51583"/>
    <cellStyle name="Punto 2 2 48 3" xfId="51584"/>
    <cellStyle name="Punto 2 2 48 3 2" xfId="51585"/>
    <cellStyle name="Punto 2 2 48 4" xfId="51586"/>
    <cellStyle name="Punto 2 2 48 4 2" xfId="51587"/>
    <cellStyle name="Punto 2 2 48 5" xfId="51588"/>
    <cellStyle name="Punto 2 2 49" xfId="51589"/>
    <cellStyle name="Punto 2 2 49 2" xfId="51590"/>
    <cellStyle name="Punto 2 2 49 2 2" xfId="51591"/>
    <cellStyle name="Punto 2 2 49 2 2 2" xfId="51592"/>
    <cellStyle name="Punto 2 2 49 2 3" xfId="51593"/>
    <cellStyle name="Punto 2 2 49 2 4" xfId="51594"/>
    <cellStyle name="Punto 2 2 49 2 5" xfId="51595"/>
    <cellStyle name="Punto 2 2 49 2 6" xfId="51596"/>
    <cellStyle name="Punto 2 2 49 3" xfId="51597"/>
    <cellStyle name="Punto 2 2 49 3 2" xfId="51598"/>
    <cellStyle name="Punto 2 2 49 4" xfId="51599"/>
    <cellStyle name="Punto 2 2 49 4 2" xfId="51600"/>
    <cellStyle name="Punto 2 2 49 5" xfId="51601"/>
    <cellStyle name="Punto 2 2 5" xfId="51602"/>
    <cellStyle name="Punto 2 2 5 2" xfId="51603"/>
    <cellStyle name="Punto 2 2 5 2 2" xfId="51604"/>
    <cellStyle name="Punto 2 2 5 2 2 2" xfId="51605"/>
    <cellStyle name="Punto 2 2 5 2 2 3" xfId="51606"/>
    <cellStyle name="Punto 2 2 5 2 3" xfId="51607"/>
    <cellStyle name="Punto 2 2 5 3" xfId="51608"/>
    <cellStyle name="Punto 2 2 5 3 2" xfId="51609"/>
    <cellStyle name="Punto 2 2 5 3 2 2" xfId="51610"/>
    <cellStyle name="Punto 2 2 5 4" xfId="51611"/>
    <cellStyle name="Punto 2 2 5 4 2" xfId="51612"/>
    <cellStyle name="Punto 2 2 5 4 3" xfId="51613"/>
    <cellStyle name="Punto 2 2 5 4 3 2" xfId="51614"/>
    <cellStyle name="Punto 2 2 5 4 3 2 2" xfId="51615"/>
    <cellStyle name="Punto 2 2 5 4 3 2 3" xfId="51616"/>
    <cellStyle name="Punto 2 2 5 4 4" xfId="51617"/>
    <cellStyle name="Punto 2 2 5 4 4 2" xfId="51618"/>
    <cellStyle name="Punto 2 2 5 5" xfId="51619"/>
    <cellStyle name="Punto 2 2 5 5 2" xfId="51620"/>
    <cellStyle name="Punto 2 2 5 6" xfId="51621"/>
    <cellStyle name="Punto 2 2 5 7" xfId="51622"/>
    <cellStyle name="Punto 2 2 5 7 2" xfId="51623"/>
    <cellStyle name="Punto 2 2 5 7 3" xfId="51624"/>
    <cellStyle name="Punto 2 2 5 8" xfId="51625"/>
    <cellStyle name="Punto 2 2 50" xfId="51626"/>
    <cellStyle name="Punto 2 2 50 2" xfId="51627"/>
    <cellStyle name="Punto 2 2 50 2 2" xfId="51628"/>
    <cellStyle name="Punto 2 2 50 2 2 2" xfId="51629"/>
    <cellStyle name="Punto 2 2 50 2 3" xfId="51630"/>
    <cellStyle name="Punto 2 2 50 2 4" xfId="51631"/>
    <cellStyle name="Punto 2 2 50 2 5" xfId="51632"/>
    <cellStyle name="Punto 2 2 50 2 6" xfId="51633"/>
    <cellStyle name="Punto 2 2 50 3" xfId="51634"/>
    <cellStyle name="Punto 2 2 50 3 2" xfId="51635"/>
    <cellStyle name="Punto 2 2 50 4" xfId="51636"/>
    <cellStyle name="Punto 2 2 50 4 2" xfId="51637"/>
    <cellStyle name="Punto 2 2 50 5" xfId="51638"/>
    <cellStyle name="Punto 2 2 51" xfId="51639"/>
    <cellStyle name="Punto 2 2 51 2" xfId="51640"/>
    <cellStyle name="Punto 2 2 51 2 2" xfId="51641"/>
    <cellStyle name="Punto 2 2 51 2 2 2" xfId="51642"/>
    <cellStyle name="Punto 2 2 51 2 3" xfId="51643"/>
    <cellStyle name="Punto 2 2 51 2 4" xfId="51644"/>
    <cellStyle name="Punto 2 2 51 2 5" xfId="51645"/>
    <cellStyle name="Punto 2 2 51 2 6" xfId="51646"/>
    <cellStyle name="Punto 2 2 51 3" xfId="51647"/>
    <cellStyle name="Punto 2 2 51 3 2" xfId="51648"/>
    <cellStyle name="Punto 2 2 51 4" xfId="51649"/>
    <cellStyle name="Punto 2 2 51 4 2" xfId="51650"/>
    <cellStyle name="Punto 2 2 51 5" xfId="51651"/>
    <cellStyle name="Punto 2 2 52" xfId="51652"/>
    <cellStyle name="Punto 2 2 52 2" xfId="51653"/>
    <cellStyle name="Punto 2 2 52 2 2" xfId="51654"/>
    <cellStyle name="Punto 2 2 52 2 2 2" xfId="51655"/>
    <cellStyle name="Punto 2 2 52 2 3" xfId="51656"/>
    <cellStyle name="Punto 2 2 52 2 4" xfId="51657"/>
    <cellStyle name="Punto 2 2 52 2 5" xfId="51658"/>
    <cellStyle name="Punto 2 2 52 2 6" xfId="51659"/>
    <cellStyle name="Punto 2 2 52 3" xfId="51660"/>
    <cellStyle name="Punto 2 2 52 3 2" xfId="51661"/>
    <cellStyle name="Punto 2 2 52 4" xfId="51662"/>
    <cellStyle name="Punto 2 2 52 4 2" xfId="51663"/>
    <cellStyle name="Punto 2 2 52 5" xfId="51664"/>
    <cellStyle name="Punto 2 2 53" xfId="51665"/>
    <cellStyle name="Punto 2 2 53 2" xfId="51666"/>
    <cellStyle name="Punto 2 2 53 2 2" xfId="51667"/>
    <cellStyle name="Punto 2 2 53 2 2 2" xfId="51668"/>
    <cellStyle name="Punto 2 2 53 2 3" xfId="51669"/>
    <cellStyle name="Punto 2 2 53 2 4" xfId="51670"/>
    <cellStyle name="Punto 2 2 53 2 5" xfId="51671"/>
    <cellStyle name="Punto 2 2 53 2 6" xfId="51672"/>
    <cellStyle name="Punto 2 2 53 3" xfId="51673"/>
    <cellStyle name="Punto 2 2 53 3 2" xfId="51674"/>
    <cellStyle name="Punto 2 2 53 4" xfId="51675"/>
    <cellStyle name="Punto 2 2 53 4 2" xfId="51676"/>
    <cellStyle name="Punto 2 2 53 5" xfId="51677"/>
    <cellStyle name="Punto 2 2 54" xfId="51678"/>
    <cellStyle name="Punto 2 2 54 2" xfId="51679"/>
    <cellStyle name="Punto 2 2 54 2 2" xfId="51680"/>
    <cellStyle name="Punto 2 2 54 2 2 2" xfId="51681"/>
    <cellStyle name="Punto 2 2 54 2 3" xfId="51682"/>
    <cellStyle name="Punto 2 2 54 2 4" xfId="51683"/>
    <cellStyle name="Punto 2 2 54 2 5" xfId="51684"/>
    <cellStyle name="Punto 2 2 54 2 6" xfId="51685"/>
    <cellStyle name="Punto 2 2 54 3" xfId="51686"/>
    <cellStyle name="Punto 2 2 54 3 2" xfId="51687"/>
    <cellStyle name="Punto 2 2 54 4" xfId="51688"/>
    <cellStyle name="Punto 2 2 54 4 2" xfId="51689"/>
    <cellStyle name="Punto 2 2 54 5" xfId="51690"/>
    <cellStyle name="Punto 2 2 55" xfId="51691"/>
    <cellStyle name="Punto 2 2 55 2" xfId="51692"/>
    <cellStyle name="Punto 2 2 55 2 2" xfId="51693"/>
    <cellStyle name="Punto 2 2 55 2 2 2" xfId="51694"/>
    <cellStyle name="Punto 2 2 55 2 3" xfId="51695"/>
    <cellStyle name="Punto 2 2 55 2 4" xfId="51696"/>
    <cellStyle name="Punto 2 2 55 2 5" xfId="51697"/>
    <cellStyle name="Punto 2 2 55 2 6" xfId="51698"/>
    <cellStyle name="Punto 2 2 55 3" xfId="51699"/>
    <cellStyle name="Punto 2 2 55 3 2" xfId="51700"/>
    <cellStyle name="Punto 2 2 55 4" xfId="51701"/>
    <cellStyle name="Punto 2 2 55 4 2" xfId="51702"/>
    <cellStyle name="Punto 2 2 55 5" xfId="51703"/>
    <cellStyle name="Punto 2 2 56" xfId="51704"/>
    <cellStyle name="Punto 2 2 56 2" xfId="51705"/>
    <cellStyle name="Punto 2 2 56 2 2" xfId="51706"/>
    <cellStyle name="Punto 2 2 56 2 2 2" xfId="51707"/>
    <cellStyle name="Punto 2 2 56 2 3" xfId="51708"/>
    <cellStyle name="Punto 2 2 56 2 4" xfId="51709"/>
    <cellStyle name="Punto 2 2 56 2 5" xfId="51710"/>
    <cellStyle name="Punto 2 2 56 2 6" xfId="51711"/>
    <cellStyle name="Punto 2 2 56 3" xfId="51712"/>
    <cellStyle name="Punto 2 2 56 3 2" xfId="51713"/>
    <cellStyle name="Punto 2 2 56 4" xfId="51714"/>
    <cellStyle name="Punto 2 2 56 4 2" xfId="51715"/>
    <cellStyle name="Punto 2 2 56 5" xfId="51716"/>
    <cellStyle name="Punto 2 2 57" xfId="51717"/>
    <cellStyle name="Punto 2 2 57 2" xfId="51718"/>
    <cellStyle name="Punto 2 2 57 2 2" xfId="51719"/>
    <cellStyle name="Punto 2 2 57 2 2 2" xfId="51720"/>
    <cellStyle name="Punto 2 2 57 2 3" xfId="51721"/>
    <cellStyle name="Punto 2 2 57 2 4" xfId="51722"/>
    <cellStyle name="Punto 2 2 57 2 5" xfId="51723"/>
    <cellStyle name="Punto 2 2 57 2 6" xfId="51724"/>
    <cellStyle name="Punto 2 2 57 3" xfId="51725"/>
    <cellStyle name="Punto 2 2 57 3 2" xfId="51726"/>
    <cellStyle name="Punto 2 2 57 4" xfId="51727"/>
    <cellStyle name="Punto 2 2 57 4 2" xfId="51728"/>
    <cellStyle name="Punto 2 2 57 5" xfId="51729"/>
    <cellStyle name="Punto 2 2 58" xfId="51730"/>
    <cellStyle name="Punto 2 2 58 2" xfId="51731"/>
    <cellStyle name="Punto 2 2 58 2 2" xfId="51732"/>
    <cellStyle name="Punto 2 2 58 2 2 2" xfId="51733"/>
    <cellStyle name="Punto 2 2 58 2 3" xfId="51734"/>
    <cellStyle name="Punto 2 2 58 2 4" xfId="51735"/>
    <cellStyle name="Punto 2 2 58 2 5" xfId="51736"/>
    <cellStyle name="Punto 2 2 58 2 6" xfId="51737"/>
    <cellStyle name="Punto 2 2 58 3" xfId="51738"/>
    <cellStyle name="Punto 2 2 58 3 2" xfId="51739"/>
    <cellStyle name="Punto 2 2 58 4" xfId="51740"/>
    <cellStyle name="Punto 2 2 58 4 2" xfId="51741"/>
    <cellStyle name="Punto 2 2 58 5" xfId="51742"/>
    <cellStyle name="Punto 2 2 59" xfId="51743"/>
    <cellStyle name="Punto 2 2 59 2" xfId="51744"/>
    <cellStyle name="Punto 2 2 59 3" xfId="51745"/>
    <cellStyle name="Punto 2 2 6" xfId="51746"/>
    <cellStyle name="Punto 2 2 6 2" xfId="51747"/>
    <cellStyle name="Punto 2 2 6 2 2" xfId="51748"/>
    <cellStyle name="Punto 2 2 6 2 2 2" xfId="51749"/>
    <cellStyle name="Punto 2 2 6 2 3" xfId="51750"/>
    <cellStyle name="Punto 2 2 6 2 3 2" xfId="51751"/>
    <cellStyle name="Punto 2 2 6 2 4" xfId="51752"/>
    <cellStyle name="Punto 2 2 6 2 4 2" xfId="51753"/>
    <cellStyle name="Punto 2 2 6 2 4 3" xfId="51754"/>
    <cellStyle name="Punto 2 2 6 3" xfId="51755"/>
    <cellStyle name="Punto 2 2 6 3 2" xfId="51756"/>
    <cellStyle name="Punto 2 2 6 3 2 2" xfId="51757"/>
    <cellStyle name="Punto 2 2 6 3 3" xfId="51758"/>
    <cellStyle name="Punto 2 2 6 3 4" xfId="51759"/>
    <cellStyle name="Punto 2 2 6 4" xfId="51760"/>
    <cellStyle name="Punto 2 2 6 4 2" xfId="51761"/>
    <cellStyle name="Punto 2 2 6 4 3" xfId="51762"/>
    <cellStyle name="Punto 2 2 6 5" xfId="51763"/>
    <cellStyle name="Punto 2 2 6 5 2" xfId="51764"/>
    <cellStyle name="Punto 2 2 6 5 3" xfId="51765"/>
    <cellStyle name="Punto 2 2 6 6" xfId="51766"/>
    <cellStyle name="Punto 2 2 6 7" xfId="51767"/>
    <cellStyle name="Punto 2 2 60" xfId="51768"/>
    <cellStyle name="Punto 2 2 61" xfId="51769"/>
    <cellStyle name="Punto 2 2 61 2" xfId="51770"/>
    <cellStyle name="Punto 2 2 61 3" xfId="51771"/>
    <cellStyle name="Punto 2 2 62" xfId="51772"/>
    <cellStyle name="Punto 2 2 7" xfId="51773"/>
    <cellStyle name="Punto 2 2 7 2" xfId="51774"/>
    <cellStyle name="Punto 2 2 7 2 2" xfId="51775"/>
    <cellStyle name="Punto 2 2 7 2 2 2" xfId="51776"/>
    <cellStyle name="Punto 2 2 7 2 3" xfId="51777"/>
    <cellStyle name="Punto 2 2 7 2 3 2" xfId="51778"/>
    <cellStyle name="Punto 2 2 7 2 3 3" xfId="51779"/>
    <cellStyle name="Punto 2 2 7 2 4" xfId="51780"/>
    <cellStyle name="Punto 2 2 7 3" xfId="51781"/>
    <cellStyle name="Punto 2 2 7 3 2" xfId="51782"/>
    <cellStyle name="Punto 2 2 7 4" xfId="51783"/>
    <cellStyle name="Punto 2 2 7 4 2" xfId="51784"/>
    <cellStyle name="Punto 2 2 7 4 3" xfId="51785"/>
    <cellStyle name="Punto 2 2 7 5" xfId="51786"/>
    <cellStyle name="Punto 2 2 7 6" xfId="51787"/>
    <cellStyle name="Punto 2 2 8" xfId="51788"/>
    <cellStyle name="Punto 2 2 8 2" xfId="51789"/>
    <cellStyle name="Punto 2 2 8 2 2" xfId="51790"/>
    <cellStyle name="Punto 2 2 8 2 2 2" xfId="51791"/>
    <cellStyle name="Punto 2 2 8 2 3" xfId="51792"/>
    <cellStyle name="Punto 2 2 8 2 4" xfId="51793"/>
    <cellStyle name="Punto 2 2 8 2 5" xfId="51794"/>
    <cellStyle name="Punto 2 2 8 2 6" xfId="51795"/>
    <cellStyle name="Punto 2 2 8 3" xfId="51796"/>
    <cellStyle name="Punto 2 2 8 3 2" xfId="51797"/>
    <cellStyle name="Punto 2 2 8 4" xfId="51798"/>
    <cellStyle name="Punto 2 2 8 4 2" xfId="51799"/>
    <cellStyle name="Punto 2 2 8 5" xfId="51800"/>
    <cellStyle name="Punto 2 2 9" xfId="51801"/>
    <cellStyle name="Punto 2 2 9 2" xfId="51802"/>
    <cellStyle name="Punto 2 2 9 2 2" xfId="51803"/>
    <cellStyle name="Punto 2 2 9 2 2 2" xfId="51804"/>
    <cellStyle name="Punto 2 2 9 2 3" xfId="51805"/>
    <cellStyle name="Punto 2 2 9 2 4" xfId="51806"/>
    <cellStyle name="Punto 2 2 9 2 5" xfId="51807"/>
    <cellStyle name="Punto 2 2 9 2 6" xfId="51808"/>
    <cellStyle name="Punto 2 2 9 3" xfId="51809"/>
    <cellStyle name="Punto 2 2 9 3 2" xfId="51810"/>
    <cellStyle name="Punto 2 2 9 3 3" xfId="51811"/>
    <cellStyle name="Punto 2 2 9 4" xfId="51812"/>
    <cellStyle name="Punto 2 2 9 4 2" xfId="51813"/>
    <cellStyle name="Punto 2 2 9 4 3" xfId="51814"/>
    <cellStyle name="Punto 2 2 9 5" xfId="51815"/>
    <cellStyle name="Punto 2 2_CUENTAS BANCARIAS" xfId="51816"/>
    <cellStyle name="Punto 2 20" xfId="51817"/>
    <cellStyle name="Punto 2 20 2" xfId="51818"/>
    <cellStyle name="Punto 2 20 2 2" xfId="51819"/>
    <cellStyle name="Punto 2 20 2 2 2" xfId="51820"/>
    <cellStyle name="Punto 2 20 2 3" xfId="51821"/>
    <cellStyle name="Punto 2 20 2 4" xfId="51822"/>
    <cellStyle name="Punto 2 20 2 5" xfId="51823"/>
    <cellStyle name="Punto 2 20 2 6" xfId="51824"/>
    <cellStyle name="Punto 2 20 3" xfId="51825"/>
    <cellStyle name="Punto 2 20 3 2" xfId="51826"/>
    <cellStyle name="Punto 2 20 4" xfId="51827"/>
    <cellStyle name="Punto 2 20 4 2" xfId="51828"/>
    <cellStyle name="Punto 2 20 5" xfId="51829"/>
    <cellStyle name="Punto 2 21" xfId="51830"/>
    <cellStyle name="Punto 2 21 2" xfId="51831"/>
    <cellStyle name="Punto 2 21 2 2" xfId="51832"/>
    <cellStyle name="Punto 2 21 2 2 2" xfId="51833"/>
    <cellStyle name="Punto 2 21 2 3" xfId="51834"/>
    <cellStyle name="Punto 2 21 2 4" xfId="51835"/>
    <cellStyle name="Punto 2 21 2 5" xfId="51836"/>
    <cellStyle name="Punto 2 21 2 6" xfId="51837"/>
    <cellStyle name="Punto 2 21 3" xfId="51838"/>
    <cellStyle name="Punto 2 21 3 2" xfId="51839"/>
    <cellStyle name="Punto 2 21 4" xfId="51840"/>
    <cellStyle name="Punto 2 21 4 2" xfId="51841"/>
    <cellStyle name="Punto 2 21 5" xfId="51842"/>
    <cellStyle name="Punto 2 22" xfId="51843"/>
    <cellStyle name="Punto 2 22 2" xfId="51844"/>
    <cellStyle name="Punto 2 22 2 2" xfId="51845"/>
    <cellStyle name="Punto 2 22 2 2 2" xfId="51846"/>
    <cellStyle name="Punto 2 22 2 3" xfId="51847"/>
    <cellStyle name="Punto 2 22 2 4" xfId="51848"/>
    <cellStyle name="Punto 2 22 2 5" xfId="51849"/>
    <cellStyle name="Punto 2 22 2 6" xfId="51850"/>
    <cellStyle name="Punto 2 22 3" xfId="51851"/>
    <cellStyle name="Punto 2 22 3 2" xfId="51852"/>
    <cellStyle name="Punto 2 22 4" xfId="51853"/>
    <cellStyle name="Punto 2 22 4 2" xfId="51854"/>
    <cellStyle name="Punto 2 22 5" xfId="51855"/>
    <cellStyle name="Punto 2 23" xfId="51856"/>
    <cellStyle name="Punto 2 23 2" xfId="51857"/>
    <cellStyle name="Punto 2 23 2 2" xfId="51858"/>
    <cellStyle name="Punto 2 23 2 2 2" xfId="51859"/>
    <cellStyle name="Punto 2 23 2 3" xfId="51860"/>
    <cellStyle name="Punto 2 23 2 4" xfId="51861"/>
    <cellStyle name="Punto 2 23 2 5" xfId="51862"/>
    <cellStyle name="Punto 2 23 2 6" xfId="51863"/>
    <cellStyle name="Punto 2 23 3" xfId="51864"/>
    <cellStyle name="Punto 2 23 3 2" xfId="51865"/>
    <cellStyle name="Punto 2 23 4" xfId="51866"/>
    <cellStyle name="Punto 2 23 4 2" xfId="51867"/>
    <cellStyle name="Punto 2 23 5" xfId="51868"/>
    <cellStyle name="Punto 2 24" xfId="51869"/>
    <cellStyle name="Punto 2 24 2" xfId="51870"/>
    <cellStyle name="Punto 2 24 2 2" xfId="51871"/>
    <cellStyle name="Punto 2 24 2 2 2" xfId="51872"/>
    <cellStyle name="Punto 2 24 2 3" xfId="51873"/>
    <cellStyle name="Punto 2 24 2 4" xfId="51874"/>
    <cellStyle name="Punto 2 24 2 5" xfId="51875"/>
    <cellStyle name="Punto 2 24 2 6" xfId="51876"/>
    <cellStyle name="Punto 2 24 3" xfId="51877"/>
    <cellStyle name="Punto 2 24 3 2" xfId="51878"/>
    <cellStyle name="Punto 2 24 4" xfId="51879"/>
    <cellStyle name="Punto 2 24 4 2" xfId="51880"/>
    <cellStyle name="Punto 2 24 5" xfId="51881"/>
    <cellStyle name="Punto 2 25" xfId="51882"/>
    <cellStyle name="Punto 2 25 2" xfId="51883"/>
    <cellStyle name="Punto 2 25 2 2" xfId="51884"/>
    <cellStyle name="Punto 2 25 2 2 2" xfId="51885"/>
    <cellStyle name="Punto 2 25 2 3" xfId="51886"/>
    <cellStyle name="Punto 2 25 2 4" xfId="51887"/>
    <cellStyle name="Punto 2 25 2 5" xfId="51888"/>
    <cellStyle name="Punto 2 25 2 6" xfId="51889"/>
    <cellStyle name="Punto 2 25 3" xfId="51890"/>
    <cellStyle name="Punto 2 25 3 2" xfId="51891"/>
    <cellStyle name="Punto 2 25 4" xfId="51892"/>
    <cellStyle name="Punto 2 25 4 2" xfId="51893"/>
    <cellStyle name="Punto 2 25 5" xfId="51894"/>
    <cellStyle name="Punto 2 26" xfId="51895"/>
    <cellStyle name="Punto 2 26 2" xfId="51896"/>
    <cellStyle name="Punto 2 26 2 2" xfId="51897"/>
    <cellStyle name="Punto 2 26 2 2 2" xfId="51898"/>
    <cellStyle name="Punto 2 26 2 3" xfId="51899"/>
    <cellStyle name="Punto 2 26 2 4" xfId="51900"/>
    <cellStyle name="Punto 2 26 2 5" xfId="51901"/>
    <cellStyle name="Punto 2 26 2 6" xfId="51902"/>
    <cellStyle name="Punto 2 26 3" xfId="51903"/>
    <cellStyle name="Punto 2 26 3 2" xfId="51904"/>
    <cellStyle name="Punto 2 26 4" xfId="51905"/>
    <cellStyle name="Punto 2 26 4 2" xfId="51906"/>
    <cellStyle name="Punto 2 26 5" xfId="51907"/>
    <cellStyle name="Punto 2 27" xfId="51908"/>
    <cellStyle name="Punto 2 27 2" xfId="51909"/>
    <cellStyle name="Punto 2 27 2 2" xfId="51910"/>
    <cellStyle name="Punto 2 27 2 2 2" xfId="51911"/>
    <cellStyle name="Punto 2 27 2 3" xfId="51912"/>
    <cellStyle name="Punto 2 27 2 4" xfId="51913"/>
    <cellStyle name="Punto 2 27 2 5" xfId="51914"/>
    <cellStyle name="Punto 2 27 2 6" xfId="51915"/>
    <cellStyle name="Punto 2 27 3" xfId="51916"/>
    <cellStyle name="Punto 2 27 3 2" xfId="51917"/>
    <cellStyle name="Punto 2 27 4" xfId="51918"/>
    <cellStyle name="Punto 2 27 4 2" xfId="51919"/>
    <cellStyle name="Punto 2 27 5" xfId="51920"/>
    <cellStyle name="Punto 2 28" xfId="51921"/>
    <cellStyle name="Punto 2 28 2" xfId="51922"/>
    <cellStyle name="Punto 2 28 2 2" xfId="51923"/>
    <cellStyle name="Punto 2 28 2 2 2" xfId="51924"/>
    <cellStyle name="Punto 2 28 2 3" xfId="51925"/>
    <cellStyle name="Punto 2 28 2 4" xfId="51926"/>
    <cellStyle name="Punto 2 28 2 5" xfId="51927"/>
    <cellStyle name="Punto 2 28 2 6" xfId="51928"/>
    <cellStyle name="Punto 2 28 3" xfId="51929"/>
    <cellStyle name="Punto 2 28 3 2" xfId="51930"/>
    <cellStyle name="Punto 2 28 4" xfId="51931"/>
    <cellStyle name="Punto 2 28 4 2" xfId="51932"/>
    <cellStyle name="Punto 2 28 5" xfId="51933"/>
    <cellStyle name="Punto 2 29" xfId="51934"/>
    <cellStyle name="Punto 2 29 2" xfId="51935"/>
    <cellStyle name="Punto 2 29 2 2" xfId="51936"/>
    <cellStyle name="Punto 2 29 2 2 2" xfId="51937"/>
    <cellStyle name="Punto 2 29 2 3" xfId="51938"/>
    <cellStyle name="Punto 2 29 2 4" xfId="51939"/>
    <cellStyle name="Punto 2 29 2 5" xfId="51940"/>
    <cellStyle name="Punto 2 29 2 6" xfId="51941"/>
    <cellStyle name="Punto 2 29 3" xfId="51942"/>
    <cellStyle name="Punto 2 29 3 2" xfId="51943"/>
    <cellStyle name="Punto 2 29 4" xfId="51944"/>
    <cellStyle name="Punto 2 29 4 2" xfId="51945"/>
    <cellStyle name="Punto 2 29 5" xfId="51946"/>
    <cellStyle name="Punto 2 3" xfId="51947"/>
    <cellStyle name="Punto 2 3 2" xfId="51948"/>
    <cellStyle name="Punto 2 3 2 2" xfId="51949"/>
    <cellStyle name="Punto 2 3 2 3" xfId="51950"/>
    <cellStyle name="Punto 2 3 3" xfId="51951"/>
    <cellStyle name="Punto 2 3 4" xfId="51952"/>
    <cellStyle name="Punto 2 30" xfId="51953"/>
    <cellStyle name="Punto 2 30 2" xfId="51954"/>
    <cellStyle name="Punto 2 30 2 2" xfId="51955"/>
    <cellStyle name="Punto 2 30 2 2 2" xfId="51956"/>
    <cellStyle name="Punto 2 30 2 3" xfId="51957"/>
    <cellStyle name="Punto 2 30 2 4" xfId="51958"/>
    <cellStyle name="Punto 2 30 2 5" xfId="51959"/>
    <cellStyle name="Punto 2 30 2 6" xfId="51960"/>
    <cellStyle name="Punto 2 30 3" xfId="51961"/>
    <cellStyle name="Punto 2 30 3 2" xfId="51962"/>
    <cellStyle name="Punto 2 30 4" xfId="51963"/>
    <cellStyle name="Punto 2 30 4 2" xfId="51964"/>
    <cellStyle name="Punto 2 30 5" xfId="51965"/>
    <cellStyle name="Punto 2 31" xfId="51966"/>
    <cellStyle name="Punto 2 31 2" xfId="51967"/>
    <cellStyle name="Punto 2 31 2 2" xfId="51968"/>
    <cellStyle name="Punto 2 31 2 2 2" xfId="51969"/>
    <cellStyle name="Punto 2 31 2 3" xfId="51970"/>
    <cellStyle name="Punto 2 31 2 4" xfId="51971"/>
    <cellStyle name="Punto 2 31 2 5" xfId="51972"/>
    <cellStyle name="Punto 2 31 2 6" xfId="51973"/>
    <cellStyle name="Punto 2 31 3" xfId="51974"/>
    <cellStyle name="Punto 2 31 3 2" xfId="51975"/>
    <cellStyle name="Punto 2 31 4" xfId="51976"/>
    <cellStyle name="Punto 2 31 4 2" xfId="51977"/>
    <cellStyle name="Punto 2 31 5" xfId="51978"/>
    <cellStyle name="Punto 2 32" xfId="51979"/>
    <cellStyle name="Punto 2 32 2" xfId="51980"/>
    <cellStyle name="Punto 2 32 2 2" xfId="51981"/>
    <cellStyle name="Punto 2 32 2 2 2" xfId="51982"/>
    <cellStyle name="Punto 2 32 2 3" xfId="51983"/>
    <cellStyle name="Punto 2 32 2 4" xfId="51984"/>
    <cellStyle name="Punto 2 32 2 5" xfId="51985"/>
    <cellStyle name="Punto 2 32 2 6" xfId="51986"/>
    <cellStyle name="Punto 2 32 3" xfId="51987"/>
    <cellStyle name="Punto 2 32 3 2" xfId="51988"/>
    <cellStyle name="Punto 2 32 4" xfId="51989"/>
    <cellStyle name="Punto 2 32 4 2" xfId="51990"/>
    <cellStyle name="Punto 2 32 5" xfId="51991"/>
    <cellStyle name="Punto 2 33" xfId="51992"/>
    <cellStyle name="Punto 2 33 2" xfId="51993"/>
    <cellStyle name="Punto 2 33 2 2" xfId="51994"/>
    <cellStyle name="Punto 2 33 2 2 2" xfId="51995"/>
    <cellStyle name="Punto 2 33 2 3" xfId="51996"/>
    <cellStyle name="Punto 2 33 2 4" xfId="51997"/>
    <cellStyle name="Punto 2 33 2 5" xfId="51998"/>
    <cellStyle name="Punto 2 33 2 6" xfId="51999"/>
    <cellStyle name="Punto 2 33 3" xfId="52000"/>
    <cellStyle name="Punto 2 33 3 2" xfId="52001"/>
    <cellStyle name="Punto 2 33 4" xfId="52002"/>
    <cellStyle name="Punto 2 33 4 2" xfId="52003"/>
    <cellStyle name="Punto 2 33 5" xfId="52004"/>
    <cellStyle name="Punto 2 34" xfId="52005"/>
    <cellStyle name="Punto 2 34 2" xfId="52006"/>
    <cellStyle name="Punto 2 34 2 2" xfId="52007"/>
    <cellStyle name="Punto 2 34 2 2 2" xfId="52008"/>
    <cellStyle name="Punto 2 34 2 3" xfId="52009"/>
    <cellStyle name="Punto 2 34 2 4" xfId="52010"/>
    <cellStyle name="Punto 2 34 2 5" xfId="52011"/>
    <cellStyle name="Punto 2 34 2 6" xfId="52012"/>
    <cellStyle name="Punto 2 34 3" xfId="52013"/>
    <cellStyle name="Punto 2 34 3 2" xfId="52014"/>
    <cellStyle name="Punto 2 34 4" xfId="52015"/>
    <cellStyle name="Punto 2 34 4 2" xfId="52016"/>
    <cellStyle name="Punto 2 34 5" xfId="52017"/>
    <cellStyle name="Punto 2 35" xfId="52018"/>
    <cellStyle name="Punto 2 35 2" xfId="52019"/>
    <cellStyle name="Punto 2 35 2 2" xfId="52020"/>
    <cellStyle name="Punto 2 35 2 2 2" xfId="52021"/>
    <cellStyle name="Punto 2 35 2 3" xfId="52022"/>
    <cellStyle name="Punto 2 35 2 4" xfId="52023"/>
    <cellStyle name="Punto 2 35 2 5" xfId="52024"/>
    <cellStyle name="Punto 2 35 2 6" xfId="52025"/>
    <cellStyle name="Punto 2 35 3" xfId="52026"/>
    <cellStyle name="Punto 2 35 3 2" xfId="52027"/>
    <cellStyle name="Punto 2 35 4" xfId="52028"/>
    <cellStyle name="Punto 2 35 4 2" xfId="52029"/>
    <cellStyle name="Punto 2 35 5" xfId="52030"/>
    <cellStyle name="Punto 2 36" xfId="52031"/>
    <cellStyle name="Punto 2 36 2" xfId="52032"/>
    <cellStyle name="Punto 2 36 2 2" xfId="52033"/>
    <cellStyle name="Punto 2 36 2 2 2" xfId="52034"/>
    <cellStyle name="Punto 2 36 2 3" xfId="52035"/>
    <cellStyle name="Punto 2 36 2 4" xfId="52036"/>
    <cellStyle name="Punto 2 36 2 5" xfId="52037"/>
    <cellStyle name="Punto 2 36 2 6" xfId="52038"/>
    <cellStyle name="Punto 2 36 3" xfId="52039"/>
    <cellStyle name="Punto 2 36 3 2" xfId="52040"/>
    <cellStyle name="Punto 2 36 4" xfId="52041"/>
    <cellStyle name="Punto 2 36 4 2" xfId="52042"/>
    <cellStyle name="Punto 2 36 5" xfId="52043"/>
    <cellStyle name="Punto 2 37" xfId="52044"/>
    <cellStyle name="Punto 2 37 2" xfId="52045"/>
    <cellStyle name="Punto 2 37 2 2" xfId="52046"/>
    <cellStyle name="Punto 2 37 2 2 2" xfId="52047"/>
    <cellStyle name="Punto 2 37 2 3" xfId="52048"/>
    <cellStyle name="Punto 2 37 2 4" xfId="52049"/>
    <cellStyle name="Punto 2 37 2 5" xfId="52050"/>
    <cellStyle name="Punto 2 37 2 6" xfId="52051"/>
    <cellStyle name="Punto 2 37 3" xfId="52052"/>
    <cellStyle name="Punto 2 37 3 2" xfId="52053"/>
    <cellStyle name="Punto 2 37 4" xfId="52054"/>
    <cellStyle name="Punto 2 37 4 2" xfId="52055"/>
    <cellStyle name="Punto 2 37 5" xfId="52056"/>
    <cellStyle name="Punto 2 38" xfId="52057"/>
    <cellStyle name="Punto 2 38 2" xfId="52058"/>
    <cellStyle name="Punto 2 38 2 2" xfId="52059"/>
    <cellStyle name="Punto 2 38 2 2 2" xfId="52060"/>
    <cellStyle name="Punto 2 38 2 3" xfId="52061"/>
    <cellStyle name="Punto 2 38 2 4" xfId="52062"/>
    <cellStyle name="Punto 2 38 2 5" xfId="52063"/>
    <cellStyle name="Punto 2 38 2 6" xfId="52064"/>
    <cellStyle name="Punto 2 38 3" xfId="52065"/>
    <cellStyle name="Punto 2 38 3 2" xfId="52066"/>
    <cellStyle name="Punto 2 38 4" xfId="52067"/>
    <cellStyle name="Punto 2 38 4 2" xfId="52068"/>
    <cellStyle name="Punto 2 38 5" xfId="52069"/>
    <cellStyle name="Punto 2 39" xfId="52070"/>
    <cellStyle name="Punto 2 39 2" xfId="52071"/>
    <cellStyle name="Punto 2 39 2 2" xfId="52072"/>
    <cellStyle name="Punto 2 39 2 2 2" xfId="52073"/>
    <cellStyle name="Punto 2 39 2 3" xfId="52074"/>
    <cellStyle name="Punto 2 39 2 4" xfId="52075"/>
    <cellStyle name="Punto 2 39 2 5" xfId="52076"/>
    <cellStyle name="Punto 2 39 2 6" xfId="52077"/>
    <cellStyle name="Punto 2 39 3" xfId="52078"/>
    <cellStyle name="Punto 2 39 3 2" xfId="52079"/>
    <cellStyle name="Punto 2 39 4" xfId="52080"/>
    <cellStyle name="Punto 2 39 4 2" xfId="52081"/>
    <cellStyle name="Punto 2 39 5" xfId="52082"/>
    <cellStyle name="Punto 2 4" xfId="52083"/>
    <cellStyle name="Punto 2 4 2" xfId="52084"/>
    <cellStyle name="Punto 2 4 2 2" xfId="52085"/>
    <cellStyle name="Punto 2 4 2 2 2" xfId="52086"/>
    <cellStyle name="Punto 2 4 2 3" xfId="52087"/>
    <cellStyle name="Punto 2 4 2 4" xfId="52088"/>
    <cellStyle name="Punto 2 4 2 5" xfId="52089"/>
    <cellStyle name="Punto 2 4 2 6" xfId="52090"/>
    <cellStyle name="Punto 2 4 3" xfId="52091"/>
    <cellStyle name="Punto 2 4 3 2" xfId="52092"/>
    <cellStyle name="Punto 2 4 4" xfId="52093"/>
    <cellStyle name="Punto 2 4 4 2" xfId="52094"/>
    <cellStyle name="Punto 2 4 5" xfId="52095"/>
    <cellStyle name="Punto 2 40" xfId="52096"/>
    <cellStyle name="Punto 2 40 2" xfId="52097"/>
    <cellStyle name="Punto 2 40 2 2" xfId="52098"/>
    <cellStyle name="Punto 2 40 2 2 2" xfId="52099"/>
    <cellStyle name="Punto 2 40 2 3" xfId="52100"/>
    <cellStyle name="Punto 2 40 2 4" xfId="52101"/>
    <cellStyle name="Punto 2 40 2 5" xfId="52102"/>
    <cellStyle name="Punto 2 40 2 6" xfId="52103"/>
    <cellStyle name="Punto 2 40 3" xfId="52104"/>
    <cellStyle name="Punto 2 40 3 2" xfId="52105"/>
    <cellStyle name="Punto 2 40 4" xfId="52106"/>
    <cellStyle name="Punto 2 40 4 2" xfId="52107"/>
    <cellStyle name="Punto 2 40 5" xfId="52108"/>
    <cellStyle name="Punto 2 41" xfId="52109"/>
    <cellStyle name="Punto 2 41 2" xfId="52110"/>
    <cellStyle name="Punto 2 41 2 2" xfId="52111"/>
    <cellStyle name="Punto 2 41 2 2 2" xfId="52112"/>
    <cellStyle name="Punto 2 41 2 3" xfId="52113"/>
    <cellStyle name="Punto 2 41 2 4" xfId="52114"/>
    <cellStyle name="Punto 2 41 2 5" xfId="52115"/>
    <cellStyle name="Punto 2 41 2 6" xfId="52116"/>
    <cellStyle name="Punto 2 41 3" xfId="52117"/>
    <cellStyle name="Punto 2 41 3 2" xfId="52118"/>
    <cellStyle name="Punto 2 41 4" xfId="52119"/>
    <cellStyle name="Punto 2 41 4 2" xfId="52120"/>
    <cellStyle name="Punto 2 41 5" xfId="52121"/>
    <cellStyle name="Punto 2 42" xfId="52122"/>
    <cellStyle name="Punto 2 42 2" xfId="52123"/>
    <cellStyle name="Punto 2 42 2 2" xfId="52124"/>
    <cellStyle name="Punto 2 42 2 2 2" xfId="52125"/>
    <cellStyle name="Punto 2 42 2 3" xfId="52126"/>
    <cellStyle name="Punto 2 42 2 4" xfId="52127"/>
    <cellStyle name="Punto 2 42 2 5" xfId="52128"/>
    <cellStyle name="Punto 2 42 2 6" xfId="52129"/>
    <cellStyle name="Punto 2 42 3" xfId="52130"/>
    <cellStyle name="Punto 2 42 3 2" xfId="52131"/>
    <cellStyle name="Punto 2 42 4" xfId="52132"/>
    <cellStyle name="Punto 2 42 4 2" xfId="52133"/>
    <cellStyle name="Punto 2 42 5" xfId="52134"/>
    <cellStyle name="Punto 2 43" xfId="52135"/>
    <cellStyle name="Punto 2 43 2" xfId="52136"/>
    <cellStyle name="Punto 2 43 2 2" xfId="52137"/>
    <cellStyle name="Punto 2 43 2 2 2" xfId="52138"/>
    <cellStyle name="Punto 2 43 2 3" xfId="52139"/>
    <cellStyle name="Punto 2 43 2 4" xfId="52140"/>
    <cellStyle name="Punto 2 43 2 5" xfId="52141"/>
    <cellStyle name="Punto 2 43 2 6" xfId="52142"/>
    <cellStyle name="Punto 2 43 3" xfId="52143"/>
    <cellStyle name="Punto 2 43 3 2" xfId="52144"/>
    <cellStyle name="Punto 2 43 4" xfId="52145"/>
    <cellStyle name="Punto 2 43 4 2" xfId="52146"/>
    <cellStyle name="Punto 2 43 5" xfId="52147"/>
    <cellStyle name="Punto 2 44" xfId="52148"/>
    <cellStyle name="Punto 2 44 2" xfId="52149"/>
    <cellStyle name="Punto 2 44 2 2" xfId="52150"/>
    <cellStyle name="Punto 2 44 2 2 2" xfId="52151"/>
    <cellStyle name="Punto 2 44 2 3" xfId="52152"/>
    <cellStyle name="Punto 2 44 2 4" xfId="52153"/>
    <cellStyle name="Punto 2 44 2 5" xfId="52154"/>
    <cellStyle name="Punto 2 44 2 6" xfId="52155"/>
    <cellStyle name="Punto 2 44 3" xfId="52156"/>
    <cellStyle name="Punto 2 44 3 2" xfId="52157"/>
    <cellStyle name="Punto 2 44 4" xfId="52158"/>
    <cellStyle name="Punto 2 44 4 2" xfId="52159"/>
    <cellStyle name="Punto 2 44 5" xfId="52160"/>
    <cellStyle name="Punto 2 45" xfId="52161"/>
    <cellStyle name="Punto 2 45 2" xfId="52162"/>
    <cellStyle name="Punto 2 45 2 2" xfId="52163"/>
    <cellStyle name="Punto 2 45 2 2 2" xfId="52164"/>
    <cellStyle name="Punto 2 45 2 3" xfId="52165"/>
    <cellStyle name="Punto 2 45 2 4" xfId="52166"/>
    <cellStyle name="Punto 2 45 2 5" xfId="52167"/>
    <cellStyle name="Punto 2 45 2 6" xfId="52168"/>
    <cellStyle name="Punto 2 45 3" xfId="52169"/>
    <cellStyle name="Punto 2 45 3 2" xfId="52170"/>
    <cellStyle name="Punto 2 45 4" xfId="52171"/>
    <cellStyle name="Punto 2 45 4 2" xfId="52172"/>
    <cellStyle name="Punto 2 45 5" xfId="52173"/>
    <cellStyle name="Punto 2 46" xfId="52174"/>
    <cellStyle name="Punto 2 46 2" xfId="52175"/>
    <cellStyle name="Punto 2 46 2 2" xfId="52176"/>
    <cellStyle name="Punto 2 46 2 2 2" xfId="52177"/>
    <cellStyle name="Punto 2 46 2 3" xfId="52178"/>
    <cellStyle name="Punto 2 46 2 4" xfId="52179"/>
    <cellStyle name="Punto 2 46 2 5" xfId="52180"/>
    <cellStyle name="Punto 2 46 2 6" xfId="52181"/>
    <cellStyle name="Punto 2 46 3" xfId="52182"/>
    <cellStyle name="Punto 2 46 3 2" xfId="52183"/>
    <cellStyle name="Punto 2 46 4" xfId="52184"/>
    <cellStyle name="Punto 2 46 4 2" xfId="52185"/>
    <cellStyle name="Punto 2 46 5" xfId="52186"/>
    <cellStyle name="Punto 2 47" xfId="52187"/>
    <cellStyle name="Punto 2 47 2" xfId="52188"/>
    <cellStyle name="Punto 2 47 2 2" xfId="52189"/>
    <cellStyle name="Punto 2 47 2 2 2" xfId="52190"/>
    <cellStyle name="Punto 2 47 2 3" xfId="52191"/>
    <cellStyle name="Punto 2 47 2 4" xfId="52192"/>
    <cellStyle name="Punto 2 47 2 5" xfId="52193"/>
    <cellStyle name="Punto 2 47 2 6" xfId="52194"/>
    <cellStyle name="Punto 2 47 3" xfId="52195"/>
    <cellStyle name="Punto 2 47 3 2" xfId="52196"/>
    <cellStyle name="Punto 2 47 4" xfId="52197"/>
    <cellStyle name="Punto 2 47 4 2" xfId="52198"/>
    <cellStyle name="Punto 2 47 5" xfId="52199"/>
    <cellStyle name="Punto 2 48" xfId="52200"/>
    <cellStyle name="Punto 2 48 2" xfId="52201"/>
    <cellStyle name="Punto 2 48 2 2" xfId="52202"/>
    <cellStyle name="Punto 2 48 2 2 2" xfId="52203"/>
    <cellStyle name="Punto 2 48 2 3" xfId="52204"/>
    <cellStyle name="Punto 2 48 2 4" xfId="52205"/>
    <cellStyle name="Punto 2 48 2 5" xfId="52206"/>
    <cellStyle name="Punto 2 48 2 6" xfId="52207"/>
    <cellStyle name="Punto 2 48 3" xfId="52208"/>
    <cellStyle name="Punto 2 48 3 2" xfId="52209"/>
    <cellStyle name="Punto 2 48 4" xfId="52210"/>
    <cellStyle name="Punto 2 48 4 2" xfId="52211"/>
    <cellStyle name="Punto 2 48 5" xfId="52212"/>
    <cellStyle name="Punto 2 49" xfId="52213"/>
    <cellStyle name="Punto 2 49 2" xfId="52214"/>
    <cellStyle name="Punto 2 49 2 2" xfId="52215"/>
    <cellStyle name="Punto 2 49 2 2 2" xfId="52216"/>
    <cellStyle name="Punto 2 49 2 3" xfId="52217"/>
    <cellStyle name="Punto 2 49 2 4" xfId="52218"/>
    <cellStyle name="Punto 2 49 2 5" xfId="52219"/>
    <cellStyle name="Punto 2 49 2 6" xfId="52220"/>
    <cellStyle name="Punto 2 49 3" xfId="52221"/>
    <cellStyle name="Punto 2 49 3 2" xfId="52222"/>
    <cellStyle name="Punto 2 49 4" xfId="52223"/>
    <cellStyle name="Punto 2 49 4 2" xfId="52224"/>
    <cellStyle name="Punto 2 49 5" xfId="52225"/>
    <cellStyle name="Punto 2 5" xfId="52226"/>
    <cellStyle name="Punto 2 5 2" xfId="52227"/>
    <cellStyle name="Punto 2 5 2 2" xfId="52228"/>
    <cellStyle name="Punto 2 5 2 2 2" xfId="52229"/>
    <cellStyle name="Punto 2 5 2 3" xfId="52230"/>
    <cellStyle name="Punto 2 5 2 4" xfId="52231"/>
    <cellStyle name="Punto 2 5 2 5" xfId="52232"/>
    <cellStyle name="Punto 2 5 2 6" xfId="52233"/>
    <cellStyle name="Punto 2 5 3" xfId="52234"/>
    <cellStyle name="Punto 2 5 3 2" xfId="52235"/>
    <cellStyle name="Punto 2 5 4" xfId="52236"/>
    <cellStyle name="Punto 2 5 4 2" xfId="52237"/>
    <cellStyle name="Punto 2 5 5" xfId="52238"/>
    <cellStyle name="Punto 2 50" xfId="52239"/>
    <cellStyle name="Punto 2 50 2" xfId="52240"/>
    <cellStyle name="Punto 2 50 2 2" xfId="52241"/>
    <cellStyle name="Punto 2 50 2 2 2" xfId="52242"/>
    <cellStyle name="Punto 2 50 2 3" xfId="52243"/>
    <cellStyle name="Punto 2 50 2 4" xfId="52244"/>
    <cellStyle name="Punto 2 50 2 5" xfId="52245"/>
    <cellStyle name="Punto 2 50 2 6" xfId="52246"/>
    <cellStyle name="Punto 2 50 3" xfId="52247"/>
    <cellStyle name="Punto 2 50 3 2" xfId="52248"/>
    <cellStyle name="Punto 2 50 4" xfId="52249"/>
    <cellStyle name="Punto 2 50 4 2" xfId="52250"/>
    <cellStyle name="Punto 2 50 5" xfId="52251"/>
    <cellStyle name="Punto 2 51" xfId="52252"/>
    <cellStyle name="Punto 2 51 2" xfId="52253"/>
    <cellStyle name="Punto 2 51 2 2" xfId="52254"/>
    <cellStyle name="Punto 2 51 2 2 2" xfId="52255"/>
    <cellStyle name="Punto 2 51 2 3" xfId="52256"/>
    <cellStyle name="Punto 2 51 2 4" xfId="52257"/>
    <cellStyle name="Punto 2 51 2 5" xfId="52258"/>
    <cellStyle name="Punto 2 51 2 6" xfId="52259"/>
    <cellStyle name="Punto 2 51 3" xfId="52260"/>
    <cellStyle name="Punto 2 51 3 2" xfId="52261"/>
    <cellStyle name="Punto 2 51 4" xfId="52262"/>
    <cellStyle name="Punto 2 51 4 2" xfId="52263"/>
    <cellStyle name="Punto 2 51 5" xfId="52264"/>
    <cellStyle name="Punto 2 52" xfId="52265"/>
    <cellStyle name="Punto 2 52 2" xfId="52266"/>
    <cellStyle name="Punto 2 52 2 2" xfId="52267"/>
    <cellStyle name="Punto 2 52 2 2 2" xfId="52268"/>
    <cellStyle name="Punto 2 52 2 3" xfId="52269"/>
    <cellStyle name="Punto 2 52 2 4" xfId="52270"/>
    <cellStyle name="Punto 2 52 2 5" xfId="52271"/>
    <cellStyle name="Punto 2 52 2 6" xfId="52272"/>
    <cellStyle name="Punto 2 52 3" xfId="52273"/>
    <cellStyle name="Punto 2 52 3 2" xfId="52274"/>
    <cellStyle name="Punto 2 52 4" xfId="52275"/>
    <cellStyle name="Punto 2 52 4 2" xfId="52276"/>
    <cellStyle name="Punto 2 52 5" xfId="52277"/>
    <cellStyle name="Punto 2 53" xfId="52278"/>
    <cellStyle name="Punto 2 53 2" xfId="52279"/>
    <cellStyle name="Punto 2 53 2 2" xfId="52280"/>
    <cellStyle name="Punto 2 53 2 2 2" xfId="52281"/>
    <cellStyle name="Punto 2 53 2 3" xfId="52282"/>
    <cellStyle name="Punto 2 53 2 4" xfId="52283"/>
    <cellStyle name="Punto 2 53 2 5" xfId="52284"/>
    <cellStyle name="Punto 2 53 2 6" xfId="52285"/>
    <cellStyle name="Punto 2 53 3" xfId="52286"/>
    <cellStyle name="Punto 2 53 3 2" xfId="52287"/>
    <cellStyle name="Punto 2 53 4" xfId="52288"/>
    <cellStyle name="Punto 2 53 4 2" xfId="52289"/>
    <cellStyle name="Punto 2 53 5" xfId="52290"/>
    <cellStyle name="Punto 2 54" xfId="52291"/>
    <cellStyle name="Punto 2 54 2" xfId="52292"/>
    <cellStyle name="Punto 2 54 2 2" xfId="52293"/>
    <cellStyle name="Punto 2 54 2 2 2" xfId="52294"/>
    <cellStyle name="Punto 2 54 2 3" xfId="52295"/>
    <cellStyle name="Punto 2 54 2 4" xfId="52296"/>
    <cellStyle name="Punto 2 54 2 5" xfId="52297"/>
    <cellStyle name="Punto 2 54 2 6" xfId="52298"/>
    <cellStyle name="Punto 2 54 3" xfId="52299"/>
    <cellStyle name="Punto 2 54 3 2" xfId="52300"/>
    <cellStyle name="Punto 2 54 4" xfId="52301"/>
    <cellStyle name="Punto 2 54 4 2" xfId="52302"/>
    <cellStyle name="Punto 2 54 5" xfId="52303"/>
    <cellStyle name="Punto 2 55" xfId="52304"/>
    <cellStyle name="Punto 2 55 2" xfId="52305"/>
    <cellStyle name="Punto 2 55 2 2" xfId="52306"/>
    <cellStyle name="Punto 2 55 2 2 2" xfId="52307"/>
    <cellStyle name="Punto 2 55 2 3" xfId="52308"/>
    <cellStyle name="Punto 2 55 2 4" xfId="52309"/>
    <cellStyle name="Punto 2 55 2 5" xfId="52310"/>
    <cellStyle name="Punto 2 55 2 6" xfId="52311"/>
    <cellStyle name="Punto 2 55 3" xfId="52312"/>
    <cellStyle name="Punto 2 55 3 2" xfId="52313"/>
    <cellStyle name="Punto 2 55 4" xfId="52314"/>
    <cellStyle name="Punto 2 55 4 2" xfId="52315"/>
    <cellStyle name="Punto 2 55 5" xfId="52316"/>
    <cellStyle name="Punto 2 56" xfId="52317"/>
    <cellStyle name="Punto 2 56 2" xfId="52318"/>
    <cellStyle name="Punto 2 56 2 2" xfId="52319"/>
    <cellStyle name="Punto 2 56 2 2 2" xfId="52320"/>
    <cellStyle name="Punto 2 56 2 3" xfId="52321"/>
    <cellStyle name="Punto 2 56 2 4" xfId="52322"/>
    <cellStyle name="Punto 2 56 2 5" xfId="52323"/>
    <cellStyle name="Punto 2 56 2 6" xfId="52324"/>
    <cellStyle name="Punto 2 56 3" xfId="52325"/>
    <cellStyle name="Punto 2 56 3 2" xfId="52326"/>
    <cellStyle name="Punto 2 56 4" xfId="52327"/>
    <cellStyle name="Punto 2 56 4 2" xfId="52328"/>
    <cellStyle name="Punto 2 56 5" xfId="52329"/>
    <cellStyle name="Punto 2 57" xfId="52330"/>
    <cellStyle name="Punto 2 57 2" xfId="52331"/>
    <cellStyle name="Punto 2 57 2 2" xfId="52332"/>
    <cellStyle name="Punto 2 57 2 2 2" xfId="52333"/>
    <cellStyle name="Punto 2 57 2 3" xfId="52334"/>
    <cellStyle name="Punto 2 57 2 4" xfId="52335"/>
    <cellStyle name="Punto 2 57 2 5" xfId="52336"/>
    <cellStyle name="Punto 2 57 2 6" xfId="52337"/>
    <cellStyle name="Punto 2 57 3" xfId="52338"/>
    <cellStyle name="Punto 2 57 3 2" xfId="52339"/>
    <cellStyle name="Punto 2 57 4" xfId="52340"/>
    <cellStyle name="Punto 2 57 4 2" xfId="52341"/>
    <cellStyle name="Punto 2 57 5" xfId="52342"/>
    <cellStyle name="Punto 2 58" xfId="52343"/>
    <cellStyle name="Punto 2 58 2" xfId="52344"/>
    <cellStyle name="Punto 2 58 2 2" xfId="52345"/>
    <cellStyle name="Punto 2 58 2 2 2" xfId="52346"/>
    <cellStyle name="Punto 2 58 2 3" xfId="52347"/>
    <cellStyle name="Punto 2 58 2 4" xfId="52348"/>
    <cellStyle name="Punto 2 58 2 5" xfId="52349"/>
    <cellStyle name="Punto 2 58 2 6" xfId="52350"/>
    <cellStyle name="Punto 2 58 3" xfId="52351"/>
    <cellStyle name="Punto 2 58 3 2" xfId="52352"/>
    <cellStyle name="Punto 2 58 4" xfId="52353"/>
    <cellStyle name="Punto 2 58 4 2" xfId="52354"/>
    <cellStyle name="Punto 2 58 5" xfId="52355"/>
    <cellStyle name="Punto 2 59" xfId="52356"/>
    <cellStyle name="Punto 2 59 2" xfId="52357"/>
    <cellStyle name="Punto 2 59 2 2" xfId="52358"/>
    <cellStyle name="Punto 2 59 2 2 2" xfId="52359"/>
    <cellStyle name="Punto 2 59 2 3" xfId="52360"/>
    <cellStyle name="Punto 2 59 2 4" xfId="52361"/>
    <cellStyle name="Punto 2 59 2 5" xfId="52362"/>
    <cellStyle name="Punto 2 59 2 6" xfId="52363"/>
    <cellStyle name="Punto 2 59 3" xfId="52364"/>
    <cellStyle name="Punto 2 59 3 2" xfId="52365"/>
    <cellStyle name="Punto 2 59 4" xfId="52366"/>
    <cellStyle name="Punto 2 59 4 2" xfId="52367"/>
    <cellStyle name="Punto 2 59 5" xfId="52368"/>
    <cellStyle name="Punto 2 6" xfId="52369"/>
    <cellStyle name="Punto 2 6 2" xfId="52370"/>
    <cellStyle name="Punto 2 6 2 2" xfId="52371"/>
    <cellStyle name="Punto 2 6 2 2 2" xfId="52372"/>
    <cellStyle name="Punto 2 6 2 3" xfId="52373"/>
    <cellStyle name="Punto 2 6 2 4" xfId="52374"/>
    <cellStyle name="Punto 2 6 2 5" xfId="52375"/>
    <cellStyle name="Punto 2 6 2 6" xfId="52376"/>
    <cellStyle name="Punto 2 6 3" xfId="52377"/>
    <cellStyle name="Punto 2 6 3 2" xfId="52378"/>
    <cellStyle name="Punto 2 6 4" xfId="52379"/>
    <cellStyle name="Punto 2 6 4 2" xfId="52380"/>
    <cellStyle name="Punto 2 6 5" xfId="52381"/>
    <cellStyle name="Punto 2 60" xfId="52382"/>
    <cellStyle name="Punto 2 60 2" xfId="52383"/>
    <cellStyle name="Punto 2 60 2 2" xfId="52384"/>
    <cellStyle name="Punto 2 60 2 2 2" xfId="52385"/>
    <cellStyle name="Punto 2 60 2 3" xfId="52386"/>
    <cellStyle name="Punto 2 60 2 4" xfId="52387"/>
    <cellStyle name="Punto 2 60 2 5" xfId="52388"/>
    <cellStyle name="Punto 2 60 2 6" xfId="52389"/>
    <cellStyle name="Punto 2 60 3" xfId="52390"/>
    <cellStyle name="Punto 2 60 3 2" xfId="52391"/>
    <cellStyle name="Punto 2 60 4" xfId="52392"/>
    <cellStyle name="Punto 2 60 4 2" xfId="52393"/>
    <cellStyle name="Punto 2 60 5" xfId="52394"/>
    <cellStyle name="Punto 2 61" xfId="52395"/>
    <cellStyle name="Punto 2 61 2" xfId="52396"/>
    <cellStyle name="Punto 2 61 2 2" xfId="52397"/>
    <cellStyle name="Punto 2 61 2 2 2" xfId="52398"/>
    <cellStyle name="Punto 2 61 2 3" xfId="52399"/>
    <cellStyle name="Punto 2 61 2 4" xfId="52400"/>
    <cellStyle name="Punto 2 61 2 5" xfId="52401"/>
    <cellStyle name="Punto 2 61 2 6" xfId="52402"/>
    <cellStyle name="Punto 2 61 3" xfId="52403"/>
    <cellStyle name="Punto 2 61 3 2" xfId="52404"/>
    <cellStyle name="Punto 2 61 4" xfId="52405"/>
    <cellStyle name="Punto 2 61 4 2" xfId="52406"/>
    <cellStyle name="Punto 2 61 5" xfId="52407"/>
    <cellStyle name="Punto 2 62" xfId="52408"/>
    <cellStyle name="Punto 2 62 2" xfId="52409"/>
    <cellStyle name="Punto 2 62 2 2" xfId="52410"/>
    <cellStyle name="Punto 2 62 2 2 2" xfId="52411"/>
    <cellStyle name="Punto 2 62 2 3" xfId="52412"/>
    <cellStyle name="Punto 2 62 2 4" xfId="52413"/>
    <cellStyle name="Punto 2 62 2 5" xfId="52414"/>
    <cellStyle name="Punto 2 62 2 6" xfId="52415"/>
    <cellStyle name="Punto 2 62 3" xfId="52416"/>
    <cellStyle name="Punto 2 62 3 2" xfId="52417"/>
    <cellStyle name="Punto 2 62 4" xfId="52418"/>
    <cellStyle name="Punto 2 62 4 2" xfId="52419"/>
    <cellStyle name="Punto 2 62 5" xfId="52420"/>
    <cellStyle name="Punto 2 63" xfId="52421"/>
    <cellStyle name="Punto 2 63 2" xfId="52422"/>
    <cellStyle name="Punto 2 63 2 2" xfId="52423"/>
    <cellStyle name="Punto 2 63 2 3" xfId="52424"/>
    <cellStyle name="Punto 2 63 3" xfId="52425"/>
    <cellStyle name="Punto 2 63 3 2" xfId="52426"/>
    <cellStyle name="Punto 2 63 4" xfId="52427"/>
    <cellStyle name="Punto 2 63 5" xfId="52428"/>
    <cellStyle name="Punto 2 64" xfId="52429"/>
    <cellStyle name="Punto 2 64 2" xfId="52430"/>
    <cellStyle name="Punto 2 64 3" xfId="52431"/>
    <cellStyle name="Punto 2 64 4" xfId="52432"/>
    <cellStyle name="Punto 2 65" xfId="52433"/>
    <cellStyle name="Punto 2 65 2" xfId="52434"/>
    <cellStyle name="Punto 2 65 3" xfId="52435"/>
    <cellStyle name="Punto 2 66" xfId="52436"/>
    <cellStyle name="Punto 2 66 2" xfId="52437"/>
    <cellStyle name="Punto 2 66 3" xfId="52438"/>
    <cellStyle name="Punto 2 67" xfId="52439"/>
    <cellStyle name="Punto 2 68" xfId="52440"/>
    <cellStyle name="Punto 2 69" xfId="52441"/>
    <cellStyle name="Punto 2 7" xfId="52442"/>
    <cellStyle name="Punto 2 7 2" xfId="52443"/>
    <cellStyle name="Punto 2 7 2 2" xfId="52444"/>
    <cellStyle name="Punto 2 7 2 2 2" xfId="52445"/>
    <cellStyle name="Punto 2 7 2 3" xfId="52446"/>
    <cellStyle name="Punto 2 7 2 4" xfId="52447"/>
    <cellStyle name="Punto 2 7 2 5" xfId="52448"/>
    <cellStyle name="Punto 2 7 2 6" xfId="52449"/>
    <cellStyle name="Punto 2 7 3" xfId="52450"/>
    <cellStyle name="Punto 2 7 3 2" xfId="52451"/>
    <cellStyle name="Punto 2 7 4" xfId="52452"/>
    <cellStyle name="Punto 2 7 4 2" xfId="52453"/>
    <cellStyle name="Punto 2 7 5" xfId="52454"/>
    <cellStyle name="Punto 2 70" xfId="52455"/>
    <cellStyle name="Punto 2 71" xfId="52456"/>
    <cellStyle name="Punto 2 72" xfId="52457"/>
    <cellStyle name="Punto 2 73" xfId="52458"/>
    <cellStyle name="Punto 2 74" xfId="52459"/>
    <cellStyle name="Punto 2 75" xfId="52460"/>
    <cellStyle name="Punto 2 76" xfId="52461"/>
    <cellStyle name="Punto 2 77" xfId="52462"/>
    <cellStyle name="Punto 2 78" xfId="52463"/>
    <cellStyle name="Punto 2 79" xfId="52464"/>
    <cellStyle name="Punto 2 8" xfId="52465"/>
    <cellStyle name="Punto 2 8 2" xfId="52466"/>
    <cellStyle name="Punto 2 8 2 2" xfId="52467"/>
    <cellStyle name="Punto 2 8 2 2 2" xfId="52468"/>
    <cellStyle name="Punto 2 8 2 3" xfId="52469"/>
    <cellStyle name="Punto 2 8 2 4" xfId="52470"/>
    <cellStyle name="Punto 2 8 2 5" xfId="52471"/>
    <cellStyle name="Punto 2 8 2 6" xfId="52472"/>
    <cellStyle name="Punto 2 8 3" xfId="52473"/>
    <cellStyle name="Punto 2 8 3 2" xfId="52474"/>
    <cellStyle name="Punto 2 8 4" xfId="52475"/>
    <cellStyle name="Punto 2 8 4 2" xfId="52476"/>
    <cellStyle name="Punto 2 8 5" xfId="52477"/>
    <cellStyle name="Punto 2 80" xfId="52478"/>
    <cellStyle name="Punto 2 81" xfId="52479"/>
    <cellStyle name="Punto 2 82" xfId="52480"/>
    <cellStyle name="Punto 2 83" xfId="52481"/>
    <cellStyle name="Punto 2 9" xfId="52482"/>
    <cellStyle name="Punto 2 9 2" xfId="52483"/>
    <cellStyle name="Punto 2 9 2 2" xfId="52484"/>
    <cellStyle name="Punto 2 9 2 2 2" xfId="52485"/>
    <cellStyle name="Punto 2 9 2 3" xfId="52486"/>
    <cellStyle name="Punto 2 9 2 4" xfId="52487"/>
    <cellStyle name="Punto 2 9 2 5" xfId="52488"/>
    <cellStyle name="Punto 2 9 2 6" xfId="52489"/>
    <cellStyle name="Punto 2 9 3" xfId="52490"/>
    <cellStyle name="Punto 2 9 3 2" xfId="52491"/>
    <cellStyle name="Punto 2 9 4" xfId="52492"/>
    <cellStyle name="Punto 2 9 4 2" xfId="52493"/>
    <cellStyle name="Punto 2 9 5" xfId="52494"/>
    <cellStyle name="Punto 2_ DOCT  2006" xfId="52495"/>
    <cellStyle name="Punto 20" xfId="52496"/>
    <cellStyle name="Punto 20 2" xfId="52497"/>
    <cellStyle name="Punto 20 2 2" xfId="52498"/>
    <cellStyle name="Punto 20 2 2 2" xfId="52499"/>
    <cellStyle name="Punto 20 2 3" xfId="52500"/>
    <cellStyle name="Punto 20 2 4" xfId="52501"/>
    <cellStyle name="Punto 20 2 5" xfId="52502"/>
    <cellStyle name="Punto 20 2 6" xfId="52503"/>
    <cellStyle name="Punto 20 3" xfId="52504"/>
    <cellStyle name="Punto 20 3 2" xfId="52505"/>
    <cellStyle name="Punto 20 4" xfId="52506"/>
    <cellStyle name="Punto 20 4 2" xfId="52507"/>
    <cellStyle name="Punto 20 5" xfId="52508"/>
    <cellStyle name="Punto 21" xfId="52509"/>
    <cellStyle name="Punto 21 2" xfId="52510"/>
    <cellStyle name="Punto 21 2 2" xfId="52511"/>
    <cellStyle name="Punto 21 2 2 2" xfId="52512"/>
    <cellStyle name="Punto 21 2 3" xfId="52513"/>
    <cellStyle name="Punto 21 2 4" xfId="52514"/>
    <cellStyle name="Punto 21 2 5" xfId="52515"/>
    <cellStyle name="Punto 21 2 6" xfId="52516"/>
    <cellStyle name="Punto 21 3" xfId="52517"/>
    <cellStyle name="Punto 21 3 2" xfId="52518"/>
    <cellStyle name="Punto 21 4" xfId="52519"/>
    <cellStyle name="Punto 21 4 2" xfId="52520"/>
    <cellStyle name="Punto 21 5" xfId="52521"/>
    <cellStyle name="Punto 22" xfId="52522"/>
    <cellStyle name="Punto 22 2" xfId="52523"/>
    <cellStyle name="Punto 22 2 2" xfId="52524"/>
    <cellStyle name="Punto 22 2 2 2" xfId="52525"/>
    <cellStyle name="Punto 22 2 3" xfId="52526"/>
    <cellStyle name="Punto 22 2 4" xfId="52527"/>
    <cellStyle name="Punto 22 2 5" xfId="52528"/>
    <cellStyle name="Punto 22 2 6" xfId="52529"/>
    <cellStyle name="Punto 22 3" xfId="52530"/>
    <cellStyle name="Punto 22 3 2" xfId="52531"/>
    <cellStyle name="Punto 22 4" xfId="52532"/>
    <cellStyle name="Punto 22 4 2" xfId="52533"/>
    <cellStyle name="Punto 22 5" xfId="52534"/>
    <cellStyle name="Punto 23" xfId="52535"/>
    <cellStyle name="Punto 23 2" xfId="52536"/>
    <cellStyle name="Punto 23 2 2" xfId="52537"/>
    <cellStyle name="Punto 23 2 2 2" xfId="52538"/>
    <cellStyle name="Punto 23 2 3" xfId="52539"/>
    <cellStyle name="Punto 23 2 4" xfId="52540"/>
    <cellStyle name="Punto 23 2 5" xfId="52541"/>
    <cellStyle name="Punto 23 2 6" xfId="52542"/>
    <cellStyle name="Punto 23 3" xfId="52543"/>
    <cellStyle name="Punto 23 3 2" xfId="52544"/>
    <cellStyle name="Punto 23 4" xfId="52545"/>
    <cellStyle name="Punto 23 4 2" xfId="52546"/>
    <cellStyle name="Punto 23 5" xfId="52547"/>
    <cellStyle name="Punto 24" xfId="52548"/>
    <cellStyle name="Punto 24 2" xfId="52549"/>
    <cellStyle name="Punto 24 2 2" xfId="52550"/>
    <cellStyle name="Punto 24 2 2 2" xfId="52551"/>
    <cellStyle name="Punto 24 2 3" xfId="52552"/>
    <cellStyle name="Punto 24 2 4" xfId="52553"/>
    <cellStyle name="Punto 24 2 5" xfId="52554"/>
    <cellStyle name="Punto 24 2 6" xfId="52555"/>
    <cellStyle name="Punto 24 3" xfId="52556"/>
    <cellStyle name="Punto 24 3 2" xfId="52557"/>
    <cellStyle name="Punto 24 4" xfId="52558"/>
    <cellStyle name="Punto 24 4 2" xfId="52559"/>
    <cellStyle name="Punto 24 5" xfId="52560"/>
    <cellStyle name="Punto 25" xfId="52561"/>
    <cellStyle name="Punto 25 2" xfId="52562"/>
    <cellStyle name="Punto 25 2 2" xfId="52563"/>
    <cellStyle name="Punto 25 2 2 2" xfId="52564"/>
    <cellStyle name="Punto 25 2 3" xfId="52565"/>
    <cellStyle name="Punto 25 2 4" xfId="52566"/>
    <cellStyle name="Punto 25 2 5" xfId="52567"/>
    <cellStyle name="Punto 25 2 6" xfId="52568"/>
    <cellStyle name="Punto 25 3" xfId="52569"/>
    <cellStyle name="Punto 25 3 2" xfId="52570"/>
    <cellStyle name="Punto 25 4" xfId="52571"/>
    <cellStyle name="Punto 25 4 2" xfId="52572"/>
    <cellStyle name="Punto 25 5" xfId="52573"/>
    <cellStyle name="Punto 26" xfId="52574"/>
    <cellStyle name="Punto 26 2" xfId="52575"/>
    <cellStyle name="Punto 26 2 2" xfId="52576"/>
    <cellStyle name="Punto 26 2 2 2" xfId="52577"/>
    <cellStyle name="Punto 26 2 3" xfId="52578"/>
    <cellStyle name="Punto 26 2 4" xfId="52579"/>
    <cellStyle name="Punto 26 2 5" xfId="52580"/>
    <cellStyle name="Punto 26 2 6" xfId="52581"/>
    <cellStyle name="Punto 26 3" xfId="52582"/>
    <cellStyle name="Punto 26 3 2" xfId="52583"/>
    <cellStyle name="Punto 26 4" xfId="52584"/>
    <cellStyle name="Punto 26 4 2" xfId="52585"/>
    <cellStyle name="Punto 26 5" xfId="52586"/>
    <cellStyle name="Punto 27" xfId="52587"/>
    <cellStyle name="Punto 27 2" xfId="52588"/>
    <cellStyle name="Punto 27 2 2" xfId="52589"/>
    <cellStyle name="Punto 27 2 2 2" xfId="52590"/>
    <cellStyle name="Punto 27 2 3" xfId="52591"/>
    <cellStyle name="Punto 27 2 4" xfId="52592"/>
    <cellStyle name="Punto 27 2 5" xfId="52593"/>
    <cellStyle name="Punto 27 2 6" xfId="52594"/>
    <cellStyle name="Punto 27 3" xfId="52595"/>
    <cellStyle name="Punto 27 3 2" xfId="52596"/>
    <cellStyle name="Punto 27 4" xfId="52597"/>
    <cellStyle name="Punto 27 4 2" xfId="52598"/>
    <cellStyle name="Punto 27 5" xfId="52599"/>
    <cellStyle name="Punto 28" xfId="52600"/>
    <cellStyle name="Punto 28 2" xfId="52601"/>
    <cellStyle name="Punto 28 2 2" xfId="52602"/>
    <cellStyle name="Punto 28 2 2 2" xfId="52603"/>
    <cellStyle name="Punto 28 2 3" xfId="52604"/>
    <cellStyle name="Punto 28 2 4" xfId="52605"/>
    <cellStyle name="Punto 28 2 5" xfId="52606"/>
    <cellStyle name="Punto 28 2 6" xfId="52607"/>
    <cellStyle name="Punto 28 3" xfId="52608"/>
    <cellStyle name="Punto 28 3 2" xfId="52609"/>
    <cellStyle name="Punto 28 4" xfId="52610"/>
    <cellStyle name="Punto 28 4 2" xfId="52611"/>
    <cellStyle name="Punto 28 5" xfId="52612"/>
    <cellStyle name="Punto 29" xfId="52613"/>
    <cellStyle name="Punto 29 2" xfId="52614"/>
    <cellStyle name="Punto 29 2 2" xfId="52615"/>
    <cellStyle name="Punto 29 2 2 2" xfId="52616"/>
    <cellStyle name="Punto 29 2 3" xfId="52617"/>
    <cellStyle name="Punto 29 2 4" xfId="52618"/>
    <cellStyle name="Punto 29 2 5" xfId="52619"/>
    <cellStyle name="Punto 29 2 6" xfId="52620"/>
    <cellStyle name="Punto 29 3" xfId="52621"/>
    <cellStyle name="Punto 29 3 2" xfId="52622"/>
    <cellStyle name="Punto 29 4" xfId="52623"/>
    <cellStyle name="Punto 29 4 2" xfId="52624"/>
    <cellStyle name="Punto 29 5" xfId="52625"/>
    <cellStyle name="Punto 3" xfId="52626"/>
    <cellStyle name="Punto 3 10" xfId="52627"/>
    <cellStyle name="Punto 3 10 2" xfId="52628"/>
    <cellStyle name="Punto 3 11" xfId="52629"/>
    <cellStyle name="Punto 3 11 2" xfId="52630"/>
    <cellStyle name="Punto 3 12" xfId="52631"/>
    <cellStyle name="Punto 3 13" xfId="52632"/>
    <cellStyle name="Punto 3 14" xfId="52633"/>
    <cellStyle name="Punto 3 2" xfId="52634"/>
    <cellStyle name="Punto 3 2 2" xfId="52635"/>
    <cellStyle name="Punto 3 2 2 2" xfId="52636"/>
    <cellStyle name="Punto 3 2 2 2 2" xfId="52637"/>
    <cellStyle name="Punto 3 2 2 3" xfId="52638"/>
    <cellStyle name="Punto 3 2 2 4" xfId="52639"/>
    <cellStyle name="Punto 3 2 2 5" xfId="52640"/>
    <cellStyle name="Punto 3 2 2 6" xfId="52641"/>
    <cellStyle name="Punto 3 2 3" xfId="52642"/>
    <cellStyle name="Punto 3 2 3 2" xfId="52643"/>
    <cellStyle name="Punto 3 2 3 3" xfId="52644"/>
    <cellStyle name="Punto 3 2 4" xfId="52645"/>
    <cellStyle name="Punto 3 2 4 2" xfId="52646"/>
    <cellStyle name="Punto 3 2 5" xfId="52647"/>
    <cellStyle name="Punto 3 2 6" xfId="52648"/>
    <cellStyle name="Punto 3 3" xfId="52649"/>
    <cellStyle name="Punto 3 3 2" xfId="52650"/>
    <cellStyle name="Punto 3 3 2 2" xfId="52651"/>
    <cellStyle name="Punto 3 3 2 2 2" xfId="52652"/>
    <cellStyle name="Punto 3 3 2 3" xfId="52653"/>
    <cellStyle name="Punto 3 3 2 4" xfId="52654"/>
    <cellStyle name="Punto 3 3 2 5" xfId="52655"/>
    <cellStyle name="Punto 3 3 2 6" xfId="52656"/>
    <cellStyle name="Punto 3 3 3" xfId="52657"/>
    <cellStyle name="Punto 3 3 3 2" xfId="52658"/>
    <cellStyle name="Punto 3 3 4" xfId="52659"/>
    <cellStyle name="Punto 3 3 4 2" xfId="52660"/>
    <cellStyle name="Punto 3 3 5" xfId="52661"/>
    <cellStyle name="Punto 3 3 6" xfId="52662"/>
    <cellStyle name="Punto 3 4" xfId="52663"/>
    <cellStyle name="Punto 3 4 2" xfId="52664"/>
    <cellStyle name="Punto 3 4 2 2" xfId="52665"/>
    <cellStyle name="Punto 3 4 2 2 2" xfId="52666"/>
    <cellStyle name="Punto 3 4 2 3" xfId="52667"/>
    <cellStyle name="Punto 3 4 2 4" xfId="52668"/>
    <cellStyle name="Punto 3 4 2 5" xfId="52669"/>
    <cellStyle name="Punto 3 4 2 6" xfId="52670"/>
    <cellStyle name="Punto 3 4 3" xfId="52671"/>
    <cellStyle name="Punto 3 4 3 2" xfId="52672"/>
    <cellStyle name="Punto 3 4 4" xfId="52673"/>
    <cellStyle name="Punto 3 4 4 2" xfId="52674"/>
    <cellStyle name="Punto 3 4 5" xfId="52675"/>
    <cellStyle name="Punto 3 5" xfId="52676"/>
    <cellStyle name="Punto 3 5 2" xfId="52677"/>
    <cellStyle name="Punto 3 5 2 2" xfId="52678"/>
    <cellStyle name="Punto 3 5 2 2 2" xfId="52679"/>
    <cellStyle name="Punto 3 5 2 3" xfId="52680"/>
    <cellStyle name="Punto 3 5 2 4" xfId="52681"/>
    <cellStyle name="Punto 3 5 2 5" xfId="52682"/>
    <cellStyle name="Punto 3 5 2 6" xfId="52683"/>
    <cellStyle name="Punto 3 5 3" xfId="52684"/>
    <cellStyle name="Punto 3 5 3 2" xfId="52685"/>
    <cellStyle name="Punto 3 5 4" xfId="52686"/>
    <cellStyle name="Punto 3 5 4 2" xfId="52687"/>
    <cellStyle name="Punto 3 5 5" xfId="52688"/>
    <cellStyle name="Punto 3 6" xfId="52689"/>
    <cellStyle name="Punto 3 6 2" xfId="52690"/>
    <cellStyle name="Punto 3 6 2 2" xfId="52691"/>
    <cellStyle name="Punto 3 6 2 2 2" xfId="52692"/>
    <cellStyle name="Punto 3 6 2 3" xfId="52693"/>
    <cellStyle name="Punto 3 6 2 4" xfId="52694"/>
    <cellStyle name="Punto 3 6 2 5" xfId="52695"/>
    <cellStyle name="Punto 3 6 2 6" xfId="52696"/>
    <cellStyle name="Punto 3 6 3" xfId="52697"/>
    <cellStyle name="Punto 3 6 3 2" xfId="52698"/>
    <cellStyle name="Punto 3 6 4" xfId="52699"/>
    <cellStyle name="Punto 3 6 4 2" xfId="52700"/>
    <cellStyle name="Punto 3 6 5" xfId="52701"/>
    <cellStyle name="Punto 3 7" xfId="52702"/>
    <cellStyle name="Punto 3 7 2" xfId="52703"/>
    <cellStyle name="Punto 3 7 2 2" xfId="52704"/>
    <cellStyle name="Punto 3 7 2 2 2" xfId="52705"/>
    <cellStyle name="Punto 3 7 2 3" xfId="52706"/>
    <cellStyle name="Punto 3 7 2 4" xfId="52707"/>
    <cellStyle name="Punto 3 7 2 5" xfId="52708"/>
    <cellStyle name="Punto 3 7 2 6" xfId="52709"/>
    <cellStyle name="Punto 3 7 3" xfId="52710"/>
    <cellStyle name="Punto 3 7 3 2" xfId="52711"/>
    <cellStyle name="Punto 3 7 4" xfId="52712"/>
    <cellStyle name="Punto 3 7 4 2" xfId="52713"/>
    <cellStyle name="Punto 3 7 5" xfId="52714"/>
    <cellStyle name="Punto 3 8" xfId="52715"/>
    <cellStyle name="Punto 3 8 2" xfId="52716"/>
    <cellStyle name="Punto 3 8 2 2" xfId="52717"/>
    <cellStyle name="Punto 3 8 2 2 2" xfId="52718"/>
    <cellStyle name="Punto 3 8 2 3" xfId="52719"/>
    <cellStyle name="Punto 3 8 2 4" xfId="52720"/>
    <cellStyle name="Punto 3 8 2 5" xfId="52721"/>
    <cellStyle name="Punto 3 8 2 6" xfId="52722"/>
    <cellStyle name="Punto 3 8 3" xfId="52723"/>
    <cellStyle name="Punto 3 8 3 2" xfId="52724"/>
    <cellStyle name="Punto 3 8 4" xfId="52725"/>
    <cellStyle name="Punto 3 8 4 2" xfId="52726"/>
    <cellStyle name="Punto 3 8 5" xfId="52727"/>
    <cellStyle name="Punto 3 9" xfId="52728"/>
    <cellStyle name="Punto 3 9 2" xfId="52729"/>
    <cellStyle name="Punto 3 9 2 2" xfId="52730"/>
    <cellStyle name="Punto 3 9 3" xfId="52731"/>
    <cellStyle name="Punto 3 9 3 2" xfId="52732"/>
    <cellStyle name="Punto 3 9 4" xfId="52733"/>
    <cellStyle name="Punto 3 9 5" xfId="52734"/>
    <cellStyle name="Punto 30" xfId="52735"/>
    <cellStyle name="Punto 30 2" xfId="52736"/>
    <cellStyle name="Punto 30 2 2" xfId="52737"/>
    <cellStyle name="Punto 30 2 2 2" xfId="52738"/>
    <cellStyle name="Punto 30 2 3" xfId="52739"/>
    <cellStyle name="Punto 30 2 4" xfId="52740"/>
    <cellStyle name="Punto 30 2 5" xfId="52741"/>
    <cellStyle name="Punto 30 2 6" xfId="52742"/>
    <cellStyle name="Punto 30 3" xfId="52743"/>
    <cellStyle name="Punto 30 3 2" xfId="52744"/>
    <cellStyle name="Punto 30 4" xfId="52745"/>
    <cellStyle name="Punto 30 4 2" xfId="52746"/>
    <cellStyle name="Punto 30 5" xfId="52747"/>
    <cellStyle name="Punto 31" xfId="52748"/>
    <cellStyle name="Punto 31 2" xfId="52749"/>
    <cellStyle name="Punto 31 2 2" xfId="52750"/>
    <cellStyle name="Punto 31 2 2 2" xfId="52751"/>
    <cellStyle name="Punto 31 2 3" xfId="52752"/>
    <cellStyle name="Punto 31 2 4" xfId="52753"/>
    <cellStyle name="Punto 31 2 5" xfId="52754"/>
    <cellStyle name="Punto 31 2 6" xfId="52755"/>
    <cellStyle name="Punto 31 3" xfId="52756"/>
    <cellStyle name="Punto 31 3 2" xfId="52757"/>
    <cellStyle name="Punto 31 4" xfId="52758"/>
    <cellStyle name="Punto 31 4 2" xfId="52759"/>
    <cellStyle name="Punto 31 5" xfId="52760"/>
    <cellStyle name="Punto 32" xfId="52761"/>
    <cellStyle name="Punto 32 2" xfId="52762"/>
    <cellStyle name="Punto 32 2 2" xfId="52763"/>
    <cellStyle name="Punto 32 2 2 2" xfId="52764"/>
    <cellStyle name="Punto 32 2 3" xfId="52765"/>
    <cellStyle name="Punto 32 2 4" xfId="52766"/>
    <cellStyle name="Punto 32 2 5" xfId="52767"/>
    <cellStyle name="Punto 32 2 6" xfId="52768"/>
    <cellStyle name="Punto 32 3" xfId="52769"/>
    <cellStyle name="Punto 32 3 2" xfId="52770"/>
    <cellStyle name="Punto 32 4" xfId="52771"/>
    <cellStyle name="Punto 32 4 2" xfId="52772"/>
    <cellStyle name="Punto 32 5" xfId="52773"/>
    <cellStyle name="Punto 33" xfId="52774"/>
    <cellStyle name="Punto 33 2" xfId="52775"/>
    <cellStyle name="Punto 33 2 2" xfId="52776"/>
    <cellStyle name="Punto 33 2 2 2" xfId="52777"/>
    <cellStyle name="Punto 33 2 3" xfId="52778"/>
    <cellStyle name="Punto 33 2 4" xfId="52779"/>
    <cellStyle name="Punto 33 2 5" xfId="52780"/>
    <cellStyle name="Punto 33 2 6" xfId="52781"/>
    <cellStyle name="Punto 33 3" xfId="52782"/>
    <cellStyle name="Punto 33 3 2" xfId="52783"/>
    <cellStyle name="Punto 33 4" xfId="52784"/>
    <cellStyle name="Punto 33 4 2" xfId="52785"/>
    <cellStyle name="Punto 33 5" xfId="52786"/>
    <cellStyle name="Punto 34" xfId="52787"/>
    <cellStyle name="Punto 34 2" xfId="52788"/>
    <cellStyle name="Punto 34 2 2" xfId="52789"/>
    <cellStyle name="Punto 34 2 2 2" xfId="52790"/>
    <cellStyle name="Punto 34 2 3" xfId="52791"/>
    <cellStyle name="Punto 34 2 4" xfId="52792"/>
    <cellStyle name="Punto 34 2 5" xfId="52793"/>
    <cellStyle name="Punto 34 2 6" xfId="52794"/>
    <cellStyle name="Punto 34 3" xfId="52795"/>
    <cellStyle name="Punto 34 3 2" xfId="52796"/>
    <cellStyle name="Punto 34 4" xfId="52797"/>
    <cellStyle name="Punto 34 4 2" xfId="52798"/>
    <cellStyle name="Punto 34 5" xfId="52799"/>
    <cellStyle name="Punto 35" xfId="52800"/>
    <cellStyle name="Punto 35 2" xfId="52801"/>
    <cellStyle name="Punto 35 2 2" xfId="52802"/>
    <cellStyle name="Punto 35 2 2 2" xfId="52803"/>
    <cellStyle name="Punto 35 2 3" xfId="52804"/>
    <cellStyle name="Punto 35 2 4" xfId="52805"/>
    <cellStyle name="Punto 35 2 5" xfId="52806"/>
    <cellStyle name="Punto 35 2 6" xfId="52807"/>
    <cellStyle name="Punto 35 3" xfId="52808"/>
    <cellStyle name="Punto 35 3 2" xfId="52809"/>
    <cellStyle name="Punto 35 4" xfId="52810"/>
    <cellStyle name="Punto 35 4 2" xfId="52811"/>
    <cellStyle name="Punto 35 5" xfId="52812"/>
    <cellStyle name="Punto 36" xfId="52813"/>
    <cellStyle name="Punto 36 2" xfId="52814"/>
    <cellStyle name="Punto 36 2 2" xfId="52815"/>
    <cellStyle name="Punto 36 2 2 2" xfId="52816"/>
    <cellStyle name="Punto 36 2 3" xfId="52817"/>
    <cellStyle name="Punto 36 2 4" xfId="52818"/>
    <cellStyle name="Punto 36 2 5" xfId="52819"/>
    <cellStyle name="Punto 36 2 6" xfId="52820"/>
    <cellStyle name="Punto 36 3" xfId="52821"/>
    <cellStyle name="Punto 36 3 2" xfId="52822"/>
    <cellStyle name="Punto 36 4" xfId="52823"/>
    <cellStyle name="Punto 36 4 2" xfId="52824"/>
    <cellStyle name="Punto 36 5" xfId="52825"/>
    <cellStyle name="Punto 37" xfId="52826"/>
    <cellStyle name="Punto 37 2" xfId="52827"/>
    <cellStyle name="Punto 37 2 2" xfId="52828"/>
    <cellStyle name="Punto 37 2 2 2" xfId="52829"/>
    <cellStyle name="Punto 37 2 3" xfId="52830"/>
    <cellStyle name="Punto 37 2 4" xfId="52831"/>
    <cellStyle name="Punto 37 2 5" xfId="52832"/>
    <cellStyle name="Punto 37 2 6" xfId="52833"/>
    <cellStyle name="Punto 37 3" xfId="52834"/>
    <cellStyle name="Punto 37 3 2" xfId="52835"/>
    <cellStyle name="Punto 37 4" xfId="52836"/>
    <cellStyle name="Punto 37 4 2" xfId="52837"/>
    <cellStyle name="Punto 37 5" xfId="52838"/>
    <cellStyle name="Punto 38" xfId="52839"/>
    <cellStyle name="Punto 38 2" xfId="52840"/>
    <cellStyle name="Punto 38 2 2" xfId="52841"/>
    <cellStyle name="Punto 38 2 2 2" xfId="52842"/>
    <cellStyle name="Punto 38 2 3" xfId="52843"/>
    <cellStyle name="Punto 38 2 4" xfId="52844"/>
    <cellStyle name="Punto 38 2 5" xfId="52845"/>
    <cellStyle name="Punto 38 2 6" xfId="52846"/>
    <cellStyle name="Punto 38 3" xfId="52847"/>
    <cellStyle name="Punto 38 3 2" xfId="52848"/>
    <cellStyle name="Punto 38 4" xfId="52849"/>
    <cellStyle name="Punto 38 4 2" xfId="52850"/>
    <cellStyle name="Punto 38 5" xfId="52851"/>
    <cellStyle name="Punto 39" xfId="52852"/>
    <cellStyle name="Punto 39 2" xfId="52853"/>
    <cellStyle name="Punto 39 2 2" xfId="52854"/>
    <cellStyle name="Punto 39 2 2 2" xfId="52855"/>
    <cellStyle name="Punto 39 2 3" xfId="52856"/>
    <cellStyle name="Punto 39 2 4" xfId="52857"/>
    <cellStyle name="Punto 39 2 5" xfId="52858"/>
    <cellStyle name="Punto 39 2 6" xfId="52859"/>
    <cellStyle name="Punto 39 3" xfId="52860"/>
    <cellStyle name="Punto 39 3 2" xfId="52861"/>
    <cellStyle name="Punto 39 4" xfId="52862"/>
    <cellStyle name="Punto 39 4 2" xfId="52863"/>
    <cellStyle name="Punto 39 5" xfId="52864"/>
    <cellStyle name="Punto 4" xfId="52865"/>
    <cellStyle name="Punto 4 10" xfId="52866"/>
    <cellStyle name="Punto 4 10 2" xfId="52867"/>
    <cellStyle name="Punto 4 10 2 2" xfId="52868"/>
    <cellStyle name="Punto 4 10 2 2 2" xfId="52869"/>
    <cellStyle name="Punto 4 10 2 3" xfId="52870"/>
    <cellStyle name="Punto 4 10 2 4" xfId="52871"/>
    <cellStyle name="Punto 4 10 2 5" xfId="52872"/>
    <cellStyle name="Punto 4 10 2 6" xfId="52873"/>
    <cellStyle name="Punto 4 10 3" xfId="52874"/>
    <cellStyle name="Punto 4 10 3 2" xfId="52875"/>
    <cellStyle name="Punto 4 10 4" xfId="52876"/>
    <cellStyle name="Punto 4 10 4 2" xfId="52877"/>
    <cellStyle name="Punto 4 10 4 3" xfId="52878"/>
    <cellStyle name="Punto 4 10 4 4" xfId="52879"/>
    <cellStyle name="Punto 4 10 5" xfId="52880"/>
    <cellStyle name="Punto 4 10 5 2" xfId="52881"/>
    <cellStyle name="Punto 4 11" xfId="52882"/>
    <cellStyle name="Punto 4 11 2" xfId="52883"/>
    <cellStyle name="Punto 4 11 2 2" xfId="52884"/>
    <cellStyle name="Punto 4 11 2 2 2" xfId="52885"/>
    <cellStyle name="Punto 4 11 2 3" xfId="52886"/>
    <cellStyle name="Punto 4 11 2 4" xfId="52887"/>
    <cellStyle name="Punto 4 11 2 5" xfId="52888"/>
    <cellStyle name="Punto 4 11 2 6" xfId="52889"/>
    <cellStyle name="Punto 4 11 3" xfId="52890"/>
    <cellStyle name="Punto 4 11 3 2" xfId="52891"/>
    <cellStyle name="Punto 4 11 4" xfId="52892"/>
    <cellStyle name="Punto 4 11 4 2" xfId="52893"/>
    <cellStyle name="Punto 4 11 5" xfId="52894"/>
    <cellStyle name="Punto 4 12" xfId="52895"/>
    <cellStyle name="Punto 4 12 2" xfId="52896"/>
    <cellStyle name="Punto 4 12 2 2" xfId="52897"/>
    <cellStyle name="Punto 4 12 2 2 2" xfId="52898"/>
    <cellStyle name="Punto 4 12 2 3" xfId="52899"/>
    <cellStyle name="Punto 4 12 2 4" xfId="52900"/>
    <cellStyle name="Punto 4 12 2 5" xfId="52901"/>
    <cellStyle name="Punto 4 12 2 6" xfId="52902"/>
    <cellStyle name="Punto 4 12 3" xfId="52903"/>
    <cellStyle name="Punto 4 12 3 2" xfId="52904"/>
    <cellStyle name="Punto 4 12 4" xfId="52905"/>
    <cellStyle name="Punto 4 12 4 2" xfId="52906"/>
    <cellStyle name="Punto 4 12 5" xfId="52907"/>
    <cellStyle name="Punto 4 13" xfId="52908"/>
    <cellStyle name="Punto 4 13 2" xfId="52909"/>
    <cellStyle name="Punto 4 13 2 2" xfId="52910"/>
    <cellStyle name="Punto 4 13 2 2 2" xfId="52911"/>
    <cellStyle name="Punto 4 13 2 3" xfId="52912"/>
    <cellStyle name="Punto 4 13 2 4" xfId="52913"/>
    <cellStyle name="Punto 4 13 2 5" xfId="52914"/>
    <cellStyle name="Punto 4 13 2 6" xfId="52915"/>
    <cellStyle name="Punto 4 13 3" xfId="52916"/>
    <cellStyle name="Punto 4 13 3 2" xfId="52917"/>
    <cellStyle name="Punto 4 13 4" xfId="52918"/>
    <cellStyle name="Punto 4 13 4 2" xfId="52919"/>
    <cellStyle name="Punto 4 13 5" xfId="52920"/>
    <cellStyle name="Punto 4 14" xfId="52921"/>
    <cellStyle name="Punto 4 14 2" xfId="52922"/>
    <cellStyle name="Punto 4 14 2 2" xfId="52923"/>
    <cellStyle name="Punto 4 14 2 2 2" xfId="52924"/>
    <cellStyle name="Punto 4 14 2 3" xfId="52925"/>
    <cellStyle name="Punto 4 14 2 4" xfId="52926"/>
    <cellStyle name="Punto 4 14 2 5" xfId="52927"/>
    <cellStyle name="Punto 4 14 2 6" xfId="52928"/>
    <cellStyle name="Punto 4 14 3" xfId="52929"/>
    <cellStyle name="Punto 4 14 3 2" xfId="52930"/>
    <cellStyle name="Punto 4 14 4" xfId="52931"/>
    <cellStyle name="Punto 4 14 4 2" xfId="52932"/>
    <cellStyle name="Punto 4 14 5" xfId="52933"/>
    <cellStyle name="Punto 4 15" xfId="52934"/>
    <cellStyle name="Punto 4 15 2" xfId="52935"/>
    <cellStyle name="Punto 4 15 2 2" xfId="52936"/>
    <cellStyle name="Punto 4 15 2 2 2" xfId="52937"/>
    <cellStyle name="Punto 4 15 2 3" xfId="52938"/>
    <cellStyle name="Punto 4 15 2 4" xfId="52939"/>
    <cellStyle name="Punto 4 15 2 5" xfId="52940"/>
    <cellStyle name="Punto 4 15 2 6" xfId="52941"/>
    <cellStyle name="Punto 4 15 3" xfId="52942"/>
    <cellStyle name="Punto 4 15 3 2" xfId="52943"/>
    <cellStyle name="Punto 4 15 4" xfId="52944"/>
    <cellStyle name="Punto 4 15 4 2" xfId="52945"/>
    <cellStyle name="Punto 4 15 5" xfId="52946"/>
    <cellStyle name="Punto 4 16" xfId="52947"/>
    <cellStyle name="Punto 4 16 2" xfId="52948"/>
    <cellStyle name="Punto 4 16 2 2" xfId="52949"/>
    <cellStyle name="Punto 4 16 2 2 2" xfId="52950"/>
    <cellStyle name="Punto 4 16 2 3" xfId="52951"/>
    <cellStyle name="Punto 4 16 2 4" xfId="52952"/>
    <cellStyle name="Punto 4 16 2 5" xfId="52953"/>
    <cellStyle name="Punto 4 16 2 6" xfId="52954"/>
    <cellStyle name="Punto 4 16 3" xfId="52955"/>
    <cellStyle name="Punto 4 16 3 2" xfId="52956"/>
    <cellStyle name="Punto 4 16 4" xfId="52957"/>
    <cellStyle name="Punto 4 16 4 2" xfId="52958"/>
    <cellStyle name="Punto 4 16 5" xfId="52959"/>
    <cellStyle name="Punto 4 17" xfId="52960"/>
    <cellStyle name="Punto 4 17 2" xfId="52961"/>
    <cellStyle name="Punto 4 17 2 2" xfId="52962"/>
    <cellStyle name="Punto 4 17 2 2 2" xfId="52963"/>
    <cellStyle name="Punto 4 17 2 3" xfId="52964"/>
    <cellStyle name="Punto 4 17 2 4" xfId="52965"/>
    <cellStyle name="Punto 4 17 2 5" xfId="52966"/>
    <cellStyle name="Punto 4 17 2 6" xfId="52967"/>
    <cellStyle name="Punto 4 17 3" xfId="52968"/>
    <cellStyle name="Punto 4 17 3 2" xfId="52969"/>
    <cellStyle name="Punto 4 17 4" xfId="52970"/>
    <cellStyle name="Punto 4 17 4 2" xfId="52971"/>
    <cellStyle name="Punto 4 17 5" xfId="52972"/>
    <cellStyle name="Punto 4 18" xfId="52973"/>
    <cellStyle name="Punto 4 18 2" xfId="52974"/>
    <cellStyle name="Punto 4 18 2 2" xfId="52975"/>
    <cellStyle name="Punto 4 18 2 2 2" xfId="52976"/>
    <cellStyle name="Punto 4 18 2 3" xfId="52977"/>
    <cellStyle name="Punto 4 18 2 4" xfId="52978"/>
    <cellStyle name="Punto 4 18 2 5" xfId="52979"/>
    <cellStyle name="Punto 4 18 2 6" xfId="52980"/>
    <cellStyle name="Punto 4 18 3" xfId="52981"/>
    <cellStyle name="Punto 4 18 3 2" xfId="52982"/>
    <cellStyle name="Punto 4 18 4" xfId="52983"/>
    <cellStyle name="Punto 4 18 4 2" xfId="52984"/>
    <cellStyle name="Punto 4 18 5" xfId="52985"/>
    <cellStyle name="Punto 4 19" xfId="52986"/>
    <cellStyle name="Punto 4 19 2" xfId="52987"/>
    <cellStyle name="Punto 4 19 2 2" xfId="52988"/>
    <cellStyle name="Punto 4 19 2 2 2" xfId="52989"/>
    <cellStyle name="Punto 4 19 2 3" xfId="52990"/>
    <cellStyle name="Punto 4 19 2 4" xfId="52991"/>
    <cellStyle name="Punto 4 19 2 5" xfId="52992"/>
    <cellStyle name="Punto 4 19 2 6" xfId="52993"/>
    <cellStyle name="Punto 4 19 3" xfId="52994"/>
    <cellStyle name="Punto 4 19 3 2" xfId="52995"/>
    <cellStyle name="Punto 4 19 4" xfId="52996"/>
    <cellStyle name="Punto 4 19 4 2" xfId="52997"/>
    <cellStyle name="Punto 4 19 5" xfId="52998"/>
    <cellStyle name="Punto 4 2" xfId="52999"/>
    <cellStyle name="Punto 4 2 10" xfId="53000"/>
    <cellStyle name="Punto 4 2 10 2" xfId="53001"/>
    <cellStyle name="Punto 4 2 10 2 2" xfId="53002"/>
    <cellStyle name="Punto 4 2 10 2 2 2" xfId="53003"/>
    <cellStyle name="Punto 4 2 10 2 3" xfId="53004"/>
    <cellStyle name="Punto 4 2 10 2 4" xfId="53005"/>
    <cellStyle name="Punto 4 2 10 2 5" xfId="53006"/>
    <cellStyle name="Punto 4 2 10 2 6" xfId="53007"/>
    <cellStyle name="Punto 4 2 10 3" xfId="53008"/>
    <cellStyle name="Punto 4 2 10 3 2" xfId="53009"/>
    <cellStyle name="Punto 4 2 10 4" xfId="53010"/>
    <cellStyle name="Punto 4 2 10 4 2" xfId="53011"/>
    <cellStyle name="Punto 4 2 10 5" xfId="53012"/>
    <cellStyle name="Punto 4 2 11" xfId="53013"/>
    <cellStyle name="Punto 4 2 11 2" xfId="53014"/>
    <cellStyle name="Punto 4 2 11 2 2" xfId="53015"/>
    <cellStyle name="Punto 4 2 11 2 2 2" xfId="53016"/>
    <cellStyle name="Punto 4 2 11 2 3" xfId="53017"/>
    <cellStyle name="Punto 4 2 11 2 4" xfId="53018"/>
    <cellStyle name="Punto 4 2 11 2 5" xfId="53019"/>
    <cellStyle name="Punto 4 2 11 2 6" xfId="53020"/>
    <cellStyle name="Punto 4 2 11 3" xfId="53021"/>
    <cellStyle name="Punto 4 2 11 3 2" xfId="53022"/>
    <cellStyle name="Punto 4 2 11 4" xfId="53023"/>
    <cellStyle name="Punto 4 2 11 4 2" xfId="53024"/>
    <cellStyle name="Punto 4 2 11 5" xfId="53025"/>
    <cellStyle name="Punto 4 2 12" xfId="53026"/>
    <cellStyle name="Punto 4 2 12 2" xfId="53027"/>
    <cellStyle name="Punto 4 2 12 3" xfId="53028"/>
    <cellStyle name="Punto 4 2 13" xfId="53029"/>
    <cellStyle name="Punto 4 2 14" xfId="53030"/>
    <cellStyle name="Punto 4 2 2" xfId="53031"/>
    <cellStyle name="Punto 4 2 2 2" xfId="53032"/>
    <cellStyle name="Punto 4 2 2 2 2" xfId="53033"/>
    <cellStyle name="Punto 4 2 2 2 2 2" xfId="53034"/>
    <cellStyle name="Punto 4 2 2 2 3" xfId="53035"/>
    <cellStyle name="Punto 4 2 2 2 4" xfId="53036"/>
    <cellStyle name="Punto 4 2 2 3" xfId="53037"/>
    <cellStyle name="Punto 4 2 2 3 2" xfId="53038"/>
    <cellStyle name="Punto 4 2 2 3 3" xfId="53039"/>
    <cellStyle name="Punto 4 2 2 4" xfId="53040"/>
    <cellStyle name="Punto 4 2 3" xfId="53041"/>
    <cellStyle name="Punto 4 2 3 2" xfId="53042"/>
    <cellStyle name="Punto 4 2 3 2 2" xfId="53043"/>
    <cellStyle name="Punto 4 2 3 2 2 2" xfId="53044"/>
    <cellStyle name="Punto 4 2 3 2 3" xfId="53045"/>
    <cellStyle name="Punto 4 2 3 2 4" xfId="53046"/>
    <cellStyle name="Punto 4 2 3 2 5" xfId="53047"/>
    <cellStyle name="Punto 4 2 3 2 6" xfId="53048"/>
    <cellStyle name="Punto 4 2 3 3" xfId="53049"/>
    <cellStyle name="Punto 4 2 3 3 2" xfId="53050"/>
    <cellStyle name="Punto 4 2 3 4" xfId="53051"/>
    <cellStyle name="Punto 4 2 3 4 2" xfId="53052"/>
    <cellStyle name="Punto 4 2 3 5" xfId="53053"/>
    <cellStyle name="Punto 4 2 3 6" xfId="53054"/>
    <cellStyle name="Punto 4 2 4" xfId="53055"/>
    <cellStyle name="Punto 4 2 4 2" xfId="53056"/>
    <cellStyle name="Punto 4 2 4 2 2" xfId="53057"/>
    <cellStyle name="Punto 4 2 4 2 2 2" xfId="53058"/>
    <cellStyle name="Punto 4 2 4 2 3" xfId="53059"/>
    <cellStyle name="Punto 4 2 4 2 4" xfId="53060"/>
    <cellStyle name="Punto 4 2 4 2 5" xfId="53061"/>
    <cellStyle name="Punto 4 2 4 2 6" xfId="53062"/>
    <cellStyle name="Punto 4 2 4 3" xfId="53063"/>
    <cellStyle name="Punto 4 2 4 3 2" xfId="53064"/>
    <cellStyle name="Punto 4 2 4 4" xfId="53065"/>
    <cellStyle name="Punto 4 2 4 4 2" xfId="53066"/>
    <cellStyle name="Punto 4 2 4 5" xfId="53067"/>
    <cellStyle name="Punto 4 2 4 6" xfId="53068"/>
    <cellStyle name="Punto 4 2 5" xfId="53069"/>
    <cellStyle name="Punto 4 2 5 2" xfId="53070"/>
    <cellStyle name="Punto 4 2 5 2 2" xfId="53071"/>
    <cellStyle name="Punto 4 2 5 2 2 2" xfId="53072"/>
    <cellStyle name="Punto 4 2 5 2 3" xfId="53073"/>
    <cellStyle name="Punto 4 2 5 2 4" xfId="53074"/>
    <cellStyle name="Punto 4 2 5 2 5" xfId="53075"/>
    <cellStyle name="Punto 4 2 5 2 6" xfId="53076"/>
    <cellStyle name="Punto 4 2 5 3" xfId="53077"/>
    <cellStyle name="Punto 4 2 5 3 2" xfId="53078"/>
    <cellStyle name="Punto 4 2 5 4" xfId="53079"/>
    <cellStyle name="Punto 4 2 5 4 2" xfId="53080"/>
    <cellStyle name="Punto 4 2 5 5" xfId="53081"/>
    <cellStyle name="Punto 4 2 6" xfId="53082"/>
    <cellStyle name="Punto 4 2 6 2" xfId="53083"/>
    <cellStyle name="Punto 4 2 6 2 2" xfId="53084"/>
    <cellStyle name="Punto 4 2 6 2 2 2" xfId="53085"/>
    <cellStyle name="Punto 4 2 6 2 3" xfId="53086"/>
    <cellStyle name="Punto 4 2 6 2 4" xfId="53087"/>
    <cellStyle name="Punto 4 2 6 2 5" xfId="53088"/>
    <cellStyle name="Punto 4 2 6 2 6" xfId="53089"/>
    <cellStyle name="Punto 4 2 6 3" xfId="53090"/>
    <cellStyle name="Punto 4 2 6 3 2" xfId="53091"/>
    <cellStyle name="Punto 4 2 6 4" xfId="53092"/>
    <cellStyle name="Punto 4 2 6 4 2" xfId="53093"/>
    <cellStyle name="Punto 4 2 6 5" xfId="53094"/>
    <cellStyle name="Punto 4 2 7" xfId="53095"/>
    <cellStyle name="Punto 4 2 7 2" xfId="53096"/>
    <cellStyle name="Punto 4 2 7 2 2" xfId="53097"/>
    <cellStyle name="Punto 4 2 7 2 2 2" xfId="53098"/>
    <cellStyle name="Punto 4 2 7 2 3" xfId="53099"/>
    <cellStyle name="Punto 4 2 7 2 4" xfId="53100"/>
    <cellStyle name="Punto 4 2 7 2 5" xfId="53101"/>
    <cellStyle name="Punto 4 2 7 2 6" xfId="53102"/>
    <cellStyle name="Punto 4 2 7 3" xfId="53103"/>
    <cellStyle name="Punto 4 2 7 3 2" xfId="53104"/>
    <cellStyle name="Punto 4 2 7 4" xfId="53105"/>
    <cellStyle name="Punto 4 2 7 4 2" xfId="53106"/>
    <cellStyle name="Punto 4 2 7 5" xfId="53107"/>
    <cellStyle name="Punto 4 2 8" xfId="53108"/>
    <cellStyle name="Punto 4 2 8 2" xfId="53109"/>
    <cellStyle name="Punto 4 2 8 2 2" xfId="53110"/>
    <cellStyle name="Punto 4 2 8 2 2 2" xfId="53111"/>
    <cellStyle name="Punto 4 2 8 2 3" xfId="53112"/>
    <cellStyle name="Punto 4 2 8 2 4" xfId="53113"/>
    <cellStyle name="Punto 4 2 8 2 5" xfId="53114"/>
    <cellStyle name="Punto 4 2 8 2 6" xfId="53115"/>
    <cellStyle name="Punto 4 2 8 3" xfId="53116"/>
    <cellStyle name="Punto 4 2 8 3 2" xfId="53117"/>
    <cellStyle name="Punto 4 2 8 4" xfId="53118"/>
    <cellStyle name="Punto 4 2 8 4 2" xfId="53119"/>
    <cellStyle name="Punto 4 2 8 5" xfId="53120"/>
    <cellStyle name="Punto 4 2 9" xfId="53121"/>
    <cellStyle name="Punto 4 2 9 2" xfId="53122"/>
    <cellStyle name="Punto 4 2 9 2 2" xfId="53123"/>
    <cellStyle name="Punto 4 2 9 2 2 2" xfId="53124"/>
    <cellStyle name="Punto 4 2 9 2 3" xfId="53125"/>
    <cellStyle name="Punto 4 2 9 2 4" xfId="53126"/>
    <cellStyle name="Punto 4 2 9 2 5" xfId="53127"/>
    <cellStyle name="Punto 4 2 9 2 6" xfId="53128"/>
    <cellStyle name="Punto 4 2 9 3" xfId="53129"/>
    <cellStyle name="Punto 4 2 9 3 2" xfId="53130"/>
    <cellStyle name="Punto 4 2 9 4" xfId="53131"/>
    <cellStyle name="Punto 4 2 9 4 2" xfId="53132"/>
    <cellStyle name="Punto 4 2 9 5" xfId="53133"/>
    <cellStyle name="Punto 4 20" xfId="53134"/>
    <cellStyle name="Punto 4 20 2" xfId="53135"/>
    <cellStyle name="Punto 4 20 2 2" xfId="53136"/>
    <cellStyle name="Punto 4 20 2 2 2" xfId="53137"/>
    <cellStyle name="Punto 4 20 2 3" xfId="53138"/>
    <cellStyle name="Punto 4 20 2 4" xfId="53139"/>
    <cellStyle name="Punto 4 20 2 5" xfId="53140"/>
    <cellStyle name="Punto 4 20 2 6" xfId="53141"/>
    <cellStyle name="Punto 4 20 3" xfId="53142"/>
    <cellStyle name="Punto 4 20 3 2" xfId="53143"/>
    <cellStyle name="Punto 4 20 4" xfId="53144"/>
    <cellStyle name="Punto 4 20 4 2" xfId="53145"/>
    <cellStyle name="Punto 4 20 5" xfId="53146"/>
    <cellStyle name="Punto 4 21" xfId="53147"/>
    <cellStyle name="Punto 4 21 2" xfId="53148"/>
    <cellStyle name="Punto 4 21 2 2" xfId="53149"/>
    <cellStyle name="Punto 4 21 2 2 2" xfId="53150"/>
    <cellStyle name="Punto 4 21 2 3" xfId="53151"/>
    <cellStyle name="Punto 4 21 2 4" xfId="53152"/>
    <cellStyle name="Punto 4 21 2 5" xfId="53153"/>
    <cellStyle name="Punto 4 21 2 6" xfId="53154"/>
    <cellStyle name="Punto 4 21 3" xfId="53155"/>
    <cellStyle name="Punto 4 21 3 2" xfId="53156"/>
    <cellStyle name="Punto 4 21 4" xfId="53157"/>
    <cellStyle name="Punto 4 21 4 2" xfId="53158"/>
    <cellStyle name="Punto 4 21 5" xfId="53159"/>
    <cellStyle name="Punto 4 22" xfId="53160"/>
    <cellStyle name="Punto 4 22 2" xfId="53161"/>
    <cellStyle name="Punto 4 22 2 2" xfId="53162"/>
    <cellStyle name="Punto 4 22 2 2 2" xfId="53163"/>
    <cellStyle name="Punto 4 22 2 3" xfId="53164"/>
    <cellStyle name="Punto 4 22 2 4" xfId="53165"/>
    <cellStyle name="Punto 4 22 2 5" xfId="53166"/>
    <cellStyle name="Punto 4 22 2 6" xfId="53167"/>
    <cellStyle name="Punto 4 22 3" xfId="53168"/>
    <cellStyle name="Punto 4 22 3 2" xfId="53169"/>
    <cellStyle name="Punto 4 22 4" xfId="53170"/>
    <cellStyle name="Punto 4 22 4 2" xfId="53171"/>
    <cellStyle name="Punto 4 22 5" xfId="53172"/>
    <cellStyle name="Punto 4 23" xfId="53173"/>
    <cellStyle name="Punto 4 23 2" xfId="53174"/>
    <cellStyle name="Punto 4 23 2 2" xfId="53175"/>
    <cellStyle name="Punto 4 23 2 2 2" xfId="53176"/>
    <cellStyle name="Punto 4 23 2 3" xfId="53177"/>
    <cellStyle name="Punto 4 23 2 4" xfId="53178"/>
    <cellStyle name="Punto 4 23 2 5" xfId="53179"/>
    <cellStyle name="Punto 4 23 2 6" xfId="53180"/>
    <cellStyle name="Punto 4 23 3" xfId="53181"/>
    <cellStyle name="Punto 4 23 3 2" xfId="53182"/>
    <cellStyle name="Punto 4 23 4" xfId="53183"/>
    <cellStyle name="Punto 4 23 4 2" xfId="53184"/>
    <cellStyle name="Punto 4 23 5" xfId="53185"/>
    <cellStyle name="Punto 4 24" xfId="53186"/>
    <cellStyle name="Punto 4 24 2" xfId="53187"/>
    <cellStyle name="Punto 4 24 2 2" xfId="53188"/>
    <cellStyle name="Punto 4 24 2 2 2" xfId="53189"/>
    <cellStyle name="Punto 4 24 2 3" xfId="53190"/>
    <cellStyle name="Punto 4 24 2 4" xfId="53191"/>
    <cellStyle name="Punto 4 24 2 5" xfId="53192"/>
    <cellStyle name="Punto 4 24 2 6" xfId="53193"/>
    <cellStyle name="Punto 4 24 3" xfId="53194"/>
    <cellStyle name="Punto 4 24 3 2" xfId="53195"/>
    <cellStyle name="Punto 4 24 4" xfId="53196"/>
    <cellStyle name="Punto 4 24 4 2" xfId="53197"/>
    <cellStyle name="Punto 4 24 5" xfId="53198"/>
    <cellStyle name="Punto 4 25" xfId="53199"/>
    <cellStyle name="Punto 4 25 2" xfId="53200"/>
    <cellStyle name="Punto 4 25 2 2" xfId="53201"/>
    <cellStyle name="Punto 4 25 2 2 2" xfId="53202"/>
    <cellStyle name="Punto 4 25 2 3" xfId="53203"/>
    <cellStyle name="Punto 4 25 2 4" xfId="53204"/>
    <cellStyle name="Punto 4 25 2 5" xfId="53205"/>
    <cellStyle name="Punto 4 25 2 6" xfId="53206"/>
    <cellStyle name="Punto 4 25 3" xfId="53207"/>
    <cellStyle name="Punto 4 25 3 2" xfId="53208"/>
    <cellStyle name="Punto 4 25 4" xfId="53209"/>
    <cellStyle name="Punto 4 25 4 2" xfId="53210"/>
    <cellStyle name="Punto 4 25 5" xfId="53211"/>
    <cellStyle name="Punto 4 26" xfId="53212"/>
    <cellStyle name="Punto 4 26 2" xfId="53213"/>
    <cellStyle name="Punto 4 26 2 2" xfId="53214"/>
    <cellStyle name="Punto 4 26 2 2 2" xfId="53215"/>
    <cellStyle name="Punto 4 26 2 3" xfId="53216"/>
    <cellStyle name="Punto 4 26 2 4" xfId="53217"/>
    <cellStyle name="Punto 4 26 2 5" xfId="53218"/>
    <cellStyle name="Punto 4 26 2 6" xfId="53219"/>
    <cellStyle name="Punto 4 26 3" xfId="53220"/>
    <cellStyle name="Punto 4 26 3 2" xfId="53221"/>
    <cellStyle name="Punto 4 26 4" xfId="53222"/>
    <cellStyle name="Punto 4 26 4 2" xfId="53223"/>
    <cellStyle name="Punto 4 26 5" xfId="53224"/>
    <cellStyle name="Punto 4 27" xfId="53225"/>
    <cellStyle name="Punto 4 27 2" xfId="53226"/>
    <cellStyle name="Punto 4 27 2 2" xfId="53227"/>
    <cellStyle name="Punto 4 27 2 2 2" xfId="53228"/>
    <cellStyle name="Punto 4 27 2 3" xfId="53229"/>
    <cellStyle name="Punto 4 27 2 4" xfId="53230"/>
    <cellStyle name="Punto 4 27 2 5" xfId="53231"/>
    <cellStyle name="Punto 4 27 2 6" xfId="53232"/>
    <cellStyle name="Punto 4 27 3" xfId="53233"/>
    <cellStyle name="Punto 4 27 3 2" xfId="53234"/>
    <cellStyle name="Punto 4 27 4" xfId="53235"/>
    <cellStyle name="Punto 4 27 4 2" xfId="53236"/>
    <cellStyle name="Punto 4 27 5" xfId="53237"/>
    <cellStyle name="Punto 4 28" xfId="53238"/>
    <cellStyle name="Punto 4 28 2" xfId="53239"/>
    <cellStyle name="Punto 4 28 2 2" xfId="53240"/>
    <cellStyle name="Punto 4 28 2 2 2" xfId="53241"/>
    <cellStyle name="Punto 4 28 2 3" xfId="53242"/>
    <cellStyle name="Punto 4 28 2 4" xfId="53243"/>
    <cellStyle name="Punto 4 28 2 5" xfId="53244"/>
    <cellStyle name="Punto 4 28 2 6" xfId="53245"/>
    <cellStyle name="Punto 4 28 3" xfId="53246"/>
    <cellStyle name="Punto 4 28 3 2" xfId="53247"/>
    <cellStyle name="Punto 4 28 4" xfId="53248"/>
    <cellStyle name="Punto 4 28 4 2" xfId="53249"/>
    <cellStyle name="Punto 4 28 5" xfId="53250"/>
    <cellStyle name="Punto 4 29" xfId="53251"/>
    <cellStyle name="Punto 4 29 2" xfId="53252"/>
    <cellStyle name="Punto 4 29 2 2" xfId="53253"/>
    <cellStyle name="Punto 4 29 2 2 2" xfId="53254"/>
    <cellStyle name="Punto 4 29 2 3" xfId="53255"/>
    <cellStyle name="Punto 4 29 2 4" xfId="53256"/>
    <cellStyle name="Punto 4 29 2 5" xfId="53257"/>
    <cellStyle name="Punto 4 29 2 6" xfId="53258"/>
    <cellStyle name="Punto 4 29 3" xfId="53259"/>
    <cellStyle name="Punto 4 29 3 2" xfId="53260"/>
    <cellStyle name="Punto 4 29 4" xfId="53261"/>
    <cellStyle name="Punto 4 29 4 2" xfId="53262"/>
    <cellStyle name="Punto 4 29 5" xfId="53263"/>
    <cellStyle name="Punto 4 3" xfId="53264"/>
    <cellStyle name="Punto 4 3 2" xfId="53265"/>
    <cellStyle name="Punto 4 3 2 2" xfId="53266"/>
    <cellStyle name="Punto 4 3 2 2 2" xfId="53267"/>
    <cellStyle name="Punto 4 3 2 2 3" xfId="53268"/>
    <cellStyle name="Punto 4 3 2 2 4" xfId="53269"/>
    <cellStyle name="Punto 4 3 2 3" xfId="53270"/>
    <cellStyle name="Punto 4 3 3" xfId="53271"/>
    <cellStyle name="Punto 4 3 3 2" xfId="53272"/>
    <cellStyle name="Punto 4 3 3 2 2" xfId="53273"/>
    <cellStyle name="Punto 4 3 3 3" xfId="53274"/>
    <cellStyle name="Punto 4 3 3 4" xfId="53275"/>
    <cellStyle name="Punto 4 3 4" xfId="53276"/>
    <cellStyle name="Punto 4 3 4 2" xfId="53277"/>
    <cellStyle name="Punto 4 3 4 3" xfId="53278"/>
    <cellStyle name="Punto 4 3 5" xfId="53279"/>
    <cellStyle name="Punto 4 30" xfId="53280"/>
    <cellStyle name="Punto 4 30 2" xfId="53281"/>
    <cellStyle name="Punto 4 30 2 2" xfId="53282"/>
    <cellStyle name="Punto 4 30 2 2 2" xfId="53283"/>
    <cellStyle name="Punto 4 30 2 3" xfId="53284"/>
    <cellStyle name="Punto 4 30 2 4" xfId="53285"/>
    <cellStyle name="Punto 4 30 2 5" xfId="53286"/>
    <cellStyle name="Punto 4 30 2 6" xfId="53287"/>
    <cellStyle name="Punto 4 30 3" xfId="53288"/>
    <cellStyle name="Punto 4 30 3 2" xfId="53289"/>
    <cellStyle name="Punto 4 30 4" xfId="53290"/>
    <cellStyle name="Punto 4 30 4 2" xfId="53291"/>
    <cellStyle name="Punto 4 30 5" xfId="53292"/>
    <cellStyle name="Punto 4 31" xfId="53293"/>
    <cellStyle name="Punto 4 31 2" xfId="53294"/>
    <cellStyle name="Punto 4 31 2 2" xfId="53295"/>
    <cellStyle name="Punto 4 31 2 2 2" xfId="53296"/>
    <cellStyle name="Punto 4 31 2 3" xfId="53297"/>
    <cellStyle name="Punto 4 31 2 4" xfId="53298"/>
    <cellStyle name="Punto 4 31 2 5" xfId="53299"/>
    <cellStyle name="Punto 4 31 2 6" xfId="53300"/>
    <cellStyle name="Punto 4 31 3" xfId="53301"/>
    <cellStyle name="Punto 4 31 3 2" xfId="53302"/>
    <cellStyle name="Punto 4 31 4" xfId="53303"/>
    <cellStyle name="Punto 4 31 4 2" xfId="53304"/>
    <cellStyle name="Punto 4 31 5" xfId="53305"/>
    <cellStyle name="Punto 4 32" xfId="53306"/>
    <cellStyle name="Punto 4 32 2" xfId="53307"/>
    <cellStyle name="Punto 4 32 2 2" xfId="53308"/>
    <cellStyle name="Punto 4 32 2 2 2" xfId="53309"/>
    <cellStyle name="Punto 4 32 2 3" xfId="53310"/>
    <cellStyle name="Punto 4 32 2 4" xfId="53311"/>
    <cellStyle name="Punto 4 32 2 5" xfId="53312"/>
    <cellStyle name="Punto 4 32 2 6" xfId="53313"/>
    <cellStyle name="Punto 4 32 3" xfId="53314"/>
    <cellStyle name="Punto 4 32 3 2" xfId="53315"/>
    <cellStyle name="Punto 4 32 4" xfId="53316"/>
    <cellStyle name="Punto 4 32 4 2" xfId="53317"/>
    <cellStyle name="Punto 4 32 5" xfId="53318"/>
    <cellStyle name="Punto 4 33" xfId="53319"/>
    <cellStyle name="Punto 4 33 2" xfId="53320"/>
    <cellStyle name="Punto 4 33 2 2" xfId="53321"/>
    <cellStyle name="Punto 4 33 2 2 2" xfId="53322"/>
    <cellStyle name="Punto 4 33 2 3" xfId="53323"/>
    <cellStyle name="Punto 4 33 2 4" xfId="53324"/>
    <cellStyle name="Punto 4 33 2 5" xfId="53325"/>
    <cellStyle name="Punto 4 33 2 6" xfId="53326"/>
    <cellStyle name="Punto 4 33 3" xfId="53327"/>
    <cellStyle name="Punto 4 33 3 2" xfId="53328"/>
    <cellStyle name="Punto 4 33 4" xfId="53329"/>
    <cellStyle name="Punto 4 33 4 2" xfId="53330"/>
    <cellStyle name="Punto 4 33 5" xfId="53331"/>
    <cellStyle name="Punto 4 34" xfId="53332"/>
    <cellStyle name="Punto 4 34 2" xfId="53333"/>
    <cellStyle name="Punto 4 34 2 2" xfId="53334"/>
    <cellStyle name="Punto 4 34 2 2 2" xfId="53335"/>
    <cellStyle name="Punto 4 34 2 3" xfId="53336"/>
    <cellStyle name="Punto 4 34 2 4" xfId="53337"/>
    <cellStyle name="Punto 4 34 2 5" xfId="53338"/>
    <cellStyle name="Punto 4 34 2 6" xfId="53339"/>
    <cellStyle name="Punto 4 34 3" xfId="53340"/>
    <cellStyle name="Punto 4 34 3 2" xfId="53341"/>
    <cellStyle name="Punto 4 34 4" xfId="53342"/>
    <cellStyle name="Punto 4 34 4 2" xfId="53343"/>
    <cellStyle name="Punto 4 34 5" xfId="53344"/>
    <cellStyle name="Punto 4 35" xfId="53345"/>
    <cellStyle name="Punto 4 35 2" xfId="53346"/>
    <cellStyle name="Punto 4 35 2 2" xfId="53347"/>
    <cellStyle name="Punto 4 35 2 2 2" xfId="53348"/>
    <cellStyle name="Punto 4 35 2 3" xfId="53349"/>
    <cellStyle name="Punto 4 35 2 4" xfId="53350"/>
    <cellStyle name="Punto 4 35 2 5" xfId="53351"/>
    <cellStyle name="Punto 4 35 2 6" xfId="53352"/>
    <cellStyle name="Punto 4 35 3" xfId="53353"/>
    <cellStyle name="Punto 4 35 3 2" xfId="53354"/>
    <cellStyle name="Punto 4 35 4" xfId="53355"/>
    <cellStyle name="Punto 4 35 4 2" xfId="53356"/>
    <cellStyle name="Punto 4 35 5" xfId="53357"/>
    <cellStyle name="Punto 4 36" xfId="53358"/>
    <cellStyle name="Punto 4 36 2" xfId="53359"/>
    <cellStyle name="Punto 4 36 2 2" xfId="53360"/>
    <cellStyle name="Punto 4 36 2 2 2" xfId="53361"/>
    <cellStyle name="Punto 4 36 2 3" xfId="53362"/>
    <cellStyle name="Punto 4 36 2 4" xfId="53363"/>
    <cellStyle name="Punto 4 36 2 5" xfId="53364"/>
    <cellStyle name="Punto 4 36 2 6" xfId="53365"/>
    <cellStyle name="Punto 4 36 3" xfId="53366"/>
    <cellStyle name="Punto 4 36 3 2" xfId="53367"/>
    <cellStyle name="Punto 4 36 4" xfId="53368"/>
    <cellStyle name="Punto 4 36 4 2" xfId="53369"/>
    <cellStyle name="Punto 4 36 5" xfId="53370"/>
    <cellStyle name="Punto 4 37" xfId="53371"/>
    <cellStyle name="Punto 4 37 2" xfId="53372"/>
    <cellStyle name="Punto 4 37 2 2" xfId="53373"/>
    <cellStyle name="Punto 4 37 2 2 2" xfId="53374"/>
    <cellStyle name="Punto 4 37 2 3" xfId="53375"/>
    <cellStyle name="Punto 4 37 2 4" xfId="53376"/>
    <cellStyle name="Punto 4 37 2 5" xfId="53377"/>
    <cellStyle name="Punto 4 37 2 6" xfId="53378"/>
    <cellStyle name="Punto 4 37 3" xfId="53379"/>
    <cellStyle name="Punto 4 37 3 2" xfId="53380"/>
    <cellStyle name="Punto 4 37 4" xfId="53381"/>
    <cellStyle name="Punto 4 37 4 2" xfId="53382"/>
    <cellStyle name="Punto 4 37 5" xfId="53383"/>
    <cellStyle name="Punto 4 38" xfId="53384"/>
    <cellStyle name="Punto 4 38 2" xfId="53385"/>
    <cellStyle name="Punto 4 38 2 2" xfId="53386"/>
    <cellStyle name="Punto 4 38 2 2 2" xfId="53387"/>
    <cellStyle name="Punto 4 38 2 3" xfId="53388"/>
    <cellStyle name="Punto 4 38 2 4" xfId="53389"/>
    <cellStyle name="Punto 4 38 2 5" xfId="53390"/>
    <cellStyle name="Punto 4 38 2 6" xfId="53391"/>
    <cellStyle name="Punto 4 38 3" xfId="53392"/>
    <cellStyle name="Punto 4 38 3 2" xfId="53393"/>
    <cellStyle name="Punto 4 38 4" xfId="53394"/>
    <cellStyle name="Punto 4 38 4 2" xfId="53395"/>
    <cellStyle name="Punto 4 38 5" xfId="53396"/>
    <cellStyle name="Punto 4 39" xfId="53397"/>
    <cellStyle name="Punto 4 39 2" xfId="53398"/>
    <cellStyle name="Punto 4 39 2 2" xfId="53399"/>
    <cellStyle name="Punto 4 39 2 2 2" xfId="53400"/>
    <cellStyle name="Punto 4 39 2 3" xfId="53401"/>
    <cellStyle name="Punto 4 39 2 4" xfId="53402"/>
    <cellStyle name="Punto 4 39 2 5" xfId="53403"/>
    <cellStyle name="Punto 4 39 2 6" xfId="53404"/>
    <cellStyle name="Punto 4 39 3" xfId="53405"/>
    <cellStyle name="Punto 4 39 3 2" xfId="53406"/>
    <cellStyle name="Punto 4 39 4" xfId="53407"/>
    <cellStyle name="Punto 4 39 4 2" xfId="53408"/>
    <cellStyle name="Punto 4 39 5" xfId="53409"/>
    <cellStyle name="Punto 4 4" xfId="53410"/>
    <cellStyle name="Punto 4 4 2" xfId="53411"/>
    <cellStyle name="Punto 4 4 2 2" xfId="53412"/>
    <cellStyle name="Punto 4 4 2 2 2" xfId="53413"/>
    <cellStyle name="Punto 4 4 2 2 3" xfId="53414"/>
    <cellStyle name="Punto 4 4 2 2 4" xfId="53415"/>
    <cellStyle name="Punto 4 4 2 3" xfId="53416"/>
    <cellStyle name="Punto 4 4 3" xfId="53417"/>
    <cellStyle name="Punto 4 4 3 2" xfId="53418"/>
    <cellStyle name="Punto 4 4 3 2 2" xfId="53419"/>
    <cellStyle name="Punto 4 4 3 3" xfId="53420"/>
    <cellStyle name="Punto 4 4 3 4" xfId="53421"/>
    <cellStyle name="Punto 4 4 4" xfId="53422"/>
    <cellStyle name="Punto 4 4 4 2" xfId="53423"/>
    <cellStyle name="Punto 4 4 4 3" xfId="53424"/>
    <cellStyle name="Punto 4 4 5" xfId="53425"/>
    <cellStyle name="Punto 4 40" xfId="53426"/>
    <cellStyle name="Punto 4 40 2" xfId="53427"/>
    <cellStyle name="Punto 4 40 2 2" xfId="53428"/>
    <cellStyle name="Punto 4 40 2 2 2" xfId="53429"/>
    <cellStyle name="Punto 4 40 2 3" xfId="53430"/>
    <cellStyle name="Punto 4 40 2 4" xfId="53431"/>
    <cellStyle name="Punto 4 40 2 5" xfId="53432"/>
    <cellStyle name="Punto 4 40 2 6" xfId="53433"/>
    <cellStyle name="Punto 4 40 3" xfId="53434"/>
    <cellStyle name="Punto 4 40 3 2" xfId="53435"/>
    <cellStyle name="Punto 4 40 4" xfId="53436"/>
    <cellStyle name="Punto 4 40 4 2" xfId="53437"/>
    <cellStyle name="Punto 4 40 5" xfId="53438"/>
    <cellStyle name="Punto 4 41" xfId="53439"/>
    <cellStyle name="Punto 4 41 2" xfId="53440"/>
    <cellStyle name="Punto 4 41 2 2" xfId="53441"/>
    <cellStyle name="Punto 4 41 2 2 2" xfId="53442"/>
    <cellStyle name="Punto 4 41 2 3" xfId="53443"/>
    <cellStyle name="Punto 4 41 2 4" xfId="53444"/>
    <cellStyle name="Punto 4 41 2 5" xfId="53445"/>
    <cellStyle name="Punto 4 41 2 6" xfId="53446"/>
    <cellStyle name="Punto 4 41 3" xfId="53447"/>
    <cellStyle name="Punto 4 41 3 2" xfId="53448"/>
    <cellStyle name="Punto 4 41 4" xfId="53449"/>
    <cellStyle name="Punto 4 41 4 2" xfId="53450"/>
    <cellStyle name="Punto 4 41 5" xfId="53451"/>
    <cellStyle name="Punto 4 42" xfId="53452"/>
    <cellStyle name="Punto 4 42 2" xfId="53453"/>
    <cellStyle name="Punto 4 42 2 2" xfId="53454"/>
    <cellStyle name="Punto 4 42 2 2 2" xfId="53455"/>
    <cellStyle name="Punto 4 42 2 3" xfId="53456"/>
    <cellStyle name="Punto 4 42 2 4" xfId="53457"/>
    <cellStyle name="Punto 4 42 2 5" xfId="53458"/>
    <cellStyle name="Punto 4 42 2 6" xfId="53459"/>
    <cellStyle name="Punto 4 42 3" xfId="53460"/>
    <cellStyle name="Punto 4 42 3 2" xfId="53461"/>
    <cellStyle name="Punto 4 42 4" xfId="53462"/>
    <cellStyle name="Punto 4 42 4 2" xfId="53463"/>
    <cellStyle name="Punto 4 42 5" xfId="53464"/>
    <cellStyle name="Punto 4 43" xfId="53465"/>
    <cellStyle name="Punto 4 43 2" xfId="53466"/>
    <cellStyle name="Punto 4 43 2 2" xfId="53467"/>
    <cellStyle name="Punto 4 43 2 2 2" xfId="53468"/>
    <cellStyle name="Punto 4 43 2 3" xfId="53469"/>
    <cellStyle name="Punto 4 43 2 4" xfId="53470"/>
    <cellStyle name="Punto 4 43 2 5" xfId="53471"/>
    <cellStyle name="Punto 4 43 2 6" xfId="53472"/>
    <cellStyle name="Punto 4 43 3" xfId="53473"/>
    <cellStyle name="Punto 4 43 3 2" xfId="53474"/>
    <cellStyle name="Punto 4 43 4" xfId="53475"/>
    <cellStyle name="Punto 4 43 4 2" xfId="53476"/>
    <cellStyle name="Punto 4 43 5" xfId="53477"/>
    <cellStyle name="Punto 4 44" xfId="53478"/>
    <cellStyle name="Punto 4 44 2" xfId="53479"/>
    <cellStyle name="Punto 4 44 2 2" xfId="53480"/>
    <cellStyle name="Punto 4 44 2 2 2" xfId="53481"/>
    <cellStyle name="Punto 4 44 2 3" xfId="53482"/>
    <cellStyle name="Punto 4 44 2 4" xfId="53483"/>
    <cellStyle name="Punto 4 44 2 5" xfId="53484"/>
    <cellStyle name="Punto 4 44 2 6" xfId="53485"/>
    <cellStyle name="Punto 4 44 3" xfId="53486"/>
    <cellStyle name="Punto 4 44 3 2" xfId="53487"/>
    <cellStyle name="Punto 4 44 4" xfId="53488"/>
    <cellStyle name="Punto 4 44 4 2" xfId="53489"/>
    <cellStyle name="Punto 4 44 5" xfId="53490"/>
    <cellStyle name="Punto 4 45" xfId="53491"/>
    <cellStyle name="Punto 4 45 2" xfId="53492"/>
    <cellStyle name="Punto 4 45 2 2" xfId="53493"/>
    <cellStyle name="Punto 4 45 2 2 2" xfId="53494"/>
    <cellStyle name="Punto 4 45 2 3" xfId="53495"/>
    <cellStyle name="Punto 4 45 2 4" xfId="53496"/>
    <cellStyle name="Punto 4 45 2 5" xfId="53497"/>
    <cellStyle name="Punto 4 45 2 6" xfId="53498"/>
    <cellStyle name="Punto 4 45 3" xfId="53499"/>
    <cellStyle name="Punto 4 45 3 2" xfId="53500"/>
    <cellStyle name="Punto 4 45 4" xfId="53501"/>
    <cellStyle name="Punto 4 45 4 2" xfId="53502"/>
    <cellStyle name="Punto 4 45 5" xfId="53503"/>
    <cellStyle name="Punto 4 46" xfId="53504"/>
    <cellStyle name="Punto 4 46 2" xfId="53505"/>
    <cellStyle name="Punto 4 46 2 2" xfId="53506"/>
    <cellStyle name="Punto 4 46 2 2 2" xfId="53507"/>
    <cellStyle name="Punto 4 46 2 3" xfId="53508"/>
    <cellStyle name="Punto 4 46 2 4" xfId="53509"/>
    <cellStyle name="Punto 4 46 2 5" xfId="53510"/>
    <cellStyle name="Punto 4 46 2 6" xfId="53511"/>
    <cellStyle name="Punto 4 46 3" xfId="53512"/>
    <cellStyle name="Punto 4 46 3 2" xfId="53513"/>
    <cellStyle name="Punto 4 46 4" xfId="53514"/>
    <cellStyle name="Punto 4 46 4 2" xfId="53515"/>
    <cellStyle name="Punto 4 46 5" xfId="53516"/>
    <cellStyle name="Punto 4 47" xfId="53517"/>
    <cellStyle name="Punto 4 47 2" xfId="53518"/>
    <cellStyle name="Punto 4 47 2 2" xfId="53519"/>
    <cellStyle name="Punto 4 47 2 2 2" xfId="53520"/>
    <cellStyle name="Punto 4 47 2 3" xfId="53521"/>
    <cellStyle name="Punto 4 47 2 4" xfId="53522"/>
    <cellStyle name="Punto 4 47 2 5" xfId="53523"/>
    <cellStyle name="Punto 4 47 2 6" xfId="53524"/>
    <cellStyle name="Punto 4 47 3" xfId="53525"/>
    <cellStyle name="Punto 4 47 3 2" xfId="53526"/>
    <cellStyle name="Punto 4 47 4" xfId="53527"/>
    <cellStyle name="Punto 4 47 4 2" xfId="53528"/>
    <cellStyle name="Punto 4 47 5" xfId="53529"/>
    <cellStyle name="Punto 4 48" xfId="53530"/>
    <cellStyle name="Punto 4 48 2" xfId="53531"/>
    <cellStyle name="Punto 4 48 2 2" xfId="53532"/>
    <cellStyle name="Punto 4 48 2 2 2" xfId="53533"/>
    <cellStyle name="Punto 4 48 2 3" xfId="53534"/>
    <cellStyle name="Punto 4 48 2 4" xfId="53535"/>
    <cellStyle name="Punto 4 48 2 5" xfId="53536"/>
    <cellStyle name="Punto 4 48 2 6" xfId="53537"/>
    <cellStyle name="Punto 4 48 3" xfId="53538"/>
    <cellStyle name="Punto 4 48 3 2" xfId="53539"/>
    <cellStyle name="Punto 4 48 4" xfId="53540"/>
    <cellStyle name="Punto 4 48 4 2" xfId="53541"/>
    <cellStyle name="Punto 4 48 5" xfId="53542"/>
    <cellStyle name="Punto 4 49" xfId="53543"/>
    <cellStyle name="Punto 4 49 2" xfId="53544"/>
    <cellStyle name="Punto 4 49 2 2" xfId="53545"/>
    <cellStyle name="Punto 4 49 2 2 2" xfId="53546"/>
    <cellStyle name="Punto 4 49 2 3" xfId="53547"/>
    <cellStyle name="Punto 4 49 2 4" xfId="53548"/>
    <cellStyle name="Punto 4 49 2 5" xfId="53549"/>
    <cellStyle name="Punto 4 49 2 6" xfId="53550"/>
    <cellStyle name="Punto 4 49 3" xfId="53551"/>
    <cellStyle name="Punto 4 49 3 2" xfId="53552"/>
    <cellStyle name="Punto 4 49 4" xfId="53553"/>
    <cellStyle name="Punto 4 49 4 2" xfId="53554"/>
    <cellStyle name="Punto 4 49 5" xfId="53555"/>
    <cellStyle name="Punto 4 5" xfId="53556"/>
    <cellStyle name="Punto 4 5 2" xfId="53557"/>
    <cellStyle name="Punto 4 5 2 2" xfId="53558"/>
    <cellStyle name="Punto 4 5 2 2 2" xfId="53559"/>
    <cellStyle name="Punto 4 5 2 2 3" xfId="53560"/>
    <cellStyle name="Punto 4 5 2 3" xfId="53561"/>
    <cellStyle name="Punto 4 5 3" xfId="53562"/>
    <cellStyle name="Punto 4 5 3 2" xfId="53563"/>
    <cellStyle name="Punto 4 5 3 2 2" xfId="53564"/>
    <cellStyle name="Punto 4 5 4" xfId="53565"/>
    <cellStyle name="Punto 4 5 4 2" xfId="53566"/>
    <cellStyle name="Punto 4 5 4 3" xfId="53567"/>
    <cellStyle name="Punto 4 5 4 3 2" xfId="53568"/>
    <cellStyle name="Punto 4 5 4 3 2 2" xfId="53569"/>
    <cellStyle name="Punto 4 5 4 3 2 3" xfId="53570"/>
    <cellStyle name="Punto 4 5 4 4" xfId="53571"/>
    <cellStyle name="Punto 4 5 4 4 2" xfId="53572"/>
    <cellStyle name="Punto 4 5 5" xfId="53573"/>
    <cellStyle name="Punto 4 5 5 2" xfId="53574"/>
    <cellStyle name="Punto 4 5 6" xfId="53575"/>
    <cellStyle name="Punto 4 5 7" xfId="53576"/>
    <cellStyle name="Punto 4 5 7 2" xfId="53577"/>
    <cellStyle name="Punto 4 5 7 3" xfId="53578"/>
    <cellStyle name="Punto 4 5 8" xfId="53579"/>
    <cellStyle name="Punto 4 50" xfId="53580"/>
    <cellStyle name="Punto 4 50 2" xfId="53581"/>
    <cellStyle name="Punto 4 50 2 2" xfId="53582"/>
    <cellStyle name="Punto 4 50 2 2 2" xfId="53583"/>
    <cellStyle name="Punto 4 50 2 3" xfId="53584"/>
    <cellStyle name="Punto 4 50 2 4" xfId="53585"/>
    <cellStyle name="Punto 4 50 2 5" xfId="53586"/>
    <cellStyle name="Punto 4 50 2 6" xfId="53587"/>
    <cellStyle name="Punto 4 50 3" xfId="53588"/>
    <cellStyle name="Punto 4 50 3 2" xfId="53589"/>
    <cellStyle name="Punto 4 50 4" xfId="53590"/>
    <cellStyle name="Punto 4 50 4 2" xfId="53591"/>
    <cellStyle name="Punto 4 50 5" xfId="53592"/>
    <cellStyle name="Punto 4 51" xfId="53593"/>
    <cellStyle name="Punto 4 51 2" xfId="53594"/>
    <cellStyle name="Punto 4 51 2 2" xfId="53595"/>
    <cellStyle name="Punto 4 51 2 2 2" xfId="53596"/>
    <cellStyle name="Punto 4 51 2 3" xfId="53597"/>
    <cellStyle name="Punto 4 51 2 4" xfId="53598"/>
    <cellStyle name="Punto 4 51 2 5" xfId="53599"/>
    <cellStyle name="Punto 4 51 2 6" xfId="53600"/>
    <cellStyle name="Punto 4 51 3" xfId="53601"/>
    <cellStyle name="Punto 4 51 3 2" xfId="53602"/>
    <cellStyle name="Punto 4 51 4" xfId="53603"/>
    <cellStyle name="Punto 4 51 4 2" xfId="53604"/>
    <cellStyle name="Punto 4 51 5" xfId="53605"/>
    <cellStyle name="Punto 4 52" xfId="53606"/>
    <cellStyle name="Punto 4 52 2" xfId="53607"/>
    <cellStyle name="Punto 4 52 2 2" xfId="53608"/>
    <cellStyle name="Punto 4 52 2 2 2" xfId="53609"/>
    <cellStyle name="Punto 4 52 2 3" xfId="53610"/>
    <cellStyle name="Punto 4 52 2 4" xfId="53611"/>
    <cellStyle name="Punto 4 52 2 5" xfId="53612"/>
    <cellStyle name="Punto 4 52 2 6" xfId="53613"/>
    <cellStyle name="Punto 4 52 3" xfId="53614"/>
    <cellStyle name="Punto 4 52 3 2" xfId="53615"/>
    <cellStyle name="Punto 4 52 4" xfId="53616"/>
    <cellStyle name="Punto 4 52 4 2" xfId="53617"/>
    <cellStyle name="Punto 4 52 5" xfId="53618"/>
    <cellStyle name="Punto 4 53" xfId="53619"/>
    <cellStyle name="Punto 4 53 2" xfId="53620"/>
    <cellStyle name="Punto 4 53 2 2" xfId="53621"/>
    <cellStyle name="Punto 4 53 2 2 2" xfId="53622"/>
    <cellStyle name="Punto 4 53 2 3" xfId="53623"/>
    <cellStyle name="Punto 4 53 2 4" xfId="53624"/>
    <cellStyle name="Punto 4 53 2 5" xfId="53625"/>
    <cellStyle name="Punto 4 53 2 6" xfId="53626"/>
    <cellStyle name="Punto 4 53 3" xfId="53627"/>
    <cellStyle name="Punto 4 53 3 2" xfId="53628"/>
    <cellStyle name="Punto 4 53 4" xfId="53629"/>
    <cellStyle name="Punto 4 53 4 2" xfId="53630"/>
    <cellStyle name="Punto 4 53 5" xfId="53631"/>
    <cellStyle name="Punto 4 54" xfId="53632"/>
    <cellStyle name="Punto 4 54 2" xfId="53633"/>
    <cellStyle name="Punto 4 54 2 2" xfId="53634"/>
    <cellStyle name="Punto 4 54 2 2 2" xfId="53635"/>
    <cellStyle name="Punto 4 54 2 3" xfId="53636"/>
    <cellStyle name="Punto 4 54 2 4" xfId="53637"/>
    <cellStyle name="Punto 4 54 2 5" xfId="53638"/>
    <cellStyle name="Punto 4 54 2 6" xfId="53639"/>
    <cellStyle name="Punto 4 54 3" xfId="53640"/>
    <cellStyle name="Punto 4 54 3 2" xfId="53641"/>
    <cellStyle name="Punto 4 54 4" xfId="53642"/>
    <cellStyle name="Punto 4 54 4 2" xfId="53643"/>
    <cellStyle name="Punto 4 54 5" xfId="53644"/>
    <cellStyle name="Punto 4 55" xfId="53645"/>
    <cellStyle name="Punto 4 55 2" xfId="53646"/>
    <cellStyle name="Punto 4 55 2 2" xfId="53647"/>
    <cellStyle name="Punto 4 55 2 2 2" xfId="53648"/>
    <cellStyle name="Punto 4 55 2 3" xfId="53649"/>
    <cellStyle name="Punto 4 55 2 4" xfId="53650"/>
    <cellStyle name="Punto 4 55 2 5" xfId="53651"/>
    <cellStyle name="Punto 4 55 2 6" xfId="53652"/>
    <cellStyle name="Punto 4 55 3" xfId="53653"/>
    <cellStyle name="Punto 4 55 3 2" xfId="53654"/>
    <cellStyle name="Punto 4 55 4" xfId="53655"/>
    <cellStyle name="Punto 4 55 4 2" xfId="53656"/>
    <cellStyle name="Punto 4 55 5" xfId="53657"/>
    <cellStyle name="Punto 4 56" xfId="53658"/>
    <cellStyle name="Punto 4 56 2" xfId="53659"/>
    <cellStyle name="Punto 4 56 2 2" xfId="53660"/>
    <cellStyle name="Punto 4 56 2 2 2" xfId="53661"/>
    <cellStyle name="Punto 4 56 2 3" xfId="53662"/>
    <cellStyle name="Punto 4 56 2 4" xfId="53663"/>
    <cellStyle name="Punto 4 56 2 5" xfId="53664"/>
    <cellStyle name="Punto 4 56 2 6" xfId="53665"/>
    <cellStyle name="Punto 4 56 3" xfId="53666"/>
    <cellStyle name="Punto 4 56 3 2" xfId="53667"/>
    <cellStyle name="Punto 4 56 4" xfId="53668"/>
    <cellStyle name="Punto 4 56 4 2" xfId="53669"/>
    <cellStyle name="Punto 4 56 5" xfId="53670"/>
    <cellStyle name="Punto 4 57" xfId="53671"/>
    <cellStyle name="Punto 4 57 2" xfId="53672"/>
    <cellStyle name="Punto 4 57 2 2" xfId="53673"/>
    <cellStyle name="Punto 4 57 2 2 2" xfId="53674"/>
    <cellStyle name="Punto 4 57 2 3" xfId="53675"/>
    <cellStyle name="Punto 4 57 2 4" xfId="53676"/>
    <cellStyle name="Punto 4 57 2 5" xfId="53677"/>
    <cellStyle name="Punto 4 57 2 6" xfId="53678"/>
    <cellStyle name="Punto 4 57 3" xfId="53679"/>
    <cellStyle name="Punto 4 57 3 2" xfId="53680"/>
    <cellStyle name="Punto 4 57 4" xfId="53681"/>
    <cellStyle name="Punto 4 57 4 2" xfId="53682"/>
    <cellStyle name="Punto 4 57 5" xfId="53683"/>
    <cellStyle name="Punto 4 58" xfId="53684"/>
    <cellStyle name="Punto 4 58 2" xfId="53685"/>
    <cellStyle name="Punto 4 58 2 2" xfId="53686"/>
    <cellStyle name="Punto 4 58 2 2 2" xfId="53687"/>
    <cellStyle name="Punto 4 58 2 3" xfId="53688"/>
    <cellStyle name="Punto 4 58 2 4" xfId="53689"/>
    <cellStyle name="Punto 4 58 2 5" xfId="53690"/>
    <cellStyle name="Punto 4 58 2 6" xfId="53691"/>
    <cellStyle name="Punto 4 58 3" xfId="53692"/>
    <cellStyle name="Punto 4 58 3 2" xfId="53693"/>
    <cellStyle name="Punto 4 58 4" xfId="53694"/>
    <cellStyle name="Punto 4 58 4 2" xfId="53695"/>
    <cellStyle name="Punto 4 58 5" xfId="53696"/>
    <cellStyle name="Punto 4 59" xfId="53697"/>
    <cellStyle name="Punto 4 59 2" xfId="53698"/>
    <cellStyle name="Punto 4 59 2 2" xfId="53699"/>
    <cellStyle name="Punto 4 59 2 2 2" xfId="53700"/>
    <cellStyle name="Punto 4 59 2 3" xfId="53701"/>
    <cellStyle name="Punto 4 59 2 4" xfId="53702"/>
    <cellStyle name="Punto 4 59 2 5" xfId="53703"/>
    <cellStyle name="Punto 4 59 2 6" xfId="53704"/>
    <cellStyle name="Punto 4 59 3" xfId="53705"/>
    <cellStyle name="Punto 4 59 3 2" xfId="53706"/>
    <cellStyle name="Punto 4 59 4" xfId="53707"/>
    <cellStyle name="Punto 4 59 4 2" xfId="53708"/>
    <cellStyle name="Punto 4 59 5" xfId="53709"/>
    <cellStyle name="Punto 4 6" xfId="53710"/>
    <cellStyle name="Punto 4 6 2" xfId="53711"/>
    <cellStyle name="Punto 4 6 2 2" xfId="53712"/>
    <cellStyle name="Punto 4 6 2 2 2" xfId="53713"/>
    <cellStyle name="Punto 4 6 2 3" xfId="53714"/>
    <cellStyle name="Punto 4 6 2 3 2" xfId="53715"/>
    <cellStyle name="Punto 4 6 2 4" xfId="53716"/>
    <cellStyle name="Punto 4 6 2 4 2" xfId="53717"/>
    <cellStyle name="Punto 4 6 2 4 3" xfId="53718"/>
    <cellStyle name="Punto 4 6 3" xfId="53719"/>
    <cellStyle name="Punto 4 6 3 2" xfId="53720"/>
    <cellStyle name="Punto 4 6 3 2 2" xfId="53721"/>
    <cellStyle name="Punto 4 6 3 3" xfId="53722"/>
    <cellStyle name="Punto 4 6 3 4" xfId="53723"/>
    <cellStyle name="Punto 4 6 4" xfId="53724"/>
    <cellStyle name="Punto 4 6 4 2" xfId="53725"/>
    <cellStyle name="Punto 4 6 4 3" xfId="53726"/>
    <cellStyle name="Punto 4 6 5" xfId="53727"/>
    <cellStyle name="Punto 4 6 5 2" xfId="53728"/>
    <cellStyle name="Punto 4 6 5 3" xfId="53729"/>
    <cellStyle name="Punto 4 6 6" xfId="53730"/>
    <cellStyle name="Punto 4 6 7" xfId="53731"/>
    <cellStyle name="Punto 4 60" xfId="53732"/>
    <cellStyle name="Punto 4 60 2" xfId="53733"/>
    <cellStyle name="Punto 4 60 2 2" xfId="53734"/>
    <cellStyle name="Punto 4 60 2 2 2" xfId="53735"/>
    <cellStyle name="Punto 4 60 2 3" xfId="53736"/>
    <cellStyle name="Punto 4 60 2 4" xfId="53737"/>
    <cellStyle name="Punto 4 60 2 5" xfId="53738"/>
    <cellStyle name="Punto 4 60 2 6" xfId="53739"/>
    <cellStyle name="Punto 4 60 3" xfId="53740"/>
    <cellStyle name="Punto 4 60 3 2" xfId="53741"/>
    <cellStyle name="Punto 4 60 4" xfId="53742"/>
    <cellStyle name="Punto 4 60 4 2" xfId="53743"/>
    <cellStyle name="Punto 4 60 5" xfId="53744"/>
    <cellStyle name="Punto 4 61" xfId="53745"/>
    <cellStyle name="Punto 4 61 2" xfId="53746"/>
    <cellStyle name="Punto 4 61 2 2" xfId="53747"/>
    <cellStyle name="Punto 4 61 2 2 2" xfId="53748"/>
    <cellStyle name="Punto 4 61 2 3" xfId="53749"/>
    <cellStyle name="Punto 4 61 2 4" xfId="53750"/>
    <cellStyle name="Punto 4 61 2 5" xfId="53751"/>
    <cellStyle name="Punto 4 61 2 6" xfId="53752"/>
    <cellStyle name="Punto 4 61 3" xfId="53753"/>
    <cellStyle name="Punto 4 61 3 2" xfId="53754"/>
    <cellStyle name="Punto 4 61 4" xfId="53755"/>
    <cellStyle name="Punto 4 61 4 2" xfId="53756"/>
    <cellStyle name="Punto 4 61 5" xfId="53757"/>
    <cellStyle name="Punto 4 62" xfId="53758"/>
    <cellStyle name="Punto 4 62 2" xfId="53759"/>
    <cellStyle name="Punto 4 62 3" xfId="53760"/>
    <cellStyle name="Punto 4 63" xfId="53761"/>
    <cellStyle name="Punto 4 64" xfId="53762"/>
    <cellStyle name="Punto 4 64 2" xfId="53763"/>
    <cellStyle name="Punto 4 64 3" xfId="53764"/>
    <cellStyle name="Punto 4 65" xfId="53765"/>
    <cellStyle name="Punto 4 7" xfId="53766"/>
    <cellStyle name="Punto 4 7 2" xfId="53767"/>
    <cellStyle name="Punto 4 7 2 2" xfId="53768"/>
    <cellStyle name="Punto 4 7 2 2 2" xfId="53769"/>
    <cellStyle name="Punto 4 7 2 3" xfId="53770"/>
    <cellStyle name="Punto 4 7 2 3 2" xfId="53771"/>
    <cellStyle name="Punto 4 7 2 3 3" xfId="53772"/>
    <cellStyle name="Punto 4 7 2 4" xfId="53773"/>
    <cellStyle name="Punto 4 7 3" xfId="53774"/>
    <cellStyle name="Punto 4 7 3 2" xfId="53775"/>
    <cellStyle name="Punto 4 7 4" xfId="53776"/>
    <cellStyle name="Punto 4 7 4 2" xfId="53777"/>
    <cellStyle name="Punto 4 7 4 3" xfId="53778"/>
    <cellStyle name="Punto 4 7 5" xfId="53779"/>
    <cellStyle name="Punto 4 7 6" xfId="53780"/>
    <cellStyle name="Punto 4 8" xfId="53781"/>
    <cellStyle name="Punto 4 8 2" xfId="53782"/>
    <cellStyle name="Punto 4 8 2 2" xfId="53783"/>
    <cellStyle name="Punto 4 8 2 2 2" xfId="53784"/>
    <cellStyle name="Punto 4 8 2 3" xfId="53785"/>
    <cellStyle name="Punto 4 8 2 4" xfId="53786"/>
    <cellStyle name="Punto 4 8 2 5" xfId="53787"/>
    <cellStyle name="Punto 4 8 2 6" xfId="53788"/>
    <cellStyle name="Punto 4 8 3" xfId="53789"/>
    <cellStyle name="Punto 4 8 3 2" xfId="53790"/>
    <cellStyle name="Punto 4 8 4" xfId="53791"/>
    <cellStyle name="Punto 4 8 4 2" xfId="53792"/>
    <cellStyle name="Punto 4 8 5" xfId="53793"/>
    <cellStyle name="Punto 4 9" xfId="53794"/>
    <cellStyle name="Punto 4 9 2" xfId="53795"/>
    <cellStyle name="Punto 4 9 2 2" xfId="53796"/>
    <cellStyle name="Punto 4 9 2 2 2" xfId="53797"/>
    <cellStyle name="Punto 4 9 2 3" xfId="53798"/>
    <cellStyle name="Punto 4 9 2 4" xfId="53799"/>
    <cellStyle name="Punto 4 9 2 5" xfId="53800"/>
    <cellStyle name="Punto 4 9 2 6" xfId="53801"/>
    <cellStyle name="Punto 4 9 3" xfId="53802"/>
    <cellStyle name="Punto 4 9 3 2" xfId="53803"/>
    <cellStyle name="Punto 4 9 3 3" xfId="53804"/>
    <cellStyle name="Punto 4 9 4" xfId="53805"/>
    <cellStyle name="Punto 4 9 4 2" xfId="53806"/>
    <cellStyle name="Punto 4 9 4 3" xfId="53807"/>
    <cellStyle name="Punto 4 9 5" xfId="53808"/>
    <cellStyle name="Punto 4_CUENTAS BANCARIAS" xfId="53809"/>
    <cellStyle name="Punto 40" xfId="53810"/>
    <cellStyle name="Punto 40 2" xfId="53811"/>
    <cellStyle name="Punto 40 2 2" xfId="53812"/>
    <cellStyle name="Punto 40 2 2 2" xfId="53813"/>
    <cellStyle name="Punto 40 2 3" xfId="53814"/>
    <cellStyle name="Punto 40 2 4" xfId="53815"/>
    <cellStyle name="Punto 40 2 5" xfId="53816"/>
    <cellStyle name="Punto 40 2 6" xfId="53817"/>
    <cellStyle name="Punto 40 3" xfId="53818"/>
    <cellStyle name="Punto 40 3 2" xfId="53819"/>
    <cellStyle name="Punto 40 4" xfId="53820"/>
    <cellStyle name="Punto 40 4 2" xfId="53821"/>
    <cellStyle name="Punto 40 5" xfId="53822"/>
    <cellStyle name="Punto 41" xfId="53823"/>
    <cellStyle name="Punto 41 2" xfId="53824"/>
    <cellStyle name="Punto 41 2 2" xfId="53825"/>
    <cellStyle name="Punto 41 2 2 2" xfId="53826"/>
    <cellStyle name="Punto 41 2 3" xfId="53827"/>
    <cellStyle name="Punto 41 2 4" xfId="53828"/>
    <cellStyle name="Punto 41 2 5" xfId="53829"/>
    <cellStyle name="Punto 41 2 6" xfId="53830"/>
    <cellStyle name="Punto 41 3" xfId="53831"/>
    <cellStyle name="Punto 41 3 2" xfId="53832"/>
    <cellStyle name="Punto 41 4" xfId="53833"/>
    <cellStyle name="Punto 41 4 2" xfId="53834"/>
    <cellStyle name="Punto 41 5" xfId="53835"/>
    <cellStyle name="Punto 42" xfId="53836"/>
    <cellStyle name="Punto 42 2" xfId="53837"/>
    <cellStyle name="Punto 42 2 2" xfId="53838"/>
    <cellStyle name="Punto 42 2 2 2" xfId="53839"/>
    <cellStyle name="Punto 42 2 3" xfId="53840"/>
    <cellStyle name="Punto 42 2 4" xfId="53841"/>
    <cellStyle name="Punto 42 2 5" xfId="53842"/>
    <cellStyle name="Punto 42 2 6" xfId="53843"/>
    <cellStyle name="Punto 42 3" xfId="53844"/>
    <cellStyle name="Punto 42 3 2" xfId="53845"/>
    <cellStyle name="Punto 42 4" xfId="53846"/>
    <cellStyle name="Punto 42 4 2" xfId="53847"/>
    <cellStyle name="Punto 42 5" xfId="53848"/>
    <cellStyle name="Punto 43" xfId="53849"/>
    <cellStyle name="Punto 43 2" xfId="53850"/>
    <cellStyle name="Punto 43 2 2" xfId="53851"/>
    <cellStyle name="Punto 43 2 2 2" xfId="53852"/>
    <cellStyle name="Punto 43 2 3" xfId="53853"/>
    <cellStyle name="Punto 43 2 4" xfId="53854"/>
    <cellStyle name="Punto 43 2 5" xfId="53855"/>
    <cellStyle name="Punto 43 2 6" xfId="53856"/>
    <cellStyle name="Punto 43 3" xfId="53857"/>
    <cellStyle name="Punto 43 3 2" xfId="53858"/>
    <cellStyle name="Punto 43 4" xfId="53859"/>
    <cellStyle name="Punto 43 4 2" xfId="53860"/>
    <cellStyle name="Punto 43 5" xfId="53861"/>
    <cellStyle name="Punto 44" xfId="53862"/>
    <cellStyle name="Punto 44 2" xfId="53863"/>
    <cellStyle name="Punto 44 2 2" xfId="53864"/>
    <cellStyle name="Punto 44 2 2 2" xfId="53865"/>
    <cellStyle name="Punto 44 2 3" xfId="53866"/>
    <cellStyle name="Punto 44 2 4" xfId="53867"/>
    <cellStyle name="Punto 44 2 5" xfId="53868"/>
    <cellStyle name="Punto 44 2 6" xfId="53869"/>
    <cellStyle name="Punto 44 3" xfId="53870"/>
    <cellStyle name="Punto 44 3 2" xfId="53871"/>
    <cellStyle name="Punto 44 4" xfId="53872"/>
    <cellStyle name="Punto 44 4 2" xfId="53873"/>
    <cellStyle name="Punto 44 5" xfId="53874"/>
    <cellStyle name="Punto 45" xfId="53875"/>
    <cellStyle name="Punto 45 2" xfId="53876"/>
    <cellStyle name="Punto 45 2 2" xfId="53877"/>
    <cellStyle name="Punto 45 2 2 2" xfId="53878"/>
    <cellStyle name="Punto 45 2 3" xfId="53879"/>
    <cellStyle name="Punto 45 2 4" xfId="53880"/>
    <cellStyle name="Punto 45 2 5" xfId="53881"/>
    <cellStyle name="Punto 45 2 6" xfId="53882"/>
    <cellStyle name="Punto 45 3" xfId="53883"/>
    <cellStyle name="Punto 45 3 2" xfId="53884"/>
    <cellStyle name="Punto 45 4" xfId="53885"/>
    <cellStyle name="Punto 45 4 2" xfId="53886"/>
    <cellStyle name="Punto 45 5" xfId="53887"/>
    <cellStyle name="Punto 46" xfId="53888"/>
    <cellStyle name="Punto 46 2" xfId="53889"/>
    <cellStyle name="Punto 46 2 2" xfId="53890"/>
    <cellStyle name="Punto 46 2 2 2" xfId="53891"/>
    <cellStyle name="Punto 46 2 3" xfId="53892"/>
    <cellStyle name="Punto 46 2 4" xfId="53893"/>
    <cellStyle name="Punto 46 2 5" xfId="53894"/>
    <cellStyle name="Punto 46 2 6" xfId="53895"/>
    <cellStyle name="Punto 46 3" xfId="53896"/>
    <cellStyle name="Punto 46 3 2" xfId="53897"/>
    <cellStyle name="Punto 46 4" xfId="53898"/>
    <cellStyle name="Punto 46 4 2" xfId="53899"/>
    <cellStyle name="Punto 46 5" xfId="53900"/>
    <cellStyle name="Punto 47" xfId="53901"/>
    <cellStyle name="Punto 47 2" xfId="53902"/>
    <cellStyle name="Punto 47 2 2" xfId="53903"/>
    <cellStyle name="Punto 47 2 2 2" xfId="53904"/>
    <cellStyle name="Punto 47 2 3" xfId="53905"/>
    <cellStyle name="Punto 47 2 4" xfId="53906"/>
    <cellStyle name="Punto 47 2 5" xfId="53907"/>
    <cellStyle name="Punto 47 2 6" xfId="53908"/>
    <cellStyle name="Punto 47 3" xfId="53909"/>
    <cellStyle name="Punto 47 3 2" xfId="53910"/>
    <cellStyle name="Punto 47 4" xfId="53911"/>
    <cellStyle name="Punto 47 4 2" xfId="53912"/>
    <cellStyle name="Punto 47 5" xfId="53913"/>
    <cellStyle name="Punto 48" xfId="53914"/>
    <cellStyle name="Punto 48 2" xfId="53915"/>
    <cellStyle name="Punto 48 2 2" xfId="53916"/>
    <cellStyle name="Punto 48 2 2 2" xfId="53917"/>
    <cellStyle name="Punto 48 2 3" xfId="53918"/>
    <cellStyle name="Punto 48 2 4" xfId="53919"/>
    <cellStyle name="Punto 48 2 5" xfId="53920"/>
    <cellStyle name="Punto 48 2 6" xfId="53921"/>
    <cellStyle name="Punto 48 3" xfId="53922"/>
    <cellStyle name="Punto 48 3 2" xfId="53923"/>
    <cellStyle name="Punto 48 4" xfId="53924"/>
    <cellStyle name="Punto 48 4 2" xfId="53925"/>
    <cellStyle name="Punto 48 5" xfId="53926"/>
    <cellStyle name="Punto 49" xfId="53927"/>
    <cellStyle name="Punto 49 2" xfId="53928"/>
    <cellStyle name="Punto 49 2 2" xfId="53929"/>
    <cellStyle name="Punto 49 2 2 2" xfId="53930"/>
    <cellStyle name="Punto 49 2 3" xfId="53931"/>
    <cellStyle name="Punto 49 2 4" xfId="53932"/>
    <cellStyle name="Punto 49 2 5" xfId="53933"/>
    <cellStyle name="Punto 49 2 6" xfId="53934"/>
    <cellStyle name="Punto 49 3" xfId="53935"/>
    <cellStyle name="Punto 49 3 2" xfId="53936"/>
    <cellStyle name="Punto 49 4" xfId="53937"/>
    <cellStyle name="Punto 49 4 2" xfId="53938"/>
    <cellStyle name="Punto 49 5" xfId="53939"/>
    <cellStyle name="Punto 5" xfId="53940"/>
    <cellStyle name="Punto 5 10" xfId="53941"/>
    <cellStyle name="Punto 5 10 2" xfId="53942"/>
    <cellStyle name="Punto 5 10 2 2" xfId="53943"/>
    <cellStyle name="Punto 5 10 2 2 2" xfId="53944"/>
    <cellStyle name="Punto 5 10 2 3" xfId="53945"/>
    <cellStyle name="Punto 5 10 2 4" xfId="53946"/>
    <cellStyle name="Punto 5 10 2 5" xfId="53947"/>
    <cellStyle name="Punto 5 10 2 6" xfId="53948"/>
    <cellStyle name="Punto 5 10 3" xfId="53949"/>
    <cellStyle name="Punto 5 10 3 2" xfId="53950"/>
    <cellStyle name="Punto 5 10 4" xfId="53951"/>
    <cellStyle name="Punto 5 10 4 2" xfId="53952"/>
    <cellStyle name="Punto 5 10 5" xfId="53953"/>
    <cellStyle name="Punto 5 11" xfId="53954"/>
    <cellStyle name="Punto 5 11 2" xfId="53955"/>
    <cellStyle name="Punto 5 11 2 2" xfId="53956"/>
    <cellStyle name="Punto 5 11 2 2 2" xfId="53957"/>
    <cellStyle name="Punto 5 11 2 3" xfId="53958"/>
    <cellStyle name="Punto 5 11 2 4" xfId="53959"/>
    <cellStyle name="Punto 5 11 2 5" xfId="53960"/>
    <cellStyle name="Punto 5 11 2 6" xfId="53961"/>
    <cellStyle name="Punto 5 11 3" xfId="53962"/>
    <cellStyle name="Punto 5 11 3 2" xfId="53963"/>
    <cellStyle name="Punto 5 11 4" xfId="53964"/>
    <cellStyle name="Punto 5 11 4 2" xfId="53965"/>
    <cellStyle name="Punto 5 11 5" xfId="53966"/>
    <cellStyle name="Punto 5 12" xfId="53967"/>
    <cellStyle name="Punto 5 12 2" xfId="53968"/>
    <cellStyle name="Punto 5 12 3" xfId="53969"/>
    <cellStyle name="Punto 5 13" xfId="53970"/>
    <cellStyle name="Punto 5 14" xfId="53971"/>
    <cellStyle name="Punto 5 2" xfId="53972"/>
    <cellStyle name="Punto 5 2 2" xfId="53973"/>
    <cellStyle name="Punto 5 2 2 2" xfId="53974"/>
    <cellStyle name="Punto 5 2 2 2 2" xfId="53975"/>
    <cellStyle name="Punto 5 2 2 3" xfId="53976"/>
    <cellStyle name="Punto 5 2 2 4" xfId="53977"/>
    <cellStyle name="Punto 5 2 3" xfId="53978"/>
    <cellStyle name="Punto 5 2 3 2" xfId="53979"/>
    <cellStyle name="Punto 5 2 3 3" xfId="53980"/>
    <cellStyle name="Punto 5 2 4" xfId="53981"/>
    <cellStyle name="Punto 5 3" xfId="53982"/>
    <cellStyle name="Punto 5 3 2" xfId="53983"/>
    <cellStyle name="Punto 5 3 2 2" xfId="53984"/>
    <cellStyle name="Punto 5 3 2 2 2" xfId="53985"/>
    <cellStyle name="Punto 5 3 2 3" xfId="53986"/>
    <cellStyle name="Punto 5 3 2 4" xfId="53987"/>
    <cellStyle name="Punto 5 3 2 5" xfId="53988"/>
    <cellStyle name="Punto 5 3 2 6" xfId="53989"/>
    <cellStyle name="Punto 5 3 3" xfId="53990"/>
    <cellStyle name="Punto 5 3 3 2" xfId="53991"/>
    <cellStyle name="Punto 5 3 4" xfId="53992"/>
    <cellStyle name="Punto 5 3 4 2" xfId="53993"/>
    <cellStyle name="Punto 5 3 5" xfId="53994"/>
    <cellStyle name="Punto 5 3 6" xfId="53995"/>
    <cellStyle name="Punto 5 4" xfId="53996"/>
    <cellStyle name="Punto 5 4 2" xfId="53997"/>
    <cellStyle name="Punto 5 4 2 2" xfId="53998"/>
    <cellStyle name="Punto 5 4 2 2 2" xfId="53999"/>
    <cellStyle name="Punto 5 4 2 3" xfId="54000"/>
    <cellStyle name="Punto 5 4 2 4" xfId="54001"/>
    <cellStyle name="Punto 5 4 2 5" xfId="54002"/>
    <cellStyle name="Punto 5 4 2 6" xfId="54003"/>
    <cellStyle name="Punto 5 4 3" xfId="54004"/>
    <cellStyle name="Punto 5 4 3 2" xfId="54005"/>
    <cellStyle name="Punto 5 4 4" xfId="54006"/>
    <cellStyle name="Punto 5 4 4 2" xfId="54007"/>
    <cellStyle name="Punto 5 4 5" xfId="54008"/>
    <cellStyle name="Punto 5 4 6" xfId="54009"/>
    <cellStyle name="Punto 5 5" xfId="54010"/>
    <cellStyle name="Punto 5 5 2" xfId="54011"/>
    <cellStyle name="Punto 5 5 2 2" xfId="54012"/>
    <cellStyle name="Punto 5 5 2 2 2" xfId="54013"/>
    <cellStyle name="Punto 5 5 2 3" xfId="54014"/>
    <cellStyle name="Punto 5 5 2 4" xfId="54015"/>
    <cellStyle name="Punto 5 5 2 5" xfId="54016"/>
    <cellStyle name="Punto 5 5 2 6" xfId="54017"/>
    <cellStyle name="Punto 5 5 3" xfId="54018"/>
    <cellStyle name="Punto 5 5 3 2" xfId="54019"/>
    <cellStyle name="Punto 5 5 4" xfId="54020"/>
    <cellStyle name="Punto 5 5 4 2" xfId="54021"/>
    <cellStyle name="Punto 5 5 5" xfId="54022"/>
    <cellStyle name="Punto 5 6" xfId="54023"/>
    <cellStyle name="Punto 5 6 2" xfId="54024"/>
    <cellStyle name="Punto 5 6 2 2" xfId="54025"/>
    <cellStyle name="Punto 5 6 2 2 2" xfId="54026"/>
    <cellStyle name="Punto 5 6 2 3" xfId="54027"/>
    <cellStyle name="Punto 5 6 2 4" xfId="54028"/>
    <cellStyle name="Punto 5 6 2 5" xfId="54029"/>
    <cellStyle name="Punto 5 6 2 6" xfId="54030"/>
    <cellStyle name="Punto 5 6 3" xfId="54031"/>
    <cellStyle name="Punto 5 6 3 2" xfId="54032"/>
    <cellStyle name="Punto 5 6 4" xfId="54033"/>
    <cellStyle name="Punto 5 6 4 2" xfId="54034"/>
    <cellStyle name="Punto 5 6 5" xfId="54035"/>
    <cellStyle name="Punto 5 7" xfId="54036"/>
    <cellStyle name="Punto 5 7 2" xfId="54037"/>
    <cellStyle name="Punto 5 7 2 2" xfId="54038"/>
    <cellStyle name="Punto 5 7 2 2 2" xfId="54039"/>
    <cellStyle name="Punto 5 7 2 3" xfId="54040"/>
    <cellStyle name="Punto 5 7 2 4" xfId="54041"/>
    <cellStyle name="Punto 5 7 2 5" xfId="54042"/>
    <cellStyle name="Punto 5 7 2 6" xfId="54043"/>
    <cellStyle name="Punto 5 7 3" xfId="54044"/>
    <cellStyle name="Punto 5 7 3 2" xfId="54045"/>
    <cellStyle name="Punto 5 7 4" xfId="54046"/>
    <cellStyle name="Punto 5 7 4 2" xfId="54047"/>
    <cellStyle name="Punto 5 7 5" xfId="54048"/>
    <cellStyle name="Punto 5 8" xfId="54049"/>
    <cellStyle name="Punto 5 8 2" xfId="54050"/>
    <cellStyle name="Punto 5 8 2 2" xfId="54051"/>
    <cellStyle name="Punto 5 8 2 2 2" xfId="54052"/>
    <cellStyle name="Punto 5 8 2 3" xfId="54053"/>
    <cellStyle name="Punto 5 8 2 4" xfId="54054"/>
    <cellStyle name="Punto 5 8 2 5" xfId="54055"/>
    <cellStyle name="Punto 5 8 2 6" xfId="54056"/>
    <cellStyle name="Punto 5 8 3" xfId="54057"/>
    <cellStyle name="Punto 5 8 3 2" xfId="54058"/>
    <cellStyle name="Punto 5 8 4" xfId="54059"/>
    <cellStyle name="Punto 5 8 4 2" xfId="54060"/>
    <cellStyle name="Punto 5 8 5" xfId="54061"/>
    <cellStyle name="Punto 5 9" xfId="54062"/>
    <cellStyle name="Punto 5 9 2" xfId="54063"/>
    <cellStyle name="Punto 5 9 2 2" xfId="54064"/>
    <cellStyle name="Punto 5 9 2 2 2" xfId="54065"/>
    <cellStyle name="Punto 5 9 2 3" xfId="54066"/>
    <cellStyle name="Punto 5 9 2 4" xfId="54067"/>
    <cellStyle name="Punto 5 9 2 5" xfId="54068"/>
    <cellStyle name="Punto 5 9 2 6" xfId="54069"/>
    <cellStyle name="Punto 5 9 3" xfId="54070"/>
    <cellStyle name="Punto 5 9 3 2" xfId="54071"/>
    <cellStyle name="Punto 5 9 4" xfId="54072"/>
    <cellStyle name="Punto 5 9 4 2" xfId="54073"/>
    <cellStyle name="Punto 5 9 5" xfId="54074"/>
    <cellStyle name="Punto 50" xfId="54075"/>
    <cellStyle name="Punto 50 2" xfId="54076"/>
    <cellStyle name="Punto 50 2 2" xfId="54077"/>
    <cellStyle name="Punto 50 2 2 2" xfId="54078"/>
    <cellStyle name="Punto 50 2 3" xfId="54079"/>
    <cellStyle name="Punto 50 2 4" xfId="54080"/>
    <cellStyle name="Punto 50 2 5" xfId="54081"/>
    <cellStyle name="Punto 50 2 6" xfId="54082"/>
    <cellStyle name="Punto 50 3" xfId="54083"/>
    <cellStyle name="Punto 50 3 2" xfId="54084"/>
    <cellStyle name="Punto 50 4" xfId="54085"/>
    <cellStyle name="Punto 50 4 2" xfId="54086"/>
    <cellStyle name="Punto 50 5" xfId="54087"/>
    <cellStyle name="Punto 51" xfId="54088"/>
    <cellStyle name="Punto 51 2" xfId="54089"/>
    <cellStyle name="Punto 51 2 2" xfId="54090"/>
    <cellStyle name="Punto 51 2 2 2" xfId="54091"/>
    <cellStyle name="Punto 51 2 3" xfId="54092"/>
    <cellStyle name="Punto 51 2 4" xfId="54093"/>
    <cellStyle name="Punto 51 2 5" xfId="54094"/>
    <cellStyle name="Punto 51 2 6" xfId="54095"/>
    <cellStyle name="Punto 51 3" xfId="54096"/>
    <cellStyle name="Punto 51 3 2" xfId="54097"/>
    <cellStyle name="Punto 51 4" xfId="54098"/>
    <cellStyle name="Punto 51 4 2" xfId="54099"/>
    <cellStyle name="Punto 51 5" xfId="54100"/>
    <cellStyle name="Punto 52" xfId="54101"/>
    <cellStyle name="Punto 52 2" xfId="54102"/>
    <cellStyle name="Punto 52 2 2" xfId="54103"/>
    <cellStyle name="Punto 52 2 2 2" xfId="54104"/>
    <cellStyle name="Punto 52 2 3" xfId="54105"/>
    <cellStyle name="Punto 52 2 4" xfId="54106"/>
    <cellStyle name="Punto 52 2 5" xfId="54107"/>
    <cellStyle name="Punto 52 2 6" xfId="54108"/>
    <cellStyle name="Punto 52 3" xfId="54109"/>
    <cellStyle name="Punto 52 3 2" xfId="54110"/>
    <cellStyle name="Punto 52 4" xfId="54111"/>
    <cellStyle name="Punto 52 4 2" xfId="54112"/>
    <cellStyle name="Punto 52 5" xfId="54113"/>
    <cellStyle name="Punto 53" xfId="54114"/>
    <cellStyle name="Punto 53 2" xfId="54115"/>
    <cellStyle name="Punto 53 2 2" xfId="54116"/>
    <cellStyle name="Punto 53 2 2 2" xfId="54117"/>
    <cellStyle name="Punto 53 2 3" xfId="54118"/>
    <cellStyle name="Punto 53 2 4" xfId="54119"/>
    <cellStyle name="Punto 53 2 5" xfId="54120"/>
    <cellStyle name="Punto 53 2 6" xfId="54121"/>
    <cellStyle name="Punto 53 3" xfId="54122"/>
    <cellStyle name="Punto 53 3 2" xfId="54123"/>
    <cellStyle name="Punto 53 4" xfId="54124"/>
    <cellStyle name="Punto 53 4 2" xfId="54125"/>
    <cellStyle name="Punto 53 5" xfId="54126"/>
    <cellStyle name="Punto 54" xfId="54127"/>
    <cellStyle name="Punto 54 2" xfId="54128"/>
    <cellStyle name="Punto 54 2 2" xfId="54129"/>
    <cellStyle name="Punto 54 2 2 2" xfId="54130"/>
    <cellStyle name="Punto 54 2 3" xfId="54131"/>
    <cellStyle name="Punto 54 2 4" xfId="54132"/>
    <cellStyle name="Punto 54 2 5" xfId="54133"/>
    <cellStyle name="Punto 54 2 6" xfId="54134"/>
    <cellStyle name="Punto 54 3" xfId="54135"/>
    <cellStyle name="Punto 54 3 2" xfId="54136"/>
    <cellStyle name="Punto 54 4" xfId="54137"/>
    <cellStyle name="Punto 54 4 2" xfId="54138"/>
    <cellStyle name="Punto 54 5" xfId="54139"/>
    <cellStyle name="Punto 55" xfId="54140"/>
    <cellStyle name="Punto 55 2" xfId="54141"/>
    <cellStyle name="Punto 55 2 2" xfId="54142"/>
    <cellStyle name="Punto 55 2 2 2" xfId="54143"/>
    <cellStyle name="Punto 55 2 3" xfId="54144"/>
    <cellStyle name="Punto 55 2 4" xfId="54145"/>
    <cellStyle name="Punto 55 2 5" xfId="54146"/>
    <cellStyle name="Punto 55 2 6" xfId="54147"/>
    <cellStyle name="Punto 55 3" xfId="54148"/>
    <cellStyle name="Punto 55 3 2" xfId="54149"/>
    <cellStyle name="Punto 55 4" xfId="54150"/>
    <cellStyle name="Punto 55 4 2" xfId="54151"/>
    <cellStyle name="Punto 55 5" xfId="54152"/>
    <cellStyle name="Punto 56" xfId="54153"/>
    <cellStyle name="Punto 56 2" xfId="54154"/>
    <cellStyle name="Punto 56 2 2" xfId="54155"/>
    <cellStyle name="Punto 56 2 2 2" xfId="54156"/>
    <cellStyle name="Punto 56 2 3" xfId="54157"/>
    <cellStyle name="Punto 56 2 4" xfId="54158"/>
    <cellStyle name="Punto 56 2 5" xfId="54159"/>
    <cellStyle name="Punto 56 2 6" xfId="54160"/>
    <cellStyle name="Punto 56 3" xfId="54161"/>
    <cellStyle name="Punto 56 3 2" xfId="54162"/>
    <cellStyle name="Punto 56 4" xfId="54163"/>
    <cellStyle name="Punto 56 4 2" xfId="54164"/>
    <cellStyle name="Punto 56 5" xfId="54165"/>
    <cellStyle name="Punto 57" xfId="54166"/>
    <cellStyle name="Punto 57 2" xfId="54167"/>
    <cellStyle name="Punto 57 2 2" xfId="54168"/>
    <cellStyle name="Punto 57 2 2 2" xfId="54169"/>
    <cellStyle name="Punto 57 2 3" xfId="54170"/>
    <cellStyle name="Punto 57 2 4" xfId="54171"/>
    <cellStyle name="Punto 57 2 5" xfId="54172"/>
    <cellStyle name="Punto 57 2 6" xfId="54173"/>
    <cellStyle name="Punto 57 3" xfId="54174"/>
    <cellStyle name="Punto 57 3 2" xfId="54175"/>
    <cellStyle name="Punto 57 4" xfId="54176"/>
    <cellStyle name="Punto 57 4 2" xfId="54177"/>
    <cellStyle name="Punto 57 5" xfId="54178"/>
    <cellStyle name="Punto 58" xfId="54179"/>
    <cellStyle name="Punto 58 2" xfId="54180"/>
    <cellStyle name="Punto 58 2 2" xfId="54181"/>
    <cellStyle name="Punto 58 2 2 2" xfId="54182"/>
    <cellStyle name="Punto 58 2 3" xfId="54183"/>
    <cellStyle name="Punto 58 2 4" xfId="54184"/>
    <cellStyle name="Punto 58 2 5" xfId="54185"/>
    <cellStyle name="Punto 58 2 6" xfId="54186"/>
    <cellStyle name="Punto 58 3" xfId="54187"/>
    <cellStyle name="Punto 58 3 2" xfId="54188"/>
    <cellStyle name="Punto 58 4" xfId="54189"/>
    <cellStyle name="Punto 58 4 2" xfId="54190"/>
    <cellStyle name="Punto 58 5" xfId="54191"/>
    <cellStyle name="Punto 59" xfId="54192"/>
    <cellStyle name="Punto 59 2" xfId="54193"/>
    <cellStyle name="Punto 59 2 2" xfId="54194"/>
    <cellStyle name="Punto 59 2 2 2" xfId="54195"/>
    <cellStyle name="Punto 59 2 3" xfId="54196"/>
    <cellStyle name="Punto 59 2 4" xfId="54197"/>
    <cellStyle name="Punto 59 2 5" xfId="54198"/>
    <cellStyle name="Punto 59 2 6" xfId="54199"/>
    <cellStyle name="Punto 59 3" xfId="54200"/>
    <cellStyle name="Punto 59 3 2" xfId="54201"/>
    <cellStyle name="Punto 59 4" xfId="54202"/>
    <cellStyle name="Punto 59 4 2" xfId="54203"/>
    <cellStyle name="Punto 59 5" xfId="54204"/>
    <cellStyle name="Punto 6" xfId="54205"/>
    <cellStyle name="Punto 6 2" xfId="54206"/>
    <cellStyle name="Punto 6 2 2" xfId="54207"/>
    <cellStyle name="Punto 6 2 2 2" xfId="54208"/>
    <cellStyle name="Punto 6 2 2 3" xfId="54209"/>
    <cellStyle name="Punto 6 2 2 4" xfId="54210"/>
    <cellStyle name="Punto 6 2 3" xfId="54211"/>
    <cellStyle name="Punto 6 3" xfId="54212"/>
    <cellStyle name="Punto 6 3 2" xfId="54213"/>
    <cellStyle name="Punto 6 3 2 2" xfId="54214"/>
    <cellStyle name="Punto 6 3 3" xfId="54215"/>
    <cellStyle name="Punto 6 3 4" xfId="54216"/>
    <cellStyle name="Punto 6 4" xfId="54217"/>
    <cellStyle name="Punto 6 4 2" xfId="54218"/>
    <cellStyle name="Punto 6 4 3" xfId="54219"/>
    <cellStyle name="Punto 6 5" xfId="54220"/>
    <cellStyle name="Punto 60" xfId="54221"/>
    <cellStyle name="Punto 60 2" xfId="54222"/>
    <cellStyle name="Punto 60 2 2" xfId="54223"/>
    <cellStyle name="Punto 60 2 2 2" xfId="54224"/>
    <cellStyle name="Punto 60 2 3" xfId="54225"/>
    <cellStyle name="Punto 60 2 4" xfId="54226"/>
    <cellStyle name="Punto 60 2 5" xfId="54227"/>
    <cellStyle name="Punto 60 2 6" xfId="54228"/>
    <cellStyle name="Punto 60 3" xfId="54229"/>
    <cellStyle name="Punto 60 3 2" xfId="54230"/>
    <cellStyle name="Punto 60 4" xfId="54231"/>
    <cellStyle name="Punto 60 4 2" xfId="54232"/>
    <cellStyle name="Punto 60 5" xfId="54233"/>
    <cellStyle name="Punto 61" xfId="54234"/>
    <cellStyle name="Punto 61 2" xfId="54235"/>
    <cellStyle name="Punto 61 2 2" xfId="54236"/>
    <cellStyle name="Punto 61 2 2 2" xfId="54237"/>
    <cellStyle name="Punto 61 2 3" xfId="54238"/>
    <cellStyle name="Punto 61 2 4" xfId="54239"/>
    <cellStyle name="Punto 61 2 5" xfId="54240"/>
    <cellStyle name="Punto 61 2 6" xfId="54241"/>
    <cellStyle name="Punto 61 3" xfId="54242"/>
    <cellStyle name="Punto 61 3 2" xfId="54243"/>
    <cellStyle name="Punto 61 4" xfId="54244"/>
    <cellStyle name="Punto 61 4 2" xfId="54245"/>
    <cellStyle name="Punto 61 5" xfId="54246"/>
    <cellStyle name="Punto 62" xfId="54247"/>
    <cellStyle name="Punto 62 2" xfId="54248"/>
    <cellStyle name="Punto 62 2 2" xfId="54249"/>
    <cellStyle name="Punto 62 2 2 2" xfId="54250"/>
    <cellStyle name="Punto 62 2 3" xfId="54251"/>
    <cellStyle name="Punto 62 2 4" xfId="54252"/>
    <cellStyle name="Punto 62 2 5" xfId="54253"/>
    <cellStyle name="Punto 62 2 6" xfId="54254"/>
    <cellStyle name="Punto 62 3" xfId="54255"/>
    <cellStyle name="Punto 62 3 2" xfId="54256"/>
    <cellStyle name="Punto 62 4" xfId="54257"/>
    <cellStyle name="Punto 62 4 2" xfId="54258"/>
    <cellStyle name="Punto 62 5" xfId="54259"/>
    <cellStyle name="Punto 63" xfId="54260"/>
    <cellStyle name="Punto 63 2" xfId="54261"/>
    <cellStyle name="Punto 63 2 2" xfId="54262"/>
    <cellStyle name="Punto 63 2 2 2" xfId="54263"/>
    <cellStyle name="Punto 63 2 3" xfId="54264"/>
    <cellStyle name="Punto 63 2 4" xfId="54265"/>
    <cellStyle name="Punto 63 2 5" xfId="54266"/>
    <cellStyle name="Punto 63 2 6" xfId="54267"/>
    <cellStyle name="Punto 63 3" xfId="54268"/>
    <cellStyle name="Punto 63 3 2" xfId="54269"/>
    <cellStyle name="Punto 63 4" xfId="54270"/>
    <cellStyle name="Punto 63 4 2" xfId="54271"/>
    <cellStyle name="Punto 63 5" xfId="54272"/>
    <cellStyle name="Punto 64" xfId="54273"/>
    <cellStyle name="Punto 64 2" xfId="54274"/>
    <cellStyle name="Punto 64 2 2" xfId="54275"/>
    <cellStyle name="Punto 64 2 2 2" xfId="54276"/>
    <cellStyle name="Punto 64 2 3" xfId="54277"/>
    <cellStyle name="Punto 64 2 4" xfId="54278"/>
    <cellStyle name="Punto 64 2 5" xfId="54279"/>
    <cellStyle name="Punto 64 2 6" xfId="54280"/>
    <cellStyle name="Punto 64 3" xfId="54281"/>
    <cellStyle name="Punto 64 3 2" xfId="54282"/>
    <cellStyle name="Punto 64 4" xfId="54283"/>
    <cellStyle name="Punto 64 4 2" xfId="54284"/>
    <cellStyle name="Punto 64 5" xfId="54285"/>
    <cellStyle name="Punto 65" xfId="54286"/>
    <cellStyle name="Punto 65 2" xfId="54287"/>
    <cellStyle name="Punto 65 2 2" xfId="54288"/>
    <cellStyle name="Punto 65 3" xfId="54289"/>
    <cellStyle name="Punto 66" xfId="54290"/>
    <cellStyle name="Punto 66 2" xfId="54291"/>
    <cellStyle name="Punto 66 3" xfId="54292"/>
    <cellStyle name="Punto 66 4" xfId="54293"/>
    <cellStyle name="Punto 67" xfId="54294"/>
    <cellStyle name="Punto 67 2" xfId="54295"/>
    <cellStyle name="Punto 67 3" xfId="54296"/>
    <cellStyle name="Punto 67 4" xfId="54297"/>
    <cellStyle name="Punto 68" xfId="54298"/>
    <cellStyle name="Punto 68 2" xfId="54299"/>
    <cellStyle name="Punto 68 3" xfId="54300"/>
    <cellStyle name="Punto 69" xfId="54301"/>
    <cellStyle name="Punto 7" xfId="54302"/>
    <cellStyle name="Punto 7 2" xfId="54303"/>
    <cellStyle name="Punto 7 2 2" xfId="54304"/>
    <cellStyle name="Punto 7 2 2 2" xfId="54305"/>
    <cellStyle name="Punto 7 2 2 3" xfId="54306"/>
    <cellStyle name="Punto 7 2 2 4" xfId="54307"/>
    <cellStyle name="Punto 7 2 3" xfId="54308"/>
    <cellStyle name="Punto 7 3" xfId="54309"/>
    <cellStyle name="Punto 7 3 2" xfId="54310"/>
    <cellStyle name="Punto 7 3 2 2" xfId="54311"/>
    <cellStyle name="Punto 7 3 3" xfId="54312"/>
    <cellStyle name="Punto 7 3 4" xfId="54313"/>
    <cellStyle name="Punto 7 4" xfId="54314"/>
    <cellStyle name="Punto 7 4 2" xfId="54315"/>
    <cellStyle name="Punto 7 4 3" xfId="54316"/>
    <cellStyle name="Punto 7 5" xfId="54317"/>
    <cellStyle name="Punto 70" xfId="54318"/>
    <cellStyle name="Punto 71" xfId="54319"/>
    <cellStyle name="Punto 72" xfId="54320"/>
    <cellStyle name="Punto 73" xfId="54321"/>
    <cellStyle name="Punto 74" xfId="54322"/>
    <cellStyle name="Punto 75" xfId="54323"/>
    <cellStyle name="Punto 76" xfId="54324"/>
    <cellStyle name="Punto 77" xfId="54325"/>
    <cellStyle name="Punto 78" xfId="54326"/>
    <cellStyle name="Punto 79" xfId="54327"/>
    <cellStyle name="Punto 8" xfId="54328"/>
    <cellStyle name="Punto 8 2" xfId="54329"/>
    <cellStyle name="Punto 8 2 2" xfId="54330"/>
    <cellStyle name="Punto 8 2 2 2" xfId="54331"/>
    <cellStyle name="Punto 8 2 2 3" xfId="54332"/>
    <cellStyle name="Punto 8 2 3" xfId="54333"/>
    <cellStyle name="Punto 8 3" xfId="54334"/>
    <cellStyle name="Punto 8 3 2" xfId="54335"/>
    <cellStyle name="Punto 8 3 2 2" xfId="54336"/>
    <cellStyle name="Punto 8 4" xfId="54337"/>
    <cellStyle name="Punto 8 4 2" xfId="54338"/>
    <cellStyle name="Punto 8 4 3" xfId="54339"/>
    <cellStyle name="Punto 8 4 3 2" xfId="54340"/>
    <cellStyle name="Punto 8 4 3 2 2" xfId="54341"/>
    <cellStyle name="Punto 8 4 3 2 3" xfId="54342"/>
    <cellStyle name="Punto 8 4 4" xfId="54343"/>
    <cellStyle name="Punto 8 4 4 2" xfId="54344"/>
    <cellStyle name="Punto 8 5" xfId="54345"/>
    <cellStyle name="Punto 8 5 2" xfId="54346"/>
    <cellStyle name="Punto 8 6" xfId="54347"/>
    <cellStyle name="Punto 8 7" xfId="54348"/>
    <cellStyle name="Punto 8 7 2" xfId="54349"/>
    <cellStyle name="Punto 8 7 3" xfId="54350"/>
    <cellStyle name="Punto 8 8" xfId="54351"/>
    <cellStyle name="Punto 80" xfId="54352"/>
    <cellStyle name="Punto 81" xfId="54353"/>
    <cellStyle name="Punto 82" xfId="54354"/>
    <cellStyle name="Punto 83" xfId="54355"/>
    <cellStyle name="Punto 84" xfId="54356"/>
    <cellStyle name="Punto 85" xfId="54357"/>
    <cellStyle name="Punto 9" xfId="54358"/>
    <cellStyle name="Punto 9 2" xfId="54359"/>
    <cellStyle name="Punto 9 2 2" xfId="54360"/>
    <cellStyle name="Punto 9 2 2 2" xfId="54361"/>
    <cellStyle name="Punto 9 2 3" xfId="54362"/>
    <cellStyle name="Punto 9 2 3 2" xfId="54363"/>
    <cellStyle name="Punto 9 2 4" xfId="54364"/>
    <cellStyle name="Punto 9 2 4 2" xfId="54365"/>
    <cellStyle name="Punto 9 2 4 3" xfId="54366"/>
    <cellStyle name="Punto 9 3" xfId="54367"/>
    <cellStyle name="Punto 9 3 2" xfId="54368"/>
    <cellStyle name="Punto 9 3 2 2" xfId="54369"/>
    <cellStyle name="Punto 9 3 3" xfId="54370"/>
    <cellStyle name="Punto 9 3 4" xfId="54371"/>
    <cellStyle name="Punto 9 4" xfId="54372"/>
    <cellStyle name="Punto 9 4 2" xfId="54373"/>
    <cellStyle name="Punto 9 4 3" xfId="54374"/>
    <cellStyle name="Punto 9 5" xfId="54375"/>
    <cellStyle name="Punto 9 5 2" xfId="54376"/>
    <cellStyle name="Punto 9 5 3" xfId="54377"/>
    <cellStyle name="Punto 9 6" xfId="54378"/>
    <cellStyle name="Punto 9 7" xfId="54379"/>
    <cellStyle name="Punto_ANEXO 3  FORTALECIMIENTO DAF  06 10 09" xfId="54380"/>
    <cellStyle name="Punto0" xfId="54381"/>
    <cellStyle name="Punto0 10" xfId="54382"/>
    <cellStyle name="Punto0 10 2" xfId="54383"/>
    <cellStyle name="Punto0 10 2 2" xfId="54384"/>
    <cellStyle name="Punto0 10 2 2 2" xfId="54385"/>
    <cellStyle name="Punto0 10 2 3" xfId="54386"/>
    <cellStyle name="Punto0 10 2 3 2" xfId="54387"/>
    <cellStyle name="Punto0 10 2 3 3" xfId="54388"/>
    <cellStyle name="Punto0 10 2 4" xfId="54389"/>
    <cellStyle name="Punto0 10 2 5" xfId="54390"/>
    <cellStyle name="Punto0 10 3" xfId="54391"/>
    <cellStyle name="Punto0 10 3 2" xfId="54392"/>
    <cellStyle name="Punto0 10 3 3" xfId="54393"/>
    <cellStyle name="Punto0 10 4" xfId="54394"/>
    <cellStyle name="Punto0 10 4 2" xfId="54395"/>
    <cellStyle name="Punto0 10 4 3" xfId="54396"/>
    <cellStyle name="Punto0 10 5" xfId="54397"/>
    <cellStyle name="Punto0 10 6" xfId="54398"/>
    <cellStyle name="Punto0 11" xfId="54399"/>
    <cellStyle name="Punto0 11 2" xfId="54400"/>
    <cellStyle name="Punto0 11 2 2" xfId="54401"/>
    <cellStyle name="Punto0 11 2 3" xfId="54402"/>
    <cellStyle name="Punto0 11 3" xfId="54403"/>
    <cellStyle name="Punto0 11 4" xfId="54404"/>
    <cellStyle name="Punto0 12" xfId="54405"/>
    <cellStyle name="Punto0 12 2" xfId="54406"/>
    <cellStyle name="Punto0 12 2 2" xfId="54407"/>
    <cellStyle name="Punto0 12 2 2 2" xfId="54408"/>
    <cellStyle name="Punto0 12 2 3" xfId="54409"/>
    <cellStyle name="Punto0 12 2 4" xfId="54410"/>
    <cellStyle name="Punto0 12 2 5" xfId="54411"/>
    <cellStyle name="Punto0 12 2 6" xfId="54412"/>
    <cellStyle name="Punto0 12 3" xfId="54413"/>
    <cellStyle name="Punto0 12 3 2" xfId="54414"/>
    <cellStyle name="Punto0 12 3 3" xfId="54415"/>
    <cellStyle name="Punto0 12 4" xfId="54416"/>
    <cellStyle name="Punto0 12 4 2" xfId="54417"/>
    <cellStyle name="Punto0 12 4 3" xfId="54418"/>
    <cellStyle name="Punto0 12 5" xfId="54419"/>
    <cellStyle name="Punto0 12 6" xfId="54420"/>
    <cellStyle name="Punto0 13" xfId="54421"/>
    <cellStyle name="Punto0 13 2" xfId="54422"/>
    <cellStyle name="Punto0 13 2 2" xfId="54423"/>
    <cellStyle name="Punto0 13 2 2 2" xfId="54424"/>
    <cellStyle name="Punto0 13 2 3" xfId="54425"/>
    <cellStyle name="Punto0 13 2 4" xfId="54426"/>
    <cellStyle name="Punto0 13 2 5" xfId="54427"/>
    <cellStyle name="Punto0 13 2 6" xfId="54428"/>
    <cellStyle name="Punto0 13 3" xfId="54429"/>
    <cellStyle name="Punto0 13 3 2" xfId="54430"/>
    <cellStyle name="Punto0 13 4" xfId="54431"/>
    <cellStyle name="Punto0 13 4 2" xfId="54432"/>
    <cellStyle name="Punto0 13 4 3" xfId="54433"/>
    <cellStyle name="Punto0 13 4 4" xfId="54434"/>
    <cellStyle name="Punto0 13 5" xfId="54435"/>
    <cellStyle name="Punto0 13 5 2" xfId="54436"/>
    <cellStyle name="Punto0 14" xfId="54437"/>
    <cellStyle name="Punto0 14 2" xfId="54438"/>
    <cellStyle name="Punto0 14 2 2" xfId="54439"/>
    <cellStyle name="Punto0 14 2 2 2" xfId="54440"/>
    <cellStyle name="Punto0 14 2 3" xfId="54441"/>
    <cellStyle name="Punto0 14 2 4" xfId="54442"/>
    <cellStyle name="Punto0 14 2 5" xfId="54443"/>
    <cellStyle name="Punto0 14 2 6" xfId="54444"/>
    <cellStyle name="Punto0 14 3" xfId="54445"/>
    <cellStyle name="Punto0 14 3 2" xfId="54446"/>
    <cellStyle name="Punto0 14 4" xfId="54447"/>
    <cellStyle name="Punto0 14 4 2" xfId="54448"/>
    <cellStyle name="Punto0 14 5" xfId="54449"/>
    <cellStyle name="Punto0 15" xfId="54450"/>
    <cellStyle name="Punto0 15 2" xfId="54451"/>
    <cellStyle name="Punto0 15 2 2" xfId="54452"/>
    <cellStyle name="Punto0 15 2 2 2" xfId="54453"/>
    <cellStyle name="Punto0 15 2 3" xfId="54454"/>
    <cellStyle name="Punto0 15 2 4" xfId="54455"/>
    <cellStyle name="Punto0 15 2 5" xfId="54456"/>
    <cellStyle name="Punto0 15 2 6" xfId="54457"/>
    <cellStyle name="Punto0 15 3" xfId="54458"/>
    <cellStyle name="Punto0 15 3 2" xfId="54459"/>
    <cellStyle name="Punto0 15 4" xfId="54460"/>
    <cellStyle name="Punto0 15 4 2" xfId="54461"/>
    <cellStyle name="Punto0 15 5" xfId="54462"/>
    <cellStyle name="Punto0 16" xfId="54463"/>
    <cellStyle name="Punto0 16 2" xfId="54464"/>
    <cellStyle name="Punto0 16 2 2" xfId="54465"/>
    <cellStyle name="Punto0 16 2 2 2" xfId="54466"/>
    <cellStyle name="Punto0 16 2 3" xfId="54467"/>
    <cellStyle name="Punto0 16 2 4" xfId="54468"/>
    <cellStyle name="Punto0 16 2 5" xfId="54469"/>
    <cellStyle name="Punto0 16 2 6" xfId="54470"/>
    <cellStyle name="Punto0 16 3" xfId="54471"/>
    <cellStyle name="Punto0 16 3 2" xfId="54472"/>
    <cellStyle name="Punto0 16 4" xfId="54473"/>
    <cellStyle name="Punto0 16 4 2" xfId="54474"/>
    <cellStyle name="Punto0 16 5" xfId="54475"/>
    <cellStyle name="Punto0 17" xfId="54476"/>
    <cellStyle name="Punto0 17 2" xfId="54477"/>
    <cellStyle name="Punto0 17 2 2" xfId="54478"/>
    <cellStyle name="Punto0 17 2 2 2" xfId="54479"/>
    <cellStyle name="Punto0 17 2 3" xfId="54480"/>
    <cellStyle name="Punto0 17 2 4" xfId="54481"/>
    <cellStyle name="Punto0 17 2 5" xfId="54482"/>
    <cellStyle name="Punto0 17 2 6" xfId="54483"/>
    <cellStyle name="Punto0 17 3" xfId="54484"/>
    <cellStyle name="Punto0 17 3 2" xfId="54485"/>
    <cellStyle name="Punto0 17 4" xfId="54486"/>
    <cellStyle name="Punto0 17 4 2" xfId="54487"/>
    <cellStyle name="Punto0 17 5" xfId="54488"/>
    <cellStyle name="Punto0 18" xfId="54489"/>
    <cellStyle name="Punto0 18 2" xfId="54490"/>
    <cellStyle name="Punto0 18 2 2" xfId="54491"/>
    <cellStyle name="Punto0 18 2 2 2" xfId="54492"/>
    <cellStyle name="Punto0 18 2 3" xfId="54493"/>
    <cellStyle name="Punto0 18 2 4" xfId="54494"/>
    <cellStyle name="Punto0 18 2 5" xfId="54495"/>
    <cellStyle name="Punto0 18 2 6" xfId="54496"/>
    <cellStyle name="Punto0 18 3" xfId="54497"/>
    <cellStyle name="Punto0 18 3 2" xfId="54498"/>
    <cellStyle name="Punto0 18 4" xfId="54499"/>
    <cellStyle name="Punto0 18 4 2" xfId="54500"/>
    <cellStyle name="Punto0 18 5" xfId="54501"/>
    <cellStyle name="Punto0 19" xfId="54502"/>
    <cellStyle name="Punto0 19 2" xfId="54503"/>
    <cellStyle name="Punto0 19 2 2" xfId="54504"/>
    <cellStyle name="Punto0 19 2 2 2" xfId="54505"/>
    <cellStyle name="Punto0 19 2 3" xfId="54506"/>
    <cellStyle name="Punto0 19 2 4" xfId="54507"/>
    <cellStyle name="Punto0 19 2 5" xfId="54508"/>
    <cellStyle name="Punto0 19 2 6" xfId="54509"/>
    <cellStyle name="Punto0 19 3" xfId="54510"/>
    <cellStyle name="Punto0 19 3 2" xfId="54511"/>
    <cellStyle name="Punto0 19 4" xfId="54512"/>
    <cellStyle name="Punto0 19 4 2" xfId="54513"/>
    <cellStyle name="Punto0 19 5" xfId="54514"/>
    <cellStyle name="Punto0 2" xfId="54515"/>
    <cellStyle name="Punto0 2 10" xfId="54516"/>
    <cellStyle name="Punto0 2 10 2" xfId="54517"/>
    <cellStyle name="Punto0 2 10 2 2" xfId="54518"/>
    <cellStyle name="Punto0 2 10 2 2 2" xfId="54519"/>
    <cellStyle name="Punto0 2 10 2 3" xfId="54520"/>
    <cellStyle name="Punto0 2 10 2 4" xfId="54521"/>
    <cellStyle name="Punto0 2 10 2 5" xfId="54522"/>
    <cellStyle name="Punto0 2 10 2 6" xfId="54523"/>
    <cellStyle name="Punto0 2 10 3" xfId="54524"/>
    <cellStyle name="Punto0 2 10 3 2" xfId="54525"/>
    <cellStyle name="Punto0 2 10 4" xfId="54526"/>
    <cellStyle name="Punto0 2 10 4 2" xfId="54527"/>
    <cellStyle name="Punto0 2 10 5" xfId="54528"/>
    <cellStyle name="Punto0 2 11" xfId="54529"/>
    <cellStyle name="Punto0 2 11 2" xfId="54530"/>
    <cellStyle name="Punto0 2 11 2 2" xfId="54531"/>
    <cellStyle name="Punto0 2 11 2 2 2" xfId="54532"/>
    <cellStyle name="Punto0 2 11 2 3" xfId="54533"/>
    <cellStyle name="Punto0 2 11 2 4" xfId="54534"/>
    <cellStyle name="Punto0 2 11 2 5" xfId="54535"/>
    <cellStyle name="Punto0 2 11 2 6" xfId="54536"/>
    <cellStyle name="Punto0 2 11 3" xfId="54537"/>
    <cellStyle name="Punto0 2 11 3 2" xfId="54538"/>
    <cellStyle name="Punto0 2 11 4" xfId="54539"/>
    <cellStyle name="Punto0 2 11 4 2" xfId="54540"/>
    <cellStyle name="Punto0 2 11 5" xfId="54541"/>
    <cellStyle name="Punto0 2 12" xfId="54542"/>
    <cellStyle name="Punto0 2 12 2" xfId="54543"/>
    <cellStyle name="Punto0 2 12 2 2" xfId="54544"/>
    <cellStyle name="Punto0 2 12 2 2 2" xfId="54545"/>
    <cellStyle name="Punto0 2 12 2 3" xfId="54546"/>
    <cellStyle name="Punto0 2 12 2 4" xfId="54547"/>
    <cellStyle name="Punto0 2 12 2 5" xfId="54548"/>
    <cellStyle name="Punto0 2 12 2 6" xfId="54549"/>
    <cellStyle name="Punto0 2 12 3" xfId="54550"/>
    <cellStyle name="Punto0 2 12 3 2" xfId="54551"/>
    <cellStyle name="Punto0 2 12 4" xfId="54552"/>
    <cellStyle name="Punto0 2 12 4 2" xfId="54553"/>
    <cellStyle name="Punto0 2 12 5" xfId="54554"/>
    <cellStyle name="Punto0 2 13" xfId="54555"/>
    <cellStyle name="Punto0 2 13 2" xfId="54556"/>
    <cellStyle name="Punto0 2 13 2 2" xfId="54557"/>
    <cellStyle name="Punto0 2 13 2 2 2" xfId="54558"/>
    <cellStyle name="Punto0 2 13 2 3" xfId="54559"/>
    <cellStyle name="Punto0 2 13 2 4" xfId="54560"/>
    <cellStyle name="Punto0 2 13 2 5" xfId="54561"/>
    <cellStyle name="Punto0 2 13 2 6" xfId="54562"/>
    <cellStyle name="Punto0 2 13 3" xfId="54563"/>
    <cellStyle name="Punto0 2 13 3 2" xfId="54564"/>
    <cellStyle name="Punto0 2 13 4" xfId="54565"/>
    <cellStyle name="Punto0 2 13 4 2" xfId="54566"/>
    <cellStyle name="Punto0 2 13 5" xfId="54567"/>
    <cellStyle name="Punto0 2 14" xfId="54568"/>
    <cellStyle name="Punto0 2 14 2" xfId="54569"/>
    <cellStyle name="Punto0 2 14 2 2" xfId="54570"/>
    <cellStyle name="Punto0 2 14 2 2 2" xfId="54571"/>
    <cellStyle name="Punto0 2 14 2 3" xfId="54572"/>
    <cellStyle name="Punto0 2 14 2 4" xfId="54573"/>
    <cellStyle name="Punto0 2 14 2 5" xfId="54574"/>
    <cellStyle name="Punto0 2 14 2 6" xfId="54575"/>
    <cellStyle name="Punto0 2 14 3" xfId="54576"/>
    <cellStyle name="Punto0 2 14 3 2" xfId="54577"/>
    <cellStyle name="Punto0 2 14 4" xfId="54578"/>
    <cellStyle name="Punto0 2 14 4 2" xfId="54579"/>
    <cellStyle name="Punto0 2 14 5" xfId="54580"/>
    <cellStyle name="Punto0 2 15" xfId="54581"/>
    <cellStyle name="Punto0 2 15 2" xfId="54582"/>
    <cellStyle name="Punto0 2 15 2 2" xfId="54583"/>
    <cellStyle name="Punto0 2 15 2 2 2" xfId="54584"/>
    <cellStyle name="Punto0 2 15 2 3" xfId="54585"/>
    <cellStyle name="Punto0 2 15 2 4" xfId="54586"/>
    <cellStyle name="Punto0 2 15 2 5" xfId="54587"/>
    <cellStyle name="Punto0 2 15 2 6" xfId="54588"/>
    <cellStyle name="Punto0 2 15 3" xfId="54589"/>
    <cellStyle name="Punto0 2 15 3 2" xfId="54590"/>
    <cellStyle name="Punto0 2 15 4" xfId="54591"/>
    <cellStyle name="Punto0 2 15 4 2" xfId="54592"/>
    <cellStyle name="Punto0 2 15 5" xfId="54593"/>
    <cellStyle name="Punto0 2 16" xfId="54594"/>
    <cellStyle name="Punto0 2 16 2" xfId="54595"/>
    <cellStyle name="Punto0 2 16 2 2" xfId="54596"/>
    <cellStyle name="Punto0 2 16 2 2 2" xfId="54597"/>
    <cellStyle name="Punto0 2 16 2 3" xfId="54598"/>
    <cellStyle name="Punto0 2 16 2 4" xfId="54599"/>
    <cellStyle name="Punto0 2 16 2 5" xfId="54600"/>
    <cellStyle name="Punto0 2 16 2 6" xfId="54601"/>
    <cellStyle name="Punto0 2 16 3" xfId="54602"/>
    <cellStyle name="Punto0 2 16 3 2" xfId="54603"/>
    <cellStyle name="Punto0 2 16 4" xfId="54604"/>
    <cellStyle name="Punto0 2 16 4 2" xfId="54605"/>
    <cellStyle name="Punto0 2 16 5" xfId="54606"/>
    <cellStyle name="Punto0 2 17" xfId="54607"/>
    <cellStyle name="Punto0 2 17 2" xfId="54608"/>
    <cellStyle name="Punto0 2 17 2 2" xfId="54609"/>
    <cellStyle name="Punto0 2 17 2 2 2" xfId="54610"/>
    <cellStyle name="Punto0 2 17 2 3" xfId="54611"/>
    <cellStyle name="Punto0 2 17 2 4" xfId="54612"/>
    <cellStyle name="Punto0 2 17 2 5" xfId="54613"/>
    <cellStyle name="Punto0 2 17 2 6" xfId="54614"/>
    <cellStyle name="Punto0 2 17 3" xfId="54615"/>
    <cellStyle name="Punto0 2 17 3 2" xfId="54616"/>
    <cellStyle name="Punto0 2 17 4" xfId="54617"/>
    <cellStyle name="Punto0 2 17 4 2" xfId="54618"/>
    <cellStyle name="Punto0 2 17 5" xfId="54619"/>
    <cellStyle name="Punto0 2 18" xfId="54620"/>
    <cellStyle name="Punto0 2 18 2" xfId="54621"/>
    <cellStyle name="Punto0 2 18 2 2" xfId="54622"/>
    <cellStyle name="Punto0 2 18 2 2 2" xfId="54623"/>
    <cellStyle name="Punto0 2 18 2 3" xfId="54624"/>
    <cellStyle name="Punto0 2 18 2 4" xfId="54625"/>
    <cellStyle name="Punto0 2 18 2 5" xfId="54626"/>
    <cellStyle name="Punto0 2 18 2 6" xfId="54627"/>
    <cellStyle name="Punto0 2 18 3" xfId="54628"/>
    <cellStyle name="Punto0 2 18 3 2" xfId="54629"/>
    <cellStyle name="Punto0 2 18 4" xfId="54630"/>
    <cellStyle name="Punto0 2 18 4 2" xfId="54631"/>
    <cellStyle name="Punto0 2 18 5" xfId="54632"/>
    <cellStyle name="Punto0 2 19" xfId="54633"/>
    <cellStyle name="Punto0 2 19 2" xfId="54634"/>
    <cellStyle name="Punto0 2 19 2 2" xfId="54635"/>
    <cellStyle name="Punto0 2 19 2 2 2" xfId="54636"/>
    <cellStyle name="Punto0 2 19 2 3" xfId="54637"/>
    <cellStyle name="Punto0 2 19 2 4" xfId="54638"/>
    <cellStyle name="Punto0 2 19 2 5" xfId="54639"/>
    <cellStyle name="Punto0 2 19 2 6" xfId="54640"/>
    <cellStyle name="Punto0 2 19 3" xfId="54641"/>
    <cellStyle name="Punto0 2 19 3 2" xfId="54642"/>
    <cellStyle name="Punto0 2 19 4" xfId="54643"/>
    <cellStyle name="Punto0 2 19 4 2" xfId="54644"/>
    <cellStyle name="Punto0 2 19 5" xfId="54645"/>
    <cellStyle name="Punto0 2 2" xfId="54646"/>
    <cellStyle name="Punto0 2 2 10" xfId="54647"/>
    <cellStyle name="Punto0 2 2 10 2" xfId="54648"/>
    <cellStyle name="Punto0 2 2 10 2 2" xfId="54649"/>
    <cellStyle name="Punto0 2 2 10 2 2 2" xfId="54650"/>
    <cellStyle name="Punto0 2 2 10 2 3" xfId="54651"/>
    <cellStyle name="Punto0 2 2 10 2 4" xfId="54652"/>
    <cellStyle name="Punto0 2 2 10 2 5" xfId="54653"/>
    <cellStyle name="Punto0 2 2 10 2 6" xfId="54654"/>
    <cellStyle name="Punto0 2 2 10 3" xfId="54655"/>
    <cellStyle name="Punto0 2 2 10 3 2" xfId="54656"/>
    <cellStyle name="Punto0 2 2 10 4" xfId="54657"/>
    <cellStyle name="Punto0 2 2 10 4 2" xfId="54658"/>
    <cellStyle name="Punto0 2 2 10 4 3" xfId="54659"/>
    <cellStyle name="Punto0 2 2 10 4 4" xfId="54660"/>
    <cellStyle name="Punto0 2 2 10 5" xfId="54661"/>
    <cellStyle name="Punto0 2 2 10 5 2" xfId="54662"/>
    <cellStyle name="Punto0 2 2 11" xfId="54663"/>
    <cellStyle name="Punto0 2 2 11 2" xfId="54664"/>
    <cellStyle name="Punto0 2 2 11 2 2" xfId="54665"/>
    <cellStyle name="Punto0 2 2 11 2 2 2" xfId="54666"/>
    <cellStyle name="Punto0 2 2 11 2 3" xfId="54667"/>
    <cellStyle name="Punto0 2 2 11 2 4" xfId="54668"/>
    <cellStyle name="Punto0 2 2 11 2 5" xfId="54669"/>
    <cellStyle name="Punto0 2 2 11 2 6" xfId="54670"/>
    <cellStyle name="Punto0 2 2 11 3" xfId="54671"/>
    <cellStyle name="Punto0 2 2 11 3 2" xfId="54672"/>
    <cellStyle name="Punto0 2 2 11 4" xfId="54673"/>
    <cellStyle name="Punto0 2 2 11 4 2" xfId="54674"/>
    <cellStyle name="Punto0 2 2 11 5" xfId="54675"/>
    <cellStyle name="Punto0 2 2 12" xfId="54676"/>
    <cellStyle name="Punto0 2 2 12 2" xfId="54677"/>
    <cellStyle name="Punto0 2 2 12 2 2" xfId="54678"/>
    <cellStyle name="Punto0 2 2 12 2 2 2" xfId="54679"/>
    <cellStyle name="Punto0 2 2 12 2 3" xfId="54680"/>
    <cellStyle name="Punto0 2 2 12 2 4" xfId="54681"/>
    <cellStyle name="Punto0 2 2 12 2 5" xfId="54682"/>
    <cellStyle name="Punto0 2 2 12 2 6" xfId="54683"/>
    <cellStyle name="Punto0 2 2 12 3" xfId="54684"/>
    <cellStyle name="Punto0 2 2 12 3 2" xfId="54685"/>
    <cellStyle name="Punto0 2 2 12 4" xfId="54686"/>
    <cellStyle name="Punto0 2 2 12 4 2" xfId="54687"/>
    <cellStyle name="Punto0 2 2 12 5" xfId="54688"/>
    <cellStyle name="Punto0 2 2 13" xfId="54689"/>
    <cellStyle name="Punto0 2 2 13 2" xfId="54690"/>
    <cellStyle name="Punto0 2 2 13 2 2" xfId="54691"/>
    <cellStyle name="Punto0 2 2 13 2 2 2" xfId="54692"/>
    <cellStyle name="Punto0 2 2 13 2 3" xfId="54693"/>
    <cellStyle name="Punto0 2 2 13 2 4" xfId="54694"/>
    <cellStyle name="Punto0 2 2 13 2 5" xfId="54695"/>
    <cellStyle name="Punto0 2 2 13 2 6" xfId="54696"/>
    <cellStyle name="Punto0 2 2 13 3" xfId="54697"/>
    <cellStyle name="Punto0 2 2 13 3 2" xfId="54698"/>
    <cellStyle name="Punto0 2 2 13 4" xfId="54699"/>
    <cellStyle name="Punto0 2 2 13 4 2" xfId="54700"/>
    <cellStyle name="Punto0 2 2 13 5" xfId="54701"/>
    <cellStyle name="Punto0 2 2 14" xfId="54702"/>
    <cellStyle name="Punto0 2 2 14 2" xfId="54703"/>
    <cellStyle name="Punto0 2 2 14 2 2" xfId="54704"/>
    <cellStyle name="Punto0 2 2 14 2 2 2" xfId="54705"/>
    <cellStyle name="Punto0 2 2 14 2 3" xfId="54706"/>
    <cellStyle name="Punto0 2 2 14 2 4" xfId="54707"/>
    <cellStyle name="Punto0 2 2 14 2 5" xfId="54708"/>
    <cellStyle name="Punto0 2 2 14 2 6" xfId="54709"/>
    <cellStyle name="Punto0 2 2 14 3" xfId="54710"/>
    <cellStyle name="Punto0 2 2 14 3 2" xfId="54711"/>
    <cellStyle name="Punto0 2 2 14 4" xfId="54712"/>
    <cellStyle name="Punto0 2 2 14 4 2" xfId="54713"/>
    <cellStyle name="Punto0 2 2 14 5" xfId="54714"/>
    <cellStyle name="Punto0 2 2 15" xfId="54715"/>
    <cellStyle name="Punto0 2 2 15 2" xfId="54716"/>
    <cellStyle name="Punto0 2 2 15 2 2" xfId="54717"/>
    <cellStyle name="Punto0 2 2 15 2 2 2" xfId="54718"/>
    <cellStyle name="Punto0 2 2 15 2 3" xfId="54719"/>
    <cellStyle name="Punto0 2 2 15 2 4" xfId="54720"/>
    <cellStyle name="Punto0 2 2 15 2 5" xfId="54721"/>
    <cellStyle name="Punto0 2 2 15 2 6" xfId="54722"/>
    <cellStyle name="Punto0 2 2 15 3" xfId="54723"/>
    <cellStyle name="Punto0 2 2 15 3 2" xfId="54724"/>
    <cellStyle name="Punto0 2 2 15 4" xfId="54725"/>
    <cellStyle name="Punto0 2 2 15 4 2" xfId="54726"/>
    <cellStyle name="Punto0 2 2 15 5" xfId="54727"/>
    <cellStyle name="Punto0 2 2 16" xfId="54728"/>
    <cellStyle name="Punto0 2 2 16 2" xfId="54729"/>
    <cellStyle name="Punto0 2 2 16 2 2" xfId="54730"/>
    <cellStyle name="Punto0 2 2 16 2 2 2" xfId="54731"/>
    <cellStyle name="Punto0 2 2 16 2 3" xfId="54732"/>
    <cellStyle name="Punto0 2 2 16 2 4" xfId="54733"/>
    <cellStyle name="Punto0 2 2 16 2 5" xfId="54734"/>
    <cellStyle name="Punto0 2 2 16 2 6" xfId="54735"/>
    <cellStyle name="Punto0 2 2 16 3" xfId="54736"/>
    <cellStyle name="Punto0 2 2 16 3 2" xfId="54737"/>
    <cellStyle name="Punto0 2 2 16 4" xfId="54738"/>
    <cellStyle name="Punto0 2 2 16 4 2" xfId="54739"/>
    <cellStyle name="Punto0 2 2 16 5" xfId="54740"/>
    <cellStyle name="Punto0 2 2 17" xfId="54741"/>
    <cellStyle name="Punto0 2 2 17 2" xfId="54742"/>
    <cellStyle name="Punto0 2 2 17 2 2" xfId="54743"/>
    <cellStyle name="Punto0 2 2 17 2 2 2" xfId="54744"/>
    <cellStyle name="Punto0 2 2 17 2 3" xfId="54745"/>
    <cellStyle name="Punto0 2 2 17 2 4" xfId="54746"/>
    <cellStyle name="Punto0 2 2 17 2 5" xfId="54747"/>
    <cellStyle name="Punto0 2 2 17 2 6" xfId="54748"/>
    <cellStyle name="Punto0 2 2 17 3" xfId="54749"/>
    <cellStyle name="Punto0 2 2 17 3 2" xfId="54750"/>
    <cellStyle name="Punto0 2 2 17 4" xfId="54751"/>
    <cellStyle name="Punto0 2 2 17 4 2" xfId="54752"/>
    <cellStyle name="Punto0 2 2 17 5" xfId="54753"/>
    <cellStyle name="Punto0 2 2 18" xfId="54754"/>
    <cellStyle name="Punto0 2 2 18 2" xfId="54755"/>
    <cellStyle name="Punto0 2 2 18 2 2" xfId="54756"/>
    <cellStyle name="Punto0 2 2 18 2 2 2" xfId="54757"/>
    <cellStyle name="Punto0 2 2 18 2 3" xfId="54758"/>
    <cellStyle name="Punto0 2 2 18 2 4" xfId="54759"/>
    <cellStyle name="Punto0 2 2 18 2 5" xfId="54760"/>
    <cellStyle name="Punto0 2 2 18 2 6" xfId="54761"/>
    <cellStyle name="Punto0 2 2 18 3" xfId="54762"/>
    <cellStyle name="Punto0 2 2 18 3 2" xfId="54763"/>
    <cellStyle name="Punto0 2 2 18 4" xfId="54764"/>
    <cellStyle name="Punto0 2 2 18 4 2" xfId="54765"/>
    <cellStyle name="Punto0 2 2 18 5" xfId="54766"/>
    <cellStyle name="Punto0 2 2 19" xfId="54767"/>
    <cellStyle name="Punto0 2 2 19 2" xfId="54768"/>
    <cellStyle name="Punto0 2 2 19 2 2" xfId="54769"/>
    <cellStyle name="Punto0 2 2 19 2 2 2" xfId="54770"/>
    <cellStyle name="Punto0 2 2 19 2 3" xfId="54771"/>
    <cellStyle name="Punto0 2 2 19 2 4" xfId="54772"/>
    <cellStyle name="Punto0 2 2 19 2 5" xfId="54773"/>
    <cellStyle name="Punto0 2 2 19 2 6" xfId="54774"/>
    <cellStyle name="Punto0 2 2 19 3" xfId="54775"/>
    <cellStyle name="Punto0 2 2 19 3 2" xfId="54776"/>
    <cellStyle name="Punto0 2 2 19 4" xfId="54777"/>
    <cellStyle name="Punto0 2 2 19 4 2" xfId="54778"/>
    <cellStyle name="Punto0 2 2 19 5" xfId="54779"/>
    <cellStyle name="Punto0 2 2 2" xfId="54780"/>
    <cellStyle name="Punto0 2 2 2 10" xfId="54781"/>
    <cellStyle name="Punto0 2 2 2 10 2" xfId="54782"/>
    <cellStyle name="Punto0 2 2 2 10 2 2" xfId="54783"/>
    <cellStyle name="Punto0 2 2 2 10 2 2 2" xfId="54784"/>
    <cellStyle name="Punto0 2 2 2 10 2 3" xfId="54785"/>
    <cellStyle name="Punto0 2 2 2 10 2 4" xfId="54786"/>
    <cellStyle name="Punto0 2 2 2 10 2 5" xfId="54787"/>
    <cellStyle name="Punto0 2 2 2 10 2 6" xfId="54788"/>
    <cellStyle name="Punto0 2 2 2 10 3" xfId="54789"/>
    <cellStyle name="Punto0 2 2 2 10 3 2" xfId="54790"/>
    <cellStyle name="Punto0 2 2 2 10 4" xfId="54791"/>
    <cellStyle name="Punto0 2 2 2 10 4 2" xfId="54792"/>
    <cellStyle name="Punto0 2 2 2 10 5" xfId="54793"/>
    <cellStyle name="Punto0 2 2 2 11" xfId="54794"/>
    <cellStyle name="Punto0 2 2 2 11 2" xfId="54795"/>
    <cellStyle name="Punto0 2 2 2 11 2 2" xfId="54796"/>
    <cellStyle name="Punto0 2 2 2 11 2 2 2" xfId="54797"/>
    <cellStyle name="Punto0 2 2 2 11 2 3" xfId="54798"/>
    <cellStyle name="Punto0 2 2 2 11 2 4" xfId="54799"/>
    <cellStyle name="Punto0 2 2 2 11 2 5" xfId="54800"/>
    <cellStyle name="Punto0 2 2 2 11 2 6" xfId="54801"/>
    <cellStyle name="Punto0 2 2 2 11 3" xfId="54802"/>
    <cellStyle name="Punto0 2 2 2 11 3 2" xfId="54803"/>
    <cellStyle name="Punto0 2 2 2 11 4" xfId="54804"/>
    <cellStyle name="Punto0 2 2 2 11 4 2" xfId="54805"/>
    <cellStyle name="Punto0 2 2 2 11 5" xfId="54806"/>
    <cellStyle name="Punto0 2 2 2 12" xfId="54807"/>
    <cellStyle name="Punto0 2 2 2 12 2" xfId="54808"/>
    <cellStyle name="Punto0 2 2 2 12 2 2" xfId="54809"/>
    <cellStyle name="Punto0 2 2 2 12 2 2 2" xfId="54810"/>
    <cellStyle name="Punto0 2 2 2 12 2 3" xfId="54811"/>
    <cellStyle name="Punto0 2 2 2 12 2 4" xfId="54812"/>
    <cellStyle name="Punto0 2 2 2 12 2 5" xfId="54813"/>
    <cellStyle name="Punto0 2 2 2 12 2 6" xfId="54814"/>
    <cellStyle name="Punto0 2 2 2 12 3" xfId="54815"/>
    <cellStyle name="Punto0 2 2 2 12 3 2" xfId="54816"/>
    <cellStyle name="Punto0 2 2 2 12 4" xfId="54817"/>
    <cellStyle name="Punto0 2 2 2 12 4 2" xfId="54818"/>
    <cellStyle name="Punto0 2 2 2 12 5" xfId="54819"/>
    <cellStyle name="Punto0 2 2 2 13" xfId="54820"/>
    <cellStyle name="Punto0 2 2 2 13 2" xfId="54821"/>
    <cellStyle name="Punto0 2 2 2 13 2 2" xfId="54822"/>
    <cellStyle name="Punto0 2 2 2 13 2 2 2" xfId="54823"/>
    <cellStyle name="Punto0 2 2 2 13 2 3" xfId="54824"/>
    <cellStyle name="Punto0 2 2 2 13 2 4" xfId="54825"/>
    <cellStyle name="Punto0 2 2 2 13 2 5" xfId="54826"/>
    <cellStyle name="Punto0 2 2 2 13 2 6" xfId="54827"/>
    <cellStyle name="Punto0 2 2 2 13 3" xfId="54828"/>
    <cellStyle name="Punto0 2 2 2 13 3 2" xfId="54829"/>
    <cellStyle name="Punto0 2 2 2 13 4" xfId="54830"/>
    <cellStyle name="Punto0 2 2 2 13 4 2" xfId="54831"/>
    <cellStyle name="Punto0 2 2 2 13 5" xfId="54832"/>
    <cellStyle name="Punto0 2 2 2 14" xfId="54833"/>
    <cellStyle name="Punto0 2 2 2 14 2" xfId="54834"/>
    <cellStyle name="Punto0 2 2 2 14 2 2" xfId="54835"/>
    <cellStyle name="Punto0 2 2 2 14 2 2 2" xfId="54836"/>
    <cellStyle name="Punto0 2 2 2 14 2 3" xfId="54837"/>
    <cellStyle name="Punto0 2 2 2 14 2 4" xfId="54838"/>
    <cellStyle name="Punto0 2 2 2 14 2 5" xfId="54839"/>
    <cellStyle name="Punto0 2 2 2 14 2 6" xfId="54840"/>
    <cellStyle name="Punto0 2 2 2 14 3" xfId="54841"/>
    <cellStyle name="Punto0 2 2 2 14 3 2" xfId="54842"/>
    <cellStyle name="Punto0 2 2 2 14 4" xfId="54843"/>
    <cellStyle name="Punto0 2 2 2 14 4 2" xfId="54844"/>
    <cellStyle name="Punto0 2 2 2 14 5" xfId="54845"/>
    <cellStyle name="Punto0 2 2 2 15" xfId="54846"/>
    <cellStyle name="Punto0 2 2 2 15 2" xfId="54847"/>
    <cellStyle name="Punto0 2 2 2 15 2 2" xfId="54848"/>
    <cellStyle name="Punto0 2 2 2 15 2 2 2" xfId="54849"/>
    <cellStyle name="Punto0 2 2 2 15 2 3" xfId="54850"/>
    <cellStyle name="Punto0 2 2 2 15 2 4" xfId="54851"/>
    <cellStyle name="Punto0 2 2 2 15 2 5" xfId="54852"/>
    <cellStyle name="Punto0 2 2 2 15 2 6" xfId="54853"/>
    <cellStyle name="Punto0 2 2 2 15 3" xfId="54854"/>
    <cellStyle name="Punto0 2 2 2 15 3 2" xfId="54855"/>
    <cellStyle name="Punto0 2 2 2 15 4" xfId="54856"/>
    <cellStyle name="Punto0 2 2 2 15 4 2" xfId="54857"/>
    <cellStyle name="Punto0 2 2 2 15 5" xfId="54858"/>
    <cellStyle name="Punto0 2 2 2 16" xfId="54859"/>
    <cellStyle name="Punto0 2 2 2 16 2" xfId="54860"/>
    <cellStyle name="Punto0 2 2 2 16 2 2" xfId="54861"/>
    <cellStyle name="Punto0 2 2 2 16 2 2 2" xfId="54862"/>
    <cellStyle name="Punto0 2 2 2 16 2 3" xfId="54863"/>
    <cellStyle name="Punto0 2 2 2 16 2 4" xfId="54864"/>
    <cellStyle name="Punto0 2 2 2 16 2 5" xfId="54865"/>
    <cellStyle name="Punto0 2 2 2 16 2 6" xfId="54866"/>
    <cellStyle name="Punto0 2 2 2 16 3" xfId="54867"/>
    <cellStyle name="Punto0 2 2 2 16 3 2" xfId="54868"/>
    <cellStyle name="Punto0 2 2 2 16 4" xfId="54869"/>
    <cellStyle name="Punto0 2 2 2 16 4 2" xfId="54870"/>
    <cellStyle name="Punto0 2 2 2 16 5" xfId="54871"/>
    <cellStyle name="Punto0 2 2 2 17" xfId="54872"/>
    <cellStyle name="Punto0 2 2 2 17 2" xfId="54873"/>
    <cellStyle name="Punto0 2 2 2 17 2 2" xfId="54874"/>
    <cellStyle name="Punto0 2 2 2 17 2 2 2" xfId="54875"/>
    <cellStyle name="Punto0 2 2 2 17 2 3" xfId="54876"/>
    <cellStyle name="Punto0 2 2 2 17 2 4" xfId="54877"/>
    <cellStyle name="Punto0 2 2 2 17 2 5" xfId="54878"/>
    <cellStyle name="Punto0 2 2 2 17 2 6" xfId="54879"/>
    <cellStyle name="Punto0 2 2 2 17 3" xfId="54880"/>
    <cellStyle name="Punto0 2 2 2 17 3 2" xfId="54881"/>
    <cellStyle name="Punto0 2 2 2 17 4" xfId="54882"/>
    <cellStyle name="Punto0 2 2 2 17 4 2" xfId="54883"/>
    <cellStyle name="Punto0 2 2 2 17 5" xfId="54884"/>
    <cellStyle name="Punto0 2 2 2 18" xfId="54885"/>
    <cellStyle name="Punto0 2 2 2 18 2" xfId="54886"/>
    <cellStyle name="Punto0 2 2 2 18 2 2" xfId="54887"/>
    <cellStyle name="Punto0 2 2 2 18 2 2 2" xfId="54888"/>
    <cellStyle name="Punto0 2 2 2 18 2 3" xfId="54889"/>
    <cellStyle name="Punto0 2 2 2 18 2 4" xfId="54890"/>
    <cellStyle name="Punto0 2 2 2 18 2 5" xfId="54891"/>
    <cellStyle name="Punto0 2 2 2 18 2 6" xfId="54892"/>
    <cellStyle name="Punto0 2 2 2 18 3" xfId="54893"/>
    <cellStyle name="Punto0 2 2 2 18 3 2" xfId="54894"/>
    <cellStyle name="Punto0 2 2 2 18 4" xfId="54895"/>
    <cellStyle name="Punto0 2 2 2 18 4 2" xfId="54896"/>
    <cellStyle name="Punto0 2 2 2 18 5" xfId="54897"/>
    <cellStyle name="Punto0 2 2 2 19" xfId="54898"/>
    <cellStyle name="Punto0 2 2 2 19 2" xfId="54899"/>
    <cellStyle name="Punto0 2 2 2 19 3" xfId="54900"/>
    <cellStyle name="Punto0 2 2 2 2" xfId="54901"/>
    <cellStyle name="Punto0 2 2 2 2 2" xfId="54902"/>
    <cellStyle name="Punto0 2 2 2 2 2 2" xfId="54903"/>
    <cellStyle name="Punto0 2 2 2 2 2 2 2" xfId="54904"/>
    <cellStyle name="Punto0 2 2 2 2 2 3" xfId="54905"/>
    <cellStyle name="Punto0 2 2 2 2 2 4" xfId="54906"/>
    <cellStyle name="Punto0 2 2 2 2 3" xfId="54907"/>
    <cellStyle name="Punto0 2 2 2 2 3 2" xfId="54908"/>
    <cellStyle name="Punto0 2 2 2 2 3 3" xfId="54909"/>
    <cellStyle name="Punto0 2 2 2 2 4" xfId="54910"/>
    <cellStyle name="Punto0 2 2 2 20" xfId="54911"/>
    <cellStyle name="Punto0 2 2 2 21" xfId="54912"/>
    <cellStyle name="Punto0 2 2 2 3" xfId="54913"/>
    <cellStyle name="Punto0 2 2 2 3 2" xfId="54914"/>
    <cellStyle name="Punto0 2 2 2 3 2 2" xfId="54915"/>
    <cellStyle name="Punto0 2 2 2 3 2 2 2" xfId="54916"/>
    <cellStyle name="Punto0 2 2 2 3 2 3" xfId="54917"/>
    <cellStyle name="Punto0 2 2 2 3 2 4" xfId="54918"/>
    <cellStyle name="Punto0 2 2 2 3 2 5" xfId="54919"/>
    <cellStyle name="Punto0 2 2 2 3 2 6" xfId="54920"/>
    <cellStyle name="Punto0 2 2 2 3 3" xfId="54921"/>
    <cellStyle name="Punto0 2 2 2 3 3 2" xfId="54922"/>
    <cellStyle name="Punto0 2 2 2 3 4" xfId="54923"/>
    <cellStyle name="Punto0 2 2 2 3 4 2" xfId="54924"/>
    <cellStyle name="Punto0 2 2 2 3 5" xfId="54925"/>
    <cellStyle name="Punto0 2 2 2 3 6" xfId="54926"/>
    <cellStyle name="Punto0 2 2 2 4" xfId="54927"/>
    <cellStyle name="Punto0 2 2 2 4 2" xfId="54928"/>
    <cellStyle name="Punto0 2 2 2 4 2 2" xfId="54929"/>
    <cellStyle name="Punto0 2 2 2 4 2 2 2" xfId="54930"/>
    <cellStyle name="Punto0 2 2 2 4 2 3" xfId="54931"/>
    <cellStyle name="Punto0 2 2 2 4 2 4" xfId="54932"/>
    <cellStyle name="Punto0 2 2 2 4 2 5" xfId="54933"/>
    <cellStyle name="Punto0 2 2 2 4 2 6" xfId="54934"/>
    <cellStyle name="Punto0 2 2 2 4 3" xfId="54935"/>
    <cellStyle name="Punto0 2 2 2 4 3 2" xfId="54936"/>
    <cellStyle name="Punto0 2 2 2 4 4" xfId="54937"/>
    <cellStyle name="Punto0 2 2 2 4 4 2" xfId="54938"/>
    <cellStyle name="Punto0 2 2 2 4 5" xfId="54939"/>
    <cellStyle name="Punto0 2 2 2 4 6" xfId="54940"/>
    <cellStyle name="Punto0 2 2 2 5" xfId="54941"/>
    <cellStyle name="Punto0 2 2 2 5 2" xfId="54942"/>
    <cellStyle name="Punto0 2 2 2 5 2 2" xfId="54943"/>
    <cellStyle name="Punto0 2 2 2 5 2 2 2" xfId="54944"/>
    <cellStyle name="Punto0 2 2 2 5 2 3" xfId="54945"/>
    <cellStyle name="Punto0 2 2 2 5 2 4" xfId="54946"/>
    <cellStyle name="Punto0 2 2 2 5 2 5" xfId="54947"/>
    <cellStyle name="Punto0 2 2 2 5 2 6" xfId="54948"/>
    <cellStyle name="Punto0 2 2 2 5 3" xfId="54949"/>
    <cellStyle name="Punto0 2 2 2 5 3 2" xfId="54950"/>
    <cellStyle name="Punto0 2 2 2 5 4" xfId="54951"/>
    <cellStyle name="Punto0 2 2 2 5 4 2" xfId="54952"/>
    <cellStyle name="Punto0 2 2 2 5 5" xfId="54953"/>
    <cellStyle name="Punto0 2 2 2 6" xfId="54954"/>
    <cellStyle name="Punto0 2 2 2 6 2" xfId="54955"/>
    <cellStyle name="Punto0 2 2 2 6 2 2" xfId="54956"/>
    <cellStyle name="Punto0 2 2 2 6 2 2 2" xfId="54957"/>
    <cellStyle name="Punto0 2 2 2 6 2 3" xfId="54958"/>
    <cellStyle name="Punto0 2 2 2 6 2 4" xfId="54959"/>
    <cellStyle name="Punto0 2 2 2 6 2 5" xfId="54960"/>
    <cellStyle name="Punto0 2 2 2 6 2 6" xfId="54961"/>
    <cellStyle name="Punto0 2 2 2 6 3" xfId="54962"/>
    <cellStyle name="Punto0 2 2 2 6 3 2" xfId="54963"/>
    <cellStyle name="Punto0 2 2 2 6 4" xfId="54964"/>
    <cellStyle name="Punto0 2 2 2 6 4 2" xfId="54965"/>
    <cellStyle name="Punto0 2 2 2 6 5" xfId="54966"/>
    <cellStyle name="Punto0 2 2 2 7" xfId="54967"/>
    <cellStyle name="Punto0 2 2 2 7 2" xfId="54968"/>
    <cellStyle name="Punto0 2 2 2 7 2 2" xfId="54969"/>
    <cellStyle name="Punto0 2 2 2 7 2 2 2" xfId="54970"/>
    <cellStyle name="Punto0 2 2 2 7 2 3" xfId="54971"/>
    <cellStyle name="Punto0 2 2 2 7 2 4" xfId="54972"/>
    <cellStyle name="Punto0 2 2 2 7 2 5" xfId="54973"/>
    <cellStyle name="Punto0 2 2 2 7 2 6" xfId="54974"/>
    <cellStyle name="Punto0 2 2 2 7 3" xfId="54975"/>
    <cellStyle name="Punto0 2 2 2 7 3 2" xfId="54976"/>
    <cellStyle name="Punto0 2 2 2 7 4" xfId="54977"/>
    <cellStyle name="Punto0 2 2 2 7 4 2" xfId="54978"/>
    <cellStyle name="Punto0 2 2 2 7 5" xfId="54979"/>
    <cellStyle name="Punto0 2 2 2 8" xfId="54980"/>
    <cellStyle name="Punto0 2 2 2 8 2" xfId="54981"/>
    <cellStyle name="Punto0 2 2 2 8 2 2" xfId="54982"/>
    <cellStyle name="Punto0 2 2 2 8 2 2 2" xfId="54983"/>
    <cellStyle name="Punto0 2 2 2 8 2 3" xfId="54984"/>
    <cellStyle name="Punto0 2 2 2 8 2 4" xfId="54985"/>
    <cellStyle name="Punto0 2 2 2 8 2 5" xfId="54986"/>
    <cellStyle name="Punto0 2 2 2 8 2 6" xfId="54987"/>
    <cellStyle name="Punto0 2 2 2 8 3" xfId="54988"/>
    <cellStyle name="Punto0 2 2 2 8 3 2" xfId="54989"/>
    <cellStyle name="Punto0 2 2 2 8 4" xfId="54990"/>
    <cellStyle name="Punto0 2 2 2 8 4 2" xfId="54991"/>
    <cellStyle name="Punto0 2 2 2 8 5" xfId="54992"/>
    <cellStyle name="Punto0 2 2 2 9" xfId="54993"/>
    <cellStyle name="Punto0 2 2 2 9 2" xfId="54994"/>
    <cellStyle name="Punto0 2 2 2 9 2 2" xfId="54995"/>
    <cellStyle name="Punto0 2 2 2 9 2 2 2" xfId="54996"/>
    <cellStyle name="Punto0 2 2 2 9 2 3" xfId="54997"/>
    <cellStyle name="Punto0 2 2 2 9 2 4" xfId="54998"/>
    <cellStyle name="Punto0 2 2 2 9 2 5" xfId="54999"/>
    <cellStyle name="Punto0 2 2 2 9 2 6" xfId="55000"/>
    <cellStyle name="Punto0 2 2 2 9 3" xfId="55001"/>
    <cellStyle name="Punto0 2 2 2 9 3 2" xfId="55002"/>
    <cellStyle name="Punto0 2 2 2 9 4" xfId="55003"/>
    <cellStyle name="Punto0 2 2 2 9 4 2" xfId="55004"/>
    <cellStyle name="Punto0 2 2 2 9 5" xfId="55005"/>
    <cellStyle name="Punto0 2 2 2_MARZO GENERAL BECAS 2009 TRANSF 20 03 09 DAF V2" xfId="55006"/>
    <cellStyle name="Punto0 2 2 20" xfId="55007"/>
    <cellStyle name="Punto0 2 2 20 2" xfId="55008"/>
    <cellStyle name="Punto0 2 2 20 2 2" xfId="55009"/>
    <cellStyle name="Punto0 2 2 20 2 2 2" xfId="55010"/>
    <cellStyle name="Punto0 2 2 20 2 3" xfId="55011"/>
    <cellStyle name="Punto0 2 2 20 2 4" xfId="55012"/>
    <cellStyle name="Punto0 2 2 20 2 5" xfId="55013"/>
    <cellStyle name="Punto0 2 2 20 2 6" xfId="55014"/>
    <cellStyle name="Punto0 2 2 20 3" xfId="55015"/>
    <cellStyle name="Punto0 2 2 20 3 2" xfId="55016"/>
    <cellStyle name="Punto0 2 2 20 4" xfId="55017"/>
    <cellStyle name="Punto0 2 2 20 4 2" xfId="55018"/>
    <cellStyle name="Punto0 2 2 20 5" xfId="55019"/>
    <cellStyle name="Punto0 2 2 21" xfId="55020"/>
    <cellStyle name="Punto0 2 2 21 2" xfId="55021"/>
    <cellStyle name="Punto0 2 2 21 2 2" xfId="55022"/>
    <cellStyle name="Punto0 2 2 21 2 2 2" xfId="55023"/>
    <cellStyle name="Punto0 2 2 21 2 3" xfId="55024"/>
    <cellStyle name="Punto0 2 2 21 2 4" xfId="55025"/>
    <cellStyle name="Punto0 2 2 21 2 5" xfId="55026"/>
    <cellStyle name="Punto0 2 2 21 2 6" xfId="55027"/>
    <cellStyle name="Punto0 2 2 21 3" xfId="55028"/>
    <cellStyle name="Punto0 2 2 21 3 2" xfId="55029"/>
    <cellStyle name="Punto0 2 2 21 4" xfId="55030"/>
    <cellStyle name="Punto0 2 2 21 4 2" xfId="55031"/>
    <cellStyle name="Punto0 2 2 21 5" xfId="55032"/>
    <cellStyle name="Punto0 2 2 22" xfId="55033"/>
    <cellStyle name="Punto0 2 2 22 2" xfId="55034"/>
    <cellStyle name="Punto0 2 2 22 2 2" xfId="55035"/>
    <cellStyle name="Punto0 2 2 22 2 2 2" xfId="55036"/>
    <cellStyle name="Punto0 2 2 22 2 3" xfId="55037"/>
    <cellStyle name="Punto0 2 2 22 2 4" xfId="55038"/>
    <cellStyle name="Punto0 2 2 22 2 5" xfId="55039"/>
    <cellStyle name="Punto0 2 2 22 2 6" xfId="55040"/>
    <cellStyle name="Punto0 2 2 22 3" xfId="55041"/>
    <cellStyle name="Punto0 2 2 22 3 2" xfId="55042"/>
    <cellStyle name="Punto0 2 2 22 4" xfId="55043"/>
    <cellStyle name="Punto0 2 2 22 4 2" xfId="55044"/>
    <cellStyle name="Punto0 2 2 22 5" xfId="55045"/>
    <cellStyle name="Punto0 2 2 23" xfId="55046"/>
    <cellStyle name="Punto0 2 2 23 2" xfId="55047"/>
    <cellStyle name="Punto0 2 2 23 2 2" xfId="55048"/>
    <cellStyle name="Punto0 2 2 23 2 2 2" xfId="55049"/>
    <cellStyle name="Punto0 2 2 23 2 3" xfId="55050"/>
    <cellStyle name="Punto0 2 2 23 2 4" xfId="55051"/>
    <cellStyle name="Punto0 2 2 23 2 5" xfId="55052"/>
    <cellStyle name="Punto0 2 2 23 2 6" xfId="55053"/>
    <cellStyle name="Punto0 2 2 23 3" xfId="55054"/>
    <cellStyle name="Punto0 2 2 23 3 2" xfId="55055"/>
    <cellStyle name="Punto0 2 2 23 4" xfId="55056"/>
    <cellStyle name="Punto0 2 2 23 4 2" xfId="55057"/>
    <cellStyle name="Punto0 2 2 23 5" xfId="55058"/>
    <cellStyle name="Punto0 2 2 24" xfId="55059"/>
    <cellStyle name="Punto0 2 2 24 2" xfId="55060"/>
    <cellStyle name="Punto0 2 2 24 2 2" xfId="55061"/>
    <cellStyle name="Punto0 2 2 24 2 2 2" xfId="55062"/>
    <cellStyle name="Punto0 2 2 24 2 3" xfId="55063"/>
    <cellStyle name="Punto0 2 2 24 2 4" xfId="55064"/>
    <cellStyle name="Punto0 2 2 24 2 5" xfId="55065"/>
    <cellStyle name="Punto0 2 2 24 2 6" xfId="55066"/>
    <cellStyle name="Punto0 2 2 24 3" xfId="55067"/>
    <cellStyle name="Punto0 2 2 24 3 2" xfId="55068"/>
    <cellStyle name="Punto0 2 2 24 4" xfId="55069"/>
    <cellStyle name="Punto0 2 2 24 4 2" xfId="55070"/>
    <cellStyle name="Punto0 2 2 24 5" xfId="55071"/>
    <cellStyle name="Punto0 2 2 25" xfId="55072"/>
    <cellStyle name="Punto0 2 2 25 2" xfId="55073"/>
    <cellStyle name="Punto0 2 2 25 2 2" xfId="55074"/>
    <cellStyle name="Punto0 2 2 25 2 2 2" xfId="55075"/>
    <cellStyle name="Punto0 2 2 25 2 3" xfId="55076"/>
    <cellStyle name="Punto0 2 2 25 2 4" xfId="55077"/>
    <cellStyle name="Punto0 2 2 25 2 5" xfId="55078"/>
    <cellStyle name="Punto0 2 2 25 2 6" xfId="55079"/>
    <cellStyle name="Punto0 2 2 25 3" xfId="55080"/>
    <cellStyle name="Punto0 2 2 25 3 2" xfId="55081"/>
    <cellStyle name="Punto0 2 2 25 4" xfId="55082"/>
    <cellStyle name="Punto0 2 2 25 4 2" xfId="55083"/>
    <cellStyle name="Punto0 2 2 25 5" xfId="55084"/>
    <cellStyle name="Punto0 2 2 26" xfId="55085"/>
    <cellStyle name="Punto0 2 2 26 2" xfId="55086"/>
    <cellStyle name="Punto0 2 2 26 2 2" xfId="55087"/>
    <cellStyle name="Punto0 2 2 26 2 2 2" xfId="55088"/>
    <cellStyle name="Punto0 2 2 26 2 3" xfId="55089"/>
    <cellStyle name="Punto0 2 2 26 2 4" xfId="55090"/>
    <cellStyle name="Punto0 2 2 26 2 5" xfId="55091"/>
    <cellStyle name="Punto0 2 2 26 2 6" xfId="55092"/>
    <cellStyle name="Punto0 2 2 26 3" xfId="55093"/>
    <cellStyle name="Punto0 2 2 26 3 2" xfId="55094"/>
    <cellStyle name="Punto0 2 2 26 4" xfId="55095"/>
    <cellStyle name="Punto0 2 2 26 4 2" xfId="55096"/>
    <cellStyle name="Punto0 2 2 26 5" xfId="55097"/>
    <cellStyle name="Punto0 2 2 27" xfId="55098"/>
    <cellStyle name="Punto0 2 2 27 2" xfId="55099"/>
    <cellStyle name="Punto0 2 2 27 2 2" xfId="55100"/>
    <cellStyle name="Punto0 2 2 27 2 2 2" xfId="55101"/>
    <cellStyle name="Punto0 2 2 27 2 3" xfId="55102"/>
    <cellStyle name="Punto0 2 2 27 2 4" xfId="55103"/>
    <cellStyle name="Punto0 2 2 27 2 5" xfId="55104"/>
    <cellStyle name="Punto0 2 2 27 2 6" xfId="55105"/>
    <cellStyle name="Punto0 2 2 27 3" xfId="55106"/>
    <cellStyle name="Punto0 2 2 27 3 2" xfId="55107"/>
    <cellStyle name="Punto0 2 2 27 4" xfId="55108"/>
    <cellStyle name="Punto0 2 2 27 4 2" xfId="55109"/>
    <cellStyle name="Punto0 2 2 27 5" xfId="55110"/>
    <cellStyle name="Punto0 2 2 28" xfId="55111"/>
    <cellStyle name="Punto0 2 2 28 2" xfId="55112"/>
    <cellStyle name="Punto0 2 2 28 2 2" xfId="55113"/>
    <cellStyle name="Punto0 2 2 28 2 2 2" xfId="55114"/>
    <cellStyle name="Punto0 2 2 28 2 3" xfId="55115"/>
    <cellStyle name="Punto0 2 2 28 2 4" xfId="55116"/>
    <cellStyle name="Punto0 2 2 28 2 5" xfId="55117"/>
    <cellStyle name="Punto0 2 2 28 2 6" xfId="55118"/>
    <cellStyle name="Punto0 2 2 28 3" xfId="55119"/>
    <cellStyle name="Punto0 2 2 28 3 2" xfId="55120"/>
    <cellStyle name="Punto0 2 2 28 4" xfId="55121"/>
    <cellStyle name="Punto0 2 2 28 4 2" xfId="55122"/>
    <cellStyle name="Punto0 2 2 28 5" xfId="55123"/>
    <cellStyle name="Punto0 2 2 29" xfId="55124"/>
    <cellStyle name="Punto0 2 2 29 2" xfId="55125"/>
    <cellStyle name="Punto0 2 2 29 2 2" xfId="55126"/>
    <cellStyle name="Punto0 2 2 29 2 2 2" xfId="55127"/>
    <cellStyle name="Punto0 2 2 29 2 3" xfId="55128"/>
    <cellStyle name="Punto0 2 2 29 2 4" xfId="55129"/>
    <cellStyle name="Punto0 2 2 29 2 5" xfId="55130"/>
    <cellStyle name="Punto0 2 2 29 2 6" xfId="55131"/>
    <cellStyle name="Punto0 2 2 29 3" xfId="55132"/>
    <cellStyle name="Punto0 2 2 29 3 2" xfId="55133"/>
    <cellStyle name="Punto0 2 2 29 4" xfId="55134"/>
    <cellStyle name="Punto0 2 2 29 4 2" xfId="55135"/>
    <cellStyle name="Punto0 2 2 29 5" xfId="55136"/>
    <cellStyle name="Punto0 2 2 3" xfId="55137"/>
    <cellStyle name="Punto0 2 2 3 2" xfId="55138"/>
    <cellStyle name="Punto0 2 2 3 2 2" xfId="55139"/>
    <cellStyle name="Punto0 2 2 3 2 2 2" xfId="55140"/>
    <cellStyle name="Punto0 2 2 3 2 2 3" xfId="55141"/>
    <cellStyle name="Punto0 2 2 3 2 2 4" xfId="55142"/>
    <cellStyle name="Punto0 2 2 3 2 3" xfId="55143"/>
    <cellStyle name="Punto0 2 2 3 3" xfId="55144"/>
    <cellStyle name="Punto0 2 2 3 3 2" xfId="55145"/>
    <cellStyle name="Punto0 2 2 3 3 2 2" xfId="55146"/>
    <cellStyle name="Punto0 2 2 3 3 3" xfId="55147"/>
    <cellStyle name="Punto0 2 2 3 3 4" xfId="55148"/>
    <cellStyle name="Punto0 2 2 3 4" xfId="55149"/>
    <cellStyle name="Punto0 2 2 3 4 2" xfId="55150"/>
    <cellStyle name="Punto0 2 2 3 4 3" xfId="55151"/>
    <cellStyle name="Punto0 2 2 3 5" xfId="55152"/>
    <cellStyle name="Punto0 2 2 30" xfId="55153"/>
    <cellStyle name="Punto0 2 2 30 2" xfId="55154"/>
    <cellStyle name="Punto0 2 2 30 2 2" xfId="55155"/>
    <cellStyle name="Punto0 2 2 30 2 2 2" xfId="55156"/>
    <cellStyle name="Punto0 2 2 30 2 3" xfId="55157"/>
    <cellStyle name="Punto0 2 2 30 2 4" xfId="55158"/>
    <cellStyle name="Punto0 2 2 30 2 5" xfId="55159"/>
    <cellStyle name="Punto0 2 2 30 2 6" xfId="55160"/>
    <cellStyle name="Punto0 2 2 30 3" xfId="55161"/>
    <cellStyle name="Punto0 2 2 30 3 2" xfId="55162"/>
    <cellStyle name="Punto0 2 2 30 4" xfId="55163"/>
    <cellStyle name="Punto0 2 2 30 4 2" xfId="55164"/>
    <cellStyle name="Punto0 2 2 30 5" xfId="55165"/>
    <cellStyle name="Punto0 2 2 31" xfId="55166"/>
    <cellStyle name="Punto0 2 2 31 2" xfId="55167"/>
    <cellStyle name="Punto0 2 2 31 2 2" xfId="55168"/>
    <cellStyle name="Punto0 2 2 31 2 2 2" xfId="55169"/>
    <cellStyle name="Punto0 2 2 31 2 3" xfId="55170"/>
    <cellStyle name="Punto0 2 2 31 2 4" xfId="55171"/>
    <cellStyle name="Punto0 2 2 31 2 5" xfId="55172"/>
    <cellStyle name="Punto0 2 2 31 2 6" xfId="55173"/>
    <cellStyle name="Punto0 2 2 31 3" xfId="55174"/>
    <cellStyle name="Punto0 2 2 31 3 2" xfId="55175"/>
    <cellStyle name="Punto0 2 2 31 4" xfId="55176"/>
    <cellStyle name="Punto0 2 2 31 4 2" xfId="55177"/>
    <cellStyle name="Punto0 2 2 31 5" xfId="55178"/>
    <cellStyle name="Punto0 2 2 32" xfId="55179"/>
    <cellStyle name="Punto0 2 2 32 2" xfId="55180"/>
    <cellStyle name="Punto0 2 2 32 2 2" xfId="55181"/>
    <cellStyle name="Punto0 2 2 32 2 2 2" xfId="55182"/>
    <cellStyle name="Punto0 2 2 32 2 3" xfId="55183"/>
    <cellStyle name="Punto0 2 2 32 2 4" xfId="55184"/>
    <cellStyle name="Punto0 2 2 32 2 5" xfId="55185"/>
    <cellStyle name="Punto0 2 2 32 2 6" xfId="55186"/>
    <cellStyle name="Punto0 2 2 32 3" xfId="55187"/>
    <cellStyle name="Punto0 2 2 32 3 2" xfId="55188"/>
    <cellStyle name="Punto0 2 2 32 4" xfId="55189"/>
    <cellStyle name="Punto0 2 2 32 4 2" xfId="55190"/>
    <cellStyle name="Punto0 2 2 32 5" xfId="55191"/>
    <cellStyle name="Punto0 2 2 33" xfId="55192"/>
    <cellStyle name="Punto0 2 2 33 2" xfId="55193"/>
    <cellStyle name="Punto0 2 2 33 2 2" xfId="55194"/>
    <cellStyle name="Punto0 2 2 33 2 2 2" xfId="55195"/>
    <cellStyle name="Punto0 2 2 33 2 3" xfId="55196"/>
    <cellStyle name="Punto0 2 2 33 2 4" xfId="55197"/>
    <cellStyle name="Punto0 2 2 33 2 5" xfId="55198"/>
    <cellStyle name="Punto0 2 2 33 2 6" xfId="55199"/>
    <cellStyle name="Punto0 2 2 33 3" xfId="55200"/>
    <cellStyle name="Punto0 2 2 33 3 2" xfId="55201"/>
    <cellStyle name="Punto0 2 2 33 4" xfId="55202"/>
    <cellStyle name="Punto0 2 2 33 4 2" xfId="55203"/>
    <cellStyle name="Punto0 2 2 33 5" xfId="55204"/>
    <cellStyle name="Punto0 2 2 34" xfId="55205"/>
    <cellStyle name="Punto0 2 2 34 2" xfId="55206"/>
    <cellStyle name="Punto0 2 2 34 2 2" xfId="55207"/>
    <cellStyle name="Punto0 2 2 34 2 2 2" xfId="55208"/>
    <cellStyle name="Punto0 2 2 34 2 3" xfId="55209"/>
    <cellStyle name="Punto0 2 2 34 2 4" xfId="55210"/>
    <cellStyle name="Punto0 2 2 34 2 5" xfId="55211"/>
    <cellStyle name="Punto0 2 2 34 2 6" xfId="55212"/>
    <cellStyle name="Punto0 2 2 34 3" xfId="55213"/>
    <cellStyle name="Punto0 2 2 34 3 2" xfId="55214"/>
    <cellStyle name="Punto0 2 2 34 4" xfId="55215"/>
    <cellStyle name="Punto0 2 2 34 4 2" xfId="55216"/>
    <cellStyle name="Punto0 2 2 34 5" xfId="55217"/>
    <cellStyle name="Punto0 2 2 35" xfId="55218"/>
    <cellStyle name="Punto0 2 2 35 2" xfId="55219"/>
    <cellStyle name="Punto0 2 2 35 2 2" xfId="55220"/>
    <cellStyle name="Punto0 2 2 35 2 2 2" xfId="55221"/>
    <cellStyle name="Punto0 2 2 35 2 3" xfId="55222"/>
    <cellStyle name="Punto0 2 2 35 2 4" xfId="55223"/>
    <cellStyle name="Punto0 2 2 35 2 5" xfId="55224"/>
    <cellStyle name="Punto0 2 2 35 2 6" xfId="55225"/>
    <cellStyle name="Punto0 2 2 35 3" xfId="55226"/>
    <cellStyle name="Punto0 2 2 35 3 2" xfId="55227"/>
    <cellStyle name="Punto0 2 2 35 4" xfId="55228"/>
    <cellStyle name="Punto0 2 2 35 4 2" xfId="55229"/>
    <cellStyle name="Punto0 2 2 35 5" xfId="55230"/>
    <cellStyle name="Punto0 2 2 36" xfId="55231"/>
    <cellStyle name="Punto0 2 2 36 2" xfId="55232"/>
    <cellStyle name="Punto0 2 2 36 2 2" xfId="55233"/>
    <cellStyle name="Punto0 2 2 36 2 2 2" xfId="55234"/>
    <cellStyle name="Punto0 2 2 36 2 3" xfId="55235"/>
    <cellStyle name="Punto0 2 2 36 2 4" xfId="55236"/>
    <cellStyle name="Punto0 2 2 36 2 5" xfId="55237"/>
    <cellStyle name="Punto0 2 2 36 2 6" xfId="55238"/>
    <cellStyle name="Punto0 2 2 36 3" xfId="55239"/>
    <cellStyle name="Punto0 2 2 36 3 2" xfId="55240"/>
    <cellStyle name="Punto0 2 2 36 4" xfId="55241"/>
    <cellStyle name="Punto0 2 2 36 4 2" xfId="55242"/>
    <cellStyle name="Punto0 2 2 36 5" xfId="55243"/>
    <cellStyle name="Punto0 2 2 37" xfId="55244"/>
    <cellStyle name="Punto0 2 2 37 2" xfId="55245"/>
    <cellStyle name="Punto0 2 2 37 2 2" xfId="55246"/>
    <cellStyle name="Punto0 2 2 37 2 2 2" xfId="55247"/>
    <cellStyle name="Punto0 2 2 37 2 3" xfId="55248"/>
    <cellStyle name="Punto0 2 2 37 2 4" xfId="55249"/>
    <cellStyle name="Punto0 2 2 37 2 5" xfId="55250"/>
    <cellStyle name="Punto0 2 2 37 2 6" xfId="55251"/>
    <cellStyle name="Punto0 2 2 37 3" xfId="55252"/>
    <cellStyle name="Punto0 2 2 37 3 2" xfId="55253"/>
    <cellStyle name="Punto0 2 2 37 4" xfId="55254"/>
    <cellStyle name="Punto0 2 2 37 4 2" xfId="55255"/>
    <cellStyle name="Punto0 2 2 37 5" xfId="55256"/>
    <cellStyle name="Punto0 2 2 38" xfId="55257"/>
    <cellStyle name="Punto0 2 2 38 2" xfId="55258"/>
    <cellStyle name="Punto0 2 2 38 2 2" xfId="55259"/>
    <cellStyle name="Punto0 2 2 38 2 2 2" xfId="55260"/>
    <cellStyle name="Punto0 2 2 38 2 3" xfId="55261"/>
    <cellStyle name="Punto0 2 2 38 2 4" xfId="55262"/>
    <cellStyle name="Punto0 2 2 38 2 5" xfId="55263"/>
    <cellStyle name="Punto0 2 2 38 2 6" xfId="55264"/>
    <cellStyle name="Punto0 2 2 38 3" xfId="55265"/>
    <cellStyle name="Punto0 2 2 38 3 2" xfId="55266"/>
    <cellStyle name="Punto0 2 2 38 4" xfId="55267"/>
    <cellStyle name="Punto0 2 2 38 4 2" xfId="55268"/>
    <cellStyle name="Punto0 2 2 38 5" xfId="55269"/>
    <cellStyle name="Punto0 2 2 39" xfId="55270"/>
    <cellStyle name="Punto0 2 2 39 2" xfId="55271"/>
    <cellStyle name="Punto0 2 2 39 2 2" xfId="55272"/>
    <cellStyle name="Punto0 2 2 39 2 2 2" xfId="55273"/>
    <cellStyle name="Punto0 2 2 39 2 3" xfId="55274"/>
    <cellStyle name="Punto0 2 2 39 2 4" xfId="55275"/>
    <cellStyle name="Punto0 2 2 39 2 5" xfId="55276"/>
    <cellStyle name="Punto0 2 2 39 2 6" xfId="55277"/>
    <cellStyle name="Punto0 2 2 39 3" xfId="55278"/>
    <cellStyle name="Punto0 2 2 39 3 2" xfId="55279"/>
    <cellStyle name="Punto0 2 2 39 4" xfId="55280"/>
    <cellStyle name="Punto0 2 2 39 4 2" xfId="55281"/>
    <cellStyle name="Punto0 2 2 39 5" xfId="55282"/>
    <cellStyle name="Punto0 2 2 4" xfId="55283"/>
    <cellStyle name="Punto0 2 2 4 2" xfId="55284"/>
    <cellStyle name="Punto0 2 2 4 2 2" xfId="55285"/>
    <cellStyle name="Punto0 2 2 4 2 2 2" xfId="55286"/>
    <cellStyle name="Punto0 2 2 4 2 2 3" xfId="55287"/>
    <cellStyle name="Punto0 2 2 4 2 2 4" xfId="55288"/>
    <cellStyle name="Punto0 2 2 4 2 3" xfId="55289"/>
    <cellStyle name="Punto0 2 2 4 3" xfId="55290"/>
    <cellStyle name="Punto0 2 2 4 3 2" xfId="55291"/>
    <cellStyle name="Punto0 2 2 4 3 2 2" xfId="55292"/>
    <cellStyle name="Punto0 2 2 4 3 3" xfId="55293"/>
    <cellStyle name="Punto0 2 2 4 3 4" xfId="55294"/>
    <cellStyle name="Punto0 2 2 4 4" xfId="55295"/>
    <cellStyle name="Punto0 2 2 4 4 2" xfId="55296"/>
    <cellStyle name="Punto0 2 2 4 4 3" xfId="55297"/>
    <cellStyle name="Punto0 2 2 4 5" xfId="55298"/>
    <cellStyle name="Punto0 2 2 40" xfId="55299"/>
    <cellStyle name="Punto0 2 2 40 2" xfId="55300"/>
    <cellStyle name="Punto0 2 2 40 2 2" xfId="55301"/>
    <cellStyle name="Punto0 2 2 40 2 2 2" xfId="55302"/>
    <cellStyle name="Punto0 2 2 40 2 3" xfId="55303"/>
    <cellStyle name="Punto0 2 2 40 2 4" xfId="55304"/>
    <cellStyle name="Punto0 2 2 40 2 5" xfId="55305"/>
    <cellStyle name="Punto0 2 2 40 2 6" xfId="55306"/>
    <cellStyle name="Punto0 2 2 40 3" xfId="55307"/>
    <cellStyle name="Punto0 2 2 40 3 2" xfId="55308"/>
    <cellStyle name="Punto0 2 2 40 4" xfId="55309"/>
    <cellStyle name="Punto0 2 2 40 4 2" xfId="55310"/>
    <cellStyle name="Punto0 2 2 40 5" xfId="55311"/>
    <cellStyle name="Punto0 2 2 41" xfId="55312"/>
    <cellStyle name="Punto0 2 2 41 2" xfId="55313"/>
    <cellStyle name="Punto0 2 2 41 2 2" xfId="55314"/>
    <cellStyle name="Punto0 2 2 41 2 2 2" xfId="55315"/>
    <cellStyle name="Punto0 2 2 41 2 3" xfId="55316"/>
    <cellStyle name="Punto0 2 2 41 2 4" xfId="55317"/>
    <cellStyle name="Punto0 2 2 41 2 5" xfId="55318"/>
    <cellStyle name="Punto0 2 2 41 2 6" xfId="55319"/>
    <cellStyle name="Punto0 2 2 41 3" xfId="55320"/>
    <cellStyle name="Punto0 2 2 41 3 2" xfId="55321"/>
    <cellStyle name="Punto0 2 2 41 4" xfId="55322"/>
    <cellStyle name="Punto0 2 2 41 4 2" xfId="55323"/>
    <cellStyle name="Punto0 2 2 41 5" xfId="55324"/>
    <cellStyle name="Punto0 2 2 42" xfId="55325"/>
    <cellStyle name="Punto0 2 2 42 2" xfId="55326"/>
    <cellStyle name="Punto0 2 2 42 2 2" xfId="55327"/>
    <cellStyle name="Punto0 2 2 42 2 2 2" xfId="55328"/>
    <cellStyle name="Punto0 2 2 42 2 3" xfId="55329"/>
    <cellStyle name="Punto0 2 2 42 2 4" xfId="55330"/>
    <cellStyle name="Punto0 2 2 42 2 5" xfId="55331"/>
    <cellStyle name="Punto0 2 2 42 2 6" xfId="55332"/>
    <cellStyle name="Punto0 2 2 42 3" xfId="55333"/>
    <cellStyle name="Punto0 2 2 42 3 2" xfId="55334"/>
    <cellStyle name="Punto0 2 2 42 4" xfId="55335"/>
    <cellStyle name="Punto0 2 2 42 4 2" xfId="55336"/>
    <cellStyle name="Punto0 2 2 42 5" xfId="55337"/>
    <cellStyle name="Punto0 2 2 43" xfId="55338"/>
    <cellStyle name="Punto0 2 2 43 2" xfId="55339"/>
    <cellStyle name="Punto0 2 2 43 2 2" xfId="55340"/>
    <cellStyle name="Punto0 2 2 43 2 2 2" xfId="55341"/>
    <cellStyle name="Punto0 2 2 43 2 3" xfId="55342"/>
    <cellStyle name="Punto0 2 2 43 2 4" xfId="55343"/>
    <cellStyle name="Punto0 2 2 43 2 5" xfId="55344"/>
    <cellStyle name="Punto0 2 2 43 2 6" xfId="55345"/>
    <cellStyle name="Punto0 2 2 43 3" xfId="55346"/>
    <cellStyle name="Punto0 2 2 43 3 2" xfId="55347"/>
    <cellStyle name="Punto0 2 2 43 4" xfId="55348"/>
    <cellStyle name="Punto0 2 2 43 4 2" xfId="55349"/>
    <cellStyle name="Punto0 2 2 43 5" xfId="55350"/>
    <cellStyle name="Punto0 2 2 44" xfId="55351"/>
    <cellStyle name="Punto0 2 2 44 2" xfId="55352"/>
    <cellStyle name="Punto0 2 2 44 2 2" xfId="55353"/>
    <cellStyle name="Punto0 2 2 44 2 2 2" xfId="55354"/>
    <cellStyle name="Punto0 2 2 44 2 3" xfId="55355"/>
    <cellStyle name="Punto0 2 2 44 2 4" xfId="55356"/>
    <cellStyle name="Punto0 2 2 44 2 5" xfId="55357"/>
    <cellStyle name="Punto0 2 2 44 2 6" xfId="55358"/>
    <cellStyle name="Punto0 2 2 44 3" xfId="55359"/>
    <cellStyle name="Punto0 2 2 44 3 2" xfId="55360"/>
    <cellStyle name="Punto0 2 2 44 4" xfId="55361"/>
    <cellStyle name="Punto0 2 2 44 4 2" xfId="55362"/>
    <cellStyle name="Punto0 2 2 44 5" xfId="55363"/>
    <cellStyle name="Punto0 2 2 45" xfId="55364"/>
    <cellStyle name="Punto0 2 2 45 2" xfId="55365"/>
    <cellStyle name="Punto0 2 2 45 2 2" xfId="55366"/>
    <cellStyle name="Punto0 2 2 45 2 2 2" xfId="55367"/>
    <cellStyle name="Punto0 2 2 45 2 3" xfId="55368"/>
    <cellStyle name="Punto0 2 2 45 2 4" xfId="55369"/>
    <cellStyle name="Punto0 2 2 45 2 5" xfId="55370"/>
    <cellStyle name="Punto0 2 2 45 2 6" xfId="55371"/>
    <cellStyle name="Punto0 2 2 45 3" xfId="55372"/>
    <cellStyle name="Punto0 2 2 45 3 2" xfId="55373"/>
    <cellStyle name="Punto0 2 2 45 4" xfId="55374"/>
    <cellStyle name="Punto0 2 2 45 4 2" xfId="55375"/>
    <cellStyle name="Punto0 2 2 45 5" xfId="55376"/>
    <cellStyle name="Punto0 2 2 46" xfId="55377"/>
    <cellStyle name="Punto0 2 2 46 2" xfId="55378"/>
    <cellStyle name="Punto0 2 2 46 2 2" xfId="55379"/>
    <cellStyle name="Punto0 2 2 46 2 2 2" xfId="55380"/>
    <cellStyle name="Punto0 2 2 46 2 3" xfId="55381"/>
    <cellStyle name="Punto0 2 2 46 2 4" xfId="55382"/>
    <cellStyle name="Punto0 2 2 46 2 5" xfId="55383"/>
    <cellStyle name="Punto0 2 2 46 2 6" xfId="55384"/>
    <cellStyle name="Punto0 2 2 46 3" xfId="55385"/>
    <cellStyle name="Punto0 2 2 46 3 2" xfId="55386"/>
    <cellStyle name="Punto0 2 2 46 4" xfId="55387"/>
    <cellStyle name="Punto0 2 2 46 4 2" xfId="55388"/>
    <cellStyle name="Punto0 2 2 46 5" xfId="55389"/>
    <cellStyle name="Punto0 2 2 47" xfId="55390"/>
    <cellStyle name="Punto0 2 2 47 2" xfId="55391"/>
    <cellStyle name="Punto0 2 2 47 2 2" xfId="55392"/>
    <cellStyle name="Punto0 2 2 47 2 2 2" xfId="55393"/>
    <cellStyle name="Punto0 2 2 47 2 3" xfId="55394"/>
    <cellStyle name="Punto0 2 2 47 2 4" xfId="55395"/>
    <cellStyle name="Punto0 2 2 47 2 5" xfId="55396"/>
    <cellStyle name="Punto0 2 2 47 2 6" xfId="55397"/>
    <cellStyle name="Punto0 2 2 47 3" xfId="55398"/>
    <cellStyle name="Punto0 2 2 47 3 2" xfId="55399"/>
    <cellStyle name="Punto0 2 2 47 4" xfId="55400"/>
    <cellStyle name="Punto0 2 2 47 4 2" xfId="55401"/>
    <cellStyle name="Punto0 2 2 47 5" xfId="55402"/>
    <cellStyle name="Punto0 2 2 48" xfId="55403"/>
    <cellStyle name="Punto0 2 2 48 2" xfId="55404"/>
    <cellStyle name="Punto0 2 2 48 2 2" xfId="55405"/>
    <cellStyle name="Punto0 2 2 48 2 2 2" xfId="55406"/>
    <cellStyle name="Punto0 2 2 48 2 3" xfId="55407"/>
    <cellStyle name="Punto0 2 2 48 2 4" xfId="55408"/>
    <cellStyle name="Punto0 2 2 48 2 5" xfId="55409"/>
    <cellStyle name="Punto0 2 2 48 2 6" xfId="55410"/>
    <cellStyle name="Punto0 2 2 48 3" xfId="55411"/>
    <cellStyle name="Punto0 2 2 48 3 2" xfId="55412"/>
    <cellStyle name="Punto0 2 2 48 4" xfId="55413"/>
    <cellStyle name="Punto0 2 2 48 4 2" xfId="55414"/>
    <cellStyle name="Punto0 2 2 48 5" xfId="55415"/>
    <cellStyle name="Punto0 2 2 49" xfId="55416"/>
    <cellStyle name="Punto0 2 2 49 2" xfId="55417"/>
    <cellStyle name="Punto0 2 2 49 2 2" xfId="55418"/>
    <cellStyle name="Punto0 2 2 49 2 2 2" xfId="55419"/>
    <cellStyle name="Punto0 2 2 49 2 3" xfId="55420"/>
    <cellStyle name="Punto0 2 2 49 2 4" xfId="55421"/>
    <cellStyle name="Punto0 2 2 49 2 5" xfId="55422"/>
    <cellStyle name="Punto0 2 2 49 2 6" xfId="55423"/>
    <cellStyle name="Punto0 2 2 49 3" xfId="55424"/>
    <cellStyle name="Punto0 2 2 49 3 2" xfId="55425"/>
    <cellStyle name="Punto0 2 2 49 4" xfId="55426"/>
    <cellStyle name="Punto0 2 2 49 4 2" xfId="55427"/>
    <cellStyle name="Punto0 2 2 49 5" xfId="55428"/>
    <cellStyle name="Punto0 2 2 5" xfId="55429"/>
    <cellStyle name="Punto0 2 2 5 2" xfId="55430"/>
    <cellStyle name="Punto0 2 2 5 2 2" xfId="55431"/>
    <cellStyle name="Punto0 2 2 5 2 2 2" xfId="55432"/>
    <cellStyle name="Punto0 2 2 5 2 2 3" xfId="55433"/>
    <cellStyle name="Punto0 2 2 5 2 3" xfId="55434"/>
    <cellStyle name="Punto0 2 2 5 3" xfId="55435"/>
    <cellStyle name="Punto0 2 2 5 3 2" xfId="55436"/>
    <cellStyle name="Punto0 2 2 5 3 2 2" xfId="55437"/>
    <cellStyle name="Punto0 2 2 5 4" xfId="55438"/>
    <cellStyle name="Punto0 2 2 5 4 2" xfId="55439"/>
    <cellStyle name="Punto0 2 2 5 4 3" xfId="55440"/>
    <cellStyle name="Punto0 2 2 5 4 3 2" xfId="55441"/>
    <cellStyle name="Punto0 2 2 5 4 3 2 2" xfId="55442"/>
    <cellStyle name="Punto0 2 2 5 4 3 2 3" xfId="55443"/>
    <cellStyle name="Punto0 2 2 5 4 4" xfId="55444"/>
    <cellStyle name="Punto0 2 2 5 4 4 2" xfId="55445"/>
    <cellStyle name="Punto0 2 2 5 5" xfId="55446"/>
    <cellStyle name="Punto0 2 2 5 5 2" xfId="55447"/>
    <cellStyle name="Punto0 2 2 5 6" xfId="55448"/>
    <cellStyle name="Punto0 2 2 5 7" xfId="55449"/>
    <cellStyle name="Punto0 2 2 5 7 2" xfId="55450"/>
    <cellStyle name="Punto0 2 2 5 7 3" xfId="55451"/>
    <cellStyle name="Punto0 2 2 5 8" xfId="55452"/>
    <cellStyle name="Punto0 2 2 50" xfId="55453"/>
    <cellStyle name="Punto0 2 2 50 2" xfId="55454"/>
    <cellStyle name="Punto0 2 2 50 2 2" xfId="55455"/>
    <cellStyle name="Punto0 2 2 50 2 2 2" xfId="55456"/>
    <cellStyle name="Punto0 2 2 50 2 3" xfId="55457"/>
    <cellStyle name="Punto0 2 2 50 2 4" xfId="55458"/>
    <cellStyle name="Punto0 2 2 50 2 5" xfId="55459"/>
    <cellStyle name="Punto0 2 2 50 2 6" xfId="55460"/>
    <cellStyle name="Punto0 2 2 50 3" xfId="55461"/>
    <cellStyle name="Punto0 2 2 50 3 2" xfId="55462"/>
    <cellStyle name="Punto0 2 2 50 4" xfId="55463"/>
    <cellStyle name="Punto0 2 2 50 4 2" xfId="55464"/>
    <cellStyle name="Punto0 2 2 50 5" xfId="55465"/>
    <cellStyle name="Punto0 2 2 51" xfId="55466"/>
    <cellStyle name="Punto0 2 2 51 2" xfId="55467"/>
    <cellStyle name="Punto0 2 2 51 2 2" xfId="55468"/>
    <cellStyle name="Punto0 2 2 51 2 2 2" xfId="55469"/>
    <cellStyle name="Punto0 2 2 51 2 3" xfId="55470"/>
    <cellStyle name="Punto0 2 2 51 2 4" xfId="55471"/>
    <cellStyle name="Punto0 2 2 51 2 5" xfId="55472"/>
    <cellStyle name="Punto0 2 2 51 2 6" xfId="55473"/>
    <cellStyle name="Punto0 2 2 51 3" xfId="55474"/>
    <cellStyle name="Punto0 2 2 51 3 2" xfId="55475"/>
    <cellStyle name="Punto0 2 2 51 4" xfId="55476"/>
    <cellStyle name="Punto0 2 2 51 4 2" xfId="55477"/>
    <cellStyle name="Punto0 2 2 51 5" xfId="55478"/>
    <cellStyle name="Punto0 2 2 52" xfId="55479"/>
    <cellStyle name="Punto0 2 2 52 2" xfId="55480"/>
    <cellStyle name="Punto0 2 2 52 2 2" xfId="55481"/>
    <cellStyle name="Punto0 2 2 52 2 2 2" xfId="55482"/>
    <cellStyle name="Punto0 2 2 52 2 3" xfId="55483"/>
    <cellStyle name="Punto0 2 2 52 2 4" xfId="55484"/>
    <cellStyle name="Punto0 2 2 52 2 5" xfId="55485"/>
    <cellStyle name="Punto0 2 2 52 2 6" xfId="55486"/>
    <cellStyle name="Punto0 2 2 52 3" xfId="55487"/>
    <cellStyle name="Punto0 2 2 52 3 2" xfId="55488"/>
    <cellStyle name="Punto0 2 2 52 4" xfId="55489"/>
    <cellStyle name="Punto0 2 2 52 4 2" xfId="55490"/>
    <cellStyle name="Punto0 2 2 52 5" xfId="55491"/>
    <cellStyle name="Punto0 2 2 53" xfId="55492"/>
    <cellStyle name="Punto0 2 2 53 2" xfId="55493"/>
    <cellStyle name="Punto0 2 2 53 2 2" xfId="55494"/>
    <cellStyle name="Punto0 2 2 53 2 2 2" xfId="55495"/>
    <cellStyle name="Punto0 2 2 53 2 3" xfId="55496"/>
    <cellStyle name="Punto0 2 2 53 2 4" xfId="55497"/>
    <cellStyle name="Punto0 2 2 53 2 5" xfId="55498"/>
    <cellStyle name="Punto0 2 2 53 2 6" xfId="55499"/>
    <cellStyle name="Punto0 2 2 53 3" xfId="55500"/>
    <cellStyle name="Punto0 2 2 53 3 2" xfId="55501"/>
    <cellStyle name="Punto0 2 2 53 4" xfId="55502"/>
    <cellStyle name="Punto0 2 2 53 4 2" xfId="55503"/>
    <cellStyle name="Punto0 2 2 53 5" xfId="55504"/>
    <cellStyle name="Punto0 2 2 54" xfId="55505"/>
    <cellStyle name="Punto0 2 2 54 2" xfId="55506"/>
    <cellStyle name="Punto0 2 2 54 2 2" xfId="55507"/>
    <cellStyle name="Punto0 2 2 54 2 2 2" xfId="55508"/>
    <cellStyle name="Punto0 2 2 54 2 3" xfId="55509"/>
    <cellStyle name="Punto0 2 2 54 2 4" xfId="55510"/>
    <cellStyle name="Punto0 2 2 54 2 5" xfId="55511"/>
    <cellStyle name="Punto0 2 2 54 2 6" xfId="55512"/>
    <cellStyle name="Punto0 2 2 54 3" xfId="55513"/>
    <cellStyle name="Punto0 2 2 54 3 2" xfId="55514"/>
    <cellStyle name="Punto0 2 2 54 4" xfId="55515"/>
    <cellStyle name="Punto0 2 2 54 4 2" xfId="55516"/>
    <cellStyle name="Punto0 2 2 54 5" xfId="55517"/>
    <cellStyle name="Punto0 2 2 55" xfId="55518"/>
    <cellStyle name="Punto0 2 2 55 2" xfId="55519"/>
    <cellStyle name="Punto0 2 2 55 2 2" xfId="55520"/>
    <cellStyle name="Punto0 2 2 55 2 2 2" xfId="55521"/>
    <cellStyle name="Punto0 2 2 55 2 3" xfId="55522"/>
    <cellStyle name="Punto0 2 2 55 2 4" xfId="55523"/>
    <cellStyle name="Punto0 2 2 55 2 5" xfId="55524"/>
    <cellStyle name="Punto0 2 2 55 2 6" xfId="55525"/>
    <cellStyle name="Punto0 2 2 55 3" xfId="55526"/>
    <cellStyle name="Punto0 2 2 55 3 2" xfId="55527"/>
    <cellStyle name="Punto0 2 2 55 4" xfId="55528"/>
    <cellStyle name="Punto0 2 2 55 4 2" xfId="55529"/>
    <cellStyle name="Punto0 2 2 55 5" xfId="55530"/>
    <cellStyle name="Punto0 2 2 56" xfId="55531"/>
    <cellStyle name="Punto0 2 2 56 2" xfId="55532"/>
    <cellStyle name="Punto0 2 2 56 2 2" xfId="55533"/>
    <cellStyle name="Punto0 2 2 56 2 2 2" xfId="55534"/>
    <cellStyle name="Punto0 2 2 56 2 3" xfId="55535"/>
    <cellStyle name="Punto0 2 2 56 2 4" xfId="55536"/>
    <cellStyle name="Punto0 2 2 56 2 5" xfId="55537"/>
    <cellStyle name="Punto0 2 2 56 2 6" xfId="55538"/>
    <cellStyle name="Punto0 2 2 56 3" xfId="55539"/>
    <cellStyle name="Punto0 2 2 56 3 2" xfId="55540"/>
    <cellStyle name="Punto0 2 2 56 4" xfId="55541"/>
    <cellStyle name="Punto0 2 2 56 4 2" xfId="55542"/>
    <cellStyle name="Punto0 2 2 56 5" xfId="55543"/>
    <cellStyle name="Punto0 2 2 57" xfId="55544"/>
    <cellStyle name="Punto0 2 2 57 2" xfId="55545"/>
    <cellStyle name="Punto0 2 2 57 2 2" xfId="55546"/>
    <cellStyle name="Punto0 2 2 57 2 2 2" xfId="55547"/>
    <cellStyle name="Punto0 2 2 57 2 3" xfId="55548"/>
    <cellStyle name="Punto0 2 2 57 2 4" xfId="55549"/>
    <cellStyle name="Punto0 2 2 57 2 5" xfId="55550"/>
    <cellStyle name="Punto0 2 2 57 2 6" xfId="55551"/>
    <cellStyle name="Punto0 2 2 57 3" xfId="55552"/>
    <cellStyle name="Punto0 2 2 57 3 2" xfId="55553"/>
    <cellStyle name="Punto0 2 2 57 4" xfId="55554"/>
    <cellStyle name="Punto0 2 2 57 4 2" xfId="55555"/>
    <cellStyle name="Punto0 2 2 57 5" xfId="55556"/>
    <cellStyle name="Punto0 2 2 58" xfId="55557"/>
    <cellStyle name="Punto0 2 2 58 2" xfId="55558"/>
    <cellStyle name="Punto0 2 2 58 2 2" xfId="55559"/>
    <cellStyle name="Punto0 2 2 58 2 2 2" xfId="55560"/>
    <cellStyle name="Punto0 2 2 58 2 3" xfId="55561"/>
    <cellStyle name="Punto0 2 2 58 2 4" xfId="55562"/>
    <cellStyle name="Punto0 2 2 58 2 5" xfId="55563"/>
    <cellStyle name="Punto0 2 2 58 2 6" xfId="55564"/>
    <cellStyle name="Punto0 2 2 58 3" xfId="55565"/>
    <cellStyle name="Punto0 2 2 58 3 2" xfId="55566"/>
    <cellStyle name="Punto0 2 2 58 4" xfId="55567"/>
    <cellStyle name="Punto0 2 2 58 4 2" xfId="55568"/>
    <cellStyle name="Punto0 2 2 58 5" xfId="55569"/>
    <cellStyle name="Punto0 2 2 59" xfId="55570"/>
    <cellStyle name="Punto0 2 2 59 2" xfId="55571"/>
    <cellStyle name="Punto0 2 2 59 3" xfId="55572"/>
    <cellStyle name="Punto0 2 2 6" xfId="55573"/>
    <cellStyle name="Punto0 2 2 6 2" xfId="55574"/>
    <cellStyle name="Punto0 2 2 6 2 2" xfId="55575"/>
    <cellStyle name="Punto0 2 2 6 2 2 2" xfId="55576"/>
    <cellStyle name="Punto0 2 2 6 2 3" xfId="55577"/>
    <cellStyle name="Punto0 2 2 6 2 3 2" xfId="55578"/>
    <cellStyle name="Punto0 2 2 6 2 4" xfId="55579"/>
    <cellStyle name="Punto0 2 2 6 2 4 2" xfId="55580"/>
    <cellStyle name="Punto0 2 2 6 2 4 3" xfId="55581"/>
    <cellStyle name="Punto0 2 2 6 3" xfId="55582"/>
    <cellStyle name="Punto0 2 2 6 3 2" xfId="55583"/>
    <cellStyle name="Punto0 2 2 6 3 2 2" xfId="55584"/>
    <cellStyle name="Punto0 2 2 6 3 3" xfId="55585"/>
    <cellStyle name="Punto0 2 2 6 3 4" xfId="55586"/>
    <cellStyle name="Punto0 2 2 6 4" xfId="55587"/>
    <cellStyle name="Punto0 2 2 6 4 2" xfId="55588"/>
    <cellStyle name="Punto0 2 2 6 4 3" xfId="55589"/>
    <cellStyle name="Punto0 2 2 6 5" xfId="55590"/>
    <cellStyle name="Punto0 2 2 6 5 2" xfId="55591"/>
    <cellStyle name="Punto0 2 2 6 5 3" xfId="55592"/>
    <cellStyle name="Punto0 2 2 6 6" xfId="55593"/>
    <cellStyle name="Punto0 2 2 6 7" xfId="55594"/>
    <cellStyle name="Punto0 2 2 60" xfId="55595"/>
    <cellStyle name="Punto0 2 2 61" xfId="55596"/>
    <cellStyle name="Punto0 2 2 61 2" xfId="55597"/>
    <cellStyle name="Punto0 2 2 61 3" xfId="55598"/>
    <cellStyle name="Punto0 2 2 62" xfId="55599"/>
    <cellStyle name="Punto0 2 2 7" xfId="55600"/>
    <cellStyle name="Punto0 2 2 7 2" xfId="55601"/>
    <cellStyle name="Punto0 2 2 7 2 2" xfId="55602"/>
    <cellStyle name="Punto0 2 2 7 2 2 2" xfId="55603"/>
    <cellStyle name="Punto0 2 2 7 2 3" xfId="55604"/>
    <cellStyle name="Punto0 2 2 7 2 3 2" xfId="55605"/>
    <cellStyle name="Punto0 2 2 7 2 3 3" xfId="55606"/>
    <cellStyle name="Punto0 2 2 7 2 4" xfId="55607"/>
    <cellStyle name="Punto0 2 2 7 3" xfId="55608"/>
    <cellStyle name="Punto0 2 2 7 3 2" xfId="55609"/>
    <cellStyle name="Punto0 2 2 7 4" xfId="55610"/>
    <cellStyle name="Punto0 2 2 7 4 2" xfId="55611"/>
    <cellStyle name="Punto0 2 2 7 4 3" xfId="55612"/>
    <cellStyle name="Punto0 2 2 7 5" xfId="55613"/>
    <cellStyle name="Punto0 2 2 7 6" xfId="55614"/>
    <cellStyle name="Punto0 2 2 8" xfId="55615"/>
    <cellStyle name="Punto0 2 2 8 2" xfId="55616"/>
    <cellStyle name="Punto0 2 2 8 2 2" xfId="55617"/>
    <cellStyle name="Punto0 2 2 8 2 2 2" xfId="55618"/>
    <cellStyle name="Punto0 2 2 8 2 3" xfId="55619"/>
    <cellStyle name="Punto0 2 2 8 2 4" xfId="55620"/>
    <cellStyle name="Punto0 2 2 8 2 5" xfId="55621"/>
    <cellStyle name="Punto0 2 2 8 2 6" xfId="55622"/>
    <cellStyle name="Punto0 2 2 8 3" xfId="55623"/>
    <cellStyle name="Punto0 2 2 8 3 2" xfId="55624"/>
    <cellStyle name="Punto0 2 2 8 4" xfId="55625"/>
    <cellStyle name="Punto0 2 2 8 4 2" xfId="55626"/>
    <cellStyle name="Punto0 2 2 8 5" xfId="55627"/>
    <cellStyle name="Punto0 2 2 9" xfId="55628"/>
    <cellStyle name="Punto0 2 2 9 2" xfId="55629"/>
    <cellStyle name="Punto0 2 2 9 2 2" xfId="55630"/>
    <cellStyle name="Punto0 2 2 9 2 2 2" xfId="55631"/>
    <cellStyle name="Punto0 2 2 9 2 3" xfId="55632"/>
    <cellStyle name="Punto0 2 2 9 2 4" xfId="55633"/>
    <cellStyle name="Punto0 2 2 9 2 5" xfId="55634"/>
    <cellStyle name="Punto0 2 2 9 2 6" xfId="55635"/>
    <cellStyle name="Punto0 2 2 9 3" xfId="55636"/>
    <cellStyle name="Punto0 2 2 9 3 2" xfId="55637"/>
    <cellStyle name="Punto0 2 2 9 3 3" xfId="55638"/>
    <cellStyle name="Punto0 2 2 9 4" xfId="55639"/>
    <cellStyle name="Punto0 2 2 9 4 2" xfId="55640"/>
    <cellStyle name="Punto0 2 2 9 4 3" xfId="55641"/>
    <cellStyle name="Punto0 2 2 9 5" xfId="55642"/>
    <cellStyle name="Punto0 2 2_CUENTAS BANCARIAS" xfId="55643"/>
    <cellStyle name="Punto0 2 20" xfId="55644"/>
    <cellStyle name="Punto0 2 20 2" xfId="55645"/>
    <cellStyle name="Punto0 2 20 2 2" xfId="55646"/>
    <cellStyle name="Punto0 2 20 2 2 2" xfId="55647"/>
    <cellStyle name="Punto0 2 20 2 3" xfId="55648"/>
    <cellStyle name="Punto0 2 20 2 4" xfId="55649"/>
    <cellStyle name="Punto0 2 20 2 5" xfId="55650"/>
    <cellStyle name="Punto0 2 20 2 6" xfId="55651"/>
    <cellStyle name="Punto0 2 20 3" xfId="55652"/>
    <cellStyle name="Punto0 2 20 3 2" xfId="55653"/>
    <cellStyle name="Punto0 2 20 4" xfId="55654"/>
    <cellStyle name="Punto0 2 20 4 2" xfId="55655"/>
    <cellStyle name="Punto0 2 20 5" xfId="55656"/>
    <cellStyle name="Punto0 2 21" xfId="55657"/>
    <cellStyle name="Punto0 2 21 2" xfId="55658"/>
    <cellStyle name="Punto0 2 21 2 2" xfId="55659"/>
    <cellStyle name="Punto0 2 21 2 2 2" xfId="55660"/>
    <cellStyle name="Punto0 2 21 2 3" xfId="55661"/>
    <cellStyle name="Punto0 2 21 2 4" xfId="55662"/>
    <cellStyle name="Punto0 2 21 2 5" xfId="55663"/>
    <cellStyle name="Punto0 2 21 2 6" xfId="55664"/>
    <cellStyle name="Punto0 2 21 3" xfId="55665"/>
    <cellStyle name="Punto0 2 21 3 2" xfId="55666"/>
    <cellStyle name="Punto0 2 21 4" xfId="55667"/>
    <cellStyle name="Punto0 2 21 4 2" xfId="55668"/>
    <cellStyle name="Punto0 2 21 5" xfId="55669"/>
    <cellStyle name="Punto0 2 22" xfId="55670"/>
    <cellStyle name="Punto0 2 22 2" xfId="55671"/>
    <cellStyle name="Punto0 2 22 2 2" xfId="55672"/>
    <cellStyle name="Punto0 2 22 2 2 2" xfId="55673"/>
    <cellStyle name="Punto0 2 22 2 3" xfId="55674"/>
    <cellStyle name="Punto0 2 22 2 4" xfId="55675"/>
    <cellStyle name="Punto0 2 22 2 5" xfId="55676"/>
    <cellStyle name="Punto0 2 22 2 6" xfId="55677"/>
    <cellStyle name="Punto0 2 22 3" xfId="55678"/>
    <cellStyle name="Punto0 2 22 3 2" xfId="55679"/>
    <cellStyle name="Punto0 2 22 4" xfId="55680"/>
    <cellStyle name="Punto0 2 22 4 2" xfId="55681"/>
    <cellStyle name="Punto0 2 22 5" xfId="55682"/>
    <cellStyle name="Punto0 2 23" xfId="55683"/>
    <cellStyle name="Punto0 2 23 2" xfId="55684"/>
    <cellStyle name="Punto0 2 23 2 2" xfId="55685"/>
    <cellStyle name="Punto0 2 23 2 2 2" xfId="55686"/>
    <cellStyle name="Punto0 2 23 2 3" xfId="55687"/>
    <cellStyle name="Punto0 2 23 2 4" xfId="55688"/>
    <cellStyle name="Punto0 2 23 2 5" xfId="55689"/>
    <cellStyle name="Punto0 2 23 2 6" xfId="55690"/>
    <cellStyle name="Punto0 2 23 3" xfId="55691"/>
    <cellStyle name="Punto0 2 23 3 2" xfId="55692"/>
    <cellStyle name="Punto0 2 23 4" xfId="55693"/>
    <cellStyle name="Punto0 2 23 4 2" xfId="55694"/>
    <cellStyle name="Punto0 2 23 5" xfId="55695"/>
    <cellStyle name="Punto0 2 24" xfId="55696"/>
    <cellStyle name="Punto0 2 24 2" xfId="55697"/>
    <cellStyle name="Punto0 2 24 2 2" xfId="55698"/>
    <cellStyle name="Punto0 2 24 2 2 2" xfId="55699"/>
    <cellStyle name="Punto0 2 24 2 3" xfId="55700"/>
    <cellStyle name="Punto0 2 24 2 4" xfId="55701"/>
    <cellStyle name="Punto0 2 24 2 5" xfId="55702"/>
    <cellStyle name="Punto0 2 24 2 6" xfId="55703"/>
    <cellStyle name="Punto0 2 24 3" xfId="55704"/>
    <cellStyle name="Punto0 2 24 3 2" xfId="55705"/>
    <cellStyle name="Punto0 2 24 4" xfId="55706"/>
    <cellStyle name="Punto0 2 24 4 2" xfId="55707"/>
    <cellStyle name="Punto0 2 24 5" xfId="55708"/>
    <cellStyle name="Punto0 2 25" xfId="55709"/>
    <cellStyle name="Punto0 2 25 2" xfId="55710"/>
    <cellStyle name="Punto0 2 25 2 2" xfId="55711"/>
    <cellStyle name="Punto0 2 25 2 2 2" xfId="55712"/>
    <cellStyle name="Punto0 2 25 2 3" xfId="55713"/>
    <cellStyle name="Punto0 2 25 2 4" xfId="55714"/>
    <cellStyle name="Punto0 2 25 2 5" xfId="55715"/>
    <cellStyle name="Punto0 2 25 2 6" xfId="55716"/>
    <cellStyle name="Punto0 2 25 3" xfId="55717"/>
    <cellStyle name="Punto0 2 25 3 2" xfId="55718"/>
    <cellStyle name="Punto0 2 25 4" xfId="55719"/>
    <cellStyle name="Punto0 2 25 4 2" xfId="55720"/>
    <cellStyle name="Punto0 2 25 5" xfId="55721"/>
    <cellStyle name="Punto0 2 26" xfId="55722"/>
    <cellStyle name="Punto0 2 26 2" xfId="55723"/>
    <cellStyle name="Punto0 2 26 2 2" xfId="55724"/>
    <cellStyle name="Punto0 2 26 2 2 2" xfId="55725"/>
    <cellStyle name="Punto0 2 26 2 3" xfId="55726"/>
    <cellStyle name="Punto0 2 26 2 4" xfId="55727"/>
    <cellStyle name="Punto0 2 26 2 5" xfId="55728"/>
    <cellStyle name="Punto0 2 26 2 6" xfId="55729"/>
    <cellStyle name="Punto0 2 26 3" xfId="55730"/>
    <cellStyle name="Punto0 2 26 3 2" xfId="55731"/>
    <cellStyle name="Punto0 2 26 4" xfId="55732"/>
    <cellStyle name="Punto0 2 26 4 2" xfId="55733"/>
    <cellStyle name="Punto0 2 26 5" xfId="55734"/>
    <cellStyle name="Punto0 2 27" xfId="55735"/>
    <cellStyle name="Punto0 2 27 2" xfId="55736"/>
    <cellStyle name="Punto0 2 27 2 2" xfId="55737"/>
    <cellStyle name="Punto0 2 27 2 2 2" xfId="55738"/>
    <cellStyle name="Punto0 2 27 2 3" xfId="55739"/>
    <cellStyle name="Punto0 2 27 2 4" xfId="55740"/>
    <cellStyle name="Punto0 2 27 2 5" xfId="55741"/>
    <cellStyle name="Punto0 2 27 2 6" xfId="55742"/>
    <cellStyle name="Punto0 2 27 3" xfId="55743"/>
    <cellStyle name="Punto0 2 27 3 2" xfId="55744"/>
    <cellStyle name="Punto0 2 27 4" xfId="55745"/>
    <cellStyle name="Punto0 2 27 4 2" xfId="55746"/>
    <cellStyle name="Punto0 2 27 5" xfId="55747"/>
    <cellStyle name="Punto0 2 28" xfId="55748"/>
    <cellStyle name="Punto0 2 28 2" xfId="55749"/>
    <cellStyle name="Punto0 2 28 2 2" xfId="55750"/>
    <cellStyle name="Punto0 2 28 2 2 2" xfId="55751"/>
    <cellStyle name="Punto0 2 28 2 3" xfId="55752"/>
    <cellStyle name="Punto0 2 28 2 4" xfId="55753"/>
    <cellStyle name="Punto0 2 28 2 5" xfId="55754"/>
    <cellStyle name="Punto0 2 28 2 6" xfId="55755"/>
    <cellStyle name="Punto0 2 28 3" xfId="55756"/>
    <cellStyle name="Punto0 2 28 3 2" xfId="55757"/>
    <cellStyle name="Punto0 2 28 4" xfId="55758"/>
    <cellStyle name="Punto0 2 28 4 2" xfId="55759"/>
    <cellStyle name="Punto0 2 28 5" xfId="55760"/>
    <cellStyle name="Punto0 2 29" xfId="55761"/>
    <cellStyle name="Punto0 2 29 2" xfId="55762"/>
    <cellStyle name="Punto0 2 29 2 2" xfId="55763"/>
    <cellStyle name="Punto0 2 29 2 2 2" xfId="55764"/>
    <cellStyle name="Punto0 2 29 2 3" xfId="55765"/>
    <cellStyle name="Punto0 2 29 2 4" xfId="55766"/>
    <cellStyle name="Punto0 2 29 2 5" xfId="55767"/>
    <cellStyle name="Punto0 2 29 2 6" xfId="55768"/>
    <cellStyle name="Punto0 2 29 3" xfId="55769"/>
    <cellStyle name="Punto0 2 29 3 2" xfId="55770"/>
    <cellStyle name="Punto0 2 29 4" xfId="55771"/>
    <cellStyle name="Punto0 2 29 4 2" xfId="55772"/>
    <cellStyle name="Punto0 2 29 5" xfId="55773"/>
    <cellStyle name="Punto0 2 3" xfId="55774"/>
    <cellStyle name="Punto0 2 3 2" xfId="55775"/>
    <cellStyle name="Punto0 2 3 2 2" xfId="55776"/>
    <cellStyle name="Punto0 2 3 2 3" xfId="55777"/>
    <cellStyle name="Punto0 2 3 3" xfId="55778"/>
    <cellStyle name="Punto0 2 3 4" xfId="55779"/>
    <cellStyle name="Punto0 2 30" xfId="55780"/>
    <cellStyle name="Punto0 2 30 2" xfId="55781"/>
    <cellStyle name="Punto0 2 30 2 2" xfId="55782"/>
    <cellStyle name="Punto0 2 30 2 2 2" xfId="55783"/>
    <cellStyle name="Punto0 2 30 2 3" xfId="55784"/>
    <cellStyle name="Punto0 2 30 2 4" xfId="55785"/>
    <cellStyle name="Punto0 2 30 2 5" xfId="55786"/>
    <cellStyle name="Punto0 2 30 2 6" xfId="55787"/>
    <cellStyle name="Punto0 2 30 3" xfId="55788"/>
    <cellStyle name="Punto0 2 30 3 2" xfId="55789"/>
    <cellStyle name="Punto0 2 30 4" xfId="55790"/>
    <cellStyle name="Punto0 2 30 4 2" xfId="55791"/>
    <cellStyle name="Punto0 2 30 5" xfId="55792"/>
    <cellStyle name="Punto0 2 31" xfId="55793"/>
    <cellStyle name="Punto0 2 31 2" xfId="55794"/>
    <cellStyle name="Punto0 2 31 2 2" xfId="55795"/>
    <cellStyle name="Punto0 2 31 2 2 2" xfId="55796"/>
    <cellStyle name="Punto0 2 31 2 3" xfId="55797"/>
    <cellStyle name="Punto0 2 31 2 4" xfId="55798"/>
    <cellStyle name="Punto0 2 31 2 5" xfId="55799"/>
    <cellStyle name="Punto0 2 31 2 6" xfId="55800"/>
    <cellStyle name="Punto0 2 31 3" xfId="55801"/>
    <cellStyle name="Punto0 2 31 3 2" xfId="55802"/>
    <cellStyle name="Punto0 2 31 4" xfId="55803"/>
    <cellStyle name="Punto0 2 31 4 2" xfId="55804"/>
    <cellStyle name="Punto0 2 31 5" xfId="55805"/>
    <cellStyle name="Punto0 2 32" xfId="55806"/>
    <cellStyle name="Punto0 2 32 2" xfId="55807"/>
    <cellStyle name="Punto0 2 32 2 2" xfId="55808"/>
    <cellStyle name="Punto0 2 32 2 2 2" xfId="55809"/>
    <cellStyle name="Punto0 2 32 2 3" xfId="55810"/>
    <cellStyle name="Punto0 2 32 2 4" xfId="55811"/>
    <cellStyle name="Punto0 2 32 2 5" xfId="55812"/>
    <cellStyle name="Punto0 2 32 2 6" xfId="55813"/>
    <cellStyle name="Punto0 2 32 3" xfId="55814"/>
    <cellStyle name="Punto0 2 32 3 2" xfId="55815"/>
    <cellStyle name="Punto0 2 32 4" xfId="55816"/>
    <cellStyle name="Punto0 2 32 4 2" xfId="55817"/>
    <cellStyle name="Punto0 2 32 5" xfId="55818"/>
    <cellStyle name="Punto0 2 33" xfId="55819"/>
    <cellStyle name="Punto0 2 33 2" xfId="55820"/>
    <cellStyle name="Punto0 2 33 2 2" xfId="55821"/>
    <cellStyle name="Punto0 2 33 2 2 2" xfId="55822"/>
    <cellStyle name="Punto0 2 33 2 3" xfId="55823"/>
    <cellStyle name="Punto0 2 33 2 4" xfId="55824"/>
    <cellStyle name="Punto0 2 33 2 5" xfId="55825"/>
    <cellStyle name="Punto0 2 33 2 6" xfId="55826"/>
    <cellStyle name="Punto0 2 33 3" xfId="55827"/>
    <cellStyle name="Punto0 2 33 3 2" xfId="55828"/>
    <cellStyle name="Punto0 2 33 4" xfId="55829"/>
    <cellStyle name="Punto0 2 33 4 2" xfId="55830"/>
    <cellStyle name="Punto0 2 33 5" xfId="55831"/>
    <cellStyle name="Punto0 2 34" xfId="55832"/>
    <cellStyle name="Punto0 2 34 2" xfId="55833"/>
    <cellStyle name="Punto0 2 34 2 2" xfId="55834"/>
    <cellStyle name="Punto0 2 34 2 2 2" xfId="55835"/>
    <cellStyle name="Punto0 2 34 2 3" xfId="55836"/>
    <cellStyle name="Punto0 2 34 2 4" xfId="55837"/>
    <cellStyle name="Punto0 2 34 2 5" xfId="55838"/>
    <cellStyle name="Punto0 2 34 2 6" xfId="55839"/>
    <cellStyle name="Punto0 2 34 3" xfId="55840"/>
    <cellStyle name="Punto0 2 34 3 2" xfId="55841"/>
    <cellStyle name="Punto0 2 34 4" xfId="55842"/>
    <cellStyle name="Punto0 2 34 4 2" xfId="55843"/>
    <cellStyle name="Punto0 2 34 5" xfId="55844"/>
    <cellStyle name="Punto0 2 35" xfId="55845"/>
    <cellStyle name="Punto0 2 35 2" xfId="55846"/>
    <cellStyle name="Punto0 2 35 2 2" xfId="55847"/>
    <cellStyle name="Punto0 2 35 2 2 2" xfId="55848"/>
    <cellStyle name="Punto0 2 35 2 3" xfId="55849"/>
    <cellStyle name="Punto0 2 35 2 4" xfId="55850"/>
    <cellStyle name="Punto0 2 35 2 5" xfId="55851"/>
    <cellStyle name="Punto0 2 35 2 6" xfId="55852"/>
    <cellStyle name="Punto0 2 35 3" xfId="55853"/>
    <cellStyle name="Punto0 2 35 3 2" xfId="55854"/>
    <cellStyle name="Punto0 2 35 4" xfId="55855"/>
    <cellStyle name="Punto0 2 35 4 2" xfId="55856"/>
    <cellStyle name="Punto0 2 35 5" xfId="55857"/>
    <cellStyle name="Punto0 2 36" xfId="55858"/>
    <cellStyle name="Punto0 2 36 2" xfId="55859"/>
    <cellStyle name="Punto0 2 36 2 2" xfId="55860"/>
    <cellStyle name="Punto0 2 36 2 2 2" xfId="55861"/>
    <cellStyle name="Punto0 2 36 2 3" xfId="55862"/>
    <cellStyle name="Punto0 2 36 2 4" xfId="55863"/>
    <cellStyle name="Punto0 2 36 2 5" xfId="55864"/>
    <cellStyle name="Punto0 2 36 2 6" xfId="55865"/>
    <cellStyle name="Punto0 2 36 3" xfId="55866"/>
    <cellStyle name="Punto0 2 36 3 2" xfId="55867"/>
    <cellStyle name="Punto0 2 36 4" xfId="55868"/>
    <cellStyle name="Punto0 2 36 4 2" xfId="55869"/>
    <cellStyle name="Punto0 2 36 5" xfId="55870"/>
    <cellStyle name="Punto0 2 37" xfId="55871"/>
    <cellStyle name="Punto0 2 37 2" xfId="55872"/>
    <cellStyle name="Punto0 2 37 2 2" xfId="55873"/>
    <cellStyle name="Punto0 2 37 2 2 2" xfId="55874"/>
    <cellStyle name="Punto0 2 37 2 3" xfId="55875"/>
    <cellStyle name="Punto0 2 37 2 4" xfId="55876"/>
    <cellStyle name="Punto0 2 37 2 5" xfId="55877"/>
    <cellStyle name="Punto0 2 37 2 6" xfId="55878"/>
    <cellStyle name="Punto0 2 37 3" xfId="55879"/>
    <cellStyle name="Punto0 2 37 3 2" xfId="55880"/>
    <cellStyle name="Punto0 2 37 4" xfId="55881"/>
    <cellStyle name="Punto0 2 37 4 2" xfId="55882"/>
    <cellStyle name="Punto0 2 37 5" xfId="55883"/>
    <cellStyle name="Punto0 2 38" xfId="55884"/>
    <cellStyle name="Punto0 2 38 2" xfId="55885"/>
    <cellStyle name="Punto0 2 38 2 2" xfId="55886"/>
    <cellStyle name="Punto0 2 38 2 2 2" xfId="55887"/>
    <cellStyle name="Punto0 2 38 2 3" xfId="55888"/>
    <cellStyle name="Punto0 2 38 2 4" xfId="55889"/>
    <cellStyle name="Punto0 2 38 2 5" xfId="55890"/>
    <cellStyle name="Punto0 2 38 2 6" xfId="55891"/>
    <cellStyle name="Punto0 2 38 3" xfId="55892"/>
    <cellStyle name="Punto0 2 38 3 2" xfId="55893"/>
    <cellStyle name="Punto0 2 38 4" xfId="55894"/>
    <cellStyle name="Punto0 2 38 4 2" xfId="55895"/>
    <cellStyle name="Punto0 2 38 5" xfId="55896"/>
    <cellStyle name="Punto0 2 39" xfId="55897"/>
    <cellStyle name="Punto0 2 39 2" xfId="55898"/>
    <cellStyle name="Punto0 2 39 2 2" xfId="55899"/>
    <cellStyle name="Punto0 2 39 2 2 2" xfId="55900"/>
    <cellStyle name="Punto0 2 39 2 3" xfId="55901"/>
    <cellStyle name="Punto0 2 39 2 4" xfId="55902"/>
    <cellStyle name="Punto0 2 39 2 5" xfId="55903"/>
    <cellStyle name="Punto0 2 39 2 6" xfId="55904"/>
    <cellStyle name="Punto0 2 39 3" xfId="55905"/>
    <cellStyle name="Punto0 2 39 3 2" xfId="55906"/>
    <cellStyle name="Punto0 2 39 4" xfId="55907"/>
    <cellStyle name="Punto0 2 39 4 2" xfId="55908"/>
    <cellStyle name="Punto0 2 39 5" xfId="55909"/>
    <cellStyle name="Punto0 2 4" xfId="55910"/>
    <cellStyle name="Punto0 2 4 2" xfId="55911"/>
    <cellStyle name="Punto0 2 4 2 2" xfId="55912"/>
    <cellStyle name="Punto0 2 4 2 2 2" xfId="55913"/>
    <cellStyle name="Punto0 2 4 2 3" xfId="55914"/>
    <cellStyle name="Punto0 2 4 2 4" xfId="55915"/>
    <cellStyle name="Punto0 2 4 2 5" xfId="55916"/>
    <cellStyle name="Punto0 2 4 2 6" xfId="55917"/>
    <cellStyle name="Punto0 2 4 3" xfId="55918"/>
    <cellStyle name="Punto0 2 4 3 2" xfId="55919"/>
    <cellStyle name="Punto0 2 4 4" xfId="55920"/>
    <cellStyle name="Punto0 2 4 4 2" xfId="55921"/>
    <cellStyle name="Punto0 2 4 5" xfId="55922"/>
    <cellStyle name="Punto0 2 40" xfId="55923"/>
    <cellStyle name="Punto0 2 40 2" xfId="55924"/>
    <cellStyle name="Punto0 2 40 2 2" xfId="55925"/>
    <cellStyle name="Punto0 2 40 2 2 2" xfId="55926"/>
    <cellStyle name="Punto0 2 40 2 3" xfId="55927"/>
    <cellStyle name="Punto0 2 40 2 4" xfId="55928"/>
    <cellStyle name="Punto0 2 40 2 5" xfId="55929"/>
    <cellStyle name="Punto0 2 40 2 6" xfId="55930"/>
    <cellStyle name="Punto0 2 40 3" xfId="55931"/>
    <cellStyle name="Punto0 2 40 3 2" xfId="55932"/>
    <cellStyle name="Punto0 2 40 4" xfId="55933"/>
    <cellStyle name="Punto0 2 40 4 2" xfId="55934"/>
    <cellStyle name="Punto0 2 40 5" xfId="55935"/>
    <cellStyle name="Punto0 2 41" xfId="55936"/>
    <cellStyle name="Punto0 2 41 2" xfId="55937"/>
    <cellStyle name="Punto0 2 41 2 2" xfId="55938"/>
    <cellStyle name="Punto0 2 41 2 2 2" xfId="55939"/>
    <cellStyle name="Punto0 2 41 2 3" xfId="55940"/>
    <cellStyle name="Punto0 2 41 2 4" xfId="55941"/>
    <cellStyle name="Punto0 2 41 2 5" xfId="55942"/>
    <cellStyle name="Punto0 2 41 2 6" xfId="55943"/>
    <cellStyle name="Punto0 2 41 3" xfId="55944"/>
    <cellStyle name="Punto0 2 41 3 2" xfId="55945"/>
    <cellStyle name="Punto0 2 41 4" xfId="55946"/>
    <cellStyle name="Punto0 2 41 4 2" xfId="55947"/>
    <cellStyle name="Punto0 2 41 5" xfId="55948"/>
    <cellStyle name="Punto0 2 42" xfId="55949"/>
    <cellStyle name="Punto0 2 42 2" xfId="55950"/>
    <cellStyle name="Punto0 2 42 2 2" xfId="55951"/>
    <cellStyle name="Punto0 2 42 2 2 2" xfId="55952"/>
    <cellStyle name="Punto0 2 42 2 3" xfId="55953"/>
    <cellStyle name="Punto0 2 42 2 4" xfId="55954"/>
    <cellStyle name="Punto0 2 42 2 5" xfId="55955"/>
    <cellStyle name="Punto0 2 42 2 6" xfId="55956"/>
    <cellStyle name="Punto0 2 42 3" xfId="55957"/>
    <cellStyle name="Punto0 2 42 3 2" xfId="55958"/>
    <cellStyle name="Punto0 2 42 4" xfId="55959"/>
    <cellStyle name="Punto0 2 42 4 2" xfId="55960"/>
    <cellStyle name="Punto0 2 42 5" xfId="55961"/>
    <cellStyle name="Punto0 2 43" xfId="55962"/>
    <cellStyle name="Punto0 2 43 2" xfId="55963"/>
    <cellStyle name="Punto0 2 43 2 2" xfId="55964"/>
    <cellStyle name="Punto0 2 43 2 2 2" xfId="55965"/>
    <cellStyle name="Punto0 2 43 2 3" xfId="55966"/>
    <cellStyle name="Punto0 2 43 2 4" xfId="55967"/>
    <cellStyle name="Punto0 2 43 2 5" xfId="55968"/>
    <cellStyle name="Punto0 2 43 2 6" xfId="55969"/>
    <cellStyle name="Punto0 2 43 3" xfId="55970"/>
    <cellStyle name="Punto0 2 43 3 2" xfId="55971"/>
    <cellStyle name="Punto0 2 43 4" xfId="55972"/>
    <cellStyle name="Punto0 2 43 4 2" xfId="55973"/>
    <cellStyle name="Punto0 2 43 5" xfId="55974"/>
    <cellStyle name="Punto0 2 44" xfId="55975"/>
    <cellStyle name="Punto0 2 44 2" xfId="55976"/>
    <cellStyle name="Punto0 2 44 2 2" xfId="55977"/>
    <cellStyle name="Punto0 2 44 2 2 2" xfId="55978"/>
    <cellStyle name="Punto0 2 44 2 3" xfId="55979"/>
    <cellStyle name="Punto0 2 44 2 4" xfId="55980"/>
    <cellStyle name="Punto0 2 44 2 5" xfId="55981"/>
    <cellStyle name="Punto0 2 44 2 6" xfId="55982"/>
    <cellStyle name="Punto0 2 44 3" xfId="55983"/>
    <cellStyle name="Punto0 2 44 3 2" xfId="55984"/>
    <cellStyle name="Punto0 2 44 4" xfId="55985"/>
    <cellStyle name="Punto0 2 44 4 2" xfId="55986"/>
    <cellStyle name="Punto0 2 44 5" xfId="55987"/>
    <cellStyle name="Punto0 2 45" xfId="55988"/>
    <cellStyle name="Punto0 2 45 2" xfId="55989"/>
    <cellStyle name="Punto0 2 45 2 2" xfId="55990"/>
    <cellStyle name="Punto0 2 45 2 2 2" xfId="55991"/>
    <cellStyle name="Punto0 2 45 2 3" xfId="55992"/>
    <cellStyle name="Punto0 2 45 2 4" xfId="55993"/>
    <cellStyle name="Punto0 2 45 2 5" xfId="55994"/>
    <cellStyle name="Punto0 2 45 2 6" xfId="55995"/>
    <cellStyle name="Punto0 2 45 3" xfId="55996"/>
    <cellStyle name="Punto0 2 45 3 2" xfId="55997"/>
    <cellStyle name="Punto0 2 45 4" xfId="55998"/>
    <cellStyle name="Punto0 2 45 4 2" xfId="55999"/>
    <cellStyle name="Punto0 2 45 5" xfId="56000"/>
    <cellStyle name="Punto0 2 46" xfId="56001"/>
    <cellStyle name="Punto0 2 46 2" xfId="56002"/>
    <cellStyle name="Punto0 2 46 2 2" xfId="56003"/>
    <cellStyle name="Punto0 2 46 2 2 2" xfId="56004"/>
    <cellStyle name="Punto0 2 46 2 3" xfId="56005"/>
    <cellStyle name="Punto0 2 46 2 4" xfId="56006"/>
    <cellStyle name="Punto0 2 46 2 5" xfId="56007"/>
    <cellStyle name="Punto0 2 46 2 6" xfId="56008"/>
    <cellStyle name="Punto0 2 46 3" xfId="56009"/>
    <cellStyle name="Punto0 2 46 3 2" xfId="56010"/>
    <cellStyle name="Punto0 2 46 4" xfId="56011"/>
    <cellStyle name="Punto0 2 46 4 2" xfId="56012"/>
    <cellStyle name="Punto0 2 46 5" xfId="56013"/>
    <cellStyle name="Punto0 2 47" xfId="56014"/>
    <cellStyle name="Punto0 2 47 2" xfId="56015"/>
    <cellStyle name="Punto0 2 47 2 2" xfId="56016"/>
    <cellStyle name="Punto0 2 47 2 2 2" xfId="56017"/>
    <cellStyle name="Punto0 2 47 2 3" xfId="56018"/>
    <cellStyle name="Punto0 2 47 2 4" xfId="56019"/>
    <cellStyle name="Punto0 2 47 2 5" xfId="56020"/>
    <cellStyle name="Punto0 2 47 2 6" xfId="56021"/>
    <cellStyle name="Punto0 2 47 3" xfId="56022"/>
    <cellStyle name="Punto0 2 47 3 2" xfId="56023"/>
    <cellStyle name="Punto0 2 47 4" xfId="56024"/>
    <cellStyle name="Punto0 2 47 4 2" xfId="56025"/>
    <cellStyle name="Punto0 2 47 5" xfId="56026"/>
    <cellStyle name="Punto0 2 48" xfId="56027"/>
    <cellStyle name="Punto0 2 48 2" xfId="56028"/>
    <cellStyle name="Punto0 2 48 2 2" xfId="56029"/>
    <cellStyle name="Punto0 2 48 2 2 2" xfId="56030"/>
    <cellStyle name="Punto0 2 48 2 3" xfId="56031"/>
    <cellStyle name="Punto0 2 48 2 4" xfId="56032"/>
    <cellStyle name="Punto0 2 48 2 5" xfId="56033"/>
    <cellStyle name="Punto0 2 48 2 6" xfId="56034"/>
    <cellStyle name="Punto0 2 48 3" xfId="56035"/>
    <cellStyle name="Punto0 2 48 3 2" xfId="56036"/>
    <cellStyle name="Punto0 2 48 4" xfId="56037"/>
    <cellStyle name="Punto0 2 48 4 2" xfId="56038"/>
    <cellStyle name="Punto0 2 48 5" xfId="56039"/>
    <cellStyle name="Punto0 2 49" xfId="56040"/>
    <cellStyle name="Punto0 2 49 2" xfId="56041"/>
    <cellStyle name="Punto0 2 49 2 2" xfId="56042"/>
    <cellStyle name="Punto0 2 49 2 2 2" xfId="56043"/>
    <cellStyle name="Punto0 2 49 2 3" xfId="56044"/>
    <cellStyle name="Punto0 2 49 2 4" xfId="56045"/>
    <cellStyle name="Punto0 2 49 2 5" xfId="56046"/>
    <cellStyle name="Punto0 2 49 2 6" xfId="56047"/>
    <cellStyle name="Punto0 2 49 3" xfId="56048"/>
    <cellStyle name="Punto0 2 49 3 2" xfId="56049"/>
    <cellStyle name="Punto0 2 49 4" xfId="56050"/>
    <cellStyle name="Punto0 2 49 4 2" xfId="56051"/>
    <cellStyle name="Punto0 2 49 5" xfId="56052"/>
    <cellStyle name="Punto0 2 5" xfId="56053"/>
    <cellStyle name="Punto0 2 5 2" xfId="56054"/>
    <cellStyle name="Punto0 2 5 2 2" xfId="56055"/>
    <cellStyle name="Punto0 2 5 2 2 2" xfId="56056"/>
    <cellStyle name="Punto0 2 5 2 3" xfId="56057"/>
    <cellStyle name="Punto0 2 5 2 4" xfId="56058"/>
    <cellStyle name="Punto0 2 5 2 5" xfId="56059"/>
    <cellStyle name="Punto0 2 5 2 6" xfId="56060"/>
    <cellStyle name="Punto0 2 5 3" xfId="56061"/>
    <cellStyle name="Punto0 2 5 3 2" xfId="56062"/>
    <cellStyle name="Punto0 2 5 4" xfId="56063"/>
    <cellStyle name="Punto0 2 5 4 2" xfId="56064"/>
    <cellStyle name="Punto0 2 5 5" xfId="56065"/>
    <cellStyle name="Punto0 2 50" xfId="56066"/>
    <cellStyle name="Punto0 2 50 2" xfId="56067"/>
    <cellStyle name="Punto0 2 50 2 2" xfId="56068"/>
    <cellStyle name="Punto0 2 50 2 2 2" xfId="56069"/>
    <cellStyle name="Punto0 2 50 2 3" xfId="56070"/>
    <cellStyle name="Punto0 2 50 2 4" xfId="56071"/>
    <cellStyle name="Punto0 2 50 2 5" xfId="56072"/>
    <cellStyle name="Punto0 2 50 2 6" xfId="56073"/>
    <cellStyle name="Punto0 2 50 3" xfId="56074"/>
    <cellStyle name="Punto0 2 50 3 2" xfId="56075"/>
    <cellStyle name="Punto0 2 50 4" xfId="56076"/>
    <cellStyle name="Punto0 2 50 4 2" xfId="56077"/>
    <cellStyle name="Punto0 2 50 5" xfId="56078"/>
    <cellStyle name="Punto0 2 51" xfId="56079"/>
    <cellStyle name="Punto0 2 51 2" xfId="56080"/>
    <cellStyle name="Punto0 2 51 2 2" xfId="56081"/>
    <cellStyle name="Punto0 2 51 2 2 2" xfId="56082"/>
    <cellStyle name="Punto0 2 51 2 3" xfId="56083"/>
    <cellStyle name="Punto0 2 51 2 4" xfId="56084"/>
    <cellStyle name="Punto0 2 51 2 5" xfId="56085"/>
    <cellStyle name="Punto0 2 51 2 6" xfId="56086"/>
    <cellStyle name="Punto0 2 51 3" xfId="56087"/>
    <cellStyle name="Punto0 2 51 3 2" xfId="56088"/>
    <cellStyle name="Punto0 2 51 4" xfId="56089"/>
    <cellStyle name="Punto0 2 51 4 2" xfId="56090"/>
    <cellStyle name="Punto0 2 51 5" xfId="56091"/>
    <cellStyle name="Punto0 2 52" xfId="56092"/>
    <cellStyle name="Punto0 2 52 2" xfId="56093"/>
    <cellStyle name="Punto0 2 52 2 2" xfId="56094"/>
    <cellStyle name="Punto0 2 52 2 2 2" xfId="56095"/>
    <cellStyle name="Punto0 2 52 2 3" xfId="56096"/>
    <cellStyle name="Punto0 2 52 2 4" xfId="56097"/>
    <cellStyle name="Punto0 2 52 2 5" xfId="56098"/>
    <cellStyle name="Punto0 2 52 2 6" xfId="56099"/>
    <cellStyle name="Punto0 2 52 3" xfId="56100"/>
    <cellStyle name="Punto0 2 52 3 2" xfId="56101"/>
    <cellStyle name="Punto0 2 52 4" xfId="56102"/>
    <cellStyle name="Punto0 2 52 4 2" xfId="56103"/>
    <cellStyle name="Punto0 2 52 5" xfId="56104"/>
    <cellStyle name="Punto0 2 53" xfId="56105"/>
    <cellStyle name="Punto0 2 53 2" xfId="56106"/>
    <cellStyle name="Punto0 2 53 2 2" xfId="56107"/>
    <cellStyle name="Punto0 2 53 2 2 2" xfId="56108"/>
    <cellStyle name="Punto0 2 53 2 3" xfId="56109"/>
    <cellStyle name="Punto0 2 53 2 4" xfId="56110"/>
    <cellStyle name="Punto0 2 53 2 5" xfId="56111"/>
    <cellStyle name="Punto0 2 53 2 6" xfId="56112"/>
    <cellStyle name="Punto0 2 53 3" xfId="56113"/>
    <cellStyle name="Punto0 2 53 3 2" xfId="56114"/>
    <cellStyle name="Punto0 2 53 4" xfId="56115"/>
    <cellStyle name="Punto0 2 53 4 2" xfId="56116"/>
    <cellStyle name="Punto0 2 53 5" xfId="56117"/>
    <cellStyle name="Punto0 2 54" xfId="56118"/>
    <cellStyle name="Punto0 2 54 2" xfId="56119"/>
    <cellStyle name="Punto0 2 54 2 2" xfId="56120"/>
    <cellStyle name="Punto0 2 54 2 2 2" xfId="56121"/>
    <cellStyle name="Punto0 2 54 2 3" xfId="56122"/>
    <cellStyle name="Punto0 2 54 2 4" xfId="56123"/>
    <cellStyle name="Punto0 2 54 2 5" xfId="56124"/>
    <cellStyle name="Punto0 2 54 2 6" xfId="56125"/>
    <cellStyle name="Punto0 2 54 3" xfId="56126"/>
    <cellStyle name="Punto0 2 54 3 2" xfId="56127"/>
    <cellStyle name="Punto0 2 54 4" xfId="56128"/>
    <cellStyle name="Punto0 2 54 4 2" xfId="56129"/>
    <cellStyle name="Punto0 2 54 5" xfId="56130"/>
    <cellStyle name="Punto0 2 55" xfId="56131"/>
    <cellStyle name="Punto0 2 55 2" xfId="56132"/>
    <cellStyle name="Punto0 2 55 2 2" xfId="56133"/>
    <cellStyle name="Punto0 2 55 2 2 2" xfId="56134"/>
    <cellStyle name="Punto0 2 55 2 3" xfId="56135"/>
    <cellStyle name="Punto0 2 55 2 4" xfId="56136"/>
    <cellStyle name="Punto0 2 55 2 5" xfId="56137"/>
    <cellStyle name="Punto0 2 55 2 6" xfId="56138"/>
    <cellStyle name="Punto0 2 55 3" xfId="56139"/>
    <cellStyle name="Punto0 2 55 3 2" xfId="56140"/>
    <cellStyle name="Punto0 2 55 4" xfId="56141"/>
    <cellStyle name="Punto0 2 55 4 2" xfId="56142"/>
    <cellStyle name="Punto0 2 55 5" xfId="56143"/>
    <cellStyle name="Punto0 2 56" xfId="56144"/>
    <cellStyle name="Punto0 2 56 2" xfId="56145"/>
    <cellStyle name="Punto0 2 56 2 2" xfId="56146"/>
    <cellStyle name="Punto0 2 56 2 2 2" xfId="56147"/>
    <cellStyle name="Punto0 2 56 2 3" xfId="56148"/>
    <cellStyle name="Punto0 2 56 2 4" xfId="56149"/>
    <cellStyle name="Punto0 2 56 2 5" xfId="56150"/>
    <cellStyle name="Punto0 2 56 2 6" xfId="56151"/>
    <cellStyle name="Punto0 2 56 3" xfId="56152"/>
    <cellStyle name="Punto0 2 56 3 2" xfId="56153"/>
    <cellStyle name="Punto0 2 56 4" xfId="56154"/>
    <cellStyle name="Punto0 2 56 4 2" xfId="56155"/>
    <cellStyle name="Punto0 2 56 5" xfId="56156"/>
    <cellStyle name="Punto0 2 57" xfId="56157"/>
    <cellStyle name="Punto0 2 57 2" xfId="56158"/>
    <cellStyle name="Punto0 2 57 2 2" xfId="56159"/>
    <cellStyle name="Punto0 2 57 2 2 2" xfId="56160"/>
    <cellStyle name="Punto0 2 57 2 3" xfId="56161"/>
    <cellStyle name="Punto0 2 57 2 4" xfId="56162"/>
    <cellStyle name="Punto0 2 57 2 5" xfId="56163"/>
    <cellStyle name="Punto0 2 57 2 6" xfId="56164"/>
    <cellStyle name="Punto0 2 57 3" xfId="56165"/>
    <cellStyle name="Punto0 2 57 3 2" xfId="56166"/>
    <cellStyle name="Punto0 2 57 4" xfId="56167"/>
    <cellStyle name="Punto0 2 57 4 2" xfId="56168"/>
    <cellStyle name="Punto0 2 57 5" xfId="56169"/>
    <cellStyle name="Punto0 2 58" xfId="56170"/>
    <cellStyle name="Punto0 2 58 2" xfId="56171"/>
    <cellStyle name="Punto0 2 58 2 2" xfId="56172"/>
    <cellStyle name="Punto0 2 58 2 2 2" xfId="56173"/>
    <cellStyle name="Punto0 2 58 2 3" xfId="56174"/>
    <cellStyle name="Punto0 2 58 2 4" xfId="56175"/>
    <cellStyle name="Punto0 2 58 2 5" xfId="56176"/>
    <cellStyle name="Punto0 2 58 2 6" xfId="56177"/>
    <cellStyle name="Punto0 2 58 3" xfId="56178"/>
    <cellStyle name="Punto0 2 58 3 2" xfId="56179"/>
    <cellStyle name="Punto0 2 58 4" xfId="56180"/>
    <cellStyle name="Punto0 2 58 4 2" xfId="56181"/>
    <cellStyle name="Punto0 2 58 5" xfId="56182"/>
    <cellStyle name="Punto0 2 59" xfId="56183"/>
    <cellStyle name="Punto0 2 59 2" xfId="56184"/>
    <cellStyle name="Punto0 2 59 2 2" xfId="56185"/>
    <cellStyle name="Punto0 2 59 2 2 2" xfId="56186"/>
    <cellStyle name="Punto0 2 59 2 3" xfId="56187"/>
    <cellStyle name="Punto0 2 59 2 4" xfId="56188"/>
    <cellStyle name="Punto0 2 59 2 5" xfId="56189"/>
    <cellStyle name="Punto0 2 59 2 6" xfId="56190"/>
    <cellStyle name="Punto0 2 59 3" xfId="56191"/>
    <cellStyle name="Punto0 2 59 3 2" xfId="56192"/>
    <cellStyle name="Punto0 2 59 4" xfId="56193"/>
    <cellStyle name="Punto0 2 59 4 2" xfId="56194"/>
    <cellStyle name="Punto0 2 59 5" xfId="56195"/>
    <cellStyle name="Punto0 2 6" xfId="56196"/>
    <cellStyle name="Punto0 2 6 2" xfId="56197"/>
    <cellStyle name="Punto0 2 6 2 2" xfId="56198"/>
    <cellStyle name="Punto0 2 6 2 2 2" xfId="56199"/>
    <cellStyle name="Punto0 2 6 2 3" xfId="56200"/>
    <cellStyle name="Punto0 2 6 2 4" xfId="56201"/>
    <cellStyle name="Punto0 2 6 2 5" xfId="56202"/>
    <cellStyle name="Punto0 2 6 2 6" xfId="56203"/>
    <cellStyle name="Punto0 2 6 3" xfId="56204"/>
    <cellStyle name="Punto0 2 6 3 2" xfId="56205"/>
    <cellStyle name="Punto0 2 6 4" xfId="56206"/>
    <cellStyle name="Punto0 2 6 4 2" xfId="56207"/>
    <cellStyle name="Punto0 2 6 5" xfId="56208"/>
    <cellStyle name="Punto0 2 60" xfId="56209"/>
    <cellStyle name="Punto0 2 60 2" xfId="56210"/>
    <cellStyle name="Punto0 2 60 2 2" xfId="56211"/>
    <cellStyle name="Punto0 2 60 2 2 2" xfId="56212"/>
    <cellStyle name="Punto0 2 60 2 3" xfId="56213"/>
    <cellStyle name="Punto0 2 60 2 4" xfId="56214"/>
    <cellStyle name="Punto0 2 60 2 5" xfId="56215"/>
    <cellStyle name="Punto0 2 60 2 6" xfId="56216"/>
    <cellStyle name="Punto0 2 60 3" xfId="56217"/>
    <cellStyle name="Punto0 2 60 3 2" xfId="56218"/>
    <cellStyle name="Punto0 2 60 4" xfId="56219"/>
    <cellStyle name="Punto0 2 60 4 2" xfId="56220"/>
    <cellStyle name="Punto0 2 60 5" xfId="56221"/>
    <cellStyle name="Punto0 2 61" xfId="56222"/>
    <cellStyle name="Punto0 2 61 2" xfId="56223"/>
    <cellStyle name="Punto0 2 61 2 2" xfId="56224"/>
    <cellStyle name="Punto0 2 61 2 2 2" xfId="56225"/>
    <cellStyle name="Punto0 2 61 2 3" xfId="56226"/>
    <cellStyle name="Punto0 2 61 2 4" xfId="56227"/>
    <cellStyle name="Punto0 2 61 2 5" xfId="56228"/>
    <cellStyle name="Punto0 2 61 2 6" xfId="56229"/>
    <cellStyle name="Punto0 2 61 3" xfId="56230"/>
    <cellStyle name="Punto0 2 61 3 2" xfId="56231"/>
    <cellStyle name="Punto0 2 61 4" xfId="56232"/>
    <cellStyle name="Punto0 2 61 4 2" xfId="56233"/>
    <cellStyle name="Punto0 2 61 5" xfId="56234"/>
    <cellStyle name="Punto0 2 62" xfId="56235"/>
    <cellStyle name="Punto0 2 62 2" xfId="56236"/>
    <cellStyle name="Punto0 2 62 2 2" xfId="56237"/>
    <cellStyle name="Punto0 2 62 2 2 2" xfId="56238"/>
    <cellStyle name="Punto0 2 62 2 3" xfId="56239"/>
    <cellStyle name="Punto0 2 62 2 4" xfId="56240"/>
    <cellStyle name="Punto0 2 62 2 5" xfId="56241"/>
    <cellStyle name="Punto0 2 62 2 6" xfId="56242"/>
    <cellStyle name="Punto0 2 62 3" xfId="56243"/>
    <cellStyle name="Punto0 2 62 3 2" xfId="56244"/>
    <cellStyle name="Punto0 2 62 4" xfId="56245"/>
    <cellStyle name="Punto0 2 62 4 2" xfId="56246"/>
    <cellStyle name="Punto0 2 62 5" xfId="56247"/>
    <cellStyle name="Punto0 2 63" xfId="56248"/>
    <cellStyle name="Punto0 2 63 2" xfId="56249"/>
    <cellStyle name="Punto0 2 63 2 2" xfId="56250"/>
    <cellStyle name="Punto0 2 63 2 3" xfId="56251"/>
    <cellStyle name="Punto0 2 63 3" xfId="56252"/>
    <cellStyle name="Punto0 2 63 3 2" xfId="56253"/>
    <cellStyle name="Punto0 2 63 4" xfId="56254"/>
    <cellStyle name="Punto0 2 63 5" xfId="56255"/>
    <cellStyle name="Punto0 2 64" xfId="56256"/>
    <cellStyle name="Punto0 2 64 2" xfId="56257"/>
    <cellStyle name="Punto0 2 64 3" xfId="56258"/>
    <cellStyle name="Punto0 2 64 4" xfId="56259"/>
    <cellStyle name="Punto0 2 65" xfId="56260"/>
    <cellStyle name="Punto0 2 65 2" xfId="56261"/>
    <cellStyle name="Punto0 2 65 3" xfId="56262"/>
    <cellStyle name="Punto0 2 66" xfId="56263"/>
    <cellStyle name="Punto0 2 66 2" xfId="56264"/>
    <cellStyle name="Punto0 2 66 3" xfId="56265"/>
    <cellStyle name="Punto0 2 67" xfId="56266"/>
    <cellStyle name="Punto0 2 68" xfId="56267"/>
    <cellStyle name="Punto0 2 69" xfId="56268"/>
    <cellStyle name="Punto0 2 7" xfId="56269"/>
    <cellStyle name="Punto0 2 7 2" xfId="56270"/>
    <cellStyle name="Punto0 2 7 2 2" xfId="56271"/>
    <cellStyle name="Punto0 2 7 2 2 2" xfId="56272"/>
    <cellStyle name="Punto0 2 7 2 3" xfId="56273"/>
    <cellStyle name="Punto0 2 7 2 4" xfId="56274"/>
    <cellStyle name="Punto0 2 7 2 5" xfId="56275"/>
    <cellStyle name="Punto0 2 7 2 6" xfId="56276"/>
    <cellStyle name="Punto0 2 7 3" xfId="56277"/>
    <cellStyle name="Punto0 2 7 3 2" xfId="56278"/>
    <cellStyle name="Punto0 2 7 4" xfId="56279"/>
    <cellStyle name="Punto0 2 7 4 2" xfId="56280"/>
    <cellStyle name="Punto0 2 7 5" xfId="56281"/>
    <cellStyle name="Punto0 2 70" xfId="56282"/>
    <cellStyle name="Punto0 2 71" xfId="56283"/>
    <cellStyle name="Punto0 2 72" xfId="56284"/>
    <cellStyle name="Punto0 2 73" xfId="56285"/>
    <cellStyle name="Punto0 2 74" xfId="56286"/>
    <cellStyle name="Punto0 2 75" xfId="56287"/>
    <cellStyle name="Punto0 2 76" xfId="56288"/>
    <cellStyle name="Punto0 2 77" xfId="56289"/>
    <cellStyle name="Punto0 2 78" xfId="56290"/>
    <cellStyle name="Punto0 2 79" xfId="56291"/>
    <cellStyle name="Punto0 2 8" xfId="56292"/>
    <cellStyle name="Punto0 2 8 2" xfId="56293"/>
    <cellStyle name="Punto0 2 8 2 2" xfId="56294"/>
    <cellStyle name="Punto0 2 8 2 2 2" xfId="56295"/>
    <cellStyle name="Punto0 2 8 2 3" xfId="56296"/>
    <cellStyle name="Punto0 2 8 2 4" xfId="56297"/>
    <cellStyle name="Punto0 2 8 2 5" xfId="56298"/>
    <cellStyle name="Punto0 2 8 2 6" xfId="56299"/>
    <cellStyle name="Punto0 2 8 3" xfId="56300"/>
    <cellStyle name="Punto0 2 8 3 2" xfId="56301"/>
    <cellStyle name="Punto0 2 8 4" xfId="56302"/>
    <cellStyle name="Punto0 2 8 4 2" xfId="56303"/>
    <cellStyle name="Punto0 2 8 5" xfId="56304"/>
    <cellStyle name="Punto0 2 80" xfId="56305"/>
    <cellStyle name="Punto0 2 81" xfId="56306"/>
    <cellStyle name="Punto0 2 82" xfId="56307"/>
    <cellStyle name="Punto0 2 83" xfId="56308"/>
    <cellStyle name="Punto0 2 9" xfId="56309"/>
    <cellStyle name="Punto0 2 9 2" xfId="56310"/>
    <cellStyle name="Punto0 2 9 2 2" xfId="56311"/>
    <cellStyle name="Punto0 2 9 2 2 2" xfId="56312"/>
    <cellStyle name="Punto0 2 9 2 3" xfId="56313"/>
    <cellStyle name="Punto0 2 9 2 4" xfId="56314"/>
    <cellStyle name="Punto0 2 9 2 5" xfId="56315"/>
    <cellStyle name="Punto0 2 9 2 6" xfId="56316"/>
    <cellStyle name="Punto0 2 9 3" xfId="56317"/>
    <cellStyle name="Punto0 2 9 3 2" xfId="56318"/>
    <cellStyle name="Punto0 2 9 4" xfId="56319"/>
    <cellStyle name="Punto0 2 9 4 2" xfId="56320"/>
    <cellStyle name="Punto0 2 9 5" xfId="56321"/>
    <cellStyle name="Punto0 2_ DOCT  2006" xfId="56322"/>
    <cellStyle name="Punto0 20" xfId="56323"/>
    <cellStyle name="Punto0 20 2" xfId="56324"/>
    <cellStyle name="Punto0 20 2 2" xfId="56325"/>
    <cellStyle name="Punto0 20 2 2 2" xfId="56326"/>
    <cellStyle name="Punto0 20 2 3" xfId="56327"/>
    <cellStyle name="Punto0 20 2 4" xfId="56328"/>
    <cellStyle name="Punto0 20 2 5" xfId="56329"/>
    <cellStyle name="Punto0 20 2 6" xfId="56330"/>
    <cellStyle name="Punto0 20 3" xfId="56331"/>
    <cellStyle name="Punto0 20 3 2" xfId="56332"/>
    <cellStyle name="Punto0 20 4" xfId="56333"/>
    <cellStyle name="Punto0 20 4 2" xfId="56334"/>
    <cellStyle name="Punto0 20 5" xfId="56335"/>
    <cellStyle name="Punto0 21" xfId="56336"/>
    <cellStyle name="Punto0 21 2" xfId="56337"/>
    <cellStyle name="Punto0 21 2 2" xfId="56338"/>
    <cellStyle name="Punto0 21 2 2 2" xfId="56339"/>
    <cellStyle name="Punto0 21 2 3" xfId="56340"/>
    <cellStyle name="Punto0 21 2 4" xfId="56341"/>
    <cellStyle name="Punto0 21 2 5" xfId="56342"/>
    <cellStyle name="Punto0 21 2 6" xfId="56343"/>
    <cellStyle name="Punto0 21 3" xfId="56344"/>
    <cellStyle name="Punto0 21 3 2" xfId="56345"/>
    <cellStyle name="Punto0 21 4" xfId="56346"/>
    <cellStyle name="Punto0 21 4 2" xfId="56347"/>
    <cellStyle name="Punto0 21 5" xfId="56348"/>
    <cellStyle name="Punto0 22" xfId="56349"/>
    <cellStyle name="Punto0 22 2" xfId="56350"/>
    <cellStyle name="Punto0 22 2 2" xfId="56351"/>
    <cellStyle name="Punto0 22 2 2 2" xfId="56352"/>
    <cellStyle name="Punto0 22 2 3" xfId="56353"/>
    <cellStyle name="Punto0 22 2 4" xfId="56354"/>
    <cellStyle name="Punto0 22 2 5" xfId="56355"/>
    <cellStyle name="Punto0 22 2 6" xfId="56356"/>
    <cellStyle name="Punto0 22 3" xfId="56357"/>
    <cellStyle name="Punto0 22 3 2" xfId="56358"/>
    <cellStyle name="Punto0 22 4" xfId="56359"/>
    <cellStyle name="Punto0 22 4 2" xfId="56360"/>
    <cellStyle name="Punto0 22 5" xfId="56361"/>
    <cellStyle name="Punto0 23" xfId="56362"/>
    <cellStyle name="Punto0 23 2" xfId="56363"/>
    <cellStyle name="Punto0 23 2 2" xfId="56364"/>
    <cellStyle name="Punto0 23 2 2 2" xfId="56365"/>
    <cellStyle name="Punto0 23 2 3" xfId="56366"/>
    <cellStyle name="Punto0 23 2 4" xfId="56367"/>
    <cellStyle name="Punto0 23 2 5" xfId="56368"/>
    <cellStyle name="Punto0 23 2 6" xfId="56369"/>
    <cellStyle name="Punto0 23 3" xfId="56370"/>
    <cellStyle name="Punto0 23 3 2" xfId="56371"/>
    <cellStyle name="Punto0 23 4" xfId="56372"/>
    <cellStyle name="Punto0 23 4 2" xfId="56373"/>
    <cellStyle name="Punto0 23 5" xfId="56374"/>
    <cellStyle name="Punto0 24" xfId="56375"/>
    <cellStyle name="Punto0 24 2" xfId="56376"/>
    <cellStyle name="Punto0 24 2 2" xfId="56377"/>
    <cellStyle name="Punto0 24 2 2 2" xfId="56378"/>
    <cellStyle name="Punto0 24 2 3" xfId="56379"/>
    <cellStyle name="Punto0 24 2 4" xfId="56380"/>
    <cellStyle name="Punto0 24 2 5" xfId="56381"/>
    <cellStyle name="Punto0 24 2 6" xfId="56382"/>
    <cellStyle name="Punto0 24 3" xfId="56383"/>
    <cellStyle name="Punto0 24 3 2" xfId="56384"/>
    <cellStyle name="Punto0 24 4" xfId="56385"/>
    <cellStyle name="Punto0 24 4 2" xfId="56386"/>
    <cellStyle name="Punto0 24 5" xfId="56387"/>
    <cellStyle name="Punto0 25" xfId="56388"/>
    <cellStyle name="Punto0 25 2" xfId="56389"/>
    <cellStyle name="Punto0 25 2 2" xfId="56390"/>
    <cellStyle name="Punto0 25 2 2 2" xfId="56391"/>
    <cellStyle name="Punto0 25 2 3" xfId="56392"/>
    <cellStyle name="Punto0 25 2 4" xfId="56393"/>
    <cellStyle name="Punto0 25 2 5" xfId="56394"/>
    <cellStyle name="Punto0 25 2 6" xfId="56395"/>
    <cellStyle name="Punto0 25 3" xfId="56396"/>
    <cellStyle name="Punto0 25 3 2" xfId="56397"/>
    <cellStyle name="Punto0 25 4" xfId="56398"/>
    <cellStyle name="Punto0 25 4 2" xfId="56399"/>
    <cellStyle name="Punto0 25 5" xfId="56400"/>
    <cellStyle name="Punto0 26" xfId="56401"/>
    <cellStyle name="Punto0 26 2" xfId="56402"/>
    <cellStyle name="Punto0 26 2 2" xfId="56403"/>
    <cellStyle name="Punto0 26 2 2 2" xfId="56404"/>
    <cellStyle name="Punto0 26 2 3" xfId="56405"/>
    <cellStyle name="Punto0 26 2 4" xfId="56406"/>
    <cellStyle name="Punto0 26 2 5" xfId="56407"/>
    <cellStyle name="Punto0 26 2 6" xfId="56408"/>
    <cellStyle name="Punto0 26 3" xfId="56409"/>
    <cellStyle name="Punto0 26 3 2" xfId="56410"/>
    <cellStyle name="Punto0 26 4" xfId="56411"/>
    <cellStyle name="Punto0 26 4 2" xfId="56412"/>
    <cellStyle name="Punto0 26 5" xfId="56413"/>
    <cellStyle name="Punto0 27" xfId="56414"/>
    <cellStyle name="Punto0 27 2" xfId="56415"/>
    <cellStyle name="Punto0 27 2 2" xfId="56416"/>
    <cellStyle name="Punto0 27 2 2 2" xfId="56417"/>
    <cellStyle name="Punto0 27 2 3" xfId="56418"/>
    <cellStyle name="Punto0 27 2 4" xfId="56419"/>
    <cellStyle name="Punto0 27 2 5" xfId="56420"/>
    <cellStyle name="Punto0 27 2 6" xfId="56421"/>
    <cellStyle name="Punto0 27 3" xfId="56422"/>
    <cellStyle name="Punto0 27 3 2" xfId="56423"/>
    <cellStyle name="Punto0 27 4" xfId="56424"/>
    <cellStyle name="Punto0 27 4 2" xfId="56425"/>
    <cellStyle name="Punto0 27 5" xfId="56426"/>
    <cellStyle name="Punto0 28" xfId="56427"/>
    <cellStyle name="Punto0 28 2" xfId="56428"/>
    <cellStyle name="Punto0 28 2 2" xfId="56429"/>
    <cellStyle name="Punto0 28 2 2 2" xfId="56430"/>
    <cellStyle name="Punto0 28 2 3" xfId="56431"/>
    <cellStyle name="Punto0 28 2 4" xfId="56432"/>
    <cellStyle name="Punto0 28 2 5" xfId="56433"/>
    <cellStyle name="Punto0 28 2 6" xfId="56434"/>
    <cellStyle name="Punto0 28 3" xfId="56435"/>
    <cellStyle name="Punto0 28 3 2" xfId="56436"/>
    <cellStyle name="Punto0 28 4" xfId="56437"/>
    <cellStyle name="Punto0 28 4 2" xfId="56438"/>
    <cellStyle name="Punto0 28 5" xfId="56439"/>
    <cellStyle name="Punto0 29" xfId="56440"/>
    <cellStyle name="Punto0 29 2" xfId="56441"/>
    <cellStyle name="Punto0 29 2 2" xfId="56442"/>
    <cellStyle name="Punto0 29 2 2 2" xfId="56443"/>
    <cellStyle name="Punto0 29 2 3" xfId="56444"/>
    <cellStyle name="Punto0 29 2 4" xfId="56445"/>
    <cellStyle name="Punto0 29 2 5" xfId="56446"/>
    <cellStyle name="Punto0 29 2 6" xfId="56447"/>
    <cellStyle name="Punto0 29 3" xfId="56448"/>
    <cellStyle name="Punto0 29 3 2" xfId="56449"/>
    <cellStyle name="Punto0 29 4" xfId="56450"/>
    <cellStyle name="Punto0 29 4 2" xfId="56451"/>
    <cellStyle name="Punto0 29 5" xfId="56452"/>
    <cellStyle name="Punto0 3" xfId="56453"/>
    <cellStyle name="Punto0 3 10" xfId="56454"/>
    <cellStyle name="Punto0 3 10 2" xfId="56455"/>
    <cellStyle name="Punto0 3 10 3" xfId="56456"/>
    <cellStyle name="Punto0 3 11" xfId="56457"/>
    <cellStyle name="Punto0 3 11 2" xfId="56458"/>
    <cellStyle name="Punto0 3 12" xfId="56459"/>
    <cellStyle name="Punto0 3 13" xfId="56460"/>
    <cellStyle name="Punto0 3 13 2" xfId="56461"/>
    <cellStyle name="Punto0 3 14" xfId="56462"/>
    <cellStyle name="Punto0 3 2" xfId="56463"/>
    <cellStyle name="Punto0 3 2 2" xfId="56464"/>
    <cellStyle name="Punto0 3 2 2 2" xfId="56465"/>
    <cellStyle name="Punto0 3 2 2 2 2" xfId="56466"/>
    <cellStyle name="Punto0 3 2 2 3" xfId="56467"/>
    <cellStyle name="Punto0 3 2 2 3 2" xfId="56468"/>
    <cellStyle name="Punto0 3 2 2 4" xfId="56469"/>
    <cellStyle name="Punto0 3 2 2 5" xfId="56470"/>
    <cellStyle name="Punto0 3 2 2 6" xfId="56471"/>
    <cellStyle name="Punto0 3 2 3" xfId="56472"/>
    <cellStyle name="Punto0 3 2 3 2" xfId="56473"/>
    <cellStyle name="Punto0 3 2 3 3" xfId="56474"/>
    <cellStyle name="Punto0 3 2 4" xfId="56475"/>
    <cellStyle name="Punto0 3 2 4 2" xfId="56476"/>
    <cellStyle name="Punto0 3 2 5" xfId="56477"/>
    <cellStyle name="Punto0 3 2 5 2" xfId="56478"/>
    <cellStyle name="Punto0 3 2 6" xfId="56479"/>
    <cellStyle name="Punto0 3 3" xfId="56480"/>
    <cellStyle name="Punto0 3 3 2" xfId="56481"/>
    <cellStyle name="Punto0 3 3 2 2" xfId="56482"/>
    <cellStyle name="Punto0 3 3 2 2 2" xfId="56483"/>
    <cellStyle name="Punto0 3 3 2 3" xfId="56484"/>
    <cellStyle name="Punto0 3 3 2 4" xfId="56485"/>
    <cellStyle name="Punto0 3 3 2 5" xfId="56486"/>
    <cellStyle name="Punto0 3 3 2 6" xfId="56487"/>
    <cellStyle name="Punto0 3 3 3" xfId="56488"/>
    <cellStyle name="Punto0 3 3 3 2" xfId="56489"/>
    <cellStyle name="Punto0 3 3 3 3" xfId="56490"/>
    <cellStyle name="Punto0 3 3 4" xfId="56491"/>
    <cellStyle name="Punto0 3 3 4 2" xfId="56492"/>
    <cellStyle name="Punto0 3 3 5" xfId="56493"/>
    <cellStyle name="Punto0 3 3 6" xfId="56494"/>
    <cellStyle name="Punto0 3 4" xfId="56495"/>
    <cellStyle name="Punto0 3 4 2" xfId="56496"/>
    <cellStyle name="Punto0 3 4 2 2" xfId="56497"/>
    <cellStyle name="Punto0 3 4 2 2 2" xfId="56498"/>
    <cellStyle name="Punto0 3 4 2 3" xfId="56499"/>
    <cellStyle name="Punto0 3 4 2 4" xfId="56500"/>
    <cellStyle name="Punto0 3 4 2 5" xfId="56501"/>
    <cellStyle name="Punto0 3 4 2 6" xfId="56502"/>
    <cellStyle name="Punto0 3 4 3" xfId="56503"/>
    <cellStyle name="Punto0 3 4 3 2" xfId="56504"/>
    <cellStyle name="Punto0 3 4 3 3" xfId="56505"/>
    <cellStyle name="Punto0 3 4 4" xfId="56506"/>
    <cellStyle name="Punto0 3 4 4 2" xfId="56507"/>
    <cellStyle name="Punto0 3 4 5" xfId="56508"/>
    <cellStyle name="Punto0 3 5" xfId="56509"/>
    <cellStyle name="Punto0 3 5 2" xfId="56510"/>
    <cellStyle name="Punto0 3 5 2 2" xfId="56511"/>
    <cellStyle name="Punto0 3 5 2 2 2" xfId="56512"/>
    <cellStyle name="Punto0 3 5 2 3" xfId="56513"/>
    <cellStyle name="Punto0 3 5 2 4" xfId="56514"/>
    <cellStyle name="Punto0 3 5 2 5" xfId="56515"/>
    <cellStyle name="Punto0 3 5 2 6" xfId="56516"/>
    <cellStyle name="Punto0 3 5 3" xfId="56517"/>
    <cellStyle name="Punto0 3 5 3 2" xfId="56518"/>
    <cellStyle name="Punto0 3 5 4" xfId="56519"/>
    <cellStyle name="Punto0 3 5 4 2" xfId="56520"/>
    <cellStyle name="Punto0 3 5 5" xfId="56521"/>
    <cellStyle name="Punto0 3 6" xfId="56522"/>
    <cellStyle name="Punto0 3 6 2" xfId="56523"/>
    <cellStyle name="Punto0 3 6 2 2" xfId="56524"/>
    <cellStyle name="Punto0 3 6 2 2 2" xfId="56525"/>
    <cellStyle name="Punto0 3 6 2 3" xfId="56526"/>
    <cellStyle name="Punto0 3 6 2 4" xfId="56527"/>
    <cellStyle name="Punto0 3 6 2 5" xfId="56528"/>
    <cellStyle name="Punto0 3 6 2 6" xfId="56529"/>
    <cellStyle name="Punto0 3 6 3" xfId="56530"/>
    <cellStyle name="Punto0 3 6 3 2" xfId="56531"/>
    <cellStyle name="Punto0 3 6 4" xfId="56532"/>
    <cellStyle name="Punto0 3 6 4 2" xfId="56533"/>
    <cellStyle name="Punto0 3 6 5" xfId="56534"/>
    <cellStyle name="Punto0 3 7" xfId="56535"/>
    <cellStyle name="Punto0 3 7 2" xfId="56536"/>
    <cellStyle name="Punto0 3 7 2 2" xfId="56537"/>
    <cellStyle name="Punto0 3 7 2 2 2" xfId="56538"/>
    <cellStyle name="Punto0 3 7 2 3" xfId="56539"/>
    <cellStyle name="Punto0 3 7 2 4" xfId="56540"/>
    <cellStyle name="Punto0 3 7 2 5" xfId="56541"/>
    <cellStyle name="Punto0 3 7 2 6" xfId="56542"/>
    <cellStyle name="Punto0 3 7 3" xfId="56543"/>
    <cellStyle name="Punto0 3 7 3 2" xfId="56544"/>
    <cellStyle name="Punto0 3 7 4" xfId="56545"/>
    <cellStyle name="Punto0 3 7 4 2" xfId="56546"/>
    <cellStyle name="Punto0 3 7 5" xfId="56547"/>
    <cellStyle name="Punto0 3 8" xfId="56548"/>
    <cellStyle name="Punto0 3 8 2" xfId="56549"/>
    <cellStyle name="Punto0 3 8 2 2" xfId="56550"/>
    <cellStyle name="Punto0 3 8 2 2 2" xfId="56551"/>
    <cellStyle name="Punto0 3 8 2 3" xfId="56552"/>
    <cellStyle name="Punto0 3 8 2 4" xfId="56553"/>
    <cellStyle name="Punto0 3 8 2 5" xfId="56554"/>
    <cellStyle name="Punto0 3 8 2 6" xfId="56555"/>
    <cellStyle name="Punto0 3 8 3" xfId="56556"/>
    <cellStyle name="Punto0 3 8 3 2" xfId="56557"/>
    <cellStyle name="Punto0 3 8 4" xfId="56558"/>
    <cellStyle name="Punto0 3 8 4 2" xfId="56559"/>
    <cellStyle name="Punto0 3 8 5" xfId="56560"/>
    <cellStyle name="Punto0 3 9" xfId="56561"/>
    <cellStyle name="Punto0 3 9 2" xfId="56562"/>
    <cellStyle name="Punto0 3 9 2 2" xfId="56563"/>
    <cellStyle name="Punto0 3 9 2 3" xfId="56564"/>
    <cellStyle name="Punto0 3 9 3" xfId="56565"/>
    <cellStyle name="Punto0 3 9 3 2" xfId="56566"/>
    <cellStyle name="Punto0 3 9 4" xfId="56567"/>
    <cellStyle name="Punto0 3 9 5" xfId="56568"/>
    <cellStyle name="Punto0 30" xfId="56569"/>
    <cellStyle name="Punto0 30 2" xfId="56570"/>
    <cellStyle name="Punto0 30 2 2" xfId="56571"/>
    <cellStyle name="Punto0 30 2 2 2" xfId="56572"/>
    <cellStyle name="Punto0 30 2 3" xfId="56573"/>
    <cellStyle name="Punto0 30 2 4" xfId="56574"/>
    <cellStyle name="Punto0 30 2 5" xfId="56575"/>
    <cellStyle name="Punto0 30 2 6" xfId="56576"/>
    <cellStyle name="Punto0 30 3" xfId="56577"/>
    <cellStyle name="Punto0 30 3 2" xfId="56578"/>
    <cellStyle name="Punto0 30 4" xfId="56579"/>
    <cellStyle name="Punto0 30 4 2" xfId="56580"/>
    <cellStyle name="Punto0 30 5" xfId="56581"/>
    <cellStyle name="Punto0 31" xfId="56582"/>
    <cellStyle name="Punto0 31 2" xfId="56583"/>
    <cellStyle name="Punto0 31 2 2" xfId="56584"/>
    <cellStyle name="Punto0 31 2 2 2" xfId="56585"/>
    <cellStyle name="Punto0 31 2 3" xfId="56586"/>
    <cellStyle name="Punto0 31 2 4" xfId="56587"/>
    <cellStyle name="Punto0 31 2 5" xfId="56588"/>
    <cellStyle name="Punto0 31 2 6" xfId="56589"/>
    <cellStyle name="Punto0 31 3" xfId="56590"/>
    <cellStyle name="Punto0 31 3 2" xfId="56591"/>
    <cellStyle name="Punto0 31 4" xfId="56592"/>
    <cellStyle name="Punto0 31 4 2" xfId="56593"/>
    <cellStyle name="Punto0 31 5" xfId="56594"/>
    <cellStyle name="Punto0 32" xfId="56595"/>
    <cellStyle name="Punto0 32 2" xfId="56596"/>
    <cellStyle name="Punto0 32 2 2" xfId="56597"/>
    <cellStyle name="Punto0 32 2 2 2" xfId="56598"/>
    <cellStyle name="Punto0 32 2 3" xfId="56599"/>
    <cellStyle name="Punto0 32 2 4" xfId="56600"/>
    <cellStyle name="Punto0 32 2 5" xfId="56601"/>
    <cellStyle name="Punto0 32 2 6" xfId="56602"/>
    <cellStyle name="Punto0 32 3" xfId="56603"/>
    <cellStyle name="Punto0 32 3 2" xfId="56604"/>
    <cellStyle name="Punto0 32 4" xfId="56605"/>
    <cellStyle name="Punto0 32 4 2" xfId="56606"/>
    <cellStyle name="Punto0 32 5" xfId="56607"/>
    <cellStyle name="Punto0 33" xfId="56608"/>
    <cellStyle name="Punto0 33 2" xfId="56609"/>
    <cellStyle name="Punto0 33 2 2" xfId="56610"/>
    <cellStyle name="Punto0 33 2 2 2" xfId="56611"/>
    <cellStyle name="Punto0 33 2 3" xfId="56612"/>
    <cellStyle name="Punto0 33 2 4" xfId="56613"/>
    <cellStyle name="Punto0 33 2 5" xfId="56614"/>
    <cellStyle name="Punto0 33 2 6" xfId="56615"/>
    <cellStyle name="Punto0 33 3" xfId="56616"/>
    <cellStyle name="Punto0 33 3 2" xfId="56617"/>
    <cellStyle name="Punto0 33 4" xfId="56618"/>
    <cellStyle name="Punto0 33 4 2" xfId="56619"/>
    <cellStyle name="Punto0 33 5" xfId="56620"/>
    <cellStyle name="Punto0 34" xfId="56621"/>
    <cellStyle name="Punto0 34 2" xfId="56622"/>
    <cellStyle name="Punto0 34 2 2" xfId="56623"/>
    <cellStyle name="Punto0 34 2 2 2" xfId="56624"/>
    <cellStyle name="Punto0 34 2 3" xfId="56625"/>
    <cellStyle name="Punto0 34 2 4" xfId="56626"/>
    <cellStyle name="Punto0 34 2 5" xfId="56627"/>
    <cellStyle name="Punto0 34 2 6" xfId="56628"/>
    <cellStyle name="Punto0 34 3" xfId="56629"/>
    <cellStyle name="Punto0 34 3 2" xfId="56630"/>
    <cellStyle name="Punto0 34 4" xfId="56631"/>
    <cellStyle name="Punto0 34 4 2" xfId="56632"/>
    <cellStyle name="Punto0 34 5" xfId="56633"/>
    <cellStyle name="Punto0 35" xfId="56634"/>
    <cellStyle name="Punto0 35 2" xfId="56635"/>
    <cellStyle name="Punto0 35 2 2" xfId="56636"/>
    <cellStyle name="Punto0 35 2 2 2" xfId="56637"/>
    <cellStyle name="Punto0 35 2 3" xfId="56638"/>
    <cellStyle name="Punto0 35 2 4" xfId="56639"/>
    <cellStyle name="Punto0 35 2 5" xfId="56640"/>
    <cellStyle name="Punto0 35 2 6" xfId="56641"/>
    <cellStyle name="Punto0 35 3" xfId="56642"/>
    <cellStyle name="Punto0 35 3 2" xfId="56643"/>
    <cellStyle name="Punto0 35 4" xfId="56644"/>
    <cellStyle name="Punto0 35 4 2" xfId="56645"/>
    <cellStyle name="Punto0 35 5" xfId="56646"/>
    <cellStyle name="Punto0 36" xfId="56647"/>
    <cellStyle name="Punto0 36 2" xfId="56648"/>
    <cellStyle name="Punto0 36 2 2" xfId="56649"/>
    <cellStyle name="Punto0 36 2 2 2" xfId="56650"/>
    <cellStyle name="Punto0 36 2 3" xfId="56651"/>
    <cellStyle name="Punto0 36 2 4" xfId="56652"/>
    <cellStyle name="Punto0 36 2 5" xfId="56653"/>
    <cellStyle name="Punto0 36 2 6" xfId="56654"/>
    <cellStyle name="Punto0 36 3" xfId="56655"/>
    <cellStyle name="Punto0 36 3 2" xfId="56656"/>
    <cellStyle name="Punto0 36 4" xfId="56657"/>
    <cellStyle name="Punto0 36 4 2" xfId="56658"/>
    <cellStyle name="Punto0 36 5" xfId="56659"/>
    <cellStyle name="Punto0 37" xfId="56660"/>
    <cellStyle name="Punto0 37 2" xfId="56661"/>
    <cellStyle name="Punto0 37 2 2" xfId="56662"/>
    <cellStyle name="Punto0 37 2 2 2" xfId="56663"/>
    <cellStyle name="Punto0 37 2 3" xfId="56664"/>
    <cellStyle name="Punto0 37 2 4" xfId="56665"/>
    <cellStyle name="Punto0 37 2 5" xfId="56666"/>
    <cellStyle name="Punto0 37 2 6" xfId="56667"/>
    <cellStyle name="Punto0 37 3" xfId="56668"/>
    <cellStyle name="Punto0 37 3 2" xfId="56669"/>
    <cellStyle name="Punto0 37 4" xfId="56670"/>
    <cellStyle name="Punto0 37 4 2" xfId="56671"/>
    <cellStyle name="Punto0 37 5" xfId="56672"/>
    <cellStyle name="Punto0 38" xfId="56673"/>
    <cellStyle name="Punto0 38 2" xfId="56674"/>
    <cellStyle name="Punto0 38 2 2" xfId="56675"/>
    <cellStyle name="Punto0 38 2 2 2" xfId="56676"/>
    <cellStyle name="Punto0 38 2 3" xfId="56677"/>
    <cellStyle name="Punto0 38 2 4" xfId="56678"/>
    <cellStyle name="Punto0 38 2 5" xfId="56679"/>
    <cellStyle name="Punto0 38 2 6" xfId="56680"/>
    <cellStyle name="Punto0 38 3" xfId="56681"/>
    <cellStyle name="Punto0 38 3 2" xfId="56682"/>
    <cellStyle name="Punto0 38 4" xfId="56683"/>
    <cellStyle name="Punto0 38 4 2" xfId="56684"/>
    <cellStyle name="Punto0 38 5" xfId="56685"/>
    <cellStyle name="Punto0 39" xfId="56686"/>
    <cellStyle name="Punto0 39 2" xfId="56687"/>
    <cellStyle name="Punto0 39 2 2" xfId="56688"/>
    <cellStyle name="Punto0 39 2 2 2" xfId="56689"/>
    <cellStyle name="Punto0 39 2 3" xfId="56690"/>
    <cellStyle name="Punto0 39 2 4" xfId="56691"/>
    <cellStyle name="Punto0 39 2 5" xfId="56692"/>
    <cellStyle name="Punto0 39 2 6" xfId="56693"/>
    <cellStyle name="Punto0 39 3" xfId="56694"/>
    <cellStyle name="Punto0 39 3 2" xfId="56695"/>
    <cellStyle name="Punto0 39 4" xfId="56696"/>
    <cellStyle name="Punto0 39 4 2" xfId="56697"/>
    <cellStyle name="Punto0 39 5" xfId="56698"/>
    <cellStyle name="Punto0 4" xfId="56699"/>
    <cellStyle name="Punto0 4 10" xfId="56700"/>
    <cellStyle name="Punto0 4 10 2" xfId="56701"/>
    <cellStyle name="Punto0 4 10 2 2" xfId="56702"/>
    <cellStyle name="Punto0 4 10 2 2 2" xfId="56703"/>
    <cellStyle name="Punto0 4 10 2 3" xfId="56704"/>
    <cellStyle name="Punto0 4 10 2 4" xfId="56705"/>
    <cellStyle name="Punto0 4 10 2 5" xfId="56706"/>
    <cellStyle name="Punto0 4 10 2 6" xfId="56707"/>
    <cellStyle name="Punto0 4 10 3" xfId="56708"/>
    <cellStyle name="Punto0 4 10 3 2" xfId="56709"/>
    <cellStyle name="Punto0 4 10 4" xfId="56710"/>
    <cellStyle name="Punto0 4 10 4 2" xfId="56711"/>
    <cellStyle name="Punto0 4 10 4 3" xfId="56712"/>
    <cellStyle name="Punto0 4 10 4 4" xfId="56713"/>
    <cellStyle name="Punto0 4 10 5" xfId="56714"/>
    <cellStyle name="Punto0 4 10 5 2" xfId="56715"/>
    <cellStyle name="Punto0 4 11" xfId="56716"/>
    <cellStyle name="Punto0 4 11 2" xfId="56717"/>
    <cellStyle name="Punto0 4 11 2 2" xfId="56718"/>
    <cellStyle name="Punto0 4 11 2 2 2" xfId="56719"/>
    <cellStyle name="Punto0 4 11 2 3" xfId="56720"/>
    <cellStyle name="Punto0 4 11 2 4" xfId="56721"/>
    <cellStyle name="Punto0 4 11 2 5" xfId="56722"/>
    <cellStyle name="Punto0 4 11 2 6" xfId="56723"/>
    <cellStyle name="Punto0 4 11 3" xfId="56724"/>
    <cellStyle name="Punto0 4 11 3 2" xfId="56725"/>
    <cellStyle name="Punto0 4 11 4" xfId="56726"/>
    <cellStyle name="Punto0 4 11 4 2" xfId="56727"/>
    <cellStyle name="Punto0 4 11 5" xfId="56728"/>
    <cellStyle name="Punto0 4 12" xfId="56729"/>
    <cellStyle name="Punto0 4 12 2" xfId="56730"/>
    <cellStyle name="Punto0 4 12 2 2" xfId="56731"/>
    <cellStyle name="Punto0 4 12 2 2 2" xfId="56732"/>
    <cellStyle name="Punto0 4 12 2 3" xfId="56733"/>
    <cellStyle name="Punto0 4 12 2 4" xfId="56734"/>
    <cellStyle name="Punto0 4 12 2 5" xfId="56735"/>
    <cellStyle name="Punto0 4 12 2 6" xfId="56736"/>
    <cellStyle name="Punto0 4 12 3" xfId="56737"/>
    <cellStyle name="Punto0 4 12 3 2" xfId="56738"/>
    <cellStyle name="Punto0 4 12 4" xfId="56739"/>
    <cellStyle name="Punto0 4 12 4 2" xfId="56740"/>
    <cellStyle name="Punto0 4 12 5" xfId="56741"/>
    <cellStyle name="Punto0 4 13" xfId="56742"/>
    <cellStyle name="Punto0 4 13 2" xfId="56743"/>
    <cellStyle name="Punto0 4 13 2 2" xfId="56744"/>
    <cellStyle name="Punto0 4 13 2 2 2" xfId="56745"/>
    <cellStyle name="Punto0 4 13 2 3" xfId="56746"/>
    <cellStyle name="Punto0 4 13 2 4" xfId="56747"/>
    <cellStyle name="Punto0 4 13 2 5" xfId="56748"/>
    <cellStyle name="Punto0 4 13 2 6" xfId="56749"/>
    <cellStyle name="Punto0 4 13 3" xfId="56750"/>
    <cellStyle name="Punto0 4 13 3 2" xfId="56751"/>
    <cellStyle name="Punto0 4 13 4" xfId="56752"/>
    <cellStyle name="Punto0 4 13 4 2" xfId="56753"/>
    <cellStyle name="Punto0 4 13 5" xfId="56754"/>
    <cellStyle name="Punto0 4 14" xfId="56755"/>
    <cellStyle name="Punto0 4 14 2" xfId="56756"/>
    <cellStyle name="Punto0 4 14 2 2" xfId="56757"/>
    <cellStyle name="Punto0 4 14 2 2 2" xfId="56758"/>
    <cellStyle name="Punto0 4 14 2 3" xfId="56759"/>
    <cellStyle name="Punto0 4 14 2 4" xfId="56760"/>
    <cellStyle name="Punto0 4 14 2 5" xfId="56761"/>
    <cellStyle name="Punto0 4 14 2 6" xfId="56762"/>
    <cellStyle name="Punto0 4 14 3" xfId="56763"/>
    <cellStyle name="Punto0 4 14 3 2" xfId="56764"/>
    <cellStyle name="Punto0 4 14 4" xfId="56765"/>
    <cellStyle name="Punto0 4 14 4 2" xfId="56766"/>
    <cellStyle name="Punto0 4 14 5" xfId="56767"/>
    <cellStyle name="Punto0 4 15" xfId="56768"/>
    <cellStyle name="Punto0 4 15 2" xfId="56769"/>
    <cellStyle name="Punto0 4 15 2 2" xfId="56770"/>
    <cellStyle name="Punto0 4 15 2 2 2" xfId="56771"/>
    <cellStyle name="Punto0 4 15 2 3" xfId="56772"/>
    <cellStyle name="Punto0 4 15 2 4" xfId="56773"/>
    <cellStyle name="Punto0 4 15 2 5" xfId="56774"/>
    <cellStyle name="Punto0 4 15 2 6" xfId="56775"/>
    <cellStyle name="Punto0 4 15 3" xfId="56776"/>
    <cellStyle name="Punto0 4 15 3 2" xfId="56777"/>
    <cellStyle name="Punto0 4 15 4" xfId="56778"/>
    <cellStyle name="Punto0 4 15 4 2" xfId="56779"/>
    <cellStyle name="Punto0 4 15 5" xfId="56780"/>
    <cellStyle name="Punto0 4 16" xfId="56781"/>
    <cellStyle name="Punto0 4 16 2" xfId="56782"/>
    <cellStyle name="Punto0 4 16 2 2" xfId="56783"/>
    <cellStyle name="Punto0 4 16 2 2 2" xfId="56784"/>
    <cellStyle name="Punto0 4 16 2 3" xfId="56785"/>
    <cellStyle name="Punto0 4 16 2 4" xfId="56786"/>
    <cellStyle name="Punto0 4 16 2 5" xfId="56787"/>
    <cellStyle name="Punto0 4 16 2 6" xfId="56788"/>
    <cellStyle name="Punto0 4 16 3" xfId="56789"/>
    <cellStyle name="Punto0 4 16 3 2" xfId="56790"/>
    <cellStyle name="Punto0 4 16 4" xfId="56791"/>
    <cellStyle name="Punto0 4 16 4 2" xfId="56792"/>
    <cellStyle name="Punto0 4 16 5" xfId="56793"/>
    <cellStyle name="Punto0 4 17" xfId="56794"/>
    <cellStyle name="Punto0 4 17 2" xfId="56795"/>
    <cellStyle name="Punto0 4 17 2 2" xfId="56796"/>
    <cellStyle name="Punto0 4 17 2 2 2" xfId="56797"/>
    <cellStyle name="Punto0 4 17 2 3" xfId="56798"/>
    <cellStyle name="Punto0 4 17 2 4" xfId="56799"/>
    <cellStyle name="Punto0 4 17 2 5" xfId="56800"/>
    <cellStyle name="Punto0 4 17 2 6" xfId="56801"/>
    <cellStyle name="Punto0 4 17 3" xfId="56802"/>
    <cellStyle name="Punto0 4 17 3 2" xfId="56803"/>
    <cellStyle name="Punto0 4 17 4" xfId="56804"/>
    <cellStyle name="Punto0 4 17 4 2" xfId="56805"/>
    <cellStyle name="Punto0 4 17 5" xfId="56806"/>
    <cellStyle name="Punto0 4 18" xfId="56807"/>
    <cellStyle name="Punto0 4 18 2" xfId="56808"/>
    <cellStyle name="Punto0 4 18 2 2" xfId="56809"/>
    <cellStyle name="Punto0 4 18 2 2 2" xfId="56810"/>
    <cellStyle name="Punto0 4 18 2 3" xfId="56811"/>
    <cellStyle name="Punto0 4 18 2 4" xfId="56812"/>
    <cellStyle name="Punto0 4 18 2 5" xfId="56813"/>
    <cellStyle name="Punto0 4 18 2 6" xfId="56814"/>
    <cellStyle name="Punto0 4 18 3" xfId="56815"/>
    <cellStyle name="Punto0 4 18 3 2" xfId="56816"/>
    <cellStyle name="Punto0 4 18 4" xfId="56817"/>
    <cellStyle name="Punto0 4 18 4 2" xfId="56818"/>
    <cellStyle name="Punto0 4 18 5" xfId="56819"/>
    <cellStyle name="Punto0 4 19" xfId="56820"/>
    <cellStyle name="Punto0 4 19 2" xfId="56821"/>
    <cellStyle name="Punto0 4 19 2 2" xfId="56822"/>
    <cellStyle name="Punto0 4 19 2 2 2" xfId="56823"/>
    <cellStyle name="Punto0 4 19 2 3" xfId="56824"/>
    <cellStyle name="Punto0 4 19 2 4" xfId="56825"/>
    <cellStyle name="Punto0 4 19 2 5" xfId="56826"/>
    <cellStyle name="Punto0 4 19 2 6" xfId="56827"/>
    <cellStyle name="Punto0 4 19 3" xfId="56828"/>
    <cellStyle name="Punto0 4 19 3 2" xfId="56829"/>
    <cellStyle name="Punto0 4 19 4" xfId="56830"/>
    <cellStyle name="Punto0 4 19 4 2" xfId="56831"/>
    <cellStyle name="Punto0 4 19 5" xfId="56832"/>
    <cellStyle name="Punto0 4 2" xfId="56833"/>
    <cellStyle name="Punto0 4 2 10" xfId="56834"/>
    <cellStyle name="Punto0 4 2 10 2" xfId="56835"/>
    <cellStyle name="Punto0 4 2 10 2 2" xfId="56836"/>
    <cellStyle name="Punto0 4 2 10 2 2 2" xfId="56837"/>
    <cellStyle name="Punto0 4 2 10 2 3" xfId="56838"/>
    <cellStyle name="Punto0 4 2 10 2 4" xfId="56839"/>
    <cellStyle name="Punto0 4 2 10 2 5" xfId="56840"/>
    <cellStyle name="Punto0 4 2 10 2 6" xfId="56841"/>
    <cellStyle name="Punto0 4 2 10 3" xfId="56842"/>
    <cellStyle name="Punto0 4 2 10 3 2" xfId="56843"/>
    <cellStyle name="Punto0 4 2 10 4" xfId="56844"/>
    <cellStyle name="Punto0 4 2 10 4 2" xfId="56845"/>
    <cellStyle name="Punto0 4 2 10 5" xfId="56846"/>
    <cellStyle name="Punto0 4 2 11" xfId="56847"/>
    <cellStyle name="Punto0 4 2 11 2" xfId="56848"/>
    <cellStyle name="Punto0 4 2 11 2 2" xfId="56849"/>
    <cellStyle name="Punto0 4 2 11 2 2 2" xfId="56850"/>
    <cellStyle name="Punto0 4 2 11 2 3" xfId="56851"/>
    <cellStyle name="Punto0 4 2 11 2 4" xfId="56852"/>
    <cellStyle name="Punto0 4 2 11 2 5" xfId="56853"/>
    <cellStyle name="Punto0 4 2 11 2 6" xfId="56854"/>
    <cellStyle name="Punto0 4 2 11 3" xfId="56855"/>
    <cellStyle name="Punto0 4 2 11 3 2" xfId="56856"/>
    <cellStyle name="Punto0 4 2 11 4" xfId="56857"/>
    <cellStyle name="Punto0 4 2 11 4 2" xfId="56858"/>
    <cellStyle name="Punto0 4 2 11 5" xfId="56859"/>
    <cellStyle name="Punto0 4 2 12" xfId="56860"/>
    <cellStyle name="Punto0 4 2 12 2" xfId="56861"/>
    <cellStyle name="Punto0 4 2 12 2 2" xfId="56862"/>
    <cellStyle name="Punto0 4 2 12 3" xfId="56863"/>
    <cellStyle name="Punto0 4 2 13" xfId="56864"/>
    <cellStyle name="Punto0 4 2 14" xfId="56865"/>
    <cellStyle name="Punto0 4 2 2" xfId="56866"/>
    <cellStyle name="Punto0 4 2 2 2" xfId="56867"/>
    <cellStyle name="Punto0 4 2 2 2 2" xfId="56868"/>
    <cellStyle name="Punto0 4 2 2 2 2 2" xfId="56869"/>
    <cellStyle name="Punto0 4 2 2 2 3" xfId="56870"/>
    <cellStyle name="Punto0 4 2 2 2 4" xfId="56871"/>
    <cellStyle name="Punto0 4 2 2 3" xfId="56872"/>
    <cellStyle name="Punto0 4 2 2 3 2" xfId="56873"/>
    <cellStyle name="Punto0 4 2 2 3 3" xfId="56874"/>
    <cellStyle name="Punto0 4 2 2 3 4" xfId="56875"/>
    <cellStyle name="Punto0 4 2 2 4" xfId="56876"/>
    <cellStyle name="Punto0 4 2 3" xfId="56877"/>
    <cellStyle name="Punto0 4 2 3 2" xfId="56878"/>
    <cellStyle name="Punto0 4 2 3 2 2" xfId="56879"/>
    <cellStyle name="Punto0 4 2 3 2 2 2" xfId="56880"/>
    <cellStyle name="Punto0 4 2 3 2 3" xfId="56881"/>
    <cellStyle name="Punto0 4 2 3 2 4" xfId="56882"/>
    <cellStyle name="Punto0 4 2 3 2 5" xfId="56883"/>
    <cellStyle name="Punto0 4 2 3 2 6" xfId="56884"/>
    <cellStyle name="Punto0 4 2 3 3" xfId="56885"/>
    <cellStyle name="Punto0 4 2 3 3 2" xfId="56886"/>
    <cellStyle name="Punto0 4 2 3 4" xfId="56887"/>
    <cellStyle name="Punto0 4 2 3 4 2" xfId="56888"/>
    <cellStyle name="Punto0 4 2 3 5" xfId="56889"/>
    <cellStyle name="Punto0 4 2 3 6" xfId="56890"/>
    <cellStyle name="Punto0 4 2 4" xfId="56891"/>
    <cellStyle name="Punto0 4 2 4 2" xfId="56892"/>
    <cellStyle name="Punto0 4 2 4 2 2" xfId="56893"/>
    <cellStyle name="Punto0 4 2 4 2 2 2" xfId="56894"/>
    <cellStyle name="Punto0 4 2 4 2 3" xfId="56895"/>
    <cellStyle name="Punto0 4 2 4 2 4" xfId="56896"/>
    <cellStyle name="Punto0 4 2 4 2 5" xfId="56897"/>
    <cellStyle name="Punto0 4 2 4 2 6" xfId="56898"/>
    <cellStyle name="Punto0 4 2 4 3" xfId="56899"/>
    <cellStyle name="Punto0 4 2 4 3 2" xfId="56900"/>
    <cellStyle name="Punto0 4 2 4 4" xfId="56901"/>
    <cellStyle name="Punto0 4 2 4 4 2" xfId="56902"/>
    <cellStyle name="Punto0 4 2 4 5" xfId="56903"/>
    <cellStyle name="Punto0 4 2 4 6" xfId="56904"/>
    <cellStyle name="Punto0 4 2 5" xfId="56905"/>
    <cellStyle name="Punto0 4 2 5 2" xfId="56906"/>
    <cellStyle name="Punto0 4 2 5 2 2" xfId="56907"/>
    <cellStyle name="Punto0 4 2 5 2 2 2" xfId="56908"/>
    <cellStyle name="Punto0 4 2 5 2 3" xfId="56909"/>
    <cellStyle name="Punto0 4 2 5 2 4" xfId="56910"/>
    <cellStyle name="Punto0 4 2 5 2 5" xfId="56911"/>
    <cellStyle name="Punto0 4 2 5 2 6" xfId="56912"/>
    <cellStyle name="Punto0 4 2 5 3" xfId="56913"/>
    <cellStyle name="Punto0 4 2 5 3 2" xfId="56914"/>
    <cellStyle name="Punto0 4 2 5 4" xfId="56915"/>
    <cellStyle name="Punto0 4 2 5 4 2" xfId="56916"/>
    <cellStyle name="Punto0 4 2 5 5" xfId="56917"/>
    <cellStyle name="Punto0 4 2 6" xfId="56918"/>
    <cellStyle name="Punto0 4 2 6 2" xfId="56919"/>
    <cellStyle name="Punto0 4 2 6 2 2" xfId="56920"/>
    <cellStyle name="Punto0 4 2 6 2 2 2" xfId="56921"/>
    <cellStyle name="Punto0 4 2 6 2 3" xfId="56922"/>
    <cellStyle name="Punto0 4 2 6 2 4" xfId="56923"/>
    <cellStyle name="Punto0 4 2 6 2 5" xfId="56924"/>
    <cellStyle name="Punto0 4 2 6 2 6" xfId="56925"/>
    <cellStyle name="Punto0 4 2 6 3" xfId="56926"/>
    <cellStyle name="Punto0 4 2 6 3 2" xfId="56927"/>
    <cellStyle name="Punto0 4 2 6 4" xfId="56928"/>
    <cellStyle name="Punto0 4 2 6 4 2" xfId="56929"/>
    <cellStyle name="Punto0 4 2 6 5" xfId="56930"/>
    <cellStyle name="Punto0 4 2 7" xfId="56931"/>
    <cellStyle name="Punto0 4 2 7 2" xfId="56932"/>
    <cellStyle name="Punto0 4 2 7 2 2" xfId="56933"/>
    <cellStyle name="Punto0 4 2 7 2 2 2" xfId="56934"/>
    <cellStyle name="Punto0 4 2 7 2 3" xfId="56935"/>
    <cellStyle name="Punto0 4 2 7 2 4" xfId="56936"/>
    <cellStyle name="Punto0 4 2 7 2 5" xfId="56937"/>
    <cellStyle name="Punto0 4 2 7 2 6" xfId="56938"/>
    <cellStyle name="Punto0 4 2 7 3" xfId="56939"/>
    <cellStyle name="Punto0 4 2 7 3 2" xfId="56940"/>
    <cellStyle name="Punto0 4 2 7 4" xfId="56941"/>
    <cellStyle name="Punto0 4 2 7 4 2" xfId="56942"/>
    <cellStyle name="Punto0 4 2 7 5" xfId="56943"/>
    <cellStyle name="Punto0 4 2 8" xfId="56944"/>
    <cellStyle name="Punto0 4 2 8 2" xfId="56945"/>
    <cellStyle name="Punto0 4 2 8 2 2" xfId="56946"/>
    <cellStyle name="Punto0 4 2 8 2 2 2" xfId="56947"/>
    <cellStyle name="Punto0 4 2 8 2 3" xfId="56948"/>
    <cellStyle name="Punto0 4 2 8 2 4" xfId="56949"/>
    <cellStyle name="Punto0 4 2 8 2 5" xfId="56950"/>
    <cellStyle name="Punto0 4 2 8 2 6" xfId="56951"/>
    <cellStyle name="Punto0 4 2 8 3" xfId="56952"/>
    <cellStyle name="Punto0 4 2 8 3 2" xfId="56953"/>
    <cellStyle name="Punto0 4 2 8 4" xfId="56954"/>
    <cellStyle name="Punto0 4 2 8 4 2" xfId="56955"/>
    <cellStyle name="Punto0 4 2 8 5" xfId="56956"/>
    <cellStyle name="Punto0 4 2 9" xfId="56957"/>
    <cellStyle name="Punto0 4 2 9 2" xfId="56958"/>
    <cellStyle name="Punto0 4 2 9 2 2" xfId="56959"/>
    <cellStyle name="Punto0 4 2 9 2 2 2" xfId="56960"/>
    <cellStyle name="Punto0 4 2 9 2 3" xfId="56961"/>
    <cellStyle name="Punto0 4 2 9 2 4" xfId="56962"/>
    <cellStyle name="Punto0 4 2 9 2 5" xfId="56963"/>
    <cellStyle name="Punto0 4 2 9 2 6" xfId="56964"/>
    <cellStyle name="Punto0 4 2 9 3" xfId="56965"/>
    <cellStyle name="Punto0 4 2 9 3 2" xfId="56966"/>
    <cellStyle name="Punto0 4 2 9 4" xfId="56967"/>
    <cellStyle name="Punto0 4 2 9 4 2" xfId="56968"/>
    <cellStyle name="Punto0 4 2 9 5" xfId="56969"/>
    <cellStyle name="Punto0 4 20" xfId="56970"/>
    <cellStyle name="Punto0 4 20 2" xfId="56971"/>
    <cellStyle name="Punto0 4 20 2 2" xfId="56972"/>
    <cellStyle name="Punto0 4 20 2 2 2" xfId="56973"/>
    <cellStyle name="Punto0 4 20 2 3" xfId="56974"/>
    <cellStyle name="Punto0 4 20 2 4" xfId="56975"/>
    <cellStyle name="Punto0 4 20 2 5" xfId="56976"/>
    <cellStyle name="Punto0 4 20 2 6" xfId="56977"/>
    <cellStyle name="Punto0 4 20 3" xfId="56978"/>
    <cellStyle name="Punto0 4 20 3 2" xfId="56979"/>
    <cellStyle name="Punto0 4 20 4" xfId="56980"/>
    <cellStyle name="Punto0 4 20 4 2" xfId="56981"/>
    <cellStyle name="Punto0 4 20 5" xfId="56982"/>
    <cellStyle name="Punto0 4 21" xfId="56983"/>
    <cellStyle name="Punto0 4 21 2" xfId="56984"/>
    <cellStyle name="Punto0 4 21 2 2" xfId="56985"/>
    <cellStyle name="Punto0 4 21 2 2 2" xfId="56986"/>
    <cellStyle name="Punto0 4 21 2 3" xfId="56987"/>
    <cellStyle name="Punto0 4 21 2 4" xfId="56988"/>
    <cellStyle name="Punto0 4 21 2 5" xfId="56989"/>
    <cellStyle name="Punto0 4 21 2 6" xfId="56990"/>
    <cellStyle name="Punto0 4 21 3" xfId="56991"/>
    <cellStyle name="Punto0 4 21 3 2" xfId="56992"/>
    <cellStyle name="Punto0 4 21 4" xfId="56993"/>
    <cellStyle name="Punto0 4 21 4 2" xfId="56994"/>
    <cellStyle name="Punto0 4 21 5" xfId="56995"/>
    <cellStyle name="Punto0 4 22" xfId="56996"/>
    <cellStyle name="Punto0 4 22 2" xfId="56997"/>
    <cellStyle name="Punto0 4 22 2 2" xfId="56998"/>
    <cellStyle name="Punto0 4 22 2 2 2" xfId="56999"/>
    <cellStyle name="Punto0 4 22 2 3" xfId="57000"/>
    <cellStyle name="Punto0 4 22 2 4" xfId="57001"/>
    <cellStyle name="Punto0 4 22 2 5" xfId="57002"/>
    <cellStyle name="Punto0 4 22 2 6" xfId="57003"/>
    <cellStyle name="Punto0 4 22 3" xfId="57004"/>
    <cellStyle name="Punto0 4 22 3 2" xfId="57005"/>
    <cellStyle name="Punto0 4 22 4" xfId="57006"/>
    <cellStyle name="Punto0 4 22 4 2" xfId="57007"/>
    <cellStyle name="Punto0 4 22 5" xfId="57008"/>
    <cellStyle name="Punto0 4 23" xfId="57009"/>
    <cellStyle name="Punto0 4 23 2" xfId="57010"/>
    <cellStyle name="Punto0 4 23 2 2" xfId="57011"/>
    <cellStyle name="Punto0 4 23 2 2 2" xfId="57012"/>
    <cellStyle name="Punto0 4 23 2 3" xfId="57013"/>
    <cellStyle name="Punto0 4 23 2 4" xfId="57014"/>
    <cellStyle name="Punto0 4 23 2 5" xfId="57015"/>
    <cellStyle name="Punto0 4 23 2 6" xfId="57016"/>
    <cellStyle name="Punto0 4 23 3" xfId="57017"/>
    <cellStyle name="Punto0 4 23 3 2" xfId="57018"/>
    <cellStyle name="Punto0 4 23 4" xfId="57019"/>
    <cellStyle name="Punto0 4 23 4 2" xfId="57020"/>
    <cellStyle name="Punto0 4 23 5" xfId="57021"/>
    <cellStyle name="Punto0 4 24" xfId="57022"/>
    <cellStyle name="Punto0 4 24 2" xfId="57023"/>
    <cellStyle name="Punto0 4 24 2 2" xfId="57024"/>
    <cellStyle name="Punto0 4 24 2 2 2" xfId="57025"/>
    <cellStyle name="Punto0 4 24 2 3" xfId="57026"/>
    <cellStyle name="Punto0 4 24 2 4" xfId="57027"/>
    <cellStyle name="Punto0 4 24 2 5" xfId="57028"/>
    <cellStyle name="Punto0 4 24 2 6" xfId="57029"/>
    <cellStyle name="Punto0 4 24 3" xfId="57030"/>
    <cellStyle name="Punto0 4 24 3 2" xfId="57031"/>
    <cellStyle name="Punto0 4 24 4" xfId="57032"/>
    <cellStyle name="Punto0 4 24 4 2" xfId="57033"/>
    <cellStyle name="Punto0 4 24 5" xfId="57034"/>
    <cellStyle name="Punto0 4 25" xfId="57035"/>
    <cellStyle name="Punto0 4 25 2" xfId="57036"/>
    <cellStyle name="Punto0 4 25 2 2" xfId="57037"/>
    <cellStyle name="Punto0 4 25 2 2 2" xfId="57038"/>
    <cellStyle name="Punto0 4 25 2 3" xfId="57039"/>
    <cellStyle name="Punto0 4 25 2 4" xfId="57040"/>
    <cellStyle name="Punto0 4 25 2 5" xfId="57041"/>
    <cellStyle name="Punto0 4 25 2 6" xfId="57042"/>
    <cellStyle name="Punto0 4 25 3" xfId="57043"/>
    <cellStyle name="Punto0 4 25 3 2" xfId="57044"/>
    <cellStyle name="Punto0 4 25 4" xfId="57045"/>
    <cellStyle name="Punto0 4 25 4 2" xfId="57046"/>
    <cellStyle name="Punto0 4 25 5" xfId="57047"/>
    <cellStyle name="Punto0 4 26" xfId="57048"/>
    <cellStyle name="Punto0 4 26 2" xfId="57049"/>
    <cellStyle name="Punto0 4 26 2 2" xfId="57050"/>
    <cellStyle name="Punto0 4 26 2 2 2" xfId="57051"/>
    <cellStyle name="Punto0 4 26 2 3" xfId="57052"/>
    <cellStyle name="Punto0 4 26 2 4" xfId="57053"/>
    <cellStyle name="Punto0 4 26 2 5" xfId="57054"/>
    <cellStyle name="Punto0 4 26 2 6" xfId="57055"/>
    <cellStyle name="Punto0 4 26 3" xfId="57056"/>
    <cellStyle name="Punto0 4 26 3 2" xfId="57057"/>
    <cellStyle name="Punto0 4 26 4" xfId="57058"/>
    <cellStyle name="Punto0 4 26 4 2" xfId="57059"/>
    <cellStyle name="Punto0 4 26 5" xfId="57060"/>
    <cellStyle name="Punto0 4 27" xfId="57061"/>
    <cellStyle name="Punto0 4 27 2" xfId="57062"/>
    <cellStyle name="Punto0 4 27 2 2" xfId="57063"/>
    <cellStyle name="Punto0 4 27 2 2 2" xfId="57064"/>
    <cellStyle name="Punto0 4 27 2 3" xfId="57065"/>
    <cellStyle name="Punto0 4 27 2 4" xfId="57066"/>
    <cellStyle name="Punto0 4 27 2 5" xfId="57067"/>
    <cellStyle name="Punto0 4 27 2 6" xfId="57068"/>
    <cellStyle name="Punto0 4 27 3" xfId="57069"/>
    <cellStyle name="Punto0 4 27 3 2" xfId="57070"/>
    <cellStyle name="Punto0 4 27 4" xfId="57071"/>
    <cellStyle name="Punto0 4 27 4 2" xfId="57072"/>
    <cellStyle name="Punto0 4 27 5" xfId="57073"/>
    <cellStyle name="Punto0 4 28" xfId="57074"/>
    <cellStyle name="Punto0 4 28 2" xfId="57075"/>
    <cellStyle name="Punto0 4 28 2 2" xfId="57076"/>
    <cellStyle name="Punto0 4 28 2 2 2" xfId="57077"/>
    <cellStyle name="Punto0 4 28 2 3" xfId="57078"/>
    <cellStyle name="Punto0 4 28 2 4" xfId="57079"/>
    <cellStyle name="Punto0 4 28 2 5" xfId="57080"/>
    <cellStyle name="Punto0 4 28 2 6" xfId="57081"/>
    <cellStyle name="Punto0 4 28 3" xfId="57082"/>
    <cellStyle name="Punto0 4 28 3 2" xfId="57083"/>
    <cellStyle name="Punto0 4 28 4" xfId="57084"/>
    <cellStyle name="Punto0 4 28 4 2" xfId="57085"/>
    <cellStyle name="Punto0 4 28 5" xfId="57086"/>
    <cellStyle name="Punto0 4 29" xfId="57087"/>
    <cellStyle name="Punto0 4 29 2" xfId="57088"/>
    <cellStyle name="Punto0 4 29 2 2" xfId="57089"/>
    <cellStyle name="Punto0 4 29 2 2 2" xfId="57090"/>
    <cellStyle name="Punto0 4 29 2 3" xfId="57091"/>
    <cellStyle name="Punto0 4 29 2 4" xfId="57092"/>
    <cellStyle name="Punto0 4 29 2 5" xfId="57093"/>
    <cellStyle name="Punto0 4 29 2 6" xfId="57094"/>
    <cellStyle name="Punto0 4 29 3" xfId="57095"/>
    <cellStyle name="Punto0 4 29 3 2" xfId="57096"/>
    <cellStyle name="Punto0 4 29 4" xfId="57097"/>
    <cellStyle name="Punto0 4 29 4 2" xfId="57098"/>
    <cellStyle name="Punto0 4 29 5" xfId="57099"/>
    <cellStyle name="Punto0 4 3" xfId="57100"/>
    <cellStyle name="Punto0 4 3 2" xfId="57101"/>
    <cellStyle name="Punto0 4 3 2 2" xfId="57102"/>
    <cellStyle name="Punto0 4 3 2 2 2" xfId="57103"/>
    <cellStyle name="Punto0 4 3 2 2 3" xfId="57104"/>
    <cellStyle name="Punto0 4 3 2 2 4" xfId="57105"/>
    <cellStyle name="Punto0 4 3 2 3" xfId="57106"/>
    <cellStyle name="Punto0 4 3 3" xfId="57107"/>
    <cellStyle name="Punto0 4 3 3 2" xfId="57108"/>
    <cellStyle name="Punto0 4 3 3 2 2" xfId="57109"/>
    <cellStyle name="Punto0 4 3 3 3" xfId="57110"/>
    <cellStyle name="Punto0 4 3 3 4" xfId="57111"/>
    <cellStyle name="Punto0 4 3 4" xfId="57112"/>
    <cellStyle name="Punto0 4 3 4 2" xfId="57113"/>
    <cellStyle name="Punto0 4 3 4 3" xfId="57114"/>
    <cellStyle name="Punto0 4 3 5" xfId="57115"/>
    <cellStyle name="Punto0 4 30" xfId="57116"/>
    <cellStyle name="Punto0 4 30 2" xfId="57117"/>
    <cellStyle name="Punto0 4 30 2 2" xfId="57118"/>
    <cellStyle name="Punto0 4 30 2 2 2" xfId="57119"/>
    <cellStyle name="Punto0 4 30 2 3" xfId="57120"/>
    <cellStyle name="Punto0 4 30 2 4" xfId="57121"/>
    <cellStyle name="Punto0 4 30 2 5" xfId="57122"/>
    <cellStyle name="Punto0 4 30 2 6" xfId="57123"/>
    <cellStyle name="Punto0 4 30 3" xfId="57124"/>
    <cellStyle name="Punto0 4 30 3 2" xfId="57125"/>
    <cellStyle name="Punto0 4 30 4" xfId="57126"/>
    <cellStyle name="Punto0 4 30 4 2" xfId="57127"/>
    <cellStyle name="Punto0 4 30 5" xfId="57128"/>
    <cellStyle name="Punto0 4 31" xfId="57129"/>
    <cellStyle name="Punto0 4 31 2" xfId="57130"/>
    <cellStyle name="Punto0 4 31 2 2" xfId="57131"/>
    <cellStyle name="Punto0 4 31 2 2 2" xfId="57132"/>
    <cellStyle name="Punto0 4 31 2 3" xfId="57133"/>
    <cellStyle name="Punto0 4 31 2 4" xfId="57134"/>
    <cellStyle name="Punto0 4 31 2 5" xfId="57135"/>
    <cellStyle name="Punto0 4 31 2 6" xfId="57136"/>
    <cellStyle name="Punto0 4 31 3" xfId="57137"/>
    <cellStyle name="Punto0 4 31 3 2" xfId="57138"/>
    <cellStyle name="Punto0 4 31 4" xfId="57139"/>
    <cellStyle name="Punto0 4 31 4 2" xfId="57140"/>
    <cellStyle name="Punto0 4 31 5" xfId="57141"/>
    <cellStyle name="Punto0 4 32" xfId="57142"/>
    <cellStyle name="Punto0 4 32 2" xfId="57143"/>
    <cellStyle name="Punto0 4 32 2 2" xfId="57144"/>
    <cellStyle name="Punto0 4 32 2 2 2" xfId="57145"/>
    <cellStyle name="Punto0 4 32 2 3" xfId="57146"/>
    <cellStyle name="Punto0 4 32 2 4" xfId="57147"/>
    <cellStyle name="Punto0 4 32 2 5" xfId="57148"/>
    <cellStyle name="Punto0 4 32 2 6" xfId="57149"/>
    <cellStyle name="Punto0 4 32 3" xfId="57150"/>
    <cellStyle name="Punto0 4 32 3 2" xfId="57151"/>
    <cellStyle name="Punto0 4 32 4" xfId="57152"/>
    <cellStyle name="Punto0 4 32 4 2" xfId="57153"/>
    <cellStyle name="Punto0 4 32 5" xfId="57154"/>
    <cellStyle name="Punto0 4 33" xfId="57155"/>
    <cellStyle name="Punto0 4 33 2" xfId="57156"/>
    <cellStyle name="Punto0 4 33 2 2" xfId="57157"/>
    <cellStyle name="Punto0 4 33 2 2 2" xfId="57158"/>
    <cellStyle name="Punto0 4 33 2 3" xfId="57159"/>
    <cellStyle name="Punto0 4 33 2 4" xfId="57160"/>
    <cellStyle name="Punto0 4 33 2 5" xfId="57161"/>
    <cellStyle name="Punto0 4 33 2 6" xfId="57162"/>
    <cellStyle name="Punto0 4 33 3" xfId="57163"/>
    <cellStyle name="Punto0 4 33 3 2" xfId="57164"/>
    <cellStyle name="Punto0 4 33 4" xfId="57165"/>
    <cellStyle name="Punto0 4 33 4 2" xfId="57166"/>
    <cellStyle name="Punto0 4 33 5" xfId="57167"/>
    <cellStyle name="Punto0 4 34" xfId="57168"/>
    <cellStyle name="Punto0 4 34 2" xfId="57169"/>
    <cellStyle name="Punto0 4 34 2 2" xfId="57170"/>
    <cellStyle name="Punto0 4 34 2 2 2" xfId="57171"/>
    <cellStyle name="Punto0 4 34 2 3" xfId="57172"/>
    <cellStyle name="Punto0 4 34 2 4" xfId="57173"/>
    <cellStyle name="Punto0 4 34 2 5" xfId="57174"/>
    <cellStyle name="Punto0 4 34 2 6" xfId="57175"/>
    <cellStyle name="Punto0 4 34 3" xfId="57176"/>
    <cellStyle name="Punto0 4 34 3 2" xfId="57177"/>
    <cellStyle name="Punto0 4 34 4" xfId="57178"/>
    <cellStyle name="Punto0 4 34 4 2" xfId="57179"/>
    <cellStyle name="Punto0 4 34 5" xfId="57180"/>
    <cellStyle name="Punto0 4 35" xfId="57181"/>
    <cellStyle name="Punto0 4 35 2" xfId="57182"/>
    <cellStyle name="Punto0 4 35 2 2" xfId="57183"/>
    <cellStyle name="Punto0 4 35 2 2 2" xfId="57184"/>
    <cellStyle name="Punto0 4 35 2 3" xfId="57185"/>
    <cellStyle name="Punto0 4 35 2 4" xfId="57186"/>
    <cellStyle name="Punto0 4 35 2 5" xfId="57187"/>
    <cellStyle name="Punto0 4 35 2 6" xfId="57188"/>
    <cellStyle name="Punto0 4 35 3" xfId="57189"/>
    <cellStyle name="Punto0 4 35 3 2" xfId="57190"/>
    <cellStyle name="Punto0 4 35 4" xfId="57191"/>
    <cellStyle name="Punto0 4 35 4 2" xfId="57192"/>
    <cellStyle name="Punto0 4 35 5" xfId="57193"/>
    <cellStyle name="Punto0 4 36" xfId="57194"/>
    <cellStyle name="Punto0 4 36 2" xfId="57195"/>
    <cellStyle name="Punto0 4 36 2 2" xfId="57196"/>
    <cellStyle name="Punto0 4 36 2 2 2" xfId="57197"/>
    <cellStyle name="Punto0 4 36 2 3" xfId="57198"/>
    <cellStyle name="Punto0 4 36 2 4" xfId="57199"/>
    <cellStyle name="Punto0 4 36 2 5" xfId="57200"/>
    <cellStyle name="Punto0 4 36 2 6" xfId="57201"/>
    <cellStyle name="Punto0 4 36 3" xfId="57202"/>
    <cellStyle name="Punto0 4 36 3 2" xfId="57203"/>
    <cellStyle name="Punto0 4 36 4" xfId="57204"/>
    <cellStyle name="Punto0 4 36 4 2" xfId="57205"/>
    <cellStyle name="Punto0 4 36 5" xfId="57206"/>
    <cellStyle name="Punto0 4 37" xfId="57207"/>
    <cellStyle name="Punto0 4 37 2" xfId="57208"/>
    <cellStyle name="Punto0 4 37 2 2" xfId="57209"/>
    <cellStyle name="Punto0 4 37 2 2 2" xfId="57210"/>
    <cellStyle name="Punto0 4 37 2 3" xfId="57211"/>
    <cellStyle name="Punto0 4 37 2 4" xfId="57212"/>
    <cellStyle name="Punto0 4 37 2 5" xfId="57213"/>
    <cellStyle name="Punto0 4 37 2 6" xfId="57214"/>
    <cellStyle name="Punto0 4 37 3" xfId="57215"/>
    <cellStyle name="Punto0 4 37 3 2" xfId="57216"/>
    <cellStyle name="Punto0 4 37 4" xfId="57217"/>
    <cellStyle name="Punto0 4 37 4 2" xfId="57218"/>
    <cellStyle name="Punto0 4 37 5" xfId="57219"/>
    <cellStyle name="Punto0 4 38" xfId="57220"/>
    <cellStyle name="Punto0 4 38 2" xfId="57221"/>
    <cellStyle name="Punto0 4 38 2 2" xfId="57222"/>
    <cellStyle name="Punto0 4 38 2 2 2" xfId="57223"/>
    <cellStyle name="Punto0 4 38 2 3" xfId="57224"/>
    <cellStyle name="Punto0 4 38 2 4" xfId="57225"/>
    <cellStyle name="Punto0 4 38 2 5" xfId="57226"/>
    <cellStyle name="Punto0 4 38 2 6" xfId="57227"/>
    <cellStyle name="Punto0 4 38 3" xfId="57228"/>
    <cellStyle name="Punto0 4 38 3 2" xfId="57229"/>
    <cellStyle name="Punto0 4 38 4" xfId="57230"/>
    <cellStyle name="Punto0 4 38 4 2" xfId="57231"/>
    <cellStyle name="Punto0 4 38 5" xfId="57232"/>
    <cellStyle name="Punto0 4 39" xfId="57233"/>
    <cellStyle name="Punto0 4 39 2" xfId="57234"/>
    <cellStyle name="Punto0 4 39 2 2" xfId="57235"/>
    <cellStyle name="Punto0 4 39 2 2 2" xfId="57236"/>
    <cellStyle name="Punto0 4 39 2 3" xfId="57237"/>
    <cellStyle name="Punto0 4 39 2 4" xfId="57238"/>
    <cellStyle name="Punto0 4 39 2 5" xfId="57239"/>
    <cellStyle name="Punto0 4 39 2 6" xfId="57240"/>
    <cellStyle name="Punto0 4 39 3" xfId="57241"/>
    <cellStyle name="Punto0 4 39 3 2" xfId="57242"/>
    <cellStyle name="Punto0 4 39 4" xfId="57243"/>
    <cellStyle name="Punto0 4 39 4 2" xfId="57244"/>
    <cellStyle name="Punto0 4 39 5" xfId="57245"/>
    <cellStyle name="Punto0 4 4" xfId="57246"/>
    <cellStyle name="Punto0 4 4 2" xfId="57247"/>
    <cellStyle name="Punto0 4 4 2 2" xfId="57248"/>
    <cellStyle name="Punto0 4 4 2 2 2" xfId="57249"/>
    <cellStyle name="Punto0 4 4 2 2 3" xfId="57250"/>
    <cellStyle name="Punto0 4 4 2 2 4" xfId="57251"/>
    <cellStyle name="Punto0 4 4 2 3" xfId="57252"/>
    <cellStyle name="Punto0 4 4 3" xfId="57253"/>
    <cellStyle name="Punto0 4 4 3 2" xfId="57254"/>
    <cellStyle name="Punto0 4 4 3 2 2" xfId="57255"/>
    <cellStyle name="Punto0 4 4 3 3" xfId="57256"/>
    <cellStyle name="Punto0 4 4 3 4" xfId="57257"/>
    <cellStyle name="Punto0 4 4 4" xfId="57258"/>
    <cellStyle name="Punto0 4 4 4 2" xfId="57259"/>
    <cellStyle name="Punto0 4 4 4 3" xfId="57260"/>
    <cellStyle name="Punto0 4 4 5" xfId="57261"/>
    <cellStyle name="Punto0 4 40" xfId="57262"/>
    <cellStyle name="Punto0 4 40 2" xfId="57263"/>
    <cellStyle name="Punto0 4 40 2 2" xfId="57264"/>
    <cellStyle name="Punto0 4 40 2 2 2" xfId="57265"/>
    <cellStyle name="Punto0 4 40 2 3" xfId="57266"/>
    <cellStyle name="Punto0 4 40 2 4" xfId="57267"/>
    <cellStyle name="Punto0 4 40 2 5" xfId="57268"/>
    <cellStyle name="Punto0 4 40 2 6" xfId="57269"/>
    <cellStyle name="Punto0 4 40 3" xfId="57270"/>
    <cellStyle name="Punto0 4 40 3 2" xfId="57271"/>
    <cellStyle name="Punto0 4 40 4" xfId="57272"/>
    <cellStyle name="Punto0 4 40 4 2" xfId="57273"/>
    <cellStyle name="Punto0 4 40 5" xfId="57274"/>
    <cellStyle name="Punto0 4 41" xfId="57275"/>
    <cellStyle name="Punto0 4 41 2" xfId="57276"/>
    <cellStyle name="Punto0 4 41 2 2" xfId="57277"/>
    <cellStyle name="Punto0 4 41 2 2 2" xfId="57278"/>
    <cellStyle name="Punto0 4 41 2 3" xfId="57279"/>
    <cellStyle name="Punto0 4 41 2 4" xfId="57280"/>
    <cellStyle name="Punto0 4 41 2 5" xfId="57281"/>
    <cellStyle name="Punto0 4 41 2 6" xfId="57282"/>
    <cellStyle name="Punto0 4 41 3" xfId="57283"/>
    <cellStyle name="Punto0 4 41 3 2" xfId="57284"/>
    <cellStyle name="Punto0 4 41 4" xfId="57285"/>
    <cellStyle name="Punto0 4 41 4 2" xfId="57286"/>
    <cellStyle name="Punto0 4 41 5" xfId="57287"/>
    <cellStyle name="Punto0 4 42" xfId="57288"/>
    <cellStyle name="Punto0 4 42 2" xfId="57289"/>
    <cellStyle name="Punto0 4 42 2 2" xfId="57290"/>
    <cellStyle name="Punto0 4 42 2 2 2" xfId="57291"/>
    <cellStyle name="Punto0 4 42 2 3" xfId="57292"/>
    <cellStyle name="Punto0 4 42 2 4" xfId="57293"/>
    <cellStyle name="Punto0 4 42 2 5" xfId="57294"/>
    <cellStyle name="Punto0 4 42 2 6" xfId="57295"/>
    <cellStyle name="Punto0 4 42 3" xfId="57296"/>
    <cellStyle name="Punto0 4 42 3 2" xfId="57297"/>
    <cellStyle name="Punto0 4 42 4" xfId="57298"/>
    <cellStyle name="Punto0 4 42 4 2" xfId="57299"/>
    <cellStyle name="Punto0 4 42 5" xfId="57300"/>
    <cellStyle name="Punto0 4 43" xfId="57301"/>
    <cellStyle name="Punto0 4 43 2" xfId="57302"/>
    <cellStyle name="Punto0 4 43 2 2" xfId="57303"/>
    <cellStyle name="Punto0 4 43 2 2 2" xfId="57304"/>
    <cellStyle name="Punto0 4 43 2 3" xfId="57305"/>
    <cellStyle name="Punto0 4 43 2 4" xfId="57306"/>
    <cellStyle name="Punto0 4 43 2 5" xfId="57307"/>
    <cellStyle name="Punto0 4 43 2 6" xfId="57308"/>
    <cellStyle name="Punto0 4 43 3" xfId="57309"/>
    <cellStyle name="Punto0 4 43 3 2" xfId="57310"/>
    <cellStyle name="Punto0 4 43 4" xfId="57311"/>
    <cellStyle name="Punto0 4 43 4 2" xfId="57312"/>
    <cellStyle name="Punto0 4 43 5" xfId="57313"/>
    <cellStyle name="Punto0 4 44" xfId="57314"/>
    <cellStyle name="Punto0 4 44 2" xfId="57315"/>
    <cellStyle name="Punto0 4 44 2 2" xfId="57316"/>
    <cellStyle name="Punto0 4 44 2 2 2" xfId="57317"/>
    <cellStyle name="Punto0 4 44 2 3" xfId="57318"/>
    <cellStyle name="Punto0 4 44 2 4" xfId="57319"/>
    <cellStyle name="Punto0 4 44 2 5" xfId="57320"/>
    <cellStyle name="Punto0 4 44 2 6" xfId="57321"/>
    <cellStyle name="Punto0 4 44 3" xfId="57322"/>
    <cellStyle name="Punto0 4 44 3 2" xfId="57323"/>
    <cellStyle name="Punto0 4 44 4" xfId="57324"/>
    <cellStyle name="Punto0 4 44 4 2" xfId="57325"/>
    <cellStyle name="Punto0 4 44 5" xfId="57326"/>
    <cellStyle name="Punto0 4 45" xfId="57327"/>
    <cellStyle name="Punto0 4 45 2" xfId="57328"/>
    <cellStyle name="Punto0 4 45 2 2" xfId="57329"/>
    <cellStyle name="Punto0 4 45 2 2 2" xfId="57330"/>
    <cellStyle name="Punto0 4 45 2 3" xfId="57331"/>
    <cellStyle name="Punto0 4 45 2 4" xfId="57332"/>
    <cellStyle name="Punto0 4 45 2 5" xfId="57333"/>
    <cellStyle name="Punto0 4 45 2 6" xfId="57334"/>
    <cellStyle name="Punto0 4 45 3" xfId="57335"/>
    <cellStyle name="Punto0 4 45 3 2" xfId="57336"/>
    <cellStyle name="Punto0 4 45 4" xfId="57337"/>
    <cellStyle name="Punto0 4 45 4 2" xfId="57338"/>
    <cellStyle name="Punto0 4 45 5" xfId="57339"/>
    <cellStyle name="Punto0 4 46" xfId="57340"/>
    <cellStyle name="Punto0 4 46 2" xfId="57341"/>
    <cellStyle name="Punto0 4 46 2 2" xfId="57342"/>
    <cellStyle name="Punto0 4 46 2 2 2" xfId="57343"/>
    <cellStyle name="Punto0 4 46 2 3" xfId="57344"/>
    <cellStyle name="Punto0 4 46 2 4" xfId="57345"/>
    <cellStyle name="Punto0 4 46 2 5" xfId="57346"/>
    <cellStyle name="Punto0 4 46 2 6" xfId="57347"/>
    <cellStyle name="Punto0 4 46 3" xfId="57348"/>
    <cellStyle name="Punto0 4 46 3 2" xfId="57349"/>
    <cellStyle name="Punto0 4 46 4" xfId="57350"/>
    <cellStyle name="Punto0 4 46 4 2" xfId="57351"/>
    <cellStyle name="Punto0 4 46 5" xfId="57352"/>
    <cellStyle name="Punto0 4 47" xfId="57353"/>
    <cellStyle name="Punto0 4 47 2" xfId="57354"/>
    <cellStyle name="Punto0 4 47 2 2" xfId="57355"/>
    <cellStyle name="Punto0 4 47 2 2 2" xfId="57356"/>
    <cellStyle name="Punto0 4 47 2 3" xfId="57357"/>
    <cellStyle name="Punto0 4 47 2 4" xfId="57358"/>
    <cellStyle name="Punto0 4 47 2 5" xfId="57359"/>
    <cellStyle name="Punto0 4 47 2 6" xfId="57360"/>
    <cellStyle name="Punto0 4 47 3" xfId="57361"/>
    <cellStyle name="Punto0 4 47 3 2" xfId="57362"/>
    <cellStyle name="Punto0 4 47 4" xfId="57363"/>
    <cellStyle name="Punto0 4 47 4 2" xfId="57364"/>
    <cellStyle name="Punto0 4 47 5" xfId="57365"/>
    <cellStyle name="Punto0 4 48" xfId="57366"/>
    <cellStyle name="Punto0 4 48 2" xfId="57367"/>
    <cellStyle name="Punto0 4 48 2 2" xfId="57368"/>
    <cellStyle name="Punto0 4 48 2 2 2" xfId="57369"/>
    <cellStyle name="Punto0 4 48 2 3" xfId="57370"/>
    <cellStyle name="Punto0 4 48 2 4" xfId="57371"/>
    <cellStyle name="Punto0 4 48 2 5" xfId="57372"/>
    <cellStyle name="Punto0 4 48 2 6" xfId="57373"/>
    <cellStyle name="Punto0 4 48 3" xfId="57374"/>
    <cellStyle name="Punto0 4 48 3 2" xfId="57375"/>
    <cellStyle name="Punto0 4 48 4" xfId="57376"/>
    <cellStyle name="Punto0 4 48 4 2" xfId="57377"/>
    <cellStyle name="Punto0 4 48 5" xfId="57378"/>
    <cellStyle name="Punto0 4 49" xfId="57379"/>
    <cellStyle name="Punto0 4 49 2" xfId="57380"/>
    <cellStyle name="Punto0 4 49 2 2" xfId="57381"/>
    <cellStyle name="Punto0 4 49 2 2 2" xfId="57382"/>
    <cellStyle name="Punto0 4 49 2 3" xfId="57383"/>
    <cellStyle name="Punto0 4 49 2 4" xfId="57384"/>
    <cellStyle name="Punto0 4 49 2 5" xfId="57385"/>
    <cellStyle name="Punto0 4 49 2 6" xfId="57386"/>
    <cellStyle name="Punto0 4 49 3" xfId="57387"/>
    <cellStyle name="Punto0 4 49 3 2" xfId="57388"/>
    <cellStyle name="Punto0 4 49 4" xfId="57389"/>
    <cellStyle name="Punto0 4 49 4 2" xfId="57390"/>
    <cellStyle name="Punto0 4 49 5" xfId="57391"/>
    <cellStyle name="Punto0 4 5" xfId="57392"/>
    <cellStyle name="Punto0 4 5 2" xfId="57393"/>
    <cellStyle name="Punto0 4 5 2 2" xfId="57394"/>
    <cellStyle name="Punto0 4 5 2 2 2" xfId="57395"/>
    <cellStyle name="Punto0 4 5 2 2 3" xfId="57396"/>
    <cellStyle name="Punto0 4 5 2 3" xfId="57397"/>
    <cellStyle name="Punto0 4 5 3" xfId="57398"/>
    <cellStyle name="Punto0 4 5 3 2" xfId="57399"/>
    <cellStyle name="Punto0 4 5 3 2 2" xfId="57400"/>
    <cellStyle name="Punto0 4 5 4" xfId="57401"/>
    <cellStyle name="Punto0 4 5 4 2" xfId="57402"/>
    <cellStyle name="Punto0 4 5 4 3" xfId="57403"/>
    <cellStyle name="Punto0 4 5 4 3 2" xfId="57404"/>
    <cellStyle name="Punto0 4 5 4 3 2 2" xfId="57405"/>
    <cellStyle name="Punto0 4 5 4 3 2 3" xfId="57406"/>
    <cellStyle name="Punto0 4 5 4 4" xfId="57407"/>
    <cellStyle name="Punto0 4 5 4 4 2" xfId="57408"/>
    <cellStyle name="Punto0 4 5 5" xfId="57409"/>
    <cellStyle name="Punto0 4 5 5 2" xfId="57410"/>
    <cellStyle name="Punto0 4 5 6" xfId="57411"/>
    <cellStyle name="Punto0 4 5 7" xfId="57412"/>
    <cellStyle name="Punto0 4 5 7 2" xfId="57413"/>
    <cellStyle name="Punto0 4 5 7 3" xfId="57414"/>
    <cellStyle name="Punto0 4 5 8" xfId="57415"/>
    <cellStyle name="Punto0 4 50" xfId="57416"/>
    <cellStyle name="Punto0 4 50 2" xfId="57417"/>
    <cellStyle name="Punto0 4 50 2 2" xfId="57418"/>
    <cellStyle name="Punto0 4 50 2 2 2" xfId="57419"/>
    <cellStyle name="Punto0 4 50 2 3" xfId="57420"/>
    <cellStyle name="Punto0 4 50 2 4" xfId="57421"/>
    <cellStyle name="Punto0 4 50 2 5" xfId="57422"/>
    <cellStyle name="Punto0 4 50 2 6" xfId="57423"/>
    <cellStyle name="Punto0 4 50 3" xfId="57424"/>
    <cellStyle name="Punto0 4 50 3 2" xfId="57425"/>
    <cellStyle name="Punto0 4 50 4" xfId="57426"/>
    <cellStyle name="Punto0 4 50 4 2" xfId="57427"/>
    <cellStyle name="Punto0 4 50 5" xfId="57428"/>
    <cellStyle name="Punto0 4 51" xfId="57429"/>
    <cellStyle name="Punto0 4 51 2" xfId="57430"/>
    <cellStyle name="Punto0 4 51 2 2" xfId="57431"/>
    <cellStyle name="Punto0 4 51 2 2 2" xfId="57432"/>
    <cellStyle name="Punto0 4 51 2 3" xfId="57433"/>
    <cellStyle name="Punto0 4 51 2 4" xfId="57434"/>
    <cellStyle name="Punto0 4 51 2 5" xfId="57435"/>
    <cellStyle name="Punto0 4 51 2 6" xfId="57436"/>
    <cellStyle name="Punto0 4 51 3" xfId="57437"/>
    <cellStyle name="Punto0 4 51 3 2" xfId="57438"/>
    <cellStyle name="Punto0 4 51 4" xfId="57439"/>
    <cellStyle name="Punto0 4 51 4 2" xfId="57440"/>
    <cellStyle name="Punto0 4 51 5" xfId="57441"/>
    <cellStyle name="Punto0 4 52" xfId="57442"/>
    <cellStyle name="Punto0 4 52 2" xfId="57443"/>
    <cellStyle name="Punto0 4 52 2 2" xfId="57444"/>
    <cellStyle name="Punto0 4 52 2 2 2" xfId="57445"/>
    <cellStyle name="Punto0 4 52 2 3" xfId="57446"/>
    <cellStyle name="Punto0 4 52 2 4" xfId="57447"/>
    <cellStyle name="Punto0 4 52 2 5" xfId="57448"/>
    <cellStyle name="Punto0 4 52 2 6" xfId="57449"/>
    <cellStyle name="Punto0 4 52 3" xfId="57450"/>
    <cellStyle name="Punto0 4 52 3 2" xfId="57451"/>
    <cellStyle name="Punto0 4 52 4" xfId="57452"/>
    <cellStyle name="Punto0 4 52 4 2" xfId="57453"/>
    <cellStyle name="Punto0 4 52 5" xfId="57454"/>
    <cellStyle name="Punto0 4 53" xfId="57455"/>
    <cellStyle name="Punto0 4 53 2" xfId="57456"/>
    <cellStyle name="Punto0 4 53 2 2" xfId="57457"/>
    <cellStyle name="Punto0 4 53 2 2 2" xfId="57458"/>
    <cellStyle name="Punto0 4 53 2 3" xfId="57459"/>
    <cellStyle name="Punto0 4 53 2 4" xfId="57460"/>
    <cellStyle name="Punto0 4 53 2 5" xfId="57461"/>
    <cellStyle name="Punto0 4 53 2 6" xfId="57462"/>
    <cellStyle name="Punto0 4 53 3" xfId="57463"/>
    <cellStyle name="Punto0 4 53 3 2" xfId="57464"/>
    <cellStyle name="Punto0 4 53 4" xfId="57465"/>
    <cellStyle name="Punto0 4 53 4 2" xfId="57466"/>
    <cellStyle name="Punto0 4 53 5" xfId="57467"/>
    <cellStyle name="Punto0 4 54" xfId="57468"/>
    <cellStyle name="Punto0 4 54 2" xfId="57469"/>
    <cellStyle name="Punto0 4 54 2 2" xfId="57470"/>
    <cellStyle name="Punto0 4 54 2 2 2" xfId="57471"/>
    <cellStyle name="Punto0 4 54 2 3" xfId="57472"/>
    <cellStyle name="Punto0 4 54 2 4" xfId="57473"/>
    <cellStyle name="Punto0 4 54 2 5" xfId="57474"/>
    <cellStyle name="Punto0 4 54 2 6" xfId="57475"/>
    <cellStyle name="Punto0 4 54 3" xfId="57476"/>
    <cellStyle name="Punto0 4 54 3 2" xfId="57477"/>
    <cellStyle name="Punto0 4 54 4" xfId="57478"/>
    <cellStyle name="Punto0 4 54 4 2" xfId="57479"/>
    <cellStyle name="Punto0 4 54 5" xfId="57480"/>
    <cellStyle name="Punto0 4 55" xfId="57481"/>
    <cellStyle name="Punto0 4 55 2" xfId="57482"/>
    <cellStyle name="Punto0 4 55 2 2" xfId="57483"/>
    <cellStyle name="Punto0 4 55 2 2 2" xfId="57484"/>
    <cellStyle name="Punto0 4 55 2 3" xfId="57485"/>
    <cellStyle name="Punto0 4 55 2 4" xfId="57486"/>
    <cellStyle name="Punto0 4 55 2 5" xfId="57487"/>
    <cellStyle name="Punto0 4 55 2 6" xfId="57488"/>
    <cellStyle name="Punto0 4 55 3" xfId="57489"/>
    <cellStyle name="Punto0 4 55 3 2" xfId="57490"/>
    <cellStyle name="Punto0 4 55 4" xfId="57491"/>
    <cellStyle name="Punto0 4 55 4 2" xfId="57492"/>
    <cellStyle name="Punto0 4 55 5" xfId="57493"/>
    <cellStyle name="Punto0 4 56" xfId="57494"/>
    <cellStyle name="Punto0 4 56 2" xfId="57495"/>
    <cellStyle name="Punto0 4 56 2 2" xfId="57496"/>
    <cellStyle name="Punto0 4 56 2 2 2" xfId="57497"/>
    <cellStyle name="Punto0 4 56 2 3" xfId="57498"/>
    <cellStyle name="Punto0 4 56 2 4" xfId="57499"/>
    <cellStyle name="Punto0 4 56 2 5" xfId="57500"/>
    <cellStyle name="Punto0 4 56 2 6" xfId="57501"/>
    <cellStyle name="Punto0 4 56 3" xfId="57502"/>
    <cellStyle name="Punto0 4 56 3 2" xfId="57503"/>
    <cellStyle name="Punto0 4 56 4" xfId="57504"/>
    <cellStyle name="Punto0 4 56 4 2" xfId="57505"/>
    <cellStyle name="Punto0 4 56 5" xfId="57506"/>
    <cellStyle name="Punto0 4 57" xfId="57507"/>
    <cellStyle name="Punto0 4 57 2" xfId="57508"/>
    <cellStyle name="Punto0 4 57 2 2" xfId="57509"/>
    <cellStyle name="Punto0 4 57 2 2 2" xfId="57510"/>
    <cellStyle name="Punto0 4 57 2 3" xfId="57511"/>
    <cellStyle name="Punto0 4 57 2 4" xfId="57512"/>
    <cellStyle name="Punto0 4 57 2 5" xfId="57513"/>
    <cellStyle name="Punto0 4 57 2 6" xfId="57514"/>
    <cellStyle name="Punto0 4 57 3" xfId="57515"/>
    <cellStyle name="Punto0 4 57 3 2" xfId="57516"/>
    <cellStyle name="Punto0 4 57 4" xfId="57517"/>
    <cellStyle name="Punto0 4 57 4 2" xfId="57518"/>
    <cellStyle name="Punto0 4 57 5" xfId="57519"/>
    <cellStyle name="Punto0 4 58" xfId="57520"/>
    <cellStyle name="Punto0 4 58 2" xfId="57521"/>
    <cellStyle name="Punto0 4 58 2 2" xfId="57522"/>
    <cellStyle name="Punto0 4 58 2 2 2" xfId="57523"/>
    <cellStyle name="Punto0 4 58 2 3" xfId="57524"/>
    <cellStyle name="Punto0 4 58 2 4" xfId="57525"/>
    <cellStyle name="Punto0 4 58 2 5" xfId="57526"/>
    <cellStyle name="Punto0 4 58 2 6" xfId="57527"/>
    <cellStyle name="Punto0 4 58 3" xfId="57528"/>
    <cellStyle name="Punto0 4 58 3 2" xfId="57529"/>
    <cellStyle name="Punto0 4 58 4" xfId="57530"/>
    <cellStyle name="Punto0 4 58 4 2" xfId="57531"/>
    <cellStyle name="Punto0 4 58 5" xfId="57532"/>
    <cellStyle name="Punto0 4 59" xfId="57533"/>
    <cellStyle name="Punto0 4 59 2" xfId="57534"/>
    <cellStyle name="Punto0 4 59 2 2" xfId="57535"/>
    <cellStyle name="Punto0 4 59 2 2 2" xfId="57536"/>
    <cellStyle name="Punto0 4 59 2 3" xfId="57537"/>
    <cellStyle name="Punto0 4 59 2 4" xfId="57538"/>
    <cellStyle name="Punto0 4 59 2 5" xfId="57539"/>
    <cellStyle name="Punto0 4 59 2 6" xfId="57540"/>
    <cellStyle name="Punto0 4 59 3" xfId="57541"/>
    <cellStyle name="Punto0 4 59 3 2" xfId="57542"/>
    <cellStyle name="Punto0 4 59 4" xfId="57543"/>
    <cellStyle name="Punto0 4 59 4 2" xfId="57544"/>
    <cellStyle name="Punto0 4 59 5" xfId="57545"/>
    <cellStyle name="Punto0 4 6" xfId="57546"/>
    <cellStyle name="Punto0 4 6 2" xfId="57547"/>
    <cellStyle name="Punto0 4 6 2 2" xfId="57548"/>
    <cellStyle name="Punto0 4 6 2 2 2" xfId="57549"/>
    <cellStyle name="Punto0 4 6 2 3" xfId="57550"/>
    <cellStyle name="Punto0 4 6 2 3 2" xfId="57551"/>
    <cellStyle name="Punto0 4 6 2 4" xfId="57552"/>
    <cellStyle name="Punto0 4 6 2 4 2" xfId="57553"/>
    <cellStyle name="Punto0 4 6 2 4 3" xfId="57554"/>
    <cellStyle name="Punto0 4 6 3" xfId="57555"/>
    <cellStyle name="Punto0 4 6 3 2" xfId="57556"/>
    <cellStyle name="Punto0 4 6 3 2 2" xfId="57557"/>
    <cellStyle name="Punto0 4 6 3 3" xfId="57558"/>
    <cellStyle name="Punto0 4 6 3 4" xfId="57559"/>
    <cellStyle name="Punto0 4 6 4" xfId="57560"/>
    <cellStyle name="Punto0 4 6 4 2" xfId="57561"/>
    <cellStyle name="Punto0 4 6 4 3" xfId="57562"/>
    <cellStyle name="Punto0 4 6 5" xfId="57563"/>
    <cellStyle name="Punto0 4 6 5 2" xfId="57564"/>
    <cellStyle name="Punto0 4 6 5 3" xfId="57565"/>
    <cellStyle name="Punto0 4 6 6" xfId="57566"/>
    <cellStyle name="Punto0 4 6 7" xfId="57567"/>
    <cellStyle name="Punto0 4 60" xfId="57568"/>
    <cellStyle name="Punto0 4 60 2" xfId="57569"/>
    <cellStyle name="Punto0 4 60 2 2" xfId="57570"/>
    <cellStyle name="Punto0 4 60 2 2 2" xfId="57571"/>
    <cellStyle name="Punto0 4 60 2 3" xfId="57572"/>
    <cellStyle name="Punto0 4 60 2 4" xfId="57573"/>
    <cellStyle name="Punto0 4 60 2 5" xfId="57574"/>
    <cellStyle name="Punto0 4 60 2 6" xfId="57575"/>
    <cellStyle name="Punto0 4 60 3" xfId="57576"/>
    <cellStyle name="Punto0 4 60 3 2" xfId="57577"/>
    <cellStyle name="Punto0 4 60 4" xfId="57578"/>
    <cellStyle name="Punto0 4 60 4 2" xfId="57579"/>
    <cellStyle name="Punto0 4 60 5" xfId="57580"/>
    <cellStyle name="Punto0 4 61" xfId="57581"/>
    <cellStyle name="Punto0 4 61 2" xfId="57582"/>
    <cellStyle name="Punto0 4 61 2 2" xfId="57583"/>
    <cellStyle name="Punto0 4 61 2 2 2" xfId="57584"/>
    <cellStyle name="Punto0 4 61 2 3" xfId="57585"/>
    <cellStyle name="Punto0 4 61 2 4" xfId="57586"/>
    <cellStyle name="Punto0 4 61 2 5" xfId="57587"/>
    <cellStyle name="Punto0 4 61 2 6" xfId="57588"/>
    <cellStyle name="Punto0 4 61 3" xfId="57589"/>
    <cellStyle name="Punto0 4 61 3 2" xfId="57590"/>
    <cellStyle name="Punto0 4 61 4" xfId="57591"/>
    <cellStyle name="Punto0 4 61 4 2" xfId="57592"/>
    <cellStyle name="Punto0 4 61 5" xfId="57593"/>
    <cellStyle name="Punto0 4 62" xfId="57594"/>
    <cellStyle name="Punto0 4 62 2" xfId="57595"/>
    <cellStyle name="Punto0 4 62 2 2" xfId="57596"/>
    <cellStyle name="Punto0 4 62 3" xfId="57597"/>
    <cellStyle name="Punto0 4 63" xfId="57598"/>
    <cellStyle name="Punto0 4 63 2" xfId="57599"/>
    <cellStyle name="Punto0 4 64" xfId="57600"/>
    <cellStyle name="Punto0 4 64 2" xfId="57601"/>
    <cellStyle name="Punto0 4 64 2 2" xfId="57602"/>
    <cellStyle name="Punto0 4 64 3" xfId="57603"/>
    <cellStyle name="Punto0 4 65" xfId="57604"/>
    <cellStyle name="Punto0 4 66" xfId="57605"/>
    <cellStyle name="Punto0 4 7" xfId="57606"/>
    <cellStyle name="Punto0 4 7 2" xfId="57607"/>
    <cellStyle name="Punto0 4 7 2 2" xfId="57608"/>
    <cellStyle name="Punto0 4 7 2 2 2" xfId="57609"/>
    <cellStyle name="Punto0 4 7 2 3" xfId="57610"/>
    <cellStyle name="Punto0 4 7 2 3 2" xfId="57611"/>
    <cellStyle name="Punto0 4 7 2 3 3" xfId="57612"/>
    <cellStyle name="Punto0 4 7 2 4" xfId="57613"/>
    <cellStyle name="Punto0 4 7 3" xfId="57614"/>
    <cellStyle name="Punto0 4 7 3 2" xfId="57615"/>
    <cellStyle name="Punto0 4 7 4" xfId="57616"/>
    <cellStyle name="Punto0 4 7 4 2" xfId="57617"/>
    <cellStyle name="Punto0 4 7 4 3" xfId="57618"/>
    <cellStyle name="Punto0 4 7 5" xfId="57619"/>
    <cellStyle name="Punto0 4 7 6" xfId="57620"/>
    <cellStyle name="Punto0 4 8" xfId="57621"/>
    <cellStyle name="Punto0 4 8 2" xfId="57622"/>
    <cellStyle name="Punto0 4 8 2 2" xfId="57623"/>
    <cellStyle name="Punto0 4 8 2 2 2" xfId="57624"/>
    <cellStyle name="Punto0 4 8 2 3" xfId="57625"/>
    <cellStyle name="Punto0 4 8 2 4" xfId="57626"/>
    <cellStyle name="Punto0 4 8 2 5" xfId="57627"/>
    <cellStyle name="Punto0 4 8 2 6" xfId="57628"/>
    <cellStyle name="Punto0 4 8 3" xfId="57629"/>
    <cellStyle name="Punto0 4 8 3 2" xfId="57630"/>
    <cellStyle name="Punto0 4 8 4" xfId="57631"/>
    <cellStyle name="Punto0 4 8 4 2" xfId="57632"/>
    <cellStyle name="Punto0 4 8 5" xfId="57633"/>
    <cellStyle name="Punto0 4 9" xfId="57634"/>
    <cellStyle name="Punto0 4 9 2" xfId="57635"/>
    <cellStyle name="Punto0 4 9 2 2" xfId="57636"/>
    <cellStyle name="Punto0 4 9 2 2 2" xfId="57637"/>
    <cellStyle name="Punto0 4 9 2 3" xfId="57638"/>
    <cellStyle name="Punto0 4 9 2 4" xfId="57639"/>
    <cellStyle name="Punto0 4 9 2 5" xfId="57640"/>
    <cellStyle name="Punto0 4 9 2 6" xfId="57641"/>
    <cellStyle name="Punto0 4 9 3" xfId="57642"/>
    <cellStyle name="Punto0 4 9 3 2" xfId="57643"/>
    <cellStyle name="Punto0 4 9 3 3" xfId="57644"/>
    <cellStyle name="Punto0 4 9 4" xfId="57645"/>
    <cellStyle name="Punto0 4 9 4 2" xfId="57646"/>
    <cellStyle name="Punto0 4 9 4 3" xfId="57647"/>
    <cellStyle name="Punto0 4 9 5" xfId="57648"/>
    <cellStyle name="Punto0 4_CUENTAS BANCARIAS" xfId="57649"/>
    <cellStyle name="Punto0 40" xfId="57650"/>
    <cellStyle name="Punto0 40 2" xfId="57651"/>
    <cellStyle name="Punto0 40 2 2" xfId="57652"/>
    <cellStyle name="Punto0 40 2 2 2" xfId="57653"/>
    <cellStyle name="Punto0 40 2 3" xfId="57654"/>
    <cellStyle name="Punto0 40 2 4" xfId="57655"/>
    <cellStyle name="Punto0 40 2 5" xfId="57656"/>
    <cellStyle name="Punto0 40 2 6" xfId="57657"/>
    <cellStyle name="Punto0 40 3" xfId="57658"/>
    <cellStyle name="Punto0 40 3 2" xfId="57659"/>
    <cellStyle name="Punto0 40 4" xfId="57660"/>
    <cellStyle name="Punto0 40 4 2" xfId="57661"/>
    <cellStyle name="Punto0 40 5" xfId="57662"/>
    <cellStyle name="Punto0 41" xfId="57663"/>
    <cellStyle name="Punto0 41 2" xfId="57664"/>
    <cellStyle name="Punto0 41 2 2" xfId="57665"/>
    <cellStyle name="Punto0 41 2 2 2" xfId="57666"/>
    <cellStyle name="Punto0 41 2 3" xfId="57667"/>
    <cellStyle name="Punto0 41 2 4" xfId="57668"/>
    <cellStyle name="Punto0 41 2 5" xfId="57669"/>
    <cellStyle name="Punto0 41 2 6" xfId="57670"/>
    <cellStyle name="Punto0 41 3" xfId="57671"/>
    <cellStyle name="Punto0 41 3 2" xfId="57672"/>
    <cellStyle name="Punto0 41 4" xfId="57673"/>
    <cellStyle name="Punto0 41 4 2" xfId="57674"/>
    <cellStyle name="Punto0 41 5" xfId="57675"/>
    <cellStyle name="Punto0 42" xfId="57676"/>
    <cellStyle name="Punto0 42 2" xfId="57677"/>
    <cellStyle name="Punto0 42 2 2" xfId="57678"/>
    <cellStyle name="Punto0 42 2 2 2" xfId="57679"/>
    <cellStyle name="Punto0 42 2 3" xfId="57680"/>
    <cellStyle name="Punto0 42 2 4" xfId="57681"/>
    <cellStyle name="Punto0 42 2 5" xfId="57682"/>
    <cellStyle name="Punto0 42 2 6" xfId="57683"/>
    <cellStyle name="Punto0 42 3" xfId="57684"/>
    <cellStyle name="Punto0 42 3 2" xfId="57685"/>
    <cellStyle name="Punto0 42 4" xfId="57686"/>
    <cellStyle name="Punto0 42 4 2" xfId="57687"/>
    <cellStyle name="Punto0 42 5" xfId="57688"/>
    <cellStyle name="Punto0 43" xfId="57689"/>
    <cellStyle name="Punto0 43 2" xfId="57690"/>
    <cellStyle name="Punto0 43 2 2" xfId="57691"/>
    <cellStyle name="Punto0 43 2 2 2" xfId="57692"/>
    <cellStyle name="Punto0 43 2 3" xfId="57693"/>
    <cellStyle name="Punto0 43 2 4" xfId="57694"/>
    <cellStyle name="Punto0 43 2 5" xfId="57695"/>
    <cellStyle name="Punto0 43 2 6" xfId="57696"/>
    <cellStyle name="Punto0 43 3" xfId="57697"/>
    <cellStyle name="Punto0 43 3 2" xfId="57698"/>
    <cellStyle name="Punto0 43 4" xfId="57699"/>
    <cellStyle name="Punto0 43 4 2" xfId="57700"/>
    <cellStyle name="Punto0 43 5" xfId="57701"/>
    <cellStyle name="Punto0 44" xfId="57702"/>
    <cellStyle name="Punto0 44 2" xfId="57703"/>
    <cellStyle name="Punto0 44 2 2" xfId="57704"/>
    <cellStyle name="Punto0 44 2 2 2" xfId="57705"/>
    <cellStyle name="Punto0 44 2 3" xfId="57706"/>
    <cellStyle name="Punto0 44 2 4" xfId="57707"/>
    <cellStyle name="Punto0 44 2 5" xfId="57708"/>
    <cellStyle name="Punto0 44 2 6" xfId="57709"/>
    <cellStyle name="Punto0 44 3" xfId="57710"/>
    <cellStyle name="Punto0 44 3 2" xfId="57711"/>
    <cellStyle name="Punto0 44 4" xfId="57712"/>
    <cellStyle name="Punto0 44 4 2" xfId="57713"/>
    <cellStyle name="Punto0 44 5" xfId="57714"/>
    <cellStyle name="Punto0 45" xfId="57715"/>
    <cellStyle name="Punto0 45 2" xfId="57716"/>
    <cellStyle name="Punto0 45 2 2" xfId="57717"/>
    <cellStyle name="Punto0 45 2 2 2" xfId="57718"/>
    <cellStyle name="Punto0 45 2 3" xfId="57719"/>
    <cellStyle name="Punto0 45 2 4" xfId="57720"/>
    <cellStyle name="Punto0 45 2 5" xfId="57721"/>
    <cellStyle name="Punto0 45 2 6" xfId="57722"/>
    <cellStyle name="Punto0 45 3" xfId="57723"/>
    <cellStyle name="Punto0 45 3 2" xfId="57724"/>
    <cellStyle name="Punto0 45 4" xfId="57725"/>
    <cellStyle name="Punto0 45 4 2" xfId="57726"/>
    <cellStyle name="Punto0 45 5" xfId="57727"/>
    <cellStyle name="Punto0 46" xfId="57728"/>
    <cellStyle name="Punto0 46 2" xfId="57729"/>
    <cellStyle name="Punto0 46 2 2" xfId="57730"/>
    <cellStyle name="Punto0 46 2 2 2" xfId="57731"/>
    <cellStyle name="Punto0 46 2 3" xfId="57732"/>
    <cellStyle name="Punto0 46 2 4" xfId="57733"/>
    <cellStyle name="Punto0 46 2 5" xfId="57734"/>
    <cellStyle name="Punto0 46 2 6" xfId="57735"/>
    <cellStyle name="Punto0 46 3" xfId="57736"/>
    <cellStyle name="Punto0 46 3 2" xfId="57737"/>
    <cellStyle name="Punto0 46 4" xfId="57738"/>
    <cellStyle name="Punto0 46 4 2" xfId="57739"/>
    <cellStyle name="Punto0 46 5" xfId="57740"/>
    <cellStyle name="Punto0 47" xfId="57741"/>
    <cellStyle name="Punto0 47 2" xfId="57742"/>
    <cellStyle name="Punto0 47 2 2" xfId="57743"/>
    <cellStyle name="Punto0 47 2 2 2" xfId="57744"/>
    <cellStyle name="Punto0 47 2 3" xfId="57745"/>
    <cellStyle name="Punto0 47 2 4" xfId="57746"/>
    <cellStyle name="Punto0 47 2 5" xfId="57747"/>
    <cellStyle name="Punto0 47 2 6" xfId="57748"/>
    <cellStyle name="Punto0 47 3" xfId="57749"/>
    <cellStyle name="Punto0 47 3 2" xfId="57750"/>
    <cellStyle name="Punto0 47 4" xfId="57751"/>
    <cellStyle name="Punto0 47 4 2" xfId="57752"/>
    <cellStyle name="Punto0 47 5" xfId="57753"/>
    <cellStyle name="Punto0 48" xfId="57754"/>
    <cellStyle name="Punto0 48 2" xfId="57755"/>
    <cellStyle name="Punto0 48 2 2" xfId="57756"/>
    <cellStyle name="Punto0 48 2 2 2" xfId="57757"/>
    <cellStyle name="Punto0 48 2 3" xfId="57758"/>
    <cellStyle name="Punto0 48 2 4" xfId="57759"/>
    <cellStyle name="Punto0 48 2 5" xfId="57760"/>
    <cellStyle name="Punto0 48 2 6" xfId="57761"/>
    <cellStyle name="Punto0 48 3" xfId="57762"/>
    <cellStyle name="Punto0 48 3 2" xfId="57763"/>
    <cellStyle name="Punto0 48 4" xfId="57764"/>
    <cellStyle name="Punto0 48 4 2" xfId="57765"/>
    <cellStyle name="Punto0 48 5" xfId="57766"/>
    <cellStyle name="Punto0 49" xfId="57767"/>
    <cellStyle name="Punto0 49 2" xfId="57768"/>
    <cellStyle name="Punto0 49 2 2" xfId="57769"/>
    <cellStyle name="Punto0 49 2 2 2" xfId="57770"/>
    <cellStyle name="Punto0 49 2 3" xfId="57771"/>
    <cellStyle name="Punto0 49 2 4" xfId="57772"/>
    <cellStyle name="Punto0 49 2 5" xfId="57773"/>
    <cellStyle name="Punto0 49 2 6" xfId="57774"/>
    <cellStyle name="Punto0 49 3" xfId="57775"/>
    <cellStyle name="Punto0 49 3 2" xfId="57776"/>
    <cellStyle name="Punto0 49 4" xfId="57777"/>
    <cellStyle name="Punto0 49 4 2" xfId="57778"/>
    <cellStyle name="Punto0 49 5" xfId="57779"/>
    <cellStyle name="Punto0 5" xfId="57780"/>
    <cellStyle name="Punto0 5 10" xfId="57781"/>
    <cellStyle name="Punto0 5 10 2" xfId="57782"/>
    <cellStyle name="Punto0 5 10 2 2" xfId="57783"/>
    <cellStyle name="Punto0 5 10 2 2 2" xfId="57784"/>
    <cellStyle name="Punto0 5 10 2 3" xfId="57785"/>
    <cellStyle name="Punto0 5 10 2 4" xfId="57786"/>
    <cellStyle name="Punto0 5 10 2 5" xfId="57787"/>
    <cellStyle name="Punto0 5 10 2 6" xfId="57788"/>
    <cellStyle name="Punto0 5 10 3" xfId="57789"/>
    <cellStyle name="Punto0 5 10 3 2" xfId="57790"/>
    <cellStyle name="Punto0 5 10 4" xfId="57791"/>
    <cellStyle name="Punto0 5 10 4 2" xfId="57792"/>
    <cellStyle name="Punto0 5 10 5" xfId="57793"/>
    <cellStyle name="Punto0 5 11" xfId="57794"/>
    <cellStyle name="Punto0 5 11 2" xfId="57795"/>
    <cellStyle name="Punto0 5 11 2 2" xfId="57796"/>
    <cellStyle name="Punto0 5 11 2 2 2" xfId="57797"/>
    <cellStyle name="Punto0 5 11 2 3" xfId="57798"/>
    <cellStyle name="Punto0 5 11 2 4" xfId="57799"/>
    <cellStyle name="Punto0 5 11 2 5" xfId="57800"/>
    <cellStyle name="Punto0 5 11 2 6" xfId="57801"/>
    <cellStyle name="Punto0 5 11 3" xfId="57802"/>
    <cellStyle name="Punto0 5 11 3 2" xfId="57803"/>
    <cellStyle name="Punto0 5 11 4" xfId="57804"/>
    <cellStyle name="Punto0 5 11 4 2" xfId="57805"/>
    <cellStyle name="Punto0 5 11 5" xfId="57806"/>
    <cellStyle name="Punto0 5 12" xfId="57807"/>
    <cellStyle name="Punto0 5 12 2" xfId="57808"/>
    <cellStyle name="Punto0 5 12 2 2" xfId="57809"/>
    <cellStyle name="Punto0 5 12 3" xfId="57810"/>
    <cellStyle name="Punto0 5 13" xfId="57811"/>
    <cellStyle name="Punto0 5 14" xfId="57812"/>
    <cellStyle name="Punto0 5 2" xfId="57813"/>
    <cellStyle name="Punto0 5 2 2" xfId="57814"/>
    <cellStyle name="Punto0 5 2 2 2" xfId="57815"/>
    <cellStyle name="Punto0 5 2 2 2 2" xfId="57816"/>
    <cellStyle name="Punto0 5 2 2 3" xfId="57817"/>
    <cellStyle name="Punto0 5 2 2 4" xfId="57818"/>
    <cellStyle name="Punto0 5 2 3" xfId="57819"/>
    <cellStyle name="Punto0 5 2 3 2" xfId="57820"/>
    <cellStyle name="Punto0 5 2 3 3" xfId="57821"/>
    <cellStyle name="Punto0 5 2 3 4" xfId="57822"/>
    <cellStyle name="Punto0 5 2 4" xfId="57823"/>
    <cellStyle name="Punto0 5 3" xfId="57824"/>
    <cellStyle name="Punto0 5 3 2" xfId="57825"/>
    <cellStyle name="Punto0 5 3 2 2" xfId="57826"/>
    <cellStyle name="Punto0 5 3 2 2 2" xfId="57827"/>
    <cellStyle name="Punto0 5 3 2 3" xfId="57828"/>
    <cellStyle name="Punto0 5 3 2 4" xfId="57829"/>
    <cellStyle name="Punto0 5 3 2 5" xfId="57830"/>
    <cellStyle name="Punto0 5 3 2 6" xfId="57831"/>
    <cellStyle name="Punto0 5 3 3" xfId="57832"/>
    <cellStyle name="Punto0 5 3 3 2" xfId="57833"/>
    <cellStyle name="Punto0 5 3 4" xfId="57834"/>
    <cellStyle name="Punto0 5 3 4 2" xfId="57835"/>
    <cellStyle name="Punto0 5 3 5" xfId="57836"/>
    <cellStyle name="Punto0 5 3 6" xfId="57837"/>
    <cellStyle name="Punto0 5 4" xfId="57838"/>
    <cellStyle name="Punto0 5 4 2" xfId="57839"/>
    <cellStyle name="Punto0 5 4 2 2" xfId="57840"/>
    <cellStyle name="Punto0 5 4 2 2 2" xfId="57841"/>
    <cellStyle name="Punto0 5 4 2 3" xfId="57842"/>
    <cellStyle name="Punto0 5 4 2 4" xfId="57843"/>
    <cellStyle name="Punto0 5 4 2 5" xfId="57844"/>
    <cellStyle name="Punto0 5 4 2 6" xfId="57845"/>
    <cellStyle name="Punto0 5 4 3" xfId="57846"/>
    <cellStyle name="Punto0 5 4 3 2" xfId="57847"/>
    <cellStyle name="Punto0 5 4 4" xfId="57848"/>
    <cellStyle name="Punto0 5 4 4 2" xfId="57849"/>
    <cellStyle name="Punto0 5 4 5" xfId="57850"/>
    <cellStyle name="Punto0 5 4 6" xfId="57851"/>
    <cellStyle name="Punto0 5 5" xfId="57852"/>
    <cellStyle name="Punto0 5 5 2" xfId="57853"/>
    <cellStyle name="Punto0 5 5 2 2" xfId="57854"/>
    <cellStyle name="Punto0 5 5 2 2 2" xfId="57855"/>
    <cellStyle name="Punto0 5 5 2 3" xfId="57856"/>
    <cellStyle name="Punto0 5 5 2 4" xfId="57857"/>
    <cellStyle name="Punto0 5 5 2 5" xfId="57858"/>
    <cellStyle name="Punto0 5 5 2 6" xfId="57859"/>
    <cellStyle name="Punto0 5 5 3" xfId="57860"/>
    <cellStyle name="Punto0 5 5 3 2" xfId="57861"/>
    <cellStyle name="Punto0 5 5 4" xfId="57862"/>
    <cellStyle name="Punto0 5 5 4 2" xfId="57863"/>
    <cellStyle name="Punto0 5 5 5" xfId="57864"/>
    <cellStyle name="Punto0 5 6" xfId="57865"/>
    <cellStyle name="Punto0 5 6 2" xfId="57866"/>
    <cellStyle name="Punto0 5 6 2 2" xfId="57867"/>
    <cellStyle name="Punto0 5 6 2 2 2" xfId="57868"/>
    <cellStyle name="Punto0 5 6 2 3" xfId="57869"/>
    <cellStyle name="Punto0 5 6 2 4" xfId="57870"/>
    <cellStyle name="Punto0 5 6 2 5" xfId="57871"/>
    <cellStyle name="Punto0 5 6 2 6" xfId="57872"/>
    <cellStyle name="Punto0 5 6 3" xfId="57873"/>
    <cellStyle name="Punto0 5 6 3 2" xfId="57874"/>
    <cellStyle name="Punto0 5 6 4" xfId="57875"/>
    <cellStyle name="Punto0 5 6 4 2" xfId="57876"/>
    <cellStyle name="Punto0 5 6 5" xfId="57877"/>
    <cellStyle name="Punto0 5 7" xfId="57878"/>
    <cellStyle name="Punto0 5 7 2" xfId="57879"/>
    <cellStyle name="Punto0 5 7 2 2" xfId="57880"/>
    <cellStyle name="Punto0 5 7 2 2 2" xfId="57881"/>
    <cellStyle name="Punto0 5 7 2 3" xfId="57882"/>
    <cellStyle name="Punto0 5 7 2 4" xfId="57883"/>
    <cellStyle name="Punto0 5 7 2 5" xfId="57884"/>
    <cellStyle name="Punto0 5 7 2 6" xfId="57885"/>
    <cellStyle name="Punto0 5 7 3" xfId="57886"/>
    <cellStyle name="Punto0 5 7 3 2" xfId="57887"/>
    <cellStyle name="Punto0 5 7 4" xfId="57888"/>
    <cellStyle name="Punto0 5 7 4 2" xfId="57889"/>
    <cellStyle name="Punto0 5 7 5" xfId="57890"/>
    <cellStyle name="Punto0 5 8" xfId="57891"/>
    <cellStyle name="Punto0 5 8 2" xfId="57892"/>
    <cellStyle name="Punto0 5 8 2 2" xfId="57893"/>
    <cellStyle name="Punto0 5 8 2 2 2" xfId="57894"/>
    <cellStyle name="Punto0 5 8 2 3" xfId="57895"/>
    <cellStyle name="Punto0 5 8 2 4" xfId="57896"/>
    <cellStyle name="Punto0 5 8 2 5" xfId="57897"/>
    <cellStyle name="Punto0 5 8 2 6" xfId="57898"/>
    <cellStyle name="Punto0 5 8 3" xfId="57899"/>
    <cellStyle name="Punto0 5 8 3 2" xfId="57900"/>
    <cellStyle name="Punto0 5 8 4" xfId="57901"/>
    <cellStyle name="Punto0 5 8 4 2" xfId="57902"/>
    <cellStyle name="Punto0 5 8 5" xfId="57903"/>
    <cellStyle name="Punto0 5 9" xfId="57904"/>
    <cellStyle name="Punto0 5 9 2" xfId="57905"/>
    <cellStyle name="Punto0 5 9 2 2" xfId="57906"/>
    <cellStyle name="Punto0 5 9 2 2 2" xfId="57907"/>
    <cellStyle name="Punto0 5 9 2 3" xfId="57908"/>
    <cellStyle name="Punto0 5 9 2 4" xfId="57909"/>
    <cellStyle name="Punto0 5 9 2 5" xfId="57910"/>
    <cellStyle name="Punto0 5 9 2 6" xfId="57911"/>
    <cellStyle name="Punto0 5 9 3" xfId="57912"/>
    <cellStyle name="Punto0 5 9 3 2" xfId="57913"/>
    <cellStyle name="Punto0 5 9 4" xfId="57914"/>
    <cellStyle name="Punto0 5 9 4 2" xfId="57915"/>
    <cellStyle name="Punto0 5 9 5" xfId="57916"/>
    <cellStyle name="Punto0 50" xfId="57917"/>
    <cellStyle name="Punto0 50 2" xfId="57918"/>
    <cellStyle name="Punto0 50 2 2" xfId="57919"/>
    <cellStyle name="Punto0 50 2 2 2" xfId="57920"/>
    <cellStyle name="Punto0 50 2 3" xfId="57921"/>
    <cellStyle name="Punto0 50 2 4" xfId="57922"/>
    <cellStyle name="Punto0 50 2 5" xfId="57923"/>
    <cellStyle name="Punto0 50 2 6" xfId="57924"/>
    <cellStyle name="Punto0 50 3" xfId="57925"/>
    <cellStyle name="Punto0 50 3 2" xfId="57926"/>
    <cellStyle name="Punto0 50 4" xfId="57927"/>
    <cellStyle name="Punto0 50 4 2" xfId="57928"/>
    <cellStyle name="Punto0 50 5" xfId="57929"/>
    <cellStyle name="Punto0 51" xfId="57930"/>
    <cellStyle name="Punto0 51 2" xfId="57931"/>
    <cellStyle name="Punto0 51 2 2" xfId="57932"/>
    <cellStyle name="Punto0 51 2 2 2" xfId="57933"/>
    <cellStyle name="Punto0 51 2 3" xfId="57934"/>
    <cellStyle name="Punto0 51 2 4" xfId="57935"/>
    <cellStyle name="Punto0 51 2 5" xfId="57936"/>
    <cellStyle name="Punto0 51 2 6" xfId="57937"/>
    <cellStyle name="Punto0 51 3" xfId="57938"/>
    <cellStyle name="Punto0 51 3 2" xfId="57939"/>
    <cellStyle name="Punto0 51 4" xfId="57940"/>
    <cellStyle name="Punto0 51 4 2" xfId="57941"/>
    <cellStyle name="Punto0 51 5" xfId="57942"/>
    <cellStyle name="Punto0 52" xfId="57943"/>
    <cellStyle name="Punto0 52 2" xfId="57944"/>
    <cellStyle name="Punto0 52 2 2" xfId="57945"/>
    <cellStyle name="Punto0 52 2 2 2" xfId="57946"/>
    <cellStyle name="Punto0 52 2 3" xfId="57947"/>
    <cellStyle name="Punto0 52 2 4" xfId="57948"/>
    <cellStyle name="Punto0 52 2 5" xfId="57949"/>
    <cellStyle name="Punto0 52 2 6" xfId="57950"/>
    <cellStyle name="Punto0 52 3" xfId="57951"/>
    <cellStyle name="Punto0 52 3 2" xfId="57952"/>
    <cellStyle name="Punto0 52 4" xfId="57953"/>
    <cellStyle name="Punto0 52 4 2" xfId="57954"/>
    <cellStyle name="Punto0 52 5" xfId="57955"/>
    <cellStyle name="Punto0 53" xfId="57956"/>
    <cellStyle name="Punto0 53 2" xfId="57957"/>
    <cellStyle name="Punto0 53 2 2" xfId="57958"/>
    <cellStyle name="Punto0 53 2 2 2" xfId="57959"/>
    <cellStyle name="Punto0 53 2 3" xfId="57960"/>
    <cellStyle name="Punto0 53 2 4" xfId="57961"/>
    <cellStyle name="Punto0 53 2 5" xfId="57962"/>
    <cellStyle name="Punto0 53 2 6" xfId="57963"/>
    <cellStyle name="Punto0 53 3" xfId="57964"/>
    <cellStyle name="Punto0 53 3 2" xfId="57965"/>
    <cellStyle name="Punto0 53 4" xfId="57966"/>
    <cellStyle name="Punto0 53 4 2" xfId="57967"/>
    <cellStyle name="Punto0 53 5" xfId="57968"/>
    <cellStyle name="Punto0 54" xfId="57969"/>
    <cellStyle name="Punto0 54 2" xfId="57970"/>
    <cellStyle name="Punto0 54 2 2" xfId="57971"/>
    <cellStyle name="Punto0 54 2 2 2" xfId="57972"/>
    <cellStyle name="Punto0 54 2 3" xfId="57973"/>
    <cellStyle name="Punto0 54 2 4" xfId="57974"/>
    <cellStyle name="Punto0 54 2 5" xfId="57975"/>
    <cellStyle name="Punto0 54 2 6" xfId="57976"/>
    <cellStyle name="Punto0 54 3" xfId="57977"/>
    <cellStyle name="Punto0 54 3 2" xfId="57978"/>
    <cellStyle name="Punto0 54 4" xfId="57979"/>
    <cellStyle name="Punto0 54 4 2" xfId="57980"/>
    <cellStyle name="Punto0 54 5" xfId="57981"/>
    <cellStyle name="Punto0 55" xfId="57982"/>
    <cellStyle name="Punto0 55 2" xfId="57983"/>
    <cellStyle name="Punto0 55 2 2" xfId="57984"/>
    <cellStyle name="Punto0 55 2 2 2" xfId="57985"/>
    <cellStyle name="Punto0 55 2 3" xfId="57986"/>
    <cellStyle name="Punto0 55 2 4" xfId="57987"/>
    <cellStyle name="Punto0 55 2 5" xfId="57988"/>
    <cellStyle name="Punto0 55 2 6" xfId="57989"/>
    <cellStyle name="Punto0 55 3" xfId="57990"/>
    <cellStyle name="Punto0 55 3 2" xfId="57991"/>
    <cellStyle name="Punto0 55 4" xfId="57992"/>
    <cellStyle name="Punto0 55 4 2" xfId="57993"/>
    <cellStyle name="Punto0 55 5" xfId="57994"/>
    <cellStyle name="Punto0 56" xfId="57995"/>
    <cellStyle name="Punto0 56 2" xfId="57996"/>
    <cellStyle name="Punto0 56 2 2" xfId="57997"/>
    <cellStyle name="Punto0 56 2 2 2" xfId="57998"/>
    <cellStyle name="Punto0 56 2 3" xfId="57999"/>
    <cellStyle name="Punto0 56 2 4" xfId="58000"/>
    <cellStyle name="Punto0 56 2 5" xfId="58001"/>
    <cellStyle name="Punto0 56 2 6" xfId="58002"/>
    <cellStyle name="Punto0 56 3" xfId="58003"/>
    <cellStyle name="Punto0 56 3 2" xfId="58004"/>
    <cellStyle name="Punto0 56 4" xfId="58005"/>
    <cellStyle name="Punto0 56 4 2" xfId="58006"/>
    <cellStyle name="Punto0 56 5" xfId="58007"/>
    <cellStyle name="Punto0 57" xfId="58008"/>
    <cellStyle name="Punto0 57 2" xfId="58009"/>
    <cellStyle name="Punto0 57 2 2" xfId="58010"/>
    <cellStyle name="Punto0 57 2 2 2" xfId="58011"/>
    <cellStyle name="Punto0 57 2 3" xfId="58012"/>
    <cellStyle name="Punto0 57 2 4" xfId="58013"/>
    <cellStyle name="Punto0 57 2 5" xfId="58014"/>
    <cellStyle name="Punto0 57 2 6" xfId="58015"/>
    <cellStyle name="Punto0 57 3" xfId="58016"/>
    <cellStyle name="Punto0 57 3 2" xfId="58017"/>
    <cellStyle name="Punto0 57 4" xfId="58018"/>
    <cellStyle name="Punto0 57 4 2" xfId="58019"/>
    <cellStyle name="Punto0 57 5" xfId="58020"/>
    <cellStyle name="Punto0 58" xfId="58021"/>
    <cellStyle name="Punto0 58 2" xfId="58022"/>
    <cellStyle name="Punto0 58 2 2" xfId="58023"/>
    <cellStyle name="Punto0 58 2 2 2" xfId="58024"/>
    <cellStyle name="Punto0 58 2 3" xfId="58025"/>
    <cellStyle name="Punto0 58 2 4" xfId="58026"/>
    <cellStyle name="Punto0 58 2 5" xfId="58027"/>
    <cellStyle name="Punto0 58 2 6" xfId="58028"/>
    <cellStyle name="Punto0 58 3" xfId="58029"/>
    <cellStyle name="Punto0 58 3 2" xfId="58030"/>
    <cellStyle name="Punto0 58 4" xfId="58031"/>
    <cellStyle name="Punto0 58 4 2" xfId="58032"/>
    <cellStyle name="Punto0 58 5" xfId="58033"/>
    <cellStyle name="Punto0 59" xfId="58034"/>
    <cellStyle name="Punto0 59 2" xfId="58035"/>
    <cellStyle name="Punto0 59 2 2" xfId="58036"/>
    <cellStyle name="Punto0 59 2 2 2" xfId="58037"/>
    <cellStyle name="Punto0 59 2 3" xfId="58038"/>
    <cellStyle name="Punto0 59 2 4" xfId="58039"/>
    <cellStyle name="Punto0 59 2 5" xfId="58040"/>
    <cellStyle name="Punto0 59 2 6" xfId="58041"/>
    <cellStyle name="Punto0 59 3" xfId="58042"/>
    <cellStyle name="Punto0 59 3 2" xfId="58043"/>
    <cellStyle name="Punto0 59 4" xfId="58044"/>
    <cellStyle name="Punto0 59 4 2" xfId="58045"/>
    <cellStyle name="Punto0 59 5" xfId="58046"/>
    <cellStyle name="Punto0 6" xfId="58047"/>
    <cellStyle name="Punto0 6 2" xfId="58048"/>
    <cellStyle name="Punto0 6 2 2" xfId="58049"/>
    <cellStyle name="Punto0 6 2 2 2" xfId="58050"/>
    <cellStyle name="Punto0 6 2 2 3" xfId="58051"/>
    <cellStyle name="Punto0 6 2 2 4" xfId="58052"/>
    <cellStyle name="Punto0 6 2 3" xfId="58053"/>
    <cellStyle name="Punto0 6 2 4" xfId="58054"/>
    <cellStyle name="Punto0 6 3" xfId="58055"/>
    <cellStyle name="Punto0 6 3 2" xfId="58056"/>
    <cellStyle name="Punto0 6 3 2 2" xfId="58057"/>
    <cellStyle name="Punto0 6 3 3" xfId="58058"/>
    <cellStyle name="Punto0 6 3 4" xfId="58059"/>
    <cellStyle name="Punto0 6 3 5" xfId="58060"/>
    <cellStyle name="Punto0 6 4" xfId="58061"/>
    <cellStyle name="Punto0 6 4 2" xfId="58062"/>
    <cellStyle name="Punto0 6 4 3" xfId="58063"/>
    <cellStyle name="Punto0 6 5" xfId="58064"/>
    <cellStyle name="Punto0 60" xfId="58065"/>
    <cellStyle name="Punto0 60 2" xfId="58066"/>
    <cellStyle name="Punto0 60 2 2" xfId="58067"/>
    <cellStyle name="Punto0 60 2 2 2" xfId="58068"/>
    <cellStyle name="Punto0 60 2 3" xfId="58069"/>
    <cellStyle name="Punto0 60 2 4" xfId="58070"/>
    <cellStyle name="Punto0 60 2 5" xfId="58071"/>
    <cellStyle name="Punto0 60 2 6" xfId="58072"/>
    <cellStyle name="Punto0 60 3" xfId="58073"/>
    <cellStyle name="Punto0 60 3 2" xfId="58074"/>
    <cellStyle name="Punto0 60 4" xfId="58075"/>
    <cellStyle name="Punto0 60 4 2" xfId="58076"/>
    <cellStyle name="Punto0 60 5" xfId="58077"/>
    <cellStyle name="Punto0 61" xfId="58078"/>
    <cellStyle name="Punto0 61 2" xfId="58079"/>
    <cellStyle name="Punto0 61 2 2" xfId="58080"/>
    <cellStyle name="Punto0 61 2 2 2" xfId="58081"/>
    <cellStyle name="Punto0 61 2 3" xfId="58082"/>
    <cellStyle name="Punto0 61 2 4" xfId="58083"/>
    <cellStyle name="Punto0 61 2 5" xfId="58084"/>
    <cellStyle name="Punto0 61 2 6" xfId="58085"/>
    <cellStyle name="Punto0 61 3" xfId="58086"/>
    <cellStyle name="Punto0 61 3 2" xfId="58087"/>
    <cellStyle name="Punto0 61 4" xfId="58088"/>
    <cellStyle name="Punto0 61 4 2" xfId="58089"/>
    <cellStyle name="Punto0 61 5" xfId="58090"/>
    <cellStyle name="Punto0 62" xfId="58091"/>
    <cellStyle name="Punto0 62 2" xfId="58092"/>
    <cellStyle name="Punto0 62 2 2" xfId="58093"/>
    <cellStyle name="Punto0 62 2 2 2" xfId="58094"/>
    <cellStyle name="Punto0 62 2 3" xfId="58095"/>
    <cellStyle name="Punto0 62 2 4" xfId="58096"/>
    <cellStyle name="Punto0 62 2 5" xfId="58097"/>
    <cellStyle name="Punto0 62 2 6" xfId="58098"/>
    <cellStyle name="Punto0 62 3" xfId="58099"/>
    <cellStyle name="Punto0 62 3 2" xfId="58100"/>
    <cellStyle name="Punto0 62 4" xfId="58101"/>
    <cellStyle name="Punto0 62 4 2" xfId="58102"/>
    <cellStyle name="Punto0 62 5" xfId="58103"/>
    <cellStyle name="Punto0 63" xfId="58104"/>
    <cellStyle name="Punto0 63 2" xfId="58105"/>
    <cellStyle name="Punto0 63 2 2" xfId="58106"/>
    <cellStyle name="Punto0 63 2 2 2" xfId="58107"/>
    <cellStyle name="Punto0 63 2 3" xfId="58108"/>
    <cellStyle name="Punto0 63 2 4" xfId="58109"/>
    <cellStyle name="Punto0 63 2 5" xfId="58110"/>
    <cellStyle name="Punto0 63 2 6" xfId="58111"/>
    <cellStyle name="Punto0 63 3" xfId="58112"/>
    <cellStyle name="Punto0 63 3 2" xfId="58113"/>
    <cellStyle name="Punto0 63 4" xfId="58114"/>
    <cellStyle name="Punto0 63 4 2" xfId="58115"/>
    <cellStyle name="Punto0 63 5" xfId="58116"/>
    <cellStyle name="Punto0 64" xfId="58117"/>
    <cellStyle name="Punto0 64 2" xfId="58118"/>
    <cellStyle name="Punto0 64 2 2" xfId="58119"/>
    <cellStyle name="Punto0 64 2 2 2" xfId="58120"/>
    <cellStyle name="Punto0 64 2 3" xfId="58121"/>
    <cellStyle name="Punto0 64 2 4" xfId="58122"/>
    <cellStyle name="Punto0 64 2 5" xfId="58123"/>
    <cellStyle name="Punto0 64 2 6" xfId="58124"/>
    <cellStyle name="Punto0 64 3" xfId="58125"/>
    <cellStyle name="Punto0 64 3 2" xfId="58126"/>
    <cellStyle name="Punto0 64 4" xfId="58127"/>
    <cellStyle name="Punto0 64 4 2" xfId="58128"/>
    <cellStyle name="Punto0 64 5" xfId="58129"/>
    <cellStyle name="Punto0 65" xfId="58130"/>
    <cellStyle name="Punto0 65 2" xfId="58131"/>
    <cellStyle name="Punto0 65 2 2" xfId="58132"/>
    <cellStyle name="Punto0 65 3" xfId="58133"/>
    <cellStyle name="Punto0 66" xfId="58134"/>
    <cellStyle name="Punto0 66 2" xfId="58135"/>
    <cellStyle name="Punto0 66 3" xfId="58136"/>
    <cellStyle name="Punto0 66 4" xfId="58137"/>
    <cellStyle name="Punto0 67" xfId="58138"/>
    <cellStyle name="Punto0 67 2" xfId="58139"/>
    <cellStyle name="Punto0 67 3" xfId="58140"/>
    <cellStyle name="Punto0 67 4" xfId="58141"/>
    <cellStyle name="Punto0 68" xfId="58142"/>
    <cellStyle name="Punto0 68 2" xfId="58143"/>
    <cellStyle name="Punto0 68 3" xfId="58144"/>
    <cellStyle name="Punto0 68 4" xfId="58145"/>
    <cellStyle name="Punto0 69" xfId="58146"/>
    <cellStyle name="Punto0 7" xfId="58147"/>
    <cellStyle name="Punto0 7 2" xfId="58148"/>
    <cellStyle name="Punto0 7 2 2" xfId="58149"/>
    <cellStyle name="Punto0 7 2 2 2" xfId="58150"/>
    <cellStyle name="Punto0 7 2 2 3" xfId="58151"/>
    <cellStyle name="Punto0 7 2 2 4" xfId="58152"/>
    <cellStyle name="Punto0 7 2 3" xfId="58153"/>
    <cellStyle name="Punto0 7 2 4" xfId="58154"/>
    <cellStyle name="Punto0 7 3" xfId="58155"/>
    <cellStyle name="Punto0 7 3 2" xfId="58156"/>
    <cellStyle name="Punto0 7 3 2 2" xfId="58157"/>
    <cellStyle name="Punto0 7 3 3" xfId="58158"/>
    <cellStyle name="Punto0 7 3 4" xfId="58159"/>
    <cellStyle name="Punto0 7 3 5" xfId="58160"/>
    <cellStyle name="Punto0 7 4" xfId="58161"/>
    <cellStyle name="Punto0 7 4 2" xfId="58162"/>
    <cellStyle name="Punto0 7 4 3" xfId="58163"/>
    <cellStyle name="Punto0 7 5" xfId="58164"/>
    <cellStyle name="Punto0 70" xfId="58165"/>
    <cellStyle name="Punto0 71" xfId="58166"/>
    <cellStyle name="Punto0 72" xfId="58167"/>
    <cellStyle name="Punto0 73" xfId="58168"/>
    <cellStyle name="Punto0 74" xfId="58169"/>
    <cellStyle name="Punto0 75" xfId="58170"/>
    <cellStyle name="Punto0 76" xfId="58171"/>
    <cellStyle name="Punto0 77" xfId="58172"/>
    <cellStyle name="Punto0 78" xfId="58173"/>
    <cellStyle name="Punto0 79" xfId="58174"/>
    <cellStyle name="Punto0 8" xfId="58175"/>
    <cellStyle name="Punto0 8 2" xfId="58176"/>
    <cellStyle name="Punto0 8 2 2" xfId="58177"/>
    <cellStyle name="Punto0 8 2 2 2" xfId="58178"/>
    <cellStyle name="Punto0 8 2 2 3" xfId="58179"/>
    <cellStyle name="Punto0 8 2 3" xfId="58180"/>
    <cellStyle name="Punto0 8 2 3 2" xfId="58181"/>
    <cellStyle name="Punto0 8 3" xfId="58182"/>
    <cellStyle name="Punto0 8 3 2" xfId="58183"/>
    <cellStyle name="Punto0 8 3 2 2" xfId="58184"/>
    <cellStyle name="Punto0 8 3 3" xfId="58185"/>
    <cellStyle name="Punto0 8 4" xfId="58186"/>
    <cellStyle name="Punto0 8 4 2" xfId="58187"/>
    <cellStyle name="Punto0 8 4 3" xfId="58188"/>
    <cellStyle name="Punto0 8 4 3 2" xfId="58189"/>
    <cellStyle name="Punto0 8 4 3 2 2" xfId="58190"/>
    <cellStyle name="Punto0 8 4 3 2 3" xfId="58191"/>
    <cellStyle name="Punto0 8 4 4" xfId="58192"/>
    <cellStyle name="Punto0 8 4 4 2" xfId="58193"/>
    <cellStyle name="Punto0 8 5" xfId="58194"/>
    <cellStyle name="Punto0 8 5 2" xfId="58195"/>
    <cellStyle name="Punto0 8 6" xfId="58196"/>
    <cellStyle name="Punto0 8 7" xfId="58197"/>
    <cellStyle name="Punto0 8 7 2" xfId="58198"/>
    <cellStyle name="Punto0 8 7 3" xfId="58199"/>
    <cellStyle name="Punto0 8 8" xfId="58200"/>
    <cellStyle name="Punto0 80" xfId="58201"/>
    <cellStyle name="Punto0 81" xfId="58202"/>
    <cellStyle name="Punto0 82" xfId="58203"/>
    <cellStyle name="Punto0 83" xfId="58204"/>
    <cellStyle name="Punto0 84" xfId="58205"/>
    <cellStyle name="Punto0 85" xfId="58206"/>
    <cellStyle name="Punto0 86" xfId="58207"/>
    <cellStyle name="Punto0 87" xfId="58208"/>
    <cellStyle name="Punto0 88" xfId="58209"/>
    <cellStyle name="Punto0 89" xfId="58210"/>
    <cellStyle name="Punto0 9" xfId="58211"/>
    <cellStyle name="Punto0 9 2" xfId="58212"/>
    <cellStyle name="Punto0 9 2 2" xfId="58213"/>
    <cellStyle name="Punto0 9 2 2 2" xfId="58214"/>
    <cellStyle name="Punto0 9 2 3" xfId="58215"/>
    <cellStyle name="Punto0 9 2 3 2" xfId="58216"/>
    <cellStyle name="Punto0 9 2 4" xfId="58217"/>
    <cellStyle name="Punto0 9 2 4 2" xfId="58218"/>
    <cellStyle name="Punto0 9 2 4 3" xfId="58219"/>
    <cellStyle name="Punto0 9 2 5" xfId="58220"/>
    <cellStyle name="Punto0 9 3" xfId="58221"/>
    <cellStyle name="Punto0 9 3 2" xfId="58222"/>
    <cellStyle name="Punto0 9 3 2 2" xfId="58223"/>
    <cellStyle name="Punto0 9 3 3" xfId="58224"/>
    <cellStyle name="Punto0 9 3 4" xfId="58225"/>
    <cellStyle name="Punto0 9 3 5" xfId="58226"/>
    <cellStyle name="Punto0 9 4" xfId="58227"/>
    <cellStyle name="Punto0 9 4 2" xfId="58228"/>
    <cellStyle name="Punto0 9 4 3" xfId="58229"/>
    <cellStyle name="Punto0 9 5" xfId="58230"/>
    <cellStyle name="Punto0 9 5 2" xfId="58231"/>
    <cellStyle name="Punto0 9 5 3" xfId="58232"/>
    <cellStyle name="Punto0 9 6" xfId="58233"/>
    <cellStyle name="Punto0 9 7" xfId="58234"/>
    <cellStyle name="Punto0_Analisis Todos los  Honorarios 2010 con Proyecto de Ley" xfId="58235"/>
    <cellStyle name="Saída" xfId="58236"/>
    <cellStyle name="Saída 2" xfId="58237"/>
    <cellStyle name="Saída 2 2" xfId="58238"/>
    <cellStyle name="Saída 2 2 2" xfId="58239"/>
    <cellStyle name="Saída 2 3" xfId="58240"/>
    <cellStyle name="Saída 2 3 2" xfId="58241"/>
    <cellStyle name="Saída 2 4" xfId="58242"/>
    <cellStyle name="Saída 2 5" xfId="58243"/>
    <cellStyle name="Saída 3" xfId="58244"/>
    <cellStyle name="Saída 3 2" xfId="58245"/>
    <cellStyle name="Saída 4" xfId="58246"/>
    <cellStyle name="Saída 4 2" xfId="58247"/>
    <cellStyle name="Saída 5" xfId="58248"/>
    <cellStyle name="Saída 6" xfId="58249"/>
    <cellStyle name="Saída 7" xfId="58250"/>
    <cellStyle name="Salida 10" xfId="58251"/>
    <cellStyle name="Salida 10 2" xfId="58252"/>
    <cellStyle name="Salida 10 2 2" xfId="58253"/>
    <cellStyle name="Salida 10 2 2 2" xfId="58254"/>
    <cellStyle name="Salida 10 2 3" xfId="58255"/>
    <cellStyle name="Salida 10 2 3 2" xfId="58256"/>
    <cellStyle name="Salida 10 2 4" xfId="58257"/>
    <cellStyle name="Salida 10 2 5" xfId="58258"/>
    <cellStyle name="Salida 10 2 6" xfId="58259"/>
    <cellStyle name="Salida 10 3" xfId="58260"/>
    <cellStyle name="Salida 10 3 2" xfId="58261"/>
    <cellStyle name="Salida 10 4" xfId="58262"/>
    <cellStyle name="Salida 10 4 2" xfId="58263"/>
    <cellStyle name="Salida 10 5" xfId="58264"/>
    <cellStyle name="Salida 10 5 2" xfId="58265"/>
    <cellStyle name="Salida 10 6" xfId="58266"/>
    <cellStyle name="Salida 11" xfId="58267"/>
    <cellStyle name="Salida 11 2" xfId="58268"/>
    <cellStyle name="Salida 11 2 2" xfId="58269"/>
    <cellStyle name="Salida 11 2 2 2" xfId="58270"/>
    <cellStyle name="Salida 11 2 3" xfId="58271"/>
    <cellStyle name="Salida 11 2 3 2" xfId="58272"/>
    <cellStyle name="Salida 11 2 4" xfId="58273"/>
    <cellStyle name="Salida 11 2 5" xfId="58274"/>
    <cellStyle name="Salida 11 2 6" xfId="58275"/>
    <cellStyle name="Salida 11 3" xfId="58276"/>
    <cellStyle name="Salida 11 3 2" xfId="58277"/>
    <cellStyle name="Salida 11 4" xfId="58278"/>
    <cellStyle name="Salida 11 4 2" xfId="58279"/>
    <cellStyle name="Salida 11 5" xfId="58280"/>
    <cellStyle name="Salida 11 5 2" xfId="58281"/>
    <cellStyle name="Salida 11 6" xfId="58282"/>
    <cellStyle name="Salida 12" xfId="58283"/>
    <cellStyle name="Salida 12 2" xfId="58284"/>
    <cellStyle name="Salida 12 2 2" xfId="58285"/>
    <cellStyle name="Salida 12 2 2 2" xfId="58286"/>
    <cellStyle name="Salida 12 2 3" xfId="58287"/>
    <cellStyle name="Salida 12 2 3 2" xfId="58288"/>
    <cellStyle name="Salida 12 2 4" xfId="58289"/>
    <cellStyle name="Salida 12 2 5" xfId="58290"/>
    <cellStyle name="Salida 12 2 6" xfId="58291"/>
    <cellStyle name="Salida 12 3" xfId="58292"/>
    <cellStyle name="Salida 12 3 2" xfId="58293"/>
    <cellStyle name="Salida 12 4" xfId="58294"/>
    <cellStyle name="Salida 12 4 2" xfId="58295"/>
    <cellStyle name="Salida 12 5" xfId="58296"/>
    <cellStyle name="Salida 12 5 2" xfId="58297"/>
    <cellStyle name="Salida 12 6" xfId="58298"/>
    <cellStyle name="Salida 13" xfId="58299"/>
    <cellStyle name="Salida 13 2" xfId="58300"/>
    <cellStyle name="Salida 13 2 2" xfId="58301"/>
    <cellStyle name="Salida 13 2 2 2" xfId="58302"/>
    <cellStyle name="Salida 13 2 3" xfId="58303"/>
    <cellStyle name="Salida 13 2 4" xfId="58304"/>
    <cellStyle name="Salida 13 2 5" xfId="58305"/>
    <cellStyle name="Salida 13 2 6" xfId="58306"/>
    <cellStyle name="Salida 13 3" xfId="58307"/>
    <cellStyle name="Salida 13 3 2" xfId="58308"/>
    <cellStyle name="Salida 13 4" xfId="58309"/>
    <cellStyle name="Salida 13 4 2" xfId="58310"/>
    <cellStyle name="Salida 13 5" xfId="58311"/>
    <cellStyle name="Salida 14" xfId="58312"/>
    <cellStyle name="Salida 14 2" xfId="58313"/>
    <cellStyle name="Salida 14 2 2" xfId="58314"/>
    <cellStyle name="Salida 14 2 2 2" xfId="58315"/>
    <cellStyle name="Salida 14 2 3" xfId="58316"/>
    <cellStyle name="Salida 14 2 4" xfId="58317"/>
    <cellStyle name="Salida 14 2 5" xfId="58318"/>
    <cellStyle name="Salida 14 2 6" xfId="58319"/>
    <cellStyle name="Salida 14 3" xfId="58320"/>
    <cellStyle name="Salida 14 3 2" xfId="58321"/>
    <cellStyle name="Salida 14 4" xfId="58322"/>
    <cellStyle name="Salida 14 4 2" xfId="58323"/>
    <cellStyle name="Salida 14 5" xfId="58324"/>
    <cellStyle name="Salida 15" xfId="58325"/>
    <cellStyle name="Salida 15 2" xfId="58326"/>
    <cellStyle name="Salida 15 3" xfId="58327"/>
    <cellStyle name="Salida 16" xfId="58328"/>
    <cellStyle name="Salida 16 2" xfId="58329"/>
    <cellStyle name="Salida 17" xfId="58330"/>
    <cellStyle name="Salida 18" xfId="58331"/>
    <cellStyle name="Salida 2" xfId="58332"/>
    <cellStyle name="Salida 2 10" xfId="58333"/>
    <cellStyle name="Salida 2 10 2" xfId="58334"/>
    <cellStyle name="Salida 2 10 2 2" xfId="58335"/>
    <cellStyle name="Salida 2 10 3" xfId="58336"/>
    <cellStyle name="Salida 2 10 4" xfId="58337"/>
    <cellStyle name="Salida 2 11" xfId="58338"/>
    <cellStyle name="Salida 2 11 2" xfId="58339"/>
    <cellStyle name="Salida 2 11 3" xfId="58340"/>
    <cellStyle name="Salida 2 11 4" xfId="58341"/>
    <cellStyle name="Salida 2 12" xfId="58342"/>
    <cellStyle name="Salida 2 12 2" xfId="58343"/>
    <cellStyle name="Salida 2 12 2 2" xfId="58344"/>
    <cellStyle name="Salida 2 12 3" xfId="58345"/>
    <cellStyle name="Salida 2 12 4" xfId="58346"/>
    <cellStyle name="Salida 2 13" xfId="58347"/>
    <cellStyle name="Salida 2 13 2" xfId="58348"/>
    <cellStyle name="Salida 2 13 3" xfId="58349"/>
    <cellStyle name="Salida 2 14" xfId="58350"/>
    <cellStyle name="Salida 2 14 2" xfId="58351"/>
    <cellStyle name="Salida 2 14 3" xfId="58352"/>
    <cellStyle name="Salida 2 15" xfId="58353"/>
    <cellStyle name="Salida 2 15 2" xfId="58354"/>
    <cellStyle name="Salida 2 15 3" xfId="58355"/>
    <cellStyle name="Salida 2 16" xfId="58356"/>
    <cellStyle name="Salida 2 17" xfId="58357"/>
    <cellStyle name="Salida 2 18" xfId="58358"/>
    <cellStyle name="Salida 2 19" xfId="58359"/>
    <cellStyle name="Salida 2 2" xfId="58360"/>
    <cellStyle name="Salida 2 2 10" xfId="58361"/>
    <cellStyle name="Salida 2 2 10 2" xfId="58362"/>
    <cellStyle name="Salida 2 2 10 3" xfId="58363"/>
    <cellStyle name="Salida 2 2 11" xfId="58364"/>
    <cellStyle name="Salida 2 2 11 2" xfId="58365"/>
    <cellStyle name="Salida 2 2 11 3" xfId="58366"/>
    <cellStyle name="Salida 2 2 12" xfId="58367"/>
    <cellStyle name="Salida 2 2 12 2" xfId="58368"/>
    <cellStyle name="Salida 2 2 12 3" xfId="58369"/>
    <cellStyle name="Salida 2 2 13" xfId="58370"/>
    <cellStyle name="Salida 2 2 13 2" xfId="58371"/>
    <cellStyle name="Salida 2 2 13 3" xfId="58372"/>
    <cellStyle name="Salida 2 2 14" xfId="58373"/>
    <cellStyle name="Salida 2 2 14 2" xfId="58374"/>
    <cellStyle name="Salida 2 2 14 3" xfId="58375"/>
    <cellStyle name="Salida 2 2 15" xfId="58376"/>
    <cellStyle name="Salida 2 2 16" xfId="58377"/>
    <cellStyle name="Salida 2 2 17" xfId="58378"/>
    <cellStyle name="Salida 2 2 2" xfId="58379"/>
    <cellStyle name="Salida 2 2 2 10" xfId="58380"/>
    <cellStyle name="Salida 2 2 2 11" xfId="58381"/>
    <cellStyle name="Salida 2 2 2 2" xfId="58382"/>
    <cellStyle name="Salida 2 2 2 2 2" xfId="58383"/>
    <cellStyle name="Salida 2 2 2 2 2 2" xfId="58384"/>
    <cellStyle name="Salida 2 2 2 2 3" xfId="58385"/>
    <cellStyle name="Salida 2 2 2 2 3 2" xfId="58386"/>
    <cellStyle name="Salida 2 2 2 2 4" xfId="58387"/>
    <cellStyle name="Salida 2 2 2 3" xfId="58388"/>
    <cellStyle name="Salida 2 2 2 3 2" xfId="58389"/>
    <cellStyle name="Salida 2 2 2 3 2 2" xfId="58390"/>
    <cellStyle name="Salida 2 2 2 3 3" xfId="58391"/>
    <cellStyle name="Salida 2 2 2 3 4" xfId="58392"/>
    <cellStyle name="Salida 2 2 2 4" xfId="58393"/>
    <cellStyle name="Salida 2 2 2 4 2" xfId="58394"/>
    <cellStyle name="Salida 2 2 2 4 3" xfId="58395"/>
    <cellStyle name="Salida 2 2 2 4 4" xfId="58396"/>
    <cellStyle name="Salida 2 2 2 5" xfId="58397"/>
    <cellStyle name="Salida 2 2 2 5 2" xfId="58398"/>
    <cellStyle name="Salida 2 2 2 5 3" xfId="58399"/>
    <cellStyle name="Salida 2 2 2 5 4" xfId="58400"/>
    <cellStyle name="Salida 2 2 2 6" xfId="58401"/>
    <cellStyle name="Salida 2 2 2 6 2" xfId="58402"/>
    <cellStyle name="Salida 2 2 2 6 3" xfId="58403"/>
    <cellStyle name="Salida 2 2 2 7" xfId="58404"/>
    <cellStyle name="Salida 2 2 2 7 2" xfId="58405"/>
    <cellStyle name="Salida 2 2 2 7 3" xfId="58406"/>
    <cellStyle name="Salida 2 2 2 8" xfId="58407"/>
    <cellStyle name="Salida 2 2 2 8 2" xfId="58408"/>
    <cellStyle name="Salida 2 2 2 8 3" xfId="58409"/>
    <cellStyle name="Salida 2 2 2 9" xfId="58410"/>
    <cellStyle name="Salida 2 2 3" xfId="58411"/>
    <cellStyle name="Salida 2 2 3 10" xfId="58412"/>
    <cellStyle name="Salida 2 2 3 11" xfId="58413"/>
    <cellStyle name="Salida 2 2 3 2" xfId="58414"/>
    <cellStyle name="Salida 2 2 3 2 2" xfId="58415"/>
    <cellStyle name="Salida 2 2 3 2 3" xfId="58416"/>
    <cellStyle name="Salida 2 2 3 2 4" xfId="58417"/>
    <cellStyle name="Salida 2 2 3 3" xfId="58418"/>
    <cellStyle name="Salida 2 2 3 3 2" xfId="58419"/>
    <cellStyle name="Salida 2 2 3 3 3" xfId="58420"/>
    <cellStyle name="Salida 2 2 3 3 4" xfId="58421"/>
    <cellStyle name="Salida 2 2 3 4" xfId="58422"/>
    <cellStyle name="Salida 2 2 3 4 2" xfId="58423"/>
    <cellStyle name="Salida 2 2 3 4 3" xfId="58424"/>
    <cellStyle name="Salida 2 2 3 5" xfId="58425"/>
    <cellStyle name="Salida 2 2 3 5 2" xfId="58426"/>
    <cellStyle name="Salida 2 2 3 5 3" xfId="58427"/>
    <cellStyle name="Salida 2 2 3 6" xfId="58428"/>
    <cellStyle name="Salida 2 2 3 6 2" xfId="58429"/>
    <cellStyle name="Salida 2 2 3 6 3" xfId="58430"/>
    <cellStyle name="Salida 2 2 3 7" xfId="58431"/>
    <cellStyle name="Salida 2 2 3 7 2" xfId="58432"/>
    <cellStyle name="Salida 2 2 3 7 3" xfId="58433"/>
    <cellStyle name="Salida 2 2 3 8" xfId="58434"/>
    <cellStyle name="Salida 2 2 3 8 2" xfId="58435"/>
    <cellStyle name="Salida 2 2 3 8 3" xfId="58436"/>
    <cellStyle name="Salida 2 2 3 9" xfId="58437"/>
    <cellStyle name="Salida 2 2 4" xfId="58438"/>
    <cellStyle name="Salida 2 2 4 10" xfId="58439"/>
    <cellStyle name="Salida 2 2 4 11" xfId="58440"/>
    <cellStyle name="Salida 2 2 4 2" xfId="58441"/>
    <cellStyle name="Salida 2 2 4 2 2" xfId="58442"/>
    <cellStyle name="Salida 2 2 4 2 3" xfId="58443"/>
    <cellStyle name="Salida 2 2 4 2 4" xfId="58444"/>
    <cellStyle name="Salida 2 2 4 3" xfId="58445"/>
    <cellStyle name="Salida 2 2 4 3 2" xfId="58446"/>
    <cellStyle name="Salida 2 2 4 3 3" xfId="58447"/>
    <cellStyle name="Salida 2 2 4 4" xfId="58448"/>
    <cellStyle name="Salida 2 2 4 4 2" xfId="58449"/>
    <cellStyle name="Salida 2 2 4 4 3" xfId="58450"/>
    <cellStyle name="Salida 2 2 4 5" xfId="58451"/>
    <cellStyle name="Salida 2 2 4 5 2" xfId="58452"/>
    <cellStyle name="Salida 2 2 4 5 3" xfId="58453"/>
    <cellStyle name="Salida 2 2 4 6" xfId="58454"/>
    <cellStyle name="Salida 2 2 4 6 2" xfId="58455"/>
    <cellStyle name="Salida 2 2 4 6 3" xfId="58456"/>
    <cellStyle name="Salida 2 2 4 7" xfId="58457"/>
    <cellStyle name="Salida 2 2 4 7 2" xfId="58458"/>
    <cellStyle name="Salida 2 2 4 7 3" xfId="58459"/>
    <cellStyle name="Salida 2 2 4 8" xfId="58460"/>
    <cellStyle name="Salida 2 2 4 8 2" xfId="58461"/>
    <cellStyle name="Salida 2 2 4 8 3" xfId="58462"/>
    <cellStyle name="Salida 2 2 4 9" xfId="58463"/>
    <cellStyle name="Salida 2 2 5" xfId="58464"/>
    <cellStyle name="Salida 2 2 5 10" xfId="58465"/>
    <cellStyle name="Salida 2 2 5 11" xfId="58466"/>
    <cellStyle name="Salida 2 2 5 2" xfId="58467"/>
    <cellStyle name="Salida 2 2 5 2 2" xfId="58468"/>
    <cellStyle name="Salida 2 2 5 2 3" xfId="58469"/>
    <cellStyle name="Salida 2 2 5 2 4" xfId="58470"/>
    <cellStyle name="Salida 2 2 5 3" xfId="58471"/>
    <cellStyle name="Salida 2 2 5 3 2" xfId="58472"/>
    <cellStyle name="Salida 2 2 5 3 3" xfId="58473"/>
    <cellStyle name="Salida 2 2 5 4" xfId="58474"/>
    <cellStyle name="Salida 2 2 5 4 2" xfId="58475"/>
    <cellStyle name="Salida 2 2 5 4 3" xfId="58476"/>
    <cellStyle name="Salida 2 2 5 5" xfId="58477"/>
    <cellStyle name="Salida 2 2 5 5 2" xfId="58478"/>
    <cellStyle name="Salida 2 2 5 5 3" xfId="58479"/>
    <cellStyle name="Salida 2 2 5 6" xfId="58480"/>
    <cellStyle name="Salida 2 2 5 6 2" xfId="58481"/>
    <cellStyle name="Salida 2 2 5 6 3" xfId="58482"/>
    <cellStyle name="Salida 2 2 5 7" xfId="58483"/>
    <cellStyle name="Salida 2 2 5 7 2" xfId="58484"/>
    <cellStyle name="Salida 2 2 5 7 3" xfId="58485"/>
    <cellStyle name="Salida 2 2 5 8" xfId="58486"/>
    <cellStyle name="Salida 2 2 5 8 2" xfId="58487"/>
    <cellStyle name="Salida 2 2 5 8 3" xfId="58488"/>
    <cellStyle name="Salida 2 2 5 9" xfId="58489"/>
    <cellStyle name="Salida 2 2 6" xfId="58490"/>
    <cellStyle name="Salida 2 2 6 10" xfId="58491"/>
    <cellStyle name="Salida 2 2 6 11" xfId="58492"/>
    <cellStyle name="Salida 2 2 6 2" xfId="58493"/>
    <cellStyle name="Salida 2 2 6 2 2" xfId="58494"/>
    <cellStyle name="Salida 2 2 6 2 3" xfId="58495"/>
    <cellStyle name="Salida 2 2 6 3" xfId="58496"/>
    <cellStyle name="Salida 2 2 6 3 2" xfId="58497"/>
    <cellStyle name="Salida 2 2 6 3 3" xfId="58498"/>
    <cellStyle name="Salida 2 2 6 4" xfId="58499"/>
    <cellStyle name="Salida 2 2 6 4 2" xfId="58500"/>
    <cellStyle name="Salida 2 2 6 4 3" xfId="58501"/>
    <cellStyle name="Salida 2 2 6 5" xfId="58502"/>
    <cellStyle name="Salida 2 2 6 5 2" xfId="58503"/>
    <cellStyle name="Salida 2 2 6 5 3" xfId="58504"/>
    <cellStyle name="Salida 2 2 6 6" xfId="58505"/>
    <cellStyle name="Salida 2 2 6 6 2" xfId="58506"/>
    <cellStyle name="Salida 2 2 6 6 3" xfId="58507"/>
    <cellStyle name="Salida 2 2 6 7" xfId="58508"/>
    <cellStyle name="Salida 2 2 6 7 2" xfId="58509"/>
    <cellStyle name="Salida 2 2 6 7 3" xfId="58510"/>
    <cellStyle name="Salida 2 2 6 8" xfId="58511"/>
    <cellStyle name="Salida 2 2 6 8 2" xfId="58512"/>
    <cellStyle name="Salida 2 2 6 8 3" xfId="58513"/>
    <cellStyle name="Salida 2 2 6 9" xfId="58514"/>
    <cellStyle name="Salida 2 2 7" xfId="58515"/>
    <cellStyle name="Salida 2 2 7 10" xfId="58516"/>
    <cellStyle name="Salida 2 2 7 11" xfId="58517"/>
    <cellStyle name="Salida 2 2 7 2" xfId="58518"/>
    <cellStyle name="Salida 2 2 7 2 2" xfId="58519"/>
    <cellStyle name="Salida 2 2 7 2 3" xfId="58520"/>
    <cellStyle name="Salida 2 2 7 3" xfId="58521"/>
    <cellStyle name="Salida 2 2 7 3 2" xfId="58522"/>
    <cellStyle name="Salida 2 2 7 3 3" xfId="58523"/>
    <cellStyle name="Salida 2 2 7 4" xfId="58524"/>
    <cellStyle name="Salida 2 2 7 4 2" xfId="58525"/>
    <cellStyle name="Salida 2 2 7 4 3" xfId="58526"/>
    <cellStyle name="Salida 2 2 7 5" xfId="58527"/>
    <cellStyle name="Salida 2 2 7 5 2" xfId="58528"/>
    <cellStyle name="Salida 2 2 7 5 3" xfId="58529"/>
    <cellStyle name="Salida 2 2 7 6" xfId="58530"/>
    <cellStyle name="Salida 2 2 7 6 2" xfId="58531"/>
    <cellStyle name="Salida 2 2 7 6 3" xfId="58532"/>
    <cellStyle name="Salida 2 2 7 7" xfId="58533"/>
    <cellStyle name="Salida 2 2 7 7 2" xfId="58534"/>
    <cellStyle name="Salida 2 2 7 7 3" xfId="58535"/>
    <cellStyle name="Salida 2 2 7 8" xfId="58536"/>
    <cellStyle name="Salida 2 2 7 8 2" xfId="58537"/>
    <cellStyle name="Salida 2 2 7 8 3" xfId="58538"/>
    <cellStyle name="Salida 2 2 7 9" xfId="58539"/>
    <cellStyle name="Salida 2 2 8" xfId="58540"/>
    <cellStyle name="Salida 2 2 8 2" xfId="58541"/>
    <cellStyle name="Salida 2 2 8 3" xfId="58542"/>
    <cellStyle name="Salida 2 2 8 4" xfId="58543"/>
    <cellStyle name="Salida 2 2 9" xfId="58544"/>
    <cellStyle name="Salida 2 2 9 2" xfId="58545"/>
    <cellStyle name="Salida 2 2 9 3" xfId="58546"/>
    <cellStyle name="Salida 2 3" xfId="58547"/>
    <cellStyle name="Salida 2 3 10" xfId="58548"/>
    <cellStyle name="Salida 2 3 11" xfId="58549"/>
    <cellStyle name="Salida 2 3 12" xfId="58550"/>
    <cellStyle name="Salida 2 3 2" xfId="58551"/>
    <cellStyle name="Salida 2 3 2 10" xfId="58552"/>
    <cellStyle name="Salida 2 3 2 11" xfId="58553"/>
    <cellStyle name="Salida 2 3 2 2" xfId="58554"/>
    <cellStyle name="Salida 2 3 2 2 2" xfId="58555"/>
    <cellStyle name="Salida 2 3 2 2 2 2" xfId="58556"/>
    <cellStyle name="Salida 2 3 2 2 3" xfId="58557"/>
    <cellStyle name="Salida 2 3 2 2 4" xfId="58558"/>
    <cellStyle name="Salida 2 3 2 3" xfId="58559"/>
    <cellStyle name="Salida 2 3 2 3 2" xfId="58560"/>
    <cellStyle name="Salida 2 3 2 3 3" xfId="58561"/>
    <cellStyle name="Salida 2 3 2 3 4" xfId="58562"/>
    <cellStyle name="Salida 2 3 2 4" xfId="58563"/>
    <cellStyle name="Salida 2 3 2 4 2" xfId="58564"/>
    <cellStyle name="Salida 2 3 2 4 3" xfId="58565"/>
    <cellStyle name="Salida 2 3 2 4 4" xfId="58566"/>
    <cellStyle name="Salida 2 3 2 5" xfId="58567"/>
    <cellStyle name="Salida 2 3 2 5 2" xfId="58568"/>
    <cellStyle name="Salida 2 3 2 5 3" xfId="58569"/>
    <cellStyle name="Salida 2 3 2 5 4" xfId="58570"/>
    <cellStyle name="Salida 2 3 2 6" xfId="58571"/>
    <cellStyle name="Salida 2 3 2 6 2" xfId="58572"/>
    <cellStyle name="Salida 2 3 2 6 3" xfId="58573"/>
    <cellStyle name="Salida 2 3 2 6 4" xfId="58574"/>
    <cellStyle name="Salida 2 3 2 7" xfId="58575"/>
    <cellStyle name="Salida 2 3 2 7 2" xfId="58576"/>
    <cellStyle name="Salida 2 3 2 7 3" xfId="58577"/>
    <cellStyle name="Salida 2 3 2 8" xfId="58578"/>
    <cellStyle name="Salida 2 3 2 8 2" xfId="58579"/>
    <cellStyle name="Salida 2 3 2 8 3" xfId="58580"/>
    <cellStyle name="Salida 2 3 2 9" xfId="58581"/>
    <cellStyle name="Salida 2 3 3" xfId="58582"/>
    <cellStyle name="Salida 2 3 3 2" xfId="58583"/>
    <cellStyle name="Salida 2 3 3 2 2" xfId="58584"/>
    <cellStyle name="Salida 2 3 3 3" xfId="58585"/>
    <cellStyle name="Salida 2 3 3 4" xfId="58586"/>
    <cellStyle name="Salida 2 3 4" xfId="58587"/>
    <cellStyle name="Salida 2 3 4 2" xfId="58588"/>
    <cellStyle name="Salida 2 3 4 2 2" xfId="58589"/>
    <cellStyle name="Salida 2 3 4 3" xfId="58590"/>
    <cellStyle name="Salida 2 3 4 4" xfId="58591"/>
    <cellStyle name="Salida 2 3 5" xfId="58592"/>
    <cellStyle name="Salida 2 3 5 2" xfId="58593"/>
    <cellStyle name="Salida 2 3 5 3" xfId="58594"/>
    <cellStyle name="Salida 2 3 5 4" xfId="58595"/>
    <cellStyle name="Salida 2 3 6" xfId="58596"/>
    <cellStyle name="Salida 2 3 6 2" xfId="58597"/>
    <cellStyle name="Salida 2 3 6 3" xfId="58598"/>
    <cellStyle name="Salida 2 3 6 4" xfId="58599"/>
    <cellStyle name="Salida 2 3 7" xfId="58600"/>
    <cellStyle name="Salida 2 3 7 2" xfId="58601"/>
    <cellStyle name="Salida 2 3 7 3" xfId="58602"/>
    <cellStyle name="Salida 2 3 7 4" xfId="58603"/>
    <cellStyle name="Salida 2 3 8" xfId="58604"/>
    <cellStyle name="Salida 2 3 8 2" xfId="58605"/>
    <cellStyle name="Salida 2 3 8 3" xfId="58606"/>
    <cellStyle name="Salida 2 3 9" xfId="58607"/>
    <cellStyle name="Salida 2 3 9 2" xfId="58608"/>
    <cellStyle name="Salida 2 3 9 3" xfId="58609"/>
    <cellStyle name="Salida 2 4" xfId="58610"/>
    <cellStyle name="Salida 2 4 10" xfId="58611"/>
    <cellStyle name="Salida 2 4 11" xfId="58612"/>
    <cellStyle name="Salida 2 4 2" xfId="58613"/>
    <cellStyle name="Salida 2 4 2 2" xfId="58614"/>
    <cellStyle name="Salida 2 4 2 2 2" xfId="58615"/>
    <cellStyle name="Salida 2 4 2 2 3" xfId="58616"/>
    <cellStyle name="Salida 2 4 2 3" xfId="58617"/>
    <cellStyle name="Salida 2 4 2 3 2" xfId="58618"/>
    <cellStyle name="Salida 2 4 2 4" xfId="58619"/>
    <cellStyle name="Salida 2 4 2 5" xfId="58620"/>
    <cellStyle name="Salida 2 4 2 6" xfId="58621"/>
    <cellStyle name="Salida 2 4 2 7" xfId="58622"/>
    <cellStyle name="Salida 2 4 3" xfId="58623"/>
    <cellStyle name="Salida 2 4 3 2" xfId="58624"/>
    <cellStyle name="Salida 2 4 3 2 2" xfId="58625"/>
    <cellStyle name="Salida 2 4 3 3" xfId="58626"/>
    <cellStyle name="Salida 2 4 3 4" xfId="58627"/>
    <cellStyle name="Salida 2 4 4" xfId="58628"/>
    <cellStyle name="Salida 2 4 4 2" xfId="58629"/>
    <cellStyle name="Salida 2 4 4 2 2" xfId="58630"/>
    <cellStyle name="Salida 2 4 4 3" xfId="58631"/>
    <cellStyle name="Salida 2 4 4 4" xfId="58632"/>
    <cellStyle name="Salida 2 4 5" xfId="58633"/>
    <cellStyle name="Salida 2 4 5 2" xfId="58634"/>
    <cellStyle name="Salida 2 4 5 3" xfId="58635"/>
    <cellStyle name="Salida 2 4 5 4" xfId="58636"/>
    <cellStyle name="Salida 2 4 6" xfId="58637"/>
    <cellStyle name="Salida 2 4 6 2" xfId="58638"/>
    <cellStyle name="Salida 2 4 6 3" xfId="58639"/>
    <cellStyle name="Salida 2 4 6 4" xfId="58640"/>
    <cellStyle name="Salida 2 4 7" xfId="58641"/>
    <cellStyle name="Salida 2 4 7 2" xfId="58642"/>
    <cellStyle name="Salida 2 4 7 3" xfId="58643"/>
    <cellStyle name="Salida 2 4 7 4" xfId="58644"/>
    <cellStyle name="Salida 2 4 8" xfId="58645"/>
    <cellStyle name="Salida 2 4 8 2" xfId="58646"/>
    <cellStyle name="Salida 2 4 8 3" xfId="58647"/>
    <cellStyle name="Salida 2 4 9" xfId="58648"/>
    <cellStyle name="Salida 2 5" xfId="58649"/>
    <cellStyle name="Salida 2 5 10" xfId="58650"/>
    <cellStyle name="Salida 2 5 11" xfId="58651"/>
    <cellStyle name="Salida 2 5 2" xfId="58652"/>
    <cellStyle name="Salida 2 5 2 2" xfId="58653"/>
    <cellStyle name="Salida 2 5 2 2 2" xfId="58654"/>
    <cellStyle name="Salida 2 5 2 2 3" xfId="58655"/>
    <cellStyle name="Salida 2 5 2 3" xfId="58656"/>
    <cellStyle name="Salida 2 5 2 3 2" xfId="58657"/>
    <cellStyle name="Salida 2 5 2 4" xfId="58658"/>
    <cellStyle name="Salida 2 5 2 5" xfId="58659"/>
    <cellStyle name="Salida 2 5 2 6" xfId="58660"/>
    <cellStyle name="Salida 2 5 2 7" xfId="58661"/>
    <cellStyle name="Salida 2 5 3" xfId="58662"/>
    <cellStyle name="Salida 2 5 3 2" xfId="58663"/>
    <cellStyle name="Salida 2 5 3 2 2" xfId="58664"/>
    <cellStyle name="Salida 2 5 3 3" xfId="58665"/>
    <cellStyle name="Salida 2 5 3 4" xfId="58666"/>
    <cellStyle name="Salida 2 5 4" xfId="58667"/>
    <cellStyle name="Salida 2 5 4 2" xfId="58668"/>
    <cellStyle name="Salida 2 5 4 2 2" xfId="58669"/>
    <cellStyle name="Salida 2 5 4 3" xfId="58670"/>
    <cellStyle name="Salida 2 5 4 4" xfId="58671"/>
    <cellStyle name="Salida 2 5 5" xfId="58672"/>
    <cellStyle name="Salida 2 5 5 2" xfId="58673"/>
    <cellStyle name="Salida 2 5 5 3" xfId="58674"/>
    <cellStyle name="Salida 2 5 5 4" xfId="58675"/>
    <cellStyle name="Salida 2 5 6" xfId="58676"/>
    <cellStyle name="Salida 2 5 6 2" xfId="58677"/>
    <cellStyle name="Salida 2 5 6 3" xfId="58678"/>
    <cellStyle name="Salida 2 5 6 4" xfId="58679"/>
    <cellStyle name="Salida 2 5 7" xfId="58680"/>
    <cellStyle name="Salida 2 5 7 2" xfId="58681"/>
    <cellStyle name="Salida 2 5 7 3" xfId="58682"/>
    <cellStyle name="Salida 2 5 8" xfId="58683"/>
    <cellStyle name="Salida 2 5 8 2" xfId="58684"/>
    <cellStyle name="Salida 2 5 8 3" xfId="58685"/>
    <cellStyle name="Salida 2 5 9" xfId="58686"/>
    <cellStyle name="Salida 2 6" xfId="58687"/>
    <cellStyle name="Salida 2 6 10" xfId="58688"/>
    <cellStyle name="Salida 2 6 11" xfId="58689"/>
    <cellStyle name="Salida 2 6 2" xfId="58690"/>
    <cellStyle name="Salida 2 6 2 2" xfId="58691"/>
    <cellStyle name="Salida 2 6 2 2 2" xfId="58692"/>
    <cellStyle name="Salida 2 6 2 2 3" xfId="58693"/>
    <cellStyle name="Salida 2 6 2 3" xfId="58694"/>
    <cellStyle name="Salida 2 6 2 3 2" xfId="58695"/>
    <cellStyle name="Salida 2 6 2 4" xfId="58696"/>
    <cellStyle name="Salida 2 6 2 5" xfId="58697"/>
    <cellStyle name="Salida 2 6 2 6" xfId="58698"/>
    <cellStyle name="Salida 2 6 2 7" xfId="58699"/>
    <cellStyle name="Salida 2 6 3" xfId="58700"/>
    <cellStyle name="Salida 2 6 3 2" xfId="58701"/>
    <cellStyle name="Salida 2 6 3 2 2" xfId="58702"/>
    <cellStyle name="Salida 2 6 3 3" xfId="58703"/>
    <cellStyle name="Salida 2 6 3 4" xfId="58704"/>
    <cellStyle name="Salida 2 6 4" xfId="58705"/>
    <cellStyle name="Salida 2 6 4 2" xfId="58706"/>
    <cellStyle name="Salida 2 6 4 2 2" xfId="58707"/>
    <cellStyle name="Salida 2 6 4 3" xfId="58708"/>
    <cellStyle name="Salida 2 6 4 4" xfId="58709"/>
    <cellStyle name="Salida 2 6 5" xfId="58710"/>
    <cellStyle name="Salida 2 6 5 2" xfId="58711"/>
    <cellStyle name="Salida 2 6 5 3" xfId="58712"/>
    <cellStyle name="Salida 2 6 5 4" xfId="58713"/>
    <cellStyle name="Salida 2 6 6" xfId="58714"/>
    <cellStyle name="Salida 2 6 6 2" xfId="58715"/>
    <cellStyle name="Salida 2 6 6 3" xfId="58716"/>
    <cellStyle name="Salida 2 6 6 4" xfId="58717"/>
    <cellStyle name="Salida 2 6 7" xfId="58718"/>
    <cellStyle name="Salida 2 6 7 2" xfId="58719"/>
    <cellStyle name="Salida 2 6 7 3" xfId="58720"/>
    <cellStyle name="Salida 2 6 8" xfId="58721"/>
    <cellStyle name="Salida 2 6 8 2" xfId="58722"/>
    <cellStyle name="Salida 2 6 8 3" xfId="58723"/>
    <cellStyle name="Salida 2 6 9" xfId="58724"/>
    <cellStyle name="Salida 2 7" xfId="58725"/>
    <cellStyle name="Salida 2 7 10" xfId="58726"/>
    <cellStyle name="Salida 2 7 11" xfId="58727"/>
    <cellStyle name="Salida 2 7 2" xfId="58728"/>
    <cellStyle name="Salida 2 7 2 2" xfId="58729"/>
    <cellStyle name="Salida 2 7 2 2 2" xfId="58730"/>
    <cellStyle name="Salida 2 7 2 3" xfId="58731"/>
    <cellStyle name="Salida 2 7 2 4" xfId="58732"/>
    <cellStyle name="Salida 2 7 3" xfId="58733"/>
    <cellStyle name="Salida 2 7 3 2" xfId="58734"/>
    <cellStyle name="Salida 2 7 3 2 2" xfId="58735"/>
    <cellStyle name="Salida 2 7 3 3" xfId="58736"/>
    <cellStyle name="Salida 2 7 3 4" xfId="58737"/>
    <cellStyle name="Salida 2 7 4" xfId="58738"/>
    <cellStyle name="Salida 2 7 4 2" xfId="58739"/>
    <cellStyle name="Salida 2 7 4 3" xfId="58740"/>
    <cellStyle name="Salida 2 7 4 4" xfId="58741"/>
    <cellStyle name="Salida 2 7 5" xfId="58742"/>
    <cellStyle name="Salida 2 7 5 2" xfId="58743"/>
    <cellStyle name="Salida 2 7 5 3" xfId="58744"/>
    <cellStyle name="Salida 2 7 5 4" xfId="58745"/>
    <cellStyle name="Salida 2 7 6" xfId="58746"/>
    <cellStyle name="Salida 2 7 6 2" xfId="58747"/>
    <cellStyle name="Salida 2 7 6 3" xfId="58748"/>
    <cellStyle name="Salida 2 7 6 4" xfId="58749"/>
    <cellStyle name="Salida 2 7 7" xfId="58750"/>
    <cellStyle name="Salida 2 7 7 2" xfId="58751"/>
    <cellStyle name="Salida 2 7 7 3" xfId="58752"/>
    <cellStyle name="Salida 2 7 8" xfId="58753"/>
    <cellStyle name="Salida 2 7 8 2" xfId="58754"/>
    <cellStyle name="Salida 2 7 8 3" xfId="58755"/>
    <cellStyle name="Salida 2 7 9" xfId="58756"/>
    <cellStyle name="Salida 2 8" xfId="58757"/>
    <cellStyle name="Salida 2 8 10" xfId="58758"/>
    <cellStyle name="Salida 2 8 11" xfId="58759"/>
    <cellStyle name="Salida 2 8 2" xfId="58760"/>
    <cellStyle name="Salida 2 8 2 2" xfId="58761"/>
    <cellStyle name="Salida 2 8 2 3" xfId="58762"/>
    <cellStyle name="Salida 2 8 2 4" xfId="58763"/>
    <cellStyle name="Salida 2 8 3" xfId="58764"/>
    <cellStyle name="Salida 2 8 3 2" xfId="58765"/>
    <cellStyle name="Salida 2 8 3 3" xfId="58766"/>
    <cellStyle name="Salida 2 8 3 4" xfId="58767"/>
    <cellStyle name="Salida 2 8 4" xfId="58768"/>
    <cellStyle name="Salida 2 8 4 2" xfId="58769"/>
    <cellStyle name="Salida 2 8 4 3" xfId="58770"/>
    <cellStyle name="Salida 2 8 5" xfId="58771"/>
    <cellStyle name="Salida 2 8 5 2" xfId="58772"/>
    <cellStyle name="Salida 2 8 5 3" xfId="58773"/>
    <cellStyle name="Salida 2 8 6" xfId="58774"/>
    <cellStyle name="Salida 2 8 6 2" xfId="58775"/>
    <cellStyle name="Salida 2 8 6 3" xfId="58776"/>
    <cellStyle name="Salida 2 8 7" xfId="58777"/>
    <cellStyle name="Salida 2 8 7 2" xfId="58778"/>
    <cellStyle name="Salida 2 8 7 3" xfId="58779"/>
    <cellStyle name="Salida 2 8 8" xfId="58780"/>
    <cellStyle name="Salida 2 8 8 2" xfId="58781"/>
    <cellStyle name="Salida 2 8 8 3" xfId="58782"/>
    <cellStyle name="Salida 2 8 9" xfId="58783"/>
    <cellStyle name="Salida 2 9" xfId="58784"/>
    <cellStyle name="Salida 2 9 2" xfId="58785"/>
    <cellStyle name="Salida 2 9 3" xfId="58786"/>
    <cellStyle name="Salida 2 9 4" xfId="58787"/>
    <cellStyle name="Salida 3" xfId="58788"/>
    <cellStyle name="Salida 3 10" xfId="58789"/>
    <cellStyle name="Salida 3 10 2" xfId="58790"/>
    <cellStyle name="Salida 3 10 3" xfId="58791"/>
    <cellStyle name="Salida 3 11" xfId="58792"/>
    <cellStyle name="Salida 3 11 2" xfId="58793"/>
    <cellStyle name="Salida 3 11 3" xfId="58794"/>
    <cellStyle name="Salida 3 12" xfId="58795"/>
    <cellStyle name="Salida 3 12 2" xfId="58796"/>
    <cellStyle name="Salida 3 12 3" xfId="58797"/>
    <cellStyle name="Salida 3 13" xfId="58798"/>
    <cellStyle name="Salida 3 13 2" xfId="58799"/>
    <cellStyle name="Salida 3 13 3" xfId="58800"/>
    <cellStyle name="Salida 3 14" xfId="58801"/>
    <cellStyle name="Salida 3 14 2" xfId="58802"/>
    <cellStyle name="Salida 3 14 3" xfId="58803"/>
    <cellStyle name="Salida 3 15" xfId="58804"/>
    <cellStyle name="Salida 3 15 2" xfId="58805"/>
    <cellStyle name="Salida 3 15 3" xfId="58806"/>
    <cellStyle name="Salida 3 16" xfId="58807"/>
    <cellStyle name="Salida 3 17" xfId="58808"/>
    <cellStyle name="Salida 3 18" xfId="58809"/>
    <cellStyle name="Salida 3 2" xfId="58810"/>
    <cellStyle name="Salida 3 2 10" xfId="58811"/>
    <cellStyle name="Salida 3 2 10 2" xfId="58812"/>
    <cellStyle name="Salida 3 2 10 3" xfId="58813"/>
    <cellStyle name="Salida 3 2 11" xfId="58814"/>
    <cellStyle name="Salida 3 2 11 2" xfId="58815"/>
    <cellStyle name="Salida 3 2 11 3" xfId="58816"/>
    <cellStyle name="Salida 3 2 12" xfId="58817"/>
    <cellStyle name="Salida 3 2 12 2" xfId="58818"/>
    <cellStyle name="Salida 3 2 12 3" xfId="58819"/>
    <cellStyle name="Salida 3 2 13" xfId="58820"/>
    <cellStyle name="Salida 3 2 13 2" xfId="58821"/>
    <cellStyle name="Salida 3 2 13 3" xfId="58822"/>
    <cellStyle name="Salida 3 2 14" xfId="58823"/>
    <cellStyle name="Salida 3 2 14 2" xfId="58824"/>
    <cellStyle name="Salida 3 2 14 3" xfId="58825"/>
    <cellStyle name="Salida 3 2 15" xfId="58826"/>
    <cellStyle name="Salida 3 2 16" xfId="58827"/>
    <cellStyle name="Salida 3 2 17" xfId="58828"/>
    <cellStyle name="Salida 3 2 2" xfId="58829"/>
    <cellStyle name="Salida 3 2 2 10" xfId="58830"/>
    <cellStyle name="Salida 3 2 2 11" xfId="58831"/>
    <cellStyle name="Salida 3 2 2 2" xfId="58832"/>
    <cellStyle name="Salida 3 2 2 2 2" xfId="58833"/>
    <cellStyle name="Salida 3 2 2 2 2 2" xfId="58834"/>
    <cellStyle name="Salida 3 2 2 2 3" xfId="58835"/>
    <cellStyle name="Salida 3 2 2 2 4" xfId="58836"/>
    <cellStyle name="Salida 3 2 2 3" xfId="58837"/>
    <cellStyle name="Salida 3 2 2 3 2" xfId="58838"/>
    <cellStyle name="Salida 3 2 2 3 3" xfId="58839"/>
    <cellStyle name="Salida 3 2 2 3 4" xfId="58840"/>
    <cellStyle name="Salida 3 2 2 4" xfId="58841"/>
    <cellStyle name="Salida 3 2 2 4 2" xfId="58842"/>
    <cellStyle name="Salida 3 2 2 4 3" xfId="58843"/>
    <cellStyle name="Salida 3 2 2 4 4" xfId="58844"/>
    <cellStyle name="Salida 3 2 2 5" xfId="58845"/>
    <cellStyle name="Salida 3 2 2 5 2" xfId="58846"/>
    <cellStyle name="Salida 3 2 2 5 3" xfId="58847"/>
    <cellStyle name="Salida 3 2 2 5 4" xfId="58848"/>
    <cellStyle name="Salida 3 2 2 6" xfId="58849"/>
    <cellStyle name="Salida 3 2 2 6 2" xfId="58850"/>
    <cellStyle name="Salida 3 2 2 6 3" xfId="58851"/>
    <cellStyle name="Salida 3 2 2 6 4" xfId="58852"/>
    <cellStyle name="Salida 3 2 2 7" xfId="58853"/>
    <cellStyle name="Salida 3 2 2 7 2" xfId="58854"/>
    <cellStyle name="Salida 3 2 2 7 3" xfId="58855"/>
    <cellStyle name="Salida 3 2 2 8" xfId="58856"/>
    <cellStyle name="Salida 3 2 2 8 2" xfId="58857"/>
    <cellStyle name="Salida 3 2 2 8 3" xfId="58858"/>
    <cellStyle name="Salida 3 2 2 9" xfId="58859"/>
    <cellStyle name="Salida 3 2 3" xfId="58860"/>
    <cellStyle name="Salida 3 2 3 10" xfId="58861"/>
    <cellStyle name="Salida 3 2 3 11" xfId="58862"/>
    <cellStyle name="Salida 3 2 3 2" xfId="58863"/>
    <cellStyle name="Salida 3 2 3 2 2" xfId="58864"/>
    <cellStyle name="Salida 3 2 3 2 3" xfId="58865"/>
    <cellStyle name="Salida 3 2 3 2 4" xfId="58866"/>
    <cellStyle name="Salida 3 2 3 3" xfId="58867"/>
    <cellStyle name="Salida 3 2 3 3 2" xfId="58868"/>
    <cellStyle name="Salida 3 2 3 3 3" xfId="58869"/>
    <cellStyle name="Salida 3 2 3 4" xfId="58870"/>
    <cellStyle name="Salida 3 2 3 4 2" xfId="58871"/>
    <cellStyle name="Salida 3 2 3 4 3" xfId="58872"/>
    <cellStyle name="Salida 3 2 3 5" xfId="58873"/>
    <cellStyle name="Salida 3 2 3 5 2" xfId="58874"/>
    <cellStyle name="Salida 3 2 3 5 3" xfId="58875"/>
    <cellStyle name="Salida 3 2 3 6" xfId="58876"/>
    <cellStyle name="Salida 3 2 3 6 2" xfId="58877"/>
    <cellStyle name="Salida 3 2 3 6 3" xfId="58878"/>
    <cellStyle name="Salida 3 2 3 7" xfId="58879"/>
    <cellStyle name="Salida 3 2 3 7 2" xfId="58880"/>
    <cellStyle name="Salida 3 2 3 7 3" xfId="58881"/>
    <cellStyle name="Salida 3 2 3 8" xfId="58882"/>
    <cellStyle name="Salida 3 2 3 8 2" xfId="58883"/>
    <cellStyle name="Salida 3 2 3 8 3" xfId="58884"/>
    <cellStyle name="Salida 3 2 3 9" xfId="58885"/>
    <cellStyle name="Salida 3 2 4" xfId="58886"/>
    <cellStyle name="Salida 3 2 4 10" xfId="58887"/>
    <cellStyle name="Salida 3 2 4 11" xfId="58888"/>
    <cellStyle name="Salida 3 2 4 2" xfId="58889"/>
    <cellStyle name="Salida 3 2 4 2 2" xfId="58890"/>
    <cellStyle name="Salida 3 2 4 2 3" xfId="58891"/>
    <cellStyle name="Salida 3 2 4 2 4" xfId="58892"/>
    <cellStyle name="Salida 3 2 4 3" xfId="58893"/>
    <cellStyle name="Salida 3 2 4 3 2" xfId="58894"/>
    <cellStyle name="Salida 3 2 4 3 3" xfId="58895"/>
    <cellStyle name="Salida 3 2 4 4" xfId="58896"/>
    <cellStyle name="Salida 3 2 4 4 2" xfId="58897"/>
    <cellStyle name="Salida 3 2 4 4 3" xfId="58898"/>
    <cellStyle name="Salida 3 2 4 5" xfId="58899"/>
    <cellStyle name="Salida 3 2 4 5 2" xfId="58900"/>
    <cellStyle name="Salida 3 2 4 5 3" xfId="58901"/>
    <cellStyle name="Salida 3 2 4 6" xfId="58902"/>
    <cellStyle name="Salida 3 2 4 6 2" xfId="58903"/>
    <cellStyle name="Salida 3 2 4 6 3" xfId="58904"/>
    <cellStyle name="Salida 3 2 4 7" xfId="58905"/>
    <cellStyle name="Salida 3 2 4 7 2" xfId="58906"/>
    <cellStyle name="Salida 3 2 4 7 3" xfId="58907"/>
    <cellStyle name="Salida 3 2 4 8" xfId="58908"/>
    <cellStyle name="Salida 3 2 4 8 2" xfId="58909"/>
    <cellStyle name="Salida 3 2 4 8 3" xfId="58910"/>
    <cellStyle name="Salida 3 2 4 9" xfId="58911"/>
    <cellStyle name="Salida 3 2 5" xfId="58912"/>
    <cellStyle name="Salida 3 2 5 10" xfId="58913"/>
    <cellStyle name="Salida 3 2 5 11" xfId="58914"/>
    <cellStyle name="Salida 3 2 5 2" xfId="58915"/>
    <cellStyle name="Salida 3 2 5 2 2" xfId="58916"/>
    <cellStyle name="Salida 3 2 5 2 3" xfId="58917"/>
    <cellStyle name="Salida 3 2 5 3" xfId="58918"/>
    <cellStyle name="Salida 3 2 5 3 2" xfId="58919"/>
    <cellStyle name="Salida 3 2 5 3 3" xfId="58920"/>
    <cellStyle name="Salida 3 2 5 4" xfId="58921"/>
    <cellStyle name="Salida 3 2 5 4 2" xfId="58922"/>
    <cellStyle name="Salida 3 2 5 4 3" xfId="58923"/>
    <cellStyle name="Salida 3 2 5 5" xfId="58924"/>
    <cellStyle name="Salida 3 2 5 5 2" xfId="58925"/>
    <cellStyle name="Salida 3 2 5 5 3" xfId="58926"/>
    <cellStyle name="Salida 3 2 5 6" xfId="58927"/>
    <cellStyle name="Salida 3 2 5 6 2" xfId="58928"/>
    <cellStyle name="Salida 3 2 5 6 3" xfId="58929"/>
    <cellStyle name="Salida 3 2 5 7" xfId="58930"/>
    <cellStyle name="Salida 3 2 5 7 2" xfId="58931"/>
    <cellStyle name="Salida 3 2 5 7 3" xfId="58932"/>
    <cellStyle name="Salida 3 2 5 8" xfId="58933"/>
    <cellStyle name="Salida 3 2 5 8 2" xfId="58934"/>
    <cellStyle name="Salida 3 2 5 8 3" xfId="58935"/>
    <cellStyle name="Salida 3 2 5 9" xfId="58936"/>
    <cellStyle name="Salida 3 2 6" xfId="58937"/>
    <cellStyle name="Salida 3 2 6 10" xfId="58938"/>
    <cellStyle name="Salida 3 2 6 11" xfId="58939"/>
    <cellStyle name="Salida 3 2 6 2" xfId="58940"/>
    <cellStyle name="Salida 3 2 6 2 2" xfId="58941"/>
    <cellStyle name="Salida 3 2 6 2 3" xfId="58942"/>
    <cellStyle name="Salida 3 2 6 3" xfId="58943"/>
    <cellStyle name="Salida 3 2 6 3 2" xfId="58944"/>
    <cellStyle name="Salida 3 2 6 3 3" xfId="58945"/>
    <cellStyle name="Salida 3 2 6 4" xfId="58946"/>
    <cellStyle name="Salida 3 2 6 4 2" xfId="58947"/>
    <cellStyle name="Salida 3 2 6 4 3" xfId="58948"/>
    <cellStyle name="Salida 3 2 6 5" xfId="58949"/>
    <cellStyle name="Salida 3 2 6 5 2" xfId="58950"/>
    <cellStyle name="Salida 3 2 6 5 3" xfId="58951"/>
    <cellStyle name="Salida 3 2 6 6" xfId="58952"/>
    <cellStyle name="Salida 3 2 6 6 2" xfId="58953"/>
    <cellStyle name="Salida 3 2 6 6 3" xfId="58954"/>
    <cellStyle name="Salida 3 2 6 7" xfId="58955"/>
    <cellStyle name="Salida 3 2 6 7 2" xfId="58956"/>
    <cellStyle name="Salida 3 2 6 7 3" xfId="58957"/>
    <cellStyle name="Salida 3 2 6 8" xfId="58958"/>
    <cellStyle name="Salida 3 2 6 8 2" xfId="58959"/>
    <cellStyle name="Salida 3 2 6 8 3" xfId="58960"/>
    <cellStyle name="Salida 3 2 6 9" xfId="58961"/>
    <cellStyle name="Salida 3 2 7" xfId="58962"/>
    <cellStyle name="Salida 3 2 7 10" xfId="58963"/>
    <cellStyle name="Salida 3 2 7 2" xfId="58964"/>
    <cellStyle name="Salida 3 2 7 2 2" xfId="58965"/>
    <cellStyle name="Salida 3 2 7 2 3" xfId="58966"/>
    <cellStyle name="Salida 3 2 7 3" xfId="58967"/>
    <cellStyle name="Salida 3 2 7 3 2" xfId="58968"/>
    <cellStyle name="Salida 3 2 7 3 3" xfId="58969"/>
    <cellStyle name="Salida 3 2 7 4" xfId="58970"/>
    <cellStyle name="Salida 3 2 7 4 2" xfId="58971"/>
    <cellStyle name="Salida 3 2 7 4 3" xfId="58972"/>
    <cellStyle name="Salida 3 2 7 5" xfId="58973"/>
    <cellStyle name="Salida 3 2 7 5 2" xfId="58974"/>
    <cellStyle name="Salida 3 2 7 5 3" xfId="58975"/>
    <cellStyle name="Salida 3 2 7 6" xfId="58976"/>
    <cellStyle name="Salida 3 2 7 6 2" xfId="58977"/>
    <cellStyle name="Salida 3 2 7 6 3" xfId="58978"/>
    <cellStyle name="Salida 3 2 7 7" xfId="58979"/>
    <cellStyle name="Salida 3 2 7 7 2" xfId="58980"/>
    <cellStyle name="Salida 3 2 7 7 3" xfId="58981"/>
    <cellStyle name="Salida 3 2 7 8" xfId="58982"/>
    <cellStyle name="Salida 3 2 7 8 2" xfId="58983"/>
    <cellStyle name="Salida 3 2 7 8 3" xfId="58984"/>
    <cellStyle name="Salida 3 2 7 9" xfId="58985"/>
    <cellStyle name="Salida 3 2 8" xfId="58986"/>
    <cellStyle name="Salida 3 2 8 2" xfId="58987"/>
    <cellStyle name="Salida 3 2 8 3" xfId="58988"/>
    <cellStyle name="Salida 3 2 9" xfId="58989"/>
    <cellStyle name="Salida 3 2 9 2" xfId="58990"/>
    <cellStyle name="Salida 3 2 9 3" xfId="58991"/>
    <cellStyle name="Salida 3 3" xfId="58992"/>
    <cellStyle name="Salida 3 3 10" xfId="58993"/>
    <cellStyle name="Salida 3 3 11" xfId="58994"/>
    <cellStyle name="Salida 3 3 12" xfId="58995"/>
    <cellStyle name="Salida 3 3 2" xfId="58996"/>
    <cellStyle name="Salida 3 3 2 10" xfId="58997"/>
    <cellStyle name="Salida 3 3 2 11" xfId="58998"/>
    <cellStyle name="Salida 3 3 2 2" xfId="58999"/>
    <cellStyle name="Salida 3 3 2 2 2" xfId="59000"/>
    <cellStyle name="Salida 3 3 2 2 2 2" xfId="59001"/>
    <cellStyle name="Salida 3 3 2 2 3" xfId="59002"/>
    <cellStyle name="Salida 3 3 2 2 4" xfId="59003"/>
    <cellStyle name="Salida 3 3 2 3" xfId="59004"/>
    <cellStyle name="Salida 3 3 2 3 2" xfId="59005"/>
    <cellStyle name="Salida 3 3 2 3 3" xfId="59006"/>
    <cellStyle name="Salida 3 3 2 3 4" xfId="59007"/>
    <cellStyle name="Salida 3 3 2 4" xfId="59008"/>
    <cellStyle name="Salida 3 3 2 4 2" xfId="59009"/>
    <cellStyle name="Salida 3 3 2 4 3" xfId="59010"/>
    <cellStyle name="Salida 3 3 2 4 4" xfId="59011"/>
    <cellStyle name="Salida 3 3 2 5" xfId="59012"/>
    <cellStyle name="Salida 3 3 2 5 2" xfId="59013"/>
    <cellStyle name="Salida 3 3 2 5 3" xfId="59014"/>
    <cellStyle name="Salida 3 3 2 5 4" xfId="59015"/>
    <cellStyle name="Salida 3 3 2 6" xfId="59016"/>
    <cellStyle name="Salida 3 3 2 6 2" xfId="59017"/>
    <cellStyle name="Salida 3 3 2 6 3" xfId="59018"/>
    <cellStyle name="Salida 3 3 2 6 4" xfId="59019"/>
    <cellStyle name="Salida 3 3 2 7" xfId="59020"/>
    <cellStyle name="Salida 3 3 2 7 2" xfId="59021"/>
    <cellStyle name="Salida 3 3 2 7 3" xfId="59022"/>
    <cellStyle name="Salida 3 3 2 8" xfId="59023"/>
    <cellStyle name="Salida 3 3 2 8 2" xfId="59024"/>
    <cellStyle name="Salida 3 3 2 8 3" xfId="59025"/>
    <cellStyle name="Salida 3 3 2 9" xfId="59026"/>
    <cellStyle name="Salida 3 3 3" xfId="59027"/>
    <cellStyle name="Salida 3 3 3 2" xfId="59028"/>
    <cellStyle name="Salida 3 3 3 2 2" xfId="59029"/>
    <cellStyle name="Salida 3 3 3 3" xfId="59030"/>
    <cellStyle name="Salida 3 3 3 4" xfId="59031"/>
    <cellStyle name="Salida 3 3 4" xfId="59032"/>
    <cellStyle name="Salida 3 3 4 2" xfId="59033"/>
    <cellStyle name="Salida 3 3 4 2 2" xfId="59034"/>
    <cellStyle name="Salida 3 3 4 3" xfId="59035"/>
    <cellStyle name="Salida 3 3 4 4" xfId="59036"/>
    <cellStyle name="Salida 3 3 5" xfId="59037"/>
    <cellStyle name="Salida 3 3 5 2" xfId="59038"/>
    <cellStyle name="Salida 3 3 5 3" xfId="59039"/>
    <cellStyle name="Salida 3 3 5 4" xfId="59040"/>
    <cellStyle name="Salida 3 3 6" xfId="59041"/>
    <cellStyle name="Salida 3 3 6 2" xfId="59042"/>
    <cellStyle name="Salida 3 3 6 3" xfId="59043"/>
    <cellStyle name="Salida 3 3 6 4" xfId="59044"/>
    <cellStyle name="Salida 3 3 7" xfId="59045"/>
    <cellStyle name="Salida 3 3 7 2" xfId="59046"/>
    <cellStyle name="Salida 3 3 7 3" xfId="59047"/>
    <cellStyle name="Salida 3 3 8" xfId="59048"/>
    <cellStyle name="Salida 3 3 8 2" xfId="59049"/>
    <cellStyle name="Salida 3 3 8 3" xfId="59050"/>
    <cellStyle name="Salida 3 3 9" xfId="59051"/>
    <cellStyle name="Salida 3 3 9 2" xfId="59052"/>
    <cellStyle name="Salida 3 3 9 3" xfId="59053"/>
    <cellStyle name="Salida 3 4" xfId="59054"/>
    <cellStyle name="Salida 3 4 10" xfId="59055"/>
    <cellStyle name="Salida 3 4 11" xfId="59056"/>
    <cellStyle name="Salida 3 4 2" xfId="59057"/>
    <cellStyle name="Salida 3 4 2 2" xfId="59058"/>
    <cellStyle name="Salida 3 4 2 2 2" xfId="59059"/>
    <cellStyle name="Salida 3 4 2 3" xfId="59060"/>
    <cellStyle name="Salida 3 4 2 4" xfId="59061"/>
    <cellStyle name="Salida 3 4 3" xfId="59062"/>
    <cellStyle name="Salida 3 4 3 2" xfId="59063"/>
    <cellStyle name="Salida 3 4 3 2 2" xfId="59064"/>
    <cellStyle name="Salida 3 4 3 3" xfId="59065"/>
    <cellStyle name="Salida 3 4 3 4" xfId="59066"/>
    <cellStyle name="Salida 3 4 4" xfId="59067"/>
    <cellStyle name="Salida 3 4 4 2" xfId="59068"/>
    <cellStyle name="Salida 3 4 4 3" xfId="59069"/>
    <cellStyle name="Salida 3 4 4 4" xfId="59070"/>
    <cellStyle name="Salida 3 4 5" xfId="59071"/>
    <cellStyle name="Salida 3 4 5 2" xfId="59072"/>
    <cellStyle name="Salida 3 4 5 3" xfId="59073"/>
    <cellStyle name="Salida 3 4 5 4" xfId="59074"/>
    <cellStyle name="Salida 3 4 6" xfId="59075"/>
    <cellStyle name="Salida 3 4 6 2" xfId="59076"/>
    <cellStyle name="Salida 3 4 6 3" xfId="59077"/>
    <cellStyle name="Salida 3 4 6 4" xfId="59078"/>
    <cellStyle name="Salida 3 4 7" xfId="59079"/>
    <cellStyle name="Salida 3 4 7 2" xfId="59080"/>
    <cellStyle name="Salida 3 4 7 3" xfId="59081"/>
    <cellStyle name="Salida 3 4 8" xfId="59082"/>
    <cellStyle name="Salida 3 4 8 2" xfId="59083"/>
    <cellStyle name="Salida 3 4 8 3" xfId="59084"/>
    <cellStyle name="Salida 3 4 9" xfId="59085"/>
    <cellStyle name="Salida 3 5" xfId="59086"/>
    <cellStyle name="Salida 3 5 10" xfId="59087"/>
    <cellStyle name="Salida 3 5 11" xfId="59088"/>
    <cellStyle name="Salida 3 5 2" xfId="59089"/>
    <cellStyle name="Salida 3 5 2 2" xfId="59090"/>
    <cellStyle name="Salida 3 5 2 3" xfId="59091"/>
    <cellStyle name="Salida 3 5 2 4" xfId="59092"/>
    <cellStyle name="Salida 3 5 3" xfId="59093"/>
    <cellStyle name="Salida 3 5 3 2" xfId="59094"/>
    <cellStyle name="Salida 3 5 3 3" xfId="59095"/>
    <cellStyle name="Salida 3 5 3 4" xfId="59096"/>
    <cellStyle name="Salida 3 5 4" xfId="59097"/>
    <cellStyle name="Salida 3 5 4 2" xfId="59098"/>
    <cellStyle name="Salida 3 5 4 3" xfId="59099"/>
    <cellStyle name="Salida 3 5 5" xfId="59100"/>
    <cellStyle name="Salida 3 5 5 2" xfId="59101"/>
    <cellStyle name="Salida 3 5 5 3" xfId="59102"/>
    <cellStyle name="Salida 3 5 6" xfId="59103"/>
    <cellStyle name="Salida 3 5 6 2" xfId="59104"/>
    <cellStyle name="Salida 3 5 6 3" xfId="59105"/>
    <cellStyle name="Salida 3 5 7" xfId="59106"/>
    <cellStyle name="Salida 3 5 7 2" xfId="59107"/>
    <cellStyle name="Salida 3 5 7 3" xfId="59108"/>
    <cellStyle name="Salida 3 5 8" xfId="59109"/>
    <cellStyle name="Salida 3 5 8 2" xfId="59110"/>
    <cellStyle name="Salida 3 5 8 3" xfId="59111"/>
    <cellStyle name="Salida 3 5 9" xfId="59112"/>
    <cellStyle name="Salida 3 6" xfId="59113"/>
    <cellStyle name="Salida 3 6 10" xfId="59114"/>
    <cellStyle name="Salida 3 6 11" xfId="59115"/>
    <cellStyle name="Salida 3 6 2" xfId="59116"/>
    <cellStyle name="Salida 3 6 2 2" xfId="59117"/>
    <cellStyle name="Salida 3 6 2 3" xfId="59118"/>
    <cellStyle name="Salida 3 6 3" xfId="59119"/>
    <cellStyle name="Salida 3 6 3 2" xfId="59120"/>
    <cellStyle name="Salida 3 6 3 3" xfId="59121"/>
    <cellStyle name="Salida 3 6 4" xfId="59122"/>
    <cellStyle name="Salida 3 6 4 2" xfId="59123"/>
    <cellStyle name="Salida 3 6 4 3" xfId="59124"/>
    <cellStyle name="Salida 3 6 5" xfId="59125"/>
    <cellStyle name="Salida 3 6 5 2" xfId="59126"/>
    <cellStyle name="Salida 3 6 5 3" xfId="59127"/>
    <cellStyle name="Salida 3 6 6" xfId="59128"/>
    <cellStyle name="Salida 3 6 6 2" xfId="59129"/>
    <cellStyle name="Salida 3 6 6 3" xfId="59130"/>
    <cellStyle name="Salida 3 6 7" xfId="59131"/>
    <cellStyle name="Salida 3 6 7 2" xfId="59132"/>
    <cellStyle name="Salida 3 6 7 3" xfId="59133"/>
    <cellStyle name="Salida 3 6 8" xfId="59134"/>
    <cellStyle name="Salida 3 6 8 2" xfId="59135"/>
    <cellStyle name="Salida 3 6 8 3" xfId="59136"/>
    <cellStyle name="Salida 3 6 9" xfId="59137"/>
    <cellStyle name="Salida 3 7" xfId="59138"/>
    <cellStyle name="Salida 3 7 10" xfId="59139"/>
    <cellStyle name="Salida 3 7 11" xfId="59140"/>
    <cellStyle name="Salida 3 7 2" xfId="59141"/>
    <cellStyle name="Salida 3 7 2 2" xfId="59142"/>
    <cellStyle name="Salida 3 7 2 3" xfId="59143"/>
    <cellStyle name="Salida 3 7 3" xfId="59144"/>
    <cellStyle name="Salida 3 7 3 2" xfId="59145"/>
    <cellStyle name="Salida 3 7 3 3" xfId="59146"/>
    <cellStyle name="Salida 3 7 4" xfId="59147"/>
    <cellStyle name="Salida 3 7 4 2" xfId="59148"/>
    <cellStyle name="Salida 3 7 4 3" xfId="59149"/>
    <cellStyle name="Salida 3 7 5" xfId="59150"/>
    <cellStyle name="Salida 3 7 5 2" xfId="59151"/>
    <cellStyle name="Salida 3 7 5 3" xfId="59152"/>
    <cellStyle name="Salida 3 7 6" xfId="59153"/>
    <cellStyle name="Salida 3 7 6 2" xfId="59154"/>
    <cellStyle name="Salida 3 7 6 3" xfId="59155"/>
    <cellStyle name="Salida 3 7 7" xfId="59156"/>
    <cellStyle name="Salida 3 7 7 2" xfId="59157"/>
    <cellStyle name="Salida 3 7 7 3" xfId="59158"/>
    <cellStyle name="Salida 3 7 8" xfId="59159"/>
    <cellStyle name="Salida 3 7 8 2" xfId="59160"/>
    <cellStyle name="Salida 3 7 8 3" xfId="59161"/>
    <cellStyle name="Salida 3 7 9" xfId="59162"/>
    <cellStyle name="Salida 3 8" xfId="59163"/>
    <cellStyle name="Salida 3 8 10" xfId="59164"/>
    <cellStyle name="Salida 3 8 11" xfId="59165"/>
    <cellStyle name="Salida 3 8 2" xfId="59166"/>
    <cellStyle name="Salida 3 8 2 2" xfId="59167"/>
    <cellStyle name="Salida 3 8 2 3" xfId="59168"/>
    <cellStyle name="Salida 3 8 2 4" xfId="59169"/>
    <cellStyle name="Salida 3 8 3" xfId="59170"/>
    <cellStyle name="Salida 3 8 3 2" xfId="59171"/>
    <cellStyle name="Salida 3 8 3 3" xfId="59172"/>
    <cellStyle name="Salida 3 8 4" xfId="59173"/>
    <cellStyle name="Salida 3 8 4 2" xfId="59174"/>
    <cellStyle name="Salida 3 8 4 3" xfId="59175"/>
    <cellStyle name="Salida 3 8 5" xfId="59176"/>
    <cellStyle name="Salida 3 8 5 2" xfId="59177"/>
    <cellStyle name="Salida 3 8 5 3" xfId="59178"/>
    <cellStyle name="Salida 3 8 6" xfId="59179"/>
    <cellStyle name="Salida 3 8 6 2" xfId="59180"/>
    <cellStyle name="Salida 3 8 6 3" xfId="59181"/>
    <cellStyle name="Salida 3 8 7" xfId="59182"/>
    <cellStyle name="Salida 3 8 7 2" xfId="59183"/>
    <cellStyle name="Salida 3 8 7 3" xfId="59184"/>
    <cellStyle name="Salida 3 8 8" xfId="59185"/>
    <cellStyle name="Salida 3 8 8 2" xfId="59186"/>
    <cellStyle name="Salida 3 8 8 3" xfId="59187"/>
    <cellStyle name="Salida 3 8 9" xfId="59188"/>
    <cellStyle name="Salida 3 9" xfId="59189"/>
    <cellStyle name="Salida 3 9 2" xfId="59190"/>
    <cellStyle name="Salida 3 9 3" xfId="59191"/>
    <cellStyle name="Salida 3 9 4" xfId="59192"/>
    <cellStyle name="Salida 4" xfId="59193"/>
    <cellStyle name="Salida 4 10" xfId="59194"/>
    <cellStyle name="Salida 4 2" xfId="59195"/>
    <cellStyle name="Salida 4 2 2" xfId="59196"/>
    <cellStyle name="Salida 4 2 2 2" xfId="59197"/>
    <cellStyle name="Salida 4 2 2 2 2" xfId="59198"/>
    <cellStyle name="Salida 4 2 2 3" xfId="59199"/>
    <cellStyle name="Salida 4 2 2 4" xfId="59200"/>
    <cellStyle name="Salida 4 2 2 5" xfId="59201"/>
    <cellStyle name="Salida 4 2 2 6" xfId="59202"/>
    <cellStyle name="Salida 4 2 3" xfId="59203"/>
    <cellStyle name="Salida 4 2 3 2" xfId="59204"/>
    <cellStyle name="Salida 4 2 4" xfId="59205"/>
    <cellStyle name="Salida 4 2 4 2" xfId="59206"/>
    <cellStyle name="Salida 4 2 5" xfId="59207"/>
    <cellStyle name="Salida 4 2 6" xfId="59208"/>
    <cellStyle name="Salida 4 3" xfId="59209"/>
    <cellStyle name="Salida 4 3 2" xfId="59210"/>
    <cellStyle name="Salida 4 3 2 2" xfId="59211"/>
    <cellStyle name="Salida 4 3 2 2 2" xfId="59212"/>
    <cellStyle name="Salida 4 3 2 3" xfId="59213"/>
    <cellStyle name="Salida 4 3 2 4" xfId="59214"/>
    <cellStyle name="Salida 4 3 2 5" xfId="59215"/>
    <cellStyle name="Salida 4 3 2 6" xfId="59216"/>
    <cellStyle name="Salida 4 3 3" xfId="59217"/>
    <cellStyle name="Salida 4 3 3 2" xfId="59218"/>
    <cellStyle name="Salida 4 3 4" xfId="59219"/>
    <cellStyle name="Salida 4 3 4 2" xfId="59220"/>
    <cellStyle name="Salida 4 3 5" xfId="59221"/>
    <cellStyle name="Salida 4 3 6" xfId="59222"/>
    <cellStyle name="Salida 4 4" xfId="59223"/>
    <cellStyle name="Salida 4 4 2" xfId="59224"/>
    <cellStyle name="Salida 4 4 2 2" xfId="59225"/>
    <cellStyle name="Salida 4 4 3" xfId="59226"/>
    <cellStyle name="Salida 4 4 3 2" xfId="59227"/>
    <cellStyle name="Salida 4 4 4" xfId="59228"/>
    <cellStyle name="Salida 4 4 5" xfId="59229"/>
    <cellStyle name="Salida 4 4 6" xfId="59230"/>
    <cellStyle name="Salida 4 5" xfId="59231"/>
    <cellStyle name="Salida 4 5 2" xfId="59232"/>
    <cellStyle name="Salida 4 5 3" xfId="59233"/>
    <cellStyle name="Salida 4 6" xfId="59234"/>
    <cellStyle name="Salida 4 6 2" xfId="59235"/>
    <cellStyle name="Salida 4 7" xfId="59236"/>
    <cellStyle name="Salida 4 8" xfId="59237"/>
    <cellStyle name="Salida 4 8 2" xfId="59238"/>
    <cellStyle name="Salida 4 9" xfId="59239"/>
    <cellStyle name="Salida 5" xfId="59240"/>
    <cellStyle name="Salida 5 2" xfId="59241"/>
    <cellStyle name="Salida 5 2 2" xfId="59242"/>
    <cellStyle name="Salida 5 2 2 2" xfId="59243"/>
    <cellStyle name="Salida 5 2 2 2 2" xfId="59244"/>
    <cellStyle name="Salida 5 2 2 3" xfId="59245"/>
    <cellStyle name="Salida 5 2 2 4" xfId="59246"/>
    <cellStyle name="Salida 5 2 2 5" xfId="59247"/>
    <cellStyle name="Salida 5 2 2 6" xfId="59248"/>
    <cellStyle name="Salida 5 2 3" xfId="59249"/>
    <cellStyle name="Salida 5 2 3 2" xfId="59250"/>
    <cellStyle name="Salida 5 2 4" xfId="59251"/>
    <cellStyle name="Salida 5 2 4 2" xfId="59252"/>
    <cellStyle name="Salida 5 2 5" xfId="59253"/>
    <cellStyle name="Salida 5 2 6" xfId="59254"/>
    <cellStyle name="Salida 5 3" xfId="59255"/>
    <cellStyle name="Salida 5 3 2" xfId="59256"/>
    <cellStyle name="Salida 5 3 2 2" xfId="59257"/>
    <cellStyle name="Salida 5 3 2 2 2" xfId="59258"/>
    <cellStyle name="Salida 5 3 2 3" xfId="59259"/>
    <cellStyle name="Salida 5 3 2 4" xfId="59260"/>
    <cellStyle name="Salida 5 3 2 5" xfId="59261"/>
    <cellStyle name="Salida 5 3 2 6" xfId="59262"/>
    <cellStyle name="Salida 5 3 3" xfId="59263"/>
    <cellStyle name="Salida 5 3 3 2" xfId="59264"/>
    <cellStyle name="Salida 5 3 4" xfId="59265"/>
    <cellStyle name="Salida 5 3 4 2" xfId="59266"/>
    <cellStyle name="Salida 5 3 5" xfId="59267"/>
    <cellStyle name="Salida 5 3 6" xfId="59268"/>
    <cellStyle name="Salida 5 4" xfId="59269"/>
    <cellStyle name="Salida 5 4 2" xfId="59270"/>
    <cellStyle name="Salida 5 4 2 2" xfId="59271"/>
    <cellStyle name="Salida 5 4 3" xfId="59272"/>
    <cellStyle name="Salida 5 4 3 2" xfId="59273"/>
    <cellStyle name="Salida 5 4 4" xfId="59274"/>
    <cellStyle name="Salida 5 4 5" xfId="59275"/>
    <cellStyle name="Salida 5 4 6" xfId="59276"/>
    <cellStyle name="Salida 5 5" xfId="59277"/>
    <cellStyle name="Salida 5 5 2" xfId="59278"/>
    <cellStyle name="Salida 5 5 3" xfId="59279"/>
    <cellStyle name="Salida 5 6" xfId="59280"/>
    <cellStyle name="Salida 5 7" xfId="59281"/>
    <cellStyle name="Salida 5 8" xfId="59282"/>
    <cellStyle name="Salida 5 8 2" xfId="59283"/>
    <cellStyle name="Salida 5 9" xfId="59284"/>
    <cellStyle name="Salida 6" xfId="59285"/>
    <cellStyle name="Salida 6 2" xfId="59286"/>
    <cellStyle name="Salida 6 2 2" xfId="59287"/>
    <cellStyle name="Salida 6 2 2 2" xfId="59288"/>
    <cellStyle name="Salida 6 2 3" xfId="59289"/>
    <cellStyle name="Salida 6 2 3 2" xfId="59290"/>
    <cellStyle name="Salida 6 2 4" xfId="59291"/>
    <cellStyle name="Salida 6 2 5" xfId="59292"/>
    <cellStyle name="Salida 6 2 6" xfId="59293"/>
    <cellStyle name="Salida 6 3" xfId="59294"/>
    <cellStyle name="Salida 6 3 2" xfId="59295"/>
    <cellStyle name="Salida 6 3 3" xfId="59296"/>
    <cellStyle name="Salida 6 4" xfId="59297"/>
    <cellStyle name="Salida 6 5" xfId="59298"/>
    <cellStyle name="Salida 6 6" xfId="59299"/>
    <cellStyle name="Salida 7" xfId="59300"/>
    <cellStyle name="Salida 7 2" xfId="59301"/>
    <cellStyle name="Salida 7 2 2" xfId="59302"/>
    <cellStyle name="Salida 7 2 2 2" xfId="59303"/>
    <cellStyle name="Salida 7 2 3" xfId="59304"/>
    <cellStyle name="Salida 7 2 3 2" xfId="59305"/>
    <cellStyle name="Salida 7 2 4" xfId="59306"/>
    <cellStyle name="Salida 7 2 5" xfId="59307"/>
    <cellStyle name="Salida 7 2 6" xfId="59308"/>
    <cellStyle name="Salida 7 3" xfId="59309"/>
    <cellStyle name="Salida 7 3 2" xfId="59310"/>
    <cellStyle name="Salida 7 3 3" xfId="59311"/>
    <cellStyle name="Salida 7 4" xfId="59312"/>
    <cellStyle name="Salida 7 5" xfId="59313"/>
    <cellStyle name="Salida 7 6" xfId="59314"/>
    <cellStyle name="Salida 8" xfId="59315"/>
    <cellStyle name="Salida 8 2" xfId="59316"/>
    <cellStyle name="Salida 8 2 2" xfId="59317"/>
    <cellStyle name="Salida 8 2 2 2" xfId="59318"/>
    <cellStyle name="Salida 8 2 3" xfId="59319"/>
    <cellStyle name="Salida 8 2 3 2" xfId="59320"/>
    <cellStyle name="Salida 8 2 4" xfId="59321"/>
    <cellStyle name="Salida 8 2 5" xfId="59322"/>
    <cellStyle name="Salida 8 2 6" xfId="59323"/>
    <cellStyle name="Salida 8 3" xfId="59324"/>
    <cellStyle name="Salida 8 3 2" xfId="59325"/>
    <cellStyle name="Salida 8 3 3" xfId="59326"/>
    <cellStyle name="Salida 8 4" xfId="59327"/>
    <cellStyle name="Salida 8 5" xfId="59328"/>
    <cellStyle name="Salida 8 6" xfId="59329"/>
    <cellStyle name="Salida 9" xfId="59330"/>
    <cellStyle name="Salida 9 2" xfId="59331"/>
    <cellStyle name="Salida 9 2 2" xfId="59332"/>
    <cellStyle name="Salida 9 2 2 2" xfId="59333"/>
    <cellStyle name="Salida 9 2 2 2 2" xfId="59334"/>
    <cellStyle name="Salida 9 2 2 3" xfId="59335"/>
    <cellStyle name="Salida 9 2 2 3 2" xfId="59336"/>
    <cellStyle name="Salida 9 2 2 4" xfId="59337"/>
    <cellStyle name="Salida 9 2 2 5" xfId="59338"/>
    <cellStyle name="Salida 9 2 2 6" xfId="59339"/>
    <cellStyle name="Salida 9 2 3" xfId="59340"/>
    <cellStyle name="Salida 9 2 3 2" xfId="59341"/>
    <cellStyle name="Salida 9 2 4" xfId="59342"/>
    <cellStyle name="Salida 9 2 4 2" xfId="59343"/>
    <cellStyle name="Salida 9 2 5" xfId="59344"/>
    <cellStyle name="Salida 9 2 5 2" xfId="59345"/>
    <cellStyle name="Salida 9 2 6" xfId="59346"/>
    <cellStyle name="Salida 9 3" xfId="59347"/>
    <cellStyle name="Salida 9 3 2" xfId="59348"/>
    <cellStyle name="Salida 9 3 2 2" xfId="59349"/>
    <cellStyle name="Salida 9 3 2 3" xfId="59350"/>
    <cellStyle name="Salida 9 3 3" xfId="59351"/>
    <cellStyle name="Salida 9 3 3 2" xfId="59352"/>
    <cellStyle name="Salida 9 3 4" xfId="59353"/>
    <cellStyle name="Salida 9 3 5" xfId="59354"/>
    <cellStyle name="Salida 9 4" xfId="59355"/>
    <cellStyle name="Salida 9 4 2" xfId="59356"/>
    <cellStyle name="Salida 9 4 3" xfId="59357"/>
    <cellStyle name="Salida 9 5" xfId="59358"/>
    <cellStyle name="Salida 9 5 2" xfId="59359"/>
    <cellStyle name="Salida 9 6" xfId="59360"/>
    <cellStyle name="Salida 9 6 2" xfId="59361"/>
    <cellStyle name="Salida 9 7" xfId="59362"/>
    <cellStyle name="Texto de advertencia 10" xfId="59363"/>
    <cellStyle name="Texto de advertencia 10 2" xfId="59364"/>
    <cellStyle name="Texto de advertencia 10 2 2" xfId="59365"/>
    <cellStyle name="Texto de advertencia 10 2 2 2" xfId="59366"/>
    <cellStyle name="Texto de advertencia 10 2 3" xfId="59367"/>
    <cellStyle name="Texto de advertencia 10 2 3 2" xfId="59368"/>
    <cellStyle name="Texto de advertencia 10 2 4" xfId="59369"/>
    <cellStyle name="Texto de advertencia 10 2 5" xfId="59370"/>
    <cellStyle name="Texto de advertencia 10 2 6" xfId="59371"/>
    <cellStyle name="Texto de advertencia 10 3" xfId="59372"/>
    <cellStyle name="Texto de advertencia 10 3 2" xfId="59373"/>
    <cellStyle name="Texto de advertencia 10 4" xfId="59374"/>
    <cellStyle name="Texto de advertencia 10 4 2" xfId="59375"/>
    <cellStyle name="Texto de advertencia 10 5" xfId="59376"/>
    <cellStyle name="Texto de advertencia 10 5 2" xfId="59377"/>
    <cellStyle name="Texto de advertencia 10 6" xfId="59378"/>
    <cellStyle name="Texto de advertencia 11" xfId="59379"/>
    <cellStyle name="Texto de advertencia 11 2" xfId="59380"/>
    <cellStyle name="Texto de advertencia 11 2 2" xfId="59381"/>
    <cellStyle name="Texto de advertencia 11 2 2 2" xfId="59382"/>
    <cellStyle name="Texto de advertencia 11 2 3" xfId="59383"/>
    <cellStyle name="Texto de advertencia 11 2 3 2" xfId="59384"/>
    <cellStyle name="Texto de advertencia 11 2 4" xfId="59385"/>
    <cellStyle name="Texto de advertencia 11 2 5" xfId="59386"/>
    <cellStyle name="Texto de advertencia 11 2 6" xfId="59387"/>
    <cellStyle name="Texto de advertencia 11 3" xfId="59388"/>
    <cellStyle name="Texto de advertencia 11 3 2" xfId="59389"/>
    <cellStyle name="Texto de advertencia 11 4" xfId="59390"/>
    <cellStyle name="Texto de advertencia 11 4 2" xfId="59391"/>
    <cellStyle name="Texto de advertencia 11 5" xfId="59392"/>
    <cellStyle name="Texto de advertencia 11 5 2" xfId="59393"/>
    <cellStyle name="Texto de advertencia 11 6" xfId="59394"/>
    <cellStyle name="Texto de advertencia 12" xfId="59395"/>
    <cellStyle name="Texto de advertencia 12 2" xfId="59396"/>
    <cellStyle name="Texto de advertencia 12 2 2" xfId="59397"/>
    <cellStyle name="Texto de advertencia 12 2 2 2" xfId="59398"/>
    <cellStyle name="Texto de advertencia 12 2 3" xfId="59399"/>
    <cellStyle name="Texto de advertencia 12 2 3 2" xfId="59400"/>
    <cellStyle name="Texto de advertencia 12 2 4" xfId="59401"/>
    <cellStyle name="Texto de advertencia 12 2 5" xfId="59402"/>
    <cellStyle name="Texto de advertencia 12 2 6" xfId="59403"/>
    <cellStyle name="Texto de advertencia 12 3" xfId="59404"/>
    <cellStyle name="Texto de advertencia 12 3 2" xfId="59405"/>
    <cellStyle name="Texto de advertencia 12 4" xfId="59406"/>
    <cellStyle name="Texto de advertencia 12 4 2" xfId="59407"/>
    <cellStyle name="Texto de advertencia 12 5" xfId="59408"/>
    <cellStyle name="Texto de advertencia 12 5 2" xfId="59409"/>
    <cellStyle name="Texto de advertencia 12 6" xfId="59410"/>
    <cellStyle name="Texto de advertencia 13" xfId="59411"/>
    <cellStyle name="Texto de advertencia 13 2" xfId="59412"/>
    <cellStyle name="Texto de advertencia 13 2 2" xfId="59413"/>
    <cellStyle name="Texto de advertencia 13 2 2 2" xfId="59414"/>
    <cellStyle name="Texto de advertencia 13 2 3" xfId="59415"/>
    <cellStyle name="Texto de advertencia 13 2 4" xfId="59416"/>
    <cellStyle name="Texto de advertencia 13 2 5" xfId="59417"/>
    <cellStyle name="Texto de advertencia 13 2 6" xfId="59418"/>
    <cellStyle name="Texto de advertencia 13 3" xfId="59419"/>
    <cellStyle name="Texto de advertencia 13 3 2" xfId="59420"/>
    <cellStyle name="Texto de advertencia 13 4" xfId="59421"/>
    <cellStyle name="Texto de advertencia 13 4 2" xfId="59422"/>
    <cellStyle name="Texto de advertencia 13 5" xfId="59423"/>
    <cellStyle name="Texto de advertencia 14" xfId="59424"/>
    <cellStyle name="Texto de advertencia 14 2" xfId="59425"/>
    <cellStyle name="Texto de advertencia 14 2 2" xfId="59426"/>
    <cellStyle name="Texto de advertencia 14 2 2 2" xfId="59427"/>
    <cellStyle name="Texto de advertencia 14 2 3" xfId="59428"/>
    <cellStyle name="Texto de advertencia 14 2 4" xfId="59429"/>
    <cellStyle name="Texto de advertencia 14 2 5" xfId="59430"/>
    <cellStyle name="Texto de advertencia 14 2 6" xfId="59431"/>
    <cellStyle name="Texto de advertencia 14 3" xfId="59432"/>
    <cellStyle name="Texto de advertencia 14 3 2" xfId="59433"/>
    <cellStyle name="Texto de advertencia 14 4" xfId="59434"/>
    <cellStyle name="Texto de advertencia 14 4 2" xfId="59435"/>
    <cellStyle name="Texto de advertencia 14 5" xfId="59436"/>
    <cellStyle name="Texto de advertencia 15" xfId="59437"/>
    <cellStyle name="Texto de advertencia 15 2" xfId="59438"/>
    <cellStyle name="Texto de advertencia 15 3" xfId="59439"/>
    <cellStyle name="Texto de advertencia 16" xfId="59440"/>
    <cellStyle name="Texto de advertencia 16 2" xfId="59441"/>
    <cellStyle name="Texto de advertencia 17" xfId="59442"/>
    <cellStyle name="Texto de advertencia 18" xfId="59443"/>
    <cellStyle name="Texto de advertencia 2" xfId="59444"/>
    <cellStyle name="Texto de advertencia 2 2" xfId="59445"/>
    <cellStyle name="Texto de advertencia 2 2 2" xfId="59446"/>
    <cellStyle name="Texto de advertencia 2 2 2 2" xfId="59447"/>
    <cellStyle name="Texto de advertencia 2 2 3" xfId="59448"/>
    <cellStyle name="Texto de advertencia 2 3" xfId="59449"/>
    <cellStyle name="Texto de advertencia 2 3 2" xfId="59450"/>
    <cellStyle name="Texto de advertencia 2 3 3" xfId="59451"/>
    <cellStyle name="Texto de advertencia 2 4" xfId="59452"/>
    <cellStyle name="Texto de advertencia 2 4 2" xfId="59453"/>
    <cellStyle name="Texto de advertencia 2 5" xfId="59454"/>
    <cellStyle name="Texto de advertencia 2 6" xfId="59455"/>
    <cellStyle name="Texto de advertencia 2 7" xfId="59456"/>
    <cellStyle name="Texto de advertencia 3" xfId="59457"/>
    <cellStyle name="Texto de advertencia 3 2" xfId="59458"/>
    <cellStyle name="Texto de advertencia 3 2 2" xfId="59459"/>
    <cellStyle name="Texto de advertencia 3 2 2 2" xfId="59460"/>
    <cellStyle name="Texto de advertencia 3 2 2 2 2" xfId="59461"/>
    <cellStyle name="Texto de advertencia 3 2 2 3" xfId="59462"/>
    <cellStyle name="Texto de advertencia 3 2 2 4" xfId="59463"/>
    <cellStyle name="Texto de advertencia 3 2 2 5" xfId="59464"/>
    <cellStyle name="Texto de advertencia 3 2 2 6" xfId="59465"/>
    <cellStyle name="Texto de advertencia 3 2 3" xfId="59466"/>
    <cellStyle name="Texto de advertencia 3 2 3 2" xfId="59467"/>
    <cellStyle name="Texto de advertencia 3 2 4" xfId="59468"/>
    <cellStyle name="Texto de advertencia 3 2 4 2" xfId="59469"/>
    <cellStyle name="Texto de advertencia 3 2 5" xfId="59470"/>
    <cellStyle name="Texto de advertencia 3 2 6" xfId="59471"/>
    <cellStyle name="Texto de advertencia 3 3" xfId="59472"/>
    <cellStyle name="Texto de advertencia 3 3 2" xfId="59473"/>
    <cellStyle name="Texto de advertencia 3 3 2 2" xfId="59474"/>
    <cellStyle name="Texto de advertencia 3 3 2 2 2" xfId="59475"/>
    <cellStyle name="Texto de advertencia 3 3 2 3" xfId="59476"/>
    <cellStyle name="Texto de advertencia 3 3 2 4" xfId="59477"/>
    <cellStyle name="Texto de advertencia 3 3 2 5" xfId="59478"/>
    <cellStyle name="Texto de advertencia 3 3 2 6" xfId="59479"/>
    <cellStyle name="Texto de advertencia 3 3 3" xfId="59480"/>
    <cellStyle name="Texto de advertencia 3 3 3 2" xfId="59481"/>
    <cellStyle name="Texto de advertencia 3 3 4" xfId="59482"/>
    <cellStyle name="Texto de advertencia 3 3 4 2" xfId="59483"/>
    <cellStyle name="Texto de advertencia 3 3 5" xfId="59484"/>
    <cellStyle name="Texto de advertencia 3 4" xfId="59485"/>
    <cellStyle name="Texto de advertencia 3 4 2" xfId="59486"/>
    <cellStyle name="Texto de advertencia 3 4 3" xfId="59487"/>
    <cellStyle name="Texto de advertencia 3 5" xfId="59488"/>
    <cellStyle name="Texto de advertencia 3 5 2" xfId="59489"/>
    <cellStyle name="Texto de advertencia 3 6" xfId="59490"/>
    <cellStyle name="Texto de advertencia 3 7" xfId="59491"/>
    <cellStyle name="Texto de advertencia 4" xfId="59492"/>
    <cellStyle name="Texto de advertencia 4 2" xfId="59493"/>
    <cellStyle name="Texto de advertencia 4 2 2" xfId="59494"/>
    <cellStyle name="Texto de advertencia 4 2 2 2" xfId="59495"/>
    <cellStyle name="Texto de advertencia 4 2 2 2 2" xfId="59496"/>
    <cellStyle name="Texto de advertencia 4 2 2 3" xfId="59497"/>
    <cellStyle name="Texto de advertencia 4 2 2 4" xfId="59498"/>
    <cellStyle name="Texto de advertencia 4 2 2 5" xfId="59499"/>
    <cellStyle name="Texto de advertencia 4 2 2 6" xfId="59500"/>
    <cellStyle name="Texto de advertencia 4 2 3" xfId="59501"/>
    <cellStyle name="Texto de advertencia 4 2 3 2" xfId="59502"/>
    <cellStyle name="Texto de advertencia 4 2 4" xfId="59503"/>
    <cellStyle name="Texto de advertencia 4 2 4 2" xfId="59504"/>
    <cellStyle name="Texto de advertencia 4 2 5" xfId="59505"/>
    <cellStyle name="Texto de advertencia 4 3" xfId="59506"/>
    <cellStyle name="Texto de advertencia 4 3 2" xfId="59507"/>
    <cellStyle name="Texto de advertencia 4 3 2 2" xfId="59508"/>
    <cellStyle name="Texto de advertencia 4 3 2 2 2" xfId="59509"/>
    <cellStyle name="Texto de advertencia 4 3 2 3" xfId="59510"/>
    <cellStyle name="Texto de advertencia 4 3 2 4" xfId="59511"/>
    <cellStyle name="Texto de advertencia 4 3 2 5" xfId="59512"/>
    <cellStyle name="Texto de advertencia 4 3 2 6" xfId="59513"/>
    <cellStyle name="Texto de advertencia 4 3 3" xfId="59514"/>
    <cellStyle name="Texto de advertencia 4 3 3 2" xfId="59515"/>
    <cellStyle name="Texto de advertencia 4 3 4" xfId="59516"/>
    <cellStyle name="Texto de advertencia 4 3 4 2" xfId="59517"/>
    <cellStyle name="Texto de advertencia 4 3 5" xfId="59518"/>
    <cellStyle name="Texto de advertencia 4 4" xfId="59519"/>
    <cellStyle name="Texto de advertencia 4 4 2" xfId="59520"/>
    <cellStyle name="Texto de advertencia 4 4 3" xfId="59521"/>
    <cellStyle name="Texto de advertencia 4 5" xfId="59522"/>
    <cellStyle name="Texto de advertencia 4 5 2" xfId="59523"/>
    <cellStyle name="Texto de advertencia 4 6" xfId="59524"/>
    <cellStyle name="Texto de advertencia 4 6 2" xfId="59525"/>
    <cellStyle name="Texto de advertencia 4 7" xfId="59526"/>
    <cellStyle name="Texto de advertencia 4 8" xfId="59527"/>
    <cellStyle name="Texto de advertencia 5" xfId="59528"/>
    <cellStyle name="Texto de advertencia 5 2" xfId="59529"/>
    <cellStyle name="Texto de advertencia 5 2 2" xfId="59530"/>
    <cellStyle name="Texto de advertencia 5 2 2 2" xfId="59531"/>
    <cellStyle name="Texto de advertencia 5 2 2 2 2" xfId="59532"/>
    <cellStyle name="Texto de advertencia 5 2 2 3" xfId="59533"/>
    <cellStyle name="Texto de advertencia 5 2 2 4" xfId="59534"/>
    <cellStyle name="Texto de advertencia 5 2 2 5" xfId="59535"/>
    <cellStyle name="Texto de advertencia 5 2 2 6" xfId="59536"/>
    <cellStyle name="Texto de advertencia 5 2 3" xfId="59537"/>
    <cellStyle name="Texto de advertencia 5 2 3 2" xfId="59538"/>
    <cellStyle name="Texto de advertencia 5 2 4" xfId="59539"/>
    <cellStyle name="Texto de advertencia 5 2 4 2" xfId="59540"/>
    <cellStyle name="Texto de advertencia 5 2 5" xfId="59541"/>
    <cellStyle name="Texto de advertencia 5 3" xfId="59542"/>
    <cellStyle name="Texto de advertencia 5 3 2" xfId="59543"/>
    <cellStyle name="Texto de advertencia 5 3 2 2" xfId="59544"/>
    <cellStyle name="Texto de advertencia 5 3 2 2 2" xfId="59545"/>
    <cellStyle name="Texto de advertencia 5 3 2 3" xfId="59546"/>
    <cellStyle name="Texto de advertencia 5 3 2 4" xfId="59547"/>
    <cellStyle name="Texto de advertencia 5 3 2 5" xfId="59548"/>
    <cellStyle name="Texto de advertencia 5 3 2 6" xfId="59549"/>
    <cellStyle name="Texto de advertencia 5 3 3" xfId="59550"/>
    <cellStyle name="Texto de advertencia 5 3 3 2" xfId="59551"/>
    <cellStyle name="Texto de advertencia 5 3 4" xfId="59552"/>
    <cellStyle name="Texto de advertencia 5 3 4 2" xfId="59553"/>
    <cellStyle name="Texto de advertencia 5 3 5" xfId="59554"/>
    <cellStyle name="Texto de advertencia 5 4" xfId="59555"/>
    <cellStyle name="Texto de advertencia 5 4 2" xfId="59556"/>
    <cellStyle name="Texto de advertencia 5 4 3" xfId="59557"/>
    <cellStyle name="Texto de advertencia 5 5" xfId="59558"/>
    <cellStyle name="Texto de advertencia 5 5 2" xfId="59559"/>
    <cellStyle name="Texto de advertencia 5 6" xfId="59560"/>
    <cellStyle name="Texto de advertencia 5 7" xfId="59561"/>
    <cellStyle name="Texto de advertencia 6" xfId="59562"/>
    <cellStyle name="Texto de advertencia 6 2" xfId="59563"/>
    <cellStyle name="Texto de advertencia 6 2 2" xfId="59564"/>
    <cellStyle name="Texto de advertencia 6 2 3" xfId="59565"/>
    <cellStyle name="Texto de advertencia 6 3" xfId="59566"/>
    <cellStyle name="Texto de advertencia 6 3 2" xfId="59567"/>
    <cellStyle name="Texto de advertencia 6 4" xfId="59568"/>
    <cellStyle name="Texto de advertencia 6 5" xfId="59569"/>
    <cellStyle name="Texto de advertencia 7" xfId="59570"/>
    <cellStyle name="Texto de advertencia 7 2" xfId="59571"/>
    <cellStyle name="Texto de advertencia 7 2 2" xfId="59572"/>
    <cellStyle name="Texto de advertencia 7 2 3" xfId="59573"/>
    <cellStyle name="Texto de advertencia 7 3" xfId="59574"/>
    <cellStyle name="Texto de advertencia 7 3 2" xfId="59575"/>
    <cellStyle name="Texto de advertencia 7 4" xfId="59576"/>
    <cellStyle name="Texto de advertencia 7 5" xfId="59577"/>
    <cellStyle name="Texto de advertencia 8" xfId="59578"/>
    <cellStyle name="Texto de advertencia 8 2" xfId="59579"/>
    <cellStyle name="Texto de advertencia 8 2 2" xfId="59580"/>
    <cellStyle name="Texto de advertencia 8 2 3" xfId="59581"/>
    <cellStyle name="Texto de advertencia 8 3" xfId="59582"/>
    <cellStyle name="Texto de advertencia 8 3 2" xfId="59583"/>
    <cellStyle name="Texto de advertencia 8 4" xfId="59584"/>
    <cellStyle name="Texto de advertencia 8 5" xfId="59585"/>
    <cellStyle name="Texto de advertencia 9" xfId="59586"/>
    <cellStyle name="Texto de advertencia 9 2" xfId="59587"/>
    <cellStyle name="Texto de advertencia 9 2 2" xfId="59588"/>
    <cellStyle name="Texto de advertencia 9 2 2 2" xfId="59589"/>
    <cellStyle name="Texto de advertencia 9 2 2 2 2" xfId="59590"/>
    <cellStyle name="Texto de advertencia 9 2 2 3" xfId="59591"/>
    <cellStyle name="Texto de advertencia 9 2 2 3 2" xfId="59592"/>
    <cellStyle name="Texto de advertencia 9 2 2 4" xfId="59593"/>
    <cellStyle name="Texto de advertencia 9 2 2 5" xfId="59594"/>
    <cellStyle name="Texto de advertencia 9 2 2 6" xfId="59595"/>
    <cellStyle name="Texto de advertencia 9 2 3" xfId="59596"/>
    <cellStyle name="Texto de advertencia 9 2 3 2" xfId="59597"/>
    <cellStyle name="Texto de advertencia 9 2 4" xfId="59598"/>
    <cellStyle name="Texto de advertencia 9 2 4 2" xfId="59599"/>
    <cellStyle name="Texto de advertencia 9 2 5" xfId="59600"/>
    <cellStyle name="Texto de advertencia 9 2 5 2" xfId="59601"/>
    <cellStyle name="Texto de advertencia 9 2 6" xfId="59602"/>
    <cellStyle name="Texto de advertencia 9 3" xfId="59603"/>
    <cellStyle name="Texto de advertencia 9 3 2" xfId="59604"/>
    <cellStyle name="Texto de advertencia 9 3 3" xfId="59605"/>
    <cellStyle name="Texto de advertencia 9 4" xfId="59606"/>
    <cellStyle name="Texto de advertencia 9 5" xfId="59607"/>
    <cellStyle name="Texto de Aviso" xfId="59608"/>
    <cellStyle name="Texto de Aviso 2" xfId="59609"/>
    <cellStyle name="Texto de Aviso 2 2" xfId="59610"/>
    <cellStyle name="Texto de Aviso 2 3" xfId="59611"/>
    <cellStyle name="Texto de Aviso 3" xfId="59612"/>
    <cellStyle name="Texto de Aviso 4" xfId="59613"/>
    <cellStyle name="Texto explicativo 10" xfId="59614"/>
    <cellStyle name="Texto explicativo 10 2" xfId="59615"/>
    <cellStyle name="Texto explicativo 10 2 2" xfId="59616"/>
    <cellStyle name="Texto explicativo 10 2 2 2" xfId="59617"/>
    <cellStyle name="Texto explicativo 10 2 3" xfId="59618"/>
    <cellStyle name="Texto explicativo 10 2 3 2" xfId="59619"/>
    <cellStyle name="Texto explicativo 10 2 4" xfId="59620"/>
    <cellStyle name="Texto explicativo 10 2 5" xfId="59621"/>
    <cellStyle name="Texto explicativo 10 2 6" xfId="59622"/>
    <cellStyle name="Texto explicativo 10 3" xfId="59623"/>
    <cellStyle name="Texto explicativo 10 3 2" xfId="59624"/>
    <cellStyle name="Texto explicativo 10 4" xfId="59625"/>
    <cellStyle name="Texto explicativo 10 4 2" xfId="59626"/>
    <cellStyle name="Texto explicativo 10 5" xfId="59627"/>
    <cellStyle name="Texto explicativo 10 5 2" xfId="59628"/>
    <cellStyle name="Texto explicativo 10 6" xfId="59629"/>
    <cellStyle name="Texto explicativo 11" xfId="59630"/>
    <cellStyle name="Texto explicativo 11 2" xfId="59631"/>
    <cellStyle name="Texto explicativo 11 2 2" xfId="59632"/>
    <cellStyle name="Texto explicativo 11 2 2 2" xfId="59633"/>
    <cellStyle name="Texto explicativo 11 2 3" xfId="59634"/>
    <cellStyle name="Texto explicativo 11 2 3 2" xfId="59635"/>
    <cellStyle name="Texto explicativo 11 2 4" xfId="59636"/>
    <cellStyle name="Texto explicativo 11 2 5" xfId="59637"/>
    <cellStyle name="Texto explicativo 11 2 6" xfId="59638"/>
    <cellStyle name="Texto explicativo 11 3" xfId="59639"/>
    <cellStyle name="Texto explicativo 11 3 2" xfId="59640"/>
    <cellStyle name="Texto explicativo 11 4" xfId="59641"/>
    <cellStyle name="Texto explicativo 11 4 2" xfId="59642"/>
    <cellStyle name="Texto explicativo 11 5" xfId="59643"/>
    <cellStyle name="Texto explicativo 11 5 2" xfId="59644"/>
    <cellStyle name="Texto explicativo 11 6" xfId="59645"/>
    <cellStyle name="Texto explicativo 12" xfId="59646"/>
    <cellStyle name="Texto explicativo 12 2" xfId="59647"/>
    <cellStyle name="Texto explicativo 12 2 2" xfId="59648"/>
    <cellStyle name="Texto explicativo 12 2 2 2" xfId="59649"/>
    <cellStyle name="Texto explicativo 12 2 3" xfId="59650"/>
    <cellStyle name="Texto explicativo 12 2 3 2" xfId="59651"/>
    <cellStyle name="Texto explicativo 12 2 4" xfId="59652"/>
    <cellStyle name="Texto explicativo 12 2 5" xfId="59653"/>
    <cellStyle name="Texto explicativo 12 2 6" xfId="59654"/>
    <cellStyle name="Texto explicativo 12 3" xfId="59655"/>
    <cellStyle name="Texto explicativo 12 3 2" xfId="59656"/>
    <cellStyle name="Texto explicativo 12 4" xfId="59657"/>
    <cellStyle name="Texto explicativo 12 4 2" xfId="59658"/>
    <cellStyle name="Texto explicativo 12 5" xfId="59659"/>
    <cellStyle name="Texto explicativo 12 5 2" xfId="59660"/>
    <cellStyle name="Texto explicativo 12 6" xfId="59661"/>
    <cellStyle name="Texto explicativo 13" xfId="59662"/>
    <cellStyle name="Texto explicativo 13 2" xfId="59663"/>
    <cellStyle name="Texto explicativo 13 2 2" xfId="59664"/>
    <cellStyle name="Texto explicativo 13 2 2 2" xfId="59665"/>
    <cellStyle name="Texto explicativo 13 2 3" xfId="59666"/>
    <cellStyle name="Texto explicativo 13 2 4" xfId="59667"/>
    <cellStyle name="Texto explicativo 13 2 5" xfId="59668"/>
    <cellStyle name="Texto explicativo 13 2 6" xfId="59669"/>
    <cellStyle name="Texto explicativo 13 3" xfId="59670"/>
    <cellStyle name="Texto explicativo 13 3 2" xfId="59671"/>
    <cellStyle name="Texto explicativo 13 4" xfId="59672"/>
    <cellStyle name="Texto explicativo 13 4 2" xfId="59673"/>
    <cellStyle name="Texto explicativo 13 5" xfId="59674"/>
    <cellStyle name="Texto explicativo 14" xfId="59675"/>
    <cellStyle name="Texto explicativo 14 2" xfId="59676"/>
    <cellStyle name="Texto explicativo 14 2 2" xfId="59677"/>
    <cellStyle name="Texto explicativo 14 2 2 2" xfId="59678"/>
    <cellStyle name="Texto explicativo 14 2 3" xfId="59679"/>
    <cellStyle name="Texto explicativo 14 2 4" xfId="59680"/>
    <cellStyle name="Texto explicativo 14 2 5" xfId="59681"/>
    <cellStyle name="Texto explicativo 14 2 6" xfId="59682"/>
    <cellStyle name="Texto explicativo 14 3" xfId="59683"/>
    <cellStyle name="Texto explicativo 14 3 2" xfId="59684"/>
    <cellStyle name="Texto explicativo 14 4" xfId="59685"/>
    <cellStyle name="Texto explicativo 14 4 2" xfId="59686"/>
    <cellStyle name="Texto explicativo 14 5" xfId="59687"/>
    <cellStyle name="Texto explicativo 15" xfId="59688"/>
    <cellStyle name="Texto explicativo 15 2" xfId="59689"/>
    <cellStyle name="Texto explicativo 15 3" xfId="59690"/>
    <cellStyle name="Texto explicativo 16" xfId="59691"/>
    <cellStyle name="Texto explicativo 16 2" xfId="59692"/>
    <cellStyle name="Texto explicativo 17" xfId="59693"/>
    <cellStyle name="Texto explicativo 18" xfId="59694"/>
    <cellStyle name="Texto explicativo 2" xfId="59695"/>
    <cellStyle name="Texto explicativo 2 2" xfId="59696"/>
    <cellStyle name="Texto explicativo 2 2 2" xfId="59697"/>
    <cellStyle name="Texto explicativo 2 2 2 2" xfId="59698"/>
    <cellStyle name="Texto explicativo 2 2 3" xfId="59699"/>
    <cellStyle name="Texto explicativo 2 3" xfId="59700"/>
    <cellStyle name="Texto explicativo 2 3 2" xfId="59701"/>
    <cellStyle name="Texto explicativo 2 3 3" xfId="59702"/>
    <cellStyle name="Texto explicativo 2 4" xfId="59703"/>
    <cellStyle name="Texto explicativo 2 4 2" xfId="59704"/>
    <cellStyle name="Texto explicativo 2 5" xfId="59705"/>
    <cellStyle name="Texto explicativo 2 6" xfId="59706"/>
    <cellStyle name="Texto explicativo 2 7" xfId="59707"/>
    <cellStyle name="Texto explicativo 3" xfId="59708"/>
    <cellStyle name="Texto explicativo 3 2" xfId="59709"/>
    <cellStyle name="Texto explicativo 3 2 2" xfId="59710"/>
    <cellStyle name="Texto explicativo 3 2 2 2" xfId="59711"/>
    <cellStyle name="Texto explicativo 3 2 2 2 2" xfId="59712"/>
    <cellStyle name="Texto explicativo 3 2 2 3" xfId="59713"/>
    <cellStyle name="Texto explicativo 3 2 2 4" xfId="59714"/>
    <cellStyle name="Texto explicativo 3 2 2 5" xfId="59715"/>
    <cellStyle name="Texto explicativo 3 2 2 6" xfId="59716"/>
    <cellStyle name="Texto explicativo 3 2 3" xfId="59717"/>
    <cellStyle name="Texto explicativo 3 2 3 2" xfId="59718"/>
    <cellStyle name="Texto explicativo 3 2 4" xfId="59719"/>
    <cellStyle name="Texto explicativo 3 2 4 2" xfId="59720"/>
    <cellStyle name="Texto explicativo 3 2 5" xfId="59721"/>
    <cellStyle name="Texto explicativo 3 2 6" xfId="59722"/>
    <cellStyle name="Texto explicativo 3 3" xfId="59723"/>
    <cellStyle name="Texto explicativo 3 3 2" xfId="59724"/>
    <cellStyle name="Texto explicativo 3 3 2 2" xfId="59725"/>
    <cellStyle name="Texto explicativo 3 3 2 2 2" xfId="59726"/>
    <cellStyle name="Texto explicativo 3 3 2 3" xfId="59727"/>
    <cellStyle name="Texto explicativo 3 3 2 4" xfId="59728"/>
    <cellStyle name="Texto explicativo 3 3 2 5" xfId="59729"/>
    <cellStyle name="Texto explicativo 3 3 2 6" xfId="59730"/>
    <cellStyle name="Texto explicativo 3 3 3" xfId="59731"/>
    <cellStyle name="Texto explicativo 3 3 3 2" xfId="59732"/>
    <cellStyle name="Texto explicativo 3 3 4" xfId="59733"/>
    <cellStyle name="Texto explicativo 3 3 4 2" xfId="59734"/>
    <cellStyle name="Texto explicativo 3 3 5" xfId="59735"/>
    <cellStyle name="Texto explicativo 3 4" xfId="59736"/>
    <cellStyle name="Texto explicativo 3 4 2" xfId="59737"/>
    <cellStyle name="Texto explicativo 3 4 3" xfId="59738"/>
    <cellStyle name="Texto explicativo 3 5" xfId="59739"/>
    <cellStyle name="Texto explicativo 3 5 2" xfId="59740"/>
    <cellStyle name="Texto explicativo 3 6" xfId="59741"/>
    <cellStyle name="Texto explicativo 3 7" xfId="59742"/>
    <cellStyle name="Texto explicativo 4" xfId="59743"/>
    <cellStyle name="Texto explicativo 4 2" xfId="59744"/>
    <cellStyle name="Texto explicativo 4 2 2" xfId="59745"/>
    <cellStyle name="Texto explicativo 4 2 2 2" xfId="59746"/>
    <cellStyle name="Texto explicativo 4 2 2 2 2" xfId="59747"/>
    <cellStyle name="Texto explicativo 4 2 2 3" xfId="59748"/>
    <cellStyle name="Texto explicativo 4 2 2 4" xfId="59749"/>
    <cellStyle name="Texto explicativo 4 2 2 5" xfId="59750"/>
    <cellStyle name="Texto explicativo 4 2 2 6" xfId="59751"/>
    <cellStyle name="Texto explicativo 4 2 3" xfId="59752"/>
    <cellStyle name="Texto explicativo 4 2 3 2" xfId="59753"/>
    <cellStyle name="Texto explicativo 4 2 4" xfId="59754"/>
    <cellStyle name="Texto explicativo 4 2 4 2" xfId="59755"/>
    <cellStyle name="Texto explicativo 4 2 5" xfId="59756"/>
    <cellStyle name="Texto explicativo 4 3" xfId="59757"/>
    <cellStyle name="Texto explicativo 4 3 2" xfId="59758"/>
    <cellStyle name="Texto explicativo 4 3 2 2" xfId="59759"/>
    <cellStyle name="Texto explicativo 4 3 2 2 2" xfId="59760"/>
    <cellStyle name="Texto explicativo 4 3 2 3" xfId="59761"/>
    <cellStyle name="Texto explicativo 4 3 2 4" xfId="59762"/>
    <cellStyle name="Texto explicativo 4 3 2 5" xfId="59763"/>
    <cellStyle name="Texto explicativo 4 3 2 6" xfId="59764"/>
    <cellStyle name="Texto explicativo 4 3 3" xfId="59765"/>
    <cellStyle name="Texto explicativo 4 3 3 2" xfId="59766"/>
    <cellStyle name="Texto explicativo 4 3 4" xfId="59767"/>
    <cellStyle name="Texto explicativo 4 3 4 2" xfId="59768"/>
    <cellStyle name="Texto explicativo 4 3 5" xfId="59769"/>
    <cellStyle name="Texto explicativo 4 4" xfId="59770"/>
    <cellStyle name="Texto explicativo 4 4 2" xfId="59771"/>
    <cellStyle name="Texto explicativo 4 4 3" xfId="59772"/>
    <cellStyle name="Texto explicativo 4 5" xfId="59773"/>
    <cellStyle name="Texto explicativo 4 5 2" xfId="59774"/>
    <cellStyle name="Texto explicativo 4 6" xfId="59775"/>
    <cellStyle name="Texto explicativo 4 6 2" xfId="59776"/>
    <cellStyle name="Texto explicativo 4 7" xfId="59777"/>
    <cellStyle name="Texto explicativo 4 8" xfId="59778"/>
    <cellStyle name="Texto explicativo 5" xfId="59779"/>
    <cellStyle name="Texto explicativo 5 2" xfId="59780"/>
    <cellStyle name="Texto explicativo 5 2 2" xfId="59781"/>
    <cellStyle name="Texto explicativo 5 2 2 2" xfId="59782"/>
    <cellStyle name="Texto explicativo 5 2 2 2 2" xfId="59783"/>
    <cellStyle name="Texto explicativo 5 2 2 3" xfId="59784"/>
    <cellStyle name="Texto explicativo 5 2 2 4" xfId="59785"/>
    <cellStyle name="Texto explicativo 5 2 2 5" xfId="59786"/>
    <cellStyle name="Texto explicativo 5 2 2 6" xfId="59787"/>
    <cellStyle name="Texto explicativo 5 2 3" xfId="59788"/>
    <cellStyle name="Texto explicativo 5 2 3 2" xfId="59789"/>
    <cellStyle name="Texto explicativo 5 2 4" xfId="59790"/>
    <cellStyle name="Texto explicativo 5 2 4 2" xfId="59791"/>
    <cellStyle name="Texto explicativo 5 2 5" xfId="59792"/>
    <cellStyle name="Texto explicativo 5 3" xfId="59793"/>
    <cellStyle name="Texto explicativo 5 3 2" xfId="59794"/>
    <cellStyle name="Texto explicativo 5 3 2 2" xfId="59795"/>
    <cellStyle name="Texto explicativo 5 3 2 2 2" xfId="59796"/>
    <cellStyle name="Texto explicativo 5 3 2 3" xfId="59797"/>
    <cellStyle name="Texto explicativo 5 3 2 4" xfId="59798"/>
    <cellStyle name="Texto explicativo 5 3 2 5" xfId="59799"/>
    <cellStyle name="Texto explicativo 5 3 2 6" xfId="59800"/>
    <cellStyle name="Texto explicativo 5 3 3" xfId="59801"/>
    <cellStyle name="Texto explicativo 5 3 3 2" xfId="59802"/>
    <cellStyle name="Texto explicativo 5 3 4" xfId="59803"/>
    <cellStyle name="Texto explicativo 5 3 4 2" xfId="59804"/>
    <cellStyle name="Texto explicativo 5 3 5" xfId="59805"/>
    <cellStyle name="Texto explicativo 5 4" xfId="59806"/>
    <cellStyle name="Texto explicativo 5 4 2" xfId="59807"/>
    <cellStyle name="Texto explicativo 5 4 3" xfId="59808"/>
    <cellStyle name="Texto explicativo 5 5" xfId="59809"/>
    <cellStyle name="Texto explicativo 5 5 2" xfId="59810"/>
    <cellStyle name="Texto explicativo 5 6" xfId="59811"/>
    <cellStyle name="Texto explicativo 5 7" xfId="59812"/>
    <cellStyle name="Texto explicativo 6" xfId="59813"/>
    <cellStyle name="Texto explicativo 6 2" xfId="59814"/>
    <cellStyle name="Texto explicativo 6 2 2" xfId="59815"/>
    <cellStyle name="Texto explicativo 6 2 3" xfId="59816"/>
    <cellStyle name="Texto explicativo 6 3" xfId="59817"/>
    <cellStyle name="Texto explicativo 6 3 2" xfId="59818"/>
    <cellStyle name="Texto explicativo 6 4" xfId="59819"/>
    <cellStyle name="Texto explicativo 6 5" xfId="59820"/>
    <cellStyle name="Texto explicativo 7" xfId="59821"/>
    <cellStyle name="Texto explicativo 7 2" xfId="59822"/>
    <cellStyle name="Texto explicativo 7 2 2" xfId="59823"/>
    <cellStyle name="Texto explicativo 7 2 3" xfId="59824"/>
    <cellStyle name="Texto explicativo 7 3" xfId="59825"/>
    <cellStyle name="Texto explicativo 7 3 2" xfId="59826"/>
    <cellStyle name="Texto explicativo 7 4" xfId="59827"/>
    <cellStyle name="Texto explicativo 7 5" xfId="59828"/>
    <cellStyle name="Texto explicativo 8" xfId="59829"/>
    <cellStyle name="Texto explicativo 8 2" xfId="59830"/>
    <cellStyle name="Texto explicativo 8 2 2" xfId="59831"/>
    <cellStyle name="Texto explicativo 8 2 3" xfId="59832"/>
    <cellStyle name="Texto explicativo 8 3" xfId="59833"/>
    <cellStyle name="Texto explicativo 8 3 2" xfId="59834"/>
    <cellStyle name="Texto explicativo 8 4" xfId="59835"/>
    <cellStyle name="Texto explicativo 8 5" xfId="59836"/>
    <cellStyle name="Texto explicativo 9" xfId="59837"/>
    <cellStyle name="Texto explicativo 9 2" xfId="59838"/>
    <cellStyle name="Texto explicativo 9 2 2" xfId="59839"/>
    <cellStyle name="Texto explicativo 9 2 2 2" xfId="59840"/>
    <cellStyle name="Texto explicativo 9 2 2 2 2" xfId="59841"/>
    <cellStyle name="Texto explicativo 9 2 2 3" xfId="59842"/>
    <cellStyle name="Texto explicativo 9 2 2 3 2" xfId="59843"/>
    <cellStyle name="Texto explicativo 9 2 2 4" xfId="59844"/>
    <cellStyle name="Texto explicativo 9 2 2 5" xfId="59845"/>
    <cellStyle name="Texto explicativo 9 2 2 6" xfId="59846"/>
    <cellStyle name="Texto explicativo 9 2 3" xfId="59847"/>
    <cellStyle name="Texto explicativo 9 2 3 2" xfId="59848"/>
    <cellStyle name="Texto explicativo 9 2 4" xfId="59849"/>
    <cellStyle name="Texto explicativo 9 2 4 2" xfId="59850"/>
    <cellStyle name="Texto explicativo 9 2 5" xfId="59851"/>
    <cellStyle name="Texto explicativo 9 2 5 2" xfId="59852"/>
    <cellStyle name="Texto explicativo 9 2 6" xfId="59853"/>
    <cellStyle name="Texto explicativo 9 3" xfId="59854"/>
    <cellStyle name="Texto explicativo 9 3 2" xfId="59855"/>
    <cellStyle name="Texto explicativo 9 3 3" xfId="59856"/>
    <cellStyle name="Texto explicativo 9 4" xfId="59857"/>
    <cellStyle name="Texto explicativo 9 5" xfId="59858"/>
    <cellStyle name="Title" xfId="59859"/>
    <cellStyle name="Title 2" xfId="59860"/>
    <cellStyle name="Title 2 2" xfId="59861"/>
    <cellStyle name="Title 2 3" xfId="59862"/>
    <cellStyle name="Title 3" xfId="59863"/>
    <cellStyle name="Title 4" xfId="59864"/>
    <cellStyle name="Título 1 10" xfId="59865"/>
    <cellStyle name="Título 1 10 2" xfId="59866"/>
    <cellStyle name="Título 1 10 2 2" xfId="59867"/>
    <cellStyle name="Título 1 10 2 2 2" xfId="59868"/>
    <cellStyle name="Título 1 10 2 3" xfId="59869"/>
    <cellStyle name="Título 1 10 2 3 2" xfId="59870"/>
    <cellStyle name="Título 1 10 2 4" xfId="59871"/>
    <cellStyle name="Título 1 10 2 5" xfId="59872"/>
    <cellStyle name="Título 1 10 2 6" xfId="59873"/>
    <cellStyle name="Título 1 10 3" xfId="59874"/>
    <cellStyle name="Título 1 10 3 2" xfId="59875"/>
    <cellStyle name="Título 1 10 4" xfId="59876"/>
    <cellStyle name="Título 1 10 4 2" xfId="59877"/>
    <cellStyle name="Título 1 10 5" xfId="59878"/>
    <cellStyle name="Título 1 10 5 2" xfId="59879"/>
    <cellStyle name="Título 1 10 6" xfId="59880"/>
    <cellStyle name="Título 1 11" xfId="59881"/>
    <cellStyle name="Título 1 11 2" xfId="59882"/>
    <cellStyle name="Título 1 11 2 2" xfId="59883"/>
    <cellStyle name="Título 1 11 2 2 2" xfId="59884"/>
    <cellStyle name="Título 1 11 2 3" xfId="59885"/>
    <cellStyle name="Título 1 11 2 3 2" xfId="59886"/>
    <cellStyle name="Título 1 11 2 4" xfId="59887"/>
    <cellStyle name="Título 1 11 2 5" xfId="59888"/>
    <cellStyle name="Título 1 11 2 6" xfId="59889"/>
    <cellStyle name="Título 1 11 3" xfId="59890"/>
    <cellStyle name="Título 1 11 3 2" xfId="59891"/>
    <cellStyle name="Título 1 11 4" xfId="59892"/>
    <cellStyle name="Título 1 11 4 2" xfId="59893"/>
    <cellStyle name="Título 1 11 5" xfId="59894"/>
    <cellStyle name="Título 1 11 5 2" xfId="59895"/>
    <cellStyle name="Título 1 11 6" xfId="59896"/>
    <cellStyle name="Título 1 12" xfId="59897"/>
    <cellStyle name="Título 1 12 2" xfId="59898"/>
    <cellStyle name="Título 1 12 2 2" xfId="59899"/>
    <cellStyle name="Título 1 12 2 2 2" xfId="59900"/>
    <cellStyle name="Título 1 12 2 3" xfId="59901"/>
    <cellStyle name="Título 1 12 2 3 2" xfId="59902"/>
    <cellStyle name="Título 1 12 2 4" xfId="59903"/>
    <cellStyle name="Título 1 12 2 5" xfId="59904"/>
    <cellStyle name="Título 1 12 2 6" xfId="59905"/>
    <cellStyle name="Título 1 12 3" xfId="59906"/>
    <cellStyle name="Título 1 12 3 2" xfId="59907"/>
    <cellStyle name="Título 1 12 4" xfId="59908"/>
    <cellStyle name="Título 1 12 4 2" xfId="59909"/>
    <cellStyle name="Título 1 12 5" xfId="59910"/>
    <cellStyle name="Título 1 12 5 2" xfId="59911"/>
    <cellStyle name="Título 1 12 6" xfId="59912"/>
    <cellStyle name="Título 1 13" xfId="59913"/>
    <cellStyle name="Título 1 13 2" xfId="59914"/>
    <cellStyle name="Título 1 13 2 2" xfId="59915"/>
    <cellStyle name="Título 1 13 2 2 2" xfId="59916"/>
    <cellStyle name="Título 1 13 2 3" xfId="59917"/>
    <cellStyle name="Título 1 13 2 4" xfId="59918"/>
    <cellStyle name="Título 1 13 2 5" xfId="59919"/>
    <cellStyle name="Título 1 13 2 6" xfId="59920"/>
    <cellStyle name="Título 1 13 3" xfId="59921"/>
    <cellStyle name="Título 1 13 3 2" xfId="59922"/>
    <cellStyle name="Título 1 13 4" xfId="59923"/>
    <cellStyle name="Título 1 13 4 2" xfId="59924"/>
    <cellStyle name="Título 1 13 5" xfId="59925"/>
    <cellStyle name="Título 1 14" xfId="59926"/>
    <cellStyle name="Título 1 14 2" xfId="59927"/>
    <cellStyle name="Título 1 14 2 2" xfId="59928"/>
    <cellStyle name="Título 1 14 2 2 2" xfId="59929"/>
    <cellStyle name="Título 1 14 2 3" xfId="59930"/>
    <cellStyle name="Título 1 14 2 4" xfId="59931"/>
    <cellStyle name="Título 1 14 2 5" xfId="59932"/>
    <cellStyle name="Título 1 14 2 6" xfId="59933"/>
    <cellStyle name="Título 1 14 3" xfId="59934"/>
    <cellStyle name="Título 1 14 3 2" xfId="59935"/>
    <cellStyle name="Título 1 14 4" xfId="59936"/>
    <cellStyle name="Título 1 14 4 2" xfId="59937"/>
    <cellStyle name="Título 1 14 5" xfId="59938"/>
    <cellStyle name="Título 1 15" xfId="59939"/>
    <cellStyle name="Título 1 15 2" xfId="59940"/>
    <cellStyle name="Título 1 15 3" xfId="59941"/>
    <cellStyle name="Título 1 16" xfId="59942"/>
    <cellStyle name="Título 1 16 2" xfId="59943"/>
    <cellStyle name="Título 1 17" xfId="59944"/>
    <cellStyle name="Título 1 18" xfId="59945"/>
    <cellStyle name="Título 1 2" xfId="59946"/>
    <cellStyle name="Título 1 2 2" xfId="59947"/>
    <cellStyle name="Título 1 2 2 2" xfId="59948"/>
    <cellStyle name="Título 1 2 2 2 2" xfId="59949"/>
    <cellStyle name="Título 1 2 2 3" xfId="59950"/>
    <cellStyle name="Título 1 2 3" xfId="59951"/>
    <cellStyle name="Título 1 2 3 2" xfId="59952"/>
    <cellStyle name="Título 1 2 3 3" xfId="59953"/>
    <cellStyle name="Título 1 2 4" xfId="59954"/>
    <cellStyle name="Título 1 2 4 2" xfId="59955"/>
    <cellStyle name="Título 1 2 5" xfId="59956"/>
    <cellStyle name="Título 1 2 6" xfId="59957"/>
    <cellStyle name="Título 1 3" xfId="59958"/>
    <cellStyle name="Título 1 3 2" xfId="59959"/>
    <cellStyle name="Título 1 3 2 2" xfId="59960"/>
    <cellStyle name="Título 1 3 2 2 2" xfId="59961"/>
    <cellStyle name="Título 1 3 2 2 2 2" xfId="59962"/>
    <cellStyle name="Título 1 3 2 2 3" xfId="59963"/>
    <cellStyle name="Título 1 3 2 2 4" xfId="59964"/>
    <cellStyle name="Título 1 3 2 2 5" xfId="59965"/>
    <cellStyle name="Título 1 3 2 2 6" xfId="59966"/>
    <cellStyle name="Título 1 3 2 3" xfId="59967"/>
    <cellStyle name="Título 1 3 2 3 2" xfId="59968"/>
    <cellStyle name="Título 1 3 2 4" xfId="59969"/>
    <cellStyle name="Título 1 3 2 4 2" xfId="59970"/>
    <cellStyle name="Título 1 3 2 5" xfId="59971"/>
    <cellStyle name="Título 1 3 2 6" xfId="59972"/>
    <cellStyle name="Título 1 3 3" xfId="59973"/>
    <cellStyle name="Título 1 3 3 2" xfId="59974"/>
    <cellStyle name="Título 1 3 3 2 2" xfId="59975"/>
    <cellStyle name="Título 1 3 3 2 2 2" xfId="59976"/>
    <cellStyle name="Título 1 3 3 2 3" xfId="59977"/>
    <cellStyle name="Título 1 3 3 2 4" xfId="59978"/>
    <cellStyle name="Título 1 3 3 2 5" xfId="59979"/>
    <cellStyle name="Título 1 3 3 2 6" xfId="59980"/>
    <cellStyle name="Título 1 3 3 3" xfId="59981"/>
    <cellStyle name="Título 1 3 3 3 2" xfId="59982"/>
    <cellStyle name="Título 1 3 3 4" xfId="59983"/>
    <cellStyle name="Título 1 3 3 4 2" xfId="59984"/>
    <cellStyle name="Título 1 3 3 5" xfId="59985"/>
    <cellStyle name="Título 1 3 4" xfId="59986"/>
    <cellStyle name="Título 1 3 4 2" xfId="59987"/>
    <cellStyle name="Título 1 3 4 3" xfId="59988"/>
    <cellStyle name="Título 1 3 5" xfId="59989"/>
    <cellStyle name="Título 1 3 5 2" xfId="59990"/>
    <cellStyle name="Título 1 3 6" xfId="59991"/>
    <cellStyle name="Título 1 3 7" xfId="59992"/>
    <cellStyle name="Título 1 4" xfId="59993"/>
    <cellStyle name="Título 1 4 2" xfId="59994"/>
    <cellStyle name="Título 1 4 2 2" xfId="59995"/>
    <cellStyle name="Título 1 4 2 2 2" xfId="59996"/>
    <cellStyle name="Título 1 4 2 2 2 2" xfId="59997"/>
    <cellStyle name="Título 1 4 2 2 3" xfId="59998"/>
    <cellStyle name="Título 1 4 2 2 4" xfId="59999"/>
    <cellStyle name="Título 1 4 2 2 5" xfId="60000"/>
    <cellStyle name="Título 1 4 2 2 6" xfId="60001"/>
    <cellStyle name="Título 1 4 2 3" xfId="60002"/>
    <cellStyle name="Título 1 4 2 3 2" xfId="60003"/>
    <cellStyle name="Título 1 4 2 4" xfId="60004"/>
    <cellStyle name="Título 1 4 2 4 2" xfId="60005"/>
    <cellStyle name="Título 1 4 2 5" xfId="60006"/>
    <cellStyle name="Título 1 4 3" xfId="60007"/>
    <cellStyle name="Título 1 4 3 2" xfId="60008"/>
    <cellStyle name="Título 1 4 3 2 2" xfId="60009"/>
    <cellStyle name="Título 1 4 3 2 2 2" xfId="60010"/>
    <cellStyle name="Título 1 4 3 2 3" xfId="60011"/>
    <cellStyle name="Título 1 4 3 2 4" xfId="60012"/>
    <cellStyle name="Título 1 4 3 2 5" xfId="60013"/>
    <cellStyle name="Título 1 4 3 2 6" xfId="60014"/>
    <cellStyle name="Título 1 4 3 3" xfId="60015"/>
    <cellStyle name="Título 1 4 3 3 2" xfId="60016"/>
    <cellStyle name="Título 1 4 3 4" xfId="60017"/>
    <cellStyle name="Título 1 4 3 4 2" xfId="60018"/>
    <cellStyle name="Título 1 4 3 5" xfId="60019"/>
    <cellStyle name="Título 1 4 4" xfId="60020"/>
    <cellStyle name="Título 1 4 4 2" xfId="60021"/>
    <cellStyle name="Título 1 4 4 3" xfId="60022"/>
    <cellStyle name="Título 1 4 5" xfId="60023"/>
    <cellStyle name="Título 1 4 5 2" xfId="60024"/>
    <cellStyle name="Título 1 4 6" xfId="60025"/>
    <cellStyle name="Título 1 4 6 2" xfId="60026"/>
    <cellStyle name="Título 1 4 7" xfId="60027"/>
    <cellStyle name="Título 1 4 8" xfId="60028"/>
    <cellStyle name="Título 1 5" xfId="60029"/>
    <cellStyle name="Título 1 5 2" xfId="60030"/>
    <cellStyle name="Título 1 5 2 2" xfId="60031"/>
    <cellStyle name="Título 1 5 2 2 2" xfId="60032"/>
    <cellStyle name="Título 1 5 2 2 2 2" xfId="60033"/>
    <cellStyle name="Título 1 5 2 2 3" xfId="60034"/>
    <cellStyle name="Título 1 5 2 2 4" xfId="60035"/>
    <cellStyle name="Título 1 5 2 2 5" xfId="60036"/>
    <cellStyle name="Título 1 5 2 2 6" xfId="60037"/>
    <cellStyle name="Título 1 5 2 3" xfId="60038"/>
    <cellStyle name="Título 1 5 2 3 2" xfId="60039"/>
    <cellStyle name="Título 1 5 2 4" xfId="60040"/>
    <cellStyle name="Título 1 5 2 4 2" xfId="60041"/>
    <cellStyle name="Título 1 5 2 5" xfId="60042"/>
    <cellStyle name="Título 1 5 3" xfId="60043"/>
    <cellStyle name="Título 1 5 3 2" xfId="60044"/>
    <cellStyle name="Título 1 5 3 2 2" xfId="60045"/>
    <cellStyle name="Título 1 5 3 2 2 2" xfId="60046"/>
    <cellStyle name="Título 1 5 3 2 3" xfId="60047"/>
    <cellStyle name="Título 1 5 3 2 4" xfId="60048"/>
    <cellStyle name="Título 1 5 3 2 5" xfId="60049"/>
    <cellStyle name="Título 1 5 3 2 6" xfId="60050"/>
    <cellStyle name="Título 1 5 3 3" xfId="60051"/>
    <cellStyle name="Título 1 5 3 3 2" xfId="60052"/>
    <cellStyle name="Título 1 5 3 4" xfId="60053"/>
    <cellStyle name="Título 1 5 3 4 2" xfId="60054"/>
    <cellStyle name="Título 1 5 3 5" xfId="60055"/>
    <cellStyle name="Título 1 5 4" xfId="60056"/>
    <cellStyle name="Título 1 5 4 2" xfId="60057"/>
    <cellStyle name="Título 1 5 4 3" xfId="60058"/>
    <cellStyle name="Título 1 5 5" xfId="60059"/>
    <cellStyle name="Título 1 5 5 2" xfId="60060"/>
    <cellStyle name="Título 1 5 6" xfId="60061"/>
    <cellStyle name="Título 1 5 7" xfId="60062"/>
    <cellStyle name="Título 1 6" xfId="60063"/>
    <cellStyle name="Título 1 6 2" xfId="60064"/>
    <cellStyle name="Título 1 6 2 2" xfId="60065"/>
    <cellStyle name="Título 1 6 2 3" xfId="60066"/>
    <cellStyle name="Título 1 6 3" xfId="60067"/>
    <cellStyle name="Título 1 6 3 2" xfId="60068"/>
    <cellStyle name="Título 1 6 4" xfId="60069"/>
    <cellStyle name="Título 1 6 5" xfId="60070"/>
    <cellStyle name="Título 1 7" xfId="60071"/>
    <cellStyle name="Título 1 7 2" xfId="60072"/>
    <cellStyle name="Título 1 7 2 2" xfId="60073"/>
    <cellStyle name="Título 1 7 2 3" xfId="60074"/>
    <cellStyle name="Título 1 7 3" xfId="60075"/>
    <cellStyle name="Título 1 7 3 2" xfId="60076"/>
    <cellStyle name="Título 1 7 4" xfId="60077"/>
    <cellStyle name="Título 1 7 5" xfId="60078"/>
    <cellStyle name="Título 1 8" xfId="60079"/>
    <cellStyle name="Título 1 8 2" xfId="60080"/>
    <cellStyle name="Título 1 8 2 2" xfId="60081"/>
    <cellStyle name="Título 1 8 2 3" xfId="60082"/>
    <cellStyle name="Título 1 8 3" xfId="60083"/>
    <cellStyle name="Título 1 8 3 2" xfId="60084"/>
    <cellStyle name="Título 1 8 4" xfId="60085"/>
    <cellStyle name="Título 1 8 5" xfId="60086"/>
    <cellStyle name="Título 1 9" xfId="60087"/>
    <cellStyle name="Título 1 9 2" xfId="60088"/>
    <cellStyle name="Título 1 9 2 2" xfId="60089"/>
    <cellStyle name="Título 1 9 2 2 2" xfId="60090"/>
    <cellStyle name="Título 1 9 2 2 2 2" xfId="60091"/>
    <cellStyle name="Título 1 9 2 2 3" xfId="60092"/>
    <cellStyle name="Título 1 9 2 2 3 2" xfId="60093"/>
    <cellStyle name="Título 1 9 2 2 4" xfId="60094"/>
    <cellStyle name="Título 1 9 2 2 5" xfId="60095"/>
    <cellStyle name="Título 1 9 2 2 6" xfId="60096"/>
    <cellStyle name="Título 1 9 2 3" xfId="60097"/>
    <cellStyle name="Título 1 9 2 3 2" xfId="60098"/>
    <cellStyle name="Título 1 9 2 4" xfId="60099"/>
    <cellStyle name="Título 1 9 2 4 2" xfId="60100"/>
    <cellStyle name="Título 1 9 2 5" xfId="60101"/>
    <cellStyle name="Título 1 9 2 5 2" xfId="60102"/>
    <cellStyle name="Título 1 9 2 6" xfId="60103"/>
    <cellStyle name="Título 1 9 3" xfId="60104"/>
    <cellStyle name="Título 1 9 3 2" xfId="60105"/>
    <cellStyle name="Título 1 9 3 3" xfId="60106"/>
    <cellStyle name="Título 1 9 4" xfId="60107"/>
    <cellStyle name="Título 1 9 5" xfId="60108"/>
    <cellStyle name="Título 10" xfId="60109"/>
    <cellStyle name="Título 10 2" xfId="60110"/>
    <cellStyle name="Título 10 2 2" xfId="60111"/>
    <cellStyle name="Título 10 2 3" xfId="60112"/>
    <cellStyle name="Título 10 3" xfId="60113"/>
    <cellStyle name="Título 10 3 2" xfId="60114"/>
    <cellStyle name="Título 10 4" xfId="60115"/>
    <cellStyle name="Título 10 5" xfId="60116"/>
    <cellStyle name="Título 11" xfId="60117"/>
    <cellStyle name="Título 11 2" xfId="60118"/>
    <cellStyle name="Título 11 2 2" xfId="60119"/>
    <cellStyle name="Título 11 2 2 2" xfId="60120"/>
    <cellStyle name="Título 11 2 2 2 2" xfId="60121"/>
    <cellStyle name="Título 11 2 2 3" xfId="60122"/>
    <cellStyle name="Título 11 2 2 3 2" xfId="60123"/>
    <cellStyle name="Título 11 2 2 4" xfId="60124"/>
    <cellStyle name="Título 11 2 2 5" xfId="60125"/>
    <cellStyle name="Título 11 2 2 6" xfId="60126"/>
    <cellStyle name="Título 11 2 3" xfId="60127"/>
    <cellStyle name="Título 11 2 3 2" xfId="60128"/>
    <cellStyle name="Título 11 2 4" xfId="60129"/>
    <cellStyle name="Título 11 2 4 2" xfId="60130"/>
    <cellStyle name="Título 11 2 5" xfId="60131"/>
    <cellStyle name="Título 11 2 5 2" xfId="60132"/>
    <cellStyle name="Título 11 2 6" xfId="60133"/>
    <cellStyle name="Título 11 3" xfId="60134"/>
    <cellStyle name="Título 11 3 2" xfId="60135"/>
    <cellStyle name="Título 11 3 3" xfId="60136"/>
    <cellStyle name="Título 11 4" xfId="60137"/>
    <cellStyle name="Título 11 5" xfId="60138"/>
    <cellStyle name="Título 12" xfId="60139"/>
    <cellStyle name="Título 12 2" xfId="60140"/>
    <cellStyle name="Título 12 2 2" xfId="60141"/>
    <cellStyle name="Título 12 2 2 2" xfId="60142"/>
    <cellStyle name="Título 12 2 3" xfId="60143"/>
    <cellStyle name="Título 12 2 3 2" xfId="60144"/>
    <cellStyle name="Título 12 2 4" xfId="60145"/>
    <cellStyle name="Título 12 2 5" xfId="60146"/>
    <cellStyle name="Título 12 2 6" xfId="60147"/>
    <cellStyle name="Título 12 3" xfId="60148"/>
    <cellStyle name="Título 12 3 2" xfId="60149"/>
    <cellStyle name="Título 12 4" xfId="60150"/>
    <cellStyle name="Título 12 4 2" xfId="60151"/>
    <cellStyle name="Título 12 5" xfId="60152"/>
    <cellStyle name="Título 12 5 2" xfId="60153"/>
    <cellStyle name="Título 12 6" xfId="60154"/>
    <cellStyle name="Título 13" xfId="60155"/>
    <cellStyle name="Título 13 2" xfId="60156"/>
    <cellStyle name="Título 13 2 2" xfId="60157"/>
    <cellStyle name="Título 13 2 2 2" xfId="60158"/>
    <cellStyle name="Título 13 2 3" xfId="60159"/>
    <cellStyle name="Título 13 2 3 2" xfId="60160"/>
    <cellStyle name="Título 13 2 4" xfId="60161"/>
    <cellStyle name="Título 13 2 5" xfId="60162"/>
    <cellStyle name="Título 13 2 6" xfId="60163"/>
    <cellStyle name="Título 13 3" xfId="60164"/>
    <cellStyle name="Título 13 3 2" xfId="60165"/>
    <cellStyle name="Título 13 4" xfId="60166"/>
    <cellStyle name="Título 13 4 2" xfId="60167"/>
    <cellStyle name="Título 13 5" xfId="60168"/>
    <cellStyle name="Título 13 5 2" xfId="60169"/>
    <cellStyle name="Título 13 6" xfId="60170"/>
    <cellStyle name="Título 14" xfId="60171"/>
    <cellStyle name="Título 14 2" xfId="60172"/>
    <cellStyle name="Título 14 2 2" xfId="60173"/>
    <cellStyle name="Título 14 2 2 2" xfId="60174"/>
    <cellStyle name="Título 14 2 3" xfId="60175"/>
    <cellStyle name="Título 14 2 3 2" xfId="60176"/>
    <cellStyle name="Título 14 2 4" xfId="60177"/>
    <cellStyle name="Título 14 2 5" xfId="60178"/>
    <cellStyle name="Título 14 2 6" xfId="60179"/>
    <cellStyle name="Título 14 3" xfId="60180"/>
    <cellStyle name="Título 14 3 2" xfId="60181"/>
    <cellStyle name="Título 14 4" xfId="60182"/>
    <cellStyle name="Título 14 4 2" xfId="60183"/>
    <cellStyle name="Título 14 5" xfId="60184"/>
    <cellStyle name="Título 14 5 2" xfId="60185"/>
    <cellStyle name="Título 14 6" xfId="60186"/>
    <cellStyle name="Título 15" xfId="60187"/>
    <cellStyle name="Título 15 2" xfId="60188"/>
    <cellStyle name="Título 15 2 2" xfId="60189"/>
    <cellStyle name="Título 15 2 2 2" xfId="60190"/>
    <cellStyle name="Título 15 2 3" xfId="60191"/>
    <cellStyle name="Título 15 2 4" xfId="60192"/>
    <cellStyle name="Título 15 2 5" xfId="60193"/>
    <cellStyle name="Título 15 2 6" xfId="60194"/>
    <cellStyle name="Título 15 3" xfId="60195"/>
    <cellStyle name="Título 15 3 2" xfId="60196"/>
    <cellStyle name="Título 15 4" xfId="60197"/>
    <cellStyle name="Título 15 4 2" xfId="60198"/>
    <cellStyle name="Título 15 5" xfId="60199"/>
    <cellStyle name="Título 16" xfId="60200"/>
    <cellStyle name="Título 16 2" xfId="60201"/>
    <cellStyle name="Título 16 2 2" xfId="60202"/>
    <cellStyle name="Título 16 2 2 2" xfId="60203"/>
    <cellStyle name="Título 16 2 3" xfId="60204"/>
    <cellStyle name="Título 16 2 4" xfId="60205"/>
    <cellStyle name="Título 16 2 5" xfId="60206"/>
    <cellStyle name="Título 16 2 6" xfId="60207"/>
    <cellStyle name="Título 16 3" xfId="60208"/>
    <cellStyle name="Título 16 3 2" xfId="60209"/>
    <cellStyle name="Título 16 4" xfId="60210"/>
    <cellStyle name="Título 16 4 2" xfId="60211"/>
    <cellStyle name="Título 16 5" xfId="60212"/>
    <cellStyle name="Título 17" xfId="60213"/>
    <cellStyle name="Título 17 2" xfId="60214"/>
    <cellStyle name="Título 17 3" xfId="60215"/>
    <cellStyle name="Título 18" xfId="60216"/>
    <cellStyle name="Título 18 2" xfId="60217"/>
    <cellStyle name="Título 19" xfId="60218"/>
    <cellStyle name="Título 2 10" xfId="60219"/>
    <cellStyle name="Título 2 10 2" xfId="60220"/>
    <cellStyle name="Título 2 10 2 2" xfId="60221"/>
    <cellStyle name="Título 2 10 2 2 2" xfId="60222"/>
    <cellStyle name="Título 2 10 2 3" xfId="60223"/>
    <cellStyle name="Título 2 10 2 3 2" xfId="60224"/>
    <cellStyle name="Título 2 10 2 4" xfId="60225"/>
    <cellStyle name="Título 2 10 2 5" xfId="60226"/>
    <cellStyle name="Título 2 10 2 6" xfId="60227"/>
    <cellStyle name="Título 2 10 3" xfId="60228"/>
    <cellStyle name="Título 2 10 3 2" xfId="60229"/>
    <cellStyle name="Título 2 10 4" xfId="60230"/>
    <cellStyle name="Título 2 10 4 2" xfId="60231"/>
    <cellStyle name="Título 2 10 5" xfId="60232"/>
    <cellStyle name="Título 2 10 5 2" xfId="60233"/>
    <cellStyle name="Título 2 10 6" xfId="60234"/>
    <cellStyle name="Título 2 11" xfId="60235"/>
    <cellStyle name="Título 2 11 2" xfId="60236"/>
    <cellStyle name="Título 2 11 2 2" xfId="60237"/>
    <cellStyle name="Título 2 11 2 2 2" xfId="60238"/>
    <cellStyle name="Título 2 11 2 3" xfId="60239"/>
    <cellStyle name="Título 2 11 2 3 2" xfId="60240"/>
    <cellStyle name="Título 2 11 2 4" xfId="60241"/>
    <cellStyle name="Título 2 11 2 5" xfId="60242"/>
    <cellStyle name="Título 2 11 2 6" xfId="60243"/>
    <cellStyle name="Título 2 11 3" xfId="60244"/>
    <cellStyle name="Título 2 11 3 2" xfId="60245"/>
    <cellStyle name="Título 2 11 4" xfId="60246"/>
    <cellStyle name="Título 2 11 4 2" xfId="60247"/>
    <cellStyle name="Título 2 11 5" xfId="60248"/>
    <cellStyle name="Título 2 11 5 2" xfId="60249"/>
    <cellStyle name="Título 2 11 6" xfId="60250"/>
    <cellStyle name="Título 2 12" xfId="60251"/>
    <cellStyle name="Título 2 12 2" xfId="60252"/>
    <cellStyle name="Título 2 12 2 2" xfId="60253"/>
    <cellStyle name="Título 2 12 2 2 2" xfId="60254"/>
    <cellStyle name="Título 2 12 2 3" xfId="60255"/>
    <cellStyle name="Título 2 12 2 3 2" xfId="60256"/>
    <cellStyle name="Título 2 12 2 4" xfId="60257"/>
    <cellStyle name="Título 2 12 2 5" xfId="60258"/>
    <cellStyle name="Título 2 12 2 6" xfId="60259"/>
    <cellStyle name="Título 2 12 3" xfId="60260"/>
    <cellStyle name="Título 2 12 3 2" xfId="60261"/>
    <cellStyle name="Título 2 12 4" xfId="60262"/>
    <cellStyle name="Título 2 12 4 2" xfId="60263"/>
    <cellStyle name="Título 2 12 5" xfId="60264"/>
    <cellStyle name="Título 2 12 5 2" xfId="60265"/>
    <cellStyle name="Título 2 12 6" xfId="60266"/>
    <cellStyle name="Título 2 13" xfId="60267"/>
    <cellStyle name="Título 2 13 2" xfId="60268"/>
    <cellStyle name="Título 2 13 2 2" xfId="60269"/>
    <cellStyle name="Título 2 13 2 2 2" xfId="60270"/>
    <cellStyle name="Título 2 13 2 3" xfId="60271"/>
    <cellStyle name="Título 2 13 2 4" xfId="60272"/>
    <cellStyle name="Título 2 13 2 5" xfId="60273"/>
    <cellStyle name="Título 2 13 2 6" xfId="60274"/>
    <cellStyle name="Título 2 13 3" xfId="60275"/>
    <cellStyle name="Título 2 13 3 2" xfId="60276"/>
    <cellStyle name="Título 2 13 4" xfId="60277"/>
    <cellStyle name="Título 2 13 4 2" xfId="60278"/>
    <cellStyle name="Título 2 13 5" xfId="60279"/>
    <cellStyle name="Título 2 14" xfId="60280"/>
    <cellStyle name="Título 2 14 2" xfId="60281"/>
    <cellStyle name="Título 2 14 2 2" xfId="60282"/>
    <cellStyle name="Título 2 14 2 2 2" xfId="60283"/>
    <cellStyle name="Título 2 14 2 3" xfId="60284"/>
    <cellStyle name="Título 2 14 2 4" xfId="60285"/>
    <cellStyle name="Título 2 14 2 5" xfId="60286"/>
    <cellStyle name="Título 2 14 2 6" xfId="60287"/>
    <cellStyle name="Título 2 14 3" xfId="60288"/>
    <cellStyle name="Título 2 14 3 2" xfId="60289"/>
    <cellStyle name="Título 2 14 4" xfId="60290"/>
    <cellStyle name="Título 2 14 4 2" xfId="60291"/>
    <cellStyle name="Título 2 14 5" xfId="60292"/>
    <cellStyle name="Título 2 15" xfId="60293"/>
    <cellStyle name="Título 2 15 2" xfId="60294"/>
    <cellStyle name="Título 2 15 3" xfId="60295"/>
    <cellStyle name="Título 2 16" xfId="60296"/>
    <cellStyle name="Título 2 16 2" xfId="60297"/>
    <cellStyle name="Título 2 17" xfId="60298"/>
    <cellStyle name="Título 2 18" xfId="60299"/>
    <cellStyle name="Título 2 2" xfId="60300"/>
    <cellStyle name="Título 2 2 2" xfId="60301"/>
    <cellStyle name="Título 2 2 2 2" xfId="60302"/>
    <cellStyle name="Título 2 2 2 2 2" xfId="60303"/>
    <cellStyle name="Título 2 2 2 3" xfId="60304"/>
    <cellStyle name="Título 2 2 3" xfId="60305"/>
    <cellStyle name="Título 2 2 3 2" xfId="60306"/>
    <cellStyle name="Título 2 2 3 3" xfId="60307"/>
    <cellStyle name="Título 2 2 4" xfId="60308"/>
    <cellStyle name="Título 2 2 4 2" xfId="60309"/>
    <cellStyle name="Título 2 2 5" xfId="60310"/>
    <cellStyle name="Título 2 2 6" xfId="60311"/>
    <cellStyle name="Título 2 2 7" xfId="60312"/>
    <cellStyle name="Título 2 3" xfId="60313"/>
    <cellStyle name="Título 2 3 2" xfId="60314"/>
    <cellStyle name="Título 2 3 2 2" xfId="60315"/>
    <cellStyle name="Título 2 3 2 2 2" xfId="60316"/>
    <cellStyle name="Título 2 3 2 2 2 2" xfId="60317"/>
    <cellStyle name="Título 2 3 2 2 3" xfId="60318"/>
    <cellStyle name="Título 2 3 2 2 4" xfId="60319"/>
    <cellStyle name="Título 2 3 2 2 5" xfId="60320"/>
    <cellStyle name="Título 2 3 2 2 6" xfId="60321"/>
    <cellStyle name="Título 2 3 2 3" xfId="60322"/>
    <cellStyle name="Título 2 3 2 3 2" xfId="60323"/>
    <cellStyle name="Título 2 3 2 4" xfId="60324"/>
    <cellStyle name="Título 2 3 2 4 2" xfId="60325"/>
    <cellStyle name="Título 2 3 2 5" xfId="60326"/>
    <cellStyle name="Título 2 3 2 6" xfId="60327"/>
    <cellStyle name="Título 2 3 3" xfId="60328"/>
    <cellStyle name="Título 2 3 3 2" xfId="60329"/>
    <cellStyle name="Título 2 3 3 2 2" xfId="60330"/>
    <cellStyle name="Título 2 3 3 2 2 2" xfId="60331"/>
    <cellStyle name="Título 2 3 3 2 3" xfId="60332"/>
    <cellStyle name="Título 2 3 3 2 4" xfId="60333"/>
    <cellStyle name="Título 2 3 3 2 5" xfId="60334"/>
    <cellStyle name="Título 2 3 3 2 6" xfId="60335"/>
    <cellStyle name="Título 2 3 3 3" xfId="60336"/>
    <cellStyle name="Título 2 3 3 3 2" xfId="60337"/>
    <cellStyle name="Título 2 3 3 4" xfId="60338"/>
    <cellStyle name="Título 2 3 3 4 2" xfId="60339"/>
    <cellStyle name="Título 2 3 3 5" xfId="60340"/>
    <cellStyle name="Título 2 3 4" xfId="60341"/>
    <cellStyle name="Título 2 3 4 2" xfId="60342"/>
    <cellStyle name="Título 2 3 4 3" xfId="60343"/>
    <cellStyle name="Título 2 3 5" xfId="60344"/>
    <cellStyle name="Título 2 3 5 2" xfId="60345"/>
    <cellStyle name="Título 2 3 6" xfId="60346"/>
    <cellStyle name="Título 2 3 7" xfId="60347"/>
    <cellStyle name="Título 2 4" xfId="60348"/>
    <cellStyle name="Título 2 4 2" xfId="60349"/>
    <cellStyle name="Título 2 4 2 2" xfId="60350"/>
    <cellStyle name="Título 2 4 2 2 2" xfId="60351"/>
    <cellStyle name="Título 2 4 2 2 2 2" xfId="60352"/>
    <cellStyle name="Título 2 4 2 2 3" xfId="60353"/>
    <cellStyle name="Título 2 4 2 2 4" xfId="60354"/>
    <cellStyle name="Título 2 4 2 2 5" xfId="60355"/>
    <cellStyle name="Título 2 4 2 2 6" xfId="60356"/>
    <cellStyle name="Título 2 4 2 3" xfId="60357"/>
    <cellStyle name="Título 2 4 2 3 2" xfId="60358"/>
    <cellStyle name="Título 2 4 2 4" xfId="60359"/>
    <cellStyle name="Título 2 4 2 4 2" xfId="60360"/>
    <cellStyle name="Título 2 4 2 5" xfId="60361"/>
    <cellStyle name="Título 2 4 3" xfId="60362"/>
    <cellStyle name="Título 2 4 3 2" xfId="60363"/>
    <cellStyle name="Título 2 4 3 2 2" xfId="60364"/>
    <cellStyle name="Título 2 4 3 2 2 2" xfId="60365"/>
    <cellStyle name="Título 2 4 3 2 3" xfId="60366"/>
    <cellStyle name="Título 2 4 3 2 4" xfId="60367"/>
    <cellStyle name="Título 2 4 3 2 5" xfId="60368"/>
    <cellStyle name="Título 2 4 3 2 6" xfId="60369"/>
    <cellStyle name="Título 2 4 3 3" xfId="60370"/>
    <cellStyle name="Título 2 4 3 3 2" xfId="60371"/>
    <cellStyle name="Título 2 4 3 4" xfId="60372"/>
    <cellStyle name="Título 2 4 3 4 2" xfId="60373"/>
    <cellStyle name="Título 2 4 3 5" xfId="60374"/>
    <cellStyle name="Título 2 4 4" xfId="60375"/>
    <cellStyle name="Título 2 4 4 2" xfId="60376"/>
    <cellStyle name="Título 2 4 4 3" xfId="60377"/>
    <cellStyle name="Título 2 4 5" xfId="60378"/>
    <cellStyle name="Título 2 4 5 2" xfId="60379"/>
    <cellStyle name="Título 2 4 6" xfId="60380"/>
    <cellStyle name="Título 2 4 6 2" xfId="60381"/>
    <cellStyle name="Título 2 4 7" xfId="60382"/>
    <cellStyle name="Título 2 4 8" xfId="60383"/>
    <cellStyle name="Título 2 5" xfId="60384"/>
    <cellStyle name="Título 2 5 2" xfId="60385"/>
    <cellStyle name="Título 2 5 2 2" xfId="60386"/>
    <cellStyle name="Título 2 5 2 2 2" xfId="60387"/>
    <cellStyle name="Título 2 5 2 2 2 2" xfId="60388"/>
    <cellStyle name="Título 2 5 2 2 3" xfId="60389"/>
    <cellStyle name="Título 2 5 2 2 4" xfId="60390"/>
    <cellStyle name="Título 2 5 2 2 5" xfId="60391"/>
    <cellStyle name="Título 2 5 2 2 6" xfId="60392"/>
    <cellStyle name="Título 2 5 2 3" xfId="60393"/>
    <cellStyle name="Título 2 5 2 3 2" xfId="60394"/>
    <cellStyle name="Título 2 5 2 4" xfId="60395"/>
    <cellStyle name="Título 2 5 2 4 2" xfId="60396"/>
    <cellStyle name="Título 2 5 2 5" xfId="60397"/>
    <cellStyle name="Título 2 5 3" xfId="60398"/>
    <cellStyle name="Título 2 5 3 2" xfId="60399"/>
    <cellStyle name="Título 2 5 3 2 2" xfId="60400"/>
    <cellStyle name="Título 2 5 3 2 2 2" xfId="60401"/>
    <cellStyle name="Título 2 5 3 2 3" xfId="60402"/>
    <cellStyle name="Título 2 5 3 2 4" xfId="60403"/>
    <cellStyle name="Título 2 5 3 2 5" xfId="60404"/>
    <cellStyle name="Título 2 5 3 2 6" xfId="60405"/>
    <cellStyle name="Título 2 5 3 3" xfId="60406"/>
    <cellStyle name="Título 2 5 3 3 2" xfId="60407"/>
    <cellStyle name="Título 2 5 3 4" xfId="60408"/>
    <cellStyle name="Título 2 5 3 4 2" xfId="60409"/>
    <cellStyle name="Título 2 5 3 5" xfId="60410"/>
    <cellStyle name="Título 2 5 4" xfId="60411"/>
    <cellStyle name="Título 2 5 4 2" xfId="60412"/>
    <cellStyle name="Título 2 5 4 3" xfId="60413"/>
    <cellStyle name="Título 2 5 5" xfId="60414"/>
    <cellStyle name="Título 2 5 5 2" xfId="60415"/>
    <cellStyle name="Título 2 5 6" xfId="60416"/>
    <cellStyle name="Título 2 5 7" xfId="60417"/>
    <cellStyle name="Título 2 6" xfId="60418"/>
    <cellStyle name="Título 2 6 2" xfId="60419"/>
    <cellStyle name="Título 2 6 2 2" xfId="60420"/>
    <cellStyle name="Título 2 6 2 3" xfId="60421"/>
    <cellStyle name="Título 2 6 3" xfId="60422"/>
    <cellStyle name="Título 2 6 3 2" xfId="60423"/>
    <cellStyle name="Título 2 6 4" xfId="60424"/>
    <cellStyle name="Título 2 6 5" xfId="60425"/>
    <cellStyle name="Título 2 7" xfId="60426"/>
    <cellStyle name="Título 2 7 2" xfId="60427"/>
    <cellStyle name="Título 2 7 2 2" xfId="60428"/>
    <cellStyle name="Título 2 7 2 3" xfId="60429"/>
    <cellStyle name="Título 2 7 3" xfId="60430"/>
    <cellStyle name="Título 2 7 3 2" xfId="60431"/>
    <cellStyle name="Título 2 7 4" xfId="60432"/>
    <cellStyle name="Título 2 7 5" xfId="60433"/>
    <cellStyle name="Título 2 8" xfId="60434"/>
    <cellStyle name="Título 2 8 2" xfId="60435"/>
    <cellStyle name="Título 2 8 2 2" xfId="60436"/>
    <cellStyle name="Título 2 8 2 3" xfId="60437"/>
    <cellStyle name="Título 2 8 3" xfId="60438"/>
    <cellStyle name="Título 2 8 3 2" xfId="60439"/>
    <cellStyle name="Título 2 8 4" xfId="60440"/>
    <cellStyle name="Título 2 8 5" xfId="60441"/>
    <cellStyle name="Título 2 9" xfId="60442"/>
    <cellStyle name="Título 2 9 2" xfId="60443"/>
    <cellStyle name="Título 2 9 2 2" xfId="60444"/>
    <cellStyle name="Título 2 9 2 2 2" xfId="60445"/>
    <cellStyle name="Título 2 9 2 2 2 2" xfId="60446"/>
    <cellStyle name="Título 2 9 2 2 3" xfId="60447"/>
    <cellStyle name="Título 2 9 2 2 3 2" xfId="60448"/>
    <cellStyle name="Título 2 9 2 2 4" xfId="60449"/>
    <cellStyle name="Título 2 9 2 2 5" xfId="60450"/>
    <cellStyle name="Título 2 9 2 2 6" xfId="60451"/>
    <cellStyle name="Título 2 9 2 3" xfId="60452"/>
    <cellStyle name="Título 2 9 2 3 2" xfId="60453"/>
    <cellStyle name="Título 2 9 2 4" xfId="60454"/>
    <cellStyle name="Título 2 9 2 4 2" xfId="60455"/>
    <cellStyle name="Título 2 9 2 5" xfId="60456"/>
    <cellStyle name="Título 2 9 2 5 2" xfId="60457"/>
    <cellStyle name="Título 2 9 2 6" xfId="60458"/>
    <cellStyle name="Título 2 9 3" xfId="60459"/>
    <cellStyle name="Título 2 9 3 2" xfId="60460"/>
    <cellStyle name="Título 2 9 3 3" xfId="60461"/>
    <cellStyle name="Título 2 9 4" xfId="60462"/>
    <cellStyle name="Título 2 9 5" xfId="60463"/>
    <cellStyle name="Título 20" xfId="60464"/>
    <cellStyle name="Título 3 10" xfId="60465"/>
    <cellStyle name="Título 3 10 2" xfId="60466"/>
    <cellStyle name="Título 3 10 2 2" xfId="60467"/>
    <cellStyle name="Título 3 10 2 2 2" xfId="60468"/>
    <cellStyle name="Título 3 10 2 3" xfId="60469"/>
    <cellStyle name="Título 3 10 2 3 2" xfId="60470"/>
    <cellStyle name="Título 3 10 2 4" xfId="60471"/>
    <cellStyle name="Título 3 10 2 5" xfId="60472"/>
    <cellStyle name="Título 3 10 2 6" xfId="60473"/>
    <cellStyle name="Título 3 10 3" xfId="60474"/>
    <cellStyle name="Título 3 10 3 2" xfId="60475"/>
    <cellStyle name="Título 3 10 4" xfId="60476"/>
    <cellStyle name="Título 3 10 4 2" xfId="60477"/>
    <cellStyle name="Título 3 10 5" xfId="60478"/>
    <cellStyle name="Título 3 10 5 2" xfId="60479"/>
    <cellStyle name="Título 3 10 6" xfId="60480"/>
    <cellStyle name="Título 3 11" xfId="60481"/>
    <cellStyle name="Título 3 11 2" xfId="60482"/>
    <cellStyle name="Título 3 11 2 2" xfId="60483"/>
    <cellStyle name="Título 3 11 2 2 2" xfId="60484"/>
    <cellStyle name="Título 3 11 2 3" xfId="60485"/>
    <cellStyle name="Título 3 11 2 3 2" xfId="60486"/>
    <cellStyle name="Título 3 11 2 4" xfId="60487"/>
    <cellStyle name="Título 3 11 2 5" xfId="60488"/>
    <cellStyle name="Título 3 11 2 6" xfId="60489"/>
    <cellStyle name="Título 3 11 3" xfId="60490"/>
    <cellStyle name="Título 3 11 3 2" xfId="60491"/>
    <cellStyle name="Título 3 11 4" xfId="60492"/>
    <cellStyle name="Título 3 11 4 2" xfId="60493"/>
    <cellStyle name="Título 3 11 5" xfId="60494"/>
    <cellStyle name="Título 3 11 5 2" xfId="60495"/>
    <cellStyle name="Título 3 11 6" xfId="60496"/>
    <cellStyle name="Título 3 12" xfId="60497"/>
    <cellStyle name="Título 3 12 2" xfId="60498"/>
    <cellStyle name="Título 3 12 2 2" xfId="60499"/>
    <cellStyle name="Título 3 12 2 2 2" xfId="60500"/>
    <cellStyle name="Título 3 12 2 3" xfId="60501"/>
    <cellStyle name="Título 3 12 2 3 2" xfId="60502"/>
    <cellStyle name="Título 3 12 2 4" xfId="60503"/>
    <cellStyle name="Título 3 12 2 5" xfId="60504"/>
    <cellStyle name="Título 3 12 2 6" xfId="60505"/>
    <cellStyle name="Título 3 12 3" xfId="60506"/>
    <cellStyle name="Título 3 12 3 2" xfId="60507"/>
    <cellStyle name="Título 3 12 4" xfId="60508"/>
    <cellStyle name="Título 3 12 4 2" xfId="60509"/>
    <cellStyle name="Título 3 12 5" xfId="60510"/>
    <cellStyle name="Título 3 12 5 2" xfId="60511"/>
    <cellStyle name="Título 3 12 6" xfId="60512"/>
    <cellStyle name="Título 3 13" xfId="60513"/>
    <cellStyle name="Título 3 13 2" xfId="60514"/>
    <cellStyle name="Título 3 13 2 2" xfId="60515"/>
    <cellStyle name="Título 3 13 2 2 2" xfId="60516"/>
    <cellStyle name="Título 3 13 2 3" xfId="60517"/>
    <cellStyle name="Título 3 13 2 4" xfId="60518"/>
    <cellStyle name="Título 3 13 2 5" xfId="60519"/>
    <cellStyle name="Título 3 13 2 6" xfId="60520"/>
    <cellStyle name="Título 3 13 3" xfId="60521"/>
    <cellStyle name="Título 3 13 3 2" xfId="60522"/>
    <cellStyle name="Título 3 13 4" xfId="60523"/>
    <cellStyle name="Título 3 13 4 2" xfId="60524"/>
    <cellStyle name="Título 3 13 5" xfId="60525"/>
    <cellStyle name="Título 3 14" xfId="60526"/>
    <cellStyle name="Título 3 14 2" xfId="60527"/>
    <cellStyle name="Título 3 14 2 2" xfId="60528"/>
    <cellStyle name="Título 3 14 2 2 2" xfId="60529"/>
    <cellStyle name="Título 3 14 2 3" xfId="60530"/>
    <cellStyle name="Título 3 14 2 4" xfId="60531"/>
    <cellStyle name="Título 3 14 2 5" xfId="60532"/>
    <cellStyle name="Título 3 14 2 6" xfId="60533"/>
    <cellStyle name="Título 3 14 3" xfId="60534"/>
    <cellStyle name="Título 3 14 3 2" xfId="60535"/>
    <cellStyle name="Título 3 14 4" xfId="60536"/>
    <cellStyle name="Título 3 14 4 2" xfId="60537"/>
    <cellStyle name="Título 3 14 5" xfId="60538"/>
    <cellStyle name="Título 3 15" xfId="60539"/>
    <cellStyle name="Título 3 15 2" xfId="60540"/>
    <cellStyle name="Título 3 15 3" xfId="60541"/>
    <cellStyle name="Título 3 16" xfId="60542"/>
    <cellStyle name="Título 3 16 2" xfId="60543"/>
    <cellStyle name="Título 3 17" xfId="60544"/>
    <cellStyle name="Título 3 18" xfId="60545"/>
    <cellStyle name="Título 3 2" xfId="60546"/>
    <cellStyle name="Título 3 2 2" xfId="60547"/>
    <cellStyle name="Título 3 2 2 2" xfId="60548"/>
    <cellStyle name="Título 3 2 2 2 2" xfId="60549"/>
    <cellStyle name="Título 3 2 2 3" xfId="60550"/>
    <cellStyle name="Título 3 2 3" xfId="60551"/>
    <cellStyle name="Título 3 2 3 2" xfId="60552"/>
    <cellStyle name="Título 3 2 3 3" xfId="60553"/>
    <cellStyle name="Título 3 2 4" xfId="60554"/>
    <cellStyle name="Título 3 2 4 2" xfId="60555"/>
    <cellStyle name="Título 3 2 5" xfId="60556"/>
    <cellStyle name="Título 3 2 6" xfId="60557"/>
    <cellStyle name="Título 3 2 7" xfId="60558"/>
    <cellStyle name="Título 3 3" xfId="60559"/>
    <cellStyle name="Título 3 3 2" xfId="60560"/>
    <cellStyle name="Título 3 3 2 2" xfId="60561"/>
    <cellStyle name="Título 3 3 2 2 2" xfId="60562"/>
    <cellStyle name="Título 3 3 2 2 2 2" xfId="60563"/>
    <cellStyle name="Título 3 3 2 2 3" xfId="60564"/>
    <cellStyle name="Título 3 3 2 2 4" xfId="60565"/>
    <cellStyle name="Título 3 3 2 2 5" xfId="60566"/>
    <cellStyle name="Título 3 3 2 2 6" xfId="60567"/>
    <cellStyle name="Título 3 3 2 3" xfId="60568"/>
    <cellStyle name="Título 3 3 2 3 2" xfId="60569"/>
    <cellStyle name="Título 3 3 2 4" xfId="60570"/>
    <cellStyle name="Título 3 3 2 4 2" xfId="60571"/>
    <cellStyle name="Título 3 3 2 5" xfId="60572"/>
    <cellStyle name="Título 3 3 2 6" xfId="60573"/>
    <cellStyle name="Título 3 3 3" xfId="60574"/>
    <cellStyle name="Título 3 3 3 2" xfId="60575"/>
    <cellStyle name="Título 3 3 3 2 2" xfId="60576"/>
    <cellStyle name="Título 3 3 3 2 2 2" xfId="60577"/>
    <cellStyle name="Título 3 3 3 2 3" xfId="60578"/>
    <cellStyle name="Título 3 3 3 2 4" xfId="60579"/>
    <cellStyle name="Título 3 3 3 2 5" xfId="60580"/>
    <cellStyle name="Título 3 3 3 2 6" xfId="60581"/>
    <cellStyle name="Título 3 3 3 3" xfId="60582"/>
    <cellStyle name="Título 3 3 3 3 2" xfId="60583"/>
    <cellStyle name="Título 3 3 3 4" xfId="60584"/>
    <cellStyle name="Título 3 3 3 4 2" xfId="60585"/>
    <cellStyle name="Título 3 3 3 5" xfId="60586"/>
    <cellStyle name="Título 3 3 4" xfId="60587"/>
    <cellStyle name="Título 3 3 4 2" xfId="60588"/>
    <cellStyle name="Título 3 3 4 3" xfId="60589"/>
    <cellStyle name="Título 3 3 5" xfId="60590"/>
    <cellStyle name="Título 3 3 5 2" xfId="60591"/>
    <cellStyle name="Título 3 3 6" xfId="60592"/>
    <cellStyle name="Título 3 3 7" xfId="60593"/>
    <cellStyle name="Título 3 4" xfId="60594"/>
    <cellStyle name="Título 3 4 2" xfId="60595"/>
    <cellStyle name="Título 3 4 2 2" xfId="60596"/>
    <cellStyle name="Título 3 4 2 2 2" xfId="60597"/>
    <cellStyle name="Título 3 4 2 2 2 2" xfId="60598"/>
    <cellStyle name="Título 3 4 2 2 3" xfId="60599"/>
    <cellStyle name="Título 3 4 2 2 4" xfId="60600"/>
    <cellStyle name="Título 3 4 2 2 5" xfId="60601"/>
    <cellStyle name="Título 3 4 2 2 6" xfId="60602"/>
    <cellStyle name="Título 3 4 2 3" xfId="60603"/>
    <cellStyle name="Título 3 4 2 3 2" xfId="60604"/>
    <cellStyle name="Título 3 4 2 4" xfId="60605"/>
    <cellStyle name="Título 3 4 2 4 2" xfId="60606"/>
    <cellStyle name="Título 3 4 2 5" xfId="60607"/>
    <cellStyle name="Título 3 4 3" xfId="60608"/>
    <cellStyle name="Título 3 4 3 2" xfId="60609"/>
    <cellStyle name="Título 3 4 3 2 2" xfId="60610"/>
    <cellStyle name="Título 3 4 3 2 2 2" xfId="60611"/>
    <cellStyle name="Título 3 4 3 2 3" xfId="60612"/>
    <cellStyle name="Título 3 4 3 2 4" xfId="60613"/>
    <cellStyle name="Título 3 4 3 2 5" xfId="60614"/>
    <cellStyle name="Título 3 4 3 2 6" xfId="60615"/>
    <cellStyle name="Título 3 4 3 3" xfId="60616"/>
    <cellStyle name="Título 3 4 3 3 2" xfId="60617"/>
    <cellStyle name="Título 3 4 3 4" xfId="60618"/>
    <cellStyle name="Título 3 4 3 4 2" xfId="60619"/>
    <cellStyle name="Título 3 4 3 5" xfId="60620"/>
    <cellStyle name="Título 3 4 4" xfId="60621"/>
    <cellStyle name="Título 3 4 4 2" xfId="60622"/>
    <cellStyle name="Título 3 4 4 3" xfId="60623"/>
    <cellStyle name="Título 3 4 5" xfId="60624"/>
    <cellStyle name="Título 3 4 5 2" xfId="60625"/>
    <cellStyle name="Título 3 4 6" xfId="60626"/>
    <cellStyle name="Título 3 4 6 2" xfId="60627"/>
    <cellStyle name="Título 3 4 7" xfId="60628"/>
    <cellStyle name="Título 3 4 8" xfId="60629"/>
    <cellStyle name="Título 3 5" xfId="60630"/>
    <cellStyle name="Título 3 5 2" xfId="60631"/>
    <cellStyle name="Título 3 5 2 2" xfId="60632"/>
    <cellStyle name="Título 3 5 2 2 2" xfId="60633"/>
    <cellStyle name="Título 3 5 2 2 2 2" xfId="60634"/>
    <cellStyle name="Título 3 5 2 2 3" xfId="60635"/>
    <cellStyle name="Título 3 5 2 2 4" xfId="60636"/>
    <cellStyle name="Título 3 5 2 2 5" xfId="60637"/>
    <cellStyle name="Título 3 5 2 2 6" xfId="60638"/>
    <cellStyle name="Título 3 5 2 3" xfId="60639"/>
    <cellStyle name="Título 3 5 2 3 2" xfId="60640"/>
    <cellStyle name="Título 3 5 2 4" xfId="60641"/>
    <cellStyle name="Título 3 5 2 4 2" xfId="60642"/>
    <cellStyle name="Título 3 5 2 5" xfId="60643"/>
    <cellStyle name="Título 3 5 3" xfId="60644"/>
    <cellStyle name="Título 3 5 3 2" xfId="60645"/>
    <cellStyle name="Título 3 5 3 2 2" xfId="60646"/>
    <cellStyle name="Título 3 5 3 2 2 2" xfId="60647"/>
    <cellStyle name="Título 3 5 3 2 3" xfId="60648"/>
    <cellStyle name="Título 3 5 3 2 4" xfId="60649"/>
    <cellStyle name="Título 3 5 3 2 5" xfId="60650"/>
    <cellStyle name="Título 3 5 3 2 6" xfId="60651"/>
    <cellStyle name="Título 3 5 3 3" xfId="60652"/>
    <cellStyle name="Título 3 5 3 3 2" xfId="60653"/>
    <cellStyle name="Título 3 5 3 4" xfId="60654"/>
    <cellStyle name="Título 3 5 3 4 2" xfId="60655"/>
    <cellStyle name="Título 3 5 3 5" xfId="60656"/>
    <cellStyle name="Título 3 5 4" xfId="60657"/>
    <cellStyle name="Título 3 5 4 2" xfId="60658"/>
    <cellStyle name="Título 3 5 4 3" xfId="60659"/>
    <cellStyle name="Título 3 5 5" xfId="60660"/>
    <cellStyle name="Título 3 5 5 2" xfId="60661"/>
    <cellStyle name="Título 3 5 6" xfId="60662"/>
    <cellStyle name="Título 3 5 7" xfId="60663"/>
    <cellStyle name="Título 3 6" xfId="60664"/>
    <cellStyle name="Título 3 6 2" xfId="60665"/>
    <cellStyle name="Título 3 6 2 2" xfId="60666"/>
    <cellStyle name="Título 3 6 2 3" xfId="60667"/>
    <cellStyle name="Título 3 6 3" xfId="60668"/>
    <cellStyle name="Título 3 6 3 2" xfId="60669"/>
    <cellStyle name="Título 3 6 4" xfId="60670"/>
    <cellStyle name="Título 3 6 5" xfId="60671"/>
    <cellStyle name="Título 3 7" xfId="60672"/>
    <cellStyle name="Título 3 7 2" xfId="60673"/>
    <cellStyle name="Título 3 7 2 2" xfId="60674"/>
    <cellStyle name="Título 3 7 2 3" xfId="60675"/>
    <cellStyle name="Título 3 7 3" xfId="60676"/>
    <cellStyle name="Título 3 7 3 2" xfId="60677"/>
    <cellStyle name="Título 3 7 4" xfId="60678"/>
    <cellStyle name="Título 3 7 5" xfId="60679"/>
    <cellStyle name="Título 3 8" xfId="60680"/>
    <cellStyle name="Título 3 8 2" xfId="60681"/>
    <cellStyle name="Título 3 8 2 2" xfId="60682"/>
    <cellStyle name="Título 3 8 2 3" xfId="60683"/>
    <cellStyle name="Título 3 8 3" xfId="60684"/>
    <cellStyle name="Título 3 8 3 2" xfId="60685"/>
    <cellStyle name="Título 3 8 4" xfId="60686"/>
    <cellStyle name="Título 3 8 5" xfId="60687"/>
    <cellStyle name="Título 3 9" xfId="60688"/>
    <cellStyle name="Título 3 9 2" xfId="60689"/>
    <cellStyle name="Título 3 9 2 2" xfId="60690"/>
    <cellStyle name="Título 3 9 2 2 2" xfId="60691"/>
    <cellStyle name="Título 3 9 2 2 2 2" xfId="60692"/>
    <cellStyle name="Título 3 9 2 2 3" xfId="60693"/>
    <cellStyle name="Título 3 9 2 2 3 2" xfId="60694"/>
    <cellStyle name="Título 3 9 2 2 4" xfId="60695"/>
    <cellStyle name="Título 3 9 2 2 5" xfId="60696"/>
    <cellStyle name="Título 3 9 2 2 6" xfId="60697"/>
    <cellStyle name="Título 3 9 2 3" xfId="60698"/>
    <cellStyle name="Título 3 9 2 3 2" xfId="60699"/>
    <cellStyle name="Título 3 9 2 4" xfId="60700"/>
    <cellStyle name="Título 3 9 2 4 2" xfId="60701"/>
    <cellStyle name="Título 3 9 2 5" xfId="60702"/>
    <cellStyle name="Título 3 9 2 5 2" xfId="60703"/>
    <cellStyle name="Título 3 9 2 6" xfId="60704"/>
    <cellStyle name="Título 3 9 3" xfId="60705"/>
    <cellStyle name="Título 3 9 3 2" xfId="60706"/>
    <cellStyle name="Título 3 9 3 3" xfId="60707"/>
    <cellStyle name="Título 3 9 4" xfId="60708"/>
    <cellStyle name="Título 3 9 5" xfId="60709"/>
    <cellStyle name="Título 4" xfId="60710"/>
    <cellStyle name="Título 4 10" xfId="60711"/>
    <cellStyle name="Título 4 11" xfId="60712"/>
    <cellStyle name="Título 4 11 2" xfId="60713"/>
    <cellStyle name="Título 4 12" xfId="60714"/>
    <cellStyle name="Título 4 13" xfId="60715"/>
    <cellStyle name="Título 4 2" xfId="60716"/>
    <cellStyle name="Título 4 2 2" xfId="60717"/>
    <cellStyle name="Título 4 2 2 2" xfId="60718"/>
    <cellStyle name="Título 4 2 2 2 2" xfId="60719"/>
    <cellStyle name="Título 4 2 2 2 2 2" xfId="60720"/>
    <cellStyle name="Título 4 2 2 2 3" xfId="60721"/>
    <cellStyle name="Título 4 2 2 3" xfId="60722"/>
    <cellStyle name="Título 4 2 3" xfId="60723"/>
    <cellStyle name="Título 4 2 3 2" xfId="60724"/>
    <cellStyle name="Título 4 2 3 3" xfId="60725"/>
    <cellStyle name="Título 4 2 4" xfId="60726"/>
    <cellStyle name="Título 4 2 5" xfId="60727"/>
    <cellStyle name="Título 4 2 6" xfId="60728"/>
    <cellStyle name="Título 4 3" xfId="60729"/>
    <cellStyle name="Título 4 3 2" xfId="60730"/>
    <cellStyle name="Título 4 3 2 2" xfId="60731"/>
    <cellStyle name="Título 4 3 2 2 2" xfId="60732"/>
    <cellStyle name="Título 4 3 2 3" xfId="60733"/>
    <cellStyle name="Título 4 3 2 4" xfId="60734"/>
    <cellStyle name="Título 4 3 2 5" xfId="60735"/>
    <cellStyle name="Título 4 3 2 6" xfId="60736"/>
    <cellStyle name="Título 4 3 3" xfId="60737"/>
    <cellStyle name="Título 4 3 3 2" xfId="60738"/>
    <cellStyle name="Título 4 3 4" xfId="60739"/>
    <cellStyle name="Título 4 3 4 2" xfId="60740"/>
    <cellStyle name="Título 4 3 5" xfId="60741"/>
    <cellStyle name="Título 4 3 6" xfId="60742"/>
    <cellStyle name="Título 4 4" xfId="60743"/>
    <cellStyle name="Título 4 4 2" xfId="60744"/>
    <cellStyle name="Título 4 4 2 2" xfId="60745"/>
    <cellStyle name="Título 4 4 2 2 2" xfId="60746"/>
    <cellStyle name="Título 4 4 2 3" xfId="60747"/>
    <cellStyle name="Título 4 4 2 4" xfId="60748"/>
    <cellStyle name="Título 4 4 2 5" xfId="60749"/>
    <cellStyle name="Título 4 4 2 6" xfId="60750"/>
    <cellStyle name="Título 4 4 3" xfId="60751"/>
    <cellStyle name="Título 4 4 3 2" xfId="60752"/>
    <cellStyle name="Título 4 4 4" xfId="60753"/>
    <cellStyle name="Título 4 4 4 2" xfId="60754"/>
    <cellStyle name="Título 4 4 5" xfId="60755"/>
    <cellStyle name="Título 4 4 6" xfId="60756"/>
    <cellStyle name="Título 4 5" xfId="60757"/>
    <cellStyle name="Título 4 5 2" xfId="60758"/>
    <cellStyle name="Título 4 5 2 2" xfId="60759"/>
    <cellStyle name="Título 4 5 2 2 2" xfId="60760"/>
    <cellStyle name="Título 4 5 2 3" xfId="60761"/>
    <cellStyle name="Título 4 5 2 4" xfId="60762"/>
    <cellStyle name="Título 4 5 2 5" xfId="60763"/>
    <cellStyle name="Título 4 5 2 6" xfId="60764"/>
    <cellStyle name="Título 4 5 3" xfId="60765"/>
    <cellStyle name="Título 4 5 3 2" xfId="60766"/>
    <cellStyle name="Título 4 5 4" xfId="60767"/>
    <cellStyle name="Título 4 5 4 2" xfId="60768"/>
    <cellStyle name="Título 4 5 5" xfId="60769"/>
    <cellStyle name="Título 4 6" xfId="60770"/>
    <cellStyle name="Título 4 6 2" xfId="60771"/>
    <cellStyle name="Título 4 6 2 2" xfId="60772"/>
    <cellStyle name="Título 4 6 2 2 2" xfId="60773"/>
    <cellStyle name="Título 4 6 2 3" xfId="60774"/>
    <cellStyle name="Título 4 6 2 4" xfId="60775"/>
    <cellStyle name="Título 4 6 2 5" xfId="60776"/>
    <cellStyle name="Título 4 6 2 6" xfId="60777"/>
    <cellStyle name="Título 4 6 3" xfId="60778"/>
    <cellStyle name="Título 4 6 3 2" xfId="60779"/>
    <cellStyle name="Título 4 6 4" xfId="60780"/>
    <cellStyle name="Título 4 6 4 2" xfId="60781"/>
    <cellStyle name="Título 4 6 5" xfId="60782"/>
    <cellStyle name="Título 4 7" xfId="60783"/>
    <cellStyle name="Título 4 7 2" xfId="60784"/>
    <cellStyle name="Título 4 7 2 2" xfId="60785"/>
    <cellStyle name="Título 4 7 2 2 2" xfId="60786"/>
    <cellStyle name="Título 4 7 2 3" xfId="60787"/>
    <cellStyle name="Título 4 7 2 4" xfId="60788"/>
    <cellStyle name="Título 4 7 2 5" xfId="60789"/>
    <cellStyle name="Título 4 7 2 6" xfId="60790"/>
    <cellStyle name="Título 4 7 3" xfId="60791"/>
    <cellStyle name="Título 4 7 3 2" xfId="60792"/>
    <cellStyle name="Título 4 7 4" xfId="60793"/>
    <cellStyle name="Título 4 7 4 2" xfId="60794"/>
    <cellStyle name="Título 4 7 5" xfId="60795"/>
    <cellStyle name="Título 4 8" xfId="60796"/>
    <cellStyle name="Título 4 8 2" xfId="60797"/>
    <cellStyle name="Título 4 8 2 2" xfId="60798"/>
    <cellStyle name="Título 4 8 3" xfId="60799"/>
    <cellStyle name="Título 4 8 3 2" xfId="60800"/>
    <cellStyle name="Título 4 8 4" xfId="60801"/>
    <cellStyle name="Título 4 8 5" xfId="60802"/>
    <cellStyle name="Título 4 8 6" xfId="60803"/>
    <cellStyle name="Título 4 9" xfId="60804"/>
    <cellStyle name="Título 4 9 2" xfId="60805"/>
    <cellStyle name="Título 4 9 3" xfId="60806"/>
    <cellStyle name="Título 4_DOCT EXTRA 2009" xfId="60807"/>
    <cellStyle name="Título 5" xfId="60808"/>
    <cellStyle name="Título 5 2" xfId="60809"/>
    <cellStyle name="Título 5 2 2" xfId="60810"/>
    <cellStyle name="Título 5 2 2 2" xfId="60811"/>
    <cellStyle name="Título 5 2 2 2 2" xfId="60812"/>
    <cellStyle name="Título 5 2 2 3" xfId="60813"/>
    <cellStyle name="Título 5 2 2 4" xfId="60814"/>
    <cellStyle name="Título 5 2 2 5" xfId="60815"/>
    <cellStyle name="Título 5 2 2 6" xfId="60816"/>
    <cellStyle name="Título 5 2 3" xfId="60817"/>
    <cellStyle name="Título 5 2 3 2" xfId="60818"/>
    <cellStyle name="Título 5 2 4" xfId="60819"/>
    <cellStyle name="Título 5 2 4 2" xfId="60820"/>
    <cellStyle name="Título 5 2 5" xfId="60821"/>
    <cellStyle name="Título 5 2 6" xfId="60822"/>
    <cellStyle name="Título 5 3" xfId="60823"/>
    <cellStyle name="Título 5 3 2" xfId="60824"/>
    <cellStyle name="Título 5 3 2 2" xfId="60825"/>
    <cellStyle name="Título 5 3 2 2 2" xfId="60826"/>
    <cellStyle name="Título 5 3 2 3" xfId="60827"/>
    <cellStyle name="Título 5 3 2 4" xfId="60828"/>
    <cellStyle name="Título 5 3 2 5" xfId="60829"/>
    <cellStyle name="Título 5 3 2 6" xfId="60830"/>
    <cellStyle name="Título 5 3 3" xfId="60831"/>
    <cellStyle name="Título 5 3 3 2" xfId="60832"/>
    <cellStyle name="Título 5 3 4" xfId="60833"/>
    <cellStyle name="Título 5 3 4 2" xfId="60834"/>
    <cellStyle name="Título 5 3 5" xfId="60835"/>
    <cellStyle name="Título 5 4" xfId="60836"/>
    <cellStyle name="Título 5 4 2" xfId="60837"/>
    <cellStyle name="Título 5 4 3" xfId="60838"/>
    <cellStyle name="Título 5 5" xfId="60839"/>
    <cellStyle name="Título 5 5 2" xfId="60840"/>
    <cellStyle name="Título 5 6" xfId="60841"/>
    <cellStyle name="Título 5 7" xfId="60842"/>
    <cellStyle name="Título 6" xfId="60843"/>
    <cellStyle name="Título 6 2" xfId="60844"/>
    <cellStyle name="Título 6 2 2" xfId="60845"/>
    <cellStyle name="Título 6 2 2 2" xfId="60846"/>
    <cellStyle name="Título 6 2 2 2 2" xfId="60847"/>
    <cellStyle name="Título 6 2 2 3" xfId="60848"/>
    <cellStyle name="Título 6 2 2 4" xfId="60849"/>
    <cellStyle name="Título 6 2 2 5" xfId="60850"/>
    <cellStyle name="Título 6 2 2 6" xfId="60851"/>
    <cellStyle name="Título 6 2 3" xfId="60852"/>
    <cellStyle name="Título 6 2 3 2" xfId="60853"/>
    <cellStyle name="Título 6 2 4" xfId="60854"/>
    <cellStyle name="Título 6 2 4 2" xfId="60855"/>
    <cellStyle name="Título 6 2 5" xfId="60856"/>
    <cellStyle name="Título 6 3" xfId="60857"/>
    <cellStyle name="Título 6 3 2" xfId="60858"/>
    <cellStyle name="Título 6 3 2 2" xfId="60859"/>
    <cellStyle name="Título 6 3 2 2 2" xfId="60860"/>
    <cellStyle name="Título 6 3 2 3" xfId="60861"/>
    <cellStyle name="Título 6 3 2 4" xfId="60862"/>
    <cellStyle name="Título 6 3 2 5" xfId="60863"/>
    <cellStyle name="Título 6 3 2 6" xfId="60864"/>
    <cellStyle name="Título 6 3 3" xfId="60865"/>
    <cellStyle name="Título 6 3 3 2" xfId="60866"/>
    <cellStyle name="Título 6 3 4" xfId="60867"/>
    <cellStyle name="Título 6 3 4 2" xfId="60868"/>
    <cellStyle name="Título 6 3 5" xfId="60869"/>
    <cellStyle name="Título 6 4" xfId="60870"/>
    <cellStyle name="Título 6 4 2" xfId="60871"/>
    <cellStyle name="Título 6 4 3" xfId="60872"/>
    <cellStyle name="Título 6 5" xfId="60873"/>
    <cellStyle name="Título 6 5 2" xfId="60874"/>
    <cellStyle name="Título 6 6" xfId="60875"/>
    <cellStyle name="Título 6 6 2" xfId="60876"/>
    <cellStyle name="Título 6 7" xfId="60877"/>
    <cellStyle name="Título 6 8" xfId="60878"/>
    <cellStyle name="Título 7" xfId="60879"/>
    <cellStyle name="Título 7 2" xfId="60880"/>
    <cellStyle name="Título 7 2 2" xfId="60881"/>
    <cellStyle name="Título 7 2 2 2" xfId="60882"/>
    <cellStyle name="Título 7 2 2 2 2" xfId="60883"/>
    <cellStyle name="Título 7 2 2 3" xfId="60884"/>
    <cellStyle name="Título 7 2 2 4" xfId="60885"/>
    <cellStyle name="Título 7 2 2 5" xfId="60886"/>
    <cellStyle name="Título 7 2 2 6" xfId="60887"/>
    <cellStyle name="Título 7 2 3" xfId="60888"/>
    <cellStyle name="Título 7 2 3 2" xfId="60889"/>
    <cellStyle name="Título 7 2 4" xfId="60890"/>
    <cellStyle name="Título 7 2 4 2" xfId="60891"/>
    <cellStyle name="Título 7 2 5" xfId="60892"/>
    <cellStyle name="Título 7 3" xfId="60893"/>
    <cellStyle name="Título 7 3 2" xfId="60894"/>
    <cellStyle name="Título 7 3 2 2" xfId="60895"/>
    <cellStyle name="Título 7 3 2 2 2" xfId="60896"/>
    <cellStyle name="Título 7 3 2 3" xfId="60897"/>
    <cellStyle name="Título 7 3 2 4" xfId="60898"/>
    <cellStyle name="Título 7 3 2 5" xfId="60899"/>
    <cellStyle name="Título 7 3 2 6" xfId="60900"/>
    <cellStyle name="Título 7 3 3" xfId="60901"/>
    <cellStyle name="Título 7 3 3 2" xfId="60902"/>
    <cellStyle name="Título 7 3 4" xfId="60903"/>
    <cellStyle name="Título 7 3 4 2" xfId="60904"/>
    <cellStyle name="Título 7 3 5" xfId="60905"/>
    <cellStyle name="Título 7 4" xfId="60906"/>
    <cellStyle name="Título 7 4 2" xfId="60907"/>
    <cellStyle name="Título 7 4 3" xfId="60908"/>
    <cellStyle name="Título 7 5" xfId="60909"/>
    <cellStyle name="Título 7 5 2" xfId="60910"/>
    <cellStyle name="Título 7 6" xfId="60911"/>
    <cellStyle name="Título 7 7" xfId="60912"/>
    <cellStyle name="Título 8" xfId="60913"/>
    <cellStyle name="Título 8 2" xfId="60914"/>
    <cellStyle name="Título 8 2 2" xfId="60915"/>
    <cellStyle name="Título 8 2 3" xfId="60916"/>
    <cellStyle name="Título 8 3" xfId="60917"/>
    <cellStyle name="Título 8 3 2" xfId="60918"/>
    <cellStyle name="Título 8 4" xfId="60919"/>
    <cellStyle name="Título 8 5" xfId="60920"/>
    <cellStyle name="Título 9" xfId="60921"/>
    <cellStyle name="Título 9 2" xfId="60922"/>
    <cellStyle name="Título 9 2 2" xfId="60923"/>
    <cellStyle name="Título 9 2 3" xfId="60924"/>
    <cellStyle name="Título 9 3" xfId="60925"/>
    <cellStyle name="Título 9 3 2" xfId="60926"/>
    <cellStyle name="Título 9 4" xfId="60927"/>
    <cellStyle name="Título 9 5" xfId="60928"/>
    <cellStyle name="Total 10" xfId="60929"/>
    <cellStyle name="Total 10 2" xfId="60930"/>
    <cellStyle name="Total 10 2 2" xfId="60931"/>
    <cellStyle name="Total 10 2 2 2" xfId="60932"/>
    <cellStyle name="Total 10 2 2 3" xfId="60933"/>
    <cellStyle name="Total 10 2 3" xfId="60934"/>
    <cellStyle name="Total 10 2 3 2" xfId="60935"/>
    <cellStyle name="Total 10 2 4" xfId="60936"/>
    <cellStyle name="Total 10 2 5" xfId="60937"/>
    <cellStyle name="Total 10 2 6" xfId="60938"/>
    <cellStyle name="Total 10 3" xfId="60939"/>
    <cellStyle name="Total 10 3 2" xfId="60940"/>
    <cellStyle name="Total 10 3 3" xfId="60941"/>
    <cellStyle name="Total 10 4" xfId="60942"/>
    <cellStyle name="Total 10 4 2" xfId="60943"/>
    <cellStyle name="Total 10 4 3" xfId="60944"/>
    <cellStyle name="Total 10 5" xfId="60945"/>
    <cellStyle name="Total 10 5 2" xfId="60946"/>
    <cellStyle name="Total 10 5 3" xfId="60947"/>
    <cellStyle name="Total 10 6" xfId="60948"/>
    <cellStyle name="Total 10 6 2" xfId="60949"/>
    <cellStyle name="Total 11" xfId="60950"/>
    <cellStyle name="Total 11 2" xfId="60951"/>
    <cellStyle name="Total 11 2 2" xfId="60952"/>
    <cellStyle name="Total 11 2 2 2" xfId="60953"/>
    <cellStyle name="Total 11 2 3" xfId="60954"/>
    <cellStyle name="Total 11 2 3 2" xfId="60955"/>
    <cellStyle name="Total 11 2 4" xfId="60956"/>
    <cellStyle name="Total 11 2 5" xfId="60957"/>
    <cellStyle name="Total 11 2 6" xfId="60958"/>
    <cellStyle name="Total 11 3" xfId="60959"/>
    <cellStyle name="Total 11 3 2" xfId="60960"/>
    <cellStyle name="Total 11 4" xfId="60961"/>
    <cellStyle name="Total 11 4 2" xfId="60962"/>
    <cellStyle name="Total 11 5" xfId="60963"/>
    <cellStyle name="Total 11 5 2" xfId="60964"/>
    <cellStyle name="Total 11 6" xfId="60965"/>
    <cellStyle name="Total 12" xfId="60966"/>
    <cellStyle name="Total 12 2" xfId="60967"/>
    <cellStyle name="Total 12 2 2" xfId="60968"/>
    <cellStyle name="Total 12 2 2 2" xfId="60969"/>
    <cellStyle name="Total 12 2 3" xfId="60970"/>
    <cellStyle name="Total 12 2 3 2" xfId="60971"/>
    <cellStyle name="Total 12 2 4" xfId="60972"/>
    <cellStyle name="Total 12 2 5" xfId="60973"/>
    <cellStyle name="Total 12 2 6" xfId="60974"/>
    <cellStyle name="Total 12 3" xfId="60975"/>
    <cellStyle name="Total 12 3 2" xfId="60976"/>
    <cellStyle name="Total 12 4" xfId="60977"/>
    <cellStyle name="Total 12 4 2" xfId="60978"/>
    <cellStyle name="Total 12 5" xfId="60979"/>
    <cellStyle name="Total 12 5 2" xfId="60980"/>
    <cellStyle name="Total 12 6" xfId="60981"/>
    <cellStyle name="Total 13" xfId="60982"/>
    <cellStyle name="Total 13 2" xfId="60983"/>
    <cellStyle name="Total 13 2 2" xfId="60984"/>
    <cellStyle name="Total 13 2 2 2" xfId="60985"/>
    <cellStyle name="Total 13 2 3" xfId="60986"/>
    <cellStyle name="Total 13 2 4" xfId="60987"/>
    <cellStyle name="Total 13 2 5" xfId="60988"/>
    <cellStyle name="Total 13 2 6" xfId="60989"/>
    <cellStyle name="Total 13 3" xfId="60990"/>
    <cellStyle name="Total 13 3 2" xfId="60991"/>
    <cellStyle name="Total 13 3 3" xfId="60992"/>
    <cellStyle name="Total 13 4" xfId="60993"/>
    <cellStyle name="Total 13 4 2" xfId="60994"/>
    <cellStyle name="Total 13 5" xfId="60995"/>
    <cellStyle name="Total 14" xfId="60996"/>
    <cellStyle name="Total 14 2" xfId="60997"/>
    <cellStyle name="Total 14 2 2" xfId="60998"/>
    <cellStyle name="Total 14 2 2 2" xfId="60999"/>
    <cellStyle name="Total 14 2 3" xfId="61000"/>
    <cellStyle name="Total 14 2 4" xfId="61001"/>
    <cellStyle name="Total 14 2 5" xfId="61002"/>
    <cellStyle name="Total 14 2 6" xfId="61003"/>
    <cellStyle name="Total 14 3" xfId="61004"/>
    <cellStyle name="Total 14 3 2" xfId="61005"/>
    <cellStyle name="Total 14 4" xfId="61006"/>
    <cellStyle name="Total 14 4 2" xfId="61007"/>
    <cellStyle name="Total 14 5" xfId="61008"/>
    <cellStyle name="Total 15" xfId="61009"/>
    <cellStyle name="Total 15 2" xfId="61010"/>
    <cellStyle name="Total 15 3" xfId="61011"/>
    <cellStyle name="Total 16" xfId="61012"/>
    <cellStyle name="Total 16 2" xfId="61013"/>
    <cellStyle name="Total 17" xfId="61014"/>
    <cellStyle name="Total 18" xfId="61015"/>
    <cellStyle name="Total 2" xfId="61016"/>
    <cellStyle name="Total 2 10" xfId="61017"/>
    <cellStyle name="Total 2 10 2" xfId="61018"/>
    <cellStyle name="Total 2 10 3" xfId="61019"/>
    <cellStyle name="Total 2 11" xfId="61020"/>
    <cellStyle name="Total 2 11 2" xfId="61021"/>
    <cellStyle name="Total 2 11 3" xfId="61022"/>
    <cellStyle name="Total 2 12" xfId="61023"/>
    <cellStyle name="Total 2 12 2" xfId="61024"/>
    <cellStyle name="Total 2 12 3" xfId="61025"/>
    <cellStyle name="Total 2 13" xfId="61026"/>
    <cellStyle name="Total 2 13 2" xfId="61027"/>
    <cellStyle name="Total 2 13 3" xfId="61028"/>
    <cellStyle name="Total 2 14" xfId="61029"/>
    <cellStyle name="Total 2 14 2" xfId="61030"/>
    <cellStyle name="Total 2 14 3" xfId="61031"/>
    <cellStyle name="Total 2 15" xfId="61032"/>
    <cellStyle name="Total 2 15 2" xfId="61033"/>
    <cellStyle name="Total 2 15 3" xfId="61034"/>
    <cellStyle name="Total 2 16" xfId="61035"/>
    <cellStyle name="Total 2 17" xfId="61036"/>
    <cellStyle name="Total 2 18" xfId="61037"/>
    <cellStyle name="Total 2 19" xfId="61038"/>
    <cellStyle name="Total 2 2" xfId="61039"/>
    <cellStyle name="Total 2 2 10" xfId="61040"/>
    <cellStyle name="Total 2 2 10 2" xfId="61041"/>
    <cellStyle name="Total 2 2 10 3" xfId="61042"/>
    <cellStyle name="Total 2 2 11" xfId="61043"/>
    <cellStyle name="Total 2 2 11 2" xfId="61044"/>
    <cellStyle name="Total 2 2 11 3" xfId="61045"/>
    <cellStyle name="Total 2 2 12" xfId="61046"/>
    <cellStyle name="Total 2 2 12 2" xfId="61047"/>
    <cellStyle name="Total 2 2 12 3" xfId="61048"/>
    <cellStyle name="Total 2 2 13" xfId="61049"/>
    <cellStyle name="Total 2 2 13 2" xfId="61050"/>
    <cellStyle name="Total 2 2 13 3" xfId="61051"/>
    <cellStyle name="Total 2 2 14" xfId="61052"/>
    <cellStyle name="Total 2 2 14 2" xfId="61053"/>
    <cellStyle name="Total 2 2 14 3" xfId="61054"/>
    <cellStyle name="Total 2 2 15" xfId="61055"/>
    <cellStyle name="Total 2 2 16" xfId="61056"/>
    <cellStyle name="Total 2 2 17" xfId="61057"/>
    <cellStyle name="Total 2 2 2" xfId="61058"/>
    <cellStyle name="Total 2 2 2 10" xfId="61059"/>
    <cellStyle name="Total 2 2 2 11" xfId="61060"/>
    <cellStyle name="Total 2 2 2 2" xfId="61061"/>
    <cellStyle name="Total 2 2 2 2 2" xfId="61062"/>
    <cellStyle name="Total 2 2 2 2 2 2" xfId="61063"/>
    <cellStyle name="Total 2 2 2 2 3" xfId="61064"/>
    <cellStyle name="Total 2 2 2 2 4" xfId="61065"/>
    <cellStyle name="Total 2 2 2 3" xfId="61066"/>
    <cellStyle name="Total 2 2 2 3 2" xfId="61067"/>
    <cellStyle name="Total 2 2 2 3 2 2" xfId="61068"/>
    <cellStyle name="Total 2 2 2 3 3" xfId="61069"/>
    <cellStyle name="Total 2 2 2 3 4" xfId="61070"/>
    <cellStyle name="Total 2 2 2 4" xfId="61071"/>
    <cellStyle name="Total 2 2 2 4 2" xfId="61072"/>
    <cellStyle name="Total 2 2 2 4 3" xfId="61073"/>
    <cellStyle name="Total 2 2 2 5" xfId="61074"/>
    <cellStyle name="Total 2 2 2 5 2" xfId="61075"/>
    <cellStyle name="Total 2 2 2 5 3" xfId="61076"/>
    <cellStyle name="Total 2 2 2 6" xfId="61077"/>
    <cellStyle name="Total 2 2 2 6 2" xfId="61078"/>
    <cellStyle name="Total 2 2 2 6 3" xfId="61079"/>
    <cellStyle name="Total 2 2 2 7" xfId="61080"/>
    <cellStyle name="Total 2 2 2 7 2" xfId="61081"/>
    <cellStyle name="Total 2 2 2 7 3" xfId="61082"/>
    <cellStyle name="Total 2 2 2 8" xfId="61083"/>
    <cellStyle name="Total 2 2 2 8 2" xfId="61084"/>
    <cellStyle name="Total 2 2 2 8 3" xfId="61085"/>
    <cellStyle name="Total 2 2 2 9" xfId="61086"/>
    <cellStyle name="Total 2 2 3" xfId="61087"/>
    <cellStyle name="Total 2 2 3 10" xfId="61088"/>
    <cellStyle name="Total 2 2 3 11" xfId="61089"/>
    <cellStyle name="Total 2 2 3 2" xfId="61090"/>
    <cellStyle name="Total 2 2 3 2 2" xfId="61091"/>
    <cellStyle name="Total 2 2 3 2 3" xfId="61092"/>
    <cellStyle name="Total 2 2 3 2 4" xfId="61093"/>
    <cellStyle name="Total 2 2 3 3" xfId="61094"/>
    <cellStyle name="Total 2 2 3 3 2" xfId="61095"/>
    <cellStyle name="Total 2 2 3 3 3" xfId="61096"/>
    <cellStyle name="Total 2 2 3 3 4" xfId="61097"/>
    <cellStyle name="Total 2 2 3 4" xfId="61098"/>
    <cellStyle name="Total 2 2 3 4 2" xfId="61099"/>
    <cellStyle name="Total 2 2 3 4 3" xfId="61100"/>
    <cellStyle name="Total 2 2 3 5" xfId="61101"/>
    <cellStyle name="Total 2 2 3 5 2" xfId="61102"/>
    <cellStyle name="Total 2 2 3 5 3" xfId="61103"/>
    <cellStyle name="Total 2 2 3 6" xfId="61104"/>
    <cellStyle name="Total 2 2 3 6 2" xfId="61105"/>
    <cellStyle name="Total 2 2 3 6 3" xfId="61106"/>
    <cellStyle name="Total 2 2 3 7" xfId="61107"/>
    <cellStyle name="Total 2 2 3 7 2" xfId="61108"/>
    <cellStyle name="Total 2 2 3 7 3" xfId="61109"/>
    <cellStyle name="Total 2 2 3 8" xfId="61110"/>
    <cellStyle name="Total 2 2 3 8 2" xfId="61111"/>
    <cellStyle name="Total 2 2 3 8 3" xfId="61112"/>
    <cellStyle name="Total 2 2 3 9" xfId="61113"/>
    <cellStyle name="Total 2 2 4" xfId="61114"/>
    <cellStyle name="Total 2 2 4 10" xfId="61115"/>
    <cellStyle name="Total 2 2 4 11" xfId="61116"/>
    <cellStyle name="Total 2 2 4 2" xfId="61117"/>
    <cellStyle name="Total 2 2 4 2 2" xfId="61118"/>
    <cellStyle name="Total 2 2 4 2 3" xfId="61119"/>
    <cellStyle name="Total 2 2 4 3" xfId="61120"/>
    <cellStyle name="Total 2 2 4 3 2" xfId="61121"/>
    <cellStyle name="Total 2 2 4 3 3" xfId="61122"/>
    <cellStyle name="Total 2 2 4 4" xfId="61123"/>
    <cellStyle name="Total 2 2 4 4 2" xfId="61124"/>
    <cellStyle name="Total 2 2 4 4 3" xfId="61125"/>
    <cellStyle name="Total 2 2 4 5" xfId="61126"/>
    <cellStyle name="Total 2 2 4 5 2" xfId="61127"/>
    <cellStyle name="Total 2 2 4 5 3" xfId="61128"/>
    <cellStyle name="Total 2 2 4 6" xfId="61129"/>
    <cellStyle name="Total 2 2 4 6 2" xfId="61130"/>
    <cellStyle name="Total 2 2 4 6 3" xfId="61131"/>
    <cellStyle name="Total 2 2 4 7" xfId="61132"/>
    <cellStyle name="Total 2 2 4 7 2" xfId="61133"/>
    <cellStyle name="Total 2 2 4 7 3" xfId="61134"/>
    <cellStyle name="Total 2 2 4 8" xfId="61135"/>
    <cellStyle name="Total 2 2 4 8 2" xfId="61136"/>
    <cellStyle name="Total 2 2 4 8 3" xfId="61137"/>
    <cellStyle name="Total 2 2 4 9" xfId="61138"/>
    <cellStyle name="Total 2 2 5" xfId="61139"/>
    <cellStyle name="Total 2 2 5 10" xfId="61140"/>
    <cellStyle name="Total 2 2 5 11" xfId="61141"/>
    <cellStyle name="Total 2 2 5 2" xfId="61142"/>
    <cellStyle name="Total 2 2 5 2 2" xfId="61143"/>
    <cellStyle name="Total 2 2 5 2 3" xfId="61144"/>
    <cellStyle name="Total 2 2 5 3" xfId="61145"/>
    <cellStyle name="Total 2 2 5 3 2" xfId="61146"/>
    <cellStyle name="Total 2 2 5 3 3" xfId="61147"/>
    <cellStyle name="Total 2 2 5 4" xfId="61148"/>
    <cellStyle name="Total 2 2 5 4 2" xfId="61149"/>
    <cellStyle name="Total 2 2 5 4 3" xfId="61150"/>
    <cellStyle name="Total 2 2 5 5" xfId="61151"/>
    <cellStyle name="Total 2 2 5 5 2" xfId="61152"/>
    <cellStyle name="Total 2 2 5 5 3" xfId="61153"/>
    <cellStyle name="Total 2 2 5 6" xfId="61154"/>
    <cellStyle name="Total 2 2 5 6 2" xfId="61155"/>
    <cellStyle name="Total 2 2 5 6 3" xfId="61156"/>
    <cellStyle name="Total 2 2 5 7" xfId="61157"/>
    <cellStyle name="Total 2 2 5 7 2" xfId="61158"/>
    <cellStyle name="Total 2 2 5 7 3" xfId="61159"/>
    <cellStyle name="Total 2 2 5 8" xfId="61160"/>
    <cellStyle name="Total 2 2 5 8 2" xfId="61161"/>
    <cellStyle name="Total 2 2 5 8 3" xfId="61162"/>
    <cellStyle name="Total 2 2 5 9" xfId="61163"/>
    <cellStyle name="Total 2 2 6" xfId="61164"/>
    <cellStyle name="Total 2 2 6 10" xfId="61165"/>
    <cellStyle name="Total 2 2 6 11" xfId="61166"/>
    <cellStyle name="Total 2 2 6 2" xfId="61167"/>
    <cellStyle name="Total 2 2 6 2 2" xfId="61168"/>
    <cellStyle name="Total 2 2 6 2 3" xfId="61169"/>
    <cellStyle name="Total 2 2 6 3" xfId="61170"/>
    <cellStyle name="Total 2 2 6 3 2" xfId="61171"/>
    <cellStyle name="Total 2 2 6 3 3" xfId="61172"/>
    <cellStyle name="Total 2 2 6 4" xfId="61173"/>
    <cellStyle name="Total 2 2 6 4 2" xfId="61174"/>
    <cellStyle name="Total 2 2 6 4 3" xfId="61175"/>
    <cellStyle name="Total 2 2 6 5" xfId="61176"/>
    <cellStyle name="Total 2 2 6 5 2" xfId="61177"/>
    <cellStyle name="Total 2 2 6 5 3" xfId="61178"/>
    <cellStyle name="Total 2 2 6 6" xfId="61179"/>
    <cellStyle name="Total 2 2 6 6 2" xfId="61180"/>
    <cellStyle name="Total 2 2 6 6 3" xfId="61181"/>
    <cellStyle name="Total 2 2 6 7" xfId="61182"/>
    <cellStyle name="Total 2 2 6 7 2" xfId="61183"/>
    <cellStyle name="Total 2 2 6 7 3" xfId="61184"/>
    <cellStyle name="Total 2 2 6 8" xfId="61185"/>
    <cellStyle name="Total 2 2 6 8 2" xfId="61186"/>
    <cellStyle name="Total 2 2 6 8 3" xfId="61187"/>
    <cellStyle name="Total 2 2 6 9" xfId="61188"/>
    <cellStyle name="Total 2 2 7" xfId="61189"/>
    <cellStyle name="Total 2 2 7 10" xfId="61190"/>
    <cellStyle name="Total 2 2 7 2" xfId="61191"/>
    <cellStyle name="Total 2 2 7 2 2" xfId="61192"/>
    <cellStyle name="Total 2 2 7 2 3" xfId="61193"/>
    <cellStyle name="Total 2 2 7 3" xfId="61194"/>
    <cellStyle name="Total 2 2 7 3 2" xfId="61195"/>
    <cellStyle name="Total 2 2 7 3 3" xfId="61196"/>
    <cellStyle name="Total 2 2 7 4" xfId="61197"/>
    <cellStyle name="Total 2 2 7 4 2" xfId="61198"/>
    <cellStyle name="Total 2 2 7 4 3" xfId="61199"/>
    <cellStyle name="Total 2 2 7 5" xfId="61200"/>
    <cellStyle name="Total 2 2 7 5 2" xfId="61201"/>
    <cellStyle name="Total 2 2 7 5 3" xfId="61202"/>
    <cellStyle name="Total 2 2 7 6" xfId="61203"/>
    <cellStyle name="Total 2 2 7 6 2" xfId="61204"/>
    <cellStyle name="Total 2 2 7 6 3" xfId="61205"/>
    <cellStyle name="Total 2 2 7 7" xfId="61206"/>
    <cellStyle name="Total 2 2 7 7 2" xfId="61207"/>
    <cellStyle name="Total 2 2 7 7 3" xfId="61208"/>
    <cellStyle name="Total 2 2 7 8" xfId="61209"/>
    <cellStyle name="Total 2 2 7 8 2" xfId="61210"/>
    <cellStyle name="Total 2 2 7 8 3" xfId="61211"/>
    <cellStyle name="Total 2 2 7 9" xfId="61212"/>
    <cellStyle name="Total 2 2 8" xfId="61213"/>
    <cellStyle name="Total 2 2 8 2" xfId="61214"/>
    <cellStyle name="Total 2 2 8 3" xfId="61215"/>
    <cellStyle name="Total 2 2 9" xfId="61216"/>
    <cellStyle name="Total 2 2 9 2" xfId="61217"/>
    <cellStyle name="Total 2 2 9 3" xfId="61218"/>
    <cellStyle name="Total 2 3" xfId="61219"/>
    <cellStyle name="Total 2 3 10" xfId="61220"/>
    <cellStyle name="Total 2 3 11" xfId="61221"/>
    <cellStyle name="Total 2 3 12" xfId="61222"/>
    <cellStyle name="Total 2 3 2" xfId="61223"/>
    <cellStyle name="Total 2 3 2 10" xfId="61224"/>
    <cellStyle name="Total 2 3 2 11" xfId="61225"/>
    <cellStyle name="Total 2 3 2 2" xfId="61226"/>
    <cellStyle name="Total 2 3 2 2 2" xfId="61227"/>
    <cellStyle name="Total 2 3 2 2 3" xfId="61228"/>
    <cellStyle name="Total 2 3 2 2 4" xfId="61229"/>
    <cellStyle name="Total 2 3 2 3" xfId="61230"/>
    <cellStyle name="Total 2 3 2 3 2" xfId="61231"/>
    <cellStyle name="Total 2 3 2 3 3" xfId="61232"/>
    <cellStyle name="Total 2 3 2 4" xfId="61233"/>
    <cellStyle name="Total 2 3 2 4 2" xfId="61234"/>
    <cellStyle name="Total 2 3 2 4 3" xfId="61235"/>
    <cellStyle name="Total 2 3 2 5" xfId="61236"/>
    <cellStyle name="Total 2 3 2 5 2" xfId="61237"/>
    <cellStyle name="Total 2 3 2 5 3" xfId="61238"/>
    <cellStyle name="Total 2 3 2 6" xfId="61239"/>
    <cellStyle name="Total 2 3 2 6 2" xfId="61240"/>
    <cellStyle name="Total 2 3 2 6 3" xfId="61241"/>
    <cellStyle name="Total 2 3 2 7" xfId="61242"/>
    <cellStyle name="Total 2 3 2 7 2" xfId="61243"/>
    <cellStyle name="Total 2 3 2 7 3" xfId="61244"/>
    <cellStyle name="Total 2 3 2 8" xfId="61245"/>
    <cellStyle name="Total 2 3 2 8 2" xfId="61246"/>
    <cellStyle name="Total 2 3 2 8 3" xfId="61247"/>
    <cellStyle name="Total 2 3 2 9" xfId="61248"/>
    <cellStyle name="Total 2 3 3" xfId="61249"/>
    <cellStyle name="Total 2 3 3 2" xfId="61250"/>
    <cellStyle name="Total 2 3 3 3" xfId="61251"/>
    <cellStyle name="Total 2 3 3 4" xfId="61252"/>
    <cellStyle name="Total 2 3 4" xfId="61253"/>
    <cellStyle name="Total 2 3 4 2" xfId="61254"/>
    <cellStyle name="Total 2 3 4 3" xfId="61255"/>
    <cellStyle name="Total 2 3 5" xfId="61256"/>
    <cellStyle name="Total 2 3 5 2" xfId="61257"/>
    <cellStyle name="Total 2 3 5 3" xfId="61258"/>
    <cellStyle name="Total 2 3 6" xfId="61259"/>
    <cellStyle name="Total 2 3 6 2" xfId="61260"/>
    <cellStyle name="Total 2 3 6 3" xfId="61261"/>
    <cellStyle name="Total 2 3 7" xfId="61262"/>
    <cellStyle name="Total 2 3 7 2" xfId="61263"/>
    <cellStyle name="Total 2 3 7 3" xfId="61264"/>
    <cellStyle name="Total 2 3 8" xfId="61265"/>
    <cellStyle name="Total 2 3 8 2" xfId="61266"/>
    <cellStyle name="Total 2 3 8 3" xfId="61267"/>
    <cellStyle name="Total 2 3 9" xfId="61268"/>
    <cellStyle name="Total 2 3 9 2" xfId="61269"/>
    <cellStyle name="Total 2 3 9 3" xfId="61270"/>
    <cellStyle name="Total 2 4" xfId="61271"/>
    <cellStyle name="Total 2 4 10" xfId="61272"/>
    <cellStyle name="Total 2 4 11" xfId="61273"/>
    <cellStyle name="Total 2 4 2" xfId="61274"/>
    <cellStyle name="Total 2 4 2 2" xfId="61275"/>
    <cellStyle name="Total 2 4 2 3" xfId="61276"/>
    <cellStyle name="Total 2 4 2 4" xfId="61277"/>
    <cellStyle name="Total 2 4 3" xfId="61278"/>
    <cellStyle name="Total 2 4 3 2" xfId="61279"/>
    <cellStyle name="Total 2 4 3 3" xfId="61280"/>
    <cellStyle name="Total 2 4 3 4" xfId="61281"/>
    <cellStyle name="Total 2 4 4" xfId="61282"/>
    <cellStyle name="Total 2 4 4 2" xfId="61283"/>
    <cellStyle name="Total 2 4 4 3" xfId="61284"/>
    <cellStyle name="Total 2 4 5" xfId="61285"/>
    <cellStyle name="Total 2 4 5 2" xfId="61286"/>
    <cellStyle name="Total 2 4 5 3" xfId="61287"/>
    <cellStyle name="Total 2 4 6" xfId="61288"/>
    <cellStyle name="Total 2 4 6 2" xfId="61289"/>
    <cellStyle name="Total 2 4 6 3" xfId="61290"/>
    <cellStyle name="Total 2 4 7" xfId="61291"/>
    <cellStyle name="Total 2 4 7 2" xfId="61292"/>
    <cellStyle name="Total 2 4 7 3" xfId="61293"/>
    <cellStyle name="Total 2 4 8" xfId="61294"/>
    <cellStyle name="Total 2 4 8 2" xfId="61295"/>
    <cellStyle name="Total 2 4 8 3" xfId="61296"/>
    <cellStyle name="Total 2 4 9" xfId="61297"/>
    <cellStyle name="Total 2 5" xfId="61298"/>
    <cellStyle name="Total 2 5 10" xfId="61299"/>
    <cellStyle name="Total 2 5 11" xfId="61300"/>
    <cellStyle name="Total 2 5 2" xfId="61301"/>
    <cellStyle name="Total 2 5 2 2" xfId="61302"/>
    <cellStyle name="Total 2 5 2 3" xfId="61303"/>
    <cellStyle name="Total 2 5 2 4" xfId="61304"/>
    <cellStyle name="Total 2 5 3" xfId="61305"/>
    <cellStyle name="Total 2 5 3 2" xfId="61306"/>
    <cellStyle name="Total 2 5 3 3" xfId="61307"/>
    <cellStyle name="Total 2 5 3 4" xfId="61308"/>
    <cellStyle name="Total 2 5 4" xfId="61309"/>
    <cellStyle name="Total 2 5 4 2" xfId="61310"/>
    <cellStyle name="Total 2 5 4 3" xfId="61311"/>
    <cellStyle name="Total 2 5 5" xfId="61312"/>
    <cellStyle name="Total 2 5 5 2" xfId="61313"/>
    <cellStyle name="Total 2 5 5 3" xfId="61314"/>
    <cellStyle name="Total 2 5 6" xfId="61315"/>
    <cellStyle name="Total 2 5 6 2" xfId="61316"/>
    <cellStyle name="Total 2 5 6 3" xfId="61317"/>
    <cellStyle name="Total 2 5 7" xfId="61318"/>
    <cellStyle name="Total 2 5 7 2" xfId="61319"/>
    <cellStyle name="Total 2 5 7 3" xfId="61320"/>
    <cellStyle name="Total 2 5 8" xfId="61321"/>
    <cellStyle name="Total 2 5 8 2" xfId="61322"/>
    <cellStyle name="Total 2 5 8 3" xfId="61323"/>
    <cellStyle name="Total 2 5 9" xfId="61324"/>
    <cellStyle name="Total 2 6" xfId="61325"/>
    <cellStyle name="Total 2 6 10" xfId="61326"/>
    <cellStyle name="Total 2 6 11" xfId="61327"/>
    <cellStyle name="Total 2 6 2" xfId="61328"/>
    <cellStyle name="Total 2 6 2 2" xfId="61329"/>
    <cellStyle name="Total 2 6 2 3" xfId="61330"/>
    <cellStyle name="Total 2 6 2 4" xfId="61331"/>
    <cellStyle name="Total 2 6 3" xfId="61332"/>
    <cellStyle name="Total 2 6 3 2" xfId="61333"/>
    <cellStyle name="Total 2 6 3 3" xfId="61334"/>
    <cellStyle name="Total 2 6 4" xfId="61335"/>
    <cellStyle name="Total 2 6 4 2" xfId="61336"/>
    <cellStyle name="Total 2 6 4 3" xfId="61337"/>
    <cellStyle name="Total 2 6 5" xfId="61338"/>
    <cellStyle name="Total 2 6 5 2" xfId="61339"/>
    <cellStyle name="Total 2 6 5 3" xfId="61340"/>
    <cellStyle name="Total 2 6 6" xfId="61341"/>
    <cellStyle name="Total 2 6 6 2" xfId="61342"/>
    <cellStyle name="Total 2 6 6 3" xfId="61343"/>
    <cellStyle name="Total 2 6 7" xfId="61344"/>
    <cellStyle name="Total 2 6 7 2" xfId="61345"/>
    <cellStyle name="Total 2 6 7 3" xfId="61346"/>
    <cellStyle name="Total 2 6 8" xfId="61347"/>
    <cellStyle name="Total 2 6 8 2" xfId="61348"/>
    <cellStyle name="Total 2 6 8 3" xfId="61349"/>
    <cellStyle name="Total 2 6 9" xfId="61350"/>
    <cellStyle name="Total 2 7" xfId="61351"/>
    <cellStyle name="Total 2 7 10" xfId="61352"/>
    <cellStyle name="Total 2 7 11" xfId="61353"/>
    <cellStyle name="Total 2 7 2" xfId="61354"/>
    <cellStyle name="Total 2 7 2 2" xfId="61355"/>
    <cellStyle name="Total 2 7 2 3" xfId="61356"/>
    <cellStyle name="Total 2 7 2 4" xfId="61357"/>
    <cellStyle name="Total 2 7 3" xfId="61358"/>
    <cellStyle name="Total 2 7 3 2" xfId="61359"/>
    <cellStyle name="Total 2 7 3 3" xfId="61360"/>
    <cellStyle name="Total 2 7 4" xfId="61361"/>
    <cellStyle name="Total 2 7 4 2" xfId="61362"/>
    <cellStyle name="Total 2 7 4 3" xfId="61363"/>
    <cellStyle name="Total 2 7 5" xfId="61364"/>
    <cellStyle name="Total 2 7 5 2" xfId="61365"/>
    <cellStyle name="Total 2 7 5 3" xfId="61366"/>
    <cellStyle name="Total 2 7 6" xfId="61367"/>
    <cellStyle name="Total 2 7 6 2" xfId="61368"/>
    <cellStyle name="Total 2 7 6 3" xfId="61369"/>
    <cellStyle name="Total 2 7 7" xfId="61370"/>
    <cellStyle name="Total 2 7 7 2" xfId="61371"/>
    <cellStyle name="Total 2 7 7 3" xfId="61372"/>
    <cellStyle name="Total 2 7 8" xfId="61373"/>
    <cellStyle name="Total 2 7 8 2" xfId="61374"/>
    <cellStyle name="Total 2 7 8 3" xfId="61375"/>
    <cellStyle name="Total 2 7 9" xfId="61376"/>
    <cellStyle name="Total 2 8" xfId="61377"/>
    <cellStyle name="Total 2 8 10" xfId="61378"/>
    <cellStyle name="Total 2 8 11" xfId="61379"/>
    <cellStyle name="Total 2 8 2" xfId="61380"/>
    <cellStyle name="Total 2 8 2 2" xfId="61381"/>
    <cellStyle name="Total 2 8 2 3" xfId="61382"/>
    <cellStyle name="Total 2 8 2 4" xfId="61383"/>
    <cellStyle name="Total 2 8 3" xfId="61384"/>
    <cellStyle name="Total 2 8 3 2" xfId="61385"/>
    <cellStyle name="Total 2 8 3 3" xfId="61386"/>
    <cellStyle name="Total 2 8 4" xfId="61387"/>
    <cellStyle name="Total 2 8 4 2" xfId="61388"/>
    <cellStyle name="Total 2 8 4 3" xfId="61389"/>
    <cellStyle name="Total 2 8 5" xfId="61390"/>
    <cellStyle name="Total 2 8 5 2" xfId="61391"/>
    <cellStyle name="Total 2 8 5 3" xfId="61392"/>
    <cellStyle name="Total 2 8 6" xfId="61393"/>
    <cellStyle name="Total 2 8 6 2" xfId="61394"/>
    <cellStyle name="Total 2 8 6 3" xfId="61395"/>
    <cellStyle name="Total 2 8 7" xfId="61396"/>
    <cellStyle name="Total 2 8 7 2" xfId="61397"/>
    <cellStyle name="Total 2 8 7 3" xfId="61398"/>
    <cellStyle name="Total 2 8 8" xfId="61399"/>
    <cellStyle name="Total 2 8 8 2" xfId="61400"/>
    <cellStyle name="Total 2 8 8 3" xfId="61401"/>
    <cellStyle name="Total 2 8 9" xfId="61402"/>
    <cellStyle name="Total 2 9" xfId="61403"/>
    <cellStyle name="Total 2 9 2" xfId="61404"/>
    <cellStyle name="Total 2 9 3" xfId="61405"/>
    <cellStyle name="Total 2 9 4" xfId="61406"/>
    <cellStyle name="Total 3" xfId="61407"/>
    <cellStyle name="Total 3 10" xfId="61408"/>
    <cellStyle name="Total 3 10 2" xfId="61409"/>
    <cellStyle name="Total 3 10 3" xfId="61410"/>
    <cellStyle name="Total 3 11" xfId="61411"/>
    <cellStyle name="Total 3 11 2" xfId="61412"/>
    <cellStyle name="Total 3 11 3" xfId="61413"/>
    <cellStyle name="Total 3 12" xfId="61414"/>
    <cellStyle name="Total 3 12 2" xfId="61415"/>
    <cellStyle name="Total 3 12 3" xfId="61416"/>
    <cellStyle name="Total 3 13" xfId="61417"/>
    <cellStyle name="Total 3 13 2" xfId="61418"/>
    <cellStyle name="Total 3 13 3" xfId="61419"/>
    <cellStyle name="Total 3 14" xfId="61420"/>
    <cellStyle name="Total 3 14 2" xfId="61421"/>
    <cellStyle name="Total 3 14 3" xfId="61422"/>
    <cellStyle name="Total 3 15" xfId="61423"/>
    <cellStyle name="Total 3 15 2" xfId="61424"/>
    <cellStyle name="Total 3 15 3" xfId="61425"/>
    <cellStyle name="Total 3 16" xfId="61426"/>
    <cellStyle name="Total 3 17" xfId="61427"/>
    <cellStyle name="Total 3 18" xfId="61428"/>
    <cellStyle name="Total 3 2" xfId="61429"/>
    <cellStyle name="Total 3 2 10" xfId="61430"/>
    <cellStyle name="Total 3 2 10 2" xfId="61431"/>
    <cellStyle name="Total 3 2 10 3" xfId="61432"/>
    <cellStyle name="Total 3 2 11" xfId="61433"/>
    <cellStyle name="Total 3 2 11 2" xfId="61434"/>
    <cellStyle name="Total 3 2 11 3" xfId="61435"/>
    <cellStyle name="Total 3 2 12" xfId="61436"/>
    <cellStyle name="Total 3 2 12 2" xfId="61437"/>
    <cellStyle name="Total 3 2 12 3" xfId="61438"/>
    <cellStyle name="Total 3 2 13" xfId="61439"/>
    <cellStyle name="Total 3 2 13 2" xfId="61440"/>
    <cellStyle name="Total 3 2 13 3" xfId="61441"/>
    <cellStyle name="Total 3 2 14" xfId="61442"/>
    <cellStyle name="Total 3 2 14 2" xfId="61443"/>
    <cellStyle name="Total 3 2 14 3" xfId="61444"/>
    <cellStyle name="Total 3 2 15" xfId="61445"/>
    <cellStyle name="Total 3 2 16" xfId="61446"/>
    <cellStyle name="Total 3 2 17" xfId="61447"/>
    <cellStyle name="Total 3 2 2" xfId="61448"/>
    <cellStyle name="Total 3 2 2 10" xfId="61449"/>
    <cellStyle name="Total 3 2 2 11" xfId="61450"/>
    <cellStyle name="Total 3 2 2 2" xfId="61451"/>
    <cellStyle name="Total 3 2 2 2 2" xfId="61452"/>
    <cellStyle name="Total 3 2 2 2 2 2" xfId="61453"/>
    <cellStyle name="Total 3 2 2 2 3" xfId="61454"/>
    <cellStyle name="Total 3 2 2 2 3 2" xfId="61455"/>
    <cellStyle name="Total 3 2 2 2 4" xfId="61456"/>
    <cellStyle name="Total 3 2 2 3" xfId="61457"/>
    <cellStyle name="Total 3 2 2 3 2" xfId="61458"/>
    <cellStyle name="Total 3 2 2 3 2 2" xfId="61459"/>
    <cellStyle name="Total 3 2 2 3 3" xfId="61460"/>
    <cellStyle name="Total 3 2 2 3 4" xfId="61461"/>
    <cellStyle name="Total 3 2 2 4" xfId="61462"/>
    <cellStyle name="Total 3 2 2 4 2" xfId="61463"/>
    <cellStyle name="Total 3 2 2 4 3" xfId="61464"/>
    <cellStyle name="Total 3 2 2 4 4" xfId="61465"/>
    <cellStyle name="Total 3 2 2 5" xfId="61466"/>
    <cellStyle name="Total 3 2 2 5 2" xfId="61467"/>
    <cellStyle name="Total 3 2 2 5 3" xfId="61468"/>
    <cellStyle name="Total 3 2 2 5 4" xfId="61469"/>
    <cellStyle name="Total 3 2 2 6" xfId="61470"/>
    <cellStyle name="Total 3 2 2 6 2" xfId="61471"/>
    <cellStyle name="Total 3 2 2 6 3" xfId="61472"/>
    <cellStyle name="Total 3 2 2 7" xfId="61473"/>
    <cellStyle name="Total 3 2 2 7 2" xfId="61474"/>
    <cellStyle name="Total 3 2 2 7 3" xfId="61475"/>
    <cellStyle name="Total 3 2 2 8" xfId="61476"/>
    <cellStyle name="Total 3 2 2 8 2" xfId="61477"/>
    <cellStyle name="Total 3 2 2 8 3" xfId="61478"/>
    <cellStyle name="Total 3 2 2 9" xfId="61479"/>
    <cellStyle name="Total 3 2 3" xfId="61480"/>
    <cellStyle name="Total 3 2 3 10" xfId="61481"/>
    <cellStyle name="Total 3 2 3 11" xfId="61482"/>
    <cellStyle name="Total 3 2 3 2" xfId="61483"/>
    <cellStyle name="Total 3 2 3 2 2" xfId="61484"/>
    <cellStyle name="Total 3 2 3 2 3" xfId="61485"/>
    <cellStyle name="Total 3 2 3 2 4" xfId="61486"/>
    <cellStyle name="Total 3 2 3 3" xfId="61487"/>
    <cellStyle name="Total 3 2 3 3 2" xfId="61488"/>
    <cellStyle name="Total 3 2 3 3 3" xfId="61489"/>
    <cellStyle name="Total 3 2 3 4" xfId="61490"/>
    <cellStyle name="Total 3 2 3 4 2" xfId="61491"/>
    <cellStyle name="Total 3 2 3 4 3" xfId="61492"/>
    <cellStyle name="Total 3 2 3 5" xfId="61493"/>
    <cellStyle name="Total 3 2 3 5 2" xfId="61494"/>
    <cellStyle name="Total 3 2 3 5 3" xfId="61495"/>
    <cellStyle name="Total 3 2 3 6" xfId="61496"/>
    <cellStyle name="Total 3 2 3 6 2" xfId="61497"/>
    <cellStyle name="Total 3 2 3 6 3" xfId="61498"/>
    <cellStyle name="Total 3 2 3 7" xfId="61499"/>
    <cellStyle name="Total 3 2 3 7 2" xfId="61500"/>
    <cellStyle name="Total 3 2 3 7 3" xfId="61501"/>
    <cellStyle name="Total 3 2 3 8" xfId="61502"/>
    <cellStyle name="Total 3 2 3 8 2" xfId="61503"/>
    <cellStyle name="Total 3 2 3 8 3" xfId="61504"/>
    <cellStyle name="Total 3 2 3 9" xfId="61505"/>
    <cellStyle name="Total 3 2 4" xfId="61506"/>
    <cellStyle name="Total 3 2 4 10" xfId="61507"/>
    <cellStyle name="Total 3 2 4 11" xfId="61508"/>
    <cellStyle name="Total 3 2 4 2" xfId="61509"/>
    <cellStyle name="Total 3 2 4 2 2" xfId="61510"/>
    <cellStyle name="Total 3 2 4 2 3" xfId="61511"/>
    <cellStyle name="Total 3 2 4 2 4" xfId="61512"/>
    <cellStyle name="Total 3 2 4 3" xfId="61513"/>
    <cellStyle name="Total 3 2 4 3 2" xfId="61514"/>
    <cellStyle name="Total 3 2 4 3 3" xfId="61515"/>
    <cellStyle name="Total 3 2 4 4" xfId="61516"/>
    <cellStyle name="Total 3 2 4 4 2" xfId="61517"/>
    <cellStyle name="Total 3 2 4 4 3" xfId="61518"/>
    <cellStyle name="Total 3 2 4 5" xfId="61519"/>
    <cellStyle name="Total 3 2 4 5 2" xfId="61520"/>
    <cellStyle name="Total 3 2 4 5 3" xfId="61521"/>
    <cellStyle name="Total 3 2 4 6" xfId="61522"/>
    <cellStyle name="Total 3 2 4 6 2" xfId="61523"/>
    <cellStyle name="Total 3 2 4 6 3" xfId="61524"/>
    <cellStyle name="Total 3 2 4 7" xfId="61525"/>
    <cellStyle name="Total 3 2 4 7 2" xfId="61526"/>
    <cellStyle name="Total 3 2 4 7 3" xfId="61527"/>
    <cellStyle name="Total 3 2 4 8" xfId="61528"/>
    <cellStyle name="Total 3 2 4 8 2" xfId="61529"/>
    <cellStyle name="Total 3 2 4 8 3" xfId="61530"/>
    <cellStyle name="Total 3 2 4 9" xfId="61531"/>
    <cellStyle name="Total 3 2 5" xfId="61532"/>
    <cellStyle name="Total 3 2 5 10" xfId="61533"/>
    <cellStyle name="Total 3 2 5 11" xfId="61534"/>
    <cellStyle name="Total 3 2 5 2" xfId="61535"/>
    <cellStyle name="Total 3 2 5 2 2" xfId="61536"/>
    <cellStyle name="Total 3 2 5 2 3" xfId="61537"/>
    <cellStyle name="Total 3 2 5 2 4" xfId="61538"/>
    <cellStyle name="Total 3 2 5 3" xfId="61539"/>
    <cellStyle name="Total 3 2 5 3 2" xfId="61540"/>
    <cellStyle name="Total 3 2 5 3 3" xfId="61541"/>
    <cellStyle name="Total 3 2 5 4" xfId="61542"/>
    <cellStyle name="Total 3 2 5 4 2" xfId="61543"/>
    <cellStyle name="Total 3 2 5 4 3" xfId="61544"/>
    <cellStyle name="Total 3 2 5 5" xfId="61545"/>
    <cellStyle name="Total 3 2 5 5 2" xfId="61546"/>
    <cellStyle name="Total 3 2 5 5 3" xfId="61547"/>
    <cellStyle name="Total 3 2 5 6" xfId="61548"/>
    <cellStyle name="Total 3 2 5 6 2" xfId="61549"/>
    <cellStyle name="Total 3 2 5 6 3" xfId="61550"/>
    <cellStyle name="Total 3 2 5 7" xfId="61551"/>
    <cellStyle name="Total 3 2 5 7 2" xfId="61552"/>
    <cellStyle name="Total 3 2 5 7 3" xfId="61553"/>
    <cellStyle name="Total 3 2 5 8" xfId="61554"/>
    <cellStyle name="Total 3 2 5 8 2" xfId="61555"/>
    <cellStyle name="Total 3 2 5 8 3" xfId="61556"/>
    <cellStyle name="Total 3 2 5 9" xfId="61557"/>
    <cellStyle name="Total 3 2 6" xfId="61558"/>
    <cellStyle name="Total 3 2 6 10" xfId="61559"/>
    <cellStyle name="Total 3 2 6 11" xfId="61560"/>
    <cellStyle name="Total 3 2 6 2" xfId="61561"/>
    <cellStyle name="Total 3 2 6 2 2" xfId="61562"/>
    <cellStyle name="Total 3 2 6 2 3" xfId="61563"/>
    <cellStyle name="Total 3 2 6 3" xfId="61564"/>
    <cellStyle name="Total 3 2 6 3 2" xfId="61565"/>
    <cellStyle name="Total 3 2 6 3 3" xfId="61566"/>
    <cellStyle name="Total 3 2 6 4" xfId="61567"/>
    <cellStyle name="Total 3 2 6 4 2" xfId="61568"/>
    <cellStyle name="Total 3 2 6 4 3" xfId="61569"/>
    <cellStyle name="Total 3 2 6 5" xfId="61570"/>
    <cellStyle name="Total 3 2 6 5 2" xfId="61571"/>
    <cellStyle name="Total 3 2 6 5 3" xfId="61572"/>
    <cellStyle name="Total 3 2 6 6" xfId="61573"/>
    <cellStyle name="Total 3 2 6 6 2" xfId="61574"/>
    <cellStyle name="Total 3 2 6 6 3" xfId="61575"/>
    <cellStyle name="Total 3 2 6 7" xfId="61576"/>
    <cellStyle name="Total 3 2 6 7 2" xfId="61577"/>
    <cellStyle name="Total 3 2 6 7 3" xfId="61578"/>
    <cellStyle name="Total 3 2 6 8" xfId="61579"/>
    <cellStyle name="Total 3 2 6 8 2" xfId="61580"/>
    <cellStyle name="Total 3 2 6 8 3" xfId="61581"/>
    <cellStyle name="Total 3 2 6 9" xfId="61582"/>
    <cellStyle name="Total 3 2 7" xfId="61583"/>
    <cellStyle name="Total 3 2 7 10" xfId="61584"/>
    <cellStyle name="Total 3 2 7 11" xfId="61585"/>
    <cellStyle name="Total 3 2 7 2" xfId="61586"/>
    <cellStyle name="Total 3 2 7 2 2" xfId="61587"/>
    <cellStyle name="Total 3 2 7 2 3" xfId="61588"/>
    <cellStyle name="Total 3 2 7 3" xfId="61589"/>
    <cellStyle name="Total 3 2 7 3 2" xfId="61590"/>
    <cellStyle name="Total 3 2 7 3 3" xfId="61591"/>
    <cellStyle name="Total 3 2 7 4" xfId="61592"/>
    <cellStyle name="Total 3 2 7 4 2" xfId="61593"/>
    <cellStyle name="Total 3 2 7 4 3" xfId="61594"/>
    <cellStyle name="Total 3 2 7 5" xfId="61595"/>
    <cellStyle name="Total 3 2 7 5 2" xfId="61596"/>
    <cellStyle name="Total 3 2 7 5 3" xfId="61597"/>
    <cellStyle name="Total 3 2 7 6" xfId="61598"/>
    <cellStyle name="Total 3 2 7 6 2" xfId="61599"/>
    <cellStyle name="Total 3 2 7 6 3" xfId="61600"/>
    <cellStyle name="Total 3 2 7 7" xfId="61601"/>
    <cellStyle name="Total 3 2 7 7 2" xfId="61602"/>
    <cellStyle name="Total 3 2 7 7 3" xfId="61603"/>
    <cellStyle name="Total 3 2 7 8" xfId="61604"/>
    <cellStyle name="Total 3 2 7 8 2" xfId="61605"/>
    <cellStyle name="Total 3 2 7 8 3" xfId="61606"/>
    <cellStyle name="Total 3 2 7 9" xfId="61607"/>
    <cellStyle name="Total 3 2 8" xfId="61608"/>
    <cellStyle name="Total 3 2 8 2" xfId="61609"/>
    <cellStyle name="Total 3 2 8 3" xfId="61610"/>
    <cellStyle name="Total 3 2 9" xfId="61611"/>
    <cellStyle name="Total 3 2 9 2" xfId="61612"/>
    <cellStyle name="Total 3 2 9 3" xfId="61613"/>
    <cellStyle name="Total 3 3" xfId="61614"/>
    <cellStyle name="Total 3 3 10" xfId="61615"/>
    <cellStyle name="Total 3 3 11" xfId="61616"/>
    <cellStyle name="Total 3 3 12" xfId="61617"/>
    <cellStyle name="Total 3 3 2" xfId="61618"/>
    <cellStyle name="Total 3 3 2 10" xfId="61619"/>
    <cellStyle name="Total 3 3 2 11" xfId="61620"/>
    <cellStyle name="Total 3 3 2 2" xfId="61621"/>
    <cellStyle name="Total 3 3 2 2 2" xfId="61622"/>
    <cellStyle name="Total 3 3 2 2 2 2" xfId="61623"/>
    <cellStyle name="Total 3 3 2 2 3" xfId="61624"/>
    <cellStyle name="Total 3 3 2 2 4" xfId="61625"/>
    <cellStyle name="Total 3 3 2 3" xfId="61626"/>
    <cellStyle name="Total 3 3 2 3 2" xfId="61627"/>
    <cellStyle name="Total 3 3 2 3 3" xfId="61628"/>
    <cellStyle name="Total 3 3 2 3 4" xfId="61629"/>
    <cellStyle name="Total 3 3 2 4" xfId="61630"/>
    <cellStyle name="Total 3 3 2 4 2" xfId="61631"/>
    <cellStyle name="Total 3 3 2 4 3" xfId="61632"/>
    <cellStyle name="Total 3 3 2 4 4" xfId="61633"/>
    <cellStyle name="Total 3 3 2 5" xfId="61634"/>
    <cellStyle name="Total 3 3 2 5 2" xfId="61635"/>
    <cellStyle name="Total 3 3 2 5 3" xfId="61636"/>
    <cellStyle name="Total 3 3 2 5 4" xfId="61637"/>
    <cellStyle name="Total 3 3 2 6" xfId="61638"/>
    <cellStyle name="Total 3 3 2 6 2" xfId="61639"/>
    <cellStyle name="Total 3 3 2 6 3" xfId="61640"/>
    <cellStyle name="Total 3 3 2 6 4" xfId="61641"/>
    <cellStyle name="Total 3 3 2 7" xfId="61642"/>
    <cellStyle name="Total 3 3 2 7 2" xfId="61643"/>
    <cellStyle name="Total 3 3 2 7 3" xfId="61644"/>
    <cellStyle name="Total 3 3 2 8" xfId="61645"/>
    <cellStyle name="Total 3 3 2 8 2" xfId="61646"/>
    <cellStyle name="Total 3 3 2 8 3" xfId="61647"/>
    <cellStyle name="Total 3 3 2 9" xfId="61648"/>
    <cellStyle name="Total 3 3 3" xfId="61649"/>
    <cellStyle name="Total 3 3 3 2" xfId="61650"/>
    <cellStyle name="Total 3 3 3 2 2" xfId="61651"/>
    <cellStyle name="Total 3 3 3 3" xfId="61652"/>
    <cellStyle name="Total 3 3 3 4" xfId="61653"/>
    <cellStyle name="Total 3 3 4" xfId="61654"/>
    <cellStyle name="Total 3 3 4 2" xfId="61655"/>
    <cellStyle name="Total 3 3 4 2 2" xfId="61656"/>
    <cellStyle name="Total 3 3 4 3" xfId="61657"/>
    <cellStyle name="Total 3 3 4 4" xfId="61658"/>
    <cellStyle name="Total 3 3 5" xfId="61659"/>
    <cellStyle name="Total 3 3 5 2" xfId="61660"/>
    <cellStyle name="Total 3 3 5 3" xfId="61661"/>
    <cellStyle name="Total 3 3 5 4" xfId="61662"/>
    <cellStyle name="Total 3 3 6" xfId="61663"/>
    <cellStyle name="Total 3 3 6 2" xfId="61664"/>
    <cellStyle name="Total 3 3 6 3" xfId="61665"/>
    <cellStyle name="Total 3 3 6 4" xfId="61666"/>
    <cellStyle name="Total 3 3 7" xfId="61667"/>
    <cellStyle name="Total 3 3 7 2" xfId="61668"/>
    <cellStyle name="Total 3 3 7 3" xfId="61669"/>
    <cellStyle name="Total 3 3 8" xfId="61670"/>
    <cellStyle name="Total 3 3 8 2" xfId="61671"/>
    <cellStyle name="Total 3 3 8 3" xfId="61672"/>
    <cellStyle name="Total 3 3 9" xfId="61673"/>
    <cellStyle name="Total 3 3 9 2" xfId="61674"/>
    <cellStyle name="Total 3 3 9 3" xfId="61675"/>
    <cellStyle name="Total 3 4" xfId="61676"/>
    <cellStyle name="Total 3 4 10" xfId="61677"/>
    <cellStyle name="Total 3 4 11" xfId="61678"/>
    <cellStyle name="Total 3 4 2" xfId="61679"/>
    <cellStyle name="Total 3 4 2 2" xfId="61680"/>
    <cellStyle name="Total 3 4 2 2 2" xfId="61681"/>
    <cellStyle name="Total 3 4 2 3" xfId="61682"/>
    <cellStyle name="Total 3 4 2 3 2" xfId="61683"/>
    <cellStyle name="Total 3 4 2 4" xfId="61684"/>
    <cellStyle name="Total 3 4 3" xfId="61685"/>
    <cellStyle name="Total 3 4 3 2" xfId="61686"/>
    <cellStyle name="Total 3 4 3 2 2" xfId="61687"/>
    <cellStyle name="Total 3 4 3 3" xfId="61688"/>
    <cellStyle name="Total 3 4 3 4" xfId="61689"/>
    <cellStyle name="Total 3 4 4" xfId="61690"/>
    <cellStyle name="Total 3 4 4 2" xfId="61691"/>
    <cellStyle name="Total 3 4 4 3" xfId="61692"/>
    <cellStyle name="Total 3 4 4 4" xfId="61693"/>
    <cellStyle name="Total 3 4 5" xfId="61694"/>
    <cellStyle name="Total 3 4 5 2" xfId="61695"/>
    <cellStyle name="Total 3 4 5 3" xfId="61696"/>
    <cellStyle name="Total 3 4 5 4" xfId="61697"/>
    <cellStyle name="Total 3 4 6" xfId="61698"/>
    <cellStyle name="Total 3 4 6 2" xfId="61699"/>
    <cellStyle name="Total 3 4 6 3" xfId="61700"/>
    <cellStyle name="Total 3 4 6 4" xfId="61701"/>
    <cellStyle name="Total 3 4 7" xfId="61702"/>
    <cellStyle name="Total 3 4 7 2" xfId="61703"/>
    <cellStyle name="Total 3 4 7 3" xfId="61704"/>
    <cellStyle name="Total 3 4 8" xfId="61705"/>
    <cellStyle name="Total 3 4 8 2" xfId="61706"/>
    <cellStyle name="Total 3 4 8 3" xfId="61707"/>
    <cellStyle name="Total 3 4 9" xfId="61708"/>
    <cellStyle name="Total 3 5" xfId="61709"/>
    <cellStyle name="Total 3 5 10" xfId="61710"/>
    <cellStyle name="Total 3 5 11" xfId="61711"/>
    <cellStyle name="Total 3 5 2" xfId="61712"/>
    <cellStyle name="Total 3 5 2 2" xfId="61713"/>
    <cellStyle name="Total 3 5 2 3" xfId="61714"/>
    <cellStyle name="Total 3 5 2 4" xfId="61715"/>
    <cellStyle name="Total 3 5 3" xfId="61716"/>
    <cellStyle name="Total 3 5 3 2" xfId="61717"/>
    <cellStyle name="Total 3 5 3 3" xfId="61718"/>
    <cellStyle name="Total 3 5 3 4" xfId="61719"/>
    <cellStyle name="Total 3 5 4" xfId="61720"/>
    <cellStyle name="Total 3 5 4 2" xfId="61721"/>
    <cellStyle name="Total 3 5 4 3" xfId="61722"/>
    <cellStyle name="Total 3 5 5" xfId="61723"/>
    <cellStyle name="Total 3 5 5 2" xfId="61724"/>
    <cellStyle name="Total 3 5 5 3" xfId="61725"/>
    <cellStyle name="Total 3 5 6" xfId="61726"/>
    <cellStyle name="Total 3 5 6 2" xfId="61727"/>
    <cellStyle name="Total 3 5 6 3" xfId="61728"/>
    <cellStyle name="Total 3 5 7" xfId="61729"/>
    <cellStyle name="Total 3 5 7 2" xfId="61730"/>
    <cellStyle name="Total 3 5 7 3" xfId="61731"/>
    <cellStyle name="Total 3 5 8" xfId="61732"/>
    <cellStyle name="Total 3 5 8 2" xfId="61733"/>
    <cellStyle name="Total 3 5 8 3" xfId="61734"/>
    <cellStyle name="Total 3 5 9" xfId="61735"/>
    <cellStyle name="Total 3 6" xfId="61736"/>
    <cellStyle name="Total 3 6 10" xfId="61737"/>
    <cellStyle name="Total 3 6 11" xfId="61738"/>
    <cellStyle name="Total 3 6 2" xfId="61739"/>
    <cellStyle name="Total 3 6 2 2" xfId="61740"/>
    <cellStyle name="Total 3 6 2 3" xfId="61741"/>
    <cellStyle name="Total 3 6 2 4" xfId="61742"/>
    <cellStyle name="Total 3 6 3" xfId="61743"/>
    <cellStyle name="Total 3 6 3 2" xfId="61744"/>
    <cellStyle name="Total 3 6 3 3" xfId="61745"/>
    <cellStyle name="Total 3 6 4" xfId="61746"/>
    <cellStyle name="Total 3 6 4 2" xfId="61747"/>
    <cellStyle name="Total 3 6 4 3" xfId="61748"/>
    <cellStyle name="Total 3 6 5" xfId="61749"/>
    <cellStyle name="Total 3 6 5 2" xfId="61750"/>
    <cellStyle name="Total 3 6 5 3" xfId="61751"/>
    <cellStyle name="Total 3 6 6" xfId="61752"/>
    <cellStyle name="Total 3 6 6 2" xfId="61753"/>
    <cellStyle name="Total 3 6 6 3" xfId="61754"/>
    <cellStyle name="Total 3 6 7" xfId="61755"/>
    <cellStyle name="Total 3 6 7 2" xfId="61756"/>
    <cellStyle name="Total 3 6 7 3" xfId="61757"/>
    <cellStyle name="Total 3 6 8" xfId="61758"/>
    <cellStyle name="Total 3 6 8 2" xfId="61759"/>
    <cellStyle name="Total 3 6 8 3" xfId="61760"/>
    <cellStyle name="Total 3 6 9" xfId="61761"/>
    <cellStyle name="Total 3 7" xfId="61762"/>
    <cellStyle name="Total 3 7 10" xfId="61763"/>
    <cellStyle name="Total 3 7 11" xfId="61764"/>
    <cellStyle name="Total 3 7 2" xfId="61765"/>
    <cellStyle name="Total 3 7 2 2" xfId="61766"/>
    <cellStyle name="Total 3 7 2 3" xfId="61767"/>
    <cellStyle name="Total 3 7 3" xfId="61768"/>
    <cellStyle name="Total 3 7 3 2" xfId="61769"/>
    <cellStyle name="Total 3 7 3 3" xfId="61770"/>
    <cellStyle name="Total 3 7 4" xfId="61771"/>
    <cellStyle name="Total 3 7 4 2" xfId="61772"/>
    <cellStyle name="Total 3 7 4 3" xfId="61773"/>
    <cellStyle name="Total 3 7 5" xfId="61774"/>
    <cellStyle name="Total 3 7 5 2" xfId="61775"/>
    <cellStyle name="Total 3 7 5 3" xfId="61776"/>
    <cellStyle name="Total 3 7 6" xfId="61777"/>
    <cellStyle name="Total 3 7 6 2" xfId="61778"/>
    <cellStyle name="Total 3 7 6 3" xfId="61779"/>
    <cellStyle name="Total 3 7 7" xfId="61780"/>
    <cellStyle name="Total 3 7 7 2" xfId="61781"/>
    <cellStyle name="Total 3 7 7 3" xfId="61782"/>
    <cellStyle name="Total 3 7 8" xfId="61783"/>
    <cellStyle name="Total 3 7 8 2" xfId="61784"/>
    <cellStyle name="Total 3 7 8 3" xfId="61785"/>
    <cellStyle name="Total 3 7 9" xfId="61786"/>
    <cellStyle name="Total 3 8" xfId="61787"/>
    <cellStyle name="Total 3 8 10" xfId="61788"/>
    <cellStyle name="Total 3 8 11" xfId="61789"/>
    <cellStyle name="Total 3 8 2" xfId="61790"/>
    <cellStyle name="Total 3 8 2 2" xfId="61791"/>
    <cellStyle name="Total 3 8 2 3" xfId="61792"/>
    <cellStyle name="Total 3 8 2 4" xfId="61793"/>
    <cellStyle name="Total 3 8 3" xfId="61794"/>
    <cellStyle name="Total 3 8 3 2" xfId="61795"/>
    <cellStyle name="Total 3 8 3 3" xfId="61796"/>
    <cellStyle name="Total 3 8 4" xfId="61797"/>
    <cellStyle name="Total 3 8 4 2" xfId="61798"/>
    <cellStyle name="Total 3 8 4 3" xfId="61799"/>
    <cellStyle name="Total 3 8 5" xfId="61800"/>
    <cellStyle name="Total 3 8 5 2" xfId="61801"/>
    <cellStyle name="Total 3 8 5 3" xfId="61802"/>
    <cellStyle name="Total 3 8 6" xfId="61803"/>
    <cellStyle name="Total 3 8 6 2" xfId="61804"/>
    <cellStyle name="Total 3 8 6 3" xfId="61805"/>
    <cellStyle name="Total 3 8 7" xfId="61806"/>
    <cellStyle name="Total 3 8 7 2" xfId="61807"/>
    <cellStyle name="Total 3 8 7 3" xfId="61808"/>
    <cellStyle name="Total 3 8 8" xfId="61809"/>
    <cellStyle name="Total 3 8 8 2" xfId="61810"/>
    <cellStyle name="Total 3 8 8 3" xfId="61811"/>
    <cellStyle name="Total 3 8 9" xfId="61812"/>
    <cellStyle name="Total 3 9" xfId="61813"/>
    <cellStyle name="Total 3 9 2" xfId="61814"/>
    <cellStyle name="Total 3 9 3" xfId="61815"/>
    <cellStyle name="Total 3 9 4" xfId="61816"/>
    <cellStyle name="Total 4" xfId="61817"/>
    <cellStyle name="Total 4 10" xfId="61818"/>
    <cellStyle name="Total 4 11" xfId="61819"/>
    <cellStyle name="Total 4 2" xfId="61820"/>
    <cellStyle name="Total 4 2 2" xfId="61821"/>
    <cellStyle name="Total 4 2 2 2" xfId="61822"/>
    <cellStyle name="Total 4 2 2 2 2" xfId="61823"/>
    <cellStyle name="Total 4 2 2 3" xfId="61824"/>
    <cellStyle name="Total 4 2 2 3 2" xfId="61825"/>
    <cellStyle name="Total 4 2 2 4" xfId="61826"/>
    <cellStyle name="Total 4 2 2 5" xfId="61827"/>
    <cellStyle name="Total 4 2 2 6" xfId="61828"/>
    <cellStyle name="Total 4 2 3" xfId="61829"/>
    <cellStyle name="Total 4 2 3 2" xfId="61830"/>
    <cellStyle name="Total 4 2 4" xfId="61831"/>
    <cellStyle name="Total 4 2 4 2" xfId="61832"/>
    <cellStyle name="Total 4 2 5" xfId="61833"/>
    <cellStyle name="Total 4 2 6" xfId="61834"/>
    <cellStyle name="Total 4 3" xfId="61835"/>
    <cellStyle name="Total 4 3 2" xfId="61836"/>
    <cellStyle name="Total 4 3 2 2" xfId="61837"/>
    <cellStyle name="Total 4 3 2 2 2" xfId="61838"/>
    <cellStyle name="Total 4 3 2 3" xfId="61839"/>
    <cellStyle name="Total 4 3 2 4" xfId="61840"/>
    <cellStyle name="Total 4 3 2 5" xfId="61841"/>
    <cellStyle name="Total 4 3 2 6" xfId="61842"/>
    <cellStyle name="Total 4 3 3" xfId="61843"/>
    <cellStyle name="Total 4 3 3 2" xfId="61844"/>
    <cellStyle name="Total 4 3 4" xfId="61845"/>
    <cellStyle name="Total 4 3 4 2" xfId="61846"/>
    <cellStyle name="Total 4 3 5" xfId="61847"/>
    <cellStyle name="Total 4 3 6" xfId="61848"/>
    <cellStyle name="Total 4 4" xfId="61849"/>
    <cellStyle name="Total 4 4 2" xfId="61850"/>
    <cellStyle name="Total 4 4 2 2" xfId="61851"/>
    <cellStyle name="Total 4 4 2 3" xfId="61852"/>
    <cellStyle name="Total 4 4 3" xfId="61853"/>
    <cellStyle name="Total 4 4 3 2" xfId="61854"/>
    <cellStyle name="Total 4 4 4" xfId="61855"/>
    <cellStyle name="Total 4 4 5" xfId="61856"/>
    <cellStyle name="Total 4 5" xfId="61857"/>
    <cellStyle name="Total 4 5 2" xfId="61858"/>
    <cellStyle name="Total 4 5 2 2" xfId="61859"/>
    <cellStyle name="Total 4 5 3" xfId="61860"/>
    <cellStyle name="Total 4 6" xfId="61861"/>
    <cellStyle name="Total 4 6 2" xfId="61862"/>
    <cellStyle name="Total 4 7" xfId="61863"/>
    <cellStyle name="Total 4 7 2" xfId="61864"/>
    <cellStyle name="Total 4 8" xfId="61865"/>
    <cellStyle name="Total 4 8 2" xfId="61866"/>
    <cellStyle name="Total 4 9" xfId="61867"/>
    <cellStyle name="Total 5" xfId="61868"/>
    <cellStyle name="Total 5 10" xfId="61869"/>
    <cellStyle name="Total 5 2" xfId="61870"/>
    <cellStyle name="Total 5 2 2" xfId="61871"/>
    <cellStyle name="Total 5 2 2 2" xfId="61872"/>
    <cellStyle name="Total 5 2 2 2 2" xfId="61873"/>
    <cellStyle name="Total 5 2 2 2 3" xfId="61874"/>
    <cellStyle name="Total 5 2 2 3" xfId="61875"/>
    <cellStyle name="Total 5 2 2 3 2" xfId="61876"/>
    <cellStyle name="Total 5 2 2 4" xfId="61877"/>
    <cellStyle name="Total 5 2 2 5" xfId="61878"/>
    <cellStyle name="Total 5 2 3" xfId="61879"/>
    <cellStyle name="Total 5 2 3 2" xfId="61880"/>
    <cellStyle name="Total 5 2 3 3" xfId="61881"/>
    <cellStyle name="Total 5 2 4" xfId="61882"/>
    <cellStyle name="Total 5 2 4 2" xfId="61883"/>
    <cellStyle name="Total 5 2 5" xfId="61884"/>
    <cellStyle name="Total 5 2 5 2" xfId="61885"/>
    <cellStyle name="Total 5 2 6" xfId="61886"/>
    <cellStyle name="Total 5 2 7" xfId="61887"/>
    <cellStyle name="Total 5 3" xfId="61888"/>
    <cellStyle name="Total 5 3 2" xfId="61889"/>
    <cellStyle name="Total 5 3 2 2" xfId="61890"/>
    <cellStyle name="Total 5 3 2 2 2" xfId="61891"/>
    <cellStyle name="Total 5 3 2 3" xfId="61892"/>
    <cellStyle name="Total 5 3 2 3 2" xfId="61893"/>
    <cellStyle name="Total 5 3 2 4" xfId="61894"/>
    <cellStyle name="Total 5 3 2 5" xfId="61895"/>
    <cellStyle name="Total 5 3 2 6" xfId="61896"/>
    <cellStyle name="Total 5 3 3" xfId="61897"/>
    <cellStyle name="Total 5 3 3 2" xfId="61898"/>
    <cellStyle name="Total 5 3 4" xfId="61899"/>
    <cellStyle name="Total 5 3 4 2" xfId="61900"/>
    <cellStyle name="Total 5 3 5" xfId="61901"/>
    <cellStyle name="Total 5 3 6" xfId="61902"/>
    <cellStyle name="Total 5 4" xfId="61903"/>
    <cellStyle name="Total 5 4 2" xfId="61904"/>
    <cellStyle name="Total 5 4 2 2" xfId="61905"/>
    <cellStyle name="Total 5 4 2 3" xfId="61906"/>
    <cellStyle name="Total 5 4 3" xfId="61907"/>
    <cellStyle name="Total 5 4 3 2" xfId="61908"/>
    <cellStyle name="Total 5 4 4" xfId="61909"/>
    <cellStyle name="Total 5 4 5" xfId="61910"/>
    <cellStyle name="Total 5 5" xfId="61911"/>
    <cellStyle name="Total 5 5 2" xfId="61912"/>
    <cellStyle name="Total 5 5 2 2" xfId="61913"/>
    <cellStyle name="Total 5 5 3" xfId="61914"/>
    <cellStyle name="Total 5 6" xfId="61915"/>
    <cellStyle name="Total 5 6 2" xfId="61916"/>
    <cellStyle name="Total 5 7" xfId="61917"/>
    <cellStyle name="Total 5 7 2" xfId="61918"/>
    <cellStyle name="Total 5 8" xfId="61919"/>
    <cellStyle name="Total 5 8 2" xfId="61920"/>
    <cellStyle name="Total 5 9" xfId="61921"/>
    <cellStyle name="Total 6" xfId="61922"/>
    <cellStyle name="Total 6 2" xfId="61923"/>
    <cellStyle name="Total 6 2 2" xfId="61924"/>
    <cellStyle name="Total 6 2 2 2" xfId="61925"/>
    <cellStyle name="Total 6 2 2 3" xfId="61926"/>
    <cellStyle name="Total 6 2 3" xfId="61927"/>
    <cellStyle name="Total 6 2 3 2" xfId="61928"/>
    <cellStyle name="Total 6 2 4" xfId="61929"/>
    <cellStyle name="Total 6 2 5" xfId="61930"/>
    <cellStyle name="Total 6 3" xfId="61931"/>
    <cellStyle name="Total 6 3 2" xfId="61932"/>
    <cellStyle name="Total 6 3 2 2" xfId="61933"/>
    <cellStyle name="Total 6 3 3" xfId="61934"/>
    <cellStyle name="Total 6 4" xfId="61935"/>
    <cellStyle name="Total 6 4 2" xfId="61936"/>
    <cellStyle name="Total 6 5" xfId="61937"/>
    <cellStyle name="Total 6 5 2" xfId="61938"/>
    <cellStyle name="Total 6 6" xfId="61939"/>
    <cellStyle name="Total 7" xfId="61940"/>
    <cellStyle name="Total 7 2" xfId="61941"/>
    <cellStyle name="Total 7 2 2" xfId="61942"/>
    <cellStyle name="Total 7 2 2 2" xfId="61943"/>
    <cellStyle name="Total 7 2 2 3" xfId="61944"/>
    <cellStyle name="Total 7 2 3" xfId="61945"/>
    <cellStyle name="Total 7 2 3 2" xfId="61946"/>
    <cellStyle name="Total 7 2 4" xfId="61947"/>
    <cellStyle name="Total 7 2 5" xfId="61948"/>
    <cellStyle name="Total 7 3" xfId="61949"/>
    <cellStyle name="Total 7 3 2" xfId="61950"/>
    <cellStyle name="Total 7 3 2 2" xfId="61951"/>
    <cellStyle name="Total 7 3 3" xfId="61952"/>
    <cellStyle name="Total 7 4" xfId="61953"/>
    <cellStyle name="Total 7 4 2" xfId="61954"/>
    <cellStyle name="Total 7 5" xfId="61955"/>
    <cellStyle name="Total 7 5 2" xfId="61956"/>
    <cellStyle name="Total 7 6" xfId="61957"/>
    <cellStyle name="Total 8" xfId="61958"/>
    <cellStyle name="Total 8 2" xfId="61959"/>
    <cellStyle name="Total 8 2 2" xfId="61960"/>
    <cellStyle name="Total 8 2 2 2" xfId="61961"/>
    <cellStyle name="Total 8 2 2 3" xfId="61962"/>
    <cellStyle name="Total 8 2 3" xfId="61963"/>
    <cellStyle name="Total 8 2 3 2" xfId="61964"/>
    <cellStyle name="Total 8 2 4" xfId="61965"/>
    <cellStyle name="Total 8 2 5" xfId="61966"/>
    <cellStyle name="Total 8 3" xfId="61967"/>
    <cellStyle name="Total 8 3 2" xfId="61968"/>
    <cellStyle name="Total 8 3 2 2" xfId="61969"/>
    <cellStyle name="Total 8 3 3" xfId="61970"/>
    <cellStyle name="Total 8 4" xfId="61971"/>
    <cellStyle name="Total 8 4 2" xfId="61972"/>
    <cellStyle name="Total 8 5" xfId="61973"/>
    <cellStyle name="Total 8 5 2" xfId="61974"/>
    <cellStyle name="Total 8 6" xfId="61975"/>
    <cellStyle name="Total 9" xfId="61976"/>
    <cellStyle name="Total 9 2" xfId="61977"/>
    <cellStyle name="Total 9 2 2" xfId="61978"/>
    <cellStyle name="Total 9 2 2 2" xfId="61979"/>
    <cellStyle name="Total 9 2 2 2 2" xfId="61980"/>
    <cellStyle name="Total 9 2 2 2 3" xfId="61981"/>
    <cellStyle name="Total 9 2 2 3" xfId="61982"/>
    <cellStyle name="Total 9 2 2 3 2" xfId="61983"/>
    <cellStyle name="Total 9 2 2 4" xfId="61984"/>
    <cellStyle name="Total 9 2 2 5" xfId="61985"/>
    <cellStyle name="Total 9 2 2 6" xfId="61986"/>
    <cellStyle name="Total 9 2 3" xfId="61987"/>
    <cellStyle name="Total 9 2 3 2" xfId="61988"/>
    <cellStyle name="Total 9 2 3 3" xfId="61989"/>
    <cellStyle name="Total 9 2 4" xfId="61990"/>
    <cellStyle name="Total 9 2 4 2" xfId="61991"/>
    <cellStyle name="Total 9 2 4 3" xfId="61992"/>
    <cellStyle name="Total 9 2 5" xfId="61993"/>
    <cellStyle name="Total 9 2 5 2" xfId="61994"/>
    <cellStyle name="Total 9 2 6" xfId="61995"/>
    <cellStyle name="Total 9 2 6 2" xfId="61996"/>
    <cellStyle name="Total 9 3" xfId="61997"/>
    <cellStyle name="Total 9 3 2" xfId="61998"/>
    <cellStyle name="Total 9 3 2 2" xfId="61999"/>
    <cellStyle name="Total 9 3 2 3" xfId="62000"/>
    <cellStyle name="Total 9 3 3" xfId="62001"/>
    <cellStyle name="Total 9 3 3 2" xfId="62002"/>
    <cellStyle name="Total 9 3 4" xfId="62003"/>
    <cellStyle name="Total 9 3 4 2" xfId="62004"/>
    <cellStyle name="Total 9 3 5" xfId="62005"/>
    <cellStyle name="Total 9 4" xfId="62006"/>
    <cellStyle name="Total 9 4 2" xfId="62007"/>
    <cellStyle name="Total 9 4 3" xfId="62008"/>
    <cellStyle name="Total 9 5" xfId="62009"/>
    <cellStyle name="Total 9 5 2" xfId="62010"/>
    <cellStyle name="Total 9 6" xfId="62011"/>
    <cellStyle name="Total 9 7" xfId="62012"/>
    <cellStyle name="Warning Text" xfId="62013"/>
    <cellStyle name="Warning Text 2" xfId="62014"/>
    <cellStyle name="Warning Text 2 2" xfId="62015"/>
    <cellStyle name="Warning Text 2 2 2" xfId="62016"/>
    <cellStyle name="Warning Text 2 2 3" xfId="62017"/>
    <cellStyle name="Warning Text 2 3" xfId="62018"/>
    <cellStyle name="Warning Text 2 4" xfId="62019"/>
    <cellStyle name="Warning Text 3" xfId="62020"/>
    <cellStyle name="Warning Text 3 2" xfId="62021"/>
    <cellStyle name="Warning Text 3 3" xfId="62022"/>
    <cellStyle name="Warning Text 4" xfId="62023"/>
    <cellStyle name="Warning Text 5" xfId="62024"/>
    <cellStyle name="Warning Text_atrasado 15 04 DAF" xfId="62025"/>
  </cellStyles>
  <dxfs count="0"/>
  <tableStyles count="1" defaultTableStyle="TableStyleMedium2" defaultPivotStyle="PivotStyleLight16">
    <tableStyle name="Invisible" pivot="0" table="0" count="0"/>
  </tableStyles>
  <colors>
    <mruColors>
      <color rgb="FFF79747"/>
      <color rgb="FFFBD4B3"/>
      <color rgb="FF33CCFF"/>
      <color rgb="FF007DB5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abora.ministeriodesarrollosocial.gob.cl\DavWWWRoot\sitios\dafsss\unpresup\ppto\Documentos%20compartidos\Glosas%202022\4to%20Trimestre%202022\Glosa%20P05%204to.%20Trim.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-01-025-001 Ind. Proy"/>
      <sheetName val="24-01-025-001 Res. Proy"/>
      <sheetName val="24-01-025-002 Ind. Proy "/>
      <sheetName val="24-01-025-002 Res. Proy "/>
      <sheetName val="24-02-010 Ind. Proy"/>
      <sheetName val="24-02-010 Res. Proy"/>
      <sheetName val="24-02-012 Ind. Proy"/>
      <sheetName val="24-02-012 Res. Proy"/>
      <sheetName val="24-02-014-002 Ind. Proy"/>
      <sheetName val="24-02-014-002 Res. Proy"/>
      <sheetName val="24-02-014-004 Ind. Proy"/>
      <sheetName val="24-02-014-004 Res. Proy"/>
      <sheetName val="24-02-015 Ind. Proy"/>
      <sheetName val="24-02-015 Res. Proy"/>
      <sheetName val="24-02-018 Ind. Proy"/>
      <sheetName val="24-02-018 Res. Proy"/>
      <sheetName val="24-02-020 Ind. Proy"/>
      <sheetName val="24-02-020 Res. Proy"/>
      <sheetName val="24-02-021 Ind. Proy"/>
      <sheetName val="24-02-021 Res. Proy"/>
      <sheetName val="24-03-010 Ind. Proy"/>
      <sheetName val="24-03-010 Res. Proy"/>
      <sheetName val="24-03-335 Ind. Proy"/>
      <sheetName val="24-03-335 Res. Proy"/>
      <sheetName val="24-03-336 Ind. Proy"/>
      <sheetName val="24-03-336 Res. Proy"/>
      <sheetName val="24-03-337 Ind. Proy"/>
      <sheetName val="24-03-337 Res. Proy"/>
      <sheetName val="24-03-340 Ind. Proy"/>
      <sheetName val="24-03-340 Res. Proy"/>
      <sheetName val="24-03-343 Ind. Proy"/>
      <sheetName val="24-03-343 Res. Proy"/>
      <sheetName val="24-03-344 Ind. Proy"/>
      <sheetName val="24-03-344 Res. Proy"/>
      <sheetName val="24-03-345 Ind. Proy"/>
      <sheetName val="24-03-345 Res. Pro"/>
      <sheetName val="24-03-997 Ind. Proy"/>
      <sheetName val="24-03-997 Res. Proy"/>
      <sheetName val="24-03-999 Ind. Proy"/>
      <sheetName val="24-03-999 Res. Proy"/>
      <sheetName val="Hoja1"/>
      <sheetName val="Hoja2"/>
    </sheetNames>
    <sheetDataSet>
      <sheetData sheetId="0">
        <row r="3">
          <cell r="A3" t="str">
            <v>EJECUCIÓN AL 31 DE DICIEMBRE DE 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R208"/>
  <sheetViews>
    <sheetView zoomScaleNormal="100" workbookViewId="0">
      <selection activeCell="A103" sqref="A103:I103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2.7109375" style="12" hidden="1" customWidth="1" outlineLevel="1"/>
    <col min="21" max="21" width="12" style="12" customWidth="1" collapsed="1"/>
    <col min="22" max="24" width="12.7109375" style="12" hidden="1" customWidth="1" outlineLevel="1"/>
    <col min="25" max="25" width="12.140625" style="12" customWidth="1" collapsed="1"/>
    <col min="26" max="28" width="12.7109375" style="12" hidden="1" customWidth="1" outlineLevel="1"/>
    <col min="29" max="29" width="12.140625" style="12" customWidth="1" collapsed="1"/>
    <col min="30" max="32" width="12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44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44" s="11" customFormat="1" ht="16.5" customHeight="1" x14ac:dyDescent="0.25">
      <c r="A3" s="600" t="s">
        <v>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44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44" ht="17.25" customHeight="1" x14ac:dyDescent="0.25">
      <c r="A5" s="578" t="s">
        <v>4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44" s="15" customFormat="1" x14ac:dyDescent="0.25">
      <c r="A6" s="587" t="s">
        <v>5</v>
      </c>
      <c r="B6" s="588" t="s">
        <v>6</v>
      </c>
      <c r="C6" s="532" t="s">
        <v>7</v>
      </c>
      <c r="D6" s="588" t="s">
        <v>8</v>
      </c>
      <c r="E6" s="587" t="s">
        <v>9</v>
      </c>
      <c r="F6" s="588" t="s">
        <v>10</v>
      </c>
      <c r="G6" s="587" t="s">
        <v>11</v>
      </c>
      <c r="H6" s="587" t="s">
        <v>12</v>
      </c>
      <c r="I6" s="587"/>
      <c r="J6" s="591" t="s">
        <v>13</v>
      </c>
      <c r="K6" s="591" t="s">
        <v>14</v>
      </c>
      <c r="L6" s="587" t="s">
        <v>15</v>
      </c>
      <c r="M6" s="595" t="s">
        <v>16</v>
      </c>
      <c r="N6" s="596"/>
      <c r="O6" s="597"/>
      <c r="P6" s="587" t="s">
        <v>17</v>
      </c>
      <c r="Q6" s="588" t="s">
        <v>18</v>
      </c>
      <c r="R6" s="590" t="s">
        <v>19</v>
      </c>
      <c r="S6" s="590"/>
      <c r="T6" s="590"/>
      <c r="U6" s="591" t="s">
        <v>20</v>
      </c>
      <c r="V6" s="590" t="s">
        <v>19</v>
      </c>
      <c r="W6" s="590"/>
      <c r="X6" s="590"/>
      <c r="Y6" s="591" t="s">
        <v>21</v>
      </c>
      <c r="Z6" s="590" t="s">
        <v>19</v>
      </c>
      <c r="AA6" s="590"/>
      <c r="AB6" s="590"/>
      <c r="AC6" s="591" t="s">
        <v>22</v>
      </c>
      <c r="AD6" s="590" t="s">
        <v>19</v>
      </c>
      <c r="AE6" s="590"/>
      <c r="AF6" s="590"/>
      <c r="AG6" s="591" t="s">
        <v>23</v>
      </c>
      <c r="AH6" s="591" t="s">
        <v>24</v>
      </c>
      <c r="AI6" s="586" t="s">
        <v>25</v>
      </c>
      <c r="AJ6" s="586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5.5" x14ac:dyDescent="0.25">
      <c r="A7" s="587"/>
      <c r="B7" s="589"/>
      <c r="C7" s="532" t="s">
        <v>26</v>
      </c>
      <c r="D7" s="589"/>
      <c r="E7" s="587"/>
      <c r="F7" s="589"/>
      <c r="G7" s="587"/>
      <c r="H7" s="531" t="s">
        <v>27</v>
      </c>
      <c r="I7" s="531" t="s">
        <v>28</v>
      </c>
      <c r="J7" s="592"/>
      <c r="K7" s="592"/>
      <c r="L7" s="587"/>
      <c r="M7" s="534" t="s">
        <v>29</v>
      </c>
      <c r="N7" s="534" t="s">
        <v>30</v>
      </c>
      <c r="O7" s="534" t="s">
        <v>31</v>
      </c>
      <c r="P7" s="587"/>
      <c r="Q7" s="589"/>
      <c r="R7" s="534" t="s">
        <v>32</v>
      </c>
      <c r="S7" s="534" t="s">
        <v>33</v>
      </c>
      <c r="T7" s="534" t="s">
        <v>34</v>
      </c>
      <c r="U7" s="592"/>
      <c r="V7" s="534" t="s">
        <v>35</v>
      </c>
      <c r="W7" s="534" t="s">
        <v>36</v>
      </c>
      <c r="X7" s="534" t="s">
        <v>37</v>
      </c>
      <c r="Y7" s="592"/>
      <c r="Z7" s="534" t="s">
        <v>38</v>
      </c>
      <c r="AA7" s="534" t="s">
        <v>39</v>
      </c>
      <c r="AB7" s="534" t="s">
        <v>40</v>
      </c>
      <c r="AC7" s="592"/>
      <c r="AD7" s="534" t="s">
        <v>41</v>
      </c>
      <c r="AE7" s="534" t="s">
        <v>42</v>
      </c>
      <c r="AF7" s="534" t="s">
        <v>43</v>
      </c>
      <c r="AG7" s="592"/>
      <c r="AH7" s="592"/>
      <c r="AI7" s="229" t="s">
        <v>44</v>
      </c>
      <c r="AJ7" s="229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25">
      <c r="A8" s="583" t="s">
        <v>46</v>
      </c>
      <c r="B8" s="584"/>
      <c r="C8" s="584"/>
      <c r="D8" s="584"/>
      <c r="E8" s="585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ht="12.75" hidden="1" customHeight="1" outlineLevel="1" x14ac:dyDescent="0.25">
      <c r="A9" s="199">
        <v>1</v>
      </c>
      <c r="B9" s="110"/>
      <c r="C9" s="197"/>
      <c r="D9" s="188"/>
      <c r="E9" s="191"/>
      <c r="F9" s="191"/>
      <c r="G9" s="191"/>
      <c r="H9" s="188"/>
      <c r="I9" s="188"/>
      <c r="J9" s="189"/>
      <c r="K9" s="190"/>
      <c r="L9" s="191"/>
      <c r="M9" s="112"/>
      <c r="N9" s="112"/>
      <c r="O9" s="112"/>
      <c r="P9" s="191"/>
      <c r="Q9" s="191"/>
      <c r="R9" s="112"/>
      <c r="S9" s="112"/>
      <c r="T9" s="112"/>
      <c r="U9" s="113">
        <f>SUM(R9:T9)</f>
        <v>0</v>
      </c>
      <c r="V9" s="112"/>
      <c r="W9" s="112"/>
      <c r="X9" s="112"/>
      <c r="Y9" s="113">
        <f>SUM(V9:X9)</f>
        <v>0</v>
      </c>
      <c r="Z9" s="112"/>
      <c r="AA9" s="112"/>
      <c r="AB9" s="112"/>
      <c r="AC9" s="113">
        <f>SUM(Z9:AB9)</f>
        <v>0</v>
      </c>
      <c r="AD9" s="112"/>
      <c r="AE9" s="112"/>
      <c r="AF9" s="112"/>
      <c r="AG9" s="113">
        <f>SUM(AD9:AF9)</f>
        <v>0</v>
      </c>
      <c r="AH9" s="113">
        <f t="shared" ref="AH9:AH18" si="0">SUM(U9,Y9,AC9,AG9)</f>
        <v>0</v>
      </c>
      <c r="AI9" s="192">
        <f>IF(ISERROR(AH9/J9),0,AH9/J9)</f>
        <v>0</v>
      </c>
      <c r="AJ9" s="193">
        <f t="shared" ref="AJ9:AJ18" si="1">IF(ISERROR(AH9/$AH$191),"-",AH9/$AH$191)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199">
        <v>2</v>
      </c>
      <c r="B10" s="110"/>
      <c r="C10" s="198"/>
      <c r="D10" s="111"/>
      <c r="E10" s="195"/>
      <c r="F10" s="191"/>
      <c r="G10" s="191"/>
      <c r="H10" s="188"/>
      <c r="I10" s="188"/>
      <c r="J10" s="189"/>
      <c r="K10" s="194"/>
      <c r="L10" s="195"/>
      <c r="M10" s="112"/>
      <c r="N10" s="112"/>
      <c r="O10" s="112"/>
      <c r="P10" s="195"/>
      <c r="Q10" s="195"/>
      <c r="R10" s="112"/>
      <c r="S10" s="112"/>
      <c r="T10" s="112"/>
      <c r="U10" s="113">
        <f t="shared" ref="U10:U18" si="2">SUM(R10:T10)</f>
        <v>0</v>
      </c>
      <c r="V10" s="112"/>
      <c r="W10" s="112"/>
      <c r="X10" s="112"/>
      <c r="Y10" s="113">
        <f t="shared" ref="Y10:Y18" si="3">SUM(V10:X10)</f>
        <v>0</v>
      </c>
      <c r="Z10" s="112"/>
      <c r="AA10" s="112"/>
      <c r="AB10" s="112"/>
      <c r="AC10" s="113">
        <f t="shared" ref="AC10:AC18" si="4">SUM(Z10:AB10)</f>
        <v>0</v>
      </c>
      <c r="AD10" s="112"/>
      <c r="AE10" s="112"/>
      <c r="AF10" s="112"/>
      <c r="AG10" s="113">
        <f t="shared" ref="AG10:AG18" si="5">SUM(AD10:AF10)</f>
        <v>0</v>
      </c>
      <c r="AH10" s="113">
        <f t="shared" si="0"/>
        <v>0</v>
      </c>
      <c r="AI10" s="192">
        <f t="shared" ref="AI10:AI18" si="6">IF(ISERROR(AH10/J10),0,AH10/J10)</f>
        <v>0</v>
      </c>
      <c r="AJ10" s="193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hidden="1" customHeight="1" outlineLevel="1" x14ac:dyDescent="0.25">
      <c r="A11" s="199">
        <v>3</v>
      </c>
      <c r="B11" s="110"/>
      <c r="C11" s="198"/>
      <c r="D11" s="111"/>
      <c r="E11" s="195"/>
      <c r="F11" s="195"/>
      <c r="G11" s="195"/>
      <c r="H11" s="111"/>
      <c r="I11" s="111"/>
      <c r="J11" s="189"/>
      <c r="K11" s="194"/>
      <c r="L11" s="195"/>
      <c r="M11" s="112"/>
      <c r="N11" s="112"/>
      <c r="O11" s="112"/>
      <c r="P11" s="195"/>
      <c r="Q11" s="195"/>
      <c r="R11" s="112"/>
      <c r="S11" s="112"/>
      <c r="T11" s="112"/>
      <c r="U11" s="113">
        <f t="shared" si="2"/>
        <v>0</v>
      </c>
      <c r="V11" s="112"/>
      <c r="W11" s="112"/>
      <c r="X11" s="112"/>
      <c r="Y11" s="113">
        <f t="shared" si="3"/>
        <v>0</v>
      </c>
      <c r="Z11" s="112"/>
      <c r="AA11" s="112"/>
      <c r="AB11" s="112"/>
      <c r="AC11" s="113">
        <f t="shared" si="4"/>
        <v>0</v>
      </c>
      <c r="AD11" s="112"/>
      <c r="AE11" s="112"/>
      <c r="AF11" s="112"/>
      <c r="AG11" s="113">
        <f t="shared" si="5"/>
        <v>0</v>
      </c>
      <c r="AH11" s="113">
        <f t="shared" si="0"/>
        <v>0</v>
      </c>
      <c r="AI11" s="192">
        <f t="shared" si="6"/>
        <v>0</v>
      </c>
      <c r="AJ11" s="193">
        <f t="shared" si="1"/>
        <v>0</v>
      </c>
    </row>
    <row r="12" spans="1:44" ht="12.75" hidden="1" customHeight="1" outlineLevel="1" x14ac:dyDescent="0.25">
      <c r="A12" s="199">
        <v>4</v>
      </c>
      <c r="B12" s="110"/>
      <c r="C12" s="198"/>
      <c r="D12" s="111"/>
      <c r="E12" s="195"/>
      <c r="F12" s="195"/>
      <c r="G12" s="195"/>
      <c r="H12" s="111"/>
      <c r="I12" s="111"/>
      <c r="J12" s="189"/>
      <c r="K12" s="194"/>
      <c r="L12" s="195"/>
      <c r="M12" s="112"/>
      <c r="N12" s="112"/>
      <c r="O12" s="112"/>
      <c r="P12" s="195"/>
      <c r="Q12" s="195"/>
      <c r="R12" s="112"/>
      <c r="S12" s="112"/>
      <c r="T12" s="112"/>
      <c r="U12" s="113">
        <f t="shared" si="2"/>
        <v>0</v>
      </c>
      <c r="V12" s="112"/>
      <c r="W12" s="112"/>
      <c r="X12" s="112"/>
      <c r="Y12" s="113">
        <f t="shared" si="3"/>
        <v>0</v>
      </c>
      <c r="Z12" s="112"/>
      <c r="AA12" s="112"/>
      <c r="AB12" s="112"/>
      <c r="AC12" s="113">
        <f t="shared" si="4"/>
        <v>0</v>
      </c>
      <c r="AD12" s="112"/>
      <c r="AE12" s="112"/>
      <c r="AF12" s="112"/>
      <c r="AG12" s="113">
        <f t="shared" si="5"/>
        <v>0</v>
      </c>
      <c r="AH12" s="113">
        <f t="shared" si="0"/>
        <v>0</v>
      </c>
      <c r="AI12" s="192">
        <f t="shared" si="6"/>
        <v>0</v>
      </c>
      <c r="AJ12" s="193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</row>
    <row r="13" spans="1:44" ht="12.75" hidden="1" customHeight="1" outlineLevel="1" x14ac:dyDescent="0.25">
      <c r="A13" s="199">
        <v>5</v>
      </c>
      <c r="B13" s="110"/>
      <c r="C13" s="198"/>
      <c r="D13" s="111"/>
      <c r="E13" s="195"/>
      <c r="F13" s="195"/>
      <c r="G13" s="195"/>
      <c r="H13" s="111"/>
      <c r="I13" s="111"/>
      <c r="J13" s="189"/>
      <c r="K13" s="194"/>
      <c r="L13" s="195"/>
      <c r="M13" s="112"/>
      <c r="N13" s="112"/>
      <c r="O13" s="112"/>
      <c r="P13" s="195"/>
      <c r="Q13" s="195"/>
      <c r="R13" s="112"/>
      <c r="S13" s="112"/>
      <c r="T13" s="112"/>
      <c r="U13" s="113">
        <f t="shared" si="2"/>
        <v>0</v>
      </c>
      <c r="V13" s="112"/>
      <c r="W13" s="112"/>
      <c r="X13" s="112"/>
      <c r="Y13" s="113">
        <f t="shared" si="3"/>
        <v>0</v>
      </c>
      <c r="Z13" s="112"/>
      <c r="AA13" s="112"/>
      <c r="AB13" s="112"/>
      <c r="AC13" s="113">
        <f t="shared" si="4"/>
        <v>0</v>
      </c>
      <c r="AD13" s="112"/>
      <c r="AE13" s="112"/>
      <c r="AF13" s="112"/>
      <c r="AG13" s="113">
        <f t="shared" si="5"/>
        <v>0</v>
      </c>
      <c r="AH13" s="113">
        <f t="shared" si="0"/>
        <v>0</v>
      </c>
      <c r="AI13" s="192">
        <f t="shared" si="6"/>
        <v>0</v>
      </c>
      <c r="AJ13" s="193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199">
        <v>6</v>
      </c>
      <c r="B14" s="110"/>
      <c r="C14" s="198"/>
      <c r="D14" s="111"/>
      <c r="E14" s="195"/>
      <c r="F14" s="195"/>
      <c r="G14" s="195"/>
      <c r="H14" s="111"/>
      <c r="I14" s="111"/>
      <c r="J14" s="189"/>
      <c r="K14" s="194"/>
      <c r="L14" s="195"/>
      <c r="M14" s="112"/>
      <c r="N14" s="112"/>
      <c r="O14" s="112"/>
      <c r="P14" s="195"/>
      <c r="Q14" s="195"/>
      <c r="R14" s="112"/>
      <c r="S14" s="112"/>
      <c r="T14" s="112"/>
      <c r="U14" s="113">
        <f t="shared" si="2"/>
        <v>0</v>
      </c>
      <c r="V14" s="112"/>
      <c r="W14" s="112"/>
      <c r="X14" s="112"/>
      <c r="Y14" s="113">
        <f t="shared" si="3"/>
        <v>0</v>
      </c>
      <c r="Z14" s="112"/>
      <c r="AA14" s="112"/>
      <c r="AB14" s="112"/>
      <c r="AC14" s="113">
        <f t="shared" si="4"/>
        <v>0</v>
      </c>
      <c r="AD14" s="112"/>
      <c r="AE14" s="112"/>
      <c r="AF14" s="112"/>
      <c r="AG14" s="113">
        <f t="shared" si="5"/>
        <v>0</v>
      </c>
      <c r="AH14" s="113">
        <f t="shared" si="0"/>
        <v>0</v>
      </c>
      <c r="AI14" s="192">
        <f t="shared" si="6"/>
        <v>0</v>
      </c>
      <c r="AJ14" s="193">
        <f t="shared" si="1"/>
        <v>0</v>
      </c>
    </row>
    <row r="15" spans="1:44" ht="12.75" hidden="1" customHeight="1" outlineLevel="1" x14ac:dyDescent="0.25">
      <c r="A15" s="199">
        <v>7</v>
      </c>
      <c r="B15" s="110"/>
      <c r="C15" s="198"/>
      <c r="D15" s="111"/>
      <c r="E15" s="195"/>
      <c r="F15" s="195"/>
      <c r="G15" s="195"/>
      <c r="H15" s="111"/>
      <c r="I15" s="111"/>
      <c r="J15" s="189"/>
      <c r="K15" s="194"/>
      <c r="L15" s="195"/>
      <c r="M15" s="112"/>
      <c r="N15" s="112"/>
      <c r="O15" s="112"/>
      <c r="P15" s="195"/>
      <c r="Q15" s="195"/>
      <c r="R15" s="112"/>
      <c r="S15" s="112"/>
      <c r="T15" s="112"/>
      <c r="U15" s="113">
        <f t="shared" si="2"/>
        <v>0</v>
      </c>
      <c r="V15" s="112"/>
      <c r="W15" s="112"/>
      <c r="X15" s="112"/>
      <c r="Y15" s="113">
        <f t="shared" si="3"/>
        <v>0</v>
      </c>
      <c r="Z15" s="112"/>
      <c r="AA15" s="112"/>
      <c r="AB15" s="112"/>
      <c r="AC15" s="113">
        <f t="shared" si="4"/>
        <v>0</v>
      </c>
      <c r="AD15" s="112"/>
      <c r="AE15" s="112"/>
      <c r="AF15" s="112"/>
      <c r="AG15" s="113">
        <f t="shared" si="5"/>
        <v>0</v>
      </c>
      <c r="AH15" s="113">
        <f t="shared" si="0"/>
        <v>0</v>
      </c>
      <c r="AI15" s="192">
        <f t="shared" si="6"/>
        <v>0</v>
      </c>
      <c r="AJ15" s="193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outlineLevel="1" x14ac:dyDescent="0.25">
      <c r="A16" s="199">
        <v>8</v>
      </c>
      <c r="B16" s="110"/>
      <c r="C16" s="198"/>
      <c r="D16" s="111"/>
      <c r="E16" s="195"/>
      <c r="F16" s="195"/>
      <c r="G16" s="195"/>
      <c r="H16" s="111"/>
      <c r="I16" s="111"/>
      <c r="J16" s="189"/>
      <c r="K16" s="194"/>
      <c r="L16" s="195"/>
      <c r="M16" s="112"/>
      <c r="N16" s="112"/>
      <c r="O16" s="112"/>
      <c r="P16" s="195"/>
      <c r="Q16" s="195"/>
      <c r="R16" s="112"/>
      <c r="S16" s="112"/>
      <c r="T16" s="112"/>
      <c r="U16" s="113">
        <f t="shared" si="2"/>
        <v>0</v>
      </c>
      <c r="V16" s="112"/>
      <c r="W16" s="112"/>
      <c r="X16" s="112"/>
      <c r="Y16" s="113">
        <f t="shared" si="3"/>
        <v>0</v>
      </c>
      <c r="Z16" s="112"/>
      <c r="AA16" s="112"/>
      <c r="AB16" s="112"/>
      <c r="AC16" s="113">
        <f t="shared" si="4"/>
        <v>0</v>
      </c>
      <c r="AD16" s="112"/>
      <c r="AE16" s="112"/>
      <c r="AF16" s="112"/>
      <c r="AG16" s="113">
        <f t="shared" si="5"/>
        <v>0</v>
      </c>
      <c r="AH16" s="113">
        <f t="shared" si="0"/>
        <v>0</v>
      </c>
      <c r="AI16" s="192">
        <f t="shared" si="6"/>
        <v>0</v>
      </c>
      <c r="AJ16" s="193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hidden="1" customHeight="1" outlineLevel="1" x14ac:dyDescent="0.25">
      <c r="A17" s="199">
        <v>9</v>
      </c>
      <c r="B17" s="110"/>
      <c r="C17" s="198"/>
      <c r="D17" s="111"/>
      <c r="E17" s="195"/>
      <c r="F17" s="195"/>
      <c r="G17" s="195"/>
      <c r="H17" s="111"/>
      <c r="I17" s="111"/>
      <c r="J17" s="189"/>
      <c r="K17" s="194"/>
      <c r="L17" s="195"/>
      <c r="M17" s="112"/>
      <c r="N17" s="112"/>
      <c r="O17" s="112"/>
      <c r="P17" s="195"/>
      <c r="Q17" s="195"/>
      <c r="R17" s="112"/>
      <c r="S17" s="112"/>
      <c r="T17" s="112"/>
      <c r="U17" s="113">
        <f t="shared" si="2"/>
        <v>0</v>
      </c>
      <c r="V17" s="112"/>
      <c r="W17" s="112"/>
      <c r="X17" s="112"/>
      <c r="Y17" s="113">
        <f t="shared" si="3"/>
        <v>0</v>
      </c>
      <c r="Z17" s="112"/>
      <c r="AA17" s="112"/>
      <c r="AB17" s="112"/>
      <c r="AC17" s="113">
        <f t="shared" si="4"/>
        <v>0</v>
      </c>
      <c r="AD17" s="112"/>
      <c r="AE17" s="112"/>
      <c r="AF17" s="112"/>
      <c r="AG17" s="113">
        <f t="shared" si="5"/>
        <v>0</v>
      </c>
      <c r="AH17" s="113">
        <f t="shared" si="0"/>
        <v>0</v>
      </c>
      <c r="AI17" s="192">
        <f t="shared" si="6"/>
        <v>0</v>
      </c>
      <c r="AJ17" s="193">
        <f t="shared" si="1"/>
        <v>0</v>
      </c>
    </row>
    <row r="18" spans="1:44" ht="12.75" hidden="1" customHeight="1" outlineLevel="1" x14ac:dyDescent="0.25">
      <c r="A18" s="199">
        <v>10</v>
      </c>
      <c r="B18" s="110"/>
      <c r="C18" s="198"/>
      <c r="D18" s="111"/>
      <c r="E18" s="195"/>
      <c r="F18" s="195"/>
      <c r="G18" s="195"/>
      <c r="H18" s="111"/>
      <c r="I18" s="111"/>
      <c r="J18" s="189"/>
      <c r="K18" s="196"/>
      <c r="L18" s="195"/>
      <c r="M18" s="112"/>
      <c r="N18" s="112"/>
      <c r="O18" s="112"/>
      <c r="P18" s="195"/>
      <c r="Q18" s="195"/>
      <c r="R18" s="112"/>
      <c r="S18" s="112"/>
      <c r="T18" s="112"/>
      <c r="U18" s="113">
        <f t="shared" si="2"/>
        <v>0</v>
      </c>
      <c r="V18" s="112"/>
      <c r="W18" s="112"/>
      <c r="X18" s="112"/>
      <c r="Y18" s="113">
        <f t="shared" si="3"/>
        <v>0</v>
      </c>
      <c r="Z18" s="112"/>
      <c r="AA18" s="112"/>
      <c r="AB18" s="112"/>
      <c r="AC18" s="113">
        <f t="shared" si="4"/>
        <v>0</v>
      </c>
      <c r="AD18" s="112"/>
      <c r="AE18" s="112"/>
      <c r="AF18" s="112"/>
      <c r="AG18" s="113">
        <f t="shared" si="5"/>
        <v>0</v>
      </c>
      <c r="AH18" s="113">
        <f t="shared" si="0"/>
        <v>0</v>
      </c>
      <c r="AI18" s="192">
        <f t="shared" si="6"/>
        <v>0</v>
      </c>
      <c r="AJ18" s="193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24">
        <f>IF(ISERROR(AH19/J19),0,AH19/J19)</f>
        <v>0</v>
      </c>
      <c r="AJ19" s="224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customHeight="1" x14ac:dyDescent="0.25">
      <c r="A20" s="571" t="s">
        <v>48</v>
      </c>
      <c r="B20" s="572"/>
      <c r="C20" s="572"/>
      <c r="D20" s="572"/>
      <c r="E20" s="573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1"/>
      <c r="AJ20" s="21"/>
    </row>
    <row r="21" spans="1:44" ht="12.75" hidden="1" customHeight="1" outlineLevel="1" x14ac:dyDescent="0.25">
      <c r="A21" s="199">
        <v>1</v>
      </c>
      <c r="B21" s="110"/>
      <c r="C21" s="197"/>
      <c r="D21" s="188"/>
      <c r="E21" s="191"/>
      <c r="F21" s="191"/>
      <c r="G21" s="191"/>
      <c r="H21" s="188"/>
      <c r="I21" s="188"/>
      <c r="J21" s="200"/>
      <c r="K21" s="190"/>
      <c r="L21" s="191"/>
      <c r="M21" s="112"/>
      <c r="N21" s="112"/>
      <c r="O21" s="112"/>
      <c r="P21" s="191"/>
      <c r="Q21" s="191"/>
      <c r="R21" s="112"/>
      <c r="S21" s="112"/>
      <c r="T21" s="112"/>
      <c r="U21" s="113">
        <f>SUM(R21:T21)</f>
        <v>0</v>
      </c>
      <c r="V21" s="112"/>
      <c r="W21" s="112"/>
      <c r="X21" s="112"/>
      <c r="Y21" s="113">
        <f>SUM(V21:X21)</f>
        <v>0</v>
      </c>
      <c r="Z21" s="112"/>
      <c r="AA21" s="112"/>
      <c r="AB21" s="112"/>
      <c r="AC21" s="113">
        <f>SUM(Z21:AB21)</f>
        <v>0</v>
      </c>
      <c r="AD21" s="112"/>
      <c r="AE21" s="112"/>
      <c r="AF21" s="112"/>
      <c r="AG21" s="113">
        <f>SUM(AD21:AF21)</f>
        <v>0</v>
      </c>
      <c r="AH21" s="113">
        <f t="shared" ref="AH21:AH30" si="8">SUM(U21,Y21,AC21,AG21)</f>
        <v>0</v>
      </c>
      <c r="AI21" s="192">
        <f>IF(ISERROR(AH21/J21),0,AH21/J21)</f>
        <v>0</v>
      </c>
      <c r="AJ21" s="193">
        <f t="shared" ref="AJ21:AJ30" si="9">IF(ISERROR(AH21/$AH$191),"-",AH21/$AH$191)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199">
        <v>2</v>
      </c>
      <c r="B22" s="110"/>
      <c r="C22" s="198"/>
      <c r="D22" s="111"/>
      <c r="E22" s="195"/>
      <c r="F22" s="195"/>
      <c r="G22" s="195"/>
      <c r="H22" s="111"/>
      <c r="I22" s="111"/>
      <c r="J22" s="200"/>
      <c r="K22" s="194"/>
      <c r="L22" s="195"/>
      <c r="M22" s="112"/>
      <c r="N22" s="112"/>
      <c r="O22" s="112"/>
      <c r="P22" s="195"/>
      <c r="Q22" s="195"/>
      <c r="R22" s="112"/>
      <c r="S22" s="112"/>
      <c r="T22" s="112"/>
      <c r="U22" s="113">
        <f t="shared" ref="U22:U30" si="10">SUM(R22:T22)</f>
        <v>0</v>
      </c>
      <c r="V22" s="112"/>
      <c r="W22" s="112"/>
      <c r="X22" s="112"/>
      <c r="Y22" s="113">
        <f t="shared" ref="Y22:Y30" si="11">SUM(V22:X22)</f>
        <v>0</v>
      </c>
      <c r="Z22" s="112"/>
      <c r="AA22" s="112"/>
      <c r="AB22" s="112"/>
      <c r="AC22" s="113">
        <f t="shared" ref="AC22:AC30" si="12">SUM(Z22:AB22)</f>
        <v>0</v>
      </c>
      <c r="AD22" s="112"/>
      <c r="AE22" s="112"/>
      <c r="AF22" s="112"/>
      <c r="AG22" s="113">
        <f t="shared" ref="AG22:AG30" si="13">SUM(AD22:AF22)</f>
        <v>0</v>
      </c>
      <c r="AH22" s="113">
        <f t="shared" si="8"/>
        <v>0</v>
      </c>
      <c r="AI22" s="192">
        <f t="shared" ref="AI22:AI30" si="14">IF(ISERROR(AH22/J22),0,AH22/J22)</f>
        <v>0</v>
      </c>
      <c r="AJ22" s="193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hidden="1" customHeight="1" outlineLevel="1" x14ac:dyDescent="0.25">
      <c r="A23" s="199">
        <v>3</v>
      </c>
      <c r="B23" s="110"/>
      <c r="C23" s="198"/>
      <c r="D23" s="111"/>
      <c r="E23" s="195"/>
      <c r="F23" s="195"/>
      <c r="G23" s="195"/>
      <c r="H23" s="111"/>
      <c r="I23" s="111"/>
      <c r="J23" s="200"/>
      <c r="K23" s="194"/>
      <c r="L23" s="195"/>
      <c r="M23" s="112"/>
      <c r="N23" s="112"/>
      <c r="O23" s="112"/>
      <c r="P23" s="195"/>
      <c r="Q23" s="195"/>
      <c r="R23" s="112"/>
      <c r="S23" s="112"/>
      <c r="T23" s="112"/>
      <c r="U23" s="113">
        <f t="shared" si="10"/>
        <v>0</v>
      </c>
      <c r="V23" s="112"/>
      <c r="W23" s="112"/>
      <c r="X23" s="112"/>
      <c r="Y23" s="113">
        <f t="shared" si="11"/>
        <v>0</v>
      </c>
      <c r="Z23" s="112"/>
      <c r="AA23" s="112"/>
      <c r="AB23" s="112"/>
      <c r="AC23" s="113">
        <f t="shared" si="12"/>
        <v>0</v>
      </c>
      <c r="AD23" s="112"/>
      <c r="AE23" s="112"/>
      <c r="AF23" s="112"/>
      <c r="AG23" s="113">
        <f t="shared" si="13"/>
        <v>0</v>
      </c>
      <c r="AH23" s="113">
        <f t="shared" si="8"/>
        <v>0</v>
      </c>
      <c r="AI23" s="192">
        <f t="shared" si="14"/>
        <v>0</v>
      </c>
      <c r="AJ23" s="193">
        <f t="shared" si="9"/>
        <v>0</v>
      </c>
    </row>
    <row r="24" spans="1:44" ht="12.75" hidden="1" customHeight="1" outlineLevel="1" x14ac:dyDescent="0.25">
      <c r="A24" s="199">
        <v>4</v>
      </c>
      <c r="B24" s="110"/>
      <c r="C24" s="198"/>
      <c r="D24" s="111"/>
      <c r="E24" s="195"/>
      <c r="F24" s="195"/>
      <c r="G24" s="195"/>
      <c r="H24" s="111"/>
      <c r="I24" s="111"/>
      <c r="J24" s="200"/>
      <c r="K24" s="194"/>
      <c r="L24" s="195"/>
      <c r="M24" s="112"/>
      <c r="N24" s="112"/>
      <c r="O24" s="112"/>
      <c r="P24" s="195"/>
      <c r="Q24" s="195"/>
      <c r="R24" s="112"/>
      <c r="S24" s="112"/>
      <c r="T24" s="112"/>
      <c r="U24" s="113">
        <f t="shared" si="10"/>
        <v>0</v>
      </c>
      <c r="V24" s="112"/>
      <c r="W24" s="112"/>
      <c r="X24" s="112"/>
      <c r="Y24" s="113">
        <f t="shared" si="11"/>
        <v>0</v>
      </c>
      <c r="Z24" s="112"/>
      <c r="AA24" s="112"/>
      <c r="AB24" s="112"/>
      <c r="AC24" s="113">
        <f t="shared" si="12"/>
        <v>0</v>
      </c>
      <c r="AD24" s="112"/>
      <c r="AE24" s="112"/>
      <c r="AF24" s="112"/>
      <c r="AG24" s="113">
        <f t="shared" si="13"/>
        <v>0</v>
      </c>
      <c r="AH24" s="113">
        <f t="shared" si="8"/>
        <v>0</v>
      </c>
      <c r="AI24" s="192">
        <f t="shared" si="14"/>
        <v>0</v>
      </c>
      <c r="AJ24" s="193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ht="12.75" hidden="1" customHeight="1" outlineLevel="1" x14ac:dyDescent="0.25">
      <c r="A25" s="199">
        <v>5</v>
      </c>
      <c r="B25" s="110"/>
      <c r="C25" s="198"/>
      <c r="D25" s="111"/>
      <c r="E25" s="195"/>
      <c r="F25" s="195"/>
      <c r="G25" s="195"/>
      <c r="H25" s="111"/>
      <c r="I25" s="111"/>
      <c r="J25" s="200"/>
      <c r="K25" s="194"/>
      <c r="L25" s="195"/>
      <c r="M25" s="112"/>
      <c r="N25" s="112"/>
      <c r="O25" s="112"/>
      <c r="P25" s="195"/>
      <c r="Q25" s="195"/>
      <c r="R25" s="112"/>
      <c r="S25" s="112"/>
      <c r="T25" s="112"/>
      <c r="U25" s="113">
        <f t="shared" si="10"/>
        <v>0</v>
      </c>
      <c r="V25" s="112"/>
      <c r="W25" s="112"/>
      <c r="X25" s="112"/>
      <c r="Y25" s="113">
        <f t="shared" si="11"/>
        <v>0</v>
      </c>
      <c r="Z25" s="112"/>
      <c r="AA25" s="112"/>
      <c r="AB25" s="112"/>
      <c r="AC25" s="113">
        <f t="shared" si="12"/>
        <v>0</v>
      </c>
      <c r="AD25" s="112"/>
      <c r="AE25" s="112"/>
      <c r="AF25" s="112"/>
      <c r="AG25" s="113">
        <f t="shared" si="13"/>
        <v>0</v>
      </c>
      <c r="AH25" s="113">
        <f t="shared" si="8"/>
        <v>0</v>
      </c>
      <c r="AI25" s="192">
        <f t="shared" si="14"/>
        <v>0</v>
      </c>
      <c r="AJ25" s="193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hidden="1" customHeight="1" outlineLevel="1" x14ac:dyDescent="0.25">
      <c r="A26" s="199">
        <v>6</v>
      </c>
      <c r="B26" s="110"/>
      <c r="C26" s="198"/>
      <c r="D26" s="111"/>
      <c r="E26" s="195"/>
      <c r="F26" s="195"/>
      <c r="G26" s="195"/>
      <c r="H26" s="111"/>
      <c r="I26" s="111"/>
      <c r="J26" s="200"/>
      <c r="K26" s="194"/>
      <c r="L26" s="195"/>
      <c r="M26" s="112"/>
      <c r="N26" s="112"/>
      <c r="O26" s="112"/>
      <c r="P26" s="195"/>
      <c r="Q26" s="195"/>
      <c r="R26" s="112"/>
      <c r="S26" s="112"/>
      <c r="T26" s="112"/>
      <c r="U26" s="113">
        <f t="shared" si="10"/>
        <v>0</v>
      </c>
      <c r="V26" s="112"/>
      <c r="W26" s="112"/>
      <c r="X26" s="112"/>
      <c r="Y26" s="113">
        <f t="shared" si="11"/>
        <v>0</v>
      </c>
      <c r="Z26" s="112"/>
      <c r="AA26" s="112"/>
      <c r="AB26" s="112"/>
      <c r="AC26" s="113">
        <f t="shared" si="12"/>
        <v>0</v>
      </c>
      <c r="AD26" s="112"/>
      <c r="AE26" s="112"/>
      <c r="AF26" s="112"/>
      <c r="AG26" s="113">
        <f t="shared" si="13"/>
        <v>0</v>
      </c>
      <c r="AH26" s="113">
        <f t="shared" si="8"/>
        <v>0</v>
      </c>
      <c r="AI26" s="192">
        <f t="shared" si="14"/>
        <v>0</v>
      </c>
      <c r="AJ26" s="193">
        <f t="shared" si="9"/>
        <v>0</v>
      </c>
    </row>
    <row r="27" spans="1:44" ht="12.75" hidden="1" customHeight="1" outlineLevel="1" x14ac:dyDescent="0.25">
      <c r="A27" s="199">
        <v>7</v>
      </c>
      <c r="B27" s="110"/>
      <c r="C27" s="198"/>
      <c r="D27" s="111"/>
      <c r="E27" s="195"/>
      <c r="F27" s="195"/>
      <c r="G27" s="195"/>
      <c r="H27" s="111"/>
      <c r="I27" s="111"/>
      <c r="J27" s="200"/>
      <c r="K27" s="194"/>
      <c r="L27" s="195"/>
      <c r="M27" s="112"/>
      <c r="N27" s="112"/>
      <c r="O27" s="112"/>
      <c r="P27" s="195"/>
      <c r="Q27" s="195"/>
      <c r="R27" s="112"/>
      <c r="S27" s="112"/>
      <c r="T27" s="112"/>
      <c r="U27" s="113">
        <f t="shared" si="10"/>
        <v>0</v>
      </c>
      <c r="V27" s="112"/>
      <c r="W27" s="112"/>
      <c r="X27" s="112"/>
      <c r="Y27" s="113">
        <f t="shared" si="11"/>
        <v>0</v>
      </c>
      <c r="Z27" s="112"/>
      <c r="AA27" s="112"/>
      <c r="AB27" s="112"/>
      <c r="AC27" s="113">
        <f t="shared" si="12"/>
        <v>0</v>
      </c>
      <c r="AD27" s="112"/>
      <c r="AE27" s="112"/>
      <c r="AF27" s="112"/>
      <c r="AG27" s="113">
        <f t="shared" si="13"/>
        <v>0</v>
      </c>
      <c r="AH27" s="113">
        <f t="shared" si="8"/>
        <v>0</v>
      </c>
      <c r="AI27" s="192">
        <f t="shared" si="14"/>
        <v>0</v>
      </c>
      <c r="AJ27" s="193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outlineLevel="1" x14ac:dyDescent="0.25">
      <c r="A28" s="199">
        <v>8</v>
      </c>
      <c r="B28" s="110"/>
      <c r="C28" s="198"/>
      <c r="D28" s="111"/>
      <c r="E28" s="195"/>
      <c r="F28" s="195"/>
      <c r="G28" s="195"/>
      <c r="H28" s="111"/>
      <c r="I28" s="111"/>
      <c r="J28" s="200"/>
      <c r="K28" s="194"/>
      <c r="L28" s="195"/>
      <c r="M28" s="112"/>
      <c r="N28" s="112"/>
      <c r="O28" s="112"/>
      <c r="P28" s="195"/>
      <c r="Q28" s="195"/>
      <c r="R28" s="112"/>
      <c r="S28" s="112"/>
      <c r="T28" s="112"/>
      <c r="U28" s="113">
        <f t="shared" si="10"/>
        <v>0</v>
      </c>
      <c r="V28" s="112"/>
      <c r="W28" s="112"/>
      <c r="X28" s="112"/>
      <c r="Y28" s="113">
        <f t="shared" si="11"/>
        <v>0</v>
      </c>
      <c r="Z28" s="112"/>
      <c r="AA28" s="112"/>
      <c r="AB28" s="112"/>
      <c r="AC28" s="113">
        <f t="shared" si="12"/>
        <v>0</v>
      </c>
      <c r="AD28" s="112"/>
      <c r="AE28" s="112"/>
      <c r="AF28" s="112"/>
      <c r="AG28" s="113">
        <f t="shared" si="13"/>
        <v>0</v>
      </c>
      <c r="AH28" s="113">
        <f t="shared" si="8"/>
        <v>0</v>
      </c>
      <c r="AI28" s="192">
        <f t="shared" si="14"/>
        <v>0</v>
      </c>
      <c r="AJ28" s="193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hidden="1" customHeight="1" outlineLevel="1" x14ac:dyDescent="0.25">
      <c r="A29" s="199">
        <v>9</v>
      </c>
      <c r="B29" s="110"/>
      <c r="C29" s="198"/>
      <c r="D29" s="111"/>
      <c r="E29" s="195"/>
      <c r="F29" s="195"/>
      <c r="G29" s="195"/>
      <c r="H29" s="111"/>
      <c r="I29" s="111"/>
      <c r="J29" s="200"/>
      <c r="K29" s="194"/>
      <c r="L29" s="195"/>
      <c r="M29" s="112"/>
      <c r="N29" s="112"/>
      <c r="O29" s="112"/>
      <c r="P29" s="195"/>
      <c r="Q29" s="195"/>
      <c r="R29" s="112"/>
      <c r="S29" s="112"/>
      <c r="T29" s="112"/>
      <c r="U29" s="113">
        <f t="shared" si="10"/>
        <v>0</v>
      </c>
      <c r="V29" s="112"/>
      <c r="W29" s="112"/>
      <c r="X29" s="112"/>
      <c r="Y29" s="113">
        <f t="shared" si="11"/>
        <v>0</v>
      </c>
      <c r="Z29" s="112"/>
      <c r="AA29" s="112"/>
      <c r="AB29" s="112"/>
      <c r="AC29" s="113">
        <f t="shared" si="12"/>
        <v>0</v>
      </c>
      <c r="AD29" s="112"/>
      <c r="AE29" s="112"/>
      <c r="AF29" s="112"/>
      <c r="AG29" s="113">
        <f t="shared" si="13"/>
        <v>0</v>
      </c>
      <c r="AH29" s="113">
        <f t="shared" si="8"/>
        <v>0</v>
      </c>
      <c r="AI29" s="192">
        <f t="shared" si="14"/>
        <v>0</v>
      </c>
      <c r="AJ29" s="193">
        <f t="shared" si="9"/>
        <v>0</v>
      </c>
    </row>
    <row r="30" spans="1:44" ht="12.75" hidden="1" customHeight="1" outlineLevel="1" x14ac:dyDescent="0.25">
      <c r="A30" s="199">
        <v>10</v>
      </c>
      <c r="B30" s="110"/>
      <c r="C30" s="198"/>
      <c r="D30" s="111"/>
      <c r="E30" s="195"/>
      <c r="F30" s="195"/>
      <c r="G30" s="195"/>
      <c r="H30" s="111"/>
      <c r="I30" s="111"/>
      <c r="J30" s="200"/>
      <c r="K30" s="196"/>
      <c r="L30" s="195"/>
      <c r="M30" s="112"/>
      <c r="N30" s="112"/>
      <c r="O30" s="112"/>
      <c r="P30" s="195"/>
      <c r="Q30" s="195"/>
      <c r="R30" s="112"/>
      <c r="S30" s="112"/>
      <c r="T30" s="112"/>
      <c r="U30" s="113">
        <f t="shared" si="10"/>
        <v>0</v>
      </c>
      <c r="V30" s="112"/>
      <c r="W30" s="112"/>
      <c r="X30" s="112"/>
      <c r="Y30" s="113">
        <f t="shared" si="11"/>
        <v>0</v>
      </c>
      <c r="Z30" s="112"/>
      <c r="AA30" s="112"/>
      <c r="AB30" s="112"/>
      <c r="AC30" s="113">
        <f t="shared" si="12"/>
        <v>0</v>
      </c>
      <c r="AD30" s="112"/>
      <c r="AE30" s="112"/>
      <c r="AF30" s="112"/>
      <c r="AG30" s="113">
        <f t="shared" si="13"/>
        <v>0</v>
      </c>
      <c r="AH30" s="113">
        <f t="shared" si="8"/>
        <v>0</v>
      </c>
      <c r="AI30" s="192">
        <f t="shared" si="14"/>
        <v>0</v>
      </c>
      <c r="AJ30" s="193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24">
        <f>IF(ISERROR(AH31/J31),0,AH31/J31)</f>
        <v>0</v>
      </c>
      <c r="AJ31" s="224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customHeight="1" x14ac:dyDescent="0.25">
      <c r="A32" s="571" t="s">
        <v>50</v>
      </c>
      <c r="B32" s="572"/>
      <c r="C32" s="572"/>
      <c r="D32" s="572"/>
      <c r="E32" s="573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1"/>
      <c r="AJ32" s="21"/>
    </row>
    <row r="33" spans="1:44" ht="12.75" hidden="1" customHeight="1" outlineLevel="1" x14ac:dyDescent="0.25">
      <c r="A33" s="22">
        <v>1</v>
      </c>
      <c r="B33" s="23"/>
      <c r="C33" s="101"/>
      <c r="D33" s="98"/>
      <c r="E33" s="102"/>
      <c r="F33" s="102"/>
      <c r="G33" s="102"/>
      <c r="H33" s="98"/>
      <c r="I33" s="98"/>
      <c r="J33" s="265"/>
      <c r="K33" s="93"/>
      <c r="L33" s="102"/>
      <c r="M33" s="28"/>
      <c r="N33" s="28"/>
      <c r="O33" s="28"/>
      <c r="P33" s="102"/>
      <c r="Q33" s="102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30">
        <f>IF(ISERROR(AH33/J33),0,AH33/J33)</f>
        <v>0</v>
      </c>
      <c r="AJ33" s="31">
        <f t="shared" ref="AJ33:AJ42" si="17">IF(ISERROR(AH33/$AH$191),"-",AH33/$AH$191)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22">
        <v>2</v>
      </c>
      <c r="B34" s="23"/>
      <c r="C34" s="90"/>
      <c r="D34" s="99"/>
      <c r="E34" s="103"/>
      <c r="F34" s="103"/>
      <c r="G34" s="103"/>
      <c r="H34" s="99"/>
      <c r="I34" s="99"/>
      <c r="J34" s="265"/>
      <c r="K34" s="104"/>
      <c r="L34" s="103"/>
      <c r="M34" s="28"/>
      <c r="N34" s="28"/>
      <c r="O34" s="28"/>
      <c r="P34" s="103"/>
      <c r="Q34" s="103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30">
        <f t="shared" ref="AI34:AI42" si="22">IF(ISERROR(AH34/J34),0,AH34/J34)</f>
        <v>0</v>
      </c>
      <c r="AJ34" s="31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outlineLevel="1" x14ac:dyDescent="0.25">
      <c r="A35" s="22">
        <v>3</v>
      </c>
      <c r="B35" s="23"/>
      <c r="C35" s="90"/>
      <c r="D35" s="99"/>
      <c r="E35" s="103"/>
      <c r="F35" s="103"/>
      <c r="G35" s="103"/>
      <c r="H35" s="99"/>
      <c r="I35" s="99"/>
      <c r="J35" s="265"/>
      <c r="K35" s="104"/>
      <c r="L35" s="103"/>
      <c r="M35" s="28"/>
      <c r="N35" s="28"/>
      <c r="O35" s="28"/>
      <c r="P35" s="103"/>
      <c r="Q35" s="103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30">
        <f t="shared" si="22"/>
        <v>0</v>
      </c>
      <c r="AJ35" s="31">
        <f t="shared" si="17"/>
        <v>0</v>
      </c>
    </row>
    <row r="36" spans="1:44" ht="12.75" hidden="1" customHeight="1" outlineLevel="1" x14ac:dyDescent="0.25">
      <c r="A36" s="22">
        <v>4</v>
      </c>
      <c r="B36" s="23"/>
      <c r="C36" s="90"/>
      <c r="D36" s="99"/>
      <c r="E36" s="103"/>
      <c r="F36" s="103"/>
      <c r="G36" s="103"/>
      <c r="H36" s="99"/>
      <c r="I36" s="99"/>
      <c r="J36" s="265"/>
      <c r="K36" s="104"/>
      <c r="L36" s="103"/>
      <c r="M36" s="28"/>
      <c r="N36" s="28"/>
      <c r="O36" s="28"/>
      <c r="P36" s="103"/>
      <c r="Q36" s="103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30">
        <f t="shared" si="22"/>
        <v>0</v>
      </c>
      <c r="AJ36" s="31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hidden="1" customHeight="1" outlineLevel="1" x14ac:dyDescent="0.25">
      <c r="A37" s="22">
        <v>5</v>
      </c>
      <c r="B37" s="23"/>
      <c r="C37" s="90"/>
      <c r="D37" s="99"/>
      <c r="E37" s="103"/>
      <c r="F37" s="103"/>
      <c r="G37" s="103"/>
      <c r="H37" s="99"/>
      <c r="I37" s="99"/>
      <c r="J37" s="265"/>
      <c r="K37" s="104"/>
      <c r="L37" s="103"/>
      <c r="M37" s="28"/>
      <c r="N37" s="28"/>
      <c r="O37" s="28"/>
      <c r="P37" s="103"/>
      <c r="Q37" s="103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30">
        <f t="shared" si="22"/>
        <v>0</v>
      </c>
      <c r="AJ37" s="31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22">
        <v>6</v>
      </c>
      <c r="B38" s="23"/>
      <c r="C38" s="90"/>
      <c r="D38" s="99"/>
      <c r="E38" s="103"/>
      <c r="F38" s="103"/>
      <c r="G38" s="103"/>
      <c r="H38" s="99"/>
      <c r="I38" s="99"/>
      <c r="J38" s="265"/>
      <c r="K38" s="104"/>
      <c r="L38" s="103"/>
      <c r="M38" s="28"/>
      <c r="N38" s="28"/>
      <c r="O38" s="28"/>
      <c r="P38" s="103"/>
      <c r="Q38" s="103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30">
        <f t="shared" si="22"/>
        <v>0</v>
      </c>
      <c r="AJ38" s="31">
        <f t="shared" si="17"/>
        <v>0</v>
      </c>
    </row>
    <row r="39" spans="1:44" ht="12.75" hidden="1" customHeight="1" outlineLevel="1" x14ac:dyDescent="0.25">
      <c r="A39" s="22">
        <v>7</v>
      </c>
      <c r="B39" s="23"/>
      <c r="C39" s="90"/>
      <c r="D39" s="99"/>
      <c r="E39" s="103"/>
      <c r="F39" s="103"/>
      <c r="G39" s="103"/>
      <c r="H39" s="99"/>
      <c r="I39" s="99"/>
      <c r="J39" s="265"/>
      <c r="K39" s="104"/>
      <c r="L39" s="103"/>
      <c r="M39" s="28"/>
      <c r="N39" s="28"/>
      <c r="O39" s="28"/>
      <c r="P39" s="103"/>
      <c r="Q39" s="103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30">
        <f t="shared" si="22"/>
        <v>0</v>
      </c>
      <c r="AJ39" s="31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</row>
    <row r="40" spans="1:44" ht="12.75" hidden="1" customHeight="1" outlineLevel="1" x14ac:dyDescent="0.25">
      <c r="A40" s="22">
        <v>8</v>
      </c>
      <c r="B40" s="23"/>
      <c r="C40" s="90"/>
      <c r="D40" s="99"/>
      <c r="E40" s="103"/>
      <c r="F40" s="103"/>
      <c r="G40" s="103"/>
      <c r="H40" s="99"/>
      <c r="I40" s="99"/>
      <c r="J40" s="265"/>
      <c r="K40" s="104"/>
      <c r="L40" s="103"/>
      <c r="M40" s="28"/>
      <c r="N40" s="28"/>
      <c r="O40" s="28"/>
      <c r="P40" s="103"/>
      <c r="Q40" s="103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30">
        <f t="shared" si="22"/>
        <v>0</v>
      </c>
      <c r="AJ40" s="31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outlineLevel="1" x14ac:dyDescent="0.25">
      <c r="A41" s="22">
        <v>9</v>
      </c>
      <c r="B41" s="23"/>
      <c r="C41" s="90"/>
      <c r="D41" s="99"/>
      <c r="E41" s="103"/>
      <c r="F41" s="103"/>
      <c r="G41" s="103"/>
      <c r="H41" s="99"/>
      <c r="I41" s="99"/>
      <c r="J41" s="265"/>
      <c r="K41" s="104"/>
      <c r="L41" s="103"/>
      <c r="M41" s="28"/>
      <c r="N41" s="28"/>
      <c r="O41" s="28"/>
      <c r="P41" s="103"/>
      <c r="Q41" s="103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30">
        <f t="shared" si="22"/>
        <v>0</v>
      </c>
      <c r="AJ41" s="31">
        <f t="shared" si="17"/>
        <v>0</v>
      </c>
    </row>
    <row r="42" spans="1:44" ht="12.75" hidden="1" customHeight="1" outlineLevel="1" x14ac:dyDescent="0.25">
      <c r="A42" s="22">
        <v>10</v>
      </c>
      <c r="B42" s="23"/>
      <c r="C42" s="90"/>
      <c r="D42" s="99"/>
      <c r="E42" s="103"/>
      <c r="F42" s="103"/>
      <c r="G42" s="103"/>
      <c r="H42" s="99"/>
      <c r="I42" s="99"/>
      <c r="J42" s="265"/>
      <c r="K42" s="105"/>
      <c r="L42" s="103"/>
      <c r="M42" s="28"/>
      <c r="N42" s="28"/>
      <c r="O42" s="28"/>
      <c r="P42" s="103"/>
      <c r="Q42" s="103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30">
        <f t="shared" si="22"/>
        <v>0</v>
      </c>
      <c r="AJ42" s="31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24">
        <f>IF(ISERROR(AH43/J43),0,AH43/J43)</f>
        <v>0</v>
      </c>
      <c r="AJ43" s="224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customHeight="1" x14ac:dyDescent="0.25">
      <c r="A44" s="571" t="s">
        <v>52</v>
      </c>
      <c r="B44" s="572"/>
      <c r="C44" s="572"/>
      <c r="D44" s="572"/>
      <c r="E44" s="573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1"/>
      <c r="AJ44" s="21"/>
    </row>
    <row r="45" spans="1:44" ht="12.75" hidden="1" customHeight="1" outlineLevel="1" x14ac:dyDescent="0.25">
      <c r="A45" s="22">
        <v>1</v>
      </c>
      <c r="B45" s="23"/>
      <c r="C45" s="101"/>
      <c r="D45" s="98"/>
      <c r="E45" s="102"/>
      <c r="F45" s="102"/>
      <c r="G45" s="102"/>
      <c r="H45" s="98"/>
      <c r="I45" s="98"/>
      <c r="J45" s="265"/>
      <c r="K45" s="93"/>
      <c r="L45" s="102"/>
      <c r="M45" s="28"/>
      <c r="N45" s="28"/>
      <c r="O45" s="28"/>
      <c r="P45" s="102"/>
      <c r="Q45" s="102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30">
        <f>IF(ISERROR(AH45/J45),0,AH45/J45)</f>
        <v>0</v>
      </c>
      <c r="AJ45" s="31">
        <f t="shared" ref="AJ45:AJ54" si="25">IF(ISERROR(AH45/$AH$191),"-",AH45/$AH$191)</f>
        <v>0</v>
      </c>
      <c r="AK45" s="11"/>
      <c r="AL45" s="11"/>
      <c r="AM45" s="11"/>
      <c r="AN45" s="11"/>
      <c r="AO45" s="11"/>
      <c r="AP45" s="11"/>
      <c r="AQ45" s="11"/>
      <c r="AR45" s="11"/>
    </row>
    <row r="46" spans="1:44" ht="12.75" hidden="1" customHeight="1" outlineLevel="1" x14ac:dyDescent="0.25">
      <c r="A46" s="22">
        <v>2</v>
      </c>
      <c r="B46" s="23"/>
      <c r="C46" s="90"/>
      <c r="D46" s="99"/>
      <c r="E46" s="103"/>
      <c r="F46" s="103"/>
      <c r="G46" s="103"/>
      <c r="H46" s="99"/>
      <c r="I46" s="99"/>
      <c r="J46" s="265"/>
      <c r="K46" s="104"/>
      <c r="L46" s="103"/>
      <c r="M46" s="28"/>
      <c r="N46" s="28"/>
      <c r="O46" s="28"/>
      <c r="P46" s="103"/>
      <c r="Q46" s="103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30">
        <f t="shared" ref="AI46:AI54" si="30">IF(ISERROR(AH46/J46),0,AH46/J46)</f>
        <v>0</v>
      </c>
      <c r="AJ46" s="31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22">
        <v>3</v>
      </c>
      <c r="B47" s="23"/>
      <c r="C47" s="90"/>
      <c r="D47" s="99"/>
      <c r="E47" s="103"/>
      <c r="F47" s="103"/>
      <c r="G47" s="103"/>
      <c r="H47" s="99"/>
      <c r="I47" s="99"/>
      <c r="J47" s="265"/>
      <c r="K47" s="104"/>
      <c r="L47" s="103"/>
      <c r="M47" s="28"/>
      <c r="N47" s="28"/>
      <c r="O47" s="28"/>
      <c r="P47" s="103"/>
      <c r="Q47" s="103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30">
        <f t="shared" si="30"/>
        <v>0</v>
      </c>
      <c r="AJ47" s="31">
        <f t="shared" si="25"/>
        <v>0</v>
      </c>
    </row>
    <row r="48" spans="1:44" ht="12.75" hidden="1" customHeight="1" outlineLevel="1" x14ac:dyDescent="0.25">
      <c r="A48" s="22">
        <v>4</v>
      </c>
      <c r="B48" s="23"/>
      <c r="C48" s="90"/>
      <c r="D48" s="99"/>
      <c r="E48" s="103"/>
      <c r="F48" s="103"/>
      <c r="G48" s="103"/>
      <c r="H48" s="99"/>
      <c r="I48" s="99"/>
      <c r="J48" s="265"/>
      <c r="K48" s="104"/>
      <c r="L48" s="103"/>
      <c r="M48" s="28"/>
      <c r="N48" s="28"/>
      <c r="O48" s="28"/>
      <c r="P48" s="103"/>
      <c r="Q48" s="103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30">
        <f t="shared" si="30"/>
        <v>0</v>
      </c>
      <c r="AJ48" s="31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outlineLevel="1" x14ac:dyDescent="0.25">
      <c r="A49" s="22">
        <v>5</v>
      </c>
      <c r="B49" s="23"/>
      <c r="C49" s="90"/>
      <c r="D49" s="99"/>
      <c r="E49" s="103"/>
      <c r="F49" s="103"/>
      <c r="G49" s="103"/>
      <c r="H49" s="99"/>
      <c r="I49" s="99"/>
      <c r="J49" s="265"/>
      <c r="K49" s="104"/>
      <c r="L49" s="103"/>
      <c r="M49" s="28"/>
      <c r="N49" s="28"/>
      <c r="O49" s="28"/>
      <c r="P49" s="103"/>
      <c r="Q49" s="103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30">
        <f t="shared" si="30"/>
        <v>0</v>
      </c>
      <c r="AJ49" s="31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hidden="1" customHeight="1" outlineLevel="1" x14ac:dyDescent="0.25">
      <c r="A50" s="22">
        <v>6</v>
      </c>
      <c r="B50" s="23"/>
      <c r="C50" s="90"/>
      <c r="D50" s="99"/>
      <c r="E50" s="103"/>
      <c r="F50" s="103"/>
      <c r="G50" s="103"/>
      <c r="H50" s="99"/>
      <c r="I50" s="99"/>
      <c r="J50" s="265"/>
      <c r="K50" s="104"/>
      <c r="L50" s="103"/>
      <c r="M50" s="28"/>
      <c r="N50" s="28"/>
      <c r="O50" s="28"/>
      <c r="P50" s="103"/>
      <c r="Q50" s="103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30">
        <f t="shared" si="30"/>
        <v>0</v>
      </c>
      <c r="AJ50" s="31">
        <f t="shared" si="25"/>
        <v>0</v>
      </c>
    </row>
    <row r="51" spans="1:44" ht="12.75" hidden="1" customHeight="1" outlineLevel="1" x14ac:dyDescent="0.25">
      <c r="A51" s="22">
        <v>7</v>
      </c>
      <c r="B51" s="23"/>
      <c r="C51" s="90"/>
      <c r="D51" s="99"/>
      <c r="E51" s="103"/>
      <c r="F51" s="103"/>
      <c r="G51" s="103"/>
      <c r="H51" s="99"/>
      <c r="I51" s="99"/>
      <c r="J51" s="265"/>
      <c r="K51" s="104"/>
      <c r="L51" s="103"/>
      <c r="M51" s="28"/>
      <c r="N51" s="28"/>
      <c r="O51" s="28"/>
      <c r="P51" s="103"/>
      <c r="Q51" s="103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30">
        <f t="shared" si="30"/>
        <v>0</v>
      </c>
      <c r="AJ51" s="31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ht="12.75" hidden="1" customHeight="1" outlineLevel="1" x14ac:dyDescent="0.25">
      <c r="A52" s="22">
        <v>8</v>
      </c>
      <c r="B52" s="23"/>
      <c r="C52" s="90"/>
      <c r="D52" s="99"/>
      <c r="E52" s="103"/>
      <c r="F52" s="103"/>
      <c r="G52" s="103"/>
      <c r="H52" s="99"/>
      <c r="I52" s="99"/>
      <c r="J52" s="265"/>
      <c r="K52" s="104"/>
      <c r="L52" s="103"/>
      <c r="M52" s="28"/>
      <c r="N52" s="28"/>
      <c r="O52" s="28"/>
      <c r="P52" s="103"/>
      <c r="Q52" s="103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30">
        <f t="shared" si="30"/>
        <v>0</v>
      </c>
      <c r="AJ52" s="31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outlineLevel="1" x14ac:dyDescent="0.25">
      <c r="A53" s="22">
        <v>9</v>
      </c>
      <c r="B53" s="23"/>
      <c r="C53" s="90"/>
      <c r="D53" s="99"/>
      <c r="E53" s="103"/>
      <c r="F53" s="103"/>
      <c r="G53" s="103"/>
      <c r="H53" s="99"/>
      <c r="I53" s="99"/>
      <c r="J53" s="265"/>
      <c r="K53" s="104"/>
      <c r="L53" s="103"/>
      <c r="M53" s="28"/>
      <c r="N53" s="28"/>
      <c r="O53" s="28"/>
      <c r="P53" s="103"/>
      <c r="Q53" s="103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30">
        <f t="shared" si="30"/>
        <v>0</v>
      </c>
      <c r="AJ53" s="31">
        <f t="shared" si="25"/>
        <v>0</v>
      </c>
    </row>
    <row r="54" spans="1:44" ht="12.75" hidden="1" customHeight="1" outlineLevel="1" x14ac:dyDescent="0.25">
      <c r="A54" s="22">
        <v>10</v>
      </c>
      <c r="B54" s="23"/>
      <c r="C54" s="90"/>
      <c r="D54" s="99"/>
      <c r="E54" s="103"/>
      <c r="F54" s="103"/>
      <c r="G54" s="103"/>
      <c r="H54" s="99"/>
      <c r="I54" s="99"/>
      <c r="J54" s="265"/>
      <c r="K54" s="105"/>
      <c r="L54" s="103"/>
      <c r="M54" s="28"/>
      <c r="N54" s="28"/>
      <c r="O54" s="28"/>
      <c r="P54" s="103"/>
      <c r="Q54" s="103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30">
        <f t="shared" si="30"/>
        <v>0</v>
      </c>
      <c r="AJ54" s="31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24">
        <f>IF(ISERROR(AH55/J55),0,AH55/J55)</f>
        <v>0</v>
      </c>
      <c r="AJ55" s="224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customHeight="1" x14ac:dyDescent="0.25">
      <c r="A56" s="571" t="s">
        <v>54</v>
      </c>
      <c r="B56" s="572"/>
      <c r="C56" s="572"/>
      <c r="D56" s="572"/>
      <c r="E56" s="573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1"/>
      <c r="AJ56" s="21"/>
    </row>
    <row r="57" spans="1:44" hidden="1" outlineLevel="1" x14ac:dyDescent="0.25">
      <c r="A57" s="22">
        <v>1</v>
      </c>
      <c r="B57" s="23"/>
      <c r="C57" s="1"/>
      <c r="D57" s="6"/>
      <c r="E57" s="84"/>
      <c r="F57" s="85"/>
      <c r="G57" s="85"/>
      <c r="H57" s="2"/>
      <c r="I57" s="2"/>
      <c r="J57" s="265"/>
      <c r="K57" s="86"/>
      <c r="L57" s="1"/>
      <c r="M57" s="51"/>
      <c r="N57" s="87"/>
      <c r="O57" s="51"/>
      <c r="P57" s="88"/>
      <c r="Q57" s="8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30">
        <f>IF(ISERROR(AH57/J57),0,AH57/J57)</f>
        <v>0</v>
      </c>
      <c r="AJ57" s="31">
        <f t="shared" ref="AJ57:AJ66" si="33">IF(ISERROR(AH57/$AH$191),"-",AH57/$AH$191)</f>
        <v>0</v>
      </c>
      <c r="AK57" s="11"/>
      <c r="AL57" s="11"/>
      <c r="AM57" s="11"/>
      <c r="AN57" s="11"/>
      <c r="AO57" s="11"/>
      <c r="AP57" s="11"/>
      <c r="AQ57" s="11"/>
      <c r="AR57" s="11"/>
    </row>
    <row r="58" spans="1:44" hidden="1" outlineLevel="1" x14ac:dyDescent="0.25">
      <c r="A58" s="22">
        <v>2</v>
      </c>
      <c r="B58" s="23"/>
      <c r="C58" s="89"/>
      <c r="D58" s="10"/>
      <c r="E58" s="90"/>
      <c r="F58" s="85"/>
      <c r="G58" s="85"/>
      <c r="H58" s="10"/>
      <c r="I58" s="2"/>
      <c r="J58" s="265"/>
      <c r="K58" s="91"/>
      <c r="L58" s="1"/>
      <c r="M58" s="51"/>
      <c r="N58" s="87"/>
      <c r="O58" s="51"/>
      <c r="P58" s="88"/>
      <c r="Q58" s="8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30">
        <f>IF(ISERROR(AH58/J58),0,AH58/J58)</f>
        <v>0</v>
      </c>
      <c r="AJ58" s="31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22">
        <v>3</v>
      </c>
      <c r="B59" s="23"/>
      <c r="C59" s="101"/>
      <c r="D59" s="98"/>
      <c r="E59" s="103"/>
      <c r="F59" s="103"/>
      <c r="G59" s="103"/>
      <c r="H59" s="99"/>
      <c r="I59" s="99"/>
      <c r="J59" s="265"/>
      <c r="K59" s="104"/>
      <c r="L59" s="102"/>
      <c r="M59" s="28"/>
      <c r="N59" s="28"/>
      <c r="O59" s="28"/>
      <c r="P59" s="103"/>
      <c r="Q59" s="103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30">
        <f>IF(ISERROR(AH59/J59),0,AH59/J59)</f>
        <v>0</v>
      </c>
      <c r="AJ59" s="31">
        <f t="shared" si="33"/>
        <v>0</v>
      </c>
    </row>
    <row r="60" spans="1:44" ht="12.75" hidden="1" customHeight="1" outlineLevel="1" x14ac:dyDescent="0.25">
      <c r="A60" s="22">
        <v>4</v>
      </c>
      <c r="B60" s="23"/>
      <c r="C60" s="90"/>
      <c r="D60" s="99"/>
      <c r="E60" s="103"/>
      <c r="F60" s="103"/>
      <c r="G60" s="103"/>
      <c r="H60" s="99"/>
      <c r="I60" s="99"/>
      <c r="J60" s="265"/>
      <c r="K60" s="104"/>
      <c r="L60" s="103"/>
      <c r="M60" s="28"/>
      <c r="N60" s="28"/>
      <c r="O60" s="28"/>
      <c r="P60" s="103"/>
      <c r="Q60" s="103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30">
        <f t="shared" ref="AI60:AI66" si="38">IF(ISERROR(AH60/J60),0,AH60/J60)</f>
        <v>0</v>
      </c>
      <c r="AJ60" s="31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outlineLevel="1" x14ac:dyDescent="0.25">
      <c r="A61" s="22">
        <v>5</v>
      </c>
      <c r="B61" s="23"/>
      <c r="C61" s="90"/>
      <c r="D61" s="99"/>
      <c r="E61" s="103"/>
      <c r="F61" s="103"/>
      <c r="G61" s="103"/>
      <c r="H61" s="99"/>
      <c r="I61" s="99"/>
      <c r="J61" s="265"/>
      <c r="K61" s="104"/>
      <c r="L61" s="103"/>
      <c r="M61" s="28"/>
      <c r="N61" s="28"/>
      <c r="O61" s="28"/>
      <c r="P61" s="103"/>
      <c r="Q61" s="103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30">
        <f t="shared" si="38"/>
        <v>0</v>
      </c>
      <c r="AJ61" s="31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hidden="1" customHeight="1" outlineLevel="1" x14ac:dyDescent="0.25">
      <c r="A62" s="22">
        <v>6</v>
      </c>
      <c r="B62" s="23"/>
      <c r="C62" s="90"/>
      <c r="D62" s="99"/>
      <c r="E62" s="103"/>
      <c r="F62" s="103"/>
      <c r="G62" s="103"/>
      <c r="H62" s="99"/>
      <c r="I62" s="99"/>
      <c r="J62" s="265"/>
      <c r="K62" s="104"/>
      <c r="L62" s="103"/>
      <c r="M62" s="28"/>
      <c r="N62" s="28"/>
      <c r="O62" s="28"/>
      <c r="P62" s="103"/>
      <c r="Q62" s="103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30">
        <f t="shared" si="38"/>
        <v>0</v>
      </c>
      <c r="AJ62" s="31">
        <f t="shared" si="33"/>
        <v>0</v>
      </c>
    </row>
    <row r="63" spans="1:44" ht="12.75" hidden="1" customHeight="1" outlineLevel="1" x14ac:dyDescent="0.25">
      <c r="A63" s="22">
        <v>7</v>
      </c>
      <c r="B63" s="23"/>
      <c r="C63" s="90"/>
      <c r="D63" s="99"/>
      <c r="E63" s="103"/>
      <c r="F63" s="103"/>
      <c r="G63" s="103"/>
      <c r="H63" s="99"/>
      <c r="I63" s="99"/>
      <c r="J63" s="265"/>
      <c r="K63" s="104"/>
      <c r="L63" s="103"/>
      <c r="M63" s="28"/>
      <c r="N63" s="28"/>
      <c r="O63" s="28"/>
      <c r="P63" s="103"/>
      <c r="Q63" s="103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30">
        <f t="shared" si="38"/>
        <v>0</v>
      </c>
      <c r="AJ63" s="31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ht="12.75" hidden="1" customHeight="1" outlineLevel="1" x14ac:dyDescent="0.25">
      <c r="A64" s="22">
        <v>8</v>
      </c>
      <c r="B64" s="23"/>
      <c r="C64" s="90"/>
      <c r="D64" s="99"/>
      <c r="E64" s="103"/>
      <c r="F64" s="103"/>
      <c r="G64" s="103"/>
      <c r="H64" s="99"/>
      <c r="I64" s="99"/>
      <c r="J64" s="265"/>
      <c r="K64" s="104"/>
      <c r="L64" s="103"/>
      <c r="M64" s="28"/>
      <c r="N64" s="28"/>
      <c r="O64" s="28"/>
      <c r="P64" s="103"/>
      <c r="Q64" s="103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30">
        <f t="shared" si="38"/>
        <v>0</v>
      </c>
      <c r="AJ64" s="31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outlineLevel="1" x14ac:dyDescent="0.25">
      <c r="A65" s="22">
        <v>9</v>
      </c>
      <c r="B65" s="23"/>
      <c r="C65" s="90"/>
      <c r="D65" s="99"/>
      <c r="E65" s="103"/>
      <c r="F65" s="103"/>
      <c r="G65" s="103"/>
      <c r="H65" s="99"/>
      <c r="I65" s="99"/>
      <c r="J65" s="265"/>
      <c r="K65" s="104"/>
      <c r="L65" s="103"/>
      <c r="M65" s="28"/>
      <c r="N65" s="28"/>
      <c r="O65" s="28"/>
      <c r="P65" s="103"/>
      <c r="Q65" s="103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30">
        <f t="shared" si="38"/>
        <v>0</v>
      </c>
      <c r="AJ65" s="31">
        <f t="shared" si="33"/>
        <v>0</v>
      </c>
    </row>
    <row r="66" spans="1:44" ht="12.75" hidden="1" customHeight="1" outlineLevel="1" x14ac:dyDescent="0.25">
      <c r="A66" s="22">
        <v>10</v>
      </c>
      <c r="B66" s="23"/>
      <c r="C66" s="90"/>
      <c r="D66" s="99"/>
      <c r="E66" s="103"/>
      <c r="F66" s="103"/>
      <c r="G66" s="103"/>
      <c r="H66" s="99"/>
      <c r="I66" s="99"/>
      <c r="J66" s="265"/>
      <c r="K66" s="105"/>
      <c r="L66" s="103"/>
      <c r="M66" s="28"/>
      <c r="N66" s="28"/>
      <c r="O66" s="28"/>
      <c r="P66" s="103"/>
      <c r="Q66" s="103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30">
        <f t="shared" si="38"/>
        <v>0</v>
      </c>
      <c r="AJ66" s="31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24">
        <f>IF(ISERROR(AH67/J67),0,AH67/J67)</f>
        <v>0</v>
      </c>
      <c r="AJ67" s="224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ht="12.75" customHeight="1" x14ac:dyDescent="0.25">
      <c r="A68" s="571" t="s">
        <v>56</v>
      </c>
      <c r="B68" s="572"/>
      <c r="C68" s="572"/>
      <c r="D68" s="572"/>
      <c r="E68" s="573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21"/>
      <c r="AJ68" s="21"/>
    </row>
    <row r="69" spans="1:44" ht="12.75" hidden="1" customHeight="1" outlineLevel="1" x14ac:dyDescent="0.25">
      <c r="A69" s="22">
        <v>1</v>
      </c>
      <c r="B69" s="23"/>
      <c r="C69" s="101"/>
      <c r="D69" s="98"/>
      <c r="E69" s="102"/>
      <c r="F69" s="102"/>
      <c r="G69" s="102"/>
      <c r="H69" s="98"/>
      <c r="I69" s="98"/>
      <c r="J69" s="265"/>
      <c r="K69" s="93"/>
      <c r="L69" s="102"/>
      <c r="M69" s="28"/>
      <c r="N69" s="28"/>
      <c r="O69" s="28"/>
      <c r="P69" s="102"/>
      <c r="Q69" s="102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30">
        <f>IF(ISERROR(AH69/J69),0,AH69/J69)</f>
        <v>0</v>
      </c>
      <c r="AJ69" s="31">
        <f t="shared" ref="AJ69:AJ78" si="41">IF(ISERROR(AH69/$AH$191),"-",AH69/$AH$191)</f>
        <v>0</v>
      </c>
      <c r="AK69" s="11"/>
      <c r="AL69" s="11"/>
      <c r="AM69" s="11"/>
      <c r="AN69" s="11"/>
      <c r="AO69" s="11"/>
      <c r="AP69" s="11"/>
      <c r="AQ69" s="11"/>
      <c r="AR69" s="11"/>
    </row>
    <row r="70" spans="1:44" ht="12.75" hidden="1" customHeight="1" outlineLevel="1" x14ac:dyDescent="0.25">
      <c r="A70" s="22">
        <v>2</v>
      </c>
      <c r="B70" s="23"/>
      <c r="C70" s="90"/>
      <c r="D70" s="99"/>
      <c r="E70" s="103"/>
      <c r="F70" s="103"/>
      <c r="G70" s="103"/>
      <c r="H70" s="99"/>
      <c r="I70" s="99"/>
      <c r="J70" s="265"/>
      <c r="K70" s="104"/>
      <c r="L70" s="103"/>
      <c r="M70" s="28"/>
      <c r="N70" s="28"/>
      <c r="O70" s="28"/>
      <c r="P70" s="103"/>
      <c r="Q70" s="103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30">
        <f t="shared" ref="AI70:AI78" si="46">IF(ISERROR(AH70/J70),0,AH70/J70)</f>
        <v>0</v>
      </c>
      <c r="AJ70" s="31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</row>
    <row r="71" spans="1:44" ht="12.75" hidden="1" customHeight="1" outlineLevel="1" x14ac:dyDescent="0.25">
      <c r="A71" s="22">
        <v>3</v>
      </c>
      <c r="B71" s="23"/>
      <c r="C71" s="90"/>
      <c r="D71" s="99"/>
      <c r="E71" s="103"/>
      <c r="F71" s="103"/>
      <c r="G71" s="103"/>
      <c r="H71" s="99"/>
      <c r="I71" s="99"/>
      <c r="J71" s="265"/>
      <c r="K71" s="104"/>
      <c r="L71" s="103"/>
      <c r="M71" s="28"/>
      <c r="N71" s="28"/>
      <c r="O71" s="28"/>
      <c r="P71" s="103"/>
      <c r="Q71" s="103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30">
        <f t="shared" si="46"/>
        <v>0</v>
      </c>
      <c r="AJ71" s="31">
        <f t="shared" si="41"/>
        <v>0</v>
      </c>
    </row>
    <row r="72" spans="1:44" ht="12.75" hidden="1" customHeight="1" outlineLevel="1" x14ac:dyDescent="0.25">
      <c r="A72" s="22">
        <v>4</v>
      </c>
      <c r="B72" s="23"/>
      <c r="C72" s="90"/>
      <c r="D72" s="99"/>
      <c r="E72" s="103"/>
      <c r="F72" s="103"/>
      <c r="G72" s="103"/>
      <c r="H72" s="99"/>
      <c r="I72" s="99"/>
      <c r="J72" s="265"/>
      <c r="K72" s="104"/>
      <c r="L72" s="103"/>
      <c r="M72" s="28"/>
      <c r="N72" s="28"/>
      <c r="O72" s="28"/>
      <c r="P72" s="103"/>
      <c r="Q72" s="103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30">
        <f t="shared" si="46"/>
        <v>0</v>
      </c>
      <c r="AJ72" s="31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</row>
    <row r="73" spans="1:44" ht="12.75" hidden="1" customHeight="1" outlineLevel="1" x14ac:dyDescent="0.25">
      <c r="A73" s="22">
        <v>5</v>
      </c>
      <c r="B73" s="23"/>
      <c r="C73" s="90"/>
      <c r="D73" s="99"/>
      <c r="E73" s="103"/>
      <c r="F73" s="103"/>
      <c r="G73" s="103"/>
      <c r="H73" s="99"/>
      <c r="I73" s="99"/>
      <c r="J73" s="265"/>
      <c r="K73" s="104"/>
      <c r="L73" s="103"/>
      <c r="M73" s="28"/>
      <c r="N73" s="28"/>
      <c r="O73" s="28"/>
      <c r="P73" s="103"/>
      <c r="Q73" s="103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30">
        <f t="shared" si="46"/>
        <v>0</v>
      </c>
      <c r="AJ73" s="31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</row>
    <row r="74" spans="1:44" ht="12.75" hidden="1" customHeight="1" outlineLevel="1" x14ac:dyDescent="0.25">
      <c r="A74" s="22">
        <v>6</v>
      </c>
      <c r="B74" s="23"/>
      <c r="C74" s="90"/>
      <c r="D74" s="99"/>
      <c r="E74" s="103"/>
      <c r="F74" s="103"/>
      <c r="G74" s="103"/>
      <c r="H74" s="99"/>
      <c r="I74" s="99"/>
      <c r="J74" s="265"/>
      <c r="K74" s="104"/>
      <c r="L74" s="103"/>
      <c r="M74" s="28"/>
      <c r="N74" s="28"/>
      <c r="O74" s="28"/>
      <c r="P74" s="103"/>
      <c r="Q74" s="103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30">
        <f t="shared" si="46"/>
        <v>0</v>
      </c>
      <c r="AJ74" s="31">
        <f t="shared" si="41"/>
        <v>0</v>
      </c>
    </row>
    <row r="75" spans="1:44" ht="12.75" hidden="1" customHeight="1" outlineLevel="1" x14ac:dyDescent="0.25">
      <c r="A75" s="22">
        <v>7</v>
      </c>
      <c r="B75" s="23"/>
      <c r="C75" s="90"/>
      <c r="D75" s="99"/>
      <c r="E75" s="103"/>
      <c r="F75" s="103"/>
      <c r="G75" s="103"/>
      <c r="H75" s="99"/>
      <c r="I75" s="99"/>
      <c r="J75" s="265"/>
      <c r="K75" s="104"/>
      <c r="L75" s="103"/>
      <c r="M75" s="28"/>
      <c r="N75" s="28"/>
      <c r="O75" s="28"/>
      <c r="P75" s="103"/>
      <c r="Q75" s="103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30">
        <f t="shared" si="46"/>
        <v>0</v>
      </c>
      <c r="AJ75" s="31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</row>
    <row r="76" spans="1:44" ht="12.75" hidden="1" customHeight="1" outlineLevel="1" x14ac:dyDescent="0.25">
      <c r="A76" s="22">
        <v>8</v>
      </c>
      <c r="B76" s="23"/>
      <c r="C76" s="90"/>
      <c r="D76" s="99"/>
      <c r="E76" s="103"/>
      <c r="F76" s="103"/>
      <c r="G76" s="103"/>
      <c r="H76" s="99"/>
      <c r="I76" s="99"/>
      <c r="J76" s="265"/>
      <c r="K76" s="104"/>
      <c r="L76" s="103"/>
      <c r="M76" s="28"/>
      <c r="N76" s="28"/>
      <c r="O76" s="28"/>
      <c r="P76" s="103"/>
      <c r="Q76" s="103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30">
        <f t="shared" si="46"/>
        <v>0</v>
      </c>
      <c r="AJ76" s="31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</row>
    <row r="77" spans="1:44" ht="12.75" hidden="1" customHeight="1" outlineLevel="1" x14ac:dyDescent="0.25">
      <c r="A77" s="22">
        <v>9</v>
      </c>
      <c r="B77" s="23"/>
      <c r="C77" s="90"/>
      <c r="D77" s="99"/>
      <c r="E77" s="103"/>
      <c r="F77" s="103"/>
      <c r="G77" s="103"/>
      <c r="H77" s="99"/>
      <c r="I77" s="99"/>
      <c r="J77" s="265"/>
      <c r="K77" s="104"/>
      <c r="L77" s="103"/>
      <c r="M77" s="28"/>
      <c r="N77" s="28"/>
      <c r="O77" s="28"/>
      <c r="P77" s="103"/>
      <c r="Q77" s="103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30">
        <f t="shared" si="46"/>
        <v>0</v>
      </c>
      <c r="AJ77" s="31">
        <f t="shared" si="41"/>
        <v>0</v>
      </c>
    </row>
    <row r="78" spans="1:44" ht="12.75" hidden="1" customHeight="1" outlineLevel="1" x14ac:dyDescent="0.25">
      <c r="A78" s="22">
        <v>10</v>
      </c>
      <c r="B78" s="23"/>
      <c r="C78" s="90"/>
      <c r="D78" s="99"/>
      <c r="E78" s="103"/>
      <c r="F78" s="103"/>
      <c r="G78" s="103"/>
      <c r="H78" s="99"/>
      <c r="I78" s="99"/>
      <c r="J78" s="265"/>
      <c r="K78" s="105"/>
      <c r="L78" s="103"/>
      <c r="M78" s="28"/>
      <c r="N78" s="28"/>
      <c r="O78" s="28"/>
      <c r="P78" s="103"/>
      <c r="Q78" s="103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30">
        <f t="shared" si="46"/>
        <v>0</v>
      </c>
      <c r="AJ78" s="31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</row>
    <row r="79" spans="1:44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24">
        <f>IF(ISERROR(AH79/J79),0,AH79/J79)</f>
        <v>0</v>
      </c>
      <c r="AJ79" s="224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customHeight="1" x14ac:dyDescent="0.25">
      <c r="A80" s="571" t="s">
        <v>58</v>
      </c>
      <c r="B80" s="572"/>
      <c r="C80" s="572"/>
      <c r="D80" s="572"/>
      <c r="E80" s="573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1"/>
      <c r="AJ80" s="21"/>
    </row>
    <row r="81" spans="1:44" ht="12.75" hidden="1" customHeight="1" outlineLevel="1" x14ac:dyDescent="0.25">
      <c r="A81" s="22">
        <v>1</v>
      </c>
      <c r="B81" s="23"/>
      <c r="C81" s="101"/>
      <c r="D81" s="98"/>
      <c r="E81" s="102"/>
      <c r="F81" s="102"/>
      <c r="G81" s="102"/>
      <c r="H81" s="98"/>
      <c r="I81" s="98"/>
      <c r="J81" s="265"/>
      <c r="K81" s="93"/>
      <c r="L81" s="102"/>
      <c r="M81" s="28"/>
      <c r="N81" s="28"/>
      <c r="O81" s="28"/>
      <c r="P81" s="102"/>
      <c r="Q81" s="102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30">
        <f>IF(ISERROR(AH81/J81),0,AH81/J81)</f>
        <v>0</v>
      </c>
      <c r="AJ81" s="31">
        <f t="shared" ref="AJ81:AJ90" si="49">IF(ISERROR(AH81/$AH$191),"-",AH81/$AH$191)</f>
        <v>0</v>
      </c>
      <c r="AK81" s="11"/>
      <c r="AL81" s="11"/>
      <c r="AM81" s="11"/>
      <c r="AN81" s="11"/>
      <c r="AO81" s="11"/>
      <c r="AP81" s="11"/>
      <c r="AQ81" s="11"/>
      <c r="AR81" s="11"/>
    </row>
    <row r="82" spans="1:44" ht="12.75" hidden="1" customHeight="1" outlineLevel="1" x14ac:dyDescent="0.25">
      <c r="A82" s="22">
        <v>2</v>
      </c>
      <c r="B82" s="23"/>
      <c r="C82" s="90"/>
      <c r="D82" s="99"/>
      <c r="E82" s="103"/>
      <c r="F82" s="103"/>
      <c r="G82" s="103"/>
      <c r="H82" s="99"/>
      <c r="I82" s="99"/>
      <c r="J82" s="265"/>
      <c r="K82" s="104"/>
      <c r="L82" s="103"/>
      <c r="M82" s="28"/>
      <c r="N82" s="28"/>
      <c r="O82" s="28"/>
      <c r="P82" s="103"/>
      <c r="Q82" s="103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30">
        <f t="shared" ref="AI82:AI90" si="54">IF(ISERROR(AH82/J82),0,AH82/J82)</f>
        <v>0</v>
      </c>
      <c r="AJ82" s="31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hidden="1" customHeight="1" outlineLevel="1" x14ac:dyDescent="0.25">
      <c r="A83" s="22">
        <v>3</v>
      </c>
      <c r="B83" s="23"/>
      <c r="C83" s="90"/>
      <c r="D83" s="99"/>
      <c r="E83" s="103"/>
      <c r="F83" s="103"/>
      <c r="G83" s="103"/>
      <c r="H83" s="99"/>
      <c r="I83" s="99"/>
      <c r="J83" s="265"/>
      <c r="K83" s="104"/>
      <c r="L83" s="103"/>
      <c r="M83" s="28"/>
      <c r="N83" s="28"/>
      <c r="O83" s="28"/>
      <c r="P83" s="103"/>
      <c r="Q83" s="103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30">
        <f t="shared" si="54"/>
        <v>0</v>
      </c>
      <c r="AJ83" s="31">
        <f t="shared" si="49"/>
        <v>0</v>
      </c>
    </row>
    <row r="84" spans="1:44" ht="12.75" hidden="1" customHeight="1" outlineLevel="1" x14ac:dyDescent="0.25">
      <c r="A84" s="22">
        <v>4</v>
      </c>
      <c r="B84" s="23"/>
      <c r="C84" s="90"/>
      <c r="D84" s="99"/>
      <c r="E84" s="103"/>
      <c r="F84" s="103"/>
      <c r="G84" s="103"/>
      <c r="H84" s="99"/>
      <c r="I84" s="99"/>
      <c r="J84" s="265"/>
      <c r="K84" s="104"/>
      <c r="L84" s="103"/>
      <c r="M84" s="28"/>
      <c r="N84" s="28"/>
      <c r="O84" s="28"/>
      <c r="P84" s="103"/>
      <c r="Q84" s="103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30">
        <f t="shared" si="54"/>
        <v>0</v>
      </c>
      <c r="AJ84" s="31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</row>
    <row r="85" spans="1:44" ht="12.75" hidden="1" customHeight="1" outlineLevel="1" x14ac:dyDescent="0.25">
      <c r="A85" s="22">
        <v>5</v>
      </c>
      <c r="B85" s="23"/>
      <c r="C85" s="90"/>
      <c r="D85" s="99"/>
      <c r="E85" s="103"/>
      <c r="F85" s="103"/>
      <c r="G85" s="103"/>
      <c r="H85" s="99"/>
      <c r="I85" s="99"/>
      <c r="J85" s="265"/>
      <c r="K85" s="104"/>
      <c r="L85" s="103"/>
      <c r="M85" s="28"/>
      <c r="N85" s="28"/>
      <c r="O85" s="28"/>
      <c r="P85" s="103"/>
      <c r="Q85" s="103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30">
        <f t="shared" si="54"/>
        <v>0</v>
      </c>
      <c r="AJ85" s="31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</row>
    <row r="86" spans="1:44" ht="12.75" hidden="1" customHeight="1" outlineLevel="1" x14ac:dyDescent="0.25">
      <c r="A86" s="22">
        <v>6</v>
      </c>
      <c r="B86" s="23"/>
      <c r="C86" s="90"/>
      <c r="D86" s="99"/>
      <c r="E86" s="103"/>
      <c r="F86" s="103"/>
      <c r="G86" s="103"/>
      <c r="H86" s="99"/>
      <c r="I86" s="99"/>
      <c r="J86" s="265"/>
      <c r="K86" s="104"/>
      <c r="L86" s="103"/>
      <c r="M86" s="28"/>
      <c r="N86" s="28"/>
      <c r="O86" s="28"/>
      <c r="P86" s="103"/>
      <c r="Q86" s="103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30">
        <f t="shared" si="54"/>
        <v>0</v>
      </c>
      <c r="AJ86" s="31">
        <f t="shared" si="49"/>
        <v>0</v>
      </c>
    </row>
    <row r="87" spans="1:44" ht="12.75" hidden="1" customHeight="1" outlineLevel="1" x14ac:dyDescent="0.25">
      <c r="A87" s="22">
        <v>7</v>
      </c>
      <c r="B87" s="23"/>
      <c r="C87" s="90"/>
      <c r="D87" s="99"/>
      <c r="E87" s="103"/>
      <c r="F87" s="103"/>
      <c r="G87" s="103"/>
      <c r="H87" s="99"/>
      <c r="I87" s="99"/>
      <c r="J87" s="265"/>
      <c r="K87" s="104"/>
      <c r="L87" s="103"/>
      <c r="M87" s="28"/>
      <c r="N87" s="28"/>
      <c r="O87" s="28"/>
      <c r="P87" s="103"/>
      <c r="Q87" s="103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30">
        <f t="shared" si="54"/>
        <v>0</v>
      </c>
      <c r="AJ87" s="31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hidden="1" customHeight="1" outlineLevel="1" x14ac:dyDescent="0.25">
      <c r="A88" s="22">
        <v>8</v>
      </c>
      <c r="B88" s="23"/>
      <c r="C88" s="90"/>
      <c r="D88" s="99"/>
      <c r="E88" s="103"/>
      <c r="F88" s="103"/>
      <c r="G88" s="103"/>
      <c r="H88" s="99"/>
      <c r="I88" s="99"/>
      <c r="J88" s="265"/>
      <c r="K88" s="104"/>
      <c r="L88" s="103"/>
      <c r="M88" s="28"/>
      <c r="N88" s="28"/>
      <c r="O88" s="28"/>
      <c r="P88" s="103"/>
      <c r="Q88" s="103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30">
        <f t="shared" si="54"/>
        <v>0</v>
      </c>
      <c r="AJ88" s="31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</row>
    <row r="89" spans="1:44" ht="12.75" hidden="1" customHeight="1" outlineLevel="1" x14ac:dyDescent="0.25">
      <c r="A89" s="22">
        <v>9</v>
      </c>
      <c r="B89" s="23"/>
      <c r="C89" s="90"/>
      <c r="D89" s="99"/>
      <c r="E89" s="103"/>
      <c r="F89" s="103"/>
      <c r="G89" s="103"/>
      <c r="H89" s="99"/>
      <c r="I89" s="99"/>
      <c r="J89" s="265"/>
      <c r="K89" s="104"/>
      <c r="L89" s="103"/>
      <c r="M89" s="28"/>
      <c r="N89" s="28"/>
      <c r="O89" s="28"/>
      <c r="P89" s="103"/>
      <c r="Q89" s="103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30">
        <f t="shared" si="54"/>
        <v>0</v>
      </c>
      <c r="AJ89" s="31">
        <f t="shared" si="49"/>
        <v>0</v>
      </c>
    </row>
    <row r="90" spans="1:44" ht="12.75" hidden="1" customHeight="1" outlineLevel="1" x14ac:dyDescent="0.25">
      <c r="A90" s="22">
        <v>10</v>
      </c>
      <c r="B90" s="23"/>
      <c r="C90" s="90"/>
      <c r="D90" s="99"/>
      <c r="E90" s="103"/>
      <c r="F90" s="103"/>
      <c r="G90" s="103"/>
      <c r="H90" s="99"/>
      <c r="I90" s="99"/>
      <c r="J90" s="265"/>
      <c r="K90" s="105"/>
      <c r="L90" s="103"/>
      <c r="M90" s="28"/>
      <c r="N90" s="28"/>
      <c r="O90" s="28"/>
      <c r="P90" s="103"/>
      <c r="Q90" s="103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30">
        <f t="shared" si="54"/>
        <v>0</v>
      </c>
      <c r="AJ90" s="31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</row>
    <row r="91" spans="1:44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24">
        <f>IF(ISERROR(AH91/J91),0,AH91/J91)</f>
        <v>0</v>
      </c>
      <c r="AJ91" s="224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ht="12.75" customHeight="1" x14ac:dyDescent="0.25">
      <c r="A92" s="571" t="s">
        <v>60</v>
      </c>
      <c r="B92" s="572"/>
      <c r="C92" s="572"/>
      <c r="D92" s="572"/>
      <c r="E92" s="573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21"/>
      <c r="AJ92" s="21"/>
    </row>
    <row r="93" spans="1:44" ht="12.75" hidden="1" customHeight="1" outlineLevel="1" x14ac:dyDescent="0.25">
      <c r="A93" s="22">
        <v>1</v>
      </c>
      <c r="B93" s="23"/>
      <c r="C93" s="101"/>
      <c r="D93" s="98"/>
      <c r="E93" s="102"/>
      <c r="F93" s="102"/>
      <c r="G93" s="102"/>
      <c r="H93" s="98"/>
      <c r="I93" s="98"/>
      <c r="J93" s="265"/>
      <c r="K93" s="93"/>
      <c r="L93" s="102"/>
      <c r="M93" s="28"/>
      <c r="N93" s="28"/>
      <c r="O93" s="28"/>
      <c r="P93" s="102"/>
      <c r="Q93" s="102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30">
        <f>IF(ISERROR(AH93/J93),0,AH93/J93)</f>
        <v>0</v>
      </c>
      <c r="AJ93" s="31">
        <f t="shared" ref="AJ93:AJ102" si="57">IF(ISERROR(AH93/$AH$191),"-",AH93/$AH$191)</f>
        <v>0</v>
      </c>
      <c r="AK93" s="11"/>
      <c r="AL93" s="11"/>
      <c r="AM93" s="11"/>
      <c r="AN93" s="11"/>
      <c r="AO93" s="11"/>
      <c r="AP93" s="11"/>
      <c r="AQ93" s="11"/>
      <c r="AR93" s="11"/>
    </row>
    <row r="94" spans="1:44" ht="12.75" hidden="1" customHeight="1" outlineLevel="1" x14ac:dyDescent="0.25">
      <c r="A94" s="22">
        <v>2</v>
      </c>
      <c r="B94" s="23"/>
      <c r="C94" s="90"/>
      <c r="D94" s="99"/>
      <c r="E94" s="103"/>
      <c r="F94" s="103"/>
      <c r="G94" s="103"/>
      <c r="H94" s="99"/>
      <c r="I94" s="99"/>
      <c r="J94" s="265"/>
      <c r="K94" s="104"/>
      <c r="L94" s="103"/>
      <c r="M94" s="28"/>
      <c r="N94" s="28"/>
      <c r="O94" s="28"/>
      <c r="P94" s="103"/>
      <c r="Q94" s="103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30">
        <f t="shared" ref="AI94:AI102" si="62">IF(ISERROR(AH94/J94),0,AH94/J94)</f>
        <v>0</v>
      </c>
      <c r="AJ94" s="31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</row>
    <row r="95" spans="1:44" ht="12.75" hidden="1" customHeight="1" outlineLevel="1" x14ac:dyDescent="0.25">
      <c r="A95" s="22">
        <v>3</v>
      </c>
      <c r="B95" s="23"/>
      <c r="C95" s="90"/>
      <c r="D95" s="99"/>
      <c r="E95" s="103"/>
      <c r="F95" s="103"/>
      <c r="G95" s="103"/>
      <c r="H95" s="99"/>
      <c r="I95" s="99"/>
      <c r="J95" s="265"/>
      <c r="K95" s="104"/>
      <c r="L95" s="103"/>
      <c r="M95" s="28"/>
      <c r="N95" s="28"/>
      <c r="O95" s="28"/>
      <c r="P95" s="103"/>
      <c r="Q95" s="103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30">
        <f t="shared" si="62"/>
        <v>0</v>
      </c>
      <c r="AJ95" s="31">
        <f t="shared" si="57"/>
        <v>0</v>
      </c>
    </row>
    <row r="96" spans="1:44" ht="12.75" hidden="1" customHeight="1" outlineLevel="1" x14ac:dyDescent="0.25">
      <c r="A96" s="22">
        <v>4</v>
      </c>
      <c r="B96" s="23"/>
      <c r="C96" s="90"/>
      <c r="D96" s="99"/>
      <c r="E96" s="103"/>
      <c r="F96" s="103"/>
      <c r="G96" s="103"/>
      <c r="H96" s="99"/>
      <c r="I96" s="99"/>
      <c r="J96" s="265"/>
      <c r="K96" s="104"/>
      <c r="L96" s="103"/>
      <c r="M96" s="28"/>
      <c r="N96" s="28"/>
      <c r="O96" s="28"/>
      <c r="P96" s="103"/>
      <c r="Q96" s="103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30">
        <f t="shared" si="62"/>
        <v>0</v>
      </c>
      <c r="AJ96" s="31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hidden="1" customHeight="1" outlineLevel="1" x14ac:dyDescent="0.25">
      <c r="A97" s="22">
        <v>5</v>
      </c>
      <c r="B97" s="23"/>
      <c r="C97" s="90"/>
      <c r="D97" s="99"/>
      <c r="E97" s="103"/>
      <c r="F97" s="103"/>
      <c r="G97" s="103"/>
      <c r="H97" s="99"/>
      <c r="I97" s="99"/>
      <c r="J97" s="265"/>
      <c r="K97" s="104"/>
      <c r="L97" s="103"/>
      <c r="M97" s="28"/>
      <c r="N97" s="28"/>
      <c r="O97" s="28"/>
      <c r="P97" s="103"/>
      <c r="Q97" s="103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30">
        <f t="shared" si="62"/>
        <v>0</v>
      </c>
      <c r="AJ97" s="31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</row>
    <row r="98" spans="1:44" ht="12.75" hidden="1" customHeight="1" outlineLevel="1" x14ac:dyDescent="0.25">
      <c r="A98" s="22">
        <v>6</v>
      </c>
      <c r="B98" s="23"/>
      <c r="C98" s="90"/>
      <c r="D98" s="99"/>
      <c r="E98" s="103"/>
      <c r="F98" s="103"/>
      <c r="G98" s="103"/>
      <c r="H98" s="99"/>
      <c r="I98" s="99"/>
      <c r="J98" s="265"/>
      <c r="K98" s="104"/>
      <c r="L98" s="103"/>
      <c r="M98" s="28"/>
      <c r="N98" s="28"/>
      <c r="O98" s="28"/>
      <c r="P98" s="103"/>
      <c r="Q98" s="103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30">
        <f t="shared" si="62"/>
        <v>0</v>
      </c>
      <c r="AJ98" s="31">
        <f t="shared" si="57"/>
        <v>0</v>
      </c>
    </row>
    <row r="99" spans="1:44" ht="12.75" hidden="1" customHeight="1" outlineLevel="1" x14ac:dyDescent="0.25">
      <c r="A99" s="22">
        <v>7</v>
      </c>
      <c r="B99" s="23"/>
      <c r="C99" s="90"/>
      <c r="D99" s="99"/>
      <c r="E99" s="103"/>
      <c r="F99" s="103"/>
      <c r="G99" s="103"/>
      <c r="H99" s="99"/>
      <c r="I99" s="99"/>
      <c r="J99" s="265"/>
      <c r="K99" s="104"/>
      <c r="L99" s="103"/>
      <c r="M99" s="28"/>
      <c r="N99" s="28"/>
      <c r="O99" s="28"/>
      <c r="P99" s="103"/>
      <c r="Q99" s="103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30">
        <f t="shared" si="62"/>
        <v>0</v>
      </c>
      <c r="AJ99" s="31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</row>
    <row r="100" spans="1:44" ht="12.75" hidden="1" customHeight="1" outlineLevel="1" x14ac:dyDescent="0.25">
      <c r="A100" s="22">
        <v>8</v>
      </c>
      <c r="B100" s="23"/>
      <c r="C100" s="90"/>
      <c r="D100" s="99"/>
      <c r="E100" s="103"/>
      <c r="F100" s="103"/>
      <c r="G100" s="103"/>
      <c r="H100" s="99"/>
      <c r="I100" s="99"/>
      <c r="J100" s="265"/>
      <c r="K100" s="104"/>
      <c r="L100" s="103"/>
      <c r="M100" s="28"/>
      <c r="N100" s="28"/>
      <c r="O100" s="28"/>
      <c r="P100" s="103"/>
      <c r="Q100" s="103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30">
        <f t="shared" si="62"/>
        <v>0</v>
      </c>
      <c r="AJ100" s="31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12.75" hidden="1" customHeight="1" outlineLevel="1" x14ac:dyDescent="0.25">
      <c r="A101" s="22">
        <v>9</v>
      </c>
      <c r="B101" s="23"/>
      <c r="C101" s="90"/>
      <c r="D101" s="99"/>
      <c r="E101" s="103"/>
      <c r="F101" s="103"/>
      <c r="G101" s="103"/>
      <c r="H101" s="99"/>
      <c r="I101" s="99"/>
      <c r="J101" s="265"/>
      <c r="K101" s="104"/>
      <c r="L101" s="103"/>
      <c r="M101" s="28"/>
      <c r="N101" s="28"/>
      <c r="O101" s="28"/>
      <c r="P101" s="103"/>
      <c r="Q101" s="103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30">
        <f t="shared" si="62"/>
        <v>0</v>
      </c>
      <c r="AJ101" s="31">
        <f t="shared" si="57"/>
        <v>0</v>
      </c>
    </row>
    <row r="102" spans="1:44" ht="12.75" hidden="1" customHeight="1" outlineLevel="1" x14ac:dyDescent="0.25">
      <c r="A102" s="22">
        <v>10</v>
      </c>
      <c r="B102" s="23"/>
      <c r="C102" s="90"/>
      <c r="D102" s="99"/>
      <c r="E102" s="103"/>
      <c r="F102" s="103"/>
      <c r="G102" s="103"/>
      <c r="H102" s="99"/>
      <c r="I102" s="99"/>
      <c r="J102" s="265"/>
      <c r="K102" s="105"/>
      <c r="L102" s="103"/>
      <c r="M102" s="28"/>
      <c r="N102" s="28"/>
      <c r="O102" s="28"/>
      <c r="P102" s="103"/>
      <c r="Q102" s="103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30">
        <f t="shared" si="62"/>
        <v>0</v>
      </c>
      <c r="AJ102" s="31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24">
        <f>IF(ISERROR(AH103/J103),0,AH103/J103)</f>
        <v>0</v>
      </c>
      <c r="AJ103" s="224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12.75" customHeight="1" x14ac:dyDescent="0.25">
      <c r="A104" s="571" t="s">
        <v>62</v>
      </c>
      <c r="B104" s="572"/>
      <c r="C104" s="572"/>
      <c r="D104" s="572"/>
      <c r="E104" s="573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21"/>
      <c r="AJ104" s="21"/>
    </row>
    <row r="105" spans="1:44" hidden="1" outlineLevel="1" x14ac:dyDescent="0.25">
      <c r="A105" s="22">
        <v>1</v>
      </c>
      <c r="B105" s="23"/>
      <c r="C105" s="1"/>
      <c r="D105" s="6"/>
      <c r="E105" s="84"/>
      <c r="F105" s="85"/>
      <c r="G105" s="85"/>
      <c r="H105" s="6"/>
      <c r="I105" s="6"/>
      <c r="J105" s="265"/>
      <c r="K105" s="86"/>
      <c r="L105" s="1"/>
      <c r="M105" s="51"/>
      <c r="N105" s="87"/>
      <c r="O105" s="51"/>
      <c r="P105" s="88"/>
      <c r="Q105" s="8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30">
        <f t="shared" ref="AI105:AI114" si="65">IF(ISERROR(AH105/J105),0,AH105/J105)</f>
        <v>0</v>
      </c>
      <c r="AJ105" s="31">
        <f t="shared" ref="AJ105:AJ114" si="66">IF(ISERROR(AH105/$AH$191),"-",AH105/$AH$191)</f>
        <v>0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ht="12.75" hidden="1" customHeight="1" outlineLevel="1" x14ac:dyDescent="0.25">
      <c r="A106" s="22">
        <v>2</v>
      </c>
      <c r="B106" s="23"/>
      <c r="C106" s="101"/>
      <c r="D106" s="98"/>
      <c r="E106" s="103"/>
      <c r="F106" s="103"/>
      <c r="G106" s="103"/>
      <c r="H106" s="99"/>
      <c r="I106" s="99"/>
      <c r="J106" s="265"/>
      <c r="K106" s="104"/>
      <c r="L106" s="102"/>
      <c r="M106" s="28"/>
      <c r="N106" s="28"/>
      <c r="O106" s="28"/>
      <c r="P106" s="103"/>
      <c r="Q106" s="103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30">
        <f t="shared" si="65"/>
        <v>0</v>
      </c>
      <c r="AJ106" s="31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12.75" hidden="1" customHeight="1" outlineLevel="1" x14ac:dyDescent="0.25">
      <c r="A107" s="22">
        <v>3</v>
      </c>
      <c r="B107" s="23"/>
      <c r="C107" s="90"/>
      <c r="D107" s="99"/>
      <c r="E107" s="103"/>
      <c r="F107" s="103"/>
      <c r="G107" s="103"/>
      <c r="H107" s="99"/>
      <c r="I107" s="99"/>
      <c r="J107" s="265"/>
      <c r="K107" s="104"/>
      <c r="L107" s="103"/>
      <c r="M107" s="28"/>
      <c r="N107" s="28"/>
      <c r="O107" s="28"/>
      <c r="P107" s="103"/>
      <c r="Q107" s="103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30">
        <f t="shared" si="65"/>
        <v>0</v>
      </c>
      <c r="AJ107" s="31">
        <f t="shared" si="66"/>
        <v>0</v>
      </c>
    </row>
    <row r="108" spans="1:44" ht="12.75" hidden="1" customHeight="1" outlineLevel="1" x14ac:dyDescent="0.25">
      <c r="A108" s="22">
        <v>4</v>
      </c>
      <c r="B108" s="23"/>
      <c r="C108" s="90"/>
      <c r="D108" s="99"/>
      <c r="E108" s="103"/>
      <c r="F108" s="103"/>
      <c r="G108" s="103"/>
      <c r="H108" s="99"/>
      <c r="I108" s="99"/>
      <c r="J108" s="265"/>
      <c r="K108" s="104"/>
      <c r="L108" s="103"/>
      <c r="M108" s="28"/>
      <c r="N108" s="28"/>
      <c r="O108" s="28"/>
      <c r="P108" s="103"/>
      <c r="Q108" s="103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30">
        <f t="shared" si="65"/>
        <v>0</v>
      </c>
      <c r="AJ108" s="31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12.75" hidden="1" customHeight="1" outlineLevel="1" x14ac:dyDescent="0.25">
      <c r="A109" s="22">
        <v>5</v>
      </c>
      <c r="B109" s="23"/>
      <c r="C109" s="90"/>
      <c r="D109" s="99"/>
      <c r="E109" s="103"/>
      <c r="F109" s="103"/>
      <c r="G109" s="103"/>
      <c r="H109" s="99"/>
      <c r="I109" s="99"/>
      <c r="J109" s="265"/>
      <c r="K109" s="104"/>
      <c r="L109" s="103"/>
      <c r="M109" s="28"/>
      <c r="N109" s="28"/>
      <c r="O109" s="28"/>
      <c r="P109" s="103"/>
      <c r="Q109" s="103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30">
        <f t="shared" si="65"/>
        <v>0</v>
      </c>
      <c r="AJ109" s="31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ht="12.75" hidden="1" customHeight="1" outlineLevel="1" x14ac:dyDescent="0.25">
      <c r="A110" s="22">
        <v>6</v>
      </c>
      <c r="B110" s="23"/>
      <c r="C110" s="90"/>
      <c r="D110" s="99"/>
      <c r="E110" s="103"/>
      <c r="F110" s="103"/>
      <c r="G110" s="103"/>
      <c r="H110" s="99"/>
      <c r="I110" s="99"/>
      <c r="J110" s="265"/>
      <c r="K110" s="104"/>
      <c r="L110" s="103"/>
      <c r="M110" s="28"/>
      <c r="N110" s="28"/>
      <c r="O110" s="28"/>
      <c r="P110" s="103"/>
      <c r="Q110" s="103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30">
        <f t="shared" si="65"/>
        <v>0</v>
      </c>
      <c r="AJ110" s="31">
        <f t="shared" si="66"/>
        <v>0</v>
      </c>
    </row>
    <row r="111" spans="1:44" ht="12.75" hidden="1" customHeight="1" outlineLevel="1" x14ac:dyDescent="0.25">
      <c r="A111" s="22">
        <v>7</v>
      </c>
      <c r="B111" s="23"/>
      <c r="C111" s="90"/>
      <c r="D111" s="99"/>
      <c r="E111" s="103"/>
      <c r="F111" s="103"/>
      <c r="G111" s="103"/>
      <c r="H111" s="99"/>
      <c r="I111" s="99"/>
      <c r="J111" s="265"/>
      <c r="K111" s="104"/>
      <c r="L111" s="103"/>
      <c r="M111" s="28"/>
      <c r="N111" s="28"/>
      <c r="O111" s="28"/>
      <c r="P111" s="103"/>
      <c r="Q111" s="103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30">
        <f t="shared" si="65"/>
        <v>0</v>
      </c>
      <c r="AJ111" s="31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12.75" hidden="1" customHeight="1" outlineLevel="1" x14ac:dyDescent="0.25">
      <c r="A112" s="22">
        <v>8</v>
      </c>
      <c r="B112" s="23"/>
      <c r="C112" s="90"/>
      <c r="D112" s="99"/>
      <c r="E112" s="103"/>
      <c r="F112" s="103"/>
      <c r="G112" s="103"/>
      <c r="H112" s="99"/>
      <c r="I112" s="99"/>
      <c r="J112" s="265"/>
      <c r="K112" s="104"/>
      <c r="L112" s="103"/>
      <c r="M112" s="28"/>
      <c r="N112" s="28"/>
      <c r="O112" s="28"/>
      <c r="P112" s="103"/>
      <c r="Q112" s="103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30">
        <f t="shared" si="65"/>
        <v>0</v>
      </c>
      <c r="AJ112" s="31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ht="12.75" hidden="1" customHeight="1" outlineLevel="1" x14ac:dyDescent="0.25">
      <c r="A113" s="22">
        <v>9</v>
      </c>
      <c r="B113" s="23"/>
      <c r="C113" s="90"/>
      <c r="D113" s="99"/>
      <c r="E113" s="103"/>
      <c r="F113" s="103"/>
      <c r="G113" s="103"/>
      <c r="H113" s="99"/>
      <c r="I113" s="99"/>
      <c r="J113" s="265"/>
      <c r="K113" s="104"/>
      <c r="L113" s="103"/>
      <c r="M113" s="28"/>
      <c r="N113" s="28"/>
      <c r="O113" s="28"/>
      <c r="P113" s="103"/>
      <c r="Q113" s="103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30">
        <f t="shared" si="65"/>
        <v>0</v>
      </c>
      <c r="AJ113" s="31">
        <f t="shared" si="66"/>
        <v>0</v>
      </c>
    </row>
    <row r="114" spans="1:44" ht="12.75" hidden="1" customHeight="1" outlineLevel="1" x14ac:dyDescent="0.25">
      <c r="A114" s="22">
        <v>10</v>
      </c>
      <c r="B114" s="23"/>
      <c r="C114" s="90"/>
      <c r="D114" s="99"/>
      <c r="E114" s="103"/>
      <c r="F114" s="103"/>
      <c r="G114" s="103"/>
      <c r="H114" s="99"/>
      <c r="I114" s="99"/>
      <c r="J114" s="265"/>
      <c r="K114" s="105"/>
      <c r="L114" s="103"/>
      <c r="M114" s="28"/>
      <c r="N114" s="28"/>
      <c r="O114" s="28"/>
      <c r="P114" s="103"/>
      <c r="Q114" s="103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30">
        <f t="shared" si="65"/>
        <v>0</v>
      </c>
      <c r="AJ114" s="31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24">
        <f>IF(ISERROR(AH115/J115),0,AH115/J115)</f>
        <v>0</v>
      </c>
      <c r="AJ115" s="224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12.75" customHeight="1" x14ac:dyDescent="0.25">
      <c r="A116" s="571" t="s">
        <v>64</v>
      </c>
      <c r="B116" s="572"/>
      <c r="C116" s="572"/>
      <c r="D116" s="572"/>
      <c r="E116" s="573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21"/>
      <c r="AJ116" s="21"/>
    </row>
    <row r="117" spans="1:44" hidden="1" outlineLevel="1" x14ac:dyDescent="0.25">
      <c r="A117" s="22">
        <v>1</v>
      </c>
      <c r="B117" s="23"/>
      <c r="C117" s="1"/>
      <c r="D117" s="6"/>
      <c r="E117" s="92"/>
      <c r="F117" s="85"/>
      <c r="G117" s="85"/>
      <c r="H117" s="6"/>
      <c r="I117" s="6"/>
      <c r="J117" s="265"/>
      <c r="K117" s="93"/>
      <c r="L117" s="50"/>
      <c r="M117" s="51"/>
      <c r="N117" s="87"/>
      <c r="O117" s="51"/>
      <c r="P117" s="88"/>
      <c r="Q117" s="8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30">
        <f t="shared" ref="AI117:AI126" si="73">IF(ISERROR(AH117/J117),0,AH117/J117)</f>
        <v>0</v>
      </c>
      <c r="AJ117" s="31">
        <f t="shared" ref="AJ117:AJ126" si="74">IF(ISERROR(AH117/$AH$191),"-",AH117/$AH$191)</f>
        <v>0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ht="12.75" hidden="1" customHeight="1" outlineLevel="1" x14ac:dyDescent="0.25">
      <c r="A118" s="22">
        <v>2</v>
      </c>
      <c r="B118" s="23"/>
      <c r="C118" s="101"/>
      <c r="D118" s="98"/>
      <c r="E118" s="103"/>
      <c r="F118" s="102"/>
      <c r="G118" s="102"/>
      <c r="H118" s="98"/>
      <c r="I118" s="99"/>
      <c r="J118" s="265"/>
      <c r="K118" s="104"/>
      <c r="L118" s="103"/>
      <c r="M118" s="28"/>
      <c r="N118" s="28"/>
      <c r="O118" s="28"/>
      <c r="P118" s="103"/>
      <c r="Q118" s="103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30">
        <f t="shared" si="73"/>
        <v>0</v>
      </c>
      <c r="AJ118" s="31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ht="12.75" hidden="1" customHeight="1" outlineLevel="1" x14ac:dyDescent="0.25">
      <c r="A119" s="22">
        <v>3</v>
      </c>
      <c r="B119" s="23"/>
      <c r="C119" s="90"/>
      <c r="D119" s="99"/>
      <c r="E119" s="103"/>
      <c r="F119" s="103"/>
      <c r="G119" s="103"/>
      <c r="H119" s="99"/>
      <c r="I119" s="99"/>
      <c r="J119" s="265"/>
      <c r="K119" s="104"/>
      <c r="L119" s="103"/>
      <c r="M119" s="28"/>
      <c r="N119" s="28"/>
      <c r="O119" s="28"/>
      <c r="P119" s="103"/>
      <c r="Q119" s="103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30">
        <f t="shared" si="73"/>
        <v>0</v>
      </c>
      <c r="AJ119" s="31">
        <f t="shared" si="74"/>
        <v>0</v>
      </c>
    </row>
    <row r="120" spans="1:44" ht="12.75" hidden="1" customHeight="1" outlineLevel="1" x14ac:dyDescent="0.25">
      <c r="A120" s="22">
        <v>4</v>
      </c>
      <c r="B120" s="23"/>
      <c r="C120" s="90"/>
      <c r="D120" s="99"/>
      <c r="E120" s="103"/>
      <c r="F120" s="103"/>
      <c r="G120" s="103"/>
      <c r="H120" s="99"/>
      <c r="I120" s="99"/>
      <c r="J120" s="265"/>
      <c r="K120" s="104"/>
      <c r="L120" s="103"/>
      <c r="M120" s="28"/>
      <c r="N120" s="28"/>
      <c r="O120" s="28"/>
      <c r="P120" s="103"/>
      <c r="Q120" s="103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30">
        <f t="shared" si="73"/>
        <v>0</v>
      </c>
      <c r="AJ120" s="31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12.75" hidden="1" customHeight="1" outlineLevel="1" x14ac:dyDescent="0.25">
      <c r="A121" s="22">
        <v>5</v>
      </c>
      <c r="B121" s="23"/>
      <c r="C121" s="90"/>
      <c r="D121" s="99"/>
      <c r="E121" s="103"/>
      <c r="F121" s="103"/>
      <c r="G121" s="103"/>
      <c r="H121" s="99"/>
      <c r="I121" s="99"/>
      <c r="J121" s="265"/>
      <c r="K121" s="104"/>
      <c r="L121" s="103"/>
      <c r="M121" s="28"/>
      <c r="N121" s="28"/>
      <c r="O121" s="28"/>
      <c r="P121" s="103"/>
      <c r="Q121" s="103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30">
        <f t="shared" si="73"/>
        <v>0</v>
      </c>
      <c r="AJ121" s="31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ht="12.75" hidden="1" customHeight="1" outlineLevel="1" x14ac:dyDescent="0.25">
      <c r="A122" s="22">
        <v>6</v>
      </c>
      <c r="B122" s="23"/>
      <c r="C122" s="90"/>
      <c r="D122" s="99"/>
      <c r="E122" s="103"/>
      <c r="F122" s="103"/>
      <c r="G122" s="103"/>
      <c r="H122" s="99"/>
      <c r="I122" s="99"/>
      <c r="J122" s="265"/>
      <c r="K122" s="104"/>
      <c r="L122" s="103"/>
      <c r="M122" s="28"/>
      <c r="N122" s="28"/>
      <c r="O122" s="28"/>
      <c r="P122" s="103"/>
      <c r="Q122" s="103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30">
        <f t="shared" si="73"/>
        <v>0</v>
      </c>
      <c r="AJ122" s="31">
        <f t="shared" si="74"/>
        <v>0</v>
      </c>
    </row>
    <row r="123" spans="1:44" ht="12.75" hidden="1" customHeight="1" outlineLevel="1" x14ac:dyDescent="0.25">
      <c r="A123" s="22">
        <v>7</v>
      </c>
      <c r="B123" s="23"/>
      <c r="C123" s="90"/>
      <c r="D123" s="99"/>
      <c r="E123" s="103"/>
      <c r="F123" s="103"/>
      <c r="G123" s="103"/>
      <c r="H123" s="99"/>
      <c r="I123" s="99"/>
      <c r="J123" s="265"/>
      <c r="K123" s="104"/>
      <c r="L123" s="103"/>
      <c r="M123" s="28"/>
      <c r="N123" s="28"/>
      <c r="O123" s="28"/>
      <c r="P123" s="103"/>
      <c r="Q123" s="103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30">
        <f t="shared" si="73"/>
        <v>0</v>
      </c>
      <c r="AJ123" s="31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ht="12.75" hidden="1" customHeight="1" outlineLevel="1" x14ac:dyDescent="0.25">
      <c r="A124" s="22">
        <v>8</v>
      </c>
      <c r="B124" s="23"/>
      <c r="C124" s="90"/>
      <c r="D124" s="99"/>
      <c r="E124" s="103"/>
      <c r="F124" s="103"/>
      <c r="G124" s="103"/>
      <c r="H124" s="99"/>
      <c r="I124" s="99"/>
      <c r="J124" s="265"/>
      <c r="K124" s="104"/>
      <c r="L124" s="103"/>
      <c r="M124" s="28"/>
      <c r="N124" s="28"/>
      <c r="O124" s="28"/>
      <c r="P124" s="103"/>
      <c r="Q124" s="103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30">
        <f t="shared" si="73"/>
        <v>0</v>
      </c>
      <c r="AJ124" s="31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ht="12.75" hidden="1" customHeight="1" outlineLevel="1" x14ac:dyDescent="0.25">
      <c r="A125" s="22">
        <v>9</v>
      </c>
      <c r="B125" s="23"/>
      <c r="C125" s="90"/>
      <c r="D125" s="99"/>
      <c r="E125" s="103"/>
      <c r="F125" s="103"/>
      <c r="G125" s="103"/>
      <c r="H125" s="99"/>
      <c r="I125" s="99"/>
      <c r="J125" s="265"/>
      <c r="K125" s="104"/>
      <c r="L125" s="103"/>
      <c r="M125" s="28"/>
      <c r="N125" s="28"/>
      <c r="O125" s="28"/>
      <c r="P125" s="103"/>
      <c r="Q125" s="103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30">
        <f t="shared" si="73"/>
        <v>0</v>
      </c>
      <c r="AJ125" s="31">
        <f t="shared" si="74"/>
        <v>0</v>
      </c>
    </row>
    <row r="126" spans="1:44" ht="12.75" hidden="1" customHeight="1" outlineLevel="1" x14ac:dyDescent="0.25">
      <c r="A126" s="22">
        <v>10</v>
      </c>
      <c r="B126" s="23"/>
      <c r="C126" s="90"/>
      <c r="D126" s="99"/>
      <c r="E126" s="103"/>
      <c r="F126" s="103"/>
      <c r="G126" s="103"/>
      <c r="H126" s="99"/>
      <c r="I126" s="99"/>
      <c r="J126" s="265"/>
      <c r="K126" s="105"/>
      <c r="L126" s="103"/>
      <c r="M126" s="28"/>
      <c r="N126" s="28"/>
      <c r="O126" s="28"/>
      <c r="P126" s="103"/>
      <c r="Q126" s="103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30">
        <f t="shared" si="73"/>
        <v>0</v>
      </c>
      <c r="AJ126" s="31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24">
        <f>IF(ISERROR(AH127/J127),0,AH127/J127)</f>
        <v>0</v>
      </c>
      <c r="AJ127" s="224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ht="12.75" customHeight="1" x14ac:dyDescent="0.25">
      <c r="A128" s="571" t="s">
        <v>66</v>
      </c>
      <c r="B128" s="572"/>
      <c r="C128" s="572"/>
      <c r="D128" s="572"/>
      <c r="E128" s="573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208"/>
      <c r="AJ128" s="208"/>
    </row>
    <row r="129" spans="1:44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30">
        <f>IF(ISERROR(AH129/J129),0,AH129/J129)</f>
        <v>0</v>
      </c>
      <c r="AJ129" s="30">
        <f t="shared" ref="AJ129:AJ138" si="81">IF(ISERROR(AH129/$AH$191),"-",AH129/$AH$191)</f>
        <v>0</v>
      </c>
      <c r="AK129" s="11"/>
      <c r="AL129" s="11"/>
      <c r="AM129" s="11"/>
      <c r="AN129" s="11"/>
      <c r="AO129" s="11"/>
      <c r="AP129" s="11"/>
      <c r="AQ129" s="11"/>
      <c r="AR129" s="11"/>
    </row>
    <row r="130" spans="1:44" ht="12.75" hidden="1" customHeight="1" outlineLevel="1" x14ac:dyDescent="0.25">
      <c r="A130" s="23">
        <v>2</v>
      </c>
      <c r="B130" s="23"/>
      <c r="C130" s="106"/>
      <c r="D130" s="99"/>
      <c r="E130" s="106"/>
      <c r="F130" s="106"/>
      <c r="G130" s="106"/>
      <c r="H130" s="99"/>
      <c r="I130" s="99"/>
      <c r="J130" s="265"/>
      <c r="K130" s="104"/>
      <c r="L130" s="103"/>
      <c r="M130" s="28"/>
      <c r="N130" s="28"/>
      <c r="O130" s="28"/>
      <c r="P130" s="103"/>
      <c r="Q130" s="103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30">
        <f t="shared" ref="AI130:AI138" si="86">IF(ISERROR(AH130/J130),0,AH130/J130)</f>
        <v>0</v>
      </c>
      <c r="AJ130" s="30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</row>
    <row r="131" spans="1:44" ht="12.75" hidden="1" customHeight="1" outlineLevel="1" x14ac:dyDescent="0.25">
      <c r="A131" s="23">
        <v>3</v>
      </c>
      <c r="B131" s="23"/>
      <c r="C131" s="106"/>
      <c r="D131" s="99"/>
      <c r="E131" s="106"/>
      <c r="F131" s="106"/>
      <c r="G131" s="106"/>
      <c r="H131" s="99"/>
      <c r="I131" s="99"/>
      <c r="J131" s="265"/>
      <c r="K131" s="104"/>
      <c r="L131" s="103"/>
      <c r="M131" s="28"/>
      <c r="N131" s="28"/>
      <c r="O131" s="28"/>
      <c r="P131" s="103"/>
      <c r="Q131" s="103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30">
        <f t="shared" si="86"/>
        <v>0</v>
      </c>
      <c r="AJ131" s="30">
        <f t="shared" si="81"/>
        <v>0</v>
      </c>
    </row>
    <row r="132" spans="1:44" ht="12.75" hidden="1" customHeight="1" outlineLevel="1" x14ac:dyDescent="0.25">
      <c r="A132" s="23">
        <v>4</v>
      </c>
      <c r="B132" s="22"/>
      <c r="C132" s="106"/>
      <c r="D132" s="107"/>
      <c r="E132" s="106"/>
      <c r="F132" s="106"/>
      <c r="G132" s="106"/>
      <c r="H132" s="99"/>
      <c r="I132" s="99"/>
      <c r="J132" s="265"/>
      <c r="K132" s="104"/>
      <c r="L132" s="103"/>
      <c r="M132" s="28"/>
      <c r="N132" s="28"/>
      <c r="O132" s="28"/>
      <c r="P132" s="103"/>
      <c r="Q132" s="103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30">
        <f t="shared" si="86"/>
        <v>0</v>
      </c>
      <c r="AJ132" s="30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</row>
    <row r="133" spans="1:44" ht="12.75" hidden="1" customHeight="1" outlineLevel="1" x14ac:dyDescent="0.25">
      <c r="A133" s="23">
        <v>5</v>
      </c>
      <c r="B133" s="22"/>
      <c r="C133" s="106"/>
      <c r="D133" s="107"/>
      <c r="E133" s="106"/>
      <c r="F133" s="106"/>
      <c r="G133" s="106"/>
      <c r="H133" s="99"/>
      <c r="I133" s="99"/>
      <c r="J133" s="265"/>
      <c r="K133" s="104"/>
      <c r="L133" s="103"/>
      <c r="M133" s="28"/>
      <c r="N133" s="28"/>
      <c r="O133" s="28"/>
      <c r="P133" s="103"/>
      <c r="Q133" s="103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30">
        <f t="shared" si="86"/>
        <v>0</v>
      </c>
      <c r="AJ133" s="30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</row>
    <row r="134" spans="1:44" ht="12.75" hidden="1" customHeight="1" outlineLevel="1" x14ac:dyDescent="0.25">
      <c r="A134" s="23">
        <v>6</v>
      </c>
      <c r="B134" s="23"/>
      <c r="C134" s="106"/>
      <c r="D134" s="99"/>
      <c r="E134" s="106"/>
      <c r="F134" s="106"/>
      <c r="G134" s="106"/>
      <c r="H134" s="99"/>
      <c r="I134" s="99"/>
      <c r="J134" s="265"/>
      <c r="K134" s="104"/>
      <c r="L134" s="103"/>
      <c r="M134" s="28"/>
      <c r="N134" s="28"/>
      <c r="O134" s="28"/>
      <c r="P134" s="103"/>
      <c r="Q134" s="103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30">
        <f t="shared" si="86"/>
        <v>0</v>
      </c>
      <c r="AJ134" s="30">
        <f t="shared" si="81"/>
        <v>0</v>
      </c>
    </row>
    <row r="135" spans="1:44" ht="12.75" hidden="1" customHeight="1" outlineLevel="1" x14ac:dyDescent="0.25">
      <c r="A135" s="23">
        <v>7</v>
      </c>
      <c r="B135" s="23"/>
      <c r="C135" s="106"/>
      <c r="D135" s="99"/>
      <c r="E135" s="106"/>
      <c r="F135" s="106"/>
      <c r="G135" s="106"/>
      <c r="H135" s="99"/>
      <c r="I135" s="99"/>
      <c r="J135" s="265"/>
      <c r="K135" s="104"/>
      <c r="L135" s="103"/>
      <c r="M135" s="28"/>
      <c r="N135" s="28"/>
      <c r="O135" s="28"/>
      <c r="P135" s="103"/>
      <c r="Q135" s="103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30">
        <f t="shared" si="86"/>
        <v>0</v>
      </c>
      <c r="AJ135" s="30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</row>
    <row r="136" spans="1:44" ht="12.75" hidden="1" customHeight="1" outlineLevel="1" x14ac:dyDescent="0.25">
      <c r="A136" s="23">
        <v>8</v>
      </c>
      <c r="B136" s="23"/>
      <c r="C136" s="106"/>
      <c r="D136" s="99"/>
      <c r="E136" s="106"/>
      <c r="F136" s="106"/>
      <c r="G136" s="106"/>
      <c r="H136" s="99"/>
      <c r="I136" s="99"/>
      <c r="J136" s="265"/>
      <c r="K136" s="104"/>
      <c r="L136" s="103"/>
      <c r="M136" s="28"/>
      <c r="N136" s="28"/>
      <c r="O136" s="28"/>
      <c r="P136" s="103"/>
      <c r="Q136" s="103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30">
        <f t="shared" si="86"/>
        <v>0</v>
      </c>
      <c r="AJ136" s="30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</row>
    <row r="137" spans="1:44" ht="12.75" hidden="1" customHeight="1" outlineLevel="1" x14ac:dyDescent="0.25">
      <c r="A137" s="23">
        <v>9</v>
      </c>
      <c r="B137" s="23"/>
      <c r="C137" s="106"/>
      <c r="D137" s="99"/>
      <c r="E137" s="106"/>
      <c r="F137" s="106"/>
      <c r="G137" s="106"/>
      <c r="H137" s="99"/>
      <c r="I137" s="99"/>
      <c r="J137" s="265"/>
      <c r="K137" s="104"/>
      <c r="L137" s="103"/>
      <c r="M137" s="28"/>
      <c r="N137" s="28"/>
      <c r="O137" s="28"/>
      <c r="P137" s="103"/>
      <c r="Q137" s="103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30">
        <f t="shared" si="86"/>
        <v>0</v>
      </c>
      <c r="AJ137" s="30">
        <f t="shared" si="81"/>
        <v>0</v>
      </c>
    </row>
    <row r="138" spans="1:44" ht="12.75" hidden="1" customHeight="1" outlineLevel="1" x14ac:dyDescent="0.25">
      <c r="A138" s="23">
        <v>10</v>
      </c>
      <c r="B138" s="23"/>
      <c r="C138" s="106"/>
      <c r="D138" s="99"/>
      <c r="E138" s="106"/>
      <c r="F138" s="106"/>
      <c r="G138" s="106"/>
      <c r="H138" s="99"/>
      <c r="I138" s="99"/>
      <c r="J138" s="265"/>
      <c r="K138" s="105"/>
      <c r="L138" s="103"/>
      <c r="M138" s="28"/>
      <c r="N138" s="28"/>
      <c r="O138" s="28"/>
      <c r="P138" s="103"/>
      <c r="Q138" s="103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30">
        <f t="shared" si="86"/>
        <v>0</v>
      </c>
      <c r="AJ138" s="30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</row>
    <row r="139" spans="1:44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24">
        <f>IF(ISERROR(AH139/J139),0,AH139/J139)</f>
        <v>0</v>
      </c>
      <c r="AJ139" s="224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44" ht="12.75" customHeight="1" x14ac:dyDescent="0.25">
      <c r="A140" s="580" t="s">
        <v>68</v>
      </c>
      <c r="B140" s="581"/>
      <c r="C140" s="581"/>
      <c r="D140" s="581"/>
      <c r="E140" s="582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208"/>
      <c r="AJ140" s="208"/>
    </row>
    <row r="141" spans="1:44" ht="12.75" hidden="1" customHeight="1" outlineLevel="1" x14ac:dyDescent="0.25">
      <c r="A141" s="22">
        <v>1</v>
      </c>
      <c r="B141" s="23"/>
      <c r="C141" s="101"/>
      <c r="D141" s="98"/>
      <c r="E141" s="102"/>
      <c r="F141" s="102"/>
      <c r="G141" s="102"/>
      <c r="H141" s="98"/>
      <c r="I141" s="98"/>
      <c r="J141" s="265"/>
      <c r="K141" s="93"/>
      <c r="L141" s="102"/>
      <c r="M141" s="28"/>
      <c r="N141" s="28"/>
      <c r="O141" s="28"/>
      <c r="P141" s="102"/>
      <c r="Q141" s="102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30">
        <f>IF(ISERROR(AH141/J141),0,AH141/J141)</f>
        <v>0</v>
      </c>
      <c r="AJ141" s="30">
        <f t="shared" ref="AJ141:AJ150" si="89">IF(ISERROR(AH141/$AH$191),"-",AH141/$AH$191)</f>
        <v>0</v>
      </c>
      <c r="AK141" s="11"/>
      <c r="AL141" s="11"/>
      <c r="AM141" s="11"/>
      <c r="AN141" s="11"/>
      <c r="AO141" s="11"/>
      <c r="AP141" s="11"/>
      <c r="AQ141" s="11"/>
      <c r="AR141" s="11"/>
    </row>
    <row r="142" spans="1:44" ht="12.75" hidden="1" customHeight="1" outlineLevel="1" x14ac:dyDescent="0.25">
      <c r="A142" s="22">
        <v>2</v>
      </c>
      <c r="B142" s="23"/>
      <c r="C142" s="90"/>
      <c r="D142" s="99"/>
      <c r="E142" s="103"/>
      <c r="F142" s="103"/>
      <c r="G142" s="103"/>
      <c r="H142" s="99"/>
      <c r="I142" s="99"/>
      <c r="J142" s="265"/>
      <c r="K142" s="104"/>
      <c r="L142" s="103"/>
      <c r="M142" s="28"/>
      <c r="N142" s="28"/>
      <c r="O142" s="28"/>
      <c r="P142" s="103"/>
      <c r="Q142" s="103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30">
        <f t="shared" ref="AI142:AI150" si="94">IF(ISERROR(AH142/J142),0,AH142/J142)</f>
        <v>0</v>
      </c>
      <c r="AJ142" s="30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</row>
    <row r="143" spans="1:44" ht="12.75" hidden="1" customHeight="1" outlineLevel="1" x14ac:dyDescent="0.25">
      <c r="A143" s="22">
        <v>3</v>
      </c>
      <c r="B143" s="23"/>
      <c r="C143" s="90"/>
      <c r="D143" s="99"/>
      <c r="E143" s="103"/>
      <c r="F143" s="103"/>
      <c r="G143" s="103"/>
      <c r="H143" s="99"/>
      <c r="I143" s="99"/>
      <c r="J143" s="265"/>
      <c r="K143" s="104"/>
      <c r="L143" s="103"/>
      <c r="M143" s="28"/>
      <c r="N143" s="28"/>
      <c r="O143" s="28"/>
      <c r="P143" s="103"/>
      <c r="Q143" s="103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30">
        <f t="shared" si="94"/>
        <v>0</v>
      </c>
      <c r="AJ143" s="30">
        <f t="shared" si="89"/>
        <v>0</v>
      </c>
    </row>
    <row r="144" spans="1:44" ht="12.75" hidden="1" customHeight="1" outlineLevel="1" x14ac:dyDescent="0.25">
      <c r="A144" s="22">
        <v>4</v>
      </c>
      <c r="B144" s="23"/>
      <c r="C144" s="90"/>
      <c r="D144" s="99"/>
      <c r="E144" s="103"/>
      <c r="F144" s="103"/>
      <c r="G144" s="103"/>
      <c r="H144" s="99"/>
      <c r="I144" s="99"/>
      <c r="J144" s="265"/>
      <c r="K144" s="104"/>
      <c r="L144" s="103"/>
      <c r="M144" s="28"/>
      <c r="N144" s="28"/>
      <c r="O144" s="28"/>
      <c r="P144" s="103"/>
      <c r="Q144" s="103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30">
        <f t="shared" si="94"/>
        <v>0</v>
      </c>
      <c r="AJ144" s="30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</row>
    <row r="145" spans="1:44" ht="12.75" hidden="1" customHeight="1" outlineLevel="1" x14ac:dyDescent="0.25">
      <c r="A145" s="22">
        <v>5</v>
      </c>
      <c r="B145" s="23"/>
      <c r="C145" s="90"/>
      <c r="D145" s="99"/>
      <c r="E145" s="103"/>
      <c r="F145" s="103"/>
      <c r="G145" s="103"/>
      <c r="H145" s="99"/>
      <c r="I145" s="99"/>
      <c r="J145" s="265"/>
      <c r="K145" s="104"/>
      <c r="L145" s="103"/>
      <c r="M145" s="28"/>
      <c r="N145" s="28"/>
      <c r="O145" s="28"/>
      <c r="P145" s="103"/>
      <c r="Q145" s="103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30">
        <f t="shared" si="94"/>
        <v>0</v>
      </c>
      <c r="AJ145" s="30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</row>
    <row r="146" spans="1:44" ht="12.75" hidden="1" customHeight="1" outlineLevel="1" x14ac:dyDescent="0.25">
      <c r="A146" s="22">
        <v>6</v>
      </c>
      <c r="B146" s="23"/>
      <c r="C146" s="90"/>
      <c r="D146" s="99"/>
      <c r="E146" s="103"/>
      <c r="F146" s="103"/>
      <c r="G146" s="103"/>
      <c r="H146" s="99"/>
      <c r="I146" s="99"/>
      <c r="J146" s="265"/>
      <c r="K146" s="104"/>
      <c r="L146" s="103"/>
      <c r="M146" s="28"/>
      <c r="N146" s="28"/>
      <c r="O146" s="28"/>
      <c r="P146" s="103"/>
      <c r="Q146" s="103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30">
        <f t="shared" si="94"/>
        <v>0</v>
      </c>
      <c r="AJ146" s="30">
        <f t="shared" si="89"/>
        <v>0</v>
      </c>
    </row>
    <row r="147" spans="1:44" ht="12.75" hidden="1" customHeight="1" outlineLevel="1" x14ac:dyDescent="0.25">
      <c r="A147" s="22">
        <v>7</v>
      </c>
      <c r="B147" s="23"/>
      <c r="C147" s="90"/>
      <c r="D147" s="99"/>
      <c r="E147" s="103"/>
      <c r="F147" s="103"/>
      <c r="G147" s="103"/>
      <c r="H147" s="99"/>
      <c r="I147" s="99"/>
      <c r="J147" s="265"/>
      <c r="K147" s="104"/>
      <c r="L147" s="103"/>
      <c r="M147" s="28"/>
      <c r="N147" s="28"/>
      <c r="O147" s="28"/>
      <c r="P147" s="103"/>
      <c r="Q147" s="103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30">
        <f t="shared" si="94"/>
        <v>0</v>
      </c>
      <c r="AJ147" s="30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</row>
    <row r="148" spans="1:44" ht="12.75" hidden="1" customHeight="1" outlineLevel="1" x14ac:dyDescent="0.25">
      <c r="A148" s="22">
        <v>8</v>
      </c>
      <c r="B148" s="23"/>
      <c r="C148" s="90"/>
      <c r="D148" s="99"/>
      <c r="E148" s="103"/>
      <c r="F148" s="103"/>
      <c r="G148" s="103"/>
      <c r="H148" s="99"/>
      <c r="I148" s="99"/>
      <c r="J148" s="265"/>
      <c r="K148" s="104"/>
      <c r="L148" s="103"/>
      <c r="M148" s="28"/>
      <c r="N148" s="28"/>
      <c r="O148" s="28"/>
      <c r="P148" s="103"/>
      <c r="Q148" s="103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30">
        <f t="shared" si="94"/>
        <v>0</v>
      </c>
      <c r="AJ148" s="30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ht="12.75" hidden="1" customHeight="1" outlineLevel="1" x14ac:dyDescent="0.25">
      <c r="A149" s="22">
        <v>9</v>
      </c>
      <c r="B149" s="23"/>
      <c r="C149" s="90"/>
      <c r="D149" s="99"/>
      <c r="E149" s="103"/>
      <c r="F149" s="103"/>
      <c r="G149" s="103"/>
      <c r="H149" s="99"/>
      <c r="I149" s="99"/>
      <c r="J149" s="265"/>
      <c r="K149" s="104"/>
      <c r="L149" s="103"/>
      <c r="M149" s="28"/>
      <c r="N149" s="28"/>
      <c r="O149" s="28"/>
      <c r="P149" s="103"/>
      <c r="Q149" s="103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30">
        <f t="shared" si="94"/>
        <v>0</v>
      </c>
      <c r="AJ149" s="30">
        <f t="shared" si="89"/>
        <v>0</v>
      </c>
    </row>
    <row r="150" spans="1:44" ht="12.75" hidden="1" customHeight="1" outlineLevel="1" x14ac:dyDescent="0.25">
      <c r="A150" s="22">
        <v>10</v>
      </c>
      <c r="B150" s="23"/>
      <c r="C150" s="90"/>
      <c r="D150" s="99"/>
      <c r="E150" s="103"/>
      <c r="F150" s="103"/>
      <c r="G150" s="103"/>
      <c r="H150" s="99"/>
      <c r="I150" s="99"/>
      <c r="J150" s="265"/>
      <c r="K150" s="105"/>
      <c r="L150" s="103"/>
      <c r="M150" s="28"/>
      <c r="N150" s="28"/>
      <c r="O150" s="28"/>
      <c r="P150" s="103"/>
      <c r="Q150" s="103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30">
        <f t="shared" si="94"/>
        <v>0</v>
      </c>
      <c r="AJ150" s="30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</row>
    <row r="151" spans="1:44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24">
        <f>IF(ISERROR(AH151/J151),0,AH151/J151)</f>
        <v>0</v>
      </c>
      <c r="AJ151" s="224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</row>
    <row r="152" spans="1:44" ht="12.75" customHeight="1" x14ac:dyDescent="0.25">
      <c r="A152" s="571" t="s">
        <v>70</v>
      </c>
      <c r="B152" s="572"/>
      <c r="C152" s="572"/>
      <c r="D152" s="572"/>
      <c r="E152" s="573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208"/>
      <c r="AJ152" s="208"/>
    </row>
    <row r="153" spans="1:44" ht="12.75" hidden="1" customHeight="1" outlineLevel="1" x14ac:dyDescent="0.25">
      <c r="A153" s="22">
        <v>1</v>
      </c>
      <c r="B153" s="23"/>
      <c r="C153" s="101"/>
      <c r="D153" s="98"/>
      <c r="E153" s="102"/>
      <c r="F153" s="102"/>
      <c r="G153" s="102"/>
      <c r="H153" s="98"/>
      <c r="I153" s="98"/>
      <c r="J153" s="265"/>
      <c r="K153" s="93"/>
      <c r="L153" s="102"/>
      <c r="M153" s="28"/>
      <c r="N153" s="28"/>
      <c r="O153" s="28"/>
      <c r="P153" s="102"/>
      <c r="Q153" s="102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30">
        <f>IF(ISERROR(AH153/J153),0,AH153/J153)</f>
        <v>0</v>
      </c>
      <c r="AJ153" s="30">
        <f t="shared" ref="AJ153:AJ162" si="97">IF(ISERROR(AH153/$AH$191),"-",AH153/$AH$191)</f>
        <v>0</v>
      </c>
      <c r="AK153" s="11"/>
      <c r="AL153" s="11"/>
      <c r="AM153" s="11"/>
      <c r="AN153" s="11"/>
      <c r="AO153" s="11"/>
      <c r="AP153" s="11"/>
      <c r="AQ153" s="11"/>
      <c r="AR153" s="11"/>
    </row>
    <row r="154" spans="1:44" ht="12.75" hidden="1" customHeight="1" outlineLevel="1" x14ac:dyDescent="0.25">
      <c r="A154" s="22">
        <v>2</v>
      </c>
      <c r="B154" s="23"/>
      <c r="C154" s="90"/>
      <c r="D154" s="99"/>
      <c r="E154" s="103"/>
      <c r="F154" s="103"/>
      <c r="G154" s="103"/>
      <c r="H154" s="99"/>
      <c r="I154" s="99"/>
      <c r="J154" s="265"/>
      <c r="K154" s="104"/>
      <c r="L154" s="103"/>
      <c r="M154" s="28"/>
      <c r="N154" s="28"/>
      <c r="O154" s="28"/>
      <c r="P154" s="103"/>
      <c r="Q154" s="103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30">
        <f t="shared" ref="AI154:AI162" si="102">IF(ISERROR(AH154/J154),0,AH154/J154)</f>
        <v>0</v>
      </c>
      <c r="AJ154" s="30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</row>
    <row r="155" spans="1:44" ht="12.75" hidden="1" customHeight="1" outlineLevel="1" x14ac:dyDescent="0.25">
      <c r="A155" s="22">
        <v>3</v>
      </c>
      <c r="B155" s="23"/>
      <c r="C155" s="90"/>
      <c r="D155" s="99"/>
      <c r="E155" s="103"/>
      <c r="F155" s="103"/>
      <c r="G155" s="103"/>
      <c r="H155" s="99"/>
      <c r="I155" s="99"/>
      <c r="J155" s="265"/>
      <c r="K155" s="104"/>
      <c r="L155" s="103"/>
      <c r="M155" s="28"/>
      <c r="N155" s="28"/>
      <c r="O155" s="28"/>
      <c r="P155" s="103"/>
      <c r="Q155" s="103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30">
        <f t="shared" si="102"/>
        <v>0</v>
      </c>
      <c r="AJ155" s="30">
        <f t="shared" si="97"/>
        <v>0</v>
      </c>
    </row>
    <row r="156" spans="1:44" ht="12.75" hidden="1" customHeight="1" outlineLevel="1" x14ac:dyDescent="0.25">
      <c r="A156" s="22">
        <v>4</v>
      </c>
      <c r="B156" s="23"/>
      <c r="C156" s="90"/>
      <c r="D156" s="99"/>
      <c r="E156" s="103"/>
      <c r="F156" s="103"/>
      <c r="G156" s="103"/>
      <c r="H156" s="99"/>
      <c r="I156" s="99"/>
      <c r="J156" s="265"/>
      <c r="K156" s="104"/>
      <c r="L156" s="103"/>
      <c r="M156" s="28"/>
      <c r="N156" s="28"/>
      <c r="O156" s="28"/>
      <c r="P156" s="103"/>
      <c r="Q156" s="103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30">
        <f t="shared" si="102"/>
        <v>0</v>
      </c>
      <c r="AJ156" s="30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</row>
    <row r="157" spans="1:44" ht="12.75" hidden="1" customHeight="1" outlineLevel="1" x14ac:dyDescent="0.25">
      <c r="A157" s="22">
        <v>5</v>
      </c>
      <c r="B157" s="23"/>
      <c r="C157" s="90"/>
      <c r="D157" s="99"/>
      <c r="E157" s="103"/>
      <c r="F157" s="103"/>
      <c r="G157" s="103"/>
      <c r="H157" s="99"/>
      <c r="I157" s="99"/>
      <c r="J157" s="265"/>
      <c r="K157" s="104"/>
      <c r="L157" s="103"/>
      <c r="M157" s="28"/>
      <c r="N157" s="28"/>
      <c r="O157" s="28"/>
      <c r="P157" s="103"/>
      <c r="Q157" s="103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30">
        <f t="shared" si="102"/>
        <v>0</v>
      </c>
      <c r="AJ157" s="30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</row>
    <row r="158" spans="1:44" ht="12.75" hidden="1" customHeight="1" outlineLevel="1" x14ac:dyDescent="0.25">
      <c r="A158" s="22">
        <v>6</v>
      </c>
      <c r="B158" s="23"/>
      <c r="C158" s="90"/>
      <c r="D158" s="99"/>
      <c r="E158" s="103"/>
      <c r="F158" s="103"/>
      <c r="G158" s="103"/>
      <c r="H158" s="99"/>
      <c r="I158" s="99"/>
      <c r="J158" s="265"/>
      <c r="K158" s="104"/>
      <c r="L158" s="103"/>
      <c r="M158" s="28"/>
      <c r="N158" s="28"/>
      <c r="O158" s="28"/>
      <c r="P158" s="103"/>
      <c r="Q158" s="103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30">
        <f t="shared" si="102"/>
        <v>0</v>
      </c>
      <c r="AJ158" s="30">
        <f t="shared" si="97"/>
        <v>0</v>
      </c>
    </row>
    <row r="159" spans="1:44" ht="12.75" hidden="1" customHeight="1" outlineLevel="1" x14ac:dyDescent="0.25">
      <c r="A159" s="22">
        <v>7</v>
      </c>
      <c r="B159" s="23"/>
      <c r="C159" s="90"/>
      <c r="D159" s="99"/>
      <c r="E159" s="103"/>
      <c r="F159" s="103"/>
      <c r="G159" s="103"/>
      <c r="H159" s="99"/>
      <c r="I159" s="99"/>
      <c r="J159" s="265"/>
      <c r="K159" s="104"/>
      <c r="L159" s="103"/>
      <c r="M159" s="28"/>
      <c r="N159" s="28"/>
      <c r="O159" s="28"/>
      <c r="P159" s="103"/>
      <c r="Q159" s="103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30">
        <f t="shared" si="102"/>
        <v>0</v>
      </c>
      <c r="AJ159" s="30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</row>
    <row r="160" spans="1:44" ht="12.75" hidden="1" customHeight="1" outlineLevel="1" x14ac:dyDescent="0.25">
      <c r="A160" s="22">
        <v>8</v>
      </c>
      <c r="B160" s="23"/>
      <c r="C160" s="90"/>
      <c r="D160" s="99"/>
      <c r="E160" s="103"/>
      <c r="F160" s="103"/>
      <c r="G160" s="103"/>
      <c r="H160" s="99"/>
      <c r="I160" s="99"/>
      <c r="J160" s="265"/>
      <c r="K160" s="104"/>
      <c r="L160" s="103"/>
      <c r="M160" s="28"/>
      <c r="N160" s="28"/>
      <c r="O160" s="28"/>
      <c r="P160" s="103"/>
      <c r="Q160" s="103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30">
        <f t="shared" si="102"/>
        <v>0</v>
      </c>
      <c r="AJ160" s="30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</row>
    <row r="161" spans="1:44" ht="12.75" hidden="1" customHeight="1" outlineLevel="1" x14ac:dyDescent="0.25">
      <c r="A161" s="22">
        <v>9</v>
      </c>
      <c r="B161" s="23"/>
      <c r="C161" s="90"/>
      <c r="D161" s="99"/>
      <c r="E161" s="103"/>
      <c r="F161" s="103"/>
      <c r="G161" s="103"/>
      <c r="H161" s="99"/>
      <c r="I161" s="99"/>
      <c r="J161" s="265"/>
      <c r="K161" s="104"/>
      <c r="L161" s="103"/>
      <c r="M161" s="28"/>
      <c r="N161" s="28"/>
      <c r="O161" s="28"/>
      <c r="P161" s="103"/>
      <c r="Q161" s="103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30">
        <f t="shared" si="102"/>
        <v>0</v>
      </c>
      <c r="AJ161" s="30">
        <f t="shared" si="97"/>
        <v>0</v>
      </c>
    </row>
    <row r="162" spans="1:44" ht="12.75" hidden="1" customHeight="1" outlineLevel="1" x14ac:dyDescent="0.25">
      <c r="A162" s="22">
        <v>10</v>
      </c>
      <c r="B162" s="23"/>
      <c r="C162" s="90"/>
      <c r="D162" s="99"/>
      <c r="E162" s="103"/>
      <c r="F162" s="103"/>
      <c r="G162" s="103"/>
      <c r="H162" s="99"/>
      <c r="I162" s="99"/>
      <c r="J162" s="265"/>
      <c r="K162" s="105"/>
      <c r="L162" s="103"/>
      <c r="M162" s="28"/>
      <c r="N162" s="28"/>
      <c r="O162" s="28"/>
      <c r="P162" s="103"/>
      <c r="Q162" s="103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30">
        <f t="shared" si="102"/>
        <v>0</v>
      </c>
      <c r="AJ162" s="30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</row>
    <row r="163" spans="1:44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24">
        <f>IF(ISERROR(AH163/J163),0,AH163/J163)</f>
        <v>0</v>
      </c>
      <c r="AJ163" s="224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</row>
    <row r="164" spans="1:44" ht="12.75" customHeight="1" x14ac:dyDescent="0.25">
      <c r="A164" s="571" t="s">
        <v>72</v>
      </c>
      <c r="B164" s="572"/>
      <c r="C164" s="572"/>
      <c r="D164" s="572"/>
      <c r="E164" s="573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208"/>
      <c r="AJ164" s="208"/>
    </row>
    <row r="165" spans="1:44" ht="12.75" hidden="1" customHeight="1" outlineLevel="1" x14ac:dyDescent="0.25">
      <c r="A165" s="22">
        <v>1</v>
      </c>
      <c r="B165" s="23"/>
      <c r="C165" s="101"/>
      <c r="D165" s="98"/>
      <c r="E165" s="102"/>
      <c r="F165" s="102"/>
      <c r="G165" s="102"/>
      <c r="H165" s="98"/>
      <c r="I165" s="98"/>
      <c r="J165" s="265"/>
      <c r="K165" s="93"/>
      <c r="L165" s="102"/>
      <c r="M165" s="28"/>
      <c r="N165" s="28"/>
      <c r="O165" s="28"/>
      <c r="P165" s="102"/>
      <c r="Q165" s="102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30">
        <f>IF(ISERROR(AH165/J165),0,AH165/J165)</f>
        <v>0</v>
      </c>
      <c r="AJ165" s="30">
        <f t="shared" ref="AJ165:AJ174" si="105">IF(ISERROR(AH165/$AH$191),"-",AH165/$AH$191)</f>
        <v>0</v>
      </c>
      <c r="AK165" s="11"/>
      <c r="AL165" s="11"/>
      <c r="AM165" s="11"/>
      <c r="AN165" s="11"/>
      <c r="AO165" s="11"/>
      <c r="AP165" s="11"/>
      <c r="AQ165" s="11"/>
      <c r="AR165" s="11"/>
    </row>
    <row r="166" spans="1:44" ht="12.75" hidden="1" customHeight="1" outlineLevel="1" x14ac:dyDescent="0.25">
      <c r="A166" s="22">
        <v>2</v>
      </c>
      <c r="B166" s="23"/>
      <c r="C166" s="90"/>
      <c r="D166" s="99"/>
      <c r="E166" s="103"/>
      <c r="F166" s="103"/>
      <c r="G166" s="103"/>
      <c r="H166" s="99"/>
      <c r="I166" s="99"/>
      <c r="J166" s="265"/>
      <c r="K166" s="104"/>
      <c r="L166" s="103"/>
      <c r="M166" s="28"/>
      <c r="N166" s="28"/>
      <c r="O166" s="28"/>
      <c r="P166" s="103"/>
      <c r="Q166" s="103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30">
        <f t="shared" ref="AI166:AI174" si="110">IF(ISERROR(AH166/J166),0,AH166/J166)</f>
        <v>0</v>
      </c>
      <c r="AJ166" s="30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</row>
    <row r="167" spans="1:44" ht="12.75" hidden="1" customHeight="1" outlineLevel="1" x14ac:dyDescent="0.25">
      <c r="A167" s="22">
        <v>3</v>
      </c>
      <c r="B167" s="23"/>
      <c r="C167" s="90"/>
      <c r="D167" s="99"/>
      <c r="E167" s="103"/>
      <c r="F167" s="103"/>
      <c r="G167" s="103"/>
      <c r="H167" s="99"/>
      <c r="I167" s="99"/>
      <c r="J167" s="265"/>
      <c r="K167" s="104"/>
      <c r="L167" s="103"/>
      <c r="M167" s="28"/>
      <c r="N167" s="28"/>
      <c r="O167" s="28"/>
      <c r="P167" s="103"/>
      <c r="Q167" s="103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30">
        <f t="shared" si="110"/>
        <v>0</v>
      </c>
      <c r="AJ167" s="30">
        <f t="shared" si="105"/>
        <v>0</v>
      </c>
    </row>
    <row r="168" spans="1:44" ht="12.75" hidden="1" customHeight="1" outlineLevel="1" x14ac:dyDescent="0.25">
      <c r="A168" s="22">
        <v>4</v>
      </c>
      <c r="B168" s="23"/>
      <c r="C168" s="90"/>
      <c r="D168" s="99"/>
      <c r="E168" s="103"/>
      <c r="F168" s="103"/>
      <c r="G168" s="103"/>
      <c r="H168" s="99"/>
      <c r="I168" s="99"/>
      <c r="J168" s="265"/>
      <c r="K168" s="104"/>
      <c r="L168" s="103"/>
      <c r="M168" s="28"/>
      <c r="N168" s="28"/>
      <c r="O168" s="28"/>
      <c r="P168" s="103"/>
      <c r="Q168" s="103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30">
        <f t="shared" si="110"/>
        <v>0</v>
      </c>
      <c r="AJ168" s="30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</row>
    <row r="169" spans="1:44" ht="12.75" hidden="1" customHeight="1" outlineLevel="1" x14ac:dyDescent="0.25">
      <c r="A169" s="22">
        <v>5</v>
      </c>
      <c r="B169" s="23"/>
      <c r="C169" s="90"/>
      <c r="D169" s="99"/>
      <c r="E169" s="103"/>
      <c r="F169" s="103"/>
      <c r="G169" s="103"/>
      <c r="H169" s="99"/>
      <c r="I169" s="99"/>
      <c r="J169" s="265"/>
      <c r="K169" s="104"/>
      <c r="L169" s="103"/>
      <c r="M169" s="28"/>
      <c r="N169" s="28"/>
      <c r="O169" s="28"/>
      <c r="P169" s="103"/>
      <c r="Q169" s="103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30">
        <f t="shared" si="110"/>
        <v>0</v>
      </c>
      <c r="AJ169" s="30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</row>
    <row r="170" spans="1:44" ht="12.75" hidden="1" customHeight="1" outlineLevel="1" x14ac:dyDescent="0.25">
      <c r="A170" s="22">
        <v>6</v>
      </c>
      <c r="B170" s="23"/>
      <c r="C170" s="90"/>
      <c r="D170" s="99"/>
      <c r="E170" s="103"/>
      <c r="F170" s="103"/>
      <c r="G170" s="103"/>
      <c r="H170" s="99"/>
      <c r="I170" s="99"/>
      <c r="J170" s="265"/>
      <c r="K170" s="104"/>
      <c r="L170" s="103"/>
      <c r="M170" s="28"/>
      <c r="N170" s="28"/>
      <c r="O170" s="28"/>
      <c r="P170" s="103"/>
      <c r="Q170" s="103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30">
        <f t="shared" si="110"/>
        <v>0</v>
      </c>
      <c r="AJ170" s="30">
        <f t="shared" si="105"/>
        <v>0</v>
      </c>
    </row>
    <row r="171" spans="1:44" ht="12.75" hidden="1" customHeight="1" outlineLevel="1" x14ac:dyDescent="0.25">
      <c r="A171" s="22">
        <v>7</v>
      </c>
      <c r="B171" s="23"/>
      <c r="C171" s="90"/>
      <c r="D171" s="99"/>
      <c r="E171" s="103"/>
      <c r="F171" s="103"/>
      <c r="G171" s="103"/>
      <c r="H171" s="99"/>
      <c r="I171" s="99"/>
      <c r="J171" s="265"/>
      <c r="K171" s="104"/>
      <c r="L171" s="103"/>
      <c r="M171" s="28"/>
      <c r="N171" s="28"/>
      <c r="O171" s="28"/>
      <c r="P171" s="103"/>
      <c r="Q171" s="103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30">
        <f t="shared" si="110"/>
        <v>0</v>
      </c>
      <c r="AJ171" s="30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</row>
    <row r="172" spans="1:44" ht="12.75" hidden="1" customHeight="1" outlineLevel="1" x14ac:dyDescent="0.25">
      <c r="A172" s="22">
        <v>8</v>
      </c>
      <c r="B172" s="23"/>
      <c r="C172" s="90"/>
      <c r="D172" s="99"/>
      <c r="E172" s="103"/>
      <c r="F172" s="103"/>
      <c r="G172" s="103"/>
      <c r="H172" s="99"/>
      <c r="I172" s="99"/>
      <c r="J172" s="265"/>
      <c r="K172" s="104"/>
      <c r="L172" s="103"/>
      <c r="M172" s="28"/>
      <c r="N172" s="28"/>
      <c r="O172" s="28"/>
      <c r="P172" s="103"/>
      <c r="Q172" s="103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30">
        <f t="shared" si="110"/>
        <v>0</v>
      </c>
      <c r="AJ172" s="30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</row>
    <row r="173" spans="1:44" ht="12.75" hidden="1" customHeight="1" outlineLevel="1" x14ac:dyDescent="0.25">
      <c r="A173" s="22">
        <v>9</v>
      </c>
      <c r="B173" s="23"/>
      <c r="C173" s="90"/>
      <c r="D173" s="99"/>
      <c r="E173" s="103"/>
      <c r="F173" s="103"/>
      <c r="G173" s="103"/>
      <c r="H173" s="99"/>
      <c r="I173" s="99"/>
      <c r="J173" s="265"/>
      <c r="K173" s="104"/>
      <c r="L173" s="103"/>
      <c r="M173" s="28"/>
      <c r="N173" s="28"/>
      <c r="O173" s="28"/>
      <c r="P173" s="103"/>
      <c r="Q173" s="103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30">
        <f t="shared" si="110"/>
        <v>0</v>
      </c>
      <c r="AJ173" s="30">
        <f t="shared" si="105"/>
        <v>0</v>
      </c>
    </row>
    <row r="174" spans="1:44" ht="12.75" hidden="1" customHeight="1" outlineLevel="1" x14ac:dyDescent="0.25">
      <c r="A174" s="22">
        <v>10</v>
      </c>
      <c r="B174" s="23"/>
      <c r="C174" s="90"/>
      <c r="D174" s="99"/>
      <c r="E174" s="103"/>
      <c r="F174" s="103"/>
      <c r="G174" s="103"/>
      <c r="H174" s="99"/>
      <c r="I174" s="99"/>
      <c r="J174" s="265"/>
      <c r="K174" s="105"/>
      <c r="L174" s="103"/>
      <c r="M174" s="28"/>
      <c r="N174" s="28"/>
      <c r="O174" s="28"/>
      <c r="P174" s="103"/>
      <c r="Q174" s="103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30">
        <f t="shared" si="110"/>
        <v>0</v>
      </c>
      <c r="AJ174" s="30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</row>
    <row r="175" spans="1:44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24">
        <f>IF(ISERROR(AH175/J175),0,AH175/J175)</f>
        <v>0</v>
      </c>
      <c r="AJ175" s="224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</row>
    <row r="176" spans="1:44" ht="12.75" customHeight="1" x14ac:dyDescent="0.25">
      <c r="A176" s="571" t="s">
        <v>74</v>
      </c>
      <c r="B176" s="572"/>
      <c r="C176" s="572"/>
      <c r="D176" s="572"/>
      <c r="E176" s="573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208"/>
      <c r="AJ176" s="208"/>
    </row>
    <row r="177" spans="1:44" ht="12.75" hidden="1" customHeight="1" outlineLevel="1" x14ac:dyDescent="0.25">
      <c r="A177" s="22">
        <v>1</v>
      </c>
      <c r="B177" s="23"/>
      <c r="C177" s="101"/>
      <c r="D177" s="98"/>
      <c r="E177" s="102"/>
      <c r="F177" s="102"/>
      <c r="G177" s="102"/>
      <c r="H177" s="98"/>
      <c r="I177" s="98"/>
      <c r="J177" s="265"/>
      <c r="K177" s="93"/>
      <c r="L177" s="102"/>
      <c r="M177" s="28"/>
      <c r="N177" s="28"/>
      <c r="O177" s="28"/>
      <c r="P177" s="102"/>
      <c r="Q177" s="102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30">
        <f>IF(ISERROR(AH177/J177),0,AH177/J177)</f>
        <v>0</v>
      </c>
      <c r="AJ177" s="30">
        <f t="shared" ref="AJ177:AJ186" si="113">IF(ISERROR(AH177/$AH$191),"-",AH177/$AH$191)</f>
        <v>0</v>
      </c>
      <c r="AK177" s="11"/>
      <c r="AL177" s="11"/>
      <c r="AM177" s="11"/>
      <c r="AN177" s="11"/>
      <c r="AO177" s="11"/>
      <c r="AP177" s="11"/>
      <c r="AQ177" s="11"/>
      <c r="AR177" s="11"/>
    </row>
    <row r="178" spans="1:44" ht="12.75" hidden="1" customHeight="1" outlineLevel="1" x14ac:dyDescent="0.25">
      <c r="A178" s="22">
        <v>2</v>
      </c>
      <c r="B178" s="23"/>
      <c r="C178" s="90"/>
      <c r="D178" s="99"/>
      <c r="E178" s="103"/>
      <c r="F178" s="103"/>
      <c r="G178" s="103"/>
      <c r="H178" s="99"/>
      <c r="I178" s="99"/>
      <c r="J178" s="265"/>
      <c r="K178" s="104"/>
      <c r="L178" s="103"/>
      <c r="M178" s="28"/>
      <c r="N178" s="28"/>
      <c r="O178" s="28"/>
      <c r="P178" s="103"/>
      <c r="Q178" s="103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30">
        <f t="shared" ref="AI178:AI186" si="118">IF(ISERROR(AH178/J178),0,AH178/J178)</f>
        <v>0</v>
      </c>
      <c r="AJ178" s="30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</row>
    <row r="179" spans="1:44" ht="12.75" hidden="1" customHeight="1" outlineLevel="1" x14ac:dyDescent="0.25">
      <c r="A179" s="22">
        <v>3</v>
      </c>
      <c r="B179" s="23"/>
      <c r="C179" s="90"/>
      <c r="D179" s="99"/>
      <c r="E179" s="103"/>
      <c r="F179" s="103"/>
      <c r="G179" s="103"/>
      <c r="H179" s="99"/>
      <c r="I179" s="99"/>
      <c r="J179" s="265"/>
      <c r="K179" s="104"/>
      <c r="L179" s="103"/>
      <c r="M179" s="28"/>
      <c r="N179" s="28"/>
      <c r="O179" s="28"/>
      <c r="P179" s="103"/>
      <c r="Q179" s="103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30">
        <f t="shared" si="118"/>
        <v>0</v>
      </c>
      <c r="AJ179" s="30">
        <f t="shared" si="113"/>
        <v>0</v>
      </c>
    </row>
    <row r="180" spans="1:44" ht="12.75" hidden="1" customHeight="1" outlineLevel="1" x14ac:dyDescent="0.25">
      <c r="A180" s="22">
        <v>4</v>
      </c>
      <c r="B180" s="23"/>
      <c r="C180" s="90"/>
      <c r="D180" s="99"/>
      <c r="E180" s="103"/>
      <c r="F180" s="103"/>
      <c r="G180" s="103"/>
      <c r="H180" s="99"/>
      <c r="I180" s="99"/>
      <c r="J180" s="265"/>
      <c r="K180" s="104"/>
      <c r="L180" s="103"/>
      <c r="M180" s="28"/>
      <c r="N180" s="28"/>
      <c r="O180" s="28"/>
      <c r="P180" s="103"/>
      <c r="Q180" s="103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30">
        <f t="shared" si="118"/>
        <v>0</v>
      </c>
      <c r="AJ180" s="30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</row>
    <row r="181" spans="1:44" ht="12.75" hidden="1" customHeight="1" outlineLevel="1" x14ac:dyDescent="0.25">
      <c r="A181" s="22">
        <v>5</v>
      </c>
      <c r="B181" s="23"/>
      <c r="C181" s="90"/>
      <c r="D181" s="99"/>
      <c r="E181" s="103"/>
      <c r="F181" s="103"/>
      <c r="G181" s="103"/>
      <c r="H181" s="99"/>
      <c r="I181" s="99"/>
      <c r="J181" s="265"/>
      <c r="K181" s="104"/>
      <c r="L181" s="103"/>
      <c r="M181" s="28"/>
      <c r="N181" s="28"/>
      <c r="O181" s="28"/>
      <c r="P181" s="103"/>
      <c r="Q181" s="103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30">
        <f t="shared" si="118"/>
        <v>0</v>
      </c>
      <c r="AJ181" s="30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</row>
    <row r="182" spans="1:44" ht="12.75" hidden="1" customHeight="1" outlineLevel="1" x14ac:dyDescent="0.25">
      <c r="A182" s="22">
        <v>6</v>
      </c>
      <c r="B182" s="23"/>
      <c r="C182" s="90"/>
      <c r="D182" s="99"/>
      <c r="E182" s="103"/>
      <c r="F182" s="103"/>
      <c r="G182" s="103"/>
      <c r="H182" s="99"/>
      <c r="I182" s="99"/>
      <c r="J182" s="265"/>
      <c r="K182" s="104"/>
      <c r="L182" s="103"/>
      <c r="M182" s="28"/>
      <c r="N182" s="28"/>
      <c r="O182" s="28"/>
      <c r="P182" s="103"/>
      <c r="Q182" s="103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30">
        <f t="shared" si="118"/>
        <v>0</v>
      </c>
      <c r="AJ182" s="30">
        <f t="shared" si="113"/>
        <v>0</v>
      </c>
    </row>
    <row r="183" spans="1:44" ht="12.75" hidden="1" customHeight="1" outlineLevel="1" x14ac:dyDescent="0.25">
      <c r="A183" s="22">
        <v>7</v>
      </c>
      <c r="B183" s="23"/>
      <c r="C183" s="90"/>
      <c r="D183" s="99"/>
      <c r="E183" s="103"/>
      <c r="F183" s="103"/>
      <c r="G183" s="103"/>
      <c r="H183" s="99"/>
      <c r="I183" s="99"/>
      <c r="J183" s="265"/>
      <c r="K183" s="104"/>
      <c r="L183" s="103"/>
      <c r="M183" s="28"/>
      <c r="N183" s="28"/>
      <c r="O183" s="28"/>
      <c r="P183" s="103"/>
      <c r="Q183" s="103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30">
        <f t="shared" si="118"/>
        <v>0</v>
      </c>
      <c r="AJ183" s="30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</row>
    <row r="184" spans="1:44" ht="12.75" hidden="1" customHeight="1" outlineLevel="1" x14ac:dyDescent="0.25">
      <c r="A184" s="22">
        <v>8</v>
      </c>
      <c r="B184" s="23"/>
      <c r="C184" s="90"/>
      <c r="D184" s="99"/>
      <c r="E184" s="103"/>
      <c r="F184" s="103"/>
      <c r="G184" s="103"/>
      <c r="H184" s="99"/>
      <c r="I184" s="99"/>
      <c r="J184" s="265"/>
      <c r="K184" s="104"/>
      <c r="L184" s="103"/>
      <c r="M184" s="28"/>
      <c r="N184" s="28"/>
      <c r="O184" s="28"/>
      <c r="P184" s="103"/>
      <c r="Q184" s="103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30">
        <f t="shared" si="118"/>
        <v>0</v>
      </c>
      <c r="AJ184" s="30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</row>
    <row r="185" spans="1:44" ht="12.75" hidden="1" customHeight="1" outlineLevel="1" x14ac:dyDescent="0.25">
      <c r="A185" s="22">
        <v>9</v>
      </c>
      <c r="B185" s="23"/>
      <c r="C185" s="90"/>
      <c r="D185" s="99"/>
      <c r="E185" s="103"/>
      <c r="F185" s="103"/>
      <c r="G185" s="103"/>
      <c r="H185" s="99"/>
      <c r="I185" s="99"/>
      <c r="J185" s="265"/>
      <c r="K185" s="104"/>
      <c r="L185" s="103"/>
      <c r="M185" s="28"/>
      <c r="N185" s="28"/>
      <c r="O185" s="28"/>
      <c r="P185" s="103"/>
      <c r="Q185" s="103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30">
        <f t="shared" si="118"/>
        <v>0</v>
      </c>
      <c r="AJ185" s="30">
        <f t="shared" si="113"/>
        <v>0</v>
      </c>
    </row>
    <row r="186" spans="1:44" ht="12.75" hidden="1" customHeight="1" outlineLevel="1" x14ac:dyDescent="0.25">
      <c r="A186" s="22">
        <v>10</v>
      </c>
      <c r="B186" s="23"/>
      <c r="C186" s="90"/>
      <c r="D186" s="99"/>
      <c r="E186" s="103"/>
      <c r="F186" s="103"/>
      <c r="G186" s="103"/>
      <c r="H186" s="99"/>
      <c r="I186" s="99"/>
      <c r="J186" s="265"/>
      <c r="K186" s="105"/>
      <c r="L186" s="103"/>
      <c r="M186" s="28"/>
      <c r="N186" s="28"/>
      <c r="O186" s="28"/>
      <c r="P186" s="103"/>
      <c r="Q186" s="103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30">
        <f t="shared" si="118"/>
        <v>0</v>
      </c>
      <c r="AJ186" s="30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</row>
    <row r="187" spans="1:44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24">
        <f>IF(ISERROR(AH187/J187),0,AH187/J187)</f>
        <v>0</v>
      </c>
      <c r="AJ187" s="224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</row>
    <row r="188" spans="1:44" ht="12.75" customHeight="1" x14ac:dyDescent="0.25">
      <c r="A188" s="571" t="s">
        <v>76</v>
      </c>
      <c r="B188" s="572"/>
      <c r="C188" s="572"/>
      <c r="D188" s="572"/>
      <c r="E188" s="573"/>
      <c r="F188" s="16"/>
      <c r="G188" s="5"/>
      <c r="H188" s="17"/>
      <c r="I188" s="17"/>
      <c r="J188" s="593">
        <v>372961000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208"/>
      <c r="AJ188" s="208"/>
    </row>
    <row r="189" spans="1:44" ht="24.95" customHeight="1" x14ac:dyDescent="0.25">
      <c r="A189" s="240">
        <v>1</v>
      </c>
      <c r="B189" s="239"/>
      <c r="C189" s="286" t="s">
        <v>77</v>
      </c>
      <c r="D189" s="316">
        <v>44795</v>
      </c>
      <c r="E189" s="241" t="s">
        <v>78</v>
      </c>
      <c r="F189" s="241" t="s">
        <v>79</v>
      </c>
      <c r="G189" s="5" t="s">
        <v>80</v>
      </c>
      <c r="H189" s="17"/>
      <c r="I189" s="17"/>
      <c r="J189" s="594"/>
      <c r="K189" s="243">
        <v>372961000</v>
      </c>
      <c r="L189" s="18" t="s">
        <v>81</v>
      </c>
      <c r="M189" s="238"/>
      <c r="N189" s="19"/>
      <c r="O189" s="238"/>
      <c r="P189" s="5"/>
      <c r="Q189" s="20"/>
      <c r="R189" s="29"/>
      <c r="S189" s="29"/>
      <c r="T189" s="29"/>
      <c r="U189" s="29"/>
      <c r="V189" s="29"/>
      <c r="W189" s="29"/>
      <c r="X189" s="29"/>
      <c r="Y189" s="29"/>
      <c r="Z189" s="28"/>
      <c r="AA189" s="28">
        <v>261073400</v>
      </c>
      <c r="AB189" s="28"/>
      <c r="AC189" s="29">
        <f>SUM(Z189:AB189)</f>
        <v>261073400</v>
      </c>
      <c r="AD189" s="28"/>
      <c r="AE189" s="28"/>
      <c r="AF189" s="28">
        <v>111888600</v>
      </c>
      <c r="AG189" s="29">
        <f>SUM(AD189:AF189)</f>
        <v>111888600</v>
      </c>
      <c r="AH189" s="29">
        <f>SUM(U188,Y189,AC189,AG189)</f>
        <v>372962000</v>
      </c>
      <c r="AI189" s="30">
        <f>IF(ISERROR(AH189/J188),0,AH189/J188)</f>
        <v>1.0000026812454921</v>
      </c>
      <c r="AJ189" s="30">
        <f>IF(ISERROR(AH189/$AH$191),"-",AH189/$AH$191)</f>
        <v>1</v>
      </c>
    </row>
    <row r="190" spans="1:44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372961000</v>
      </c>
      <c r="K190" s="222">
        <f>SUM(K189:K189)</f>
        <v>372961000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>SUM(R189:R189)</f>
        <v>0</v>
      </c>
      <c r="S190" s="222">
        <f>SUM(S189:S189)</f>
        <v>0</v>
      </c>
      <c r="T190" s="222">
        <f>SUM(T189:T189)</f>
        <v>0</v>
      </c>
      <c r="U190" s="222">
        <f>SUM(U189:U189)</f>
        <v>0</v>
      </c>
      <c r="V190" s="222">
        <f t="shared" ref="V190:X190" si="120">SUM(V189:V189)</f>
        <v>0</v>
      </c>
      <c r="W190" s="222">
        <f t="shared" si="120"/>
        <v>0</v>
      </c>
      <c r="X190" s="222">
        <f t="shared" si="120"/>
        <v>0</v>
      </c>
      <c r="Y190" s="222">
        <f>SUM(Y189:Y189)</f>
        <v>0</v>
      </c>
      <c r="Z190" s="222">
        <f t="shared" ref="Z190:AB190" si="121">SUM(Z189:Z189)</f>
        <v>0</v>
      </c>
      <c r="AA190" s="222">
        <f t="shared" si="121"/>
        <v>261073400</v>
      </c>
      <c r="AB190" s="222">
        <f t="shared" si="121"/>
        <v>0</v>
      </c>
      <c r="AC190" s="222">
        <f>SUM(AC189:AC189)</f>
        <v>261073400</v>
      </c>
      <c r="AD190" s="222">
        <f t="shared" ref="AD190:AF190" si="122">SUM(AD189:AD189)</f>
        <v>0</v>
      </c>
      <c r="AE190" s="222">
        <f t="shared" si="122"/>
        <v>0</v>
      </c>
      <c r="AF190" s="222">
        <f t="shared" si="122"/>
        <v>111888600</v>
      </c>
      <c r="AG190" s="222">
        <f>SUM(AG189:AG189)</f>
        <v>111888600</v>
      </c>
      <c r="AH190" s="222">
        <f>SUM(AH189:AH189)</f>
        <v>372962000</v>
      </c>
      <c r="AI190" s="224">
        <f>IF(ISERROR(AH190/J190),0,AH190/J190)</f>
        <v>1.0000026812454921</v>
      </c>
      <c r="AJ190" s="224">
        <f>IF(ISERROR(AH190/$AH$191),0,AH190/$AH$191)</f>
        <v>1</v>
      </c>
      <c r="AK190" s="11"/>
      <c r="AL190" s="11"/>
      <c r="AM190" s="11"/>
      <c r="AN190" s="11"/>
      <c r="AO190" s="11"/>
      <c r="AP190" s="11"/>
      <c r="AQ190" s="11"/>
      <c r="AR190" s="11"/>
    </row>
    <row r="191" spans="1:44" ht="15" customHeight="1" x14ac:dyDescent="0.25">
      <c r="A191" s="568" t="s">
        <v>83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372961000</v>
      </c>
      <c r="K191" s="225">
        <f>+K19+K31+K43+K55+K67+K79+K91+K103+K115+K127+K139+K151+K187+K163+K175+K190</f>
        <v>372961000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3">+R19+R31+R43+R55+R67+R79+R91+R103+R115+R127+R139+R151+R187+R163+R175+R190</f>
        <v>0</v>
      </c>
      <c r="S191" s="225">
        <f t="shared" si="123"/>
        <v>0</v>
      </c>
      <c r="T191" s="225">
        <f t="shared" si="123"/>
        <v>0</v>
      </c>
      <c r="U191" s="225">
        <f t="shared" si="123"/>
        <v>0</v>
      </c>
      <c r="V191" s="225">
        <f t="shared" si="123"/>
        <v>0</v>
      </c>
      <c r="W191" s="225">
        <f t="shared" si="123"/>
        <v>0</v>
      </c>
      <c r="X191" s="225">
        <f t="shared" si="123"/>
        <v>0</v>
      </c>
      <c r="Y191" s="225">
        <f t="shared" si="123"/>
        <v>0</v>
      </c>
      <c r="Z191" s="225">
        <f t="shared" si="123"/>
        <v>0</v>
      </c>
      <c r="AA191" s="225">
        <f t="shared" si="123"/>
        <v>261073400</v>
      </c>
      <c r="AB191" s="225">
        <f t="shared" si="123"/>
        <v>0</v>
      </c>
      <c r="AC191" s="225">
        <f t="shared" si="123"/>
        <v>261073400</v>
      </c>
      <c r="AD191" s="225">
        <f t="shared" si="123"/>
        <v>0</v>
      </c>
      <c r="AE191" s="225">
        <f t="shared" si="123"/>
        <v>0</v>
      </c>
      <c r="AF191" s="225">
        <f t="shared" si="123"/>
        <v>111888600</v>
      </c>
      <c r="AG191" s="225">
        <f t="shared" si="123"/>
        <v>111888600</v>
      </c>
      <c r="AH191" s="225">
        <f t="shared" si="123"/>
        <v>372962000</v>
      </c>
      <c r="AI191" s="228">
        <f>IF(ISERROR(AH191/J191),0,AH191/J191)</f>
        <v>1.0000026812454921</v>
      </c>
      <c r="AJ191" s="228">
        <f>IF(ISERROR(AH191/$AH$191),0,AH191/$AH$191)</f>
        <v>1</v>
      </c>
    </row>
    <row r="192" spans="1:44" x14ac:dyDescent="0.25">
      <c r="J192" s="41"/>
      <c r="R192" s="41"/>
      <c r="S192" s="41"/>
      <c r="T192" s="41"/>
      <c r="V192" s="41"/>
      <c r="W192" s="41"/>
      <c r="X192" s="41"/>
      <c r="Z192" s="41"/>
      <c r="AA192" s="41"/>
      <c r="AB192" s="41"/>
      <c r="AD192" s="41"/>
      <c r="AE192" s="41"/>
      <c r="AF192" s="41"/>
      <c r="AK192" s="11"/>
      <c r="AL192" s="11"/>
      <c r="AM192" s="11"/>
      <c r="AN192" s="11"/>
      <c r="AO192" s="11"/>
      <c r="AP192" s="11"/>
      <c r="AQ192" s="11"/>
      <c r="AR192" s="11"/>
    </row>
    <row r="193" spans="1:44" x14ac:dyDescent="0.25">
      <c r="J193" s="41"/>
      <c r="R193" s="41"/>
      <c r="S193" s="41"/>
      <c r="T193" s="41"/>
      <c r="V193" s="41"/>
      <c r="W193" s="41"/>
      <c r="X193" s="41"/>
      <c r="Z193" s="41"/>
      <c r="AA193" s="41"/>
      <c r="AB193" s="41"/>
      <c r="AD193" s="41"/>
      <c r="AE193" s="41"/>
      <c r="AF193" s="41"/>
      <c r="AK193" s="11"/>
      <c r="AL193" s="11"/>
      <c r="AM193" s="11"/>
      <c r="AN193" s="11"/>
      <c r="AO193" s="11"/>
      <c r="AP193" s="11"/>
      <c r="AQ193" s="11"/>
      <c r="AR193" s="11"/>
    </row>
    <row r="194" spans="1:44" ht="15" x14ac:dyDescent="0.25">
      <c r="J194" s="242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44" x14ac:dyDescent="0.25">
      <c r="J195" s="41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44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44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44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44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44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44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44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44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44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44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44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44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J188:J189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127:I12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6:E56"/>
    <mergeCell ref="A67:I67"/>
    <mergeCell ref="A68:E68"/>
    <mergeCell ref="A115:I115"/>
    <mergeCell ref="A116:E116"/>
    <mergeCell ref="A31:I31"/>
    <mergeCell ref="A32:E32"/>
    <mergeCell ref="A43:I43"/>
    <mergeCell ref="A44:E44"/>
    <mergeCell ref="A55:I55"/>
    <mergeCell ref="A128:E128"/>
    <mergeCell ref="A139:I139"/>
    <mergeCell ref="A5:AJ5"/>
    <mergeCell ref="A188:E188"/>
    <mergeCell ref="A190:I190"/>
    <mergeCell ref="A151:I151"/>
    <mergeCell ref="A80:E80"/>
    <mergeCell ref="A91:I91"/>
    <mergeCell ref="A92:E92"/>
    <mergeCell ref="A103:I103"/>
    <mergeCell ref="A104:E104"/>
    <mergeCell ref="A140:E140"/>
    <mergeCell ref="A79:I79"/>
    <mergeCell ref="A8:E8"/>
    <mergeCell ref="A19:I19"/>
    <mergeCell ref="A20:E20"/>
    <mergeCell ref="A191:I191"/>
    <mergeCell ref="A152:E152"/>
    <mergeCell ref="A163:I163"/>
    <mergeCell ref="A164:E164"/>
    <mergeCell ref="A175:I175"/>
    <mergeCell ref="A176:E176"/>
    <mergeCell ref="A187:I18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ecimal" allowBlank="1" showInputMessage="1" showErrorMessage="1" errorTitle="Sólo números" error="Sólo ingresar números sin letras_x000a_" sqref="M117 AD189:AF189 M59:N66 M106:N114 M118:N126 Z189:AB189 V117:X12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zoomScaleNormal="100" workbookViewId="0">
      <selection activeCell="Q9" sqref="Q9"/>
    </sheetView>
  </sheetViews>
  <sheetFormatPr baseColWidth="10" defaultColWidth="11.42578125" defaultRowHeight="12.75" outlineLevelCol="1" x14ac:dyDescent="0.25"/>
  <cols>
    <col min="1" max="1" width="42.710937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+'24-02-014-002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+'24-02-014-002 Ind. Proy'!A5:U5</f>
        <v>24-02-014 "Programa de Apoyo al Microemprendimiento"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+'24-02-014-002 Ind. Proy'!J19</f>
        <v>0</v>
      </c>
      <c r="C8" s="9">
        <f>+'24-02-014-002 Ind. Proy'!K19</f>
        <v>0</v>
      </c>
      <c r="D8" s="9">
        <f>+'24-02-014-002 Ind. Proy'!M19</f>
        <v>0</v>
      </c>
      <c r="E8" s="9">
        <f>+'24-02-014-002 Ind. Proy'!N19</f>
        <v>0</v>
      </c>
      <c r="F8" s="9">
        <f>+'24-02-014-002 Ind. Proy'!O19</f>
        <v>0</v>
      </c>
      <c r="G8" s="9">
        <f>+'24-02-014-002 Ind. Proy'!R19</f>
        <v>0</v>
      </c>
      <c r="H8" s="9">
        <f>+'24-02-014-002 Ind. Proy'!S19</f>
        <v>0</v>
      </c>
      <c r="I8" s="9">
        <f>+'24-02-014-002 Ind. Proy'!T19</f>
        <v>0</v>
      </c>
      <c r="J8" s="9">
        <f>+'24-02-014-002 Ind. Proy'!U19</f>
        <v>0</v>
      </c>
      <c r="K8" s="9">
        <f>+'24-02-014-002 Ind. Proy'!V19</f>
        <v>0</v>
      </c>
      <c r="L8" s="9">
        <f>+'24-02-014-002 Ind. Proy'!W19</f>
        <v>0</v>
      </c>
      <c r="M8" s="9">
        <f>+'24-02-014-002 Ind. Proy'!X19</f>
        <v>0</v>
      </c>
      <c r="N8" s="9">
        <f>+'24-02-014-002 Ind. Proy'!Y19</f>
        <v>0</v>
      </c>
      <c r="O8" s="9">
        <f>+'24-02-014-002 Ind. Proy'!Z19</f>
        <v>0</v>
      </c>
      <c r="P8" s="9">
        <f>+'24-02-014-002 Ind. Proy'!AA19</f>
        <v>0</v>
      </c>
      <c r="Q8" s="9">
        <f>+'24-02-014-002 Ind. Proy'!AB19</f>
        <v>0</v>
      </c>
      <c r="R8" s="9">
        <f>+'24-02-014-002 Ind. Proy'!AC19</f>
        <v>0</v>
      </c>
      <c r="S8" s="9">
        <f>+'24-02-014-002 Ind. Proy'!AD19</f>
        <v>0</v>
      </c>
      <c r="T8" s="9">
        <f>+'24-02-014-002 Ind. Proy'!AE19</f>
        <v>0</v>
      </c>
      <c r="U8" s="9">
        <f>+'24-02-014-002 Ind. Proy'!AF19</f>
        <v>0</v>
      </c>
      <c r="V8" s="9">
        <f>+'24-02-014-002 Ind. Proy'!AG19</f>
        <v>0</v>
      </c>
      <c r="W8" s="9">
        <f>+'24-02-014-002 Ind. Proy'!AH19</f>
        <v>0</v>
      </c>
      <c r="X8" s="109">
        <f>+'24-02-014-002 Ind. Proy'!AI19</f>
        <v>0</v>
      </c>
      <c r="Y8" s="109">
        <f>+'24-02-014-002 Ind. Proy'!AJ19</f>
        <v>0</v>
      </c>
    </row>
    <row r="9" spans="1:25" ht="24.75" customHeight="1" x14ac:dyDescent="0.25">
      <c r="A9" s="43" t="s">
        <v>48</v>
      </c>
      <c r="B9" s="9">
        <f>+'24-02-014-002 Ind. Proy'!J31</f>
        <v>0</v>
      </c>
      <c r="C9" s="9">
        <f>+'24-02-014-002 Ind. Proy'!K31</f>
        <v>0</v>
      </c>
      <c r="D9" s="9">
        <f>+'24-02-014-002 Ind. Proy'!M31</f>
        <v>0</v>
      </c>
      <c r="E9" s="9">
        <f>+'24-02-014-002 Ind. Proy'!N31</f>
        <v>0</v>
      </c>
      <c r="F9" s="9">
        <f>+'24-02-014-002 Ind. Proy'!O31</f>
        <v>0</v>
      </c>
      <c r="G9" s="9">
        <f>+'24-02-014-002 Ind. Proy'!R31</f>
        <v>0</v>
      </c>
      <c r="H9" s="9">
        <f>+'24-02-014-002 Ind. Proy'!S31</f>
        <v>0</v>
      </c>
      <c r="I9" s="9">
        <f>+'24-02-014-002 Ind. Proy'!T31</f>
        <v>0</v>
      </c>
      <c r="J9" s="9">
        <f>+'24-02-014-002 Ind. Proy'!U31</f>
        <v>0</v>
      </c>
      <c r="K9" s="9">
        <f>+'24-02-014-002 Ind. Proy'!V31</f>
        <v>0</v>
      </c>
      <c r="L9" s="9">
        <f>+'24-02-014-002 Ind. Proy'!W31</f>
        <v>0</v>
      </c>
      <c r="M9" s="9">
        <f>+'24-02-014-002 Ind. Proy'!X31</f>
        <v>0</v>
      </c>
      <c r="N9" s="9">
        <f>+'24-02-014-002 Ind. Proy'!Y31</f>
        <v>0</v>
      </c>
      <c r="O9" s="9">
        <f>+'24-02-014-002 Ind. Proy'!Z31</f>
        <v>0</v>
      </c>
      <c r="P9" s="9">
        <f>+'24-02-014-002 Ind. Proy'!AA31</f>
        <v>0</v>
      </c>
      <c r="Q9" s="9">
        <f>+'24-02-014-002 Ind. Proy'!AB31</f>
        <v>0</v>
      </c>
      <c r="R9" s="9">
        <f>+'24-02-014-002 Ind. Proy'!AC31</f>
        <v>0</v>
      </c>
      <c r="S9" s="9">
        <f>+'24-02-014-002 Ind. Proy'!AD31</f>
        <v>0</v>
      </c>
      <c r="T9" s="9">
        <f>+'24-02-014-002 Ind. Proy'!AE31</f>
        <v>0</v>
      </c>
      <c r="U9" s="9">
        <f>+'24-02-014-002 Ind. Proy'!AF31</f>
        <v>0</v>
      </c>
      <c r="V9" s="9">
        <f>+'24-02-014-002 Ind. Proy'!AG31</f>
        <v>0</v>
      </c>
      <c r="W9" s="9">
        <f>+'24-02-014-002 Ind. Proy'!AH31</f>
        <v>0</v>
      </c>
      <c r="X9" s="109">
        <f>+'24-02-014-002 Ind. Proy'!AI31</f>
        <v>0</v>
      </c>
      <c r="Y9" s="109">
        <f>+'24-02-014-002 Ind. Proy'!AJ31</f>
        <v>0</v>
      </c>
    </row>
    <row r="10" spans="1:25" ht="24.75" customHeight="1" x14ac:dyDescent="0.25">
      <c r="A10" s="43" t="s">
        <v>50</v>
      </c>
      <c r="B10" s="9">
        <f>+'24-02-014-002 Ind. Proy'!J43</f>
        <v>0</v>
      </c>
      <c r="C10" s="9">
        <f>+'24-02-014-002 Ind. Proy'!K43</f>
        <v>0</v>
      </c>
      <c r="D10" s="9">
        <f>+'24-02-014-002 Ind. Proy'!M43</f>
        <v>0</v>
      </c>
      <c r="E10" s="9">
        <f>+'24-02-014-002 Ind. Proy'!N43</f>
        <v>0</v>
      </c>
      <c r="F10" s="9">
        <f>+'24-02-014-002 Ind. Proy'!O43</f>
        <v>0</v>
      </c>
      <c r="G10" s="9">
        <f>+'24-02-014-002 Ind. Proy'!R43</f>
        <v>0</v>
      </c>
      <c r="H10" s="9">
        <f>+'24-02-014-002 Ind. Proy'!S43</f>
        <v>0</v>
      </c>
      <c r="I10" s="9">
        <f>+'24-02-014-002 Ind. Proy'!T43</f>
        <v>0</v>
      </c>
      <c r="J10" s="9">
        <f>+'24-02-014-002 Ind. Proy'!U43</f>
        <v>0</v>
      </c>
      <c r="K10" s="9">
        <f>+'24-02-014-002 Ind. Proy'!V43</f>
        <v>0</v>
      </c>
      <c r="L10" s="9">
        <f>+'24-02-014-002 Ind. Proy'!W43</f>
        <v>0</v>
      </c>
      <c r="M10" s="9">
        <f>+'24-02-014-002 Ind. Proy'!X43</f>
        <v>0</v>
      </c>
      <c r="N10" s="9">
        <f>+'24-02-014-002 Ind. Proy'!Y43</f>
        <v>0</v>
      </c>
      <c r="O10" s="9">
        <f>+'24-02-014-002 Ind. Proy'!Z43</f>
        <v>0</v>
      </c>
      <c r="P10" s="9">
        <f>+'24-02-014-002 Ind. Proy'!AA43</f>
        <v>0</v>
      </c>
      <c r="Q10" s="9">
        <f>+'24-02-014-002 Ind. Proy'!AB43</f>
        <v>0</v>
      </c>
      <c r="R10" s="9">
        <f>+'24-02-014-002 Ind. Proy'!AC43</f>
        <v>0</v>
      </c>
      <c r="S10" s="9">
        <f>+'24-02-014-002 Ind. Proy'!AD43</f>
        <v>0</v>
      </c>
      <c r="T10" s="9">
        <f>+'24-02-014-002 Ind. Proy'!AE43</f>
        <v>0</v>
      </c>
      <c r="U10" s="9">
        <f>+'24-02-014-002 Ind. Proy'!AF43</f>
        <v>0</v>
      </c>
      <c r="V10" s="9">
        <f>+'24-02-014-002 Ind. Proy'!AG43</f>
        <v>0</v>
      </c>
      <c r="W10" s="9">
        <f>+'24-02-014-002 Ind. Proy'!AH43</f>
        <v>0</v>
      </c>
      <c r="X10" s="109">
        <f>+'24-02-014-002 Ind. Proy'!AI43</f>
        <v>0</v>
      </c>
      <c r="Y10" s="109">
        <f>+'24-02-014-002 Ind. Proy'!AJ43</f>
        <v>0</v>
      </c>
    </row>
    <row r="11" spans="1:25" ht="24.75" customHeight="1" x14ac:dyDescent="0.25">
      <c r="A11" s="43" t="s">
        <v>52</v>
      </c>
      <c r="B11" s="9">
        <f>+'24-02-014-002 Ind. Proy'!J55</f>
        <v>0</v>
      </c>
      <c r="C11" s="9">
        <f>+'24-02-014-002 Ind. Proy'!K55</f>
        <v>0</v>
      </c>
      <c r="D11" s="9">
        <f>+'24-02-014-002 Ind. Proy'!M55</f>
        <v>0</v>
      </c>
      <c r="E11" s="9">
        <f>+'24-02-014-002 Ind. Proy'!N55</f>
        <v>0</v>
      </c>
      <c r="F11" s="9">
        <f>+'24-02-014-002 Ind. Proy'!O55</f>
        <v>0</v>
      </c>
      <c r="G11" s="9">
        <f>+'24-02-014-002 Ind. Proy'!R55</f>
        <v>0</v>
      </c>
      <c r="H11" s="9">
        <f>+'24-02-014-002 Ind. Proy'!S55</f>
        <v>0</v>
      </c>
      <c r="I11" s="9">
        <f>+'24-02-014-002 Ind. Proy'!T55</f>
        <v>0</v>
      </c>
      <c r="J11" s="9">
        <f>+'24-02-014-002 Ind. Proy'!U55</f>
        <v>0</v>
      </c>
      <c r="K11" s="9">
        <f>+'24-02-014-002 Ind. Proy'!V55</f>
        <v>0</v>
      </c>
      <c r="L11" s="9">
        <f>+'24-02-014-002 Ind. Proy'!W55</f>
        <v>0</v>
      </c>
      <c r="M11" s="9">
        <f>+'24-02-014-002 Ind. Proy'!X55</f>
        <v>0</v>
      </c>
      <c r="N11" s="9">
        <f>+'24-02-014-002 Ind. Proy'!Y55</f>
        <v>0</v>
      </c>
      <c r="O11" s="9">
        <f>+'24-02-014-002 Ind. Proy'!Z55</f>
        <v>0</v>
      </c>
      <c r="P11" s="9">
        <f>+'24-02-014-002 Ind. Proy'!AA55</f>
        <v>0</v>
      </c>
      <c r="Q11" s="9">
        <f>+'24-02-014-002 Ind. Proy'!AB55</f>
        <v>0</v>
      </c>
      <c r="R11" s="9">
        <f>+'24-02-014-002 Ind. Proy'!AC55</f>
        <v>0</v>
      </c>
      <c r="S11" s="9">
        <f>+'24-02-014-002 Ind. Proy'!AD55</f>
        <v>0</v>
      </c>
      <c r="T11" s="9">
        <f>+'24-02-014-002 Ind. Proy'!AE55</f>
        <v>0</v>
      </c>
      <c r="U11" s="9">
        <f>+'24-02-014-002 Ind. Proy'!AF55</f>
        <v>0</v>
      </c>
      <c r="V11" s="9">
        <f>+'24-02-014-002 Ind. Proy'!AG55</f>
        <v>0</v>
      </c>
      <c r="W11" s="9">
        <f>+'24-02-014-002 Ind. Proy'!AH55</f>
        <v>0</v>
      </c>
      <c r="X11" s="109">
        <f>+'24-02-014-002 Ind. Proy'!AI55</f>
        <v>0</v>
      </c>
      <c r="Y11" s="109">
        <f>+'24-02-014-002 Ind. Proy'!AJ55</f>
        <v>0</v>
      </c>
    </row>
    <row r="12" spans="1:25" ht="24.75" customHeight="1" x14ac:dyDescent="0.25">
      <c r="A12" s="43" t="s">
        <v>54</v>
      </c>
      <c r="B12" s="9">
        <f>+'24-02-014-002 Ind. Proy'!J67</f>
        <v>0</v>
      </c>
      <c r="C12" s="9">
        <f>+'24-02-014-002 Ind. Proy'!K67</f>
        <v>0</v>
      </c>
      <c r="D12" s="9">
        <f>+'24-02-014-002 Ind. Proy'!M67</f>
        <v>0</v>
      </c>
      <c r="E12" s="9">
        <f>+'24-02-014-002 Ind. Proy'!N67</f>
        <v>0</v>
      </c>
      <c r="F12" s="9">
        <f>+'24-02-014-002 Ind. Proy'!O67</f>
        <v>0</v>
      </c>
      <c r="G12" s="9">
        <f>+'24-02-014-002 Ind. Proy'!R67</f>
        <v>0</v>
      </c>
      <c r="H12" s="9">
        <f>+'24-02-014-002 Ind. Proy'!S67</f>
        <v>0</v>
      </c>
      <c r="I12" s="9">
        <f>+'24-02-014-002 Ind. Proy'!T67</f>
        <v>0</v>
      </c>
      <c r="J12" s="9">
        <f>+'24-02-014-002 Ind. Proy'!U67</f>
        <v>0</v>
      </c>
      <c r="K12" s="9">
        <f>+'24-02-014-002 Ind. Proy'!V67</f>
        <v>0</v>
      </c>
      <c r="L12" s="9">
        <f>+'24-02-014-002 Ind. Proy'!W67</f>
        <v>0</v>
      </c>
      <c r="M12" s="9">
        <f>+'24-02-014-002 Ind. Proy'!X67</f>
        <v>0</v>
      </c>
      <c r="N12" s="9">
        <f>+'24-02-014-002 Ind. Proy'!Y67</f>
        <v>0</v>
      </c>
      <c r="O12" s="9">
        <f>+'24-02-014-002 Ind. Proy'!Z67</f>
        <v>0</v>
      </c>
      <c r="P12" s="9">
        <f>+'24-02-014-002 Ind. Proy'!AA67</f>
        <v>0</v>
      </c>
      <c r="Q12" s="9">
        <f>+'24-02-014-002 Ind. Proy'!AB67</f>
        <v>0</v>
      </c>
      <c r="R12" s="9">
        <f>+'24-02-014-002 Ind. Proy'!AC67</f>
        <v>0</v>
      </c>
      <c r="S12" s="9">
        <f>+'24-02-014-002 Ind. Proy'!AD67</f>
        <v>0</v>
      </c>
      <c r="T12" s="9">
        <f>+'24-02-014-002 Ind. Proy'!AE67</f>
        <v>0</v>
      </c>
      <c r="U12" s="9">
        <f>+'24-02-014-002 Ind. Proy'!AF67</f>
        <v>0</v>
      </c>
      <c r="V12" s="9">
        <f>+'24-02-014-002 Ind. Proy'!AG67</f>
        <v>0</v>
      </c>
      <c r="W12" s="9">
        <f>+'24-02-014-002 Ind. Proy'!AH67</f>
        <v>0</v>
      </c>
      <c r="X12" s="109">
        <f>+'24-02-014-002 Ind. Proy'!AI67</f>
        <v>0</v>
      </c>
      <c r="Y12" s="109">
        <f>+'24-02-014-002 Ind. Proy'!AJ67</f>
        <v>0</v>
      </c>
    </row>
    <row r="13" spans="1:25" ht="24.75" customHeight="1" x14ac:dyDescent="0.25">
      <c r="A13" s="43" t="s">
        <v>56</v>
      </c>
      <c r="B13" s="9">
        <f>+'24-02-014-002 Ind. Proy'!J79</f>
        <v>0</v>
      </c>
      <c r="C13" s="9">
        <f>+'24-02-014-002 Ind. Proy'!K79</f>
        <v>0</v>
      </c>
      <c r="D13" s="9">
        <f>+'24-02-014-002 Ind. Proy'!M79</f>
        <v>0</v>
      </c>
      <c r="E13" s="9">
        <f>+'24-02-014-002 Ind. Proy'!N79</f>
        <v>0</v>
      </c>
      <c r="F13" s="9">
        <f>+'24-02-014-002 Ind. Proy'!O79</f>
        <v>0</v>
      </c>
      <c r="G13" s="9">
        <f>+'24-02-014-002 Ind. Proy'!R79</f>
        <v>0</v>
      </c>
      <c r="H13" s="9">
        <f>+'24-02-014-002 Ind. Proy'!S79</f>
        <v>0</v>
      </c>
      <c r="I13" s="9">
        <f>+'24-02-014-002 Ind. Proy'!T79</f>
        <v>0</v>
      </c>
      <c r="J13" s="9">
        <f>+'24-02-014-002 Ind. Proy'!U79</f>
        <v>0</v>
      </c>
      <c r="K13" s="9">
        <f>+'24-02-014-002 Ind. Proy'!V79</f>
        <v>0</v>
      </c>
      <c r="L13" s="9">
        <f>+'24-02-014-002 Ind. Proy'!W79</f>
        <v>0</v>
      </c>
      <c r="M13" s="9">
        <f>+'24-02-014-002 Ind. Proy'!X79</f>
        <v>0</v>
      </c>
      <c r="N13" s="9">
        <f>+'24-02-014-002 Ind. Proy'!Y79</f>
        <v>0</v>
      </c>
      <c r="O13" s="9">
        <f>+'24-02-014-002 Ind. Proy'!Z79</f>
        <v>0</v>
      </c>
      <c r="P13" s="9">
        <f>+'24-02-014-002 Ind. Proy'!AA79</f>
        <v>0</v>
      </c>
      <c r="Q13" s="9">
        <f>+'24-02-014-002 Ind. Proy'!AB79</f>
        <v>0</v>
      </c>
      <c r="R13" s="9">
        <f>+'24-02-014-002 Ind. Proy'!AC79</f>
        <v>0</v>
      </c>
      <c r="S13" s="9">
        <f>+'24-02-014-002 Ind. Proy'!AD79</f>
        <v>0</v>
      </c>
      <c r="T13" s="9">
        <f>+'24-02-014-002 Ind. Proy'!AE79</f>
        <v>0</v>
      </c>
      <c r="U13" s="9">
        <f>+'24-02-014-002 Ind. Proy'!AF79</f>
        <v>0</v>
      </c>
      <c r="V13" s="9">
        <f>+'24-02-014-002 Ind. Proy'!AG79</f>
        <v>0</v>
      </c>
      <c r="W13" s="9">
        <f>+'24-02-014-002 Ind. Proy'!AH79</f>
        <v>0</v>
      </c>
      <c r="X13" s="109">
        <f>+'24-02-014-002 Ind. Proy'!AI79</f>
        <v>0</v>
      </c>
      <c r="Y13" s="109">
        <f>+'24-02-014-002 Ind. Proy'!AJ79</f>
        <v>0</v>
      </c>
    </row>
    <row r="14" spans="1:25" ht="24.75" customHeight="1" x14ac:dyDescent="0.25">
      <c r="A14" s="43" t="s">
        <v>58</v>
      </c>
      <c r="B14" s="9">
        <f>+'24-02-014-002 Ind. Proy'!J91</f>
        <v>0</v>
      </c>
      <c r="C14" s="9">
        <f>+'24-02-014-002 Ind. Proy'!K91</f>
        <v>0</v>
      </c>
      <c r="D14" s="9">
        <f>+'24-02-014-002 Ind. Proy'!M91</f>
        <v>0</v>
      </c>
      <c r="E14" s="9">
        <f>+'24-02-014-002 Ind. Proy'!N91</f>
        <v>0</v>
      </c>
      <c r="F14" s="9">
        <f>+'24-02-014-002 Ind. Proy'!O91</f>
        <v>0</v>
      </c>
      <c r="G14" s="9">
        <f>+'24-02-014-002 Ind. Proy'!R91</f>
        <v>0</v>
      </c>
      <c r="H14" s="9">
        <f>+'24-02-014-002 Ind. Proy'!S91</f>
        <v>0</v>
      </c>
      <c r="I14" s="9">
        <f>+'24-02-014-002 Ind. Proy'!T91</f>
        <v>0</v>
      </c>
      <c r="J14" s="9">
        <f>+'24-02-014-002 Ind. Proy'!U91</f>
        <v>0</v>
      </c>
      <c r="K14" s="9">
        <f>+'24-02-014-002 Ind. Proy'!V91</f>
        <v>0</v>
      </c>
      <c r="L14" s="9">
        <f>+'24-02-014-002 Ind. Proy'!W91</f>
        <v>0</v>
      </c>
      <c r="M14" s="9">
        <f>+'24-02-014-002 Ind. Proy'!X91</f>
        <v>0</v>
      </c>
      <c r="N14" s="9">
        <f>+'24-02-014-002 Ind. Proy'!Y91</f>
        <v>0</v>
      </c>
      <c r="O14" s="9">
        <f>+'24-02-014-002 Ind. Proy'!Z91</f>
        <v>0</v>
      </c>
      <c r="P14" s="9">
        <f>+'24-02-014-002 Ind. Proy'!AA91</f>
        <v>0</v>
      </c>
      <c r="Q14" s="9">
        <f>+'24-02-014-002 Ind. Proy'!AB91</f>
        <v>0</v>
      </c>
      <c r="R14" s="9">
        <f>+'24-02-014-002 Ind. Proy'!AC91</f>
        <v>0</v>
      </c>
      <c r="S14" s="9">
        <f>+'24-02-014-002 Ind. Proy'!AD91</f>
        <v>0</v>
      </c>
      <c r="T14" s="9">
        <f>+'24-02-014-002 Ind. Proy'!AE91</f>
        <v>0</v>
      </c>
      <c r="U14" s="9">
        <f>+'24-02-014-002 Ind. Proy'!AF91</f>
        <v>0</v>
      </c>
      <c r="V14" s="9">
        <f>+'24-02-014-002 Ind. Proy'!AG91</f>
        <v>0</v>
      </c>
      <c r="W14" s="9">
        <f>+'24-02-014-002 Ind. Proy'!AH91</f>
        <v>0</v>
      </c>
      <c r="X14" s="109">
        <f>+'24-02-014-002 Ind. Proy'!AI91</f>
        <v>0</v>
      </c>
      <c r="Y14" s="109">
        <f>+'24-02-014-002 Ind. Proy'!AJ91</f>
        <v>0</v>
      </c>
    </row>
    <row r="15" spans="1:25" ht="24.75" customHeight="1" x14ac:dyDescent="0.25">
      <c r="A15" s="43" t="s">
        <v>60</v>
      </c>
      <c r="B15" s="9">
        <f>+'24-02-014-002 Ind. Proy'!J103</f>
        <v>0</v>
      </c>
      <c r="C15" s="9">
        <f>+'24-02-014-002 Ind. Proy'!K103</f>
        <v>0</v>
      </c>
      <c r="D15" s="9">
        <f>+'24-02-014-002 Ind. Proy'!M103</f>
        <v>0</v>
      </c>
      <c r="E15" s="9">
        <f>+'24-02-014-002 Ind. Proy'!N103</f>
        <v>0</v>
      </c>
      <c r="F15" s="9">
        <f>+'24-02-014-002 Ind. Proy'!O103</f>
        <v>0</v>
      </c>
      <c r="G15" s="9">
        <f>+'24-02-014-002 Ind. Proy'!R103</f>
        <v>0</v>
      </c>
      <c r="H15" s="9">
        <f>+'24-02-014-002 Ind. Proy'!S103</f>
        <v>0</v>
      </c>
      <c r="I15" s="9">
        <f>+'24-02-014-002 Ind. Proy'!T103</f>
        <v>0</v>
      </c>
      <c r="J15" s="9">
        <f>+'24-02-014-002 Ind. Proy'!U103</f>
        <v>0</v>
      </c>
      <c r="K15" s="9">
        <f>+'24-02-014-002 Ind. Proy'!V103</f>
        <v>0</v>
      </c>
      <c r="L15" s="9">
        <f>+'24-02-014-002 Ind. Proy'!W103</f>
        <v>0</v>
      </c>
      <c r="M15" s="9">
        <f>+'24-02-014-002 Ind. Proy'!X103</f>
        <v>0</v>
      </c>
      <c r="N15" s="9">
        <f>+'24-02-014-002 Ind. Proy'!Y103</f>
        <v>0</v>
      </c>
      <c r="O15" s="9">
        <f>+'24-02-014-002 Ind. Proy'!Z103</f>
        <v>0</v>
      </c>
      <c r="P15" s="9">
        <f>+'24-02-014-002 Ind. Proy'!AA103</f>
        <v>0</v>
      </c>
      <c r="Q15" s="9">
        <f>+'24-02-014-002 Ind. Proy'!AB103</f>
        <v>0</v>
      </c>
      <c r="R15" s="9">
        <f>+'24-02-014-002 Ind. Proy'!AC103</f>
        <v>0</v>
      </c>
      <c r="S15" s="9">
        <f>+'24-02-014-002 Ind. Proy'!AD103</f>
        <v>0</v>
      </c>
      <c r="T15" s="9">
        <f>+'24-02-014-002 Ind. Proy'!AE103</f>
        <v>0</v>
      </c>
      <c r="U15" s="9">
        <f>+'24-02-014-002 Ind. Proy'!AF103</f>
        <v>0</v>
      </c>
      <c r="V15" s="9">
        <f>+'24-02-014-002 Ind. Proy'!AG103</f>
        <v>0</v>
      </c>
      <c r="W15" s="9">
        <f>+'24-02-014-002 Ind. Proy'!AH103</f>
        <v>0</v>
      </c>
      <c r="X15" s="109">
        <f>+'24-02-014-002 Ind. Proy'!AI103</f>
        <v>0</v>
      </c>
      <c r="Y15" s="109">
        <f>+'24-02-014-002 Ind. Proy'!AJ103</f>
        <v>0</v>
      </c>
    </row>
    <row r="16" spans="1:25" ht="24.75" customHeight="1" x14ac:dyDescent="0.25">
      <c r="A16" s="43" t="s">
        <v>62</v>
      </c>
      <c r="B16" s="9">
        <f>+'24-02-014-002 Ind. Proy'!J115</f>
        <v>0</v>
      </c>
      <c r="C16" s="9">
        <f>+'24-02-014-002 Ind. Proy'!K115</f>
        <v>0</v>
      </c>
      <c r="D16" s="9">
        <f>+'24-02-014-002 Ind. Proy'!M115</f>
        <v>0</v>
      </c>
      <c r="E16" s="9">
        <f>+'24-02-014-002 Ind. Proy'!N115</f>
        <v>0</v>
      </c>
      <c r="F16" s="9">
        <f>+'24-02-014-002 Ind. Proy'!O115</f>
        <v>0</v>
      </c>
      <c r="G16" s="9">
        <f>+'24-02-014-002 Ind. Proy'!R115</f>
        <v>0</v>
      </c>
      <c r="H16" s="9">
        <f>+'24-02-014-002 Ind. Proy'!S115</f>
        <v>0</v>
      </c>
      <c r="I16" s="9">
        <f>+'24-02-014-002 Ind. Proy'!T115</f>
        <v>0</v>
      </c>
      <c r="J16" s="9">
        <f>+'24-02-014-002 Ind. Proy'!U115</f>
        <v>0</v>
      </c>
      <c r="K16" s="9">
        <f>+'24-02-014-002 Ind. Proy'!V115</f>
        <v>0</v>
      </c>
      <c r="L16" s="9">
        <f>+'24-02-014-002 Ind. Proy'!W115</f>
        <v>0</v>
      </c>
      <c r="M16" s="9">
        <f>+'24-02-014-002 Ind. Proy'!X115</f>
        <v>0</v>
      </c>
      <c r="N16" s="9">
        <f>+'24-02-014-002 Ind. Proy'!Y115</f>
        <v>0</v>
      </c>
      <c r="O16" s="9">
        <f>+'24-02-014-002 Ind. Proy'!Z115</f>
        <v>0</v>
      </c>
      <c r="P16" s="9">
        <f>+'24-02-014-002 Ind. Proy'!AA115</f>
        <v>0</v>
      </c>
      <c r="Q16" s="9">
        <f>+'24-02-014-002 Ind. Proy'!AB115</f>
        <v>0</v>
      </c>
      <c r="R16" s="9">
        <f>+'24-02-014-002 Ind. Proy'!AC115</f>
        <v>0</v>
      </c>
      <c r="S16" s="9">
        <f>+'24-02-014-002 Ind. Proy'!AD115</f>
        <v>0</v>
      </c>
      <c r="T16" s="9">
        <f>+'24-02-014-002 Ind. Proy'!AE115</f>
        <v>0</v>
      </c>
      <c r="U16" s="9">
        <f>+'24-02-014-002 Ind. Proy'!AF115</f>
        <v>0</v>
      </c>
      <c r="V16" s="9">
        <f>+'24-02-014-002 Ind. Proy'!AG115</f>
        <v>0</v>
      </c>
      <c r="W16" s="9">
        <f>+'24-02-014-002 Ind. Proy'!AH115</f>
        <v>0</v>
      </c>
      <c r="X16" s="109">
        <f>+'24-02-014-002 Ind. Proy'!AI115</f>
        <v>0</v>
      </c>
      <c r="Y16" s="109">
        <f>+'24-02-014-002 Ind. Proy'!AJ115</f>
        <v>0</v>
      </c>
    </row>
    <row r="17" spans="1:25" ht="24.75" customHeight="1" x14ac:dyDescent="0.25">
      <c r="A17" s="43" t="s">
        <v>64</v>
      </c>
      <c r="B17" s="9">
        <f>+'24-02-014-002 Ind. Proy'!J127</f>
        <v>0</v>
      </c>
      <c r="C17" s="9">
        <f>+'24-02-014-002 Ind. Proy'!K127</f>
        <v>0</v>
      </c>
      <c r="D17" s="9">
        <f>+'24-02-014-002 Ind. Proy'!M127</f>
        <v>0</v>
      </c>
      <c r="E17" s="9">
        <f>+'24-02-014-002 Ind. Proy'!N127</f>
        <v>0</v>
      </c>
      <c r="F17" s="9">
        <f>+'24-02-014-002 Ind. Proy'!O127</f>
        <v>0</v>
      </c>
      <c r="G17" s="9">
        <f>+'24-02-014-002 Ind. Proy'!R127</f>
        <v>0</v>
      </c>
      <c r="H17" s="9">
        <f>+'24-02-014-002 Ind. Proy'!S127</f>
        <v>0</v>
      </c>
      <c r="I17" s="9">
        <f>+'24-02-014-002 Ind. Proy'!T127</f>
        <v>0</v>
      </c>
      <c r="J17" s="9">
        <f>+'24-02-014-002 Ind. Proy'!U127</f>
        <v>0</v>
      </c>
      <c r="K17" s="9">
        <f>+'24-02-014-002 Ind. Proy'!V127</f>
        <v>0</v>
      </c>
      <c r="L17" s="9">
        <f>+'24-02-014-002 Ind. Proy'!W127</f>
        <v>0</v>
      </c>
      <c r="M17" s="9">
        <f>+'24-02-014-002 Ind. Proy'!X127</f>
        <v>0</v>
      </c>
      <c r="N17" s="9">
        <f>+'24-02-014-002 Ind. Proy'!Y127</f>
        <v>0</v>
      </c>
      <c r="O17" s="9">
        <f>+'24-02-014-002 Ind. Proy'!Z127</f>
        <v>0</v>
      </c>
      <c r="P17" s="9">
        <f>+'24-02-014-002 Ind. Proy'!AA127</f>
        <v>0</v>
      </c>
      <c r="Q17" s="9">
        <f>+'24-02-014-002 Ind. Proy'!AB127</f>
        <v>0</v>
      </c>
      <c r="R17" s="9">
        <f>+'24-02-014-002 Ind. Proy'!AC127</f>
        <v>0</v>
      </c>
      <c r="S17" s="9">
        <f>+'24-02-014-002 Ind. Proy'!AD127</f>
        <v>0</v>
      </c>
      <c r="T17" s="9">
        <f>+'24-02-014-002 Ind. Proy'!AE127</f>
        <v>0</v>
      </c>
      <c r="U17" s="9">
        <f>+'24-02-014-002 Ind. Proy'!AF127</f>
        <v>0</v>
      </c>
      <c r="V17" s="9">
        <f>+'24-02-014-002 Ind. Proy'!AG127</f>
        <v>0</v>
      </c>
      <c r="W17" s="9">
        <f>+'24-02-014-002 Ind. Proy'!AH127</f>
        <v>0</v>
      </c>
      <c r="X17" s="109">
        <f>+'24-02-014-002 Ind. Proy'!AI116</f>
        <v>0</v>
      </c>
      <c r="Y17" s="109">
        <f>+'24-02-014-002 Ind. Proy'!AJ116</f>
        <v>0</v>
      </c>
    </row>
    <row r="18" spans="1:25" ht="24.75" customHeight="1" x14ac:dyDescent="0.25">
      <c r="A18" s="43" t="s">
        <v>66</v>
      </c>
      <c r="B18" s="9">
        <f>+'24-02-014-002 Ind. Proy'!J139</f>
        <v>0</v>
      </c>
      <c r="C18" s="9">
        <f>+'24-02-014-002 Ind. Proy'!K139</f>
        <v>0</v>
      </c>
      <c r="D18" s="9">
        <f>+'24-02-014-002 Ind. Proy'!M139</f>
        <v>0</v>
      </c>
      <c r="E18" s="9">
        <f>+'24-02-014-002 Ind. Proy'!N139</f>
        <v>0</v>
      </c>
      <c r="F18" s="9">
        <f>+'24-02-014-002 Ind. Proy'!O139</f>
        <v>0</v>
      </c>
      <c r="G18" s="9">
        <f>+'24-02-014-002 Ind. Proy'!R139</f>
        <v>0</v>
      </c>
      <c r="H18" s="9">
        <f>+'24-02-014-002 Ind. Proy'!S139</f>
        <v>0</v>
      </c>
      <c r="I18" s="9">
        <f>+'24-02-014-002 Ind. Proy'!T139</f>
        <v>0</v>
      </c>
      <c r="J18" s="9">
        <f>+'24-02-014-002 Ind. Proy'!U139</f>
        <v>0</v>
      </c>
      <c r="K18" s="9">
        <f>+'24-02-014-002 Ind. Proy'!V139</f>
        <v>0</v>
      </c>
      <c r="L18" s="9">
        <f>+'24-02-014-002 Ind. Proy'!W139</f>
        <v>0</v>
      </c>
      <c r="M18" s="9">
        <f>+'24-02-014-002 Ind. Proy'!X139</f>
        <v>0</v>
      </c>
      <c r="N18" s="9">
        <f>+'24-02-014-002 Ind. Proy'!Y139</f>
        <v>0</v>
      </c>
      <c r="O18" s="9">
        <f>+'24-02-014-002 Ind. Proy'!Z139</f>
        <v>0</v>
      </c>
      <c r="P18" s="9">
        <f>+'24-02-014-002 Ind. Proy'!AA139</f>
        <v>0</v>
      </c>
      <c r="Q18" s="9">
        <f>+'24-02-014-002 Ind. Proy'!AB139</f>
        <v>0</v>
      </c>
      <c r="R18" s="9">
        <f>+'24-02-014-002 Ind. Proy'!AC139</f>
        <v>0</v>
      </c>
      <c r="S18" s="9">
        <f>+'24-02-014-002 Ind. Proy'!AD139</f>
        <v>0</v>
      </c>
      <c r="T18" s="9">
        <f>+'24-02-014-002 Ind. Proy'!AE139</f>
        <v>0</v>
      </c>
      <c r="U18" s="9">
        <f>+'24-02-014-002 Ind. Proy'!AF139</f>
        <v>0</v>
      </c>
      <c r="V18" s="9">
        <f>+'24-02-014-002 Ind. Proy'!AG139</f>
        <v>0</v>
      </c>
      <c r="W18" s="9">
        <f>+'24-02-014-002 Ind. Proy'!AH139</f>
        <v>0</v>
      </c>
      <c r="X18" s="109">
        <f>+'24-02-014-002 Ind. Proy'!AI139</f>
        <v>0</v>
      </c>
      <c r="Y18" s="109">
        <f>+'24-02-014-002 Ind. Proy'!AJ139</f>
        <v>0</v>
      </c>
    </row>
    <row r="19" spans="1:25" ht="24.75" customHeight="1" x14ac:dyDescent="0.25">
      <c r="A19" s="43" t="s">
        <v>68</v>
      </c>
      <c r="B19" s="9">
        <f>+'24-02-014-002 Ind. Proy'!J151</f>
        <v>0</v>
      </c>
      <c r="C19" s="9">
        <f>+'24-02-014-002 Ind. Proy'!K151</f>
        <v>0</v>
      </c>
      <c r="D19" s="9">
        <f>+'24-02-014-002 Ind. Proy'!M151</f>
        <v>0</v>
      </c>
      <c r="E19" s="9">
        <f>+'24-02-014-002 Ind. Proy'!N151</f>
        <v>0</v>
      </c>
      <c r="F19" s="9">
        <f>+'24-02-014-002 Ind. Proy'!O151</f>
        <v>0</v>
      </c>
      <c r="G19" s="9">
        <f>+'24-02-014-002 Ind. Proy'!R151</f>
        <v>0</v>
      </c>
      <c r="H19" s="9">
        <f>+'24-02-014-002 Ind. Proy'!S151</f>
        <v>0</v>
      </c>
      <c r="I19" s="9">
        <f>+'24-02-014-002 Ind. Proy'!T151</f>
        <v>0</v>
      </c>
      <c r="J19" s="9">
        <f>+'24-02-014-002 Ind. Proy'!U151</f>
        <v>0</v>
      </c>
      <c r="K19" s="9">
        <f>+'24-02-014-002 Ind. Proy'!V151</f>
        <v>0</v>
      </c>
      <c r="L19" s="9">
        <f>+'24-02-014-002 Ind. Proy'!W151</f>
        <v>0</v>
      </c>
      <c r="M19" s="9">
        <f>+'24-02-014-002 Ind. Proy'!X151</f>
        <v>0</v>
      </c>
      <c r="N19" s="9">
        <f>+'24-02-014-002 Ind. Proy'!Y151</f>
        <v>0</v>
      </c>
      <c r="O19" s="9">
        <f>+'24-02-014-002 Ind. Proy'!Z151</f>
        <v>0</v>
      </c>
      <c r="P19" s="9">
        <f>+'24-02-014-002 Ind. Proy'!AA151</f>
        <v>0</v>
      </c>
      <c r="Q19" s="9">
        <f>+'24-02-014-002 Ind. Proy'!AB151</f>
        <v>0</v>
      </c>
      <c r="R19" s="9">
        <f>+'24-02-014-002 Ind. Proy'!AC151</f>
        <v>0</v>
      </c>
      <c r="S19" s="9">
        <f>+'24-02-014-002 Ind. Proy'!AD151</f>
        <v>0</v>
      </c>
      <c r="T19" s="9">
        <f>+'24-02-014-002 Ind. Proy'!AE151</f>
        <v>0</v>
      </c>
      <c r="U19" s="9">
        <f>+'24-02-014-002 Ind. Proy'!AF151</f>
        <v>0</v>
      </c>
      <c r="V19" s="9">
        <f>+'24-02-014-002 Ind. Proy'!AG151</f>
        <v>0</v>
      </c>
      <c r="W19" s="9">
        <f>+'24-02-014-002 Ind. Proy'!AH151</f>
        <v>0</v>
      </c>
      <c r="X19" s="109">
        <f>+'24-02-014-002 Ind. Proy'!AI151</f>
        <v>0</v>
      </c>
      <c r="Y19" s="109">
        <f>+'24-02-014-002 Ind. Proy'!AJ151</f>
        <v>0</v>
      </c>
    </row>
    <row r="20" spans="1:25" ht="24.75" customHeight="1" x14ac:dyDescent="0.25">
      <c r="A20" s="44" t="s">
        <v>70</v>
      </c>
      <c r="B20" s="9">
        <f>+'24-02-014-002 Ind. Proy'!J163</f>
        <v>0</v>
      </c>
      <c r="C20" s="9">
        <f>+'24-02-014-002 Ind. Proy'!K163</f>
        <v>0</v>
      </c>
      <c r="D20" s="9">
        <f>+'24-02-014-002 Ind. Proy'!M163</f>
        <v>0</v>
      </c>
      <c r="E20" s="9">
        <f>+'24-02-014-002 Ind. Proy'!N163</f>
        <v>0</v>
      </c>
      <c r="F20" s="9">
        <f>+'24-02-014-002 Ind. Proy'!O163</f>
        <v>0</v>
      </c>
      <c r="G20" s="9">
        <f>+'24-02-014-002 Ind. Proy'!R163</f>
        <v>0</v>
      </c>
      <c r="H20" s="9">
        <f>+'24-02-014-002 Ind. Proy'!S163</f>
        <v>0</v>
      </c>
      <c r="I20" s="9">
        <f>+'24-02-014-002 Ind. Proy'!T163</f>
        <v>0</v>
      </c>
      <c r="J20" s="9">
        <f>+'24-02-014-002 Ind. Proy'!U163</f>
        <v>0</v>
      </c>
      <c r="K20" s="9">
        <f>+'24-02-014-002 Ind. Proy'!V163</f>
        <v>0</v>
      </c>
      <c r="L20" s="9">
        <f>+'24-02-014-002 Ind. Proy'!W163</f>
        <v>0</v>
      </c>
      <c r="M20" s="9">
        <f>+'24-02-014-002 Ind. Proy'!X163</f>
        <v>0</v>
      </c>
      <c r="N20" s="9">
        <f>+'24-02-014-002 Ind. Proy'!Y163</f>
        <v>0</v>
      </c>
      <c r="O20" s="9">
        <f>+'24-02-014-002 Ind. Proy'!Z163</f>
        <v>0</v>
      </c>
      <c r="P20" s="9">
        <f>+'24-02-014-002 Ind. Proy'!AA163</f>
        <v>0</v>
      </c>
      <c r="Q20" s="9">
        <f>+'24-02-014-002 Ind. Proy'!AB163</f>
        <v>0</v>
      </c>
      <c r="R20" s="9">
        <f>+'24-02-014-002 Ind. Proy'!AC163</f>
        <v>0</v>
      </c>
      <c r="S20" s="9">
        <f>+'24-02-014-002 Ind. Proy'!AD163</f>
        <v>0</v>
      </c>
      <c r="T20" s="9">
        <f>+'24-02-014-002 Ind. Proy'!AE163</f>
        <v>0</v>
      </c>
      <c r="U20" s="9">
        <f>+'24-02-014-002 Ind. Proy'!AF163</f>
        <v>0</v>
      </c>
      <c r="V20" s="9">
        <f>+'24-02-014-002 Ind. Proy'!AG163</f>
        <v>0</v>
      </c>
      <c r="W20" s="9">
        <f>+'24-02-014-002 Ind. Proy'!AH163</f>
        <v>0</v>
      </c>
      <c r="X20" s="109">
        <f>+'24-02-014-002 Ind. Proy'!AI163</f>
        <v>0</v>
      </c>
      <c r="Y20" s="109">
        <f>+'24-02-014-002 Ind. Proy'!AJ163</f>
        <v>0</v>
      </c>
    </row>
    <row r="21" spans="1:25" ht="24.75" customHeight="1" x14ac:dyDescent="0.25">
      <c r="A21" s="44" t="s">
        <v>72</v>
      </c>
      <c r="B21" s="9">
        <f>+'24-02-014-002 Ind. Proy'!J175</f>
        <v>0</v>
      </c>
      <c r="C21" s="9">
        <f>+'24-02-014-002 Ind. Proy'!K175</f>
        <v>0</v>
      </c>
      <c r="D21" s="9">
        <f>+'24-02-014-002 Ind. Proy'!M175</f>
        <v>0</v>
      </c>
      <c r="E21" s="9">
        <f>+'24-02-014-002 Ind. Proy'!N175</f>
        <v>0</v>
      </c>
      <c r="F21" s="9">
        <f>+'24-02-014-002 Ind. Proy'!O175</f>
        <v>0</v>
      </c>
      <c r="G21" s="9">
        <f>+'24-02-014-002 Ind. Proy'!R175</f>
        <v>0</v>
      </c>
      <c r="H21" s="9">
        <f>+'24-02-014-002 Ind. Proy'!S175</f>
        <v>0</v>
      </c>
      <c r="I21" s="9">
        <f>+'24-02-014-002 Ind. Proy'!T175</f>
        <v>0</v>
      </c>
      <c r="J21" s="9">
        <f>+'24-02-014-002 Ind. Proy'!U175</f>
        <v>0</v>
      </c>
      <c r="K21" s="9">
        <f>+'24-02-014-002 Ind. Proy'!V175</f>
        <v>0</v>
      </c>
      <c r="L21" s="9">
        <f>+'24-02-014-002 Ind. Proy'!W175</f>
        <v>0</v>
      </c>
      <c r="M21" s="9">
        <f>+'24-02-014-002 Ind. Proy'!X175</f>
        <v>0</v>
      </c>
      <c r="N21" s="9">
        <f>+'24-02-014-002 Ind. Proy'!Y175</f>
        <v>0</v>
      </c>
      <c r="O21" s="9">
        <f>+'24-02-014-002 Ind. Proy'!Z175</f>
        <v>0</v>
      </c>
      <c r="P21" s="9">
        <f>+'24-02-014-002 Ind. Proy'!AA175</f>
        <v>0</v>
      </c>
      <c r="Q21" s="9">
        <f>+'24-02-014-002 Ind. Proy'!AB175</f>
        <v>0</v>
      </c>
      <c r="R21" s="9">
        <f>+'24-02-014-002 Ind. Proy'!AC175</f>
        <v>0</v>
      </c>
      <c r="S21" s="9">
        <f>+'24-02-014-002 Ind. Proy'!AD175</f>
        <v>0</v>
      </c>
      <c r="T21" s="9">
        <f>+'24-02-014-002 Ind. Proy'!AE175</f>
        <v>0</v>
      </c>
      <c r="U21" s="9">
        <f>+'24-02-014-002 Ind. Proy'!AF175</f>
        <v>0</v>
      </c>
      <c r="V21" s="9">
        <f>+'24-02-014-002 Ind. Proy'!AG175</f>
        <v>0</v>
      </c>
      <c r="W21" s="9">
        <f>+'24-02-014-002 Ind. Proy'!AH175</f>
        <v>0</v>
      </c>
      <c r="X21" s="109">
        <f>+'24-02-014-002 Ind. Proy'!AI175</f>
        <v>0</v>
      </c>
      <c r="Y21" s="109">
        <f>+'24-02-014-002 Ind. Proy'!AJ175</f>
        <v>0</v>
      </c>
    </row>
    <row r="22" spans="1:25" ht="24.75" customHeight="1" x14ac:dyDescent="0.25">
      <c r="A22" s="44" t="s">
        <v>74</v>
      </c>
      <c r="B22" s="9">
        <f>+'24-02-014-002 Ind. Proy'!J187</f>
        <v>0</v>
      </c>
      <c r="C22" s="9">
        <f>+'24-02-014-002 Ind. Proy'!K187</f>
        <v>0</v>
      </c>
      <c r="D22" s="9">
        <f>+'24-02-014-002 Ind. Proy'!M187</f>
        <v>0</v>
      </c>
      <c r="E22" s="9">
        <f>+'24-02-014-002 Ind. Proy'!N187</f>
        <v>0</v>
      </c>
      <c r="F22" s="9">
        <f>+'24-02-014-002 Ind. Proy'!O187</f>
        <v>0</v>
      </c>
      <c r="G22" s="9">
        <f>+'24-02-014-002 Ind. Proy'!R187</f>
        <v>0</v>
      </c>
      <c r="H22" s="9">
        <f>+'24-02-014-002 Ind. Proy'!S187</f>
        <v>0</v>
      </c>
      <c r="I22" s="9">
        <f>+'24-02-014-002 Ind. Proy'!T187</f>
        <v>0</v>
      </c>
      <c r="J22" s="9">
        <f>+'24-02-014-002 Ind. Proy'!U187</f>
        <v>0</v>
      </c>
      <c r="K22" s="9">
        <f>+'24-02-014-002 Ind. Proy'!V187</f>
        <v>0</v>
      </c>
      <c r="L22" s="9">
        <f>+'24-02-014-002 Ind. Proy'!W187</f>
        <v>0</v>
      </c>
      <c r="M22" s="9">
        <f>+'24-02-014-002 Ind. Proy'!X187</f>
        <v>0</v>
      </c>
      <c r="N22" s="9">
        <f>+'24-02-014-002 Ind. Proy'!Y187</f>
        <v>0</v>
      </c>
      <c r="O22" s="9">
        <f>+'24-02-014-002 Ind. Proy'!Z187</f>
        <v>0</v>
      </c>
      <c r="P22" s="9">
        <f>+'24-02-014-002 Ind. Proy'!AA187</f>
        <v>0</v>
      </c>
      <c r="Q22" s="9">
        <f>+'24-02-014-002 Ind. Proy'!AB187</f>
        <v>0</v>
      </c>
      <c r="R22" s="9">
        <f>+'24-02-014-002 Ind. Proy'!AC187</f>
        <v>0</v>
      </c>
      <c r="S22" s="9">
        <f>+'24-02-014-002 Ind. Proy'!AD187</f>
        <v>0</v>
      </c>
      <c r="T22" s="9">
        <f>+'24-02-014-002 Ind. Proy'!AE187</f>
        <v>0</v>
      </c>
      <c r="U22" s="9">
        <f>+'24-02-014-002 Ind. Proy'!AF187</f>
        <v>0</v>
      </c>
      <c r="V22" s="9">
        <f>+'24-02-014-002 Ind. Proy'!AG187</f>
        <v>0</v>
      </c>
      <c r="W22" s="9">
        <f>+'24-02-014-002 Ind. Proy'!AH187</f>
        <v>0</v>
      </c>
      <c r="X22" s="109">
        <f>+'24-02-014-002 Ind. Proy'!AI187</f>
        <v>0</v>
      </c>
      <c r="Y22" s="109">
        <f>+'24-02-014-002 Ind. Proy'!AJ187</f>
        <v>0</v>
      </c>
    </row>
    <row r="23" spans="1:25" ht="24.75" customHeight="1" x14ac:dyDescent="0.25">
      <c r="A23" s="45" t="s">
        <v>76</v>
      </c>
      <c r="B23" s="9">
        <f>+'24-02-014-002 Ind. Proy'!J190</f>
        <v>16570868000</v>
      </c>
      <c r="C23" s="9">
        <f>+'24-02-014-002 Ind. Proy'!K190</f>
        <v>16570868000</v>
      </c>
      <c r="D23" s="9">
        <f>+'24-02-014-002 Ind. Proy'!M190</f>
        <v>0</v>
      </c>
      <c r="E23" s="9">
        <f>+'24-02-014-002 Ind. Proy'!N190</f>
        <v>0</v>
      </c>
      <c r="F23" s="9">
        <f>+'24-02-014-002 Ind. Proy'!O190</f>
        <v>0</v>
      </c>
      <c r="G23" s="9">
        <f>+'24-02-014-002 Ind. Proy'!R190</f>
        <v>0</v>
      </c>
      <c r="H23" s="9">
        <f>+'24-02-014-002 Ind. Proy'!S190</f>
        <v>8285434000</v>
      </c>
      <c r="I23" s="9">
        <f>+'24-02-014-002 Ind. Proy'!T190</f>
        <v>0</v>
      </c>
      <c r="J23" s="9">
        <f>+'24-02-014-002 Ind. Proy'!U190</f>
        <v>8285434000</v>
      </c>
      <c r="K23" s="9">
        <f>+'24-02-014-002 Ind. Proy'!V190</f>
        <v>0</v>
      </c>
      <c r="L23" s="9">
        <f>+'24-02-014-002 Ind. Proy'!W190</f>
        <v>0</v>
      </c>
      <c r="M23" s="9">
        <f>+'24-02-014-002 Ind. Proy'!X190</f>
        <v>0</v>
      </c>
      <c r="N23" s="9">
        <f>+'24-02-014-002 Ind. Proy'!Y190</f>
        <v>0</v>
      </c>
      <c r="O23" s="9">
        <f>+'24-02-014-002 Ind. Proy'!Z190</f>
        <v>8285434000</v>
      </c>
      <c r="P23" s="9">
        <f>+'24-02-014-002 Ind. Proy'!AA190</f>
        <v>0</v>
      </c>
      <c r="Q23" s="9">
        <f>+'24-02-014-002 Ind. Proy'!AB190</f>
        <v>0</v>
      </c>
      <c r="R23" s="9">
        <f>+'24-02-014-002 Ind. Proy'!AC190</f>
        <v>8285434000</v>
      </c>
      <c r="S23" s="9">
        <f>+'24-02-014-002 Ind. Proy'!AD190</f>
        <v>0</v>
      </c>
      <c r="T23" s="9">
        <f>+'24-02-014-002 Ind. Proy'!AE190</f>
        <v>0</v>
      </c>
      <c r="U23" s="9">
        <f>+'24-02-014-002 Ind. Proy'!AF190</f>
        <v>0</v>
      </c>
      <c r="V23" s="9">
        <f>+'24-02-014-002 Ind. Proy'!AG190</f>
        <v>0</v>
      </c>
      <c r="W23" s="9">
        <f>+'24-02-014-002 Ind. Proy'!AH190</f>
        <v>16570868000</v>
      </c>
      <c r="X23" s="109">
        <f>+'24-02-014-002 Ind. Proy'!AI190</f>
        <v>1</v>
      </c>
      <c r="Y23" s="109">
        <f>+'24-02-014-002 Ind. Proy'!AJ190</f>
        <v>1</v>
      </c>
    </row>
    <row r="24" spans="1:25" ht="25.5" customHeight="1" x14ac:dyDescent="0.25">
      <c r="A24" s="537" t="s">
        <v>105</v>
      </c>
      <c r="B24" s="222">
        <f t="shared" ref="B24:W24" si="0">SUM(B8:B23)</f>
        <v>16570868000</v>
      </c>
      <c r="C24" s="222">
        <f t="shared" si="0"/>
        <v>16570868000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8285434000</v>
      </c>
      <c r="I24" s="222">
        <f t="shared" si="0"/>
        <v>0</v>
      </c>
      <c r="J24" s="222">
        <f t="shared" si="0"/>
        <v>8285434000</v>
      </c>
      <c r="K24" s="222">
        <f t="shared" si="0"/>
        <v>0</v>
      </c>
      <c r="L24" s="222">
        <f t="shared" si="0"/>
        <v>0</v>
      </c>
      <c r="M24" s="222">
        <f t="shared" si="0"/>
        <v>0</v>
      </c>
      <c r="N24" s="222">
        <f t="shared" si="0"/>
        <v>0</v>
      </c>
      <c r="O24" s="222">
        <f t="shared" si="0"/>
        <v>8285434000</v>
      </c>
      <c r="P24" s="222">
        <f t="shared" si="0"/>
        <v>0</v>
      </c>
      <c r="Q24" s="222">
        <f t="shared" si="0"/>
        <v>0</v>
      </c>
      <c r="R24" s="222">
        <f t="shared" si="0"/>
        <v>8285434000</v>
      </c>
      <c r="S24" s="222">
        <f t="shared" si="0"/>
        <v>0</v>
      </c>
      <c r="T24" s="222">
        <f t="shared" si="0"/>
        <v>0</v>
      </c>
      <c r="U24" s="222">
        <f t="shared" si="0"/>
        <v>0</v>
      </c>
      <c r="V24" s="222">
        <f t="shared" si="0"/>
        <v>0</v>
      </c>
      <c r="W24" s="222">
        <f t="shared" si="0"/>
        <v>16570868000</v>
      </c>
      <c r="X24" s="230">
        <f>+'24-02-014-002 Ind. Proy'!AI191</f>
        <v>1</v>
      </c>
      <c r="Y24" s="230">
        <f>'24-02-014-002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208"/>
  <sheetViews>
    <sheetView topLeftCell="L1" zoomScaleNormal="100" workbookViewId="0">
      <selection activeCell="AM192" sqref="AM192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31.28515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578" t="s">
        <v>106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1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6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>
        <f t="shared" si="1"/>
        <v>0</v>
      </c>
    </row>
    <row r="19" spans="1:36" s="11" customFormat="1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30">
        <f>IF(ISERROR(AH19/J19),0,AH19/J19)</f>
        <v>0</v>
      </c>
      <c r="AJ19" s="230">
        <f>IF(ISERROR(AH19/$AH$191),0,AH19/$AH$191)</f>
        <v>0</v>
      </c>
    </row>
    <row r="20" spans="1:36" ht="12.75" customHeight="1" x14ac:dyDescent="0.25">
      <c r="A20" s="620" t="s">
        <v>48</v>
      </c>
      <c r="B20" s="621"/>
      <c r="C20" s="621"/>
      <c r="D20" s="621"/>
      <c r="E20" s="62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>
        <f t="shared" si="9"/>
        <v>0</v>
      </c>
    </row>
    <row r="31" spans="1:36" s="11" customFormat="1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30">
        <f>IF(ISERROR(AH31/J31),0,AH31/J31)</f>
        <v>0</v>
      </c>
      <c r="AJ31" s="230">
        <f>IF(ISERROR(AH31/$AH$191),0,AH31/$AH$191)</f>
        <v>0</v>
      </c>
    </row>
    <row r="32" spans="1:36" ht="12.75" customHeight="1" x14ac:dyDescent="0.25">
      <c r="A32" s="620" t="s">
        <v>50</v>
      </c>
      <c r="B32" s="621"/>
      <c r="C32" s="621"/>
      <c r="D32" s="621"/>
      <c r="E32" s="62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>
        <f t="shared" si="17"/>
        <v>0</v>
      </c>
    </row>
    <row r="43" spans="1:36" s="11" customFormat="1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30">
        <f>IF(ISERROR(AH43/J43),0,AH43/J43)</f>
        <v>0</v>
      </c>
      <c r="AJ43" s="230">
        <f>IF(ISERROR(AH43/$AH$191),0,AH43/$AH$191)</f>
        <v>0</v>
      </c>
    </row>
    <row r="44" spans="1:36" ht="12.75" customHeight="1" x14ac:dyDescent="0.25">
      <c r="A44" s="620" t="s">
        <v>52</v>
      </c>
      <c r="B44" s="621"/>
      <c r="C44" s="621"/>
      <c r="D44" s="621"/>
      <c r="E44" s="62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>
        <f t="shared" si="25"/>
        <v>0</v>
      </c>
    </row>
    <row r="55" spans="1:36" s="11" customFormat="1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30">
        <f>IF(ISERROR(AH55/J55),0,AH55/J55)</f>
        <v>0</v>
      </c>
      <c r="AJ55" s="230">
        <f>IF(ISERROR(AH55/$AH$191),0,AH55/$AH$191)</f>
        <v>0</v>
      </c>
    </row>
    <row r="56" spans="1:36" ht="12.75" customHeight="1" x14ac:dyDescent="0.25">
      <c r="A56" s="620" t="s">
        <v>54</v>
      </c>
      <c r="B56" s="621"/>
      <c r="C56" s="621"/>
      <c r="D56" s="621"/>
      <c r="E56" s="62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s="11" customFormat="1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>
        <f t="shared" si="33"/>
        <v>0</v>
      </c>
    </row>
    <row r="67" spans="1:36" s="11" customFormat="1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30">
        <f>IF(ISERROR(AH67/J67),0,AH67/J67)</f>
        <v>0</v>
      </c>
      <c r="AJ67" s="230">
        <f>IF(ISERROR(AH67/$AH$191),0,AH67/$AH$191)</f>
        <v>0</v>
      </c>
    </row>
    <row r="68" spans="1:36" ht="12.75" customHeight="1" x14ac:dyDescent="0.25">
      <c r="A68" s="620" t="s">
        <v>56</v>
      </c>
      <c r="B68" s="621"/>
      <c r="C68" s="621"/>
      <c r="D68" s="621"/>
      <c r="E68" s="62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>
        <f t="shared" si="41"/>
        <v>0</v>
      </c>
    </row>
    <row r="79" spans="1:36" s="11" customFormat="1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30">
        <f>IF(ISERROR(AH79/J79),0,AH79/J79)</f>
        <v>0</v>
      </c>
      <c r="AJ79" s="230">
        <f>IF(ISERROR(AH79/$AH$191),0,AH79/$AH$191)</f>
        <v>0</v>
      </c>
    </row>
    <row r="80" spans="1:36" ht="12.75" customHeight="1" x14ac:dyDescent="0.25">
      <c r="A80" s="620" t="s">
        <v>58</v>
      </c>
      <c r="B80" s="621"/>
      <c r="C80" s="621"/>
      <c r="D80" s="621"/>
      <c r="E80" s="62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>
        <f t="shared" si="49"/>
        <v>0</v>
      </c>
    </row>
    <row r="91" spans="1:36" s="11" customFormat="1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30">
        <f>IF(ISERROR(AH91/J91),0,AH91/J91)</f>
        <v>0</v>
      </c>
      <c r="AJ91" s="230">
        <f>IF(ISERROR(AH91/$AH$191),0,AH91/$AH$191)</f>
        <v>0</v>
      </c>
    </row>
    <row r="92" spans="1:36" ht="12.75" customHeight="1" x14ac:dyDescent="0.25">
      <c r="A92" s="620" t="s">
        <v>60</v>
      </c>
      <c r="B92" s="621"/>
      <c r="C92" s="621"/>
      <c r="D92" s="621"/>
      <c r="E92" s="62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>
        <f t="shared" si="57"/>
        <v>0</v>
      </c>
    </row>
    <row r="103" spans="1:36" s="11" customFormat="1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30">
        <f>IF(ISERROR(AH103/J103),0,AH103/J103)</f>
        <v>0</v>
      </c>
      <c r="AJ103" s="230">
        <f>IF(ISERROR(AH103/$AH$191),0,AH103/$AH$191)</f>
        <v>0</v>
      </c>
    </row>
    <row r="104" spans="1:36" ht="12.75" customHeight="1" x14ac:dyDescent="0.25">
      <c r="A104" s="620" t="s">
        <v>62</v>
      </c>
      <c r="B104" s="621"/>
      <c r="C104" s="621"/>
      <c r="D104" s="621"/>
      <c r="E104" s="62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36" s="11" customFormat="1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>
        <f t="shared" si="66"/>
        <v>0</v>
      </c>
    </row>
    <row r="115" spans="1:36" s="11" customFormat="1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30">
        <f>IF(ISERROR(AH115/J115),0,AH115/J115)</f>
        <v>0</v>
      </c>
      <c r="AJ115" s="230">
        <f>IF(ISERROR(AH115/$AH$191),0,AH115/$AH$191)</f>
        <v>0</v>
      </c>
    </row>
    <row r="116" spans="1:36" ht="12.75" customHeight="1" x14ac:dyDescent="0.25">
      <c r="A116" s="620" t="s">
        <v>64</v>
      </c>
      <c r="B116" s="621"/>
      <c r="C116" s="621"/>
      <c r="D116" s="621"/>
      <c r="E116" s="62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36" s="11" customFormat="1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>
        <f t="shared" si="74"/>
        <v>0</v>
      </c>
    </row>
    <row r="127" spans="1:36" s="11" customFormat="1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30">
        <f>IF(ISERROR(AH127/J127),0,AH127/J127)</f>
        <v>0</v>
      </c>
      <c r="AJ127" s="230">
        <f>IF(ISERROR(AH127/$AH$191),0,AH127/$AH$191)</f>
        <v>0</v>
      </c>
    </row>
    <row r="128" spans="1:36" ht="12.75" customHeight="1" x14ac:dyDescent="0.25">
      <c r="A128" s="620" t="s">
        <v>66</v>
      </c>
      <c r="B128" s="621"/>
      <c r="C128" s="621"/>
      <c r="D128" s="621"/>
      <c r="E128" s="62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>
        <f t="shared" si="81"/>
        <v>0</v>
      </c>
    </row>
    <row r="139" spans="1:36" s="11" customFormat="1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30">
        <f>IF(ISERROR(AH139/J139),0,AH139/J139)</f>
        <v>0</v>
      </c>
      <c r="AJ139" s="230">
        <f>IF(ISERROR(AH139/$AH$191),0,AH139/$AH$191)</f>
        <v>0</v>
      </c>
    </row>
    <row r="140" spans="1:36" ht="12.75" customHeight="1" x14ac:dyDescent="0.25">
      <c r="A140" s="623" t="s">
        <v>68</v>
      </c>
      <c r="B140" s="624"/>
      <c r="C140" s="624"/>
      <c r="D140" s="624"/>
      <c r="E140" s="625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108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>
        <f t="shared" si="89"/>
        <v>0</v>
      </c>
    </row>
    <row r="151" spans="1:36" s="11" customFormat="1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30">
        <f>IF(ISERROR(AH151/J151),0,AH151/J151)</f>
        <v>0</v>
      </c>
      <c r="AJ151" s="230">
        <f>IF(ISERROR(AH151/$AH$191),0,AH151/$AH$191)</f>
        <v>0</v>
      </c>
    </row>
    <row r="152" spans="1:36" ht="12.75" customHeight="1" x14ac:dyDescent="0.25">
      <c r="A152" s="620" t="s">
        <v>70</v>
      </c>
      <c r="B152" s="621"/>
      <c r="C152" s="621"/>
      <c r="D152" s="621"/>
      <c r="E152" s="62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>
        <f t="shared" si="97"/>
        <v>0</v>
      </c>
    </row>
    <row r="163" spans="1:36" s="11" customFormat="1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30">
        <f>IF(ISERROR(AH163/J163),0,AH163/J163)</f>
        <v>0</v>
      </c>
      <c r="AJ163" s="230">
        <f>IF(ISERROR(AH163/$AH$191),0,AH163/$AH$191)</f>
        <v>0</v>
      </c>
    </row>
    <row r="164" spans="1:36" ht="12.75" customHeight="1" x14ac:dyDescent="0.25">
      <c r="A164" s="620" t="s">
        <v>72</v>
      </c>
      <c r="B164" s="621"/>
      <c r="C164" s="621"/>
      <c r="D164" s="621"/>
      <c r="E164" s="62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>
        <f t="shared" si="105"/>
        <v>0</v>
      </c>
    </row>
    <row r="175" spans="1:36" s="11" customFormat="1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30">
        <f>IF(ISERROR(AH175/J175),0,AH175/J175)</f>
        <v>0</v>
      </c>
      <c r="AJ175" s="230">
        <f>IF(ISERROR(AH175/$AH$191),0,AH175/$AH$191)</f>
        <v>0</v>
      </c>
    </row>
    <row r="176" spans="1:36" ht="12.75" customHeight="1" x14ac:dyDescent="0.25">
      <c r="A176" s="620" t="s">
        <v>74</v>
      </c>
      <c r="B176" s="621"/>
      <c r="C176" s="621"/>
      <c r="D176" s="621"/>
      <c r="E176" s="62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109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109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109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109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109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109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109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109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109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109">
        <f t="shared" si="113"/>
        <v>0</v>
      </c>
    </row>
    <row r="187" spans="1:36" s="11" customFormat="1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30">
        <f>IF(ISERROR(AH187/J187),0,AH187/J187)</f>
        <v>0</v>
      </c>
      <c r="AJ187" s="230">
        <f>IF(ISERROR(AH187/$AH$191),0,AH187/$AH$191)</f>
        <v>0</v>
      </c>
    </row>
    <row r="188" spans="1:36" ht="12.75" customHeight="1" x14ac:dyDescent="0.25">
      <c r="A188" s="620" t="s">
        <v>76</v>
      </c>
      <c r="B188" s="621"/>
      <c r="C188" s="621"/>
      <c r="D188" s="621"/>
      <c r="E188" s="622"/>
      <c r="F188" s="16"/>
      <c r="G188" s="5"/>
      <c r="H188" s="17"/>
      <c r="I188" s="17"/>
      <c r="J188" s="593">
        <v>533745000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36" s="11" customFormat="1" ht="35.1" customHeight="1" outlineLevel="1" x14ac:dyDescent="0.25">
      <c r="A189" s="23">
        <v>1</v>
      </c>
      <c r="B189" s="15"/>
      <c r="C189" s="5" t="s">
        <v>107</v>
      </c>
      <c r="D189" s="49">
        <v>44582</v>
      </c>
      <c r="E189" s="18" t="s">
        <v>102</v>
      </c>
      <c r="F189" s="59" t="s">
        <v>108</v>
      </c>
      <c r="G189" s="57"/>
      <c r="H189" s="10"/>
      <c r="I189" s="6"/>
      <c r="J189" s="613"/>
      <c r="K189" s="52">
        <v>533745000</v>
      </c>
      <c r="L189" s="1"/>
      <c r="M189" s="51"/>
      <c r="N189" s="58"/>
      <c r="O189" s="51"/>
      <c r="P189" s="47"/>
      <c r="Q189" s="47"/>
      <c r="R189" s="52">
        <v>266872500</v>
      </c>
      <c r="S189" s="28"/>
      <c r="T189" s="28"/>
      <c r="U189" s="29">
        <f>SUM(R189:T189)</f>
        <v>266872500</v>
      </c>
      <c r="V189" s="28">
        <v>266872500</v>
      </c>
      <c r="W189" s="28"/>
      <c r="X189" s="28"/>
      <c r="Y189" s="29">
        <f>SUM(V189:X189)</f>
        <v>266872500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533745000</v>
      </c>
      <c r="AI189" s="109">
        <f>IF(ISERROR(AH189/J188),0,AH189/J188)</f>
        <v>1</v>
      </c>
      <c r="AJ189" s="109">
        <f>IF(ISERROR(AH189/$AH$191),"-",AH189/$AH$191)</f>
        <v>1</v>
      </c>
    </row>
    <row r="190" spans="1:36" s="11" customFormat="1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533745000</v>
      </c>
      <c r="K190" s="222">
        <f>SUM(K189:K189)</f>
        <v>533745000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 t="shared" ref="R190:AH190" si="121">SUM(R189:R189)</f>
        <v>266872500</v>
      </c>
      <c r="S190" s="222">
        <f t="shared" si="121"/>
        <v>0</v>
      </c>
      <c r="T190" s="222">
        <f t="shared" si="121"/>
        <v>0</v>
      </c>
      <c r="U190" s="222">
        <f t="shared" si="121"/>
        <v>266872500</v>
      </c>
      <c r="V190" s="222">
        <f t="shared" si="121"/>
        <v>266872500</v>
      </c>
      <c r="W190" s="222">
        <f t="shared" si="121"/>
        <v>0</v>
      </c>
      <c r="X190" s="222">
        <f t="shared" si="121"/>
        <v>0</v>
      </c>
      <c r="Y190" s="222">
        <f t="shared" si="121"/>
        <v>266872500</v>
      </c>
      <c r="Z190" s="222">
        <f t="shared" si="121"/>
        <v>0</v>
      </c>
      <c r="AA190" s="222">
        <f t="shared" si="121"/>
        <v>0</v>
      </c>
      <c r="AB190" s="222">
        <f t="shared" si="121"/>
        <v>0</v>
      </c>
      <c r="AC190" s="222">
        <f t="shared" si="121"/>
        <v>0</v>
      </c>
      <c r="AD190" s="222">
        <f t="shared" si="121"/>
        <v>0</v>
      </c>
      <c r="AE190" s="222">
        <f t="shared" si="121"/>
        <v>0</v>
      </c>
      <c r="AF190" s="222">
        <f t="shared" si="121"/>
        <v>0</v>
      </c>
      <c r="AG190" s="222">
        <f t="shared" si="121"/>
        <v>0</v>
      </c>
      <c r="AH190" s="222">
        <f t="shared" si="121"/>
        <v>533745000</v>
      </c>
      <c r="AI190" s="230">
        <f>IF(ISERROR(AH190/J190),0,AH190/J190)</f>
        <v>1</v>
      </c>
      <c r="AJ190" s="230">
        <f>IF(ISERROR(AH190/$AH$191),0,AH190/$AH$191)</f>
        <v>1</v>
      </c>
    </row>
    <row r="191" spans="1:36" ht="15" customHeight="1" x14ac:dyDescent="0.25">
      <c r="A191" s="568" t="s">
        <v>109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533745000</v>
      </c>
      <c r="K191" s="225">
        <f>+K19+K31+K43+K55+K67+K79+K91+K103+K115+K127+K139+K151+K187+K163+K175+K190</f>
        <v>533745000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2">+R19+R31+R43+R55+R67+R79+R91+R103+R115+R127+R139+R151+R187+R163+R175+R190</f>
        <v>266872500</v>
      </c>
      <c r="S191" s="225">
        <f t="shared" si="122"/>
        <v>0</v>
      </c>
      <c r="T191" s="225">
        <f t="shared" si="122"/>
        <v>0</v>
      </c>
      <c r="U191" s="225">
        <f t="shared" si="122"/>
        <v>266872500</v>
      </c>
      <c r="V191" s="225">
        <f t="shared" si="122"/>
        <v>266872500</v>
      </c>
      <c r="W191" s="225">
        <f t="shared" si="122"/>
        <v>0</v>
      </c>
      <c r="X191" s="225">
        <f t="shared" si="122"/>
        <v>0</v>
      </c>
      <c r="Y191" s="225">
        <f t="shared" si="122"/>
        <v>266872500</v>
      </c>
      <c r="Z191" s="225">
        <f t="shared" si="122"/>
        <v>0</v>
      </c>
      <c r="AA191" s="225">
        <f t="shared" si="122"/>
        <v>0</v>
      </c>
      <c r="AB191" s="225">
        <f t="shared" si="122"/>
        <v>0</v>
      </c>
      <c r="AC191" s="225">
        <f t="shared" si="122"/>
        <v>0</v>
      </c>
      <c r="AD191" s="225">
        <f t="shared" si="122"/>
        <v>0</v>
      </c>
      <c r="AE191" s="225">
        <f t="shared" si="122"/>
        <v>0</v>
      </c>
      <c r="AF191" s="225">
        <f t="shared" si="122"/>
        <v>0</v>
      </c>
      <c r="AG191" s="225">
        <f t="shared" si="122"/>
        <v>0</v>
      </c>
      <c r="AH191" s="225">
        <f t="shared" si="122"/>
        <v>533745000</v>
      </c>
      <c r="AI191" s="229">
        <f>IF(ISERROR(AH191/J191),0,AH191/J191)</f>
        <v>1</v>
      </c>
      <c r="AJ191" s="229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V189:X189 V117:X126 Z189:AB189 AD189:AF189 M118:N126 M189 M106:N114 M59:N66 S189:T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zoomScaleNormal="100" workbookViewId="0">
      <selection activeCell="A2" sqref="A2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+'24-02-014-004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+'24-02-014-004 Ind. Proy'!A5:U5</f>
        <v>24-02-014 "Programa Yo Trabajo"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+'24-02-014-004 Ind. Proy'!J19</f>
        <v>0</v>
      </c>
      <c r="C8" s="9">
        <f>+'24-02-014-004 Ind. Proy'!K19</f>
        <v>0</v>
      </c>
      <c r="D8" s="9">
        <f>+'24-02-014-004 Ind. Proy'!M19</f>
        <v>0</v>
      </c>
      <c r="E8" s="9">
        <f>+'24-02-014-004 Ind. Proy'!N19</f>
        <v>0</v>
      </c>
      <c r="F8" s="9">
        <f>+'24-02-014-004 Ind. Proy'!O19</f>
        <v>0</v>
      </c>
      <c r="G8" s="9">
        <f>+'24-02-014-004 Ind. Proy'!R19</f>
        <v>0</v>
      </c>
      <c r="H8" s="9">
        <f>+'24-02-014-004 Ind. Proy'!S19</f>
        <v>0</v>
      </c>
      <c r="I8" s="9">
        <f>+'24-02-014-004 Ind. Proy'!T19</f>
        <v>0</v>
      </c>
      <c r="J8" s="9">
        <f>+'24-02-014-004 Ind. Proy'!U19</f>
        <v>0</v>
      </c>
      <c r="K8" s="9">
        <f>+'24-02-014-004 Ind. Proy'!V19</f>
        <v>0</v>
      </c>
      <c r="L8" s="9">
        <f>+'24-02-014-004 Ind. Proy'!W19</f>
        <v>0</v>
      </c>
      <c r="M8" s="9">
        <f>+'24-02-014-004 Ind. Proy'!X19</f>
        <v>0</v>
      </c>
      <c r="N8" s="9">
        <f>+'24-02-014-004 Ind. Proy'!Y19</f>
        <v>0</v>
      </c>
      <c r="O8" s="9">
        <f>+'24-02-014-004 Ind. Proy'!Z19</f>
        <v>0</v>
      </c>
      <c r="P8" s="9">
        <f>+'24-02-014-004 Ind. Proy'!AA19</f>
        <v>0</v>
      </c>
      <c r="Q8" s="9">
        <f>+'24-02-014-004 Ind. Proy'!AB19</f>
        <v>0</v>
      </c>
      <c r="R8" s="9">
        <f>+'24-02-014-004 Ind. Proy'!AC19</f>
        <v>0</v>
      </c>
      <c r="S8" s="9">
        <f>+'24-02-014-004 Ind. Proy'!AD19</f>
        <v>0</v>
      </c>
      <c r="T8" s="9">
        <f>+'24-02-014-004 Ind. Proy'!AE19</f>
        <v>0</v>
      </c>
      <c r="U8" s="9">
        <f>+'24-02-014-004 Ind. Proy'!AF19</f>
        <v>0</v>
      </c>
      <c r="V8" s="9">
        <f>+'24-02-014-004 Ind. Proy'!AG19</f>
        <v>0</v>
      </c>
      <c r="W8" s="9">
        <f>+'24-02-014-004 Ind. Proy'!AH19</f>
        <v>0</v>
      </c>
      <c r="X8" s="109">
        <f>+'24-02-014-004 Ind. Proy'!AI19</f>
        <v>0</v>
      </c>
      <c r="Y8" s="109">
        <f>+'24-02-014-004 Ind. Proy'!AJ19</f>
        <v>0</v>
      </c>
    </row>
    <row r="9" spans="1:25" ht="24.75" customHeight="1" x14ac:dyDescent="0.25">
      <c r="A9" s="43" t="s">
        <v>48</v>
      </c>
      <c r="B9" s="9">
        <f>+'24-02-014-004 Ind. Proy'!J31</f>
        <v>0</v>
      </c>
      <c r="C9" s="9">
        <f>+'24-02-014-004 Ind. Proy'!K31</f>
        <v>0</v>
      </c>
      <c r="D9" s="9">
        <f>+'24-02-014-004 Ind. Proy'!M31</f>
        <v>0</v>
      </c>
      <c r="E9" s="9">
        <f>+'24-02-014-004 Ind. Proy'!N31</f>
        <v>0</v>
      </c>
      <c r="F9" s="9">
        <f>+'24-02-014-004 Ind. Proy'!O31</f>
        <v>0</v>
      </c>
      <c r="G9" s="9">
        <f>+'24-02-014-004 Ind. Proy'!R31</f>
        <v>0</v>
      </c>
      <c r="H9" s="9">
        <f>+'24-02-014-004 Ind. Proy'!S31</f>
        <v>0</v>
      </c>
      <c r="I9" s="9">
        <f>+'24-02-014-004 Ind. Proy'!T31</f>
        <v>0</v>
      </c>
      <c r="J9" s="9">
        <f>+'24-02-014-004 Ind. Proy'!U31</f>
        <v>0</v>
      </c>
      <c r="K9" s="9">
        <f>+'24-02-014-004 Ind. Proy'!V31</f>
        <v>0</v>
      </c>
      <c r="L9" s="9">
        <f>+'24-02-014-004 Ind. Proy'!W31</f>
        <v>0</v>
      </c>
      <c r="M9" s="9">
        <f>+'24-02-014-004 Ind. Proy'!X31</f>
        <v>0</v>
      </c>
      <c r="N9" s="9">
        <f>+'24-02-014-004 Ind. Proy'!Y31</f>
        <v>0</v>
      </c>
      <c r="O9" s="9">
        <f>+'24-02-014-004 Ind. Proy'!Z31</f>
        <v>0</v>
      </c>
      <c r="P9" s="9">
        <f>+'24-02-014-004 Ind. Proy'!AA31</f>
        <v>0</v>
      </c>
      <c r="Q9" s="9">
        <f>+'24-02-014-004 Ind. Proy'!AB31</f>
        <v>0</v>
      </c>
      <c r="R9" s="9">
        <f>+'24-02-014-004 Ind. Proy'!AC31</f>
        <v>0</v>
      </c>
      <c r="S9" s="9">
        <f>+'24-02-014-004 Ind. Proy'!AD31</f>
        <v>0</v>
      </c>
      <c r="T9" s="9">
        <f>+'24-02-014-004 Ind. Proy'!AE31</f>
        <v>0</v>
      </c>
      <c r="U9" s="9">
        <f>+'24-02-014-004 Ind. Proy'!AF31</f>
        <v>0</v>
      </c>
      <c r="V9" s="9">
        <f>+'24-02-014-004 Ind. Proy'!AG31</f>
        <v>0</v>
      </c>
      <c r="W9" s="9">
        <f>+'24-02-014-004 Ind. Proy'!AH31</f>
        <v>0</v>
      </c>
      <c r="X9" s="109">
        <f>+'24-02-014-004 Ind. Proy'!AI31</f>
        <v>0</v>
      </c>
      <c r="Y9" s="109">
        <f>+'24-02-014-004 Ind. Proy'!AJ31</f>
        <v>0</v>
      </c>
    </row>
    <row r="10" spans="1:25" ht="24.75" customHeight="1" x14ac:dyDescent="0.25">
      <c r="A10" s="43" t="s">
        <v>50</v>
      </c>
      <c r="B10" s="9">
        <f>+'24-02-014-004 Ind. Proy'!J43</f>
        <v>0</v>
      </c>
      <c r="C10" s="9">
        <f>+'24-02-014-004 Ind. Proy'!K43</f>
        <v>0</v>
      </c>
      <c r="D10" s="9">
        <f>+'24-02-014-004 Ind. Proy'!M43</f>
        <v>0</v>
      </c>
      <c r="E10" s="9">
        <f>+'24-02-014-004 Ind. Proy'!N43</f>
        <v>0</v>
      </c>
      <c r="F10" s="9">
        <f>+'24-02-014-004 Ind. Proy'!O43</f>
        <v>0</v>
      </c>
      <c r="G10" s="9">
        <f>+'24-02-014-004 Ind. Proy'!R43</f>
        <v>0</v>
      </c>
      <c r="H10" s="9">
        <f>+'24-02-014-004 Ind. Proy'!S43</f>
        <v>0</v>
      </c>
      <c r="I10" s="9">
        <f>+'24-02-014-004 Ind. Proy'!T43</f>
        <v>0</v>
      </c>
      <c r="J10" s="9">
        <f>+'24-02-014-004 Ind. Proy'!U43</f>
        <v>0</v>
      </c>
      <c r="K10" s="9">
        <f>+'24-02-014-004 Ind. Proy'!V43</f>
        <v>0</v>
      </c>
      <c r="L10" s="9">
        <f>+'24-02-014-004 Ind. Proy'!W43</f>
        <v>0</v>
      </c>
      <c r="M10" s="9">
        <f>+'24-02-014-004 Ind. Proy'!X43</f>
        <v>0</v>
      </c>
      <c r="N10" s="9">
        <f>+'24-02-014-004 Ind. Proy'!Y43</f>
        <v>0</v>
      </c>
      <c r="O10" s="9">
        <f>+'24-02-014-004 Ind. Proy'!Z43</f>
        <v>0</v>
      </c>
      <c r="P10" s="9">
        <f>+'24-02-014-004 Ind. Proy'!AA43</f>
        <v>0</v>
      </c>
      <c r="Q10" s="9">
        <f>+'24-02-014-004 Ind. Proy'!AB43</f>
        <v>0</v>
      </c>
      <c r="R10" s="9">
        <f>+'24-02-014-004 Ind. Proy'!AC43</f>
        <v>0</v>
      </c>
      <c r="S10" s="9">
        <f>+'24-02-014-004 Ind. Proy'!AD43</f>
        <v>0</v>
      </c>
      <c r="T10" s="9">
        <f>+'24-02-014-004 Ind. Proy'!AE43</f>
        <v>0</v>
      </c>
      <c r="U10" s="9">
        <f>+'24-02-014-004 Ind. Proy'!AF43</f>
        <v>0</v>
      </c>
      <c r="V10" s="9">
        <f>+'24-02-014-004 Ind. Proy'!AG43</f>
        <v>0</v>
      </c>
      <c r="W10" s="9">
        <f>+'24-02-014-004 Ind. Proy'!AH43</f>
        <v>0</v>
      </c>
      <c r="X10" s="109">
        <f>+'24-02-014-004 Ind. Proy'!AI43</f>
        <v>0</v>
      </c>
      <c r="Y10" s="109">
        <f>+'24-02-014-004 Ind. Proy'!AJ43</f>
        <v>0</v>
      </c>
    </row>
    <row r="11" spans="1:25" ht="24.75" customHeight="1" x14ac:dyDescent="0.25">
      <c r="A11" s="43" t="s">
        <v>52</v>
      </c>
      <c r="B11" s="9">
        <f>+'24-02-014-004 Ind. Proy'!J55</f>
        <v>0</v>
      </c>
      <c r="C11" s="9">
        <f>+'24-02-014-004 Ind. Proy'!K55</f>
        <v>0</v>
      </c>
      <c r="D11" s="9">
        <f>+'24-02-014-004 Ind. Proy'!M55</f>
        <v>0</v>
      </c>
      <c r="E11" s="9">
        <f>+'24-02-014-004 Ind. Proy'!N55</f>
        <v>0</v>
      </c>
      <c r="F11" s="9">
        <f>+'24-02-014-004 Ind. Proy'!O55</f>
        <v>0</v>
      </c>
      <c r="G11" s="9">
        <f>+'24-02-014-004 Ind. Proy'!R55</f>
        <v>0</v>
      </c>
      <c r="H11" s="9">
        <f>+'24-02-014-004 Ind. Proy'!S55</f>
        <v>0</v>
      </c>
      <c r="I11" s="9">
        <f>+'24-02-014-004 Ind. Proy'!T55</f>
        <v>0</v>
      </c>
      <c r="J11" s="9">
        <f>+'24-02-014-004 Ind. Proy'!U55</f>
        <v>0</v>
      </c>
      <c r="K11" s="9">
        <f>+'24-02-014-004 Ind. Proy'!V55</f>
        <v>0</v>
      </c>
      <c r="L11" s="9">
        <f>+'24-02-014-004 Ind. Proy'!W55</f>
        <v>0</v>
      </c>
      <c r="M11" s="9">
        <f>+'24-02-014-004 Ind. Proy'!X55</f>
        <v>0</v>
      </c>
      <c r="N11" s="9">
        <f>+'24-02-014-004 Ind. Proy'!Y55</f>
        <v>0</v>
      </c>
      <c r="O11" s="9">
        <f>+'24-02-014-004 Ind. Proy'!Z55</f>
        <v>0</v>
      </c>
      <c r="P11" s="9">
        <f>+'24-02-014-004 Ind. Proy'!AA55</f>
        <v>0</v>
      </c>
      <c r="Q11" s="9">
        <f>+'24-02-014-004 Ind. Proy'!AB55</f>
        <v>0</v>
      </c>
      <c r="R11" s="9">
        <f>+'24-02-014-004 Ind. Proy'!AC55</f>
        <v>0</v>
      </c>
      <c r="S11" s="9">
        <f>+'24-02-014-004 Ind. Proy'!AD55</f>
        <v>0</v>
      </c>
      <c r="T11" s="9">
        <f>+'24-02-014-004 Ind. Proy'!AE55</f>
        <v>0</v>
      </c>
      <c r="U11" s="9">
        <f>+'24-02-014-004 Ind. Proy'!AF55</f>
        <v>0</v>
      </c>
      <c r="V11" s="9">
        <f>+'24-02-014-004 Ind. Proy'!AG55</f>
        <v>0</v>
      </c>
      <c r="W11" s="9">
        <f>+'24-02-014-004 Ind. Proy'!AH55</f>
        <v>0</v>
      </c>
      <c r="X11" s="109">
        <f>+'24-02-014-004 Ind. Proy'!AI55</f>
        <v>0</v>
      </c>
      <c r="Y11" s="109">
        <f>+'24-02-014-004 Ind. Proy'!AJ55</f>
        <v>0</v>
      </c>
    </row>
    <row r="12" spans="1:25" ht="24.75" customHeight="1" x14ac:dyDescent="0.25">
      <c r="A12" s="43" t="s">
        <v>54</v>
      </c>
      <c r="B12" s="9">
        <f>+'24-02-014-004 Ind. Proy'!J67</f>
        <v>0</v>
      </c>
      <c r="C12" s="9">
        <f>+'24-02-014-004 Ind. Proy'!K67</f>
        <v>0</v>
      </c>
      <c r="D12" s="9">
        <f>+'24-02-014-004 Ind. Proy'!M67</f>
        <v>0</v>
      </c>
      <c r="E12" s="9">
        <f>+'24-02-014-004 Ind. Proy'!N67</f>
        <v>0</v>
      </c>
      <c r="F12" s="9">
        <f>+'24-02-014-004 Ind. Proy'!O67</f>
        <v>0</v>
      </c>
      <c r="G12" s="9">
        <f>+'24-02-014-004 Ind. Proy'!R67</f>
        <v>0</v>
      </c>
      <c r="H12" s="9">
        <f>+'24-02-014-004 Ind. Proy'!S67</f>
        <v>0</v>
      </c>
      <c r="I12" s="9">
        <f>+'24-02-014-004 Ind. Proy'!T67</f>
        <v>0</v>
      </c>
      <c r="J12" s="9">
        <f>+'24-02-014-004 Ind. Proy'!U67</f>
        <v>0</v>
      </c>
      <c r="K12" s="9">
        <f>+'24-02-014-004 Ind. Proy'!V67</f>
        <v>0</v>
      </c>
      <c r="L12" s="9">
        <f>+'24-02-014-004 Ind. Proy'!W67</f>
        <v>0</v>
      </c>
      <c r="M12" s="9">
        <f>+'24-02-014-004 Ind. Proy'!X67</f>
        <v>0</v>
      </c>
      <c r="N12" s="9">
        <f>+'24-02-014-004 Ind. Proy'!Y67</f>
        <v>0</v>
      </c>
      <c r="O12" s="9">
        <f>+'24-02-014-004 Ind. Proy'!Z67</f>
        <v>0</v>
      </c>
      <c r="P12" s="9">
        <f>+'24-02-014-004 Ind. Proy'!AA67</f>
        <v>0</v>
      </c>
      <c r="Q12" s="9">
        <f>+'24-02-014-004 Ind. Proy'!AB67</f>
        <v>0</v>
      </c>
      <c r="R12" s="9">
        <f>+'24-02-014-004 Ind. Proy'!AC67</f>
        <v>0</v>
      </c>
      <c r="S12" s="9">
        <f>+'24-02-014-004 Ind. Proy'!AD67</f>
        <v>0</v>
      </c>
      <c r="T12" s="9">
        <f>+'24-02-014-004 Ind. Proy'!AE67</f>
        <v>0</v>
      </c>
      <c r="U12" s="9">
        <f>+'24-02-014-004 Ind. Proy'!AF67</f>
        <v>0</v>
      </c>
      <c r="V12" s="9">
        <f>+'24-02-014-004 Ind. Proy'!AG67</f>
        <v>0</v>
      </c>
      <c r="W12" s="9">
        <f>+'24-02-014-004 Ind. Proy'!AH67</f>
        <v>0</v>
      </c>
      <c r="X12" s="109">
        <f>+'24-02-014-004 Ind. Proy'!AI67</f>
        <v>0</v>
      </c>
      <c r="Y12" s="109">
        <f>+'24-02-014-004 Ind. Proy'!AJ67</f>
        <v>0</v>
      </c>
    </row>
    <row r="13" spans="1:25" ht="24.75" customHeight="1" x14ac:dyDescent="0.25">
      <c r="A13" s="43" t="s">
        <v>56</v>
      </c>
      <c r="B13" s="9">
        <f>+'24-02-014-004 Ind. Proy'!J79</f>
        <v>0</v>
      </c>
      <c r="C13" s="9">
        <f>+'24-02-014-004 Ind. Proy'!K79</f>
        <v>0</v>
      </c>
      <c r="D13" s="9">
        <f>+'24-02-014-004 Ind. Proy'!M79</f>
        <v>0</v>
      </c>
      <c r="E13" s="9">
        <f>+'24-02-014-004 Ind. Proy'!N79</f>
        <v>0</v>
      </c>
      <c r="F13" s="9">
        <f>+'24-02-014-004 Ind. Proy'!O79</f>
        <v>0</v>
      </c>
      <c r="G13" s="9">
        <f>+'24-02-014-004 Ind. Proy'!R79</f>
        <v>0</v>
      </c>
      <c r="H13" s="9">
        <f>+'24-02-014-004 Ind. Proy'!S79</f>
        <v>0</v>
      </c>
      <c r="I13" s="9">
        <f>+'24-02-014-004 Ind. Proy'!T79</f>
        <v>0</v>
      </c>
      <c r="J13" s="9">
        <f>+'24-02-014-004 Ind. Proy'!U79</f>
        <v>0</v>
      </c>
      <c r="K13" s="9">
        <f>+'24-02-014-004 Ind. Proy'!V79</f>
        <v>0</v>
      </c>
      <c r="L13" s="9">
        <f>+'24-02-014-004 Ind. Proy'!W79</f>
        <v>0</v>
      </c>
      <c r="M13" s="9">
        <f>+'24-02-014-004 Ind. Proy'!X79</f>
        <v>0</v>
      </c>
      <c r="N13" s="9">
        <f>+'24-02-014-004 Ind. Proy'!Y79</f>
        <v>0</v>
      </c>
      <c r="O13" s="9">
        <f>+'24-02-014-004 Ind. Proy'!Z79</f>
        <v>0</v>
      </c>
      <c r="P13" s="9">
        <f>+'24-02-014-004 Ind. Proy'!AA79</f>
        <v>0</v>
      </c>
      <c r="Q13" s="9">
        <f>+'24-02-014-004 Ind. Proy'!AB79</f>
        <v>0</v>
      </c>
      <c r="R13" s="9">
        <f>+'24-02-014-004 Ind. Proy'!AC79</f>
        <v>0</v>
      </c>
      <c r="S13" s="9">
        <f>+'24-02-014-004 Ind. Proy'!AD79</f>
        <v>0</v>
      </c>
      <c r="T13" s="9">
        <f>+'24-02-014-004 Ind. Proy'!AE79</f>
        <v>0</v>
      </c>
      <c r="U13" s="9">
        <f>+'24-02-014-004 Ind. Proy'!AF79</f>
        <v>0</v>
      </c>
      <c r="V13" s="9">
        <f>+'24-02-014-004 Ind. Proy'!AG79</f>
        <v>0</v>
      </c>
      <c r="W13" s="9">
        <f>+'24-02-014-004 Ind. Proy'!AH79</f>
        <v>0</v>
      </c>
      <c r="X13" s="109">
        <f>+'24-02-014-004 Ind. Proy'!AI79</f>
        <v>0</v>
      </c>
      <c r="Y13" s="109">
        <f>+'24-02-014-004 Ind. Proy'!AJ79</f>
        <v>0</v>
      </c>
    </row>
    <row r="14" spans="1:25" ht="24.75" customHeight="1" x14ac:dyDescent="0.25">
      <c r="A14" s="43" t="s">
        <v>58</v>
      </c>
      <c r="B14" s="9">
        <f>+'24-02-014-004 Ind. Proy'!J91</f>
        <v>0</v>
      </c>
      <c r="C14" s="9">
        <f>+'24-02-014-004 Ind. Proy'!K91</f>
        <v>0</v>
      </c>
      <c r="D14" s="9">
        <f>+'24-02-014-004 Ind. Proy'!M91</f>
        <v>0</v>
      </c>
      <c r="E14" s="9">
        <f>+'24-02-014-004 Ind. Proy'!N91</f>
        <v>0</v>
      </c>
      <c r="F14" s="9">
        <f>+'24-02-014-004 Ind. Proy'!O91</f>
        <v>0</v>
      </c>
      <c r="G14" s="9">
        <f>+'24-02-014-004 Ind. Proy'!R91</f>
        <v>0</v>
      </c>
      <c r="H14" s="9">
        <f>+'24-02-014-004 Ind. Proy'!S91</f>
        <v>0</v>
      </c>
      <c r="I14" s="9">
        <f>+'24-02-014-004 Ind. Proy'!T91</f>
        <v>0</v>
      </c>
      <c r="J14" s="9">
        <f>+'24-02-014-004 Ind. Proy'!U91</f>
        <v>0</v>
      </c>
      <c r="K14" s="9">
        <f>+'24-02-014-004 Ind. Proy'!V91</f>
        <v>0</v>
      </c>
      <c r="L14" s="9">
        <f>+'24-02-014-004 Ind. Proy'!W91</f>
        <v>0</v>
      </c>
      <c r="M14" s="9">
        <f>+'24-02-014-004 Ind. Proy'!X91</f>
        <v>0</v>
      </c>
      <c r="N14" s="9">
        <f>+'24-02-014-004 Ind. Proy'!Y91</f>
        <v>0</v>
      </c>
      <c r="O14" s="9">
        <f>+'24-02-014-004 Ind. Proy'!Z91</f>
        <v>0</v>
      </c>
      <c r="P14" s="9">
        <f>+'24-02-014-004 Ind. Proy'!AA91</f>
        <v>0</v>
      </c>
      <c r="Q14" s="9">
        <f>+'24-02-014-004 Ind. Proy'!AB91</f>
        <v>0</v>
      </c>
      <c r="R14" s="9">
        <f>+'24-02-014-004 Ind. Proy'!AC91</f>
        <v>0</v>
      </c>
      <c r="S14" s="9">
        <f>+'24-02-014-004 Ind. Proy'!AD91</f>
        <v>0</v>
      </c>
      <c r="T14" s="9">
        <f>+'24-02-014-004 Ind. Proy'!AE91</f>
        <v>0</v>
      </c>
      <c r="U14" s="9">
        <f>+'24-02-014-004 Ind. Proy'!AF91</f>
        <v>0</v>
      </c>
      <c r="V14" s="9">
        <f>+'24-02-014-004 Ind. Proy'!AG91</f>
        <v>0</v>
      </c>
      <c r="W14" s="9">
        <f>+'24-02-014-004 Ind. Proy'!AH91</f>
        <v>0</v>
      </c>
      <c r="X14" s="109">
        <f>+'24-02-014-004 Ind. Proy'!AI91</f>
        <v>0</v>
      </c>
      <c r="Y14" s="109">
        <f>+'24-02-014-004 Ind. Proy'!AJ91</f>
        <v>0</v>
      </c>
    </row>
    <row r="15" spans="1:25" ht="24.75" customHeight="1" x14ac:dyDescent="0.25">
      <c r="A15" s="43" t="s">
        <v>60</v>
      </c>
      <c r="B15" s="9">
        <f>+'24-02-014-004 Ind. Proy'!J103</f>
        <v>0</v>
      </c>
      <c r="C15" s="9">
        <f>+'24-02-014-004 Ind. Proy'!K103</f>
        <v>0</v>
      </c>
      <c r="D15" s="9">
        <f>+'24-02-014-004 Ind. Proy'!M103</f>
        <v>0</v>
      </c>
      <c r="E15" s="9">
        <f>+'24-02-014-004 Ind. Proy'!N103</f>
        <v>0</v>
      </c>
      <c r="F15" s="9">
        <f>+'24-02-014-004 Ind. Proy'!O103</f>
        <v>0</v>
      </c>
      <c r="G15" s="9">
        <f>+'24-02-014-004 Ind. Proy'!R103</f>
        <v>0</v>
      </c>
      <c r="H15" s="9">
        <f>+'24-02-014-004 Ind. Proy'!S103</f>
        <v>0</v>
      </c>
      <c r="I15" s="9">
        <f>+'24-02-014-004 Ind. Proy'!T103</f>
        <v>0</v>
      </c>
      <c r="J15" s="9">
        <f>+'24-02-014-004 Ind. Proy'!U103</f>
        <v>0</v>
      </c>
      <c r="K15" s="9">
        <f>+'24-02-014-004 Ind. Proy'!V103</f>
        <v>0</v>
      </c>
      <c r="L15" s="9">
        <f>+'24-02-014-004 Ind. Proy'!W103</f>
        <v>0</v>
      </c>
      <c r="M15" s="9">
        <f>+'24-02-014-004 Ind. Proy'!X103</f>
        <v>0</v>
      </c>
      <c r="N15" s="9">
        <f>+'24-02-014-004 Ind. Proy'!Y103</f>
        <v>0</v>
      </c>
      <c r="O15" s="9">
        <f>+'24-02-014-004 Ind. Proy'!Z103</f>
        <v>0</v>
      </c>
      <c r="P15" s="9">
        <f>+'24-02-014-004 Ind. Proy'!AA103</f>
        <v>0</v>
      </c>
      <c r="Q15" s="9">
        <f>+'24-02-014-004 Ind. Proy'!AB103</f>
        <v>0</v>
      </c>
      <c r="R15" s="9">
        <f>+'24-02-014-004 Ind. Proy'!AC103</f>
        <v>0</v>
      </c>
      <c r="S15" s="9">
        <f>+'24-02-014-004 Ind. Proy'!AD103</f>
        <v>0</v>
      </c>
      <c r="T15" s="9">
        <f>+'24-02-014-004 Ind. Proy'!AE103</f>
        <v>0</v>
      </c>
      <c r="U15" s="9">
        <f>+'24-02-014-004 Ind. Proy'!AF103</f>
        <v>0</v>
      </c>
      <c r="V15" s="9">
        <f>+'24-02-014-004 Ind. Proy'!AG103</f>
        <v>0</v>
      </c>
      <c r="W15" s="9">
        <f>+'24-02-014-004 Ind. Proy'!AH103</f>
        <v>0</v>
      </c>
      <c r="X15" s="109">
        <f>+'24-02-014-004 Ind. Proy'!AI103</f>
        <v>0</v>
      </c>
      <c r="Y15" s="109">
        <f>+'24-02-014-004 Ind. Proy'!AJ103</f>
        <v>0</v>
      </c>
    </row>
    <row r="16" spans="1:25" ht="24.75" customHeight="1" x14ac:dyDescent="0.25">
      <c r="A16" s="43" t="s">
        <v>62</v>
      </c>
      <c r="B16" s="9">
        <f>+'24-02-014-004 Ind. Proy'!J115</f>
        <v>0</v>
      </c>
      <c r="C16" s="9">
        <f>+'24-02-014-004 Ind. Proy'!K115</f>
        <v>0</v>
      </c>
      <c r="D16" s="9">
        <f>+'24-02-014-004 Ind. Proy'!M115</f>
        <v>0</v>
      </c>
      <c r="E16" s="9">
        <f>+'24-02-014-004 Ind. Proy'!N115</f>
        <v>0</v>
      </c>
      <c r="F16" s="9">
        <f>+'24-02-014-004 Ind. Proy'!O115</f>
        <v>0</v>
      </c>
      <c r="G16" s="9">
        <f>+'24-02-014-004 Ind. Proy'!R115</f>
        <v>0</v>
      </c>
      <c r="H16" s="9">
        <f>+'24-02-014-004 Ind. Proy'!S115</f>
        <v>0</v>
      </c>
      <c r="I16" s="9">
        <f>+'24-02-014-004 Ind. Proy'!T115</f>
        <v>0</v>
      </c>
      <c r="J16" s="9">
        <f>+'24-02-014-004 Ind. Proy'!U115</f>
        <v>0</v>
      </c>
      <c r="K16" s="9">
        <f>+'24-02-014-004 Ind. Proy'!V115</f>
        <v>0</v>
      </c>
      <c r="L16" s="9">
        <f>+'24-02-014-004 Ind. Proy'!W115</f>
        <v>0</v>
      </c>
      <c r="M16" s="9">
        <f>+'24-02-014-004 Ind. Proy'!X115</f>
        <v>0</v>
      </c>
      <c r="N16" s="9">
        <f>+'24-02-014-004 Ind. Proy'!Y115</f>
        <v>0</v>
      </c>
      <c r="O16" s="9">
        <f>+'24-02-014-004 Ind. Proy'!Z115</f>
        <v>0</v>
      </c>
      <c r="P16" s="9">
        <f>+'24-02-014-004 Ind. Proy'!AA115</f>
        <v>0</v>
      </c>
      <c r="Q16" s="9">
        <f>+'24-02-014-004 Ind. Proy'!AB115</f>
        <v>0</v>
      </c>
      <c r="R16" s="9">
        <f>+'24-02-014-004 Ind. Proy'!AC115</f>
        <v>0</v>
      </c>
      <c r="S16" s="9">
        <f>+'24-02-014-004 Ind. Proy'!AD115</f>
        <v>0</v>
      </c>
      <c r="T16" s="9">
        <f>+'24-02-014-004 Ind. Proy'!AE115</f>
        <v>0</v>
      </c>
      <c r="U16" s="9">
        <f>+'24-02-014-004 Ind. Proy'!AF115</f>
        <v>0</v>
      </c>
      <c r="V16" s="9">
        <f>+'24-02-014-004 Ind. Proy'!AG115</f>
        <v>0</v>
      </c>
      <c r="W16" s="9">
        <f>+'24-02-014-004 Ind. Proy'!AH115</f>
        <v>0</v>
      </c>
      <c r="X16" s="109">
        <f>+'24-02-014-004 Ind. Proy'!AI115</f>
        <v>0</v>
      </c>
      <c r="Y16" s="109">
        <f>+'24-02-014-004 Ind. Proy'!AJ115</f>
        <v>0</v>
      </c>
    </row>
    <row r="17" spans="1:25" ht="24.75" customHeight="1" x14ac:dyDescent="0.25">
      <c r="A17" s="43" t="s">
        <v>64</v>
      </c>
      <c r="B17" s="9">
        <f>+'24-02-014-004 Ind. Proy'!J127</f>
        <v>0</v>
      </c>
      <c r="C17" s="9">
        <f>+'24-02-014-004 Ind. Proy'!K127</f>
        <v>0</v>
      </c>
      <c r="D17" s="9">
        <f>+'24-02-014-004 Ind. Proy'!M127</f>
        <v>0</v>
      </c>
      <c r="E17" s="9">
        <f>+'24-02-014-004 Ind. Proy'!N127</f>
        <v>0</v>
      </c>
      <c r="F17" s="9">
        <f>+'24-02-014-004 Ind. Proy'!O127</f>
        <v>0</v>
      </c>
      <c r="G17" s="9">
        <f>+'24-02-014-004 Ind. Proy'!R127</f>
        <v>0</v>
      </c>
      <c r="H17" s="9">
        <f>+'24-02-014-004 Ind. Proy'!S127</f>
        <v>0</v>
      </c>
      <c r="I17" s="9">
        <f>+'24-02-014-004 Ind. Proy'!T127</f>
        <v>0</v>
      </c>
      <c r="J17" s="9">
        <f>+'24-02-014-004 Ind. Proy'!U127</f>
        <v>0</v>
      </c>
      <c r="K17" s="9">
        <f>+'24-02-014-004 Ind. Proy'!V127</f>
        <v>0</v>
      </c>
      <c r="L17" s="9">
        <f>+'24-02-014-004 Ind. Proy'!W127</f>
        <v>0</v>
      </c>
      <c r="M17" s="9">
        <f>+'24-02-014-004 Ind. Proy'!X127</f>
        <v>0</v>
      </c>
      <c r="N17" s="9">
        <f>+'24-02-014-004 Ind. Proy'!Y127</f>
        <v>0</v>
      </c>
      <c r="O17" s="9">
        <f>+'24-02-014-004 Ind. Proy'!Z127</f>
        <v>0</v>
      </c>
      <c r="P17" s="9">
        <f>+'24-02-014-004 Ind. Proy'!AA127</f>
        <v>0</v>
      </c>
      <c r="Q17" s="9">
        <f>+'24-02-014-004 Ind. Proy'!AB127</f>
        <v>0</v>
      </c>
      <c r="R17" s="9">
        <f>+'24-02-014-004 Ind. Proy'!AC127</f>
        <v>0</v>
      </c>
      <c r="S17" s="9">
        <f>+'24-02-014-004 Ind. Proy'!AD127</f>
        <v>0</v>
      </c>
      <c r="T17" s="9">
        <f>+'24-02-014-004 Ind. Proy'!AE127</f>
        <v>0</v>
      </c>
      <c r="U17" s="9">
        <f>+'24-02-014-004 Ind. Proy'!AF127</f>
        <v>0</v>
      </c>
      <c r="V17" s="9">
        <f>+'24-02-014-004 Ind. Proy'!AG127</f>
        <v>0</v>
      </c>
      <c r="W17" s="9">
        <f>+'24-02-014-004 Ind. Proy'!AH127</f>
        <v>0</v>
      </c>
      <c r="X17" s="109">
        <f>+'24-02-014-004 Ind. Proy'!AI116</f>
        <v>0</v>
      </c>
      <c r="Y17" s="109">
        <f>+'24-02-014-004 Ind. Proy'!AJ116</f>
        <v>0</v>
      </c>
    </row>
    <row r="18" spans="1:25" ht="24.75" customHeight="1" x14ac:dyDescent="0.25">
      <c r="A18" s="43" t="s">
        <v>66</v>
      </c>
      <c r="B18" s="9">
        <f>+'24-02-014-004 Ind. Proy'!J139</f>
        <v>0</v>
      </c>
      <c r="C18" s="9">
        <f>+'24-02-014-004 Ind. Proy'!K139</f>
        <v>0</v>
      </c>
      <c r="D18" s="9">
        <f>+'24-02-014-004 Ind. Proy'!M139</f>
        <v>0</v>
      </c>
      <c r="E18" s="9">
        <f>+'24-02-014-004 Ind. Proy'!N139</f>
        <v>0</v>
      </c>
      <c r="F18" s="9">
        <f>+'24-02-014-004 Ind. Proy'!O139</f>
        <v>0</v>
      </c>
      <c r="G18" s="9">
        <f>+'24-02-014-004 Ind. Proy'!R139</f>
        <v>0</v>
      </c>
      <c r="H18" s="9">
        <f>+'24-02-014-004 Ind. Proy'!S139</f>
        <v>0</v>
      </c>
      <c r="I18" s="9">
        <f>+'24-02-014-004 Ind. Proy'!T139</f>
        <v>0</v>
      </c>
      <c r="J18" s="9">
        <f>+'24-02-014-004 Ind. Proy'!U139</f>
        <v>0</v>
      </c>
      <c r="K18" s="9">
        <f>+'24-02-014-004 Ind. Proy'!V139</f>
        <v>0</v>
      </c>
      <c r="L18" s="9">
        <f>+'24-02-014-004 Ind. Proy'!W139</f>
        <v>0</v>
      </c>
      <c r="M18" s="9">
        <f>+'24-02-014-004 Ind. Proy'!X139</f>
        <v>0</v>
      </c>
      <c r="N18" s="9">
        <f>+'24-02-014-004 Ind. Proy'!Y139</f>
        <v>0</v>
      </c>
      <c r="O18" s="9">
        <f>+'24-02-014-004 Ind. Proy'!Z139</f>
        <v>0</v>
      </c>
      <c r="P18" s="9">
        <f>+'24-02-014-004 Ind. Proy'!AA139</f>
        <v>0</v>
      </c>
      <c r="Q18" s="9">
        <f>+'24-02-014-004 Ind. Proy'!AB139</f>
        <v>0</v>
      </c>
      <c r="R18" s="9">
        <f>+'24-02-014-004 Ind. Proy'!AC139</f>
        <v>0</v>
      </c>
      <c r="S18" s="9">
        <f>+'24-02-014-004 Ind. Proy'!AD139</f>
        <v>0</v>
      </c>
      <c r="T18" s="9">
        <f>+'24-02-014-004 Ind. Proy'!AE139</f>
        <v>0</v>
      </c>
      <c r="U18" s="9">
        <f>+'24-02-014-004 Ind. Proy'!AF139</f>
        <v>0</v>
      </c>
      <c r="V18" s="9">
        <f>+'24-02-014-004 Ind. Proy'!AG139</f>
        <v>0</v>
      </c>
      <c r="W18" s="9">
        <f>+'24-02-014-004 Ind. Proy'!AH139</f>
        <v>0</v>
      </c>
      <c r="X18" s="109">
        <f>+'24-02-014-004 Ind. Proy'!AI117</f>
        <v>0</v>
      </c>
      <c r="Y18" s="109">
        <f>+'24-02-014-004 Ind. Proy'!AJ139</f>
        <v>0</v>
      </c>
    </row>
    <row r="19" spans="1:25" ht="24.75" customHeight="1" x14ac:dyDescent="0.25">
      <c r="A19" s="43" t="s">
        <v>68</v>
      </c>
      <c r="B19" s="9">
        <f>+'24-02-014-004 Ind. Proy'!J151</f>
        <v>0</v>
      </c>
      <c r="C19" s="9">
        <f>+'24-02-014-004 Ind. Proy'!K151</f>
        <v>0</v>
      </c>
      <c r="D19" s="9">
        <f>+'24-02-014-004 Ind. Proy'!M151</f>
        <v>0</v>
      </c>
      <c r="E19" s="9">
        <f>+'24-02-014-004 Ind. Proy'!N151</f>
        <v>0</v>
      </c>
      <c r="F19" s="9">
        <f>+'24-02-014-004 Ind. Proy'!O151</f>
        <v>0</v>
      </c>
      <c r="G19" s="9">
        <f>+'24-02-014-004 Ind. Proy'!R151</f>
        <v>0</v>
      </c>
      <c r="H19" s="9">
        <f>+'24-02-014-004 Ind. Proy'!S151</f>
        <v>0</v>
      </c>
      <c r="I19" s="9">
        <f>+'24-02-014-004 Ind. Proy'!T151</f>
        <v>0</v>
      </c>
      <c r="J19" s="9">
        <f>+'24-02-014-004 Ind. Proy'!U151</f>
        <v>0</v>
      </c>
      <c r="K19" s="9">
        <f>+'24-02-014-004 Ind. Proy'!V151</f>
        <v>0</v>
      </c>
      <c r="L19" s="9">
        <f>+'24-02-014-004 Ind. Proy'!W151</f>
        <v>0</v>
      </c>
      <c r="M19" s="9">
        <f>+'24-02-014-004 Ind. Proy'!X151</f>
        <v>0</v>
      </c>
      <c r="N19" s="9">
        <f>+'24-02-014-004 Ind. Proy'!Y151</f>
        <v>0</v>
      </c>
      <c r="O19" s="9">
        <f>+'24-02-014-004 Ind. Proy'!Z151</f>
        <v>0</v>
      </c>
      <c r="P19" s="9">
        <f>+'24-02-014-004 Ind. Proy'!AA151</f>
        <v>0</v>
      </c>
      <c r="Q19" s="9">
        <f>+'24-02-014-004 Ind. Proy'!AB151</f>
        <v>0</v>
      </c>
      <c r="R19" s="9">
        <f>+'24-02-014-004 Ind. Proy'!AC151</f>
        <v>0</v>
      </c>
      <c r="S19" s="9">
        <f>+'24-02-014-004 Ind. Proy'!AD151</f>
        <v>0</v>
      </c>
      <c r="T19" s="9">
        <f>+'24-02-014-004 Ind. Proy'!AE151</f>
        <v>0</v>
      </c>
      <c r="U19" s="9">
        <f>+'24-02-014-004 Ind. Proy'!AF151</f>
        <v>0</v>
      </c>
      <c r="V19" s="9">
        <f>+'24-02-014-004 Ind. Proy'!AG151</f>
        <v>0</v>
      </c>
      <c r="W19" s="9">
        <f>+'24-02-014-004 Ind. Proy'!AH151</f>
        <v>0</v>
      </c>
      <c r="X19" s="109">
        <f>+'24-02-014-004 Ind. Proy'!AI118</f>
        <v>0</v>
      </c>
      <c r="Y19" s="109">
        <f>+'24-02-014-004 Ind. Proy'!AJ151</f>
        <v>0</v>
      </c>
    </row>
    <row r="20" spans="1:25" ht="24.75" customHeight="1" x14ac:dyDescent="0.25">
      <c r="A20" s="44" t="s">
        <v>70</v>
      </c>
      <c r="B20" s="9">
        <f>+'24-02-014-004 Ind. Proy'!J163</f>
        <v>0</v>
      </c>
      <c r="C20" s="9">
        <f>+'24-02-014-004 Ind. Proy'!K163</f>
        <v>0</v>
      </c>
      <c r="D20" s="9">
        <f>+'24-02-014-004 Ind. Proy'!M163</f>
        <v>0</v>
      </c>
      <c r="E20" s="9">
        <f>+'24-02-014-004 Ind. Proy'!N163</f>
        <v>0</v>
      </c>
      <c r="F20" s="9">
        <f>+'24-02-014-004 Ind. Proy'!O163</f>
        <v>0</v>
      </c>
      <c r="G20" s="9">
        <f>+'24-02-014-004 Ind. Proy'!R163</f>
        <v>0</v>
      </c>
      <c r="H20" s="9">
        <f>+'24-02-014-004 Ind. Proy'!S163</f>
        <v>0</v>
      </c>
      <c r="I20" s="9">
        <f>+'24-02-014-004 Ind. Proy'!T163</f>
        <v>0</v>
      </c>
      <c r="J20" s="9">
        <f>+'24-02-014-004 Ind. Proy'!U163</f>
        <v>0</v>
      </c>
      <c r="K20" s="9">
        <f>+'24-02-014-004 Ind. Proy'!V163</f>
        <v>0</v>
      </c>
      <c r="L20" s="9">
        <f>+'24-02-014-004 Ind. Proy'!W163</f>
        <v>0</v>
      </c>
      <c r="M20" s="9">
        <f>+'24-02-014-004 Ind. Proy'!X163</f>
        <v>0</v>
      </c>
      <c r="N20" s="9">
        <f>+'24-02-014-004 Ind. Proy'!Y163</f>
        <v>0</v>
      </c>
      <c r="O20" s="9">
        <f>+'24-02-014-004 Ind. Proy'!Z163</f>
        <v>0</v>
      </c>
      <c r="P20" s="9">
        <f>+'24-02-014-004 Ind. Proy'!AA163</f>
        <v>0</v>
      </c>
      <c r="Q20" s="9">
        <f>+'24-02-014-004 Ind. Proy'!AB163</f>
        <v>0</v>
      </c>
      <c r="R20" s="9">
        <f>+'24-02-014-004 Ind. Proy'!AC163</f>
        <v>0</v>
      </c>
      <c r="S20" s="9">
        <f>+'24-02-014-004 Ind. Proy'!AD163</f>
        <v>0</v>
      </c>
      <c r="T20" s="9">
        <f>+'24-02-014-004 Ind. Proy'!AE163</f>
        <v>0</v>
      </c>
      <c r="U20" s="9">
        <f>+'24-02-014-004 Ind. Proy'!AF163</f>
        <v>0</v>
      </c>
      <c r="V20" s="9">
        <f>+'24-02-014-004 Ind. Proy'!AG163</f>
        <v>0</v>
      </c>
      <c r="W20" s="9">
        <f>+'24-02-014-004 Ind. Proy'!AH163</f>
        <v>0</v>
      </c>
      <c r="X20" s="109">
        <f>+'24-02-014-004 Ind. Proy'!AI163</f>
        <v>0</v>
      </c>
      <c r="Y20" s="109">
        <f>+'24-02-014-004 Ind. Proy'!AJ163</f>
        <v>0</v>
      </c>
    </row>
    <row r="21" spans="1:25" ht="24.75" customHeight="1" x14ac:dyDescent="0.25">
      <c r="A21" s="44" t="s">
        <v>72</v>
      </c>
      <c r="B21" s="9">
        <f>+'24-02-014-004 Ind. Proy'!J175</f>
        <v>0</v>
      </c>
      <c r="C21" s="9">
        <f>+'24-02-014-004 Ind. Proy'!K175</f>
        <v>0</v>
      </c>
      <c r="D21" s="9">
        <f>+'24-02-014-004 Ind. Proy'!M175</f>
        <v>0</v>
      </c>
      <c r="E21" s="9">
        <f>+'24-02-014-004 Ind. Proy'!N175</f>
        <v>0</v>
      </c>
      <c r="F21" s="9">
        <f>+'24-02-014-004 Ind. Proy'!O175</f>
        <v>0</v>
      </c>
      <c r="G21" s="9">
        <f>+'24-02-014-004 Ind. Proy'!R175</f>
        <v>0</v>
      </c>
      <c r="H21" s="9">
        <f>+'24-02-014-004 Ind. Proy'!S175</f>
        <v>0</v>
      </c>
      <c r="I21" s="9">
        <f>+'24-02-014-004 Ind. Proy'!T175</f>
        <v>0</v>
      </c>
      <c r="J21" s="9">
        <f>+'24-02-014-004 Ind. Proy'!U175</f>
        <v>0</v>
      </c>
      <c r="K21" s="9">
        <f>+'24-02-014-004 Ind. Proy'!V175</f>
        <v>0</v>
      </c>
      <c r="L21" s="9">
        <f>+'24-02-014-004 Ind. Proy'!W175</f>
        <v>0</v>
      </c>
      <c r="M21" s="9">
        <f>+'24-02-014-004 Ind. Proy'!X175</f>
        <v>0</v>
      </c>
      <c r="N21" s="9">
        <f>+'24-02-014-004 Ind. Proy'!Y175</f>
        <v>0</v>
      </c>
      <c r="O21" s="9">
        <f>+'24-02-014-004 Ind. Proy'!Z175</f>
        <v>0</v>
      </c>
      <c r="P21" s="9">
        <f>+'24-02-014-004 Ind. Proy'!AA175</f>
        <v>0</v>
      </c>
      <c r="Q21" s="9">
        <f>+'24-02-014-004 Ind. Proy'!AB175</f>
        <v>0</v>
      </c>
      <c r="R21" s="9">
        <f>+'24-02-014-004 Ind. Proy'!AC175</f>
        <v>0</v>
      </c>
      <c r="S21" s="9">
        <f>+'24-02-014-004 Ind. Proy'!AD175</f>
        <v>0</v>
      </c>
      <c r="T21" s="9">
        <f>+'24-02-014-004 Ind. Proy'!AE175</f>
        <v>0</v>
      </c>
      <c r="U21" s="9">
        <f>+'24-02-014-004 Ind. Proy'!AF175</f>
        <v>0</v>
      </c>
      <c r="V21" s="9">
        <f>+'24-02-014-004 Ind. Proy'!AG175</f>
        <v>0</v>
      </c>
      <c r="W21" s="9">
        <f>+'24-02-014-004 Ind. Proy'!AH175</f>
        <v>0</v>
      </c>
      <c r="X21" s="109">
        <f>+'24-02-014-004 Ind. Proy'!AI175</f>
        <v>0</v>
      </c>
      <c r="Y21" s="109">
        <f>+'24-02-014-004 Ind. Proy'!AJ175</f>
        <v>0</v>
      </c>
    </row>
    <row r="22" spans="1:25" ht="24.75" customHeight="1" x14ac:dyDescent="0.25">
      <c r="A22" s="44" t="s">
        <v>74</v>
      </c>
      <c r="B22" s="9">
        <f>+'24-02-014-004 Ind. Proy'!J187</f>
        <v>0</v>
      </c>
      <c r="C22" s="9">
        <f>+'24-02-014-004 Ind. Proy'!K187</f>
        <v>0</v>
      </c>
      <c r="D22" s="9">
        <f>+'24-02-014-004 Ind. Proy'!M187</f>
        <v>0</v>
      </c>
      <c r="E22" s="9">
        <f>+'24-02-014-004 Ind. Proy'!N187</f>
        <v>0</v>
      </c>
      <c r="F22" s="9">
        <f>+'24-02-014-004 Ind. Proy'!O187</f>
        <v>0</v>
      </c>
      <c r="G22" s="9">
        <f>+'24-02-014-004 Ind. Proy'!R187</f>
        <v>0</v>
      </c>
      <c r="H22" s="9">
        <f>+'24-02-014-004 Ind. Proy'!S187</f>
        <v>0</v>
      </c>
      <c r="I22" s="9">
        <f>+'24-02-014-004 Ind. Proy'!T187</f>
        <v>0</v>
      </c>
      <c r="J22" s="9">
        <f>+'24-02-014-004 Ind. Proy'!U187</f>
        <v>0</v>
      </c>
      <c r="K22" s="9">
        <f>+'24-02-014-004 Ind. Proy'!V187</f>
        <v>0</v>
      </c>
      <c r="L22" s="9">
        <f>+'24-02-014-004 Ind. Proy'!W187</f>
        <v>0</v>
      </c>
      <c r="M22" s="9">
        <f>+'24-02-014-004 Ind. Proy'!X187</f>
        <v>0</v>
      </c>
      <c r="N22" s="9">
        <f>+'24-02-014-004 Ind. Proy'!Y187</f>
        <v>0</v>
      </c>
      <c r="O22" s="9">
        <f>+'24-02-014-004 Ind. Proy'!Z187</f>
        <v>0</v>
      </c>
      <c r="P22" s="9">
        <f>+'24-02-014-004 Ind. Proy'!AA187</f>
        <v>0</v>
      </c>
      <c r="Q22" s="9">
        <f>+'24-02-014-004 Ind. Proy'!AB187</f>
        <v>0</v>
      </c>
      <c r="R22" s="9">
        <f>+'24-02-014-004 Ind. Proy'!AC187</f>
        <v>0</v>
      </c>
      <c r="S22" s="9">
        <f>+'24-02-014-004 Ind. Proy'!AD187</f>
        <v>0</v>
      </c>
      <c r="T22" s="9">
        <f>+'24-02-014-004 Ind. Proy'!AE187</f>
        <v>0</v>
      </c>
      <c r="U22" s="9">
        <f>+'24-02-014-004 Ind. Proy'!AF187</f>
        <v>0</v>
      </c>
      <c r="V22" s="9">
        <f>+'24-02-014-004 Ind. Proy'!AG187</f>
        <v>0</v>
      </c>
      <c r="W22" s="9">
        <f>+'24-02-014-004 Ind. Proy'!AH187</f>
        <v>0</v>
      </c>
      <c r="X22" s="109">
        <f>+'24-02-014-004 Ind. Proy'!AI187</f>
        <v>0</v>
      </c>
      <c r="Y22" s="109">
        <f>+'24-02-014-004 Ind. Proy'!AJ187</f>
        <v>0</v>
      </c>
    </row>
    <row r="23" spans="1:25" ht="24.75" customHeight="1" x14ac:dyDescent="0.25">
      <c r="A23" s="45" t="s">
        <v>76</v>
      </c>
      <c r="B23" s="9">
        <f>+'24-02-014-004 Ind. Proy'!J190</f>
        <v>533745000</v>
      </c>
      <c r="C23" s="9">
        <f>+'24-02-014-004 Ind. Proy'!K190</f>
        <v>533745000</v>
      </c>
      <c r="D23" s="9">
        <f>+'24-02-014-004 Ind. Proy'!M190</f>
        <v>0</v>
      </c>
      <c r="E23" s="9">
        <f>+'24-02-014-004 Ind. Proy'!N190</f>
        <v>0</v>
      </c>
      <c r="F23" s="9">
        <f>+'24-02-014-004 Ind. Proy'!O190</f>
        <v>0</v>
      </c>
      <c r="G23" s="9">
        <f>+'24-02-014-004 Ind. Proy'!R190</f>
        <v>266872500</v>
      </c>
      <c r="H23" s="9">
        <f>+'24-02-014-004 Ind. Proy'!S190</f>
        <v>0</v>
      </c>
      <c r="I23" s="9">
        <f>+'24-02-014-004 Ind. Proy'!T190</f>
        <v>0</v>
      </c>
      <c r="J23" s="9">
        <f>+'24-02-014-004 Ind. Proy'!U190</f>
        <v>266872500</v>
      </c>
      <c r="K23" s="9">
        <f>+'24-02-014-004 Ind. Proy'!V190</f>
        <v>266872500</v>
      </c>
      <c r="L23" s="9">
        <f>+'24-02-014-004 Ind. Proy'!W190</f>
        <v>0</v>
      </c>
      <c r="M23" s="9">
        <f>+'24-02-014-004 Ind. Proy'!X190</f>
        <v>0</v>
      </c>
      <c r="N23" s="9">
        <f>+'24-02-014-004 Ind. Proy'!Y190</f>
        <v>266872500</v>
      </c>
      <c r="O23" s="9">
        <f>+'24-02-014-004 Ind. Proy'!Z190</f>
        <v>0</v>
      </c>
      <c r="P23" s="9">
        <f>+'24-02-014-004 Ind. Proy'!AA190</f>
        <v>0</v>
      </c>
      <c r="Q23" s="9">
        <f>+'24-02-014-004 Ind. Proy'!AB190</f>
        <v>0</v>
      </c>
      <c r="R23" s="9">
        <f>+'24-02-014-004 Ind. Proy'!AC190</f>
        <v>0</v>
      </c>
      <c r="S23" s="9">
        <f>+'24-02-014-004 Ind. Proy'!AD190</f>
        <v>0</v>
      </c>
      <c r="T23" s="9">
        <f>+'24-02-014-004 Ind. Proy'!AE190</f>
        <v>0</v>
      </c>
      <c r="U23" s="9">
        <f>+'24-02-014-004 Ind. Proy'!AF190</f>
        <v>0</v>
      </c>
      <c r="V23" s="9">
        <f>+'24-02-014-004 Ind. Proy'!AG190</f>
        <v>0</v>
      </c>
      <c r="W23" s="9">
        <f>+'24-02-014-004 Ind. Proy'!AH190</f>
        <v>533745000</v>
      </c>
      <c r="X23" s="109">
        <f>+'24-02-014-004 Ind. Proy'!AI190</f>
        <v>1</v>
      </c>
      <c r="Y23" s="109">
        <f>+'24-02-014-004 Ind. Proy'!AJ190</f>
        <v>1</v>
      </c>
    </row>
    <row r="24" spans="1:25" ht="20.45" customHeight="1" x14ac:dyDescent="0.25">
      <c r="A24" s="537" t="s">
        <v>109</v>
      </c>
      <c r="B24" s="222">
        <f t="shared" ref="B24:W24" si="0">SUM(B8:B23)</f>
        <v>533745000</v>
      </c>
      <c r="C24" s="222">
        <f t="shared" si="0"/>
        <v>533745000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266872500</v>
      </c>
      <c r="H24" s="222">
        <f t="shared" si="0"/>
        <v>0</v>
      </c>
      <c r="I24" s="222">
        <f t="shared" si="0"/>
        <v>0</v>
      </c>
      <c r="J24" s="222">
        <f t="shared" si="0"/>
        <v>266872500</v>
      </c>
      <c r="K24" s="222">
        <f t="shared" si="0"/>
        <v>266872500</v>
      </c>
      <c r="L24" s="222">
        <f t="shared" si="0"/>
        <v>0</v>
      </c>
      <c r="M24" s="222">
        <f t="shared" si="0"/>
        <v>0</v>
      </c>
      <c r="N24" s="222">
        <f t="shared" si="0"/>
        <v>266872500</v>
      </c>
      <c r="O24" s="222">
        <f t="shared" si="0"/>
        <v>0</v>
      </c>
      <c r="P24" s="222">
        <f t="shared" si="0"/>
        <v>0</v>
      </c>
      <c r="Q24" s="222">
        <f t="shared" si="0"/>
        <v>0</v>
      </c>
      <c r="R24" s="222">
        <f t="shared" si="0"/>
        <v>0</v>
      </c>
      <c r="S24" s="222">
        <f t="shared" si="0"/>
        <v>0</v>
      </c>
      <c r="T24" s="222">
        <f t="shared" si="0"/>
        <v>0</v>
      </c>
      <c r="U24" s="222">
        <f t="shared" si="0"/>
        <v>0</v>
      </c>
      <c r="V24" s="222">
        <f t="shared" si="0"/>
        <v>0</v>
      </c>
      <c r="W24" s="222">
        <f t="shared" si="0"/>
        <v>533745000</v>
      </c>
      <c r="X24" s="230">
        <f>+'24-02-014-004 Ind. Proy'!AI191</f>
        <v>1</v>
      </c>
      <c r="Y24" s="230">
        <f>'24-02-014-004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208"/>
  <sheetViews>
    <sheetView topLeftCell="N79" zoomScaleNormal="100" workbookViewId="0">
      <selection activeCell="AM188" sqref="AM188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215" customWidth="1" collapsed="1"/>
    <col min="26" max="28" width="11.7109375" style="215" hidden="1" customWidth="1" outlineLevel="1"/>
    <col min="29" max="29" width="12.140625" style="215" customWidth="1" collapsed="1"/>
    <col min="30" max="32" width="11.7109375" style="215" customWidth="1" outlineLevel="1"/>
    <col min="33" max="33" width="12.140625" style="215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578" t="s">
        <v>110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1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6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>
        <f t="shared" si="1"/>
        <v>0</v>
      </c>
    </row>
    <row r="19" spans="1:36" s="11" customFormat="1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30">
        <f>IF(ISERROR(AH19/J19),0,AH19/J19)</f>
        <v>0</v>
      </c>
      <c r="AJ19" s="230">
        <f>IF(ISERROR(AH19/$AH$191),0,AH19/$AH$191)</f>
        <v>0</v>
      </c>
    </row>
    <row r="20" spans="1:36" ht="12.75" customHeight="1" x14ac:dyDescent="0.25">
      <c r="A20" s="620" t="s">
        <v>48</v>
      </c>
      <c r="B20" s="621"/>
      <c r="C20" s="621"/>
      <c r="D20" s="621"/>
      <c r="E20" s="62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36" s="11" customFormat="1" ht="12.75" hidden="1" customHeight="1" outlineLevel="1" x14ac:dyDescent="0.25">
      <c r="A21" s="22">
        <v>1</v>
      </c>
      <c r="B21" s="23"/>
      <c r="C21" s="234"/>
      <c r="D21" s="25"/>
      <c r="E21" s="235"/>
      <c r="F21" s="235"/>
      <c r="G21" s="235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236"/>
      <c r="D22" s="33"/>
      <c r="E22" s="237"/>
      <c r="F22" s="237"/>
      <c r="G22" s="237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236"/>
      <c r="D23" s="33"/>
      <c r="E23" s="237"/>
      <c r="F23" s="237"/>
      <c r="G23" s="237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236"/>
      <c r="D24" s="33"/>
      <c r="E24" s="237"/>
      <c r="F24" s="237"/>
      <c r="G24" s="237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236"/>
      <c r="D25" s="33"/>
      <c r="E25" s="237"/>
      <c r="F25" s="237"/>
      <c r="G25" s="237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236"/>
      <c r="D26" s="33"/>
      <c r="E26" s="237"/>
      <c r="F26" s="237"/>
      <c r="G26" s="237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236"/>
      <c r="D27" s="33"/>
      <c r="E27" s="237"/>
      <c r="F27" s="237"/>
      <c r="G27" s="237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236"/>
      <c r="D28" s="33"/>
      <c r="E28" s="237"/>
      <c r="F28" s="237"/>
      <c r="G28" s="237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236"/>
      <c r="D29" s="33"/>
      <c r="E29" s="237"/>
      <c r="F29" s="237"/>
      <c r="G29" s="237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236"/>
      <c r="D30" s="33"/>
      <c r="E30" s="237"/>
      <c r="F30" s="237"/>
      <c r="G30" s="237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>
        <f t="shared" si="9"/>
        <v>0</v>
      </c>
    </row>
    <row r="31" spans="1:36" s="11" customFormat="1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30">
        <f>IF(ISERROR(AH31/J31),0,AH31/J31)</f>
        <v>0</v>
      </c>
      <c r="AJ31" s="230">
        <f>IF(ISERROR(AH31/$AH$191),0,AH31/$AH$191)</f>
        <v>0</v>
      </c>
    </row>
    <row r="32" spans="1:36" ht="12.75" customHeight="1" x14ac:dyDescent="0.25">
      <c r="A32" s="620" t="s">
        <v>50</v>
      </c>
      <c r="B32" s="621"/>
      <c r="C32" s="621"/>
      <c r="D32" s="621"/>
      <c r="E32" s="62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>
        <f t="shared" si="17"/>
        <v>0</v>
      </c>
    </row>
    <row r="43" spans="1:36" s="11" customFormat="1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30">
        <f>IF(ISERROR(AH43/J43),0,AH43/J43)</f>
        <v>0</v>
      </c>
      <c r="AJ43" s="230">
        <f>IF(ISERROR(AH43/$AH$191),0,AH43/$AH$191)</f>
        <v>0</v>
      </c>
    </row>
    <row r="44" spans="1:36" ht="12.75" customHeight="1" x14ac:dyDescent="0.25">
      <c r="A44" s="620" t="s">
        <v>52</v>
      </c>
      <c r="B44" s="621"/>
      <c r="C44" s="621"/>
      <c r="D44" s="621"/>
      <c r="E44" s="62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>
        <f t="shared" si="25"/>
        <v>0</v>
      </c>
    </row>
    <row r="55" spans="1:36" s="11" customFormat="1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30">
        <f>IF(ISERROR(AH55/J55),0,AH55/J55)</f>
        <v>0</v>
      </c>
      <c r="AJ55" s="230">
        <f>IF(ISERROR(AH55/$AH$191),0,AH55/$AH$191)</f>
        <v>0</v>
      </c>
    </row>
    <row r="56" spans="1:36" ht="12.75" customHeight="1" x14ac:dyDescent="0.25">
      <c r="A56" s="620" t="s">
        <v>54</v>
      </c>
      <c r="B56" s="621"/>
      <c r="C56" s="621"/>
      <c r="D56" s="621"/>
      <c r="E56" s="62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s="11" customFormat="1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>
        <f t="shared" si="33"/>
        <v>0</v>
      </c>
    </row>
    <row r="67" spans="1:36" s="11" customFormat="1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30">
        <f>IF(ISERROR(AH67/J67),0,AH67/J67)</f>
        <v>0</v>
      </c>
      <c r="AJ67" s="230">
        <f>IF(ISERROR(AH67/$AH$191),0,AH67/$AH$191)</f>
        <v>0</v>
      </c>
    </row>
    <row r="68" spans="1:36" ht="12.75" customHeight="1" x14ac:dyDescent="0.25">
      <c r="A68" s="620" t="s">
        <v>56</v>
      </c>
      <c r="B68" s="621"/>
      <c r="C68" s="621"/>
      <c r="D68" s="621"/>
      <c r="E68" s="62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>
        <f t="shared" si="41"/>
        <v>0</v>
      </c>
    </row>
    <row r="79" spans="1:36" s="11" customFormat="1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30">
        <f>IF(ISERROR(AH79/J79),0,AH79/J79)</f>
        <v>0</v>
      </c>
      <c r="AJ79" s="230">
        <f>IF(ISERROR(AH79/$AH$191),0,AH79/$AH$191)</f>
        <v>0</v>
      </c>
    </row>
    <row r="80" spans="1:36" ht="12.75" customHeight="1" x14ac:dyDescent="0.25">
      <c r="A80" s="620" t="s">
        <v>58</v>
      </c>
      <c r="B80" s="621"/>
      <c r="C80" s="621"/>
      <c r="D80" s="621"/>
      <c r="E80" s="62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>
        <f t="shared" si="49"/>
        <v>0</v>
      </c>
    </row>
    <row r="91" spans="1:36" s="11" customFormat="1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30">
        <f>IF(ISERROR(AH91/J91),0,AH91/J91)</f>
        <v>0</v>
      </c>
      <c r="AJ91" s="230">
        <f>IF(ISERROR(AH91/$AH$191),0,AH91/$AH$191)</f>
        <v>0</v>
      </c>
    </row>
    <row r="92" spans="1:36" ht="12.75" customHeight="1" x14ac:dyDescent="0.25">
      <c r="A92" s="620" t="s">
        <v>60</v>
      </c>
      <c r="B92" s="621"/>
      <c r="C92" s="621"/>
      <c r="D92" s="621"/>
      <c r="E92" s="62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>
        <f t="shared" si="57"/>
        <v>0</v>
      </c>
    </row>
    <row r="103" spans="1:36" s="11" customFormat="1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30">
        <f>IF(ISERROR(AH103/J103),0,AH103/J103)</f>
        <v>0</v>
      </c>
      <c r="AJ103" s="230">
        <f>IF(ISERROR(AH103/$AH$191),0,AH103/$AH$191)</f>
        <v>0</v>
      </c>
    </row>
    <row r="104" spans="1:36" ht="12.75" customHeight="1" x14ac:dyDescent="0.25">
      <c r="A104" s="620" t="s">
        <v>62</v>
      </c>
      <c r="B104" s="621"/>
      <c r="C104" s="621"/>
      <c r="D104" s="621"/>
      <c r="E104" s="62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36" s="11" customFormat="1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>
        <f t="shared" si="66"/>
        <v>0</v>
      </c>
    </row>
    <row r="115" spans="1:36" s="11" customFormat="1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30">
        <f>IF(ISERROR(AH115/J115),0,AH115/J115)</f>
        <v>0</v>
      </c>
      <c r="AJ115" s="230">
        <f>IF(ISERROR(AH115/$AH$191),0,AH115/$AH$191)</f>
        <v>0</v>
      </c>
    </row>
    <row r="116" spans="1:36" ht="12.75" customHeight="1" x14ac:dyDescent="0.25">
      <c r="A116" s="620" t="s">
        <v>64</v>
      </c>
      <c r="B116" s="621"/>
      <c r="C116" s="621"/>
      <c r="D116" s="621"/>
      <c r="E116" s="62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36" s="11" customFormat="1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>
        <f t="shared" si="74"/>
        <v>0</v>
      </c>
    </row>
    <row r="127" spans="1:36" s="11" customFormat="1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30">
        <f>IF(ISERROR(AH127/J127),0,AH127/J127)</f>
        <v>0</v>
      </c>
      <c r="AJ127" s="230">
        <f>IF(ISERROR(AH127/$AH$191),0,AH127/$AH$191)</f>
        <v>0</v>
      </c>
    </row>
    <row r="128" spans="1:36" ht="12.75" customHeight="1" x14ac:dyDescent="0.25">
      <c r="A128" s="620" t="s">
        <v>66</v>
      </c>
      <c r="B128" s="621"/>
      <c r="C128" s="621"/>
      <c r="D128" s="621"/>
      <c r="E128" s="62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>
        <f t="shared" si="81"/>
        <v>0</v>
      </c>
    </row>
    <row r="139" spans="1:36" s="11" customFormat="1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30">
        <f>IF(ISERROR(AH139/J139),0,AH139/J139)</f>
        <v>0</v>
      </c>
      <c r="AJ139" s="230">
        <f>IF(ISERROR(AH139/$AH$191),0,AH139/$AH$191)</f>
        <v>0</v>
      </c>
    </row>
    <row r="140" spans="1:36" ht="12.75" customHeight="1" x14ac:dyDescent="0.25">
      <c r="A140" s="623" t="s">
        <v>68</v>
      </c>
      <c r="B140" s="624"/>
      <c r="C140" s="624"/>
      <c r="D140" s="624"/>
      <c r="E140" s="625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108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>
        <f t="shared" si="89"/>
        <v>0</v>
      </c>
    </row>
    <row r="151" spans="1:36" s="11" customFormat="1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30">
        <f>IF(ISERROR(AH151/J151),0,AH151/J151)</f>
        <v>0</v>
      </c>
      <c r="AJ151" s="230">
        <f>IF(ISERROR(AH151/$AH$191),0,AH151/$AH$191)</f>
        <v>0</v>
      </c>
    </row>
    <row r="152" spans="1:36" ht="12.75" customHeight="1" x14ac:dyDescent="0.25">
      <c r="A152" s="620" t="s">
        <v>70</v>
      </c>
      <c r="B152" s="621"/>
      <c r="C152" s="621"/>
      <c r="D152" s="621"/>
      <c r="E152" s="62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>
        <f t="shared" si="97"/>
        <v>0</v>
      </c>
    </row>
    <row r="163" spans="1:36" s="11" customFormat="1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30">
        <f>IF(ISERROR(AH163/J163),0,AH163/J163)</f>
        <v>0</v>
      </c>
      <c r="AJ163" s="230">
        <f>IF(ISERROR(AH163/$AH$191),0,AH163/$AH$191)</f>
        <v>0</v>
      </c>
    </row>
    <row r="164" spans="1:36" ht="12.75" customHeight="1" x14ac:dyDescent="0.25">
      <c r="A164" s="620" t="s">
        <v>72</v>
      </c>
      <c r="B164" s="621"/>
      <c r="C164" s="621"/>
      <c r="D164" s="621"/>
      <c r="E164" s="62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>
        <f t="shared" si="105"/>
        <v>0</v>
      </c>
    </row>
    <row r="175" spans="1:36" s="11" customFormat="1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30">
        <f>IF(ISERROR(AH175/J175),0,AH175/J175)</f>
        <v>0</v>
      </c>
      <c r="AJ175" s="230">
        <f>IF(ISERROR(AH175/$AH$191),0,AH175/$AH$191)</f>
        <v>0</v>
      </c>
    </row>
    <row r="176" spans="1:36" ht="12.75" customHeight="1" x14ac:dyDescent="0.25">
      <c r="A176" s="620" t="s">
        <v>74</v>
      </c>
      <c r="B176" s="621"/>
      <c r="C176" s="621"/>
      <c r="D176" s="621"/>
      <c r="E176" s="62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7">
        <f>SUM(V177:X177)</f>
        <v>0</v>
      </c>
      <c r="Z177" s="7"/>
      <c r="AA177" s="7"/>
      <c r="AB177" s="7"/>
      <c r="AC177" s="7">
        <f>SUM(Z177:AB177)</f>
        <v>0</v>
      </c>
      <c r="AD177" s="7"/>
      <c r="AE177" s="7"/>
      <c r="AF177" s="7"/>
      <c r="AG177" s="7">
        <f>SUM(AD177:AF177)</f>
        <v>0</v>
      </c>
      <c r="AH177" s="7">
        <f t="shared" ref="AH177:AH186" si="112">SUM(U177,Y177,AC177,AG177)</f>
        <v>0</v>
      </c>
      <c r="AI177" s="109">
        <f>IF(ISERROR(AH177/J177),0,AH177/J177)</f>
        <v>0</v>
      </c>
      <c r="AJ177" s="109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7">
        <f t="shared" ref="Y178:Y186" si="115">SUM(V178:X178)</f>
        <v>0</v>
      </c>
      <c r="Z178" s="7"/>
      <c r="AA178" s="7"/>
      <c r="AB178" s="7"/>
      <c r="AC178" s="7">
        <f t="shared" ref="AC178:AC186" si="116">SUM(Z178:AB178)</f>
        <v>0</v>
      </c>
      <c r="AD178" s="7"/>
      <c r="AE178" s="7"/>
      <c r="AF178" s="7"/>
      <c r="AG178" s="7">
        <f t="shared" ref="AG178:AG186" si="117">SUM(AD178:AF178)</f>
        <v>0</v>
      </c>
      <c r="AH178" s="7">
        <f t="shared" si="112"/>
        <v>0</v>
      </c>
      <c r="AI178" s="109">
        <f t="shared" ref="AI178:AI186" si="118">IF(ISERROR(AH178/J178),0,AH178/J178)</f>
        <v>0</v>
      </c>
      <c r="AJ178" s="109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7">
        <f t="shared" si="115"/>
        <v>0</v>
      </c>
      <c r="Z179" s="7"/>
      <c r="AA179" s="7"/>
      <c r="AB179" s="7"/>
      <c r="AC179" s="7">
        <f t="shared" si="116"/>
        <v>0</v>
      </c>
      <c r="AD179" s="7"/>
      <c r="AE179" s="7"/>
      <c r="AF179" s="7"/>
      <c r="AG179" s="7">
        <f t="shared" si="117"/>
        <v>0</v>
      </c>
      <c r="AH179" s="7">
        <f t="shared" si="112"/>
        <v>0</v>
      </c>
      <c r="AI179" s="109">
        <f t="shared" si="118"/>
        <v>0</v>
      </c>
      <c r="AJ179" s="109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7">
        <f t="shared" si="115"/>
        <v>0</v>
      </c>
      <c r="Z180" s="7"/>
      <c r="AA180" s="7"/>
      <c r="AB180" s="7"/>
      <c r="AC180" s="7">
        <f t="shared" si="116"/>
        <v>0</v>
      </c>
      <c r="AD180" s="7"/>
      <c r="AE180" s="7"/>
      <c r="AF180" s="7"/>
      <c r="AG180" s="7">
        <f t="shared" si="117"/>
        <v>0</v>
      </c>
      <c r="AH180" s="7">
        <f t="shared" si="112"/>
        <v>0</v>
      </c>
      <c r="AI180" s="109">
        <f t="shared" si="118"/>
        <v>0</v>
      </c>
      <c r="AJ180" s="109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7">
        <f t="shared" si="115"/>
        <v>0</v>
      </c>
      <c r="Z181" s="7"/>
      <c r="AA181" s="7"/>
      <c r="AB181" s="7"/>
      <c r="AC181" s="7">
        <f t="shared" si="116"/>
        <v>0</v>
      </c>
      <c r="AD181" s="7"/>
      <c r="AE181" s="7"/>
      <c r="AF181" s="7"/>
      <c r="AG181" s="7">
        <f t="shared" si="117"/>
        <v>0</v>
      </c>
      <c r="AH181" s="7">
        <f t="shared" si="112"/>
        <v>0</v>
      </c>
      <c r="AI181" s="109">
        <f t="shared" si="118"/>
        <v>0</v>
      </c>
      <c r="AJ181" s="109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7">
        <f t="shared" si="115"/>
        <v>0</v>
      </c>
      <c r="Z182" s="7"/>
      <c r="AA182" s="7"/>
      <c r="AB182" s="7"/>
      <c r="AC182" s="7">
        <f t="shared" si="116"/>
        <v>0</v>
      </c>
      <c r="AD182" s="7"/>
      <c r="AE182" s="7"/>
      <c r="AF182" s="7"/>
      <c r="AG182" s="7">
        <f t="shared" si="117"/>
        <v>0</v>
      </c>
      <c r="AH182" s="7">
        <f t="shared" si="112"/>
        <v>0</v>
      </c>
      <c r="AI182" s="109">
        <f t="shared" si="118"/>
        <v>0</v>
      </c>
      <c r="AJ182" s="109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7">
        <f t="shared" si="115"/>
        <v>0</v>
      </c>
      <c r="Z183" s="7"/>
      <c r="AA183" s="7"/>
      <c r="AB183" s="7"/>
      <c r="AC183" s="7">
        <f t="shared" si="116"/>
        <v>0</v>
      </c>
      <c r="AD183" s="7"/>
      <c r="AE183" s="7"/>
      <c r="AF183" s="7"/>
      <c r="AG183" s="7">
        <f t="shared" si="117"/>
        <v>0</v>
      </c>
      <c r="AH183" s="7">
        <f t="shared" si="112"/>
        <v>0</v>
      </c>
      <c r="AI183" s="109">
        <f t="shared" si="118"/>
        <v>0</v>
      </c>
      <c r="AJ183" s="109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7">
        <f t="shared" si="115"/>
        <v>0</v>
      </c>
      <c r="Z184" s="7"/>
      <c r="AA184" s="7"/>
      <c r="AB184" s="7"/>
      <c r="AC184" s="7">
        <f t="shared" si="116"/>
        <v>0</v>
      </c>
      <c r="AD184" s="7"/>
      <c r="AE184" s="7"/>
      <c r="AF184" s="7"/>
      <c r="AG184" s="7">
        <f t="shared" si="117"/>
        <v>0</v>
      </c>
      <c r="AH184" s="7">
        <f t="shared" si="112"/>
        <v>0</v>
      </c>
      <c r="AI184" s="109">
        <f t="shared" si="118"/>
        <v>0</v>
      </c>
      <c r="AJ184" s="109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7">
        <f t="shared" si="115"/>
        <v>0</v>
      </c>
      <c r="Z185" s="7"/>
      <c r="AA185" s="7"/>
      <c r="AB185" s="7"/>
      <c r="AC185" s="7">
        <f t="shared" si="116"/>
        <v>0</v>
      </c>
      <c r="AD185" s="7"/>
      <c r="AE185" s="7"/>
      <c r="AF185" s="7"/>
      <c r="AG185" s="7">
        <f t="shared" si="117"/>
        <v>0</v>
      </c>
      <c r="AH185" s="7">
        <f t="shared" si="112"/>
        <v>0</v>
      </c>
      <c r="AI185" s="109">
        <f t="shared" si="118"/>
        <v>0</v>
      </c>
      <c r="AJ185" s="109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7">
        <f t="shared" si="115"/>
        <v>0</v>
      </c>
      <c r="Z186" s="7"/>
      <c r="AA186" s="7"/>
      <c r="AB186" s="7"/>
      <c r="AC186" s="7">
        <f t="shared" si="116"/>
        <v>0</v>
      </c>
      <c r="AD186" s="7"/>
      <c r="AE186" s="7"/>
      <c r="AF186" s="7"/>
      <c r="AG186" s="7">
        <f t="shared" si="117"/>
        <v>0</v>
      </c>
      <c r="AH186" s="7">
        <f t="shared" si="112"/>
        <v>0</v>
      </c>
      <c r="AI186" s="109">
        <f t="shared" si="118"/>
        <v>0</v>
      </c>
      <c r="AJ186" s="109">
        <f t="shared" si="113"/>
        <v>0</v>
      </c>
    </row>
    <row r="187" spans="1:36" s="11" customFormat="1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30">
        <f>IF(ISERROR(AH187/J187),0,AH187/J187)</f>
        <v>0</v>
      </c>
      <c r="AJ187" s="230">
        <f>IF(ISERROR(AH187/$AH$191),0,AH187/$AH$191)</f>
        <v>0</v>
      </c>
    </row>
    <row r="188" spans="1:36" ht="12.75" customHeight="1" x14ac:dyDescent="0.25">
      <c r="A188" s="620" t="s">
        <v>76</v>
      </c>
      <c r="B188" s="621"/>
      <c r="C188" s="621"/>
      <c r="D188" s="621"/>
      <c r="E188" s="622"/>
      <c r="F188" s="16"/>
      <c r="G188" s="5"/>
      <c r="H188" s="17"/>
      <c r="I188" s="17"/>
      <c r="J188" s="593">
        <v>2134267000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36" s="11" customFormat="1" ht="35.1" customHeight="1" outlineLevel="1" x14ac:dyDescent="0.25">
      <c r="A189" s="23">
        <v>1</v>
      </c>
      <c r="B189" s="23"/>
      <c r="C189" s="80" t="s">
        <v>111</v>
      </c>
      <c r="D189" s="49">
        <v>44676</v>
      </c>
      <c r="E189" s="14" t="s">
        <v>112</v>
      </c>
      <c r="F189" s="65" t="s">
        <v>113</v>
      </c>
      <c r="G189" s="57"/>
      <c r="H189" s="61"/>
      <c r="I189" s="2"/>
      <c r="J189" s="613"/>
      <c r="K189" s="52">
        <v>2134267000</v>
      </c>
      <c r="L189" s="3"/>
      <c r="M189" s="51"/>
      <c r="N189" s="58"/>
      <c r="O189" s="51"/>
      <c r="P189" s="47"/>
      <c r="Q189" s="47"/>
      <c r="R189" s="28"/>
      <c r="S189" s="28"/>
      <c r="T189" s="28"/>
      <c r="U189" s="29">
        <f>SUM(R189:T189)</f>
        <v>0</v>
      </c>
      <c r="V189" s="28"/>
      <c r="W189" s="28">
        <v>1067133500</v>
      </c>
      <c r="X189" s="28"/>
      <c r="Y189" s="29">
        <f>SUM(V189:X189)</f>
        <v>1067133500</v>
      </c>
      <c r="Z189" s="28"/>
      <c r="AA189" s="28"/>
      <c r="AB189" s="28"/>
      <c r="AC189" s="29">
        <f>SUM(Z189:AB189)</f>
        <v>0</v>
      </c>
      <c r="AD189" s="28"/>
      <c r="AE189" s="28">
        <v>1067133500</v>
      </c>
      <c r="AF189" s="28"/>
      <c r="AG189" s="29">
        <f>SUM(AD189:AF189)</f>
        <v>1067133500</v>
      </c>
      <c r="AH189" s="29">
        <f t="shared" ref="AH189" si="120">SUM(U189,Y189,AC189,AG189)</f>
        <v>2134267000</v>
      </c>
      <c r="AI189" s="109">
        <f>IF(ISERROR(AH189/J188),0,AH189/J188)</f>
        <v>1</v>
      </c>
      <c r="AJ189" s="109">
        <f>IF(ISERROR(AH189/$AH$191),"-",AH189/$AH$191)</f>
        <v>1</v>
      </c>
    </row>
    <row r="190" spans="1:36" s="11" customFormat="1" ht="12" customHeight="1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2134267000</v>
      </c>
      <c r="K190" s="222">
        <f>SUM(K189:K189)</f>
        <v>2134267000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 t="shared" ref="R190:AH190" si="121">SUM(R189:R189)</f>
        <v>0</v>
      </c>
      <c r="S190" s="222">
        <f t="shared" si="121"/>
        <v>0</v>
      </c>
      <c r="T190" s="222">
        <f t="shared" si="121"/>
        <v>0</v>
      </c>
      <c r="U190" s="222">
        <f t="shared" si="121"/>
        <v>0</v>
      </c>
      <c r="V190" s="222">
        <f t="shared" si="121"/>
        <v>0</v>
      </c>
      <c r="W190" s="222">
        <f t="shared" si="121"/>
        <v>1067133500</v>
      </c>
      <c r="X190" s="222">
        <f t="shared" si="121"/>
        <v>0</v>
      </c>
      <c r="Y190" s="222">
        <f t="shared" si="121"/>
        <v>1067133500</v>
      </c>
      <c r="Z190" s="222">
        <f t="shared" si="121"/>
        <v>0</v>
      </c>
      <c r="AA190" s="222">
        <f t="shared" si="121"/>
        <v>0</v>
      </c>
      <c r="AB190" s="222">
        <f t="shared" si="121"/>
        <v>0</v>
      </c>
      <c r="AC190" s="222">
        <f t="shared" si="121"/>
        <v>0</v>
      </c>
      <c r="AD190" s="222">
        <f t="shared" si="121"/>
        <v>0</v>
      </c>
      <c r="AE190" s="222">
        <f t="shared" si="121"/>
        <v>1067133500</v>
      </c>
      <c r="AF190" s="222">
        <f t="shared" si="121"/>
        <v>0</v>
      </c>
      <c r="AG190" s="222">
        <f t="shared" si="121"/>
        <v>1067133500</v>
      </c>
      <c r="AH190" s="222">
        <f t="shared" si="121"/>
        <v>2134267000</v>
      </c>
      <c r="AI190" s="230">
        <f>IF(ISERROR(AH190/J190),0,AH190/J190)</f>
        <v>1</v>
      </c>
      <c r="AJ190" s="230">
        <f>IF(ISERROR(AH190/$AH$191),0,AH190/$AH$191)</f>
        <v>1</v>
      </c>
    </row>
    <row r="191" spans="1:36" ht="12.75" customHeight="1" x14ac:dyDescent="0.25">
      <c r="A191" s="583" t="s">
        <v>110</v>
      </c>
      <c r="B191" s="584"/>
      <c r="C191" s="584"/>
      <c r="D191" s="584"/>
      <c r="E191" s="584"/>
      <c r="F191" s="525"/>
      <c r="G191" s="525"/>
      <c r="H191" s="525"/>
      <c r="I191" s="526"/>
      <c r="J191" s="225">
        <f>SUM(J19,J31,J43,J55,J67,J79,J91,J103,J115,J127,J139,J151,J163,J175,J187,J190)</f>
        <v>2134267000</v>
      </c>
      <c r="K191" s="225">
        <f>+K19+K31+K43+K55+K67+K79+K91+K103+K115+K127+K139+K151+K187+K163+K175+K190</f>
        <v>2134267000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2">+R19+R31+R43+R55+R67+R79+R91+R103+R115+R127+R139+R151+R187+R163+R175+R190</f>
        <v>0</v>
      </c>
      <c r="S191" s="225">
        <f t="shared" si="122"/>
        <v>0</v>
      </c>
      <c r="T191" s="225">
        <f t="shared" si="122"/>
        <v>0</v>
      </c>
      <c r="U191" s="225">
        <f t="shared" si="122"/>
        <v>0</v>
      </c>
      <c r="V191" s="225">
        <f t="shared" si="122"/>
        <v>0</v>
      </c>
      <c r="W191" s="225">
        <f t="shared" si="122"/>
        <v>1067133500</v>
      </c>
      <c r="X191" s="225">
        <f t="shared" si="122"/>
        <v>0</v>
      </c>
      <c r="Y191" s="225">
        <f t="shared" si="122"/>
        <v>1067133500</v>
      </c>
      <c r="Z191" s="225">
        <f t="shared" si="122"/>
        <v>0</v>
      </c>
      <c r="AA191" s="225">
        <f t="shared" si="122"/>
        <v>0</v>
      </c>
      <c r="AB191" s="225">
        <f t="shared" si="122"/>
        <v>0</v>
      </c>
      <c r="AC191" s="225">
        <f t="shared" si="122"/>
        <v>0</v>
      </c>
      <c r="AD191" s="225">
        <f t="shared" si="122"/>
        <v>0</v>
      </c>
      <c r="AE191" s="225">
        <f t="shared" si="122"/>
        <v>1067133500</v>
      </c>
      <c r="AF191" s="225">
        <f t="shared" si="122"/>
        <v>0</v>
      </c>
      <c r="AG191" s="225">
        <f t="shared" si="122"/>
        <v>1067133500</v>
      </c>
      <c r="AH191" s="225">
        <f t="shared" si="122"/>
        <v>2134267000</v>
      </c>
      <c r="AI191" s="229">
        <f>IF(ISERROR(AH191/J191),0,AH191/J191)</f>
        <v>1</v>
      </c>
      <c r="AJ191" s="229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25">
      <c r="J194" s="41"/>
      <c r="R194" s="41"/>
      <c r="S194" s="41"/>
      <c r="T194" s="41"/>
      <c r="V194" s="41"/>
      <c r="W194" s="41"/>
      <c r="X194" s="41"/>
      <c r="Y194" s="12"/>
      <c r="Z194" s="41"/>
      <c r="AA194" s="41"/>
      <c r="AB194" s="41"/>
      <c r="AC194" s="12"/>
      <c r="AD194" s="41"/>
      <c r="AE194" s="41"/>
      <c r="AF194" s="41"/>
      <c r="AG194" s="12"/>
    </row>
    <row r="195" spans="1:36" s="11" customFormat="1" ht="15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630"/>
      <c r="K195" s="63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25">
      <c r="J196" s="41"/>
      <c r="R196" s="41"/>
      <c r="S196" s="41"/>
      <c r="T196" s="41"/>
      <c r="V196" s="41"/>
      <c r="W196" s="41"/>
      <c r="X196" s="41"/>
      <c r="Y196" s="12"/>
      <c r="Z196" s="41"/>
      <c r="AA196" s="41"/>
      <c r="AB196" s="41"/>
      <c r="AC196" s="12"/>
      <c r="AD196" s="41"/>
      <c r="AE196" s="41"/>
      <c r="AF196" s="41"/>
      <c r="AG196" s="12"/>
    </row>
    <row r="197" spans="1:36" x14ac:dyDescent="0.25">
      <c r="J197" s="41"/>
      <c r="R197" s="41"/>
      <c r="S197" s="41"/>
      <c r="T197" s="41"/>
      <c r="V197" s="41"/>
      <c r="W197" s="41"/>
      <c r="X197" s="41"/>
      <c r="Y197" s="12"/>
      <c r="Z197" s="41"/>
      <c r="AA197" s="41"/>
      <c r="AB197" s="41"/>
      <c r="AC197" s="12"/>
      <c r="AD197" s="41"/>
      <c r="AE197" s="41"/>
      <c r="AF197" s="41"/>
      <c r="AG197" s="12"/>
    </row>
    <row r="198" spans="1:36" x14ac:dyDescent="0.25">
      <c r="J198" s="41"/>
      <c r="R198" s="41"/>
      <c r="S198" s="41"/>
      <c r="T198" s="41"/>
      <c r="V198" s="41"/>
      <c r="W198" s="41"/>
      <c r="X198" s="41"/>
      <c r="Y198" s="12"/>
      <c r="Z198" s="41"/>
      <c r="AA198" s="41"/>
      <c r="AB198" s="41"/>
      <c r="AC198" s="12"/>
      <c r="AD198" s="41"/>
      <c r="AE198" s="41"/>
      <c r="AF198" s="41"/>
      <c r="AG198" s="12"/>
    </row>
    <row r="199" spans="1:36" x14ac:dyDescent="0.25">
      <c r="J199" s="41"/>
      <c r="R199" s="41"/>
      <c r="S199" s="41"/>
      <c r="T199" s="41"/>
      <c r="V199" s="41"/>
      <c r="W199" s="41"/>
      <c r="X199" s="41"/>
      <c r="Y199" s="12"/>
      <c r="Z199" s="41"/>
      <c r="AA199" s="41"/>
      <c r="AB199" s="41"/>
      <c r="AC199" s="12"/>
      <c r="AD199" s="41"/>
      <c r="AE199" s="41"/>
      <c r="AF199" s="41"/>
      <c r="AG199" s="12"/>
    </row>
    <row r="200" spans="1:36" x14ac:dyDescent="0.25">
      <c r="A200" s="14"/>
      <c r="J200" s="41"/>
      <c r="R200" s="41"/>
      <c r="S200" s="41"/>
      <c r="T200" s="41"/>
      <c r="V200" s="41"/>
      <c r="W200" s="41"/>
      <c r="X200" s="41"/>
      <c r="Y200" s="12"/>
      <c r="Z200" s="41"/>
      <c r="AA200" s="41"/>
      <c r="AB200" s="41"/>
      <c r="AC200" s="12"/>
      <c r="AD200" s="41"/>
      <c r="AE200" s="41"/>
      <c r="AF200" s="41"/>
      <c r="AG200" s="12"/>
    </row>
    <row r="201" spans="1:36" x14ac:dyDescent="0.25">
      <c r="A201" s="14"/>
      <c r="J201" s="41"/>
      <c r="R201" s="41"/>
      <c r="S201" s="41"/>
      <c r="T201" s="41"/>
      <c r="V201" s="41"/>
      <c r="W201" s="41"/>
      <c r="X201" s="41"/>
      <c r="Y201" s="12"/>
      <c r="Z201" s="41"/>
      <c r="AA201" s="41"/>
      <c r="AB201" s="41"/>
      <c r="AC201" s="12"/>
      <c r="AD201" s="41"/>
      <c r="AE201" s="41"/>
      <c r="AF201" s="41"/>
      <c r="AG201" s="12"/>
    </row>
    <row r="202" spans="1:36" x14ac:dyDescent="0.25">
      <c r="A202" s="14"/>
      <c r="J202" s="41"/>
      <c r="R202" s="41"/>
      <c r="S202" s="41"/>
      <c r="T202" s="41"/>
      <c r="V202" s="41"/>
      <c r="W202" s="41"/>
      <c r="X202" s="41"/>
      <c r="Y202" s="12"/>
      <c r="Z202" s="41"/>
      <c r="AA202" s="41"/>
      <c r="AB202" s="41"/>
      <c r="AC202" s="12"/>
      <c r="AD202" s="41"/>
      <c r="AE202" s="41"/>
      <c r="AF202" s="41"/>
      <c r="AG202" s="12"/>
    </row>
    <row r="203" spans="1:36" x14ac:dyDescent="0.25">
      <c r="A203" s="14"/>
      <c r="J203" s="41"/>
      <c r="R203" s="41"/>
      <c r="S203" s="41"/>
      <c r="T203" s="41"/>
      <c r="V203" s="41"/>
      <c r="W203" s="41"/>
      <c r="X203" s="41"/>
      <c r="Y203" s="12"/>
      <c r="Z203" s="41"/>
      <c r="AA203" s="41"/>
      <c r="AB203" s="41"/>
      <c r="AC203" s="12"/>
      <c r="AD203" s="41"/>
      <c r="AE203" s="41"/>
      <c r="AF203" s="41"/>
      <c r="AG203" s="12"/>
    </row>
    <row r="204" spans="1:36" x14ac:dyDescent="0.25">
      <c r="A204" s="14"/>
      <c r="J204" s="41"/>
      <c r="R204" s="41"/>
      <c r="S204" s="41"/>
      <c r="T204" s="41"/>
      <c r="V204" s="41"/>
      <c r="W204" s="41"/>
      <c r="X204" s="41"/>
      <c r="Y204" s="12"/>
      <c r="Z204" s="41"/>
      <c r="AA204" s="41"/>
      <c r="AB204" s="41"/>
      <c r="AC204" s="12"/>
      <c r="AD204" s="41"/>
      <c r="AE204" s="41"/>
      <c r="AF204" s="41"/>
      <c r="AG204" s="12"/>
    </row>
    <row r="205" spans="1:36" x14ac:dyDescent="0.25">
      <c r="A205" s="14"/>
      <c r="J205" s="41"/>
      <c r="R205" s="41"/>
      <c r="S205" s="41"/>
      <c r="T205" s="41"/>
      <c r="V205" s="41"/>
      <c r="W205" s="41"/>
      <c r="X205" s="41"/>
      <c r="Y205" s="12"/>
      <c r="Z205" s="41"/>
      <c r="AA205" s="41"/>
      <c r="AB205" s="41"/>
      <c r="AC205" s="12"/>
      <c r="AD205" s="41"/>
      <c r="AE205" s="41"/>
      <c r="AF205" s="41"/>
      <c r="AG205" s="12"/>
    </row>
    <row r="206" spans="1:36" x14ac:dyDescent="0.25">
      <c r="A206" s="14"/>
      <c r="J206" s="41"/>
      <c r="R206" s="41"/>
      <c r="S206" s="41"/>
      <c r="T206" s="41"/>
      <c r="V206" s="41"/>
      <c r="W206" s="41"/>
      <c r="X206" s="41"/>
      <c r="Y206" s="12"/>
      <c r="Z206" s="41"/>
      <c r="AA206" s="41"/>
      <c r="AB206" s="41"/>
      <c r="AC206" s="12"/>
      <c r="AD206" s="41"/>
      <c r="AE206" s="41"/>
      <c r="AF206" s="41"/>
      <c r="AG206" s="12"/>
    </row>
    <row r="207" spans="1:36" x14ac:dyDescent="0.25">
      <c r="A207" s="14"/>
      <c r="J207" s="41"/>
      <c r="R207" s="41"/>
      <c r="S207" s="41"/>
      <c r="T207" s="41"/>
      <c r="V207" s="41"/>
      <c r="W207" s="41"/>
      <c r="X207" s="41"/>
      <c r="Y207" s="12"/>
      <c r="Z207" s="41"/>
      <c r="AA207" s="41"/>
      <c r="AB207" s="41"/>
      <c r="AC207" s="12"/>
      <c r="AD207" s="41"/>
      <c r="AE207" s="41"/>
      <c r="AF207" s="41"/>
      <c r="AG207" s="12"/>
    </row>
    <row r="208" spans="1:36" x14ac:dyDescent="0.25">
      <c r="A208" s="14"/>
      <c r="J208" s="41"/>
      <c r="R208" s="41"/>
      <c r="S208" s="41"/>
      <c r="T208" s="41"/>
      <c r="V208" s="41"/>
      <c r="W208" s="41"/>
      <c r="X208" s="41"/>
      <c r="Y208" s="12"/>
      <c r="Z208" s="41"/>
      <c r="AA208" s="41"/>
      <c r="AB208" s="41"/>
      <c r="AC208" s="12"/>
      <c r="AD208" s="41"/>
      <c r="AE208" s="41"/>
      <c r="AF208" s="41"/>
      <c r="AG208" s="12"/>
    </row>
  </sheetData>
  <mergeCells count="63">
    <mergeCell ref="A140:E140"/>
    <mergeCell ref="A175:I175"/>
    <mergeCell ref="A176:E176"/>
    <mergeCell ref="J195:K195"/>
    <mergeCell ref="A191:E191"/>
    <mergeCell ref="A188:E188"/>
    <mergeCell ref="A190:I190"/>
    <mergeCell ref="J188:J189"/>
    <mergeCell ref="A187:I187"/>
    <mergeCell ref="A152:E152"/>
    <mergeCell ref="A163:I163"/>
    <mergeCell ref="A164:E164"/>
    <mergeCell ref="A151:I151"/>
    <mergeCell ref="A115:I115"/>
    <mergeCell ref="A116:E116"/>
    <mergeCell ref="A127:I127"/>
    <mergeCell ref="A128:E128"/>
    <mergeCell ref="A139:I139"/>
    <mergeCell ref="A80:E80"/>
    <mergeCell ref="A91:I91"/>
    <mergeCell ref="A92:E92"/>
    <mergeCell ref="A103:I103"/>
    <mergeCell ref="A104:E104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M177:N186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AD189:AF189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topLeftCell="A12" zoomScaleNormal="100" workbookViewId="0">
      <selection activeCell="Q10" sqref="Q10"/>
    </sheetView>
  </sheetViews>
  <sheetFormatPr baseColWidth="10" defaultColWidth="11.42578125" defaultRowHeight="12.75" outlineLevelCol="1" x14ac:dyDescent="0.25"/>
  <cols>
    <col min="1" max="1" width="43.5703125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tr">
        <f>+'24-02-015 Ind. Proy'!A1:AJ1</f>
        <v>PARTIDA 21-01-05 "INGRESO ETICO FAMILIAR Y SISTEMA CHILE SOLIDARIO"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+'24-02-015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+'24-02-015 Ind. Proy'!A5:U5</f>
        <v>24-02-015 "INTEGRA - Subsecretaría de Educación"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+'24-02-015 Ind. Proy'!J19</f>
        <v>0</v>
      </c>
      <c r="C8" s="9">
        <f>+'24-02-015 Ind. Proy'!K19</f>
        <v>0</v>
      </c>
      <c r="D8" s="9">
        <f>+'24-02-015 Ind. Proy'!M19</f>
        <v>0</v>
      </c>
      <c r="E8" s="9">
        <f>+'24-02-015 Ind. Proy'!N19</f>
        <v>0</v>
      </c>
      <c r="F8" s="9">
        <f>+'24-02-015 Ind. Proy'!O19</f>
        <v>0</v>
      </c>
      <c r="G8" s="9">
        <f>+'24-02-015 Ind. Proy'!R19</f>
        <v>0</v>
      </c>
      <c r="H8" s="9">
        <f>+'24-02-015 Ind. Proy'!S19</f>
        <v>0</v>
      </c>
      <c r="I8" s="9">
        <f>+'24-02-015 Ind. Proy'!T19</f>
        <v>0</v>
      </c>
      <c r="J8" s="9">
        <f>+'24-02-015 Ind. Proy'!U19</f>
        <v>0</v>
      </c>
      <c r="K8" s="9">
        <f>+'24-02-015 Ind. Proy'!V19</f>
        <v>0</v>
      </c>
      <c r="L8" s="9">
        <f>+'24-02-015 Ind. Proy'!W19</f>
        <v>0</v>
      </c>
      <c r="M8" s="9">
        <f>+'24-02-015 Ind. Proy'!X19</f>
        <v>0</v>
      </c>
      <c r="N8" s="9">
        <f>+'24-02-015 Ind. Proy'!Y19</f>
        <v>0</v>
      </c>
      <c r="O8" s="9">
        <f>+'24-02-015 Ind. Proy'!Z19</f>
        <v>0</v>
      </c>
      <c r="P8" s="9">
        <f>+'24-02-015 Ind. Proy'!AA19</f>
        <v>0</v>
      </c>
      <c r="Q8" s="9">
        <f>+'24-02-015 Ind. Proy'!AB19</f>
        <v>0</v>
      </c>
      <c r="R8" s="9">
        <f>+'24-02-015 Ind. Proy'!AC19</f>
        <v>0</v>
      </c>
      <c r="S8" s="9">
        <f>+'24-02-015 Ind. Proy'!AD19</f>
        <v>0</v>
      </c>
      <c r="T8" s="9">
        <f>+'24-02-015 Ind. Proy'!AE19</f>
        <v>0</v>
      </c>
      <c r="U8" s="9">
        <f>+'24-02-015 Ind. Proy'!AF19</f>
        <v>0</v>
      </c>
      <c r="V8" s="9">
        <f>+'24-02-015 Ind. Proy'!AG19</f>
        <v>0</v>
      </c>
      <c r="W8" s="9">
        <f>+'24-02-015 Ind. Proy'!AH19</f>
        <v>0</v>
      </c>
      <c r="X8" s="109">
        <f>+'24-02-015 Ind. Proy'!AI19</f>
        <v>0</v>
      </c>
      <c r="Y8" s="109">
        <f>+'24-02-015 Ind. Proy'!AJ19</f>
        <v>0</v>
      </c>
    </row>
    <row r="9" spans="1:25" ht="24.75" customHeight="1" x14ac:dyDescent="0.25">
      <c r="A9" s="43" t="s">
        <v>48</v>
      </c>
      <c r="B9" s="9">
        <f>+'24-02-015 Ind. Proy'!J31</f>
        <v>0</v>
      </c>
      <c r="C9" s="9">
        <f>+'24-02-015 Ind. Proy'!K31</f>
        <v>0</v>
      </c>
      <c r="D9" s="9">
        <f>+'24-02-015 Ind. Proy'!M31</f>
        <v>0</v>
      </c>
      <c r="E9" s="9">
        <f>+'24-02-015 Ind. Proy'!N31</f>
        <v>0</v>
      </c>
      <c r="F9" s="9">
        <f>+'24-02-015 Ind. Proy'!O31</f>
        <v>0</v>
      </c>
      <c r="G9" s="9">
        <f>+'24-02-015 Ind. Proy'!R31</f>
        <v>0</v>
      </c>
      <c r="H9" s="9">
        <f>+'24-02-015 Ind. Proy'!S31</f>
        <v>0</v>
      </c>
      <c r="I9" s="9">
        <f>+'24-02-015 Ind. Proy'!T31</f>
        <v>0</v>
      </c>
      <c r="J9" s="9">
        <f>+'24-02-015 Ind. Proy'!U31</f>
        <v>0</v>
      </c>
      <c r="K9" s="9">
        <f>+'24-02-015 Ind. Proy'!V31</f>
        <v>0</v>
      </c>
      <c r="L9" s="9">
        <f>+'24-02-015 Ind. Proy'!W31</f>
        <v>0</v>
      </c>
      <c r="M9" s="9">
        <f>+'24-02-015 Ind. Proy'!X31</f>
        <v>0</v>
      </c>
      <c r="N9" s="9">
        <f>+'24-02-015 Ind. Proy'!Y31</f>
        <v>0</v>
      </c>
      <c r="O9" s="9">
        <f>+'24-02-015 Ind. Proy'!Z31</f>
        <v>0</v>
      </c>
      <c r="P9" s="9">
        <f>+'24-02-015 Ind. Proy'!AA31</f>
        <v>0</v>
      </c>
      <c r="Q9" s="9">
        <f>+'24-02-015 Ind. Proy'!AB31</f>
        <v>0</v>
      </c>
      <c r="R9" s="9">
        <f>+'24-02-015 Ind. Proy'!AC31</f>
        <v>0</v>
      </c>
      <c r="S9" s="9">
        <f>+'24-02-015 Ind. Proy'!AD31</f>
        <v>0</v>
      </c>
      <c r="T9" s="9">
        <f>+'24-02-015 Ind. Proy'!AE31</f>
        <v>0</v>
      </c>
      <c r="U9" s="9">
        <f>+'24-02-015 Ind. Proy'!AF31</f>
        <v>0</v>
      </c>
      <c r="V9" s="9">
        <f>+'24-02-015 Ind. Proy'!AG31</f>
        <v>0</v>
      </c>
      <c r="W9" s="9">
        <f>+'24-02-015 Ind. Proy'!AH31</f>
        <v>0</v>
      </c>
      <c r="X9" s="109">
        <f>+'24-02-015 Ind. Proy'!AI31</f>
        <v>0</v>
      </c>
      <c r="Y9" s="109">
        <f>+'24-02-015 Ind. Proy'!AJ31</f>
        <v>0</v>
      </c>
    </row>
    <row r="10" spans="1:25" ht="24.75" customHeight="1" x14ac:dyDescent="0.25">
      <c r="A10" s="43" t="s">
        <v>50</v>
      </c>
      <c r="B10" s="9">
        <f>+'24-02-015 Ind. Proy'!J43</f>
        <v>0</v>
      </c>
      <c r="C10" s="9">
        <f>+'24-02-015 Ind. Proy'!K43</f>
        <v>0</v>
      </c>
      <c r="D10" s="9">
        <f>+'24-02-015 Ind. Proy'!M43</f>
        <v>0</v>
      </c>
      <c r="E10" s="9">
        <f>+'24-02-015 Ind. Proy'!N43</f>
        <v>0</v>
      </c>
      <c r="F10" s="9">
        <f>+'24-02-015 Ind. Proy'!O43</f>
        <v>0</v>
      </c>
      <c r="G10" s="9">
        <f>+'24-02-015 Ind. Proy'!R43</f>
        <v>0</v>
      </c>
      <c r="H10" s="9">
        <f>+'24-02-015 Ind. Proy'!S43</f>
        <v>0</v>
      </c>
      <c r="I10" s="9">
        <f>+'24-02-015 Ind. Proy'!T43</f>
        <v>0</v>
      </c>
      <c r="J10" s="9">
        <f>+'24-02-015 Ind. Proy'!U43</f>
        <v>0</v>
      </c>
      <c r="K10" s="9">
        <f>+'24-02-015 Ind. Proy'!V43</f>
        <v>0</v>
      </c>
      <c r="L10" s="9">
        <f>+'24-02-015 Ind. Proy'!W43</f>
        <v>0</v>
      </c>
      <c r="M10" s="9">
        <f>+'24-02-015 Ind. Proy'!X43</f>
        <v>0</v>
      </c>
      <c r="N10" s="9">
        <f>+'24-02-015 Ind. Proy'!Y43</f>
        <v>0</v>
      </c>
      <c r="O10" s="9">
        <f>+'24-02-015 Ind. Proy'!Z43</f>
        <v>0</v>
      </c>
      <c r="P10" s="9">
        <f>+'24-02-015 Ind. Proy'!AA43</f>
        <v>0</v>
      </c>
      <c r="Q10" s="9">
        <f>+'24-02-015 Ind. Proy'!AB43</f>
        <v>0</v>
      </c>
      <c r="R10" s="9">
        <f>+'24-02-015 Ind. Proy'!AC43</f>
        <v>0</v>
      </c>
      <c r="S10" s="9">
        <f>+'24-02-015 Ind. Proy'!AD43</f>
        <v>0</v>
      </c>
      <c r="T10" s="9">
        <f>+'24-02-015 Ind. Proy'!AE43</f>
        <v>0</v>
      </c>
      <c r="U10" s="9">
        <f>+'24-02-015 Ind. Proy'!AF43</f>
        <v>0</v>
      </c>
      <c r="V10" s="9">
        <f>+'24-02-015 Ind. Proy'!AG43</f>
        <v>0</v>
      </c>
      <c r="W10" s="9">
        <f>+'24-02-015 Ind. Proy'!AH43</f>
        <v>0</v>
      </c>
      <c r="X10" s="109">
        <f>+'24-02-015 Ind. Proy'!AI43</f>
        <v>0</v>
      </c>
      <c r="Y10" s="109">
        <f>+'24-02-015 Ind. Proy'!AJ43</f>
        <v>0</v>
      </c>
    </row>
    <row r="11" spans="1:25" ht="24.75" customHeight="1" x14ac:dyDescent="0.25">
      <c r="A11" s="43" t="s">
        <v>52</v>
      </c>
      <c r="B11" s="9">
        <f>+'24-02-015 Ind. Proy'!J55</f>
        <v>0</v>
      </c>
      <c r="C11" s="9">
        <f>+'24-02-015 Ind. Proy'!K55</f>
        <v>0</v>
      </c>
      <c r="D11" s="9">
        <f>+'24-02-015 Ind. Proy'!M55</f>
        <v>0</v>
      </c>
      <c r="E11" s="9">
        <f>+'24-02-015 Ind. Proy'!N55</f>
        <v>0</v>
      </c>
      <c r="F11" s="9">
        <f>+'24-02-015 Ind. Proy'!O55</f>
        <v>0</v>
      </c>
      <c r="G11" s="9">
        <f>+'24-02-015 Ind. Proy'!R55</f>
        <v>0</v>
      </c>
      <c r="H11" s="9">
        <f>+'24-02-015 Ind. Proy'!S55</f>
        <v>0</v>
      </c>
      <c r="I11" s="9">
        <f>+'24-02-015 Ind. Proy'!T55</f>
        <v>0</v>
      </c>
      <c r="J11" s="9">
        <f>+'24-02-015 Ind. Proy'!U55</f>
        <v>0</v>
      </c>
      <c r="K11" s="9">
        <f>+'24-02-015 Ind. Proy'!V55</f>
        <v>0</v>
      </c>
      <c r="L11" s="9">
        <f>+'24-02-015 Ind. Proy'!W55</f>
        <v>0</v>
      </c>
      <c r="M11" s="9">
        <f>+'24-02-015 Ind. Proy'!X55</f>
        <v>0</v>
      </c>
      <c r="N11" s="9">
        <f>+'24-02-015 Ind. Proy'!Y55</f>
        <v>0</v>
      </c>
      <c r="O11" s="9">
        <f>+'24-02-015 Ind. Proy'!Z55</f>
        <v>0</v>
      </c>
      <c r="P11" s="9">
        <f>+'24-02-015 Ind. Proy'!AA55</f>
        <v>0</v>
      </c>
      <c r="Q11" s="9">
        <f>+'24-02-015 Ind. Proy'!AB55</f>
        <v>0</v>
      </c>
      <c r="R11" s="9">
        <f>+'24-02-015 Ind. Proy'!AC55</f>
        <v>0</v>
      </c>
      <c r="S11" s="9">
        <f>+'24-02-015 Ind. Proy'!AD55</f>
        <v>0</v>
      </c>
      <c r="T11" s="9">
        <f>+'24-02-015 Ind. Proy'!AE55</f>
        <v>0</v>
      </c>
      <c r="U11" s="9">
        <f>+'24-02-015 Ind. Proy'!AF55</f>
        <v>0</v>
      </c>
      <c r="V11" s="9">
        <f>+'24-02-015 Ind. Proy'!AG55</f>
        <v>0</v>
      </c>
      <c r="W11" s="9">
        <f>+'24-02-015 Ind. Proy'!AH55</f>
        <v>0</v>
      </c>
      <c r="X11" s="109">
        <f>+'24-02-015 Ind. Proy'!AI55</f>
        <v>0</v>
      </c>
      <c r="Y11" s="109">
        <f>+'24-02-015 Ind. Proy'!AJ55</f>
        <v>0</v>
      </c>
    </row>
    <row r="12" spans="1:25" ht="24.75" customHeight="1" x14ac:dyDescent="0.25">
      <c r="A12" s="43" t="s">
        <v>54</v>
      </c>
      <c r="B12" s="9">
        <f>+'24-02-015 Ind. Proy'!J67</f>
        <v>0</v>
      </c>
      <c r="C12" s="9">
        <f>+'24-02-015 Ind. Proy'!K67</f>
        <v>0</v>
      </c>
      <c r="D12" s="9">
        <f>+'24-02-015 Ind. Proy'!M67</f>
        <v>0</v>
      </c>
      <c r="E12" s="9">
        <f>+'24-02-015 Ind. Proy'!N67</f>
        <v>0</v>
      </c>
      <c r="F12" s="9">
        <f>+'24-02-015 Ind. Proy'!O67</f>
        <v>0</v>
      </c>
      <c r="G12" s="9">
        <f>+'24-02-015 Ind. Proy'!R67</f>
        <v>0</v>
      </c>
      <c r="H12" s="9">
        <f>+'24-02-015 Ind. Proy'!S67</f>
        <v>0</v>
      </c>
      <c r="I12" s="9">
        <f>+'24-02-015 Ind. Proy'!T67</f>
        <v>0</v>
      </c>
      <c r="J12" s="9">
        <f>+'24-02-015 Ind. Proy'!U67</f>
        <v>0</v>
      </c>
      <c r="K12" s="9">
        <f>+'24-02-015 Ind. Proy'!V67</f>
        <v>0</v>
      </c>
      <c r="L12" s="9">
        <f>+'24-02-015 Ind. Proy'!W67</f>
        <v>0</v>
      </c>
      <c r="M12" s="9">
        <f>+'24-02-015 Ind. Proy'!X67</f>
        <v>0</v>
      </c>
      <c r="N12" s="9">
        <f>+'24-02-015 Ind. Proy'!Y67</f>
        <v>0</v>
      </c>
      <c r="O12" s="9">
        <f>+'24-02-015 Ind. Proy'!Z67</f>
        <v>0</v>
      </c>
      <c r="P12" s="9">
        <f>+'24-02-015 Ind. Proy'!AA67</f>
        <v>0</v>
      </c>
      <c r="Q12" s="9">
        <f>+'24-02-015 Ind. Proy'!AB67</f>
        <v>0</v>
      </c>
      <c r="R12" s="9">
        <f>+'24-02-015 Ind. Proy'!AC67</f>
        <v>0</v>
      </c>
      <c r="S12" s="9">
        <f>+'24-02-015 Ind. Proy'!AD67</f>
        <v>0</v>
      </c>
      <c r="T12" s="9">
        <f>+'24-02-015 Ind. Proy'!AE67</f>
        <v>0</v>
      </c>
      <c r="U12" s="9">
        <f>+'24-02-015 Ind. Proy'!AF67</f>
        <v>0</v>
      </c>
      <c r="V12" s="9">
        <f>+'24-02-015 Ind. Proy'!AG67</f>
        <v>0</v>
      </c>
      <c r="W12" s="9">
        <f>+'24-02-015 Ind. Proy'!AH67</f>
        <v>0</v>
      </c>
      <c r="X12" s="109">
        <f>+'24-02-015 Ind. Proy'!AI67</f>
        <v>0</v>
      </c>
      <c r="Y12" s="109">
        <f>+'24-02-015 Ind. Proy'!AJ67</f>
        <v>0</v>
      </c>
    </row>
    <row r="13" spans="1:25" ht="24.75" customHeight="1" x14ac:dyDescent="0.25">
      <c r="A13" s="43" t="s">
        <v>56</v>
      </c>
      <c r="B13" s="9">
        <f>+'24-02-015 Ind. Proy'!J79</f>
        <v>0</v>
      </c>
      <c r="C13" s="9">
        <f>+'24-02-015 Ind. Proy'!K79</f>
        <v>0</v>
      </c>
      <c r="D13" s="9">
        <f>+'24-02-015 Ind. Proy'!M79</f>
        <v>0</v>
      </c>
      <c r="E13" s="9">
        <f>+'24-02-015 Ind. Proy'!N79</f>
        <v>0</v>
      </c>
      <c r="F13" s="9">
        <f>+'24-02-015 Ind. Proy'!O79</f>
        <v>0</v>
      </c>
      <c r="G13" s="9">
        <f>+'24-02-015 Ind. Proy'!R79</f>
        <v>0</v>
      </c>
      <c r="H13" s="9">
        <f>+'24-02-015 Ind. Proy'!S79</f>
        <v>0</v>
      </c>
      <c r="I13" s="9">
        <f>+'24-02-015 Ind. Proy'!T79</f>
        <v>0</v>
      </c>
      <c r="J13" s="9">
        <f>+'24-02-015 Ind. Proy'!U79</f>
        <v>0</v>
      </c>
      <c r="K13" s="9">
        <f>+'24-02-015 Ind. Proy'!V79</f>
        <v>0</v>
      </c>
      <c r="L13" s="9">
        <f>+'24-02-015 Ind. Proy'!W79</f>
        <v>0</v>
      </c>
      <c r="M13" s="9">
        <f>+'24-02-015 Ind. Proy'!X79</f>
        <v>0</v>
      </c>
      <c r="N13" s="9">
        <f>+'24-02-015 Ind. Proy'!Y79</f>
        <v>0</v>
      </c>
      <c r="O13" s="9">
        <f>+'24-02-015 Ind. Proy'!Z79</f>
        <v>0</v>
      </c>
      <c r="P13" s="9">
        <f>+'24-02-015 Ind. Proy'!AA79</f>
        <v>0</v>
      </c>
      <c r="Q13" s="9">
        <f>+'24-02-015 Ind. Proy'!AB79</f>
        <v>0</v>
      </c>
      <c r="R13" s="9">
        <f>+'24-02-015 Ind. Proy'!AC79</f>
        <v>0</v>
      </c>
      <c r="S13" s="9">
        <f>+'24-02-015 Ind. Proy'!AD79</f>
        <v>0</v>
      </c>
      <c r="T13" s="9">
        <f>+'24-02-015 Ind. Proy'!AE79</f>
        <v>0</v>
      </c>
      <c r="U13" s="9">
        <f>+'24-02-015 Ind. Proy'!AF79</f>
        <v>0</v>
      </c>
      <c r="V13" s="9">
        <f>+'24-02-015 Ind. Proy'!AG79</f>
        <v>0</v>
      </c>
      <c r="W13" s="9">
        <f>+'24-02-015 Ind. Proy'!AH79</f>
        <v>0</v>
      </c>
      <c r="X13" s="109">
        <f>+'24-02-015 Ind. Proy'!AI79</f>
        <v>0</v>
      </c>
      <c r="Y13" s="109">
        <f>+'24-02-015 Ind. Proy'!AJ79</f>
        <v>0</v>
      </c>
    </row>
    <row r="14" spans="1:25" ht="24.75" customHeight="1" x14ac:dyDescent="0.25">
      <c r="A14" s="43" t="s">
        <v>58</v>
      </c>
      <c r="B14" s="9">
        <f>+'24-02-015 Ind. Proy'!J91</f>
        <v>0</v>
      </c>
      <c r="C14" s="9">
        <f>+'24-02-015 Ind. Proy'!K91</f>
        <v>0</v>
      </c>
      <c r="D14" s="9">
        <f>+'24-02-015 Ind. Proy'!M91</f>
        <v>0</v>
      </c>
      <c r="E14" s="9">
        <f>+'24-02-015 Ind. Proy'!N91</f>
        <v>0</v>
      </c>
      <c r="F14" s="9">
        <f>+'24-02-015 Ind. Proy'!O91</f>
        <v>0</v>
      </c>
      <c r="G14" s="9">
        <f>+'24-02-015 Ind. Proy'!R91</f>
        <v>0</v>
      </c>
      <c r="H14" s="9">
        <f>+'24-02-015 Ind. Proy'!S91</f>
        <v>0</v>
      </c>
      <c r="I14" s="9">
        <f>+'24-02-015 Ind. Proy'!T91</f>
        <v>0</v>
      </c>
      <c r="J14" s="9">
        <f>+'24-02-015 Ind. Proy'!U91</f>
        <v>0</v>
      </c>
      <c r="K14" s="9">
        <f>+'24-02-015 Ind. Proy'!V91</f>
        <v>0</v>
      </c>
      <c r="L14" s="9">
        <f>+'24-02-015 Ind. Proy'!W91</f>
        <v>0</v>
      </c>
      <c r="M14" s="9">
        <f>+'24-02-015 Ind. Proy'!X91</f>
        <v>0</v>
      </c>
      <c r="N14" s="9">
        <f>+'24-02-015 Ind. Proy'!Y91</f>
        <v>0</v>
      </c>
      <c r="O14" s="9">
        <f>+'24-02-015 Ind. Proy'!Z91</f>
        <v>0</v>
      </c>
      <c r="P14" s="9">
        <f>+'24-02-015 Ind. Proy'!AA91</f>
        <v>0</v>
      </c>
      <c r="Q14" s="9">
        <f>+'24-02-015 Ind. Proy'!AB91</f>
        <v>0</v>
      </c>
      <c r="R14" s="9">
        <f>+'24-02-015 Ind. Proy'!AC91</f>
        <v>0</v>
      </c>
      <c r="S14" s="9">
        <f>+'24-02-015 Ind. Proy'!AD91</f>
        <v>0</v>
      </c>
      <c r="T14" s="9">
        <f>+'24-02-015 Ind. Proy'!AE91</f>
        <v>0</v>
      </c>
      <c r="U14" s="9">
        <f>+'24-02-015 Ind. Proy'!AF91</f>
        <v>0</v>
      </c>
      <c r="V14" s="9">
        <f>+'24-02-015 Ind. Proy'!AG91</f>
        <v>0</v>
      </c>
      <c r="W14" s="9">
        <f>+'24-02-015 Ind. Proy'!AH91</f>
        <v>0</v>
      </c>
      <c r="X14" s="109">
        <f>+'24-02-015 Ind. Proy'!AI91</f>
        <v>0</v>
      </c>
      <c r="Y14" s="109">
        <f>+'24-02-015 Ind. Proy'!AJ91</f>
        <v>0</v>
      </c>
    </row>
    <row r="15" spans="1:25" ht="24.75" customHeight="1" x14ac:dyDescent="0.25">
      <c r="A15" s="43" t="s">
        <v>60</v>
      </c>
      <c r="B15" s="9">
        <f>+'24-02-015 Ind. Proy'!J103</f>
        <v>0</v>
      </c>
      <c r="C15" s="9">
        <f>+'24-02-015 Ind. Proy'!K103</f>
        <v>0</v>
      </c>
      <c r="D15" s="9">
        <f>+'24-02-015 Ind. Proy'!M103</f>
        <v>0</v>
      </c>
      <c r="E15" s="9">
        <f>+'24-02-015 Ind. Proy'!N103</f>
        <v>0</v>
      </c>
      <c r="F15" s="9">
        <f>+'24-02-015 Ind. Proy'!O103</f>
        <v>0</v>
      </c>
      <c r="G15" s="9">
        <f>+'24-02-015 Ind. Proy'!R103</f>
        <v>0</v>
      </c>
      <c r="H15" s="9">
        <f>+'24-02-015 Ind. Proy'!S103</f>
        <v>0</v>
      </c>
      <c r="I15" s="9">
        <f>+'24-02-015 Ind. Proy'!T103</f>
        <v>0</v>
      </c>
      <c r="J15" s="9">
        <f>+'24-02-015 Ind. Proy'!U103</f>
        <v>0</v>
      </c>
      <c r="K15" s="9">
        <f>+'24-02-015 Ind. Proy'!V103</f>
        <v>0</v>
      </c>
      <c r="L15" s="9">
        <f>+'24-02-015 Ind. Proy'!W103</f>
        <v>0</v>
      </c>
      <c r="M15" s="9">
        <f>+'24-02-015 Ind. Proy'!X103</f>
        <v>0</v>
      </c>
      <c r="N15" s="9">
        <f>+'24-02-015 Ind. Proy'!Y103</f>
        <v>0</v>
      </c>
      <c r="O15" s="9">
        <f>+'24-02-015 Ind. Proy'!Z103</f>
        <v>0</v>
      </c>
      <c r="P15" s="9">
        <f>+'24-02-015 Ind. Proy'!AA103</f>
        <v>0</v>
      </c>
      <c r="Q15" s="9">
        <f>+'24-02-015 Ind. Proy'!AB103</f>
        <v>0</v>
      </c>
      <c r="R15" s="9">
        <f>+'24-02-015 Ind. Proy'!AC103</f>
        <v>0</v>
      </c>
      <c r="S15" s="9">
        <f>+'24-02-015 Ind. Proy'!AD103</f>
        <v>0</v>
      </c>
      <c r="T15" s="9">
        <f>+'24-02-015 Ind. Proy'!AE103</f>
        <v>0</v>
      </c>
      <c r="U15" s="9">
        <f>+'24-02-015 Ind. Proy'!AF103</f>
        <v>0</v>
      </c>
      <c r="V15" s="9">
        <f>+'24-02-015 Ind. Proy'!AG103</f>
        <v>0</v>
      </c>
      <c r="W15" s="9">
        <f>+'24-02-015 Ind. Proy'!AH103</f>
        <v>0</v>
      </c>
      <c r="X15" s="109">
        <f>+'24-02-015 Ind. Proy'!AI103</f>
        <v>0</v>
      </c>
      <c r="Y15" s="109">
        <f>+'24-02-015 Ind. Proy'!AJ103</f>
        <v>0</v>
      </c>
    </row>
    <row r="16" spans="1:25" ht="24.75" customHeight="1" x14ac:dyDescent="0.25">
      <c r="A16" s="43" t="s">
        <v>62</v>
      </c>
      <c r="B16" s="9">
        <f>+'24-02-015 Ind. Proy'!J115</f>
        <v>0</v>
      </c>
      <c r="C16" s="9">
        <f>+'24-02-015 Ind. Proy'!K115</f>
        <v>0</v>
      </c>
      <c r="D16" s="9">
        <f>+'24-02-015 Ind. Proy'!M115</f>
        <v>0</v>
      </c>
      <c r="E16" s="9">
        <f>+'24-02-015 Ind. Proy'!N115</f>
        <v>0</v>
      </c>
      <c r="F16" s="9">
        <f>+'24-02-015 Ind. Proy'!O115</f>
        <v>0</v>
      </c>
      <c r="G16" s="9">
        <f>+'24-02-015 Ind. Proy'!R115</f>
        <v>0</v>
      </c>
      <c r="H16" s="9">
        <f>+'24-02-015 Ind. Proy'!S115</f>
        <v>0</v>
      </c>
      <c r="I16" s="9">
        <f>+'24-02-015 Ind. Proy'!T115</f>
        <v>0</v>
      </c>
      <c r="J16" s="9">
        <f>+'24-02-015 Ind. Proy'!U115</f>
        <v>0</v>
      </c>
      <c r="K16" s="9">
        <f>+'24-02-015 Ind. Proy'!V115</f>
        <v>0</v>
      </c>
      <c r="L16" s="9">
        <f>+'24-02-015 Ind. Proy'!W115</f>
        <v>0</v>
      </c>
      <c r="M16" s="9">
        <f>+'24-02-015 Ind. Proy'!X115</f>
        <v>0</v>
      </c>
      <c r="N16" s="9">
        <f>+'24-02-015 Ind. Proy'!Y115</f>
        <v>0</v>
      </c>
      <c r="O16" s="9">
        <f>+'24-02-015 Ind. Proy'!Z115</f>
        <v>0</v>
      </c>
      <c r="P16" s="9">
        <f>+'24-02-015 Ind. Proy'!AA115</f>
        <v>0</v>
      </c>
      <c r="Q16" s="9">
        <f>+'24-02-015 Ind. Proy'!AB115</f>
        <v>0</v>
      </c>
      <c r="R16" s="9">
        <f>+'24-02-015 Ind. Proy'!AC115</f>
        <v>0</v>
      </c>
      <c r="S16" s="9">
        <f>+'24-02-015 Ind. Proy'!AD115</f>
        <v>0</v>
      </c>
      <c r="T16" s="9">
        <f>+'24-02-015 Ind. Proy'!AE115</f>
        <v>0</v>
      </c>
      <c r="U16" s="9">
        <f>+'24-02-015 Ind. Proy'!AF115</f>
        <v>0</v>
      </c>
      <c r="V16" s="9">
        <f>+'24-02-015 Ind. Proy'!AG115</f>
        <v>0</v>
      </c>
      <c r="W16" s="9">
        <f>+'24-02-015 Ind. Proy'!AH115</f>
        <v>0</v>
      </c>
      <c r="X16" s="109">
        <f>+'24-02-015 Ind. Proy'!AI115</f>
        <v>0</v>
      </c>
      <c r="Y16" s="109">
        <f>+'24-02-015 Ind. Proy'!AJ115</f>
        <v>0</v>
      </c>
    </row>
    <row r="17" spans="1:25" ht="24.75" customHeight="1" x14ac:dyDescent="0.25">
      <c r="A17" s="43" t="s">
        <v>64</v>
      </c>
      <c r="B17" s="9">
        <f>+'24-02-015 Ind. Proy'!J127</f>
        <v>0</v>
      </c>
      <c r="C17" s="9">
        <f>+'24-02-015 Ind. Proy'!K127</f>
        <v>0</v>
      </c>
      <c r="D17" s="9">
        <f>+'24-02-015 Ind. Proy'!M127</f>
        <v>0</v>
      </c>
      <c r="E17" s="9">
        <f>+'24-02-015 Ind. Proy'!N127</f>
        <v>0</v>
      </c>
      <c r="F17" s="9">
        <f>+'24-02-015 Ind. Proy'!O127</f>
        <v>0</v>
      </c>
      <c r="G17" s="9">
        <f>+'24-02-015 Ind. Proy'!R127</f>
        <v>0</v>
      </c>
      <c r="H17" s="9">
        <f>+'24-02-015 Ind. Proy'!S127</f>
        <v>0</v>
      </c>
      <c r="I17" s="9">
        <f>+'24-02-015 Ind. Proy'!T127</f>
        <v>0</v>
      </c>
      <c r="J17" s="9">
        <f>+'24-02-015 Ind. Proy'!U127</f>
        <v>0</v>
      </c>
      <c r="K17" s="9">
        <f>+'24-02-015 Ind. Proy'!V127</f>
        <v>0</v>
      </c>
      <c r="L17" s="9">
        <f>+'24-02-015 Ind. Proy'!W127</f>
        <v>0</v>
      </c>
      <c r="M17" s="9">
        <f>+'24-02-015 Ind. Proy'!X127</f>
        <v>0</v>
      </c>
      <c r="N17" s="9">
        <f>+'24-02-015 Ind. Proy'!Y127</f>
        <v>0</v>
      </c>
      <c r="O17" s="9">
        <f>+'24-02-015 Ind. Proy'!Z127</f>
        <v>0</v>
      </c>
      <c r="P17" s="9">
        <f>+'24-02-015 Ind. Proy'!AA127</f>
        <v>0</v>
      </c>
      <c r="Q17" s="9">
        <f>+'24-02-015 Ind. Proy'!AB127</f>
        <v>0</v>
      </c>
      <c r="R17" s="9">
        <f>+'24-02-015 Ind. Proy'!AC127</f>
        <v>0</v>
      </c>
      <c r="S17" s="9">
        <f>+'24-02-015 Ind. Proy'!AD127</f>
        <v>0</v>
      </c>
      <c r="T17" s="9">
        <f>+'24-02-015 Ind. Proy'!AE127</f>
        <v>0</v>
      </c>
      <c r="U17" s="9">
        <f>+'24-02-015 Ind. Proy'!AF127</f>
        <v>0</v>
      </c>
      <c r="V17" s="9">
        <f>+'24-02-015 Ind. Proy'!AG127</f>
        <v>0</v>
      </c>
      <c r="W17" s="9">
        <f>+'24-02-015 Ind. Proy'!AH127</f>
        <v>0</v>
      </c>
      <c r="X17" s="109">
        <f>+'24-02-015 Ind. Proy'!AI116</f>
        <v>0</v>
      </c>
      <c r="Y17" s="109">
        <f>+'24-02-015 Ind. Proy'!AJ116</f>
        <v>0</v>
      </c>
    </row>
    <row r="18" spans="1:25" ht="24.75" customHeight="1" x14ac:dyDescent="0.25">
      <c r="A18" s="43" t="s">
        <v>66</v>
      </c>
      <c r="B18" s="9">
        <f>+'24-02-015 Ind. Proy'!J139</f>
        <v>0</v>
      </c>
      <c r="C18" s="9">
        <f>+'24-02-015 Ind. Proy'!K139</f>
        <v>0</v>
      </c>
      <c r="D18" s="9">
        <f>+'24-02-015 Ind. Proy'!M139</f>
        <v>0</v>
      </c>
      <c r="E18" s="9">
        <f>+'24-02-015 Ind. Proy'!N139</f>
        <v>0</v>
      </c>
      <c r="F18" s="9">
        <f>+'24-02-015 Ind. Proy'!O139</f>
        <v>0</v>
      </c>
      <c r="G18" s="9">
        <f>+'24-02-015 Ind. Proy'!R139</f>
        <v>0</v>
      </c>
      <c r="H18" s="9">
        <f>+'24-02-015 Ind. Proy'!S139</f>
        <v>0</v>
      </c>
      <c r="I18" s="9">
        <f>+'24-02-015 Ind. Proy'!T139</f>
        <v>0</v>
      </c>
      <c r="J18" s="9">
        <f>+'24-02-015 Ind. Proy'!U139</f>
        <v>0</v>
      </c>
      <c r="K18" s="9">
        <f>+'24-02-015 Ind. Proy'!V139</f>
        <v>0</v>
      </c>
      <c r="L18" s="9">
        <f>+'24-02-015 Ind. Proy'!W139</f>
        <v>0</v>
      </c>
      <c r="M18" s="9">
        <f>+'24-02-015 Ind. Proy'!X139</f>
        <v>0</v>
      </c>
      <c r="N18" s="9">
        <f>+'24-02-015 Ind. Proy'!Y139</f>
        <v>0</v>
      </c>
      <c r="O18" s="9">
        <f>+'24-02-015 Ind. Proy'!Z139</f>
        <v>0</v>
      </c>
      <c r="P18" s="9">
        <f>+'24-02-015 Ind. Proy'!AA139</f>
        <v>0</v>
      </c>
      <c r="Q18" s="9">
        <f>+'24-02-015 Ind. Proy'!AB139</f>
        <v>0</v>
      </c>
      <c r="R18" s="9">
        <f>+'24-02-015 Ind. Proy'!AC139</f>
        <v>0</v>
      </c>
      <c r="S18" s="9">
        <f>+'24-02-015 Ind. Proy'!AD139</f>
        <v>0</v>
      </c>
      <c r="T18" s="9">
        <f>+'24-02-015 Ind. Proy'!AE139</f>
        <v>0</v>
      </c>
      <c r="U18" s="9">
        <f>+'24-02-015 Ind. Proy'!AF139</f>
        <v>0</v>
      </c>
      <c r="V18" s="9">
        <f>+'24-02-015 Ind. Proy'!AG139</f>
        <v>0</v>
      </c>
      <c r="W18" s="9">
        <f>+'24-02-015 Ind. Proy'!AH139</f>
        <v>0</v>
      </c>
      <c r="X18" s="109">
        <f>+'24-02-015 Ind. Proy'!AI139</f>
        <v>0</v>
      </c>
      <c r="Y18" s="109">
        <f>+'24-02-015 Ind. Proy'!AJ139</f>
        <v>0</v>
      </c>
    </row>
    <row r="19" spans="1:25" ht="24.75" customHeight="1" x14ac:dyDescent="0.25">
      <c r="A19" s="43" t="s">
        <v>68</v>
      </c>
      <c r="B19" s="9">
        <f>+'24-02-015 Ind. Proy'!J151</f>
        <v>0</v>
      </c>
      <c r="C19" s="9">
        <f>+'24-02-015 Ind. Proy'!K151</f>
        <v>0</v>
      </c>
      <c r="D19" s="9">
        <f>+'24-02-015 Ind. Proy'!M151</f>
        <v>0</v>
      </c>
      <c r="E19" s="9">
        <f>+'24-02-015 Ind. Proy'!N151</f>
        <v>0</v>
      </c>
      <c r="F19" s="9">
        <f>+'24-02-015 Ind. Proy'!O151</f>
        <v>0</v>
      </c>
      <c r="G19" s="9">
        <f>+'24-02-015 Ind. Proy'!R151</f>
        <v>0</v>
      </c>
      <c r="H19" s="9">
        <f>+'24-02-015 Ind. Proy'!S151</f>
        <v>0</v>
      </c>
      <c r="I19" s="9">
        <f>+'24-02-015 Ind. Proy'!T151</f>
        <v>0</v>
      </c>
      <c r="J19" s="9">
        <f>+'24-02-015 Ind. Proy'!U151</f>
        <v>0</v>
      </c>
      <c r="K19" s="9">
        <f>+'24-02-015 Ind. Proy'!V151</f>
        <v>0</v>
      </c>
      <c r="L19" s="9">
        <f>+'24-02-015 Ind. Proy'!W151</f>
        <v>0</v>
      </c>
      <c r="M19" s="9">
        <f>+'24-02-015 Ind. Proy'!X151</f>
        <v>0</v>
      </c>
      <c r="N19" s="9">
        <f>+'24-02-015 Ind. Proy'!Y151</f>
        <v>0</v>
      </c>
      <c r="O19" s="9">
        <f>+'24-02-015 Ind. Proy'!Z151</f>
        <v>0</v>
      </c>
      <c r="P19" s="9">
        <f>+'24-02-015 Ind. Proy'!AA151</f>
        <v>0</v>
      </c>
      <c r="Q19" s="9">
        <f>+'24-02-015 Ind. Proy'!AB151</f>
        <v>0</v>
      </c>
      <c r="R19" s="9">
        <f>+'24-02-015 Ind. Proy'!AC151</f>
        <v>0</v>
      </c>
      <c r="S19" s="9">
        <f>+'24-02-015 Ind. Proy'!AD151</f>
        <v>0</v>
      </c>
      <c r="T19" s="9">
        <f>+'24-02-015 Ind. Proy'!AE151</f>
        <v>0</v>
      </c>
      <c r="U19" s="9">
        <f>+'24-02-015 Ind. Proy'!AF151</f>
        <v>0</v>
      </c>
      <c r="V19" s="9">
        <f>+'24-02-015 Ind. Proy'!AG151</f>
        <v>0</v>
      </c>
      <c r="W19" s="9">
        <f>+'24-02-015 Ind. Proy'!AH151</f>
        <v>0</v>
      </c>
      <c r="X19" s="109">
        <f>+'24-02-015 Ind. Proy'!AI151</f>
        <v>0</v>
      </c>
      <c r="Y19" s="109">
        <f>+'24-02-015 Ind. Proy'!AJ151</f>
        <v>0</v>
      </c>
    </row>
    <row r="20" spans="1:25" ht="24.75" customHeight="1" x14ac:dyDescent="0.25">
      <c r="A20" s="44" t="s">
        <v>70</v>
      </c>
      <c r="B20" s="9">
        <f>+'24-02-015 Ind. Proy'!J163</f>
        <v>0</v>
      </c>
      <c r="C20" s="9">
        <f>+'24-02-015 Ind. Proy'!K163</f>
        <v>0</v>
      </c>
      <c r="D20" s="9">
        <f>+'24-02-015 Ind. Proy'!M163</f>
        <v>0</v>
      </c>
      <c r="E20" s="9">
        <f>+'24-02-015 Ind. Proy'!N163</f>
        <v>0</v>
      </c>
      <c r="F20" s="9">
        <f>+'24-02-015 Ind. Proy'!O163</f>
        <v>0</v>
      </c>
      <c r="G20" s="9">
        <f>+'24-02-015 Ind. Proy'!R163</f>
        <v>0</v>
      </c>
      <c r="H20" s="9">
        <f>+'24-02-015 Ind. Proy'!S163</f>
        <v>0</v>
      </c>
      <c r="I20" s="9">
        <f>+'24-02-015 Ind. Proy'!T163</f>
        <v>0</v>
      </c>
      <c r="J20" s="9">
        <f>+'24-02-015 Ind. Proy'!U163</f>
        <v>0</v>
      </c>
      <c r="K20" s="9">
        <f>+'24-02-015 Ind. Proy'!V163</f>
        <v>0</v>
      </c>
      <c r="L20" s="9">
        <f>+'24-02-015 Ind. Proy'!W163</f>
        <v>0</v>
      </c>
      <c r="M20" s="9">
        <f>+'24-02-015 Ind. Proy'!X163</f>
        <v>0</v>
      </c>
      <c r="N20" s="9">
        <f>+'24-02-015 Ind. Proy'!Y163</f>
        <v>0</v>
      </c>
      <c r="O20" s="9">
        <f>+'24-02-015 Ind. Proy'!Z163</f>
        <v>0</v>
      </c>
      <c r="P20" s="9">
        <f>+'24-02-015 Ind. Proy'!AA163</f>
        <v>0</v>
      </c>
      <c r="Q20" s="9">
        <f>+'24-02-015 Ind. Proy'!AB163</f>
        <v>0</v>
      </c>
      <c r="R20" s="9">
        <f>+'24-02-015 Ind. Proy'!AC163</f>
        <v>0</v>
      </c>
      <c r="S20" s="9">
        <f>+'24-02-015 Ind. Proy'!AD163</f>
        <v>0</v>
      </c>
      <c r="T20" s="9">
        <f>+'24-02-015 Ind. Proy'!AE163</f>
        <v>0</v>
      </c>
      <c r="U20" s="9">
        <f>+'24-02-015 Ind. Proy'!AF163</f>
        <v>0</v>
      </c>
      <c r="V20" s="9">
        <f>+'24-02-015 Ind. Proy'!AG163</f>
        <v>0</v>
      </c>
      <c r="W20" s="9">
        <f>+'24-02-015 Ind. Proy'!AH163</f>
        <v>0</v>
      </c>
      <c r="X20" s="109">
        <f>+'24-02-015 Ind. Proy'!AI163</f>
        <v>0</v>
      </c>
      <c r="Y20" s="109">
        <f>+'24-02-015 Ind. Proy'!AJ163</f>
        <v>0</v>
      </c>
    </row>
    <row r="21" spans="1:25" ht="24.75" customHeight="1" x14ac:dyDescent="0.25">
      <c r="A21" s="44" t="s">
        <v>72</v>
      </c>
      <c r="B21" s="9">
        <f>+'24-02-015 Ind. Proy'!J175</f>
        <v>0</v>
      </c>
      <c r="C21" s="9">
        <f>+'24-02-015 Ind. Proy'!K175</f>
        <v>0</v>
      </c>
      <c r="D21" s="9">
        <f>+'24-02-015 Ind. Proy'!M175</f>
        <v>0</v>
      </c>
      <c r="E21" s="9">
        <f>+'24-02-015 Ind. Proy'!N175</f>
        <v>0</v>
      </c>
      <c r="F21" s="9">
        <f>+'24-02-015 Ind. Proy'!O175</f>
        <v>0</v>
      </c>
      <c r="G21" s="9">
        <f>+'24-02-015 Ind. Proy'!R175</f>
        <v>0</v>
      </c>
      <c r="H21" s="9">
        <f>+'24-02-015 Ind. Proy'!S175</f>
        <v>0</v>
      </c>
      <c r="I21" s="9">
        <f>+'24-02-015 Ind. Proy'!T175</f>
        <v>0</v>
      </c>
      <c r="J21" s="9">
        <f>+'24-02-015 Ind. Proy'!U175</f>
        <v>0</v>
      </c>
      <c r="K21" s="9">
        <f>+'24-02-015 Ind. Proy'!V175</f>
        <v>0</v>
      </c>
      <c r="L21" s="9">
        <f>+'24-02-015 Ind. Proy'!W175</f>
        <v>0</v>
      </c>
      <c r="M21" s="9">
        <f>+'24-02-015 Ind. Proy'!X175</f>
        <v>0</v>
      </c>
      <c r="N21" s="9">
        <f>+'24-02-015 Ind. Proy'!Y175</f>
        <v>0</v>
      </c>
      <c r="O21" s="9">
        <f>+'24-02-015 Ind. Proy'!Z175</f>
        <v>0</v>
      </c>
      <c r="P21" s="9">
        <f>+'24-02-015 Ind. Proy'!AA175</f>
        <v>0</v>
      </c>
      <c r="Q21" s="9">
        <f>+'24-02-015 Ind. Proy'!AB175</f>
        <v>0</v>
      </c>
      <c r="R21" s="9">
        <f>+'24-02-015 Ind. Proy'!AC175</f>
        <v>0</v>
      </c>
      <c r="S21" s="9">
        <f>+'24-02-015 Ind. Proy'!AD175</f>
        <v>0</v>
      </c>
      <c r="T21" s="9">
        <f>+'24-02-015 Ind. Proy'!AE175</f>
        <v>0</v>
      </c>
      <c r="U21" s="9">
        <f>+'24-02-015 Ind. Proy'!AF175</f>
        <v>0</v>
      </c>
      <c r="V21" s="9">
        <f>+'24-02-015 Ind. Proy'!AG175</f>
        <v>0</v>
      </c>
      <c r="W21" s="9">
        <f>+'24-02-015 Ind. Proy'!AH175</f>
        <v>0</v>
      </c>
      <c r="X21" s="109">
        <f>+'24-02-015 Ind. Proy'!AI175</f>
        <v>0</v>
      </c>
      <c r="Y21" s="109">
        <f>+'24-02-015 Ind. Proy'!AJ175</f>
        <v>0</v>
      </c>
    </row>
    <row r="22" spans="1:25" ht="24.75" customHeight="1" x14ac:dyDescent="0.25">
      <c r="A22" s="44" t="s">
        <v>74</v>
      </c>
      <c r="B22" s="9">
        <f>+'24-02-015 Ind. Proy'!J187</f>
        <v>0</v>
      </c>
      <c r="C22" s="9">
        <f>+'24-02-015 Ind. Proy'!K187</f>
        <v>0</v>
      </c>
      <c r="D22" s="9">
        <f>+'24-02-015 Ind. Proy'!M187</f>
        <v>0</v>
      </c>
      <c r="E22" s="9">
        <f>+'24-02-015 Ind. Proy'!N187</f>
        <v>0</v>
      </c>
      <c r="F22" s="9">
        <f>+'24-02-015 Ind. Proy'!O187</f>
        <v>0</v>
      </c>
      <c r="G22" s="9">
        <f>+'24-02-015 Ind. Proy'!R187</f>
        <v>0</v>
      </c>
      <c r="H22" s="9">
        <f>+'24-02-015 Ind. Proy'!S187</f>
        <v>0</v>
      </c>
      <c r="I22" s="9">
        <f>+'24-02-015 Ind. Proy'!T187</f>
        <v>0</v>
      </c>
      <c r="J22" s="9">
        <f>+'24-02-015 Ind. Proy'!U187</f>
        <v>0</v>
      </c>
      <c r="K22" s="9">
        <f>+'24-02-015 Ind. Proy'!V187</f>
        <v>0</v>
      </c>
      <c r="L22" s="9">
        <f>+'24-02-015 Ind. Proy'!W187</f>
        <v>0</v>
      </c>
      <c r="M22" s="9">
        <f>+'24-02-015 Ind. Proy'!X187</f>
        <v>0</v>
      </c>
      <c r="N22" s="9">
        <f>+'24-02-015 Ind. Proy'!Y187</f>
        <v>0</v>
      </c>
      <c r="O22" s="9">
        <f>+'24-02-015 Ind. Proy'!Z187</f>
        <v>0</v>
      </c>
      <c r="P22" s="9">
        <f>+'24-02-015 Ind. Proy'!AA187</f>
        <v>0</v>
      </c>
      <c r="Q22" s="9">
        <f>+'24-02-015 Ind. Proy'!AB187</f>
        <v>0</v>
      </c>
      <c r="R22" s="9">
        <f>+'24-02-015 Ind. Proy'!AC187</f>
        <v>0</v>
      </c>
      <c r="S22" s="9">
        <f>+'24-02-015 Ind. Proy'!AD187</f>
        <v>0</v>
      </c>
      <c r="T22" s="9">
        <f>+'24-02-015 Ind. Proy'!AE187</f>
        <v>0</v>
      </c>
      <c r="U22" s="9">
        <f>+'24-02-015 Ind. Proy'!AF187</f>
        <v>0</v>
      </c>
      <c r="V22" s="9">
        <f>+'24-02-015 Ind. Proy'!AG187</f>
        <v>0</v>
      </c>
      <c r="W22" s="9">
        <f>+'24-02-015 Ind. Proy'!AH187</f>
        <v>0</v>
      </c>
      <c r="X22" s="109">
        <f>+'24-02-015 Ind. Proy'!AI187</f>
        <v>0</v>
      </c>
      <c r="Y22" s="109">
        <f>+'24-02-015 Ind. Proy'!AJ187</f>
        <v>0</v>
      </c>
    </row>
    <row r="23" spans="1:25" ht="24.75" customHeight="1" x14ac:dyDescent="0.25">
      <c r="A23" s="45" t="s">
        <v>76</v>
      </c>
      <c r="B23" s="9">
        <f>+'24-02-015 Ind. Proy'!J190</f>
        <v>2134267000</v>
      </c>
      <c r="C23" s="9">
        <f>+'24-02-015 Ind. Proy'!K190</f>
        <v>2134267000</v>
      </c>
      <c r="D23" s="9">
        <f>+'24-02-015 Ind. Proy'!M190</f>
        <v>0</v>
      </c>
      <c r="E23" s="9">
        <f>+'24-02-015 Ind. Proy'!N190</f>
        <v>0</v>
      </c>
      <c r="F23" s="9">
        <f>+'24-02-015 Ind. Proy'!O190</f>
        <v>0</v>
      </c>
      <c r="G23" s="9">
        <f>+'24-02-015 Ind. Proy'!R190</f>
        <v>0</v>
      </c>
      <c r="H23" s="9">
        <f>+'24-02-015 Ind. Proy'!S190</f>
        <v>0</v>
      </c>
      <c r="I23" s="9">
        <f>+'24-02-015 Ind. Proy'!T190</f>
        <v>0</v>
      </c>
      <c r="J23" s="9">
        <f>+'24-02-015 Ind. Proy'!U190</f>
        <v>0</v>
      </c>
      <c r="K23" s="9">
        <f>+'24-02-015 Ind. Proy'!V190</f>
        <v>0</v>
      </c>
      <c r="L23" s="9">
        <f>+'24-02-015 Ind. Proy'!W190</f>
        <v>1067133500</v>
      </c>
      <c r="M23" s="9">
        <f>+'24-02-015 Ind. Proy'!X190</f>
        <v>0</v>
      </c>
      <c r="N23" s="9">
        <f>+'24-02-015 Ind. Proy'!Y190</f>
        <v>1067133500</v>
      </c>
      <c r="O23" s="9">
        <f>+'24-02-015 Ind. Proy'!Z190</f>
        <v>0</v>
      </c>
      <c r="P23" s="9">
        <f>+'24-02-015 Ind. Proy'!AA190</f>
        <v>0</v>
      </c>
      <c r="Q23" s="9">
        <f>+'24-02-015 Ind. Proy'!AB190</f>
        <v>0</v>
      </c>
      <c r="R23" s="9">
        <f>+'24-02-015 Ind. Proy'!AC190</f>
        <v>0</v>
      </c>
      <c r="S23" s="9">
        <f>+'24-02-015 Ind. Proy'!AD190</f>
        <v>0</v>
      </c>
      <c r="T23" s="9">
        <f>+'24-02-015 Ind. Proy'!AE190</f>
        <v>1067133500</v>
      </c>
      <c r="U23" s="9">
        <f>+'24-02-015 Ind. Proy'!AF190</f>
        <v>0</v>
      </c>
      <c r="V23" s="9">
        <f>+'24-02-015 Ind. Proy'!AG190</f>
        <v>1067133500</v>
      </c>
      <c r="W23" s="9">
        <f>+'24-02-015 Ind. Proy'!AH190</f>
        <v>2134267000</v>
      </c>
      <c r="X23" s="109">
        <f>+'24-02-015 Ind. Proy'!AI190</f>
        <v>1</v>
      </c>
      <c r="Y23" s="109">
        <f>+'24-02-015 Ind. Proy'!AJ190</f>
        <v>1</v>
      </c>
    </row>
    <row r="24" spans="1:25" ht="20.45" customHeight="1" x14ac:dyDescent="0.25">
      <c r="A24" s="537" t="s">
        <v>114</v>
      </c>
      <c r="B24" s="222">
        <f t="shared" ref="B24:W24" si="0">SUM(B8:B23)</f>
        <v>2134267000</v>
      </c>
      <c r="C24" s="222">
        <f t="shared" si="0"/>
        <v>2134267000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0</v>
      </c>
      <c r="I24" s="222">
        <f t="shared" si="0"/>
        <v>0</v>
      </c>
      <c r="J24" s="222">
        <f t="shared" si="0"/>
        <v>0</v>
      </c>
      <c r="K24" s="222">
        <f t="shared" si="0"/>
        <v>0</v>
      </c>
      <c r="L24" s="222">
        <f t="shared" si="0"/>
        <v>1067133500</v>
      </c>
      <c r="M24" s="222">
        <f t="shared" si="0"/>
        <v>0</v>
      </c>
      <c r="N24" s="222">
        <f t="shared" si="0"/>
        <v>1067133500</v>
      </c>
      <c r="O24" s="222">
        <f t="shared" si="0"/>
        <v>0</v>
      </c>
      <c r="P24" s="222">
        <f t="shared" si="0"/>
        <v>0</v>
      </c>
      <c r="Q24" s="222">
        <f t="shared" si="0"/>
        <v>0</v>
      </c>
      <c r="R24" s="222">
        <f t="shared" si="0"/>
        <v>0</v>
      </c>
      <c r="S24" s="222">
        <f t="shared" si="0"/>
        <v>0</v>
      </c>
      <c r="T24" s="222">
        <f t="shared" si="0"/>
        <v>1067133500</v>
      </c>
      <c r="U24" s="222">
        <f t="shared" si="0"/>
        <v>0</v>
      </c>
      <c r="V24" s="222">
        <f t="shared" si="0"/>
        <v>1067133500</v>
      </c>
      <c r="W24" s="222">
        <f t="shared" si="0"/>
        <v>2134267000</v>
      </c>
      <c r="X24" s="230">
        <f>+'24-02-015 Ind. Proy'!AI191</f>
        <v>1</v>
      </c>
      <c r="Y24" s="230">
        <f>'24-02-015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J208"/>
  <sheetViews>
    <sheetView zoomScaleNormal="100" workbookViewId="0">
      <selection activeCell="A191" sqref="A191:I191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customWidth="1" outlineLevel="1"/>
    <col min="19" max="20" width="12" style="12" customWidth="1" outlineLevel="1"/>
    <col min="21" max="21" width="12" style="12" customWidth="1"/>
    <col min="22" max="22" width="8.140625" style="12" hidden="1" customWidth="1" outlineLevel="1"/>
    <col min="23" max="23" width="7.7109375" style="12" hidden="1" customWidth="1" outlineLevel="1"/>
    <col min="24" max="24" width="12.140625" style="12" hidden="1" customWidth="1" outlineLevel="1"/>
    <col min="25" max="25" width="12.140625" style="12" hidden="1" customWidth="1" collapsed="1"/>
    <col min="26" max="28" width="12.140625" style="12" hidden="1" customWidth="1" outlineLevel="1"/>
    <col min="29" max="29" width="12.140625" style="12" hidden="1" customWidth="1" collapsed="1"/>
    <col min="30" max="32" width="12.14062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115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632" t="s">
        <v>116</v>
      </c>
      <c r="B5" s="632"/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  <c r="AA5" s="632"/>
      <c r="AB5" s="632"/>
      <c r="AC5" s="632"/>
      <c r="AD5" s="632"/>
      <c r="AE5" s="632"/>
      <c r="AF5" s="632"/>
      <c r="AG5" s="632"/>
      <c r="AH5" s="632"/>
      <c r="AI5" s="632"/>
      <c r="AJ5" s="632"/>
    </row>
    <row r="6" spans="1:36" s="11" customFormat="1" x14ac:dyDescent="0.25">
      <c r="A6" s="636" t="s">
        <v>5</v>
      </c>
      <c r="B6" s="637" t="s">
        <v>6</v>
      </c>
      <c r="C6" s="541" t="s">
        <v>7</v>
      </c>
      <c r="D6" s="637" t="s">
        <v>8</v>
      </c>
      <c r="E6" s="636" t="s">
        <v>9</v>
      </c>
      <c r="F6" s="637" t="s">
        <v>10</v>
      </c>
      <c r="G6" s="636" t="s">
        <v>11</v>
      </c>
      <c r="H6" s="636" t="s">
        <v>12</v>
      </c>
      <c r="I6" s="636"/>
      <c r="J6" s="639" t="s">
        <v>13</v>
      </c>
      <c r="K6" s="639" t="s">
        <v>14</v>
      </c>
      <c r="L6" s="636" t="s">
        <v>15</v>
      </c>
      <c r="M6" s="633" t="s">
        <v>16</v>
      </c>
      <c r="N6" s="634"/>
      <c r="O6" s="635"/>
      <c r="P6" s="636" t="s">
        <v>17</v>
      </c>
      <c r="Q6" s="637" t="s">
        <v>18</v>
      </c>
      <c r="R6" s="642" t="s">
        <v>19</v>
      </c>
      <c r="S6" s="642"/>
      <c r="T6" s="642"/>
      <c r="U6" s="639" t="s">
        <v>20</v>
      </c>
      <c r="V6" s="642" t="s">
        <v>19</v>
      </c>
      <c r="W6" s="642"/>
      <c r="X6" s="642"/>
      <c r="Y6" s="639" t="s">
        <v>21</v>
      </c>
      <c r="Z6" s="642" t="s">
        <v>19</v>
      </c>
      <c r="AA6" s="642"/>
      <c r="AB6" s="642"/>
      <c r="AC6" s="639" t="s">
        <v>22</v>
      </c>
      <c r="AD6" s="642" t="s">
        <v>19</v>
      </c>
      <c r="AE6" s="642"/>
      <c r="AF6" s="642"/>
      <c r="AG6" s="639" t="s">
        <v>23</v>
      </c>
      <c r="AH6" s="639" t="s">
        <v>24</v>
      </c>
      <c r="AI6" s="641" t="s">
        <v>25</v>
      </c>
      <c r="AJ6" s="641"/>
    </row>
    <row r="7" spans="1:36" s="11" customFormat="1" ht="25.5" x14ac:dyDescent="0.25">
      <c r="A7" s="636"/>
      <c r="B7" s="638"/>
      <c r="C7" s="541" t="s">
        <v>26</v>
      </c>
      <c r="D7" s="638"/>
      <c r="E7" s="636"/>
      <c r="F7" s="638"/>
      <c r="G7" s="636"/>
      <c r="H7" s="540" t="s">
        <v>27</v>
      </c>
      <c r="I7" s="540" t="s">
        <v>28</v>
      </c>
      <c r="J7" s="640"/>
      <c r="K7" s="640"/>
      <c r="L7" s="636"/>
      <c r="M7" s="542" t="s">
        <v>29</v>
      </c>
      <c r="N7" s="542" t="s">
        <v>30</v>
      </c>
      <c r="O7" s="542" t="s">
        <v>31</v>
      </c>
      <c r="P7" s="636"/>
      <c r="Q7" s="638"/>
      <c r="R7" s="542" t="s">
        <v>32</v>
      </c>
      <c r="S7" s="542" t="s">
        <v>33</v>
      </c>
      <c r="T7" s="542" t="s">
        <v>34</v>
      </c>
      <c r="U7" s="640"/>
      <c r="V7" s="542" t="s">
        <v>35</v>
      </c>
      <c r="W7" s="542" t="s">
        <v>36</v>
      </c>
      <c r="X7" s="542" t="s">
        <v>37</v>
      </c>
      <c r="Y7" s="640"/>
      <c r="Z7" s="542" t="s">
        <v>38</v>
      </c>
      <c r="AA7" s="542" t="s">
        <v>39</v>
      </c>
      <c r="AB7" s="542" t="s">
        <v>40</v>
      </c>
      <c r="AC7" s="640"/>
      <c r="AD7" s="542" t="s">
        <v>41</v>
      </c>
      <c r="AE7" s="542" t="s">
        <v>42</v>
      </c>
      <c r="AF7" s="542" t="s">
        <v>43</v>
      </c>
      <c r="AG7" s="640"/>
      <c r="AH7" s="640"/>
      <c r="AI7" s="216" t="s">
        <v>44</v>
      </c>
      <c r="AJ7" s="216" t="s">
        <v>45</v>
      </c>
    </row>
    <row r="8" spans="1:36" ht="12.75" customHeight="1" x14ac:dyDescent="0.25">
      <c r="A8" s="647" t="s">
        <v>46</v>
      </c>
      <c r="B8" s="648"/>
      <c r="C8" s="648"/>
      <c r="D8" s="648"/>
      <c r="E8" s="649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 t="str">
        <f t="shared" ref="AJ9:AJ18" si="1">IF(ISERROR(AH9/$AH$191),"-",AH9/$AH$191)</f>
        <v>-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 t="str">
        <f t="shared" si="1"/>
        <v>-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 t="str">
        <f t="shared" si="1"/>
        <v>-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 t="str">
        <f t="shared" si="1"/>
        <v>-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 t="str">
        <f t="shared" si="1"/>
        <v>-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 t="str">
        <f t="shared" si="1"/>
        <v>-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 t="str">
        <f t="shared" si="1"/>
        <v>-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 t="str">
        <f t="shared" si="1"/>
        <v>-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 t="str">
        <f t="shared" si="1"/>
        <v>-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 t="str">
        <f t="shared" si="1"/>
        <v>-</v>
      </c>
    </row>
    <row r="19" spans="1:36" s="11" customFormat="1" ht="12.75" customHeight="1" collapsed="1" x14ac:dyDescent="0.25">
      <c r="A19" s="643" t="s">
        <v>47</v>
      </c>
      <c r="B19" s="644"/>
      <c r="C19" s="645"/>
      <c r="D19" s="645"/>
      <c r="E19" s="645"/>
      <c r="F19" s="645"/>
      <c r="G19" s="645"/>
      <c r="H19" s="645"/>
      <c r="I19" s="646"/>
      <c r="J19" s="204">
        <f>SUM(J9:J18)</f>
        <v>0</v>
      </c>
      <c r="K19" s="204">
        <f>SUM(K9:K18)</f>
        <v>0</v>
      </c>
      <c r="L19" s="543"/>
      <c r="M19" s="204">
        <f>SUM(M9:M18)</f>
        <v>0</v>
      </c>
      <c r="N19" s="204">
        <f>SUM(N9:N18)</f>
        <v>0</v>
      </c>
      <c r="O19" s="204">
        <f>SUM(O9:O18)</f>
        <v>0</v>
      </c>
      <c r="P19" s="205"/>
      <c r="Q19" s="545"/>
      <c r="R19" s="204">
        <f t="shared" ref="R19:AH19" si="7">SUM(R9:R18)</f>
        <v>0</v>
      </c>
      <c r="S19" s="204">
        <f t="shared" si="7"/>
        <v>0</v>
      </c>
      <c r="T19" s="204">
        <f t="shared" si="7"/>
        <v>0</v>
      </c>
      <c r="U19" s="204">
        <f>SUM(U9:U18)</f>
        <v>0</v>
      </c>
      <c r="V19" s="204">
        <f t="shared" si="7"/>
        <v>0</v>
      </c>
      <c r="W19" s="204">
        <f t="shared" si="7"/>
        <v>0</v>
      </c>
      <c r="X19" s="204">
        <f t="shared" si="7"/>
        <v>0</v>
      </c>
      <c r="Y19" s="204">
        <f t="shared" si="7"/>
        <v>0</v>
      </c>
      <c r="Z19" s="204">
        <f t="shared" si="7"/>
        <v>0</v>
      </c>
      <c r="AA19" s="204">
        <f t="shared" si="7"/>
        <v>0</v>
      </c>
      <c r="AB19" s="204">
        <f t="shared" si="7"/>
        <v>0</v>
      </c>
      <c r="AC19" s="204">
        <f t="shared" si="7"/>
        <v>0</v>
      </c>
      <c r="AD19" s="204">
        <f t="shared" si="7"/>
        <v>0</v>
      </c>
      <c r="AE19" s="204">
        <f t="shared" si="7"/>
        <v>0</v>
      </c>
      <c r="AF19" s="204">
        <f t="shared" si="7"/>
        <v>0</v>
      </c>
      <c r="AG19" s="204">
        <f t="shared" si="7"/>
        <v>0</v>
      </c>
      <c r="AH19" s="204">
        <f t="shared" si="7"/>
        <v>0</v>
      </c>
      <c r="AI19" s="207">
        <f>IF(ISERROR(AH19/J19),0,AH19/J19)</f>
        <v>0</v>
      </c>
      <c r="AJ19" s="207">
        <f>IF(ISERROR(AH19/$AH$191),0,AH19/$AH$191)</f>
        <v>0</v>
      </c>
    </row>
    <row r="20" spans="1:36" ht="12.75" customHeight="1" x14ac:dyDescent="0.25">
      <c r="A20" s="650" t="s">
        <v>48</v>
      </c>
      <c r="B20" s="651"/>
      <c r="C20" s="651"/>
      <c r="D20" s="651"/>
      <c r="E20" s="65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 t="str">
        <f t="shared" ref="AJ21:AJ30" si="9">IF(ISERROR(AH21/$AH$191),"-",AH21/$AH$191)</f>
        <v>-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 t="str">
        <f t="shared" si="9"/>
        <v>-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 t="str">
        <f t="shared" si="9"/>
        <v>-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 t="str">
        <f t="shared" si="9"/>
        <v>-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 t="str">
        <f t="shared" si="9"/>
        <v>-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 t="str">
        <f t="shared" si="9"/>
        <v>-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 t="str">
        <f t="shared" si="9"/>
        <v>-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 t="str">
        <f t="shared" si="9"/>
        <v>-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 t="str">
        <f t="shared" si="9"/>
        <v>-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 t="str">
        <f t="shared" si="9"/>
        <v>-</v>
      </c>
    </row>
    <row r="31" spans="1:36" s="11" customFormat="1" ht="12.75" customHeight="1" collapsed="1" x14ac:dyDescent="0.25">
      <c r="A31" s="643" t="s">
        <v>49</v>
      </c>
      <c r="B31" s="644"/>
      <c r="C31" s="645"/>
      <c r="D31" s="645"/>
      <c r="E31" s="645"/>
      <c r="F31" s="645"/>
      <c r="G31" s="645"/>
      <c r="H31" s="645"/>
      <c r="I31" s="646"/>
      <c r="J31" s="204">
        <f>SUM(J21:J30)</f>
        <v>0</v>
      </c>
      <c r="K31" s="204">
        <f>SUM(K21:K30)</f>
        <v>0</v>
      </c>
      <c r="L31" s="543"/>
      <c r="M31" s="204">
        <f>SUM(M21:M30)</f>
        <v>0</v>
      </c>
      <c r="N31" s="204">
        <f>SUM(N21:N30)</f>
        <v>0</v>
      </c>
      <c r="O31" s="204">
        <f>SUM(O21:O30)</f>
        <v>0</v>
      </c>
      <c r="P31" s="205"/>
      <c r="Q31" s="545"/>
      <c r="R31" s="204">
        <f t="shared" ref="R31:AH31" si="15">SUM(R21:R30)</f>
        <v>0</v>
      </c>
      <c r="S31" s="204">
        <f t="shared" si="15"/>
        <v>0</v>
      </c>
      <c r="T31" s="204">
        <f t="shared" si="15"/>
        <v>0</v>
      </c>
      <c r="U31" s="204">
        <f t="shared" si="15"/>
        <v>0</v>
      </c>
      <c r="V31" s="204">
        <f t="shared" si="15"/>
        <v>0</v>
      </c>
      <c r="W31" s="204">
        <f t="shared" si="15"/>
        <v>0</v>
      </c>
      <c r="X31" s="204">
        <f t="shared" si="15"/>
        <v>0</v>
      </c>
      <c r="Y31" s="204">
        <f t="shared" si="15"/>
        <v>0</v>
      </c>
      <c r="Z31" s="204">
        <f t="shared" si="15"/>
        <v>0</v>
      </c>
      <c r="AA31" s="204">
        <f t="shared" si="15"/>
        <v>0</v>
      </c>
      <c r="AB31" s="204">
        <f t="shared" si="15"/>
        <v>0</v>
      </c>
      <c r="AC31" s="204">
        <f t="shared" si="15"/>
        <v>0</v>
      </c>
      <c r="AD31" s="204">
        <f t="shared" si="15"/>
        <v>0</v>
      </c>
      <c r="AE31" s="204">
        <f t="shared" si="15"/>
        <v>0</v>
      </c>
      <c r="AF31" s="204">
        <f t="shared" si="15"/>
        <v>0</v>
      </c>
      <c r="AG31" s="204">
        <f t="shared" si="15"/>
        <v>0</v>
      </c>
      <c r="AH31" s="204">
        <f t="shared" si="15"/>
        <v>0</v>
      </c>
      <c r="AI31" s="207">
        <f>IF(ISERROR(AH31/J31),0,AH31/J31)</f>
        <v>0</v>
      </c>
      <c r="AJ31" s="207">
        <f>IF(ISERROR(AH31/$AH$191),0,AH31/$AH$191)</f>
        <v>0</v>
      </c>
    </row>
    <row r="32" spans="1:36" ht="12.75" customHeight="1" x14ac:dyDescent="0.25">
      <c r="A32" s="650" t="s">
        <v>50</v>
      </c>
      <c r="B32" s="651"/>
      <c r="C32" s="651"/>
      <c r="D32" s="651"/>
      <c r="E32" s="65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 t="str">
        <f t="shared" ref="AJ33:AJ42" si="17">IF(ISERROR(AH33/$AH$191),"-",AH33/$AH$191)</f>
        <v>-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 t="str">
        <f t="shared" si="17"/>
        <v>-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 t="str">
        <f t="shared" si="17"/>
        <v>-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 t="str">
        <f t="shared" si="17"/>
        <v>-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 t="str">
        <f t="shared" si="17"/>
        <v>-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 t="str">
        <f t="shared" si="17"/>
        <v>-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 t="str">
        <f t="shared" si="17"/>
        <v>-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 t="str">
        <f t="shared" si="17"/>
        <v>-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 t="str">
        <f t="shared" si="17"/>
        <v>-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 t="str">
        <f t="shared" si="17"/>
        <v>-</v>
      </c>
    </row>
    <row r="43" spans="1:36" s="11" customFormat="1" ht="12.75" customHeight="1" collapsed="1" x14ac:dyDescent="0.25">
      <c r="A43" s="643" t="s">
        <v>51</v>
      </c>
      <c r="B43" s="644"/>
      <c r="C43" s="645"/>
      <c r="D43" s="645"/>
      <c r="E43" s="645"/>
      <c r="F43" s="645"/>
      <c r="G43" s="645"/>
      <c r="H43" s="645"/>
      <c r="I43" s="646"/>
      <c r="J43" s="204">
        <f>SUM(J33:J42)</f>
        <v>0</v>
      </c>
      <c r="K43" s="204">
        <f>SUM(K33:K42)</f>
        <v>0</v>
      </c>
      <c r="L43" s="543"/>
      <c r="M43" s="204">
        <f>SUM(M33:M42)</f>
        <v>0</v>
      </c>
      <c r="N43" s="204">
        <f>SUM(N33:N42)</f>
        <v>0</v>
      </c>
      <c r="O43" s="204">
        <f>SUM(O33:O42)</f>
        <v>0</v>
      </c>
      <c r="P43" s="205"/>
      <c r="Q43" s="545"/>
      <c r="R43" s="204">
        <f t="shared" ref="R43:AH43" si="23">SUM(R33:R42)</f>
        <v>0</v>
      </c>
      <c r="S43" s="204">
        <f t="shared" si="23"/>
        <v>0</v>
      </c>
      <c r="T43" s="204">
        <f t="shared" si="23"/>
        <v>0</v>
      </c>
      <c r="U43" s="204">
        <f t="shared" si="23"/>
        <v>0</v>
      </c>
      <c r="V43" s="204">
        <f t="shared" si="23"/>
        <v>0</v>
      </c>
      <c r="W43" s="204">
        <f t="shared" si="23"/>
        <v>0</v>
      </c>
      <c r="X43" s="204">
        <f t="shared" si="23"/>
        <v>0</v>
      </c>
      <c r="Y43" s="204">
        <f t="shared" si="23"/>
        <v>0</v>
      </c>
      <c r="Z43" s="204">
        <f t="shared" si="23"/>
        <v>0</v>
      </c>
      <c r="AA43" s="204">
        <f t="shared" si="23"/>
        <v>0</v>
      </c>
      <c r="AB43" s="204">
        <f t="shared" si="23"/>
        <v>0</v>
      </c>
      <c r="AC43" s="204">
        <f t="shared" si="23"/>
        <v>0</v>
      </c>
      <c r="AD43" s="204">
        <f t="shared" si="23"/>
        <v>0</v>
      </c>
      <c r="AE43" s="204">
        <f t="shared" si="23"/>
        <v>0</v>
      </c>
      <c r="AF43" s="204">
        <f t="shared" si="23"/>
        <v>0</v>
      </c>
      <c r="AG43" s="204">
        <f t="shared" si="23"/>
        <v>0</v>
      </c>
      <c r="AH43" s="204">
        <f t="shared" si="23"/>
        <v>0</v>
      </c>
      <c r="AI43" s="207">
        <f>IF(ISERROR(AH43/J43),0,AH43/J43)</f>
        <v>0</v>
      </c>
      <c r="AJ43" s="207">
        <f>IF(ISERROR(AH43/$AH$191),0,AH43/$AH$191)</f>
        <v>0</v>
      </c>
    </row>
    <row r="44" spans="1:36" ht="12.75" customHeight="1" x14ac:dyDescent="0.25">
      <c r="A44" s="650" t="s">
        <v>52</v>
      </c>
      <c r="B44" s="651"/>
      <c r="C44" s="651"/>
      <c r="D44" s="651"/>
      <c r="E44" s="65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 t="str">
        <f t="shared" ref="AJ45:AJ54" si="25">IF(ISERROR(AH45/$AH$191),"-",AH45/$AH$191)</f>
        <v>-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 t="str">
        <f t="shared" si="25"/>
        <v>-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 t="str">
        <f t="shared" si="25"/>
        <v>-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 t="str">
        <f t="shared" si="25"/>
        <v>-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 t="str">
        <f t="shared" si="25"/>
        <v>-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 t="str">
        <f t="shared" si="25"/>
        <v>-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 t="str">
        <f t="shared" si="25"/>
        <v>-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 t="str">
        <f t="shared" si="25"/>
        <v>-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 t="str">
        <f t="shared" si="25"/>
        <v>-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 t="str">
        <f t="shared" si="25"/>
        <v>-</v>
      </c>
    </row>
    <row r="55" spans="1:36" s="11" customFormat="1" ht="12.75" customHeight="1" collapsed="1" x14ac:dyDescent="0.25">
      <c r="A55" s="643" t="s">
        <v>53</v>
      </c>
      <c r="B55" s="644"/>
      <c r="C55" s="645"/>
      <c r="D55" s="645"/>
      <c r="E55" s="645"/>
      <c r="F55" s="645"/>
      <c r="G55" s="645"/>
      <c r="H55" s="645"/>
      <c r="I55" s="646"/>
      <c r="J55" s="204">
        <f>SUM(J45:J54)</f>
        <v>0</v>
      </c>
      <c r="K55" s="204">
        <f>SUM(K45:K54)</f>
        <v>0</v>
      </c>
      <c r="L55" s="543"/>
      <c r="M55" s="204">
        <f>SUM(M45:M54)</f>
        <v>0</v>
      </c>
      <c r="N55" s="204">
        <f>SUM(N45:N54)</f>
        <v>0</v>
      </c>
      <c r="O55" s="204">
        <f>SUM(O45:O54)</f>
        <v>0</v>
      </c>
      <c r="P55" s="205"/>
      <c r="Q55" s="545"/>
      <c r="R55" s="204">
        <f t="shared" ref="R55:AH55" si="31">SUM(R45:R54)</f>
        <v>0</v>
      </c>
      <c r="S55" s="204">
        <f t="shared" si="31"/>
        <v>0</v>
      </c>
      <c r="T55" s="204">
        <f t="shared" si="31"/>
        <v>0</v>
      </c>
      <c r="U55" s="204">
        <f t="shared" si="31"/>
        <v>0</v>
      </c>
      <c r="V55" s="204">
        <f t="shared" si="31"/>
        <v>0</v>
      </c>
      <c r="W55" s="204">
        <f t="shared" si="31"/>
        <v>0</v>
      </c>
      <c r="X55" s="204">
        <f t="shared" si="31"/>
        <v>0</v>
      </c>
      <c r="Y55" s="204">
        <f t="shared" si="31"/>
        <v>0</v>
      </c>
      <c r="Z55" s="204">
        <f t="shared" si="31"/>
        <v>0</v>
      </c>
      <c r="AA55" s="204">
        <f t="shared" si="31"/>
        <v>0</v>
      </c>
      <c r="AB55" s="204">
        <f t="shared" si="31"/>
        <v>0</v>
      </c>
      <c r="AC55" s="204">
        <f t="shared" si="31"/>
        <v>0</v>
      </c>
      <c r="AD55" s="204">
        <f t="shared" si="31"/>
        <v>0</v>
      </c>
      <c r="AE55" s="204">
        <f t="shared" si="31"/>
        <v>0</v>
      </c>
      <c r="AF55" s="204">
        <f t="shared" si="31"/>
        <v>0</v>
      </c>
      <c r="AG55" s="204">
        <f t="shared" si="31"/>
        <v>0</v>
      </c>
      <c r="AH55" s="204">
        <f t="shared" si="31"/>
        <v>0</v>
      </c>
      <c r="AI55" s="207">
        <f>IF(ISERROR(AH55/J55),0,AH55/J55)</f>
        <v>0</v>
      </c>
      <c r="AJ55" s="207">
        <f>IF(ISERROR(AH55/$AH$191),0,AH55/$AH$191)</f>
        <v>0</v>
      </c>
    </row>
    <row r="56" spans="1:36" ht="12.75" customHeight="1" x14ac:dyDescent="0.25">
      <c r="A56" s="650" t="s">
        <v>54</v>
      </c>
      <c r="B56" s="651"/>
      <c r="C56" s="651"/>
      <c r="D56" s="651"/>
      <c r="E56" s="65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s="11" customFormat="1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 t="str">
        <f t="shared" ref="AJ57:AJ66" si="33">IF(ISERROR(AH57/$AH$191),"-",AH57/$AH$191)</f>
        <v>-</v>
      </c>
    </row>
    <row r="58" spans="1:36" s="11" customFormat="1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 t="str">
        <f t="shared" si="33"/>
        <v>-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 t="str">
        <f t="shared" si="33"/>
        <v>-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 t="str">
        <f t="shared" si="33"/>
        <v>-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 t="str">
        <f t="shared" si="33"/>
        <v>-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 t="str">
        <f t="shared" si="33"/>
        <v>-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 t="str">
        <f t="shared" si="33"/>
        <v>-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 t="str">
        <f t="shared" si="33"/>
        <v>-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 t="str">
        <f t="shared" si="33"/>
        <v>-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 t="str">
        <f t="shared" si="33"/>
        <v>-</v>
      </c>
    </row>
    <row r="67" spans="1:36" s="11" customFormat="1" ht="12.75" customHeight="1" collapsed="1" x14ac:dyDescent="0.25">
      <c r="A67" s="643" t="s">
        <v>55</v>
      </c>
      <c r="B67" s="644"/>
      <c r="C67" s="645"/>
      <c r="D67" s="645"/>
      <c r="E67" s="645"/>
      <c r="F67" s="645"/>
      <c r="G67" s="645"/>
      <c r="H67" s="645"/>
      <c r="I67" s="646"/>
      <c r="J67" s="204">
        <f>SUM(J57:J66)</f>
        <v>0</v>
      </c>
      <c r="K67" s="204">
        <f>SUM(K57:K66)</f>
        <v>0</v>
      </c>
      <c r="L67" s="543"/>
      <c r="M67" s="204">
        <f>SUM(M57:M66)</f>
        <v>0</v>
      </c>
      <c r="N67" s="204">
        <f>SUM(N57:N66)</f>
        <v>0</v>
      </c>
      <c r="O67" s="204">
        <f>SUM(O57:O66)</f>
        <v>0</v>
      </c>
      <c r="P67" s="205"/>
      <c r="Q67" s="545"/>
      <c r="R67" s="204">
        <f t="shared" ref="R67:AH67" si="39">SUM(R57:R66)</f>
        <v>0</v>
      </c>
      <c r="S67" s="204">
        <f t="shared" si="39"/>
        <v>0</v>
      </c>
      <c r="T67" s="204">
        <f t="shared" si="39"/>
        <v>0</v>
      </c>
      <c r="U67" s="204">
        <f t="shared" si="39"/>
        <v>0</v>
      </c>
      <c r="V67" s="204">
        <f t="shared" si="39"/>
        <v>0</v>
      </c>
      <c r="W67" s="204">
        <f t="shared" si="39"/>
        <v>0</v>
      </c>
      <c r="X67" s="204">
        <f t="shared" si="39"/>
        <v>0</v>
      </c>
      <c r="Y67" s="204">
        <f t="shared" si="39"/>
        <v>0</v>
      </c>
      <c r="Z67" s="204">
        <f t="shared" si="39"/>
        <v>0</v>
      </c>
      <c r="AA67" s="204">
        <f t="shared" si="39"/>
        <v>0</v>
      </c>
      <c r="AB67" s="204">
        <f t="shared" si="39"/>
        <v>0</v>
      </c>
      <c r="AC67" s="204">
        <f t="shared" si="39"/>
        <v>0</v>
      </c>
      <c r="AD67" s="204">
        <f t="shared" si="39"/>
        <v>0</v>
      </c>
      <c r="AE67" s="204">
        <f t="shared" si="39"/>
        <v>0</v>
      </c>
      <c r="AF67" s="204">
        <f t="shared" si="39"/>
        <v>0</v>
      </c>
      <c r="AG67" s="204">
        <f t="shared" si="39"/>
        <v>0</v>
      </c>
      <c r="AH67" s="204">
        <f t="shared" si="39"/>
        <v>0</v>
      </c>
      <c r="AI67" s="207">
        <f>IF(ISERROR(AH67/J67),0,AH67/J67)</f>
        <v>0</v>
      </c>
      <c r="AJ67" s="207">
        <f>IF(ISERROR(AH67/$AH$191),0,AH67/$AH$191)</f>
        <v>0</v>
      </c>
    </row>
    <row r="68" spans="1:36" ht="12.75" customHeight="1" x14ac:dyDescent="0.25">
      <c r="A68" s="650" t="s">
        <v>56</v>
      </c>
      <c r="B68" s="651"/>
      <c r="C68" s="651"/>
      <c r="D68" s="651"/>
      <c r="E68" s="65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 t="str">
        <f t="shared" ref="AJ69:AJ78" si="41">IF(ISERROR(AH69/$AH$191),"-",AH69/$AH$191)</f>
        <v>-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 t="str">
        <f t="shared" si="41"/>
        <v>-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 t="str">
        <f t="shared" si="41"/>
        <v>-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 t="str">
        <f t="shared" si="41"/>
        <v>-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 t="str">
        <f t="shared" si="41"/>
        <v>-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 t="str">
        <f t="shared" si="41"/>
        <v>-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 t="str">
        <f t="shared" si="41"/>
        <v>-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 t="str">
        <f t="shared" si="41"/>
        <v>-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 t="str">
        <f t="shared" si="41"/>
        <v>-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 t="str">
        <f t="shared" si="41"/>
        <v>-</v>
      </c>
    </row>
    <row r="79" spans="1:36" s="11" customFormat="1" ht="12.75" customHeight="1" collapsed="1" x14ac:dyDescent="0.25">
      <c r="A79" s="643" t="s">
        <v>57</v>
      </c>
      <c r="B79" s="644"/>
      <c r="C79" s="645"/>
      <c r="D79" s="645"/>
      <c r="E79" s="645"/>
      <c r="F79" s="645"/>
      <c r="G79" s="645"/>
      <c r="H79" s="645"/>
      <c r="I79" s="646"/>
      <c r="J79" s="204">
        <f>SUM(J69:J78)</f>
        <v>0</v>
      </c>
      <c r="K79" s="204">
        <f>SUM(K69:K78)</f>
        <v>0</v>
      </c>
      <c r="L79" s="543"/>
      <c r="M79" s="204">
        <f>SUM(M69:M78)</f>
        <v>0</v>
      </c>
      <c r="N79" s="204">
        <f>SUM(N69:N78)</f>
        <v>0</v>
      </c>
      <c r="O79" s="204">
        <f>SUM(O69:O78)</f>
        <v>0</v>
      </c>
      <c r="P79" s="205"/>
      <c r="Q79" s="545"/>
      <c r="R79" s="204">
        <f t="shared" ref="R79:AH79" si="47">SUM(R69:R78)</f>
        <v>0</v>
      </c>
      <c r="S79" s="204">
        <f t="shared" si="47"/>
        <v>0</v>
      </c>
      <c r="T79" s="204">
        <f t="shared" si="47"/>
        <v>0</v>
      </c>
      <c r="U79" s="204">
        <f t="shared" si="47"/>
        <v>0</v>
      </c>
      <c r="V79" s="204">
        <f t="shared" si="47"/>
        <v>0</v>
      </c>
      <c r="W79" s="204">
        <f t="shared" si="47"/>
        <v>0</v>
      </c>
      <c r="X79" s="204">
        <f t="shared" si="47"/>
        <v>0</v>
      </c>
      <c r="Y79" s="204">
        <f t="shared" si="47"/>
        <v>0</v>
      </c>
      <c r="Z79" s="204">
        <f t="shared" si="47"/>
        <v>0</v>
      </c>
      <c r="AA79" s="204">
        <f t="shared" si="47"/>
        <v>0</v>
      </c>
      <c r="AB79" s="204">
        <f t="shared" si="47"/>
        <v>0</v>
      </c>
      <c r="AC79" s="204">
        <f t="shared" si="47"/>
        <v>0</v>
      </c>
      <c r="AD79" s="204">
        <f t="shared" si="47"/>
        <v>0</v>
      </c>
      <c r="AE79" s="204">
        <f t="shared" si="47"/>
        <v>0</v>
      </c>
      <c r="AF79" s="204">
        <f t="shared" si="47"/>
        <v>0</v>
      </c>
      <c r="AG79" s="204">
        <f t="shared" si="47"/>
        <v>0</v>
      </c>
      <c r="AH79" s="204">
        <f t="shared" si="47"/>
        <v>0</v>
      </c>
      <c r="AI79" s="207">
        <f>IF(ISERROR(AH79/J79),0,AH79/J79)</f>
        <v>0</v>
      </c>
      <c r="AJ79" s="207">
        <f>IF(ISERROR(AH79/$AH$191),0,AH79/$AH$191)</f>
        <v>0</v>
      </c>
    </row>
    <row r="80" spans="1:36" ht="12.75" customHeight="1" x14ac:dyDescent="0.25">
      <c r="A80" s="650" t="s">
        <v>58</v>
      </c>
      <c r="B80" s="651"/>
      <c r="C80" s="651"/>
      <c r="D80" s="651"/>
      <c r="E80" s="65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 t="str">
        <f t="shared" ref="AJ81:AJ90" si="49">IF(ISERROR(AH81/$AH$191),"-",AH81/$AH$191)</f>
        <v>-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 t="str">
        <f t="shared" si="49"/>
        <v>-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 t="str">
        <f t="shared" si="49"/>
        <v>-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 t="str">
        <f t="shared" si="49"/>
        <v>-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 t="str">
        <f t="shared" si="49"/>
        <v>-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 t="str">
        <f t="shared" si="49"/>
        <v>-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 t="str">
        <f t="shared" si="49"/>
        <v>-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 t="str">
        <f t="shared" si="49"/>
        <v>-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 t="str">
        <f t="shared" si="49"/>
        <v>-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 t="str">
        <f t="shared" si="49"/>
        <v>-</v>
      </c>
    </row>
    <row r="91" spans="1:36" s="11" customFormat="1" ht="12.75" customHeight="1" collapsed="1" x14ac:dyDescent="0.25">
      <c r="A91" s="643" t="s">
        <v>59</v>
      </c>
      <c r="B91" s="644"/>
      <c r="C91" s="645"/>
      <c r="D91" s="645"/>
      <c r="E91" s="645"/>
      <c r="F91" s="645"/>
      <c r="G91" s="645"/>
      <c r="H91" s="645"/>
      <c r="I91" s="646"/>
      <c r="J91" s="204">
        <f>SUM(J81:J90)</f>
        <v>0</v>
      </c>
      <c r="K91" s="204">
        <f>SUM(K81:K90)</f>
        <v>0</v>
      </c>
      <c r="L91" s="543"/>
      <c r="M91" s="204">
        <f>SUM(M81:M90)</f>
        <v>0</v>
      </c>
      <c r="N91" s="204">
        <f>SUM(N81:N90)</f>
        <v>0</v>
      </c>
      <c r="O91" s="204">
        <f>SUM(O81:O90)</f>
        <v>0</v>
      </c>
      <c r="P91" s="205"/>
      <c r="Q91" s="545"/>
      <c r="R91" s="204">
        <f t="shared" ref="R91:AH91" si="55">SUM(R81:R90)</f>
        <v>0</v>
      </c>
      <c r="S91" s="204">
        <f t="shared" si="55"/>
        <v>0</v>
      </c>
      <c r="T91" s="204">
        <f t="shared" si="55"/>
        <v>0</v>
      </c>
      <c r="U91" s="204">
        <f t="shared" si="55"/>
        <v>0</v>
      </c>
      <c r="V91" s="204">
        <f t="shared" si="55"/>
        <v>0</v>
      </c>
      <c r="W91" s="204">
        <f t="shared" si="55"/>
        <v>0</v>
      </c>
      <c r="X91" s="204">
        <f t="shared" si="55"/>
        <v>0</v>
      </c>
      <c r="Y91" s="204">
        <f t="shared" si="55"/>
        <v>0</v>
      </c>
      <c r="Z91" s="204">
        <f t="shared" si="55"/>
        <v>0</v>
      </c>
      <c r="AA91" s="204">
        <f t="shared" si="55"/>
        <v>0</v>
      </c>
      <c r="AB91" s="204">
        <f t="shared" si="55"/>
        <v>0</v>
      </c>
      <c r="AC91" s="204">
        <f t="shared" si="55"/>
        <v>0</v>
      </c>
      <c r="AD91" s="204">
        <f t="shared" si="55"/>
        <v>0</v>
      </c>
      <c r="AE91" s="204">
        <f t="shared" si="55"/>
        <v>0</v>
      </c>
      <c r="AF91" s="204">
        <f t="shared" si="55"/>
        <v>0</v>
      </c>
      <c r="AG91" s="204">
        <f t="shared" si="55"/>
        <v>0</v>
      </c>
      <c r="AH91" s="204">
        <f t="shared" si="55"/>
        <v>0</v>
      </c>
      <c r="AI91" s="207">
        <f>IF(ISERROR(AH91/J91),0,AH91/J91)</f>
        <v>0</v>
      </c>
      <c r="AJ91" s="207">
        <f>IF(ISERROR(AH91/$AH$191),0,AH91/$AH$191)</f>
        <v>0</v>
      </c>
    </row>
    <row r="92" spans="1:36" ht="12.75" customHeight="1" x14ac:dyDescent="0.25">
      <c r="A92" s="650" t="s">
        <v>60</v>
      </c>
      <c r="B92" s="651"/>
      <c r="C92" s="651"/>
      <c r="D92" s="651"/>
      <c r="E92" s="65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 t="str">
        <f t="shared" ref="AJ93:AJ102" si="57">IF(ISERROR(AH93/$AH$191),"-",AH93/$AH$191)</f>
        <v>-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 t="str">
        <f t="shared" si="57"/>
        <v>-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 t="str">
        <f t="shared" si="57"/>
        <v>-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 t="str">
        <f t="shared" si="57"/>
        <v>-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 t="str">
        <f t="shared" si="57"/>
        <v>-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 t="str">
        <f t="shared" si="57"/>
        <v>-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 t="str">
        <f t="shared" si="57"/>
        <v>-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 t="str">
        <f t="shared" si="57"/>
        <v>-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 t="str">
        <f t="shared" si="57"/>
        <v>-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 t="str">
        <f t="shared" si="57"/>
        <v>-</v>
      </c>
    </row>
    <row r="103" spans="1:36" s="11" customFormat="1" ht="12.75" customHeight="1" collapsed="1" x14ac:dyDescent="0.25">
      <c r="A103" s="643" t="s">
        <v>61</v>
      </c>
      <c r="B103" s="644"/>
      <c r="C103" s="645"/>
      <c r="D103" s="645"/>
      <c r="E103" s="645"/>
      <c r="F103" s="645"/>
      <c r="G103" s="645"/>
      <c r="H103" s="645"/>
      <c r="I103" s="646"/>
      <c r="J103" s="204">
        <f>SUM(J93:J102)</f>
        <v>0</v>
      </c>
      <c r="K103" s="204">
        <f>SUM(K93:K102)</f>
        <v>0</v>
      </c>
      <c r="L103" s="543"/>
      <c r="M103" s="204">
        <f>SUM(M93:M102)</f>
        <v>0</v>
      </c>
      <c r="N103" s="204">
        <f>SUM(N93:N102)</f>
        <v>0</v>
      </c>
      <c r="O103" s="204">
        <f>SUM(O93:O102)</f>
        <v>0</v>
      </c>
      <c r="P103" s="205"/>
      <c r="Q103" s="545"/>
      <c r="R103" s="204">
        <f t="shared" ref="R103:AH103" si="63">SUM(R93:R102)</f>
        <v>0</v>
      </c>
      <c r="S103" s="204">
        <f t="shared" si="63"/>
        <v>0</v>
      </c>
      <c r="T103" s="204">
        <f t="shared" si="63"/>
        <v>0</v>
      </c>
      <c r="U103" s="204">
        <f t="shared" si="63"/>
        <v>0</v>
      </c>
      <c r="V103" s="204">
        <f t="shared" si="63"/>
        <v>0</v>
      </c>
      <c r="W103" s="204">
        <f t="shared" si="63"/>
        <v>0</v>
      </c>
      <c r="X103" s="204">
        <f t="shared" si="63"/>
        <v>0</v>
      </c>
      <c r="Y103" s="204">
        <f t="shared" si="63"/>
        <v>0</v>
      </c>
      <c r="Z103" s="204">
        <f t="shared" si="63"/>
        <v>0</v>
      </c>
      <c r="AA103" s="204">
        <f t="shared" si="63"/>
        <v>0</v>
      </c>
      <c r="AB103" s="204">
        <f t="shared" si="63"/>
        <v>0</v>
      </c>
      <c r="AC103" s="204">
        <f t="shared" si="63"/>
        <v>0</v>
      </c>
      <c r="AD103" s="204">
        <f t="shared" si="63"/>
        <v>0</v>
      </c>
      <c r="AE103" s="204">
        <f t="shared" si="63"/>
        <v>0</v>
      </c>
      <c r="AF103" s="204">
        <f t="shared" si="63"/>
        <v>0</v>
      </c>
      <c r="AG103" s="204">
        <f t="shared" si="63"/>
        <v>0</v>
      </c>
      <c r="AH103" s="204">
        <f t="shared" si="63"/>
        <v>0</v>
      </c>
      <c r="AI103" s="207">
        <f>IF(ISERROR(AH103/J103),0,AH103/J103)</f>
        <v>0</v>
      </c>
      <c r="AJ103" s="207">
        <f>IF(ISERROR(AH103/$AH$191),0,AH103/$AH$191)</f>
        <v>0</v>
      </c>
    </row>
    <row r="104" spans="1:36" ht="12.75" customHeight="1" x14ac:dyDescent="0.25">
      <c r="A104" s="650" t="s">
        <v>62</v>
      </c>
      <c r="B104" s="651"/>
      <c r="C104" s="651"/>
      <c r="D104" s="651"/>
      <c r="E104" s="652"/>
      <c r="F104" s="214"/>
      <c r="G104" s="117"/>
      <c r="H104" s="213"/>
      <c r="I104" s="213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36" s="11" customFormat="1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 t="str">
        <f t="shared" ref="AJ105:AJ114" si="66">IF(ISERROR(AH105/$AH$191),"-",AH105/$AH$191)</f>
        <v>-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 t="str">
        <f t="shared" si="66"/>
        <v>-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 t="str">
        <f t="shared" si="66"/>
        <v>-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 t="str">
        <f t="shared" si="66"/>
        <v>-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 t="str">
        <f t="shared" si="66"/>
        <v>-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 t="str">
        <f t="shared" si="66"/>
        <v>-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 t="str">
        <f t="shared" si="66"/>
        <v>-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 t="str">
        <f t="shared" si="66"/>
        <v>-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 t="str">
        <f t="shared" si="66"/>
        <v>-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 t="str">
        <f t="shared" si="66"/>
        <v>-</v>
      </c>
    </row>
    <row r="115" spans="1:36" s="11" customFormat="1" ht="12.75" customHeight="1" collapsed="1" x14ac:dyDescent="0.25">
      <c r="A115" s="643" t="s">
        <v>63</v>
      </c>
      <c r="B115" s="644"/>
      <c r="C115" s="645"/>
      <c r="D115" s="645"/>
      <c r="E115" s="645"/>
      <c r="F115" s="645"/>
      <c r="G115" s="645"/>
      <c r="H115" s="645"/>
      <c r="I115" s="646"/>
      <c r="J115" s="204">
        <f>SUM(J105:J114)</f>
        <v>0</v>
      </c>
      <c r="K115" s="204">
        <f>SUM(K105:K114)</f>
        <v>0</v>
      </c>
      <c r="L115" s="543"/>
      <c r="M115" s="204">
        <f>SUM(M105:M114)</f>
        <v>0</v>
      </c>
      <c r="N115" s="204">
        <f>SUM(N105:N114)</f>
        <v>0</v>
      </c>
      <c r="O115" s="204">
        <f>SUM(O105:O114)</f>
        <v>0</v>
      </c>
      <c r="P115" s="205"/>
      <c r="Q115" s="545"/>
      <c r="R115" s="204">
        <f t="shared" ref="R115:AH115" si="71">SUM(R105:R114)</f>
        <v>0</v>
      </c>
      <c r="S115" s="204">
        <f t="shared" si="71"/>
        <v>0</v>
      </c>
      <c r="T115" s="204">
        <f t="shared" si="71"/>
        <v>0</v>
      </c>
      <c r="U115" s="204">
        <f t="shared" si="71"/>
        <v>0</v>
      </c>
      <c r="V115" s="204">
        <f t="shared" si="71"/>
        <v>0</v>
      </c>
      <c r="W115" s="204">
        <f t="shared" si="71"/>
        <v>0</v>
      </c>
      <c r="X115" s="204">
        <f t="shared" si="71"/>
        <v>0</v>
      </c>
      <c r="Y115" s="204">
        <f t="shared" si="71"/>
        <v>0</v>
      </c>
      <c r="Z115" s="204">
        <f t="shared" si="71"/>
        <v>0</v>
      </c>
      <c r="AA115" s="204">
        <f t="shared" si="71"/>
        <v>0</v>
      </c>
      <c r="AB115" s="204">
        <f t="shared" si="71"/>
        <v>0</v>
      </c>
      <c r="AC115" s="204">
        <f t="shared" si="71"/>
        <v>0</v>
      </c>
      <c r="AD115" s="204">
        <f t="shared" si="71"/>
        <v>0</v>
      </c>
      <c r="AE115" s="204">
        <f t="shared" si="71"/>
        <v>0</v>
      </c>
      <c r="AF115" s="204">
        <f t="shared" si="71"/>
        <v>0</v>
      </c>
      <c r="AG115" s="204">
        <f t="shared" si="71"/>
        <v>0</v>
      </c>
      <c r="AH115" s="204">
        <f t="shared" si="71"/>
        <v>0</v>
      </c>
      <c r="AI115" s="207">
        <f>IF(ISERROR(AH115/J115),0,AH115/J115)</f>
        <v>0</v>
      </c>
      <c r="AJ115" s="207">
        <f>IF(ISERROR(AH115/$AH$191),0,AH115/$AH$191)</f>
        <v>0</v>
      </c>
    </row>
    <row r="116" spans="1:36" ht="12.75" customHeight="1" x14ac:dyDescent="0.25">
      <c r="A116" s="650" t="s">
        <v>64</v>
      </c>
      <c r="B116" s="651"/>
      <c r="C116" s="651"/>
      <c r="D116" s="651"/>
      <c r="E116" s="65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36" s="11" customFormat="1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 t="str">
        <f t="shared" ref="AJ117:AJ126" si="74">IF(ISERROR(AH117/$AH$191),"-",AH117/$AH$191)</f>
        <v>-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 t="str">
        <f t="shared" si="74"/>
        <v>-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 t="str">
        <f t="shared" si="74"/>
        <v>-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 t="str">
        <f t="shared" si="74"/>
        <v>-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 t="str">
        <f t="shared" si="74"/>
        <v>-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 t="str">
        <f t="shared" si="74"/>
        <v>-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 t="str">
        <f t="shared" si="74"/>
        <v>-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 t="str">
        <f t="shared" si="74"/>
        <v>-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 t="str">
        <f t="shared" si="74"/>
        <v>-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 t="str">
        <f t="shared" si="74"/>
        <v>-</v>
      </c>
    </row>
    <row r="127" spans="1:36" s="11" customFormat="1" ht="12.75" customHeight="1" collapsed="1" x14ac:dyDescent="0.25">
      <c r="A127" s="643" t="s">
        <v>65</v>
      </c>
      <c r="B127" s="644"/>
      <c r="C127" s="645"/>
      <c r="D127" s="645"/>
      <c r="E127" s="645"/>
      <c r="F127" s="645"/>
      <c r="G127" s="645"/>
      <c r="H127" s="645"/>
      <c r="I127" s="646"/>
      <c r="J127" s="204">
        <f>SUM(J117:J126)</f>
        <v>0</v>
      </c>
      <c r="K127" s="204">
        <f>SUM(K117:K126)</f>
        <v>0</v>
      </c>
      <c r="L127" s="543"/>
      <c r="M127" s="204">
        <f>SUM(M117:M126)</f>
        <v>0</v>
      </c>
      <c r="N127" s="204">
        <f>SUM(N117:N126)</f>
        <v>0</v>
      </c>
      <c r="O127" s="204">
        <f>SUM(O117:O126)</f>
        <v>0</v>
      </c>
      <c r="P127" s="205"/>
      <c r="Q127" s="545"/>
      <c r="R127" s="204">
        <f t="shared" ref="R127:AH127" si="79">SUM(R117:R126)</f>
        <v>0</v>
      </c>
      <c r="S127" s="204">
        <f t="shared" si="79"/>
        <v>0</v>
      </c>
      <c r="T127" s="204">
        <f t="shared" si="79"/>
        <v>0</v>
      </c>
      <c r="U127" s="204">
        <f t="shared" si="79"/>
        <v>0</v>
      </c>
      <c r="V127" s="204">
        <f t="shared" si="79"/>
        <v>0</v>
      </c>
      <c r="W127" s="204">
        <f t="shared" si="79"/>
        <v>0</v>
      </c>
      <c r="X127" s="204">
        <f t="shared" si="79"/>
        <v>0</v>
      </c>
      <c r="Y127" s="204">
        <f t="shared" si="79"/>
        <v>0</v>
      </c>
      <c r="Z127" s="204">
        <f t="shared" si="79"/>
        <v>0</v>
      </c>
      <c r="AA127" s="204">
        <f t="shared" si="79"/>
        <v>0</v>
      </c>
      <c r="AB127" s="204">
        <f t="shared" si="79"/>
        <v>0</v>
      </c>
      <c r="AC127" s="204">
        <f t="shared" si="79"/>
        <v>0</v>
      </c>
      <c r="AD127" s="204">
        <f t="shared" si="79"/>
        <v>0</v>
      </c>
      <c r="AE127" s="204">
        <f t="shared" si="79"/>
        <v>0</v>
      </c>
      <c r="AF127" s="204">
        <f t="shared" si="79"/>
        <v>0</v>
      </c>
      <c r="AG127" s="204">
        <f t="shared" si="79"/>
        <v>0</v>
      </c>
      <c r="AH127" s="204">
        <f t="shared" si="79"/>
        <v>0</v>
      </c>
      <c r="AI127" s="207">
        <f>IF(ISERROR(AH127/J127),0,AH127/J127)</f>
        <v>0</v>
      </c>
      <c r="AJ127" s="207">
        <f>IF(ISERROR(AH127/$AH$191),0,AH127/$AH$191)</f>
        <v>0</v>
      </c>
    </row>
    <row r="128" spans="1:36" ht="12.75" customHeight="1" x14ac:dyDescent="0.25">
      <c r="A128" s="650" t="s">
        <v>66</v>
      </c>
      <c r="B128" s="651"/>
      <c r="C128" s="651"/>
      <c r="D128" s="651"/>
      <c r="E128" s="65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 t="str">
        <f t="shared" ref="AJ129:AJ138" si="81">IF(ISERROR(AH129/$AH$191),"-",AH129/$AH$191)</f>
        <v>-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 t="str">
        <f t="shared" si="81"/>
        <v>-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 t="str">
        <f t="shared" si="81"/>
        <v>-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 t="str">
        <f t="shared" si="81"/>
        <v>-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 t="str">
        <f t="shared" si="81"/>
        <v>-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 t="str">
        <f t="shared" si="81"/>
        <v>-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 t="str">
        <f t="shared" si="81"/>
        <v>-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 t="str">
        <f t="shared" si="81"/>
        <v>-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 t="str">
        <f t="shared" si="81"/>
        <v>-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 t="str">
        <f t="shared" si="81"/>
        <v>-</v>
      </c>
    </row>
    <row r="139" spans="1:36" s="11" customFormat="1" ht="12.75" customHeight="1" collapsed="1" x14ac:dyDescent="0.25">
      <c r="A139" s="653" t="s">
        <v>67</v>
      </c>
      <c r="B139" s="653"/>
      <c r="C139" s="653"/>
      <c r="D139" s="653"/>
      <c r="E139" s="653"/>
      <c r="F139" s="653"/>
      <c r="G139" s="653"/>
      <c r="H139" s="653"/>
      <c r="I139" s="653"/>
      <c r="J139" s="204">
        <v>0</v>
      </c>
      <c r="K139" s="204">
        <v>0</v>
      </c>
      <c r="L139" s="543"/>
      <c r="M139" s="204">
        <f>SUM(M129:M138)</f>
        <v>0</v>
      </c>
      <c r="N139" s="204">
        <f>SUM(N129:N138)</f>
        <v>0</v>
      </c>
      <c r="O139" s="204">
        <f>SUM(O129:O138)</f>
        <v>0</v>
      </c>
      <c r="P139" s="205"/>
      <c r="Q139" s="545"/>
      <c r="R139" s="204">
        <f t="shared" ref="R139:AH139" si="87">SUM(R129:R138)</f>
        <v>0</v>
      </c>
      <c r="S139" s="204">
        <f t="shared" si="87"/>
        <v>0</v>
      </c>
      <c r="T139" s="204">
        <f t="shared" si="87"/>
        <v>0</v>
      </c>
      <c r="U139" s="204">
        <f t="shared" si="87"/>
        <v>0</v>
      </c>
      <c r="V139" s="204">
        <f t="shared" si="87"/>
        <v>0</v>
      </c>
      <c r="W139" s="204">
        <f t="shared" si="87"/>
        <v>0</v>
      </c>
      <c r="X139" s="204">
        <f t="shared" si="87"/>
        <v>0</v>
      </c>
      <c r="Y139" s="204">
        <f t="shared" si="87"/>
        <v>0</v>
      </c>
      <c r="Z139" s="204">
        <f t="shared" si="87"/>
        <v>0</v>
      </c>
      <c r="AA139" s="204">
        <f t="shared" si="87"/>
        <v>0</v>
      </c>
      <c r="AB139" s="204">
        <f t="shared" si="87"/>
        <v>0</v>
      </c>
      <c r="AC139" s="204">
        <f t="shared" si="87"/>
        <v>0</v>
      </c>
      <c r="AD139" s="204">
        <f t="shared" si="87"/>
        <v>0</v>
      </c>
      <c r="AE139" s="204">
        <f t="shared" si="87"/>
        <v>0</v>
      </c>
      <c r="AF139" s="204">
        <f t="shared" si="87"/>
        <v>0</v>
      </c>
      <c r="AG139" s="204">
        <f t="shared" si="87"/>
        <v>0</v>
      </c>
      <c r="AH139" s="204">
        <f t="shared" si="87"/>
        <v>0</v>
      </c>
      <c r="AI139" s="207">
        <f>IF(ISERROR(AH139/J139),0,AH139/J139)</f>
        <v>0</v>
      </c>
      <c r="AJ139" s="207">
        <f>IF(ISERROR(AH139/$AH$191),0,AH139/$AH$191)</f>
        <v>0</v>
      </c>
    </row>
    <row r="140" spans="1:36" ht="12.75" customHeight="1" x14ac:dyDescent="0.25">
      <c r="A140" s="654" t="s">
        <v>68</v>
      </c>
      <c r="B140" s="655"/>
      <c r="C140" s="655"/>
      <c r="D140" s="655"/>
      <c r="E140" s="656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108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 t="str">
        <f t="shared" ref="AJ141:AJ150" si="89">IF(ISERROR(AH141/$AH$191),"-",AH141/$AH$191)</f>
        <v>-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 t="str">
        <f t="shared" si="89"/>
        <v>-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 t="str">
        <f t="shared" si="89"/>
        <v>-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 t="str">
        <f t="shared" si="89"/>
        <v>-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 t="str">
        <f t="shared" si="89"/>
        <v>-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 t="str">
        <f t="shared" si="89"/>
        <v>-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 t="str">
        <f t="shared" si="89"/>
        <v>-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 t="str">
        <f t="shared" si="89"/>
        <v>-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 t="str">
        <f t="shared" si="89"/>
        <v>-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 t="str">
        <f t="shared" si="89"/>
        <v>-</v>
      </c>
    </row>
    <row r="151" spans="1:36" s="11" customFormat="1" ht="12.75" customHeight="1" collapsed="1" x14ac:dyDescent="0.25">
      <c r="A151" s="643" t="s">
        <v>69</v>
      </c>
      <c r="B151" s="645"/>
      <c r="C151" s="645"/>
      <c r="D151" s="645"/>
      <c r="E151" s="645"/>
      <c r="F151" s="645"/>
      <c r="G151" s="645"/>
      <c r="H151" s="645"/>
      <c r="I151" s="646"/>
      <c r="J151" s="204">
        <f>SUM(J141:J150)</f>
        <v>0</v>
      </c>
      <c r="K151" s="204">
        <f>SUM(K141:K150)</f>
        <v>0</v>
      </c>
      <c r="L151" s="543"/>
      <c r="M151" s="204">
        <f>SUM(M141:M150)</f>
        <v>0</v>
      </c>
      <c r="N151" s="204">
        <f>SUM(N141:N150)</f>
        <v>0</v>
      </c>
      <c r="O151" s="204">
        <f>SUM(O141:O150)</f>
        <v>0</v>
      </c>
      <c r="P151" s="205"/>
      <c r="Q151" s="545"/>
      <c r="R151" s="204">
        <f t="shared" ref="R151:AH151" si="95">SUM(R141:R150)</f>
        <v>0</v>
      </c>
      <c r="S151" s="204">
        <f t="shared" si="95"/>
        <v>0</v>
      </c>
      <c r="T151" s="204">
        <f t="shared" si="95"/>
        <v>0</v>
      </c>
      <c r="U151" s="204">
        <f t="shared" si="95"/>
        <v>0</v>
      </c>
      <c r="V151" s="204">
        <f t="shared" si="95"/>
        <v>0</v>
      </c>
      <c r="W151" s="204">
        <f t="shared" si="95"/>
        <v>0</v>
      </c>
      <c r="X151" s="204">
        <f t="shared" si="95"/>
        <v>0</v>
      </c>
      <c r="Y151" s="204">
        <f t="shared" si="95"/>
        <v>0</v>
      </c>
      <c r="Z151" s="204">
        <f t="shared" si="95"/>
        <v>0</v>
      </c>
      <c r="AA151" s="204">
        <f t="shared" si="95"/>
        <v>0</v>
      </c>
      <c r="AB151" s="204">
        <f t="shared" si="95"/>
        <v>0</v>
      </c>
      <c r="AC151" s="204">
        <f t="shared" si="95"/>
        <v>0</v>
      </c>
      <c r="AD151" s="204">
        <f t="shared" si="95"/>
        <v>0</v>
      </c>
      <c r="AE151" s="204">
        <f t="shared" si="95"/>
        <v>0</v>
      </c>
      <c r="AF151" s="204">
        <f t="shared" si="95"/>
        <v>0</v>
      </c>
      <c r="AG151" s="204">
        <f t="shared" si="95"/>
        <v>0</v>
      </c>
      <c r="AH151" s="204">
        <f t="shared" si="95"/>
        <v>0</v>
      </c>
      <c r="AI151" s="207">
        <f>IF(ISERROR(AH151/J151),0,AH151/J151)</f>
        <v>0</v>
      </c>
      <c r="AJ151" s="207">
        <f>IF(ISERROR(AH151/$AH$191),0,AH151/$AH$191)</f>
        <v>0</v>
      </c>
    </row>
    <row r="152" spans="1:36" ht="12.75" customHeight="1" x14ac:dyDescent="0.25">
      <c r="A152" s="650" t="s">
        <v>70</v>
      </c>
      <c r="B152" s="651"/>
      <c r="C152" s="651"/>
      <c r="D152" s="651"/>
      <c r="E152" s="65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 t="str">
        <f t="shared" ref="AJ153:AJ162" si="97">IF(ISERROR(AH153/$AH$191),"-",AH153/$AH$191)</f>
        <v>-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 t="str">
        <f t="shared" si="97"/>
        <v>-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 t="str">
        <f t="shared" si="97"/>
        <v>-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 t="str">
        <f t="shared" si="97"/>
        <v>-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 t="str">
        <f t="shared" si="97"/>
        <v>-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 t="str">
        <f t="shared" si="97"/>
        <v>-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 t="str">
        <f t="shared" si="97"/>
        <v>-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 t="str">
        <f t="shared" si="97"/>
        <v>-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 t="str">
        <f t="shared" si="97"/>
        <v>-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 t="str">
        <f t="shared" si="97"/>
        <v>-</v>
      </c>
    </row>
    <row r="163" spans="1:36" s="11" customFormat="1" ht="12.75" customHeight="1" collapsed="1" x14ac:dyDescent="0.25">
      <c r="A163" s="643" t="s">
        <v>71</v>
      </c>
      <c r="B163" s="645"/>
      <c r="C163" s="645"/>
      <c r="D163" s="645"/>
      <c r="E163" s="645"/>
      <c r="F163" s="645"/>
      <c r="G163" s="645"/>
      <c r="H163" s="645"/>
      <c r="I163" s="646"/>
      <c r="J163" s="204">
        <f>SUM(J153:J162)</f>
        <v>0</v>
      </c>
      <c r="K163" s="204">
        <f>SUM(K153:K162)</f>
        <v>0</v>
      </c>
      <c r="L163" s="543"/>
      <c r="M163" s="204">
        <f>SUM(M153:M162)</f>
        <v>0</v>
      </c>
      <c r="N163" s="204">
        <f>SUM(N153:N162)</f>
        <v>0</v>
      </c>
      <c r="O163" s="204">
        <f>SUM(O153:O162)</f>
        <v>0</v>
      </c>
      <c r="P163" s="205"/>
      <c r="Q163" s="545"/>
      <c r="R163" s="204">
        <f t="shared" ref="R163:AH163" si="103">SUM(R153:R162)</f>
        <v>0</v>
      </c>
      <c r="S163" s="204">
        <f t="shared" si="103"/>
        <v>0</v>
      </c>
      <c r="T163" s="204">
        <f t="shared" si="103"/>
        <v>0</v>
      </c>
      <c r="U163" s="204">
        <f t="shared" si="103"/>
        <v>0</v>
      </c>
      <c r="V163" s="204">
        <f t="shared" si="103"/>
        <v>0</v>
      </c>
      <c r="W163" s="204">
        <f t="shared" si="103"/>
        <v>0</v>
      </c>
      <c r="X163" s="204">
        <f t="shared" si="103"/>
        <v>0</v>
      </c>
      <c r="Y163" s="204">
        <f t="shared" si="103"/>
        <v>0</v>
      </c>
      <c r="Z163" s="204">
        <f t="shared" si="103"/>
        <v>0</v>
      </c>
      <c r="AA163" s="204">
        <f t="shared" si="103"/>
        <v>0</v>
      </c>
      <c r="AB163" s="204">
        <f t="shared" si="103"/>
        <v>0</v>
      </c>
      <c r="AC163" s="204">
        <f t="shared" si="103"/>
        <v>0</v>
      </c>
      <c r="AD163" s="204">
        <f t="shared" si="103"/>
        <v>0</v>
      </c>
      <c r="AE163" s="204">
        <f t="shared" si="103"/>
        <v>0</v>
      </c>
      <c r="AF163" s="204">
        <f t="shared" si="103"/>
        <v>0</v>
      </c>
      <c r="AG163" s="204">
        <f t="shared" si="103"/>
        <v>0</v>
      </c>
      <c r="AH163" s="204">
        <f t="shared" si="103"/>
        <v>0</v>
      </c>
      <c r="AI163" s="207">
        <f>IF(ISERROR(AH163/J163),0,AH163/J163)</f>
        <v>0</v>
      </c>
      <c r="AJ163" s="207">
        <f>IF(ISERROR(AH163/$AH$191),0,AH163/$AH$191)</f>
        <v>0</v>
      </c>
    </row>
    <row r="164" spans="1:36" ht="12.75" customHeight="1" x14ac:dyDescent="0.25">
      <c r="A164" s="650" t="s">
        <v>72</v>
      </c>
      <c r="B164" s="651"/>
      <c r="C164" s="651"/>
      <c r="D164" s="651"/>
      <c r="E164" s="65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 t="str">
        <f t="shared" ref="AJ165:AJ174" si="105">IF(ISERROR(AH165/$AH$191),"-",AH165/$AH$191)</f>
        <v>-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 t="str">
        <f t="shared" si="105"/>
        <v>-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 t="str">
        <f t="shared" si="105"/>
        <v>-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 t="str">
        <f t="shared" si="105"/>
        <v>-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 t="str">
        <f t="shared" si="105"/>
        <v>-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 t="str">
        <f t="shared" si="105"/>
        <v>-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 t="str">
        <f t="shared" si="105"/>
        <v>-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 t="str">
        <f t="shared" si="105"/>
        <v>-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 t="str">
        <f t="shared" si="105"/>
        <v>-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 t="str">
        <f t="shared" si="105"/>
        <v>-</v>
      </c>
    </row>
    <row r="175" spans="1:36" s="11" customFormat="1" ht="12.75" customHeight="1" collapsed="1" x14ac:dyDescent="0.25">
      <c r="A175" s="643" t="s">
        <v>73</v>
      </c>
      <c r="B175" s="645"/>
      <c r="C175" s="645"/>
      <c r="D175" s="645"/>
      <c r="E175" s="645"/>
      <c r="F175" s="645"/>
      <c r="G175" s="645"/>
      <c r="H175" s="645"/>
      <c r="I175" s="646"/>
      <c r="J175" s="204">
        <f>SUM(J165:J174)</f>
        <v>0</v>
      </c>
      <c r="K175" s="204">
        <f>SUM(K165:K174)</f>
        <v>0</v>
      </c>
      <c r="L175" s="543"/>
      <c r="M175" s="204">
        <f>SUM(M165:M174)</f>
        <v>0</v>
      </c>
      <c r="N175" s="204">
        <f>SUM(N165:N174)</f>
        <v>0</v>
      </c>
      <c r="O175" s="204">
        <f>SUM(O165:O174)</f>
        <v>0</v>
      </c>
      <c r="P175" s="205"/>
      <c r="Q175" s="545"/>
      <c r="R175" s="204">
        <f t="shared" ref="R175:AH175" si="111">SUM(R165:R174)</f>
        <v>0</v>
      </c>
      <c r="S175" s="204">
        <f t="shared" si="111"/>
        <v>0</v>
      </c>
      <c r="T175" s="204">
        <f t="shared" si="111"/>
        <v>0</v>
      </c>
      <c r="U175" s="204">
        <f t="shared" si="111"/>
        <v>0</v>
      </c>
      <c r="V175" s="204">
        <f t="shared" si="111"/>
        <v>0</v>
      </c>
      <c r="W175" s="204">
        <f t="shared" si="111"/>
        <v>0</v>
      </c>
      <c r="X175" s="204">
        <f t="shared" si="111"/>
        <v>0</v>
      </c>
      <c r="Y175" s="204">
        <f t="shared" si="111"/>
        <v>0</v>
      </c>
      <c r="Z175" s="204">
        <f t="shared" si="111"/>
        <v>0</v>
      </c>
      <c r="AA175" s="204">
        <f t="shared" si="111"/>
        <v>0</v>
      </c>
      <c r="AB175" s="204">
        <f t="shared" si="111"/>
        <v>0</v>
      </c>
      <c r="AC175" s="204">
        <f t="shared" si="111"/>
        <v>0</v>
      </c>
      <c r="AD175" s="204">
        <f t="shared" si="111"/>
        <v>0</v>
      </c>
      <c r="AE175" s="204">
        <f t="shared" si="111"/>
        <v>0</v>
      </c>
      <c r="AF175" s="204">
        <f t="shared" si="111"/>
        <v>0</v>
      </c>
      <c r="AG175" s="204">
        <f t="shared" si="111"/>
        <v>0</v>
      </c>
      <c r="AH175" s="204">
        <f t="shared" si="111"/>
        <v>0</v>
      </c>
      <c r="AI175" s="207">
        <f>IF(ISERROR(AH175/J175),0,AH175/J175)</f>
        <v>0</v>
      </c>
      <c r="AJ175" s="207">
        <f>IF(ISERROR(AH175/$AH$191),0,AH175/$AH$191)</f>
        <v>0</v>
      </c>
    </row>
    <row r="176" spans="1:36" ht="12.75" customHeight="1" x14ac:dyDescent="0.25">
      <c r="A176" s="650" t="s">
        <v>74</v>
      </c>
      <c r="B176" s="651"/>
      <c r="C176" s="651"/>
      <c r="D176" s="651"/>
      <c r="E176" s="652"/>
      <c r="F176" s="16"/>
      <c r="G176" s="5"/>
      <c r="H176" s="17"/>
      <c r="I176" s="17"/>
      <c r="J176" s="189"/>
      <c r="K176" s="133"/>
      <c r="L176" s="209"/>
      <c r="M176" s="210"/>
      <c r="N176" s="210"/>
      <c r="O176" s="210"/>
      <c r="P176" s="117"/>
      <c r="Q176" s="211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I176" s="212"/>
      <c r="AJ176" s="212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109" t="str">
        <f t="shared" ref="AJ177:AJ186" si="113">IF(ISERROR(AH177/$AH$191),"-",AH177/$AH$191)</f>
        <v>-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109" t="str">
        <f t="shared" si="113"/>
        <v>-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109" t="str">
        <f t="shared" si="113"/>
        <v>-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109" t="str">
        <f t="shared" si="113"/>
        <v>-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109" t="str">
        <f t="shared" si="113"/>
        <v>-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109" t="str">
        <f t="shared" si="113"/>
        <v>-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109" t="str">
        <f t="shared" si="113"/>
        <v>-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109" t="str">
        <f t="shared" si="113"/>
        <v>-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109" t="str">
        <f t="shared" si="113"/>
        <v>-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109" t="str">
        <f t="shared" si="113"/>
        <v>-</v>
      </c>
    </row>
    <row r="187" spans="1:36" s="11" customFormat="1" ht="12.75" customHeight="1" collapsed="1" x14ac:dyDescent="0.25">
      <c r="A187" s="643" t="s">
        <v>75</v>
      </c>
      <c r="B187" s="645"/>
      <c r="C187" s="645"/>
      <c r="D187" s="645"/>
      <c r="E187" s="645"/>
      <c r="F187" s="645"/>
      <c r="G187" s="645"/>
      <c r="H187" s="645"/>
      <c r="I187" s="646"/>
      <c r="J187" s="204">
        <f>SUM(J177:J186)</f>
        <v>0</v>
      </c>
      <c r="K187" s="204">
        <f>SUM(K177:K186)</f>
        <v>0</v>
      </c>
      <c r="L187" s="543"/>
      <c r="M187" s="204">
        <f>SUM(M177:M186)</f>
        <v>0</v>
      </c>
      <c r="N187" s="204">
        <f>SUM(N177:N186)</f>
        <v>0</v>
      </c>
      <c r="O187" s="204">
        <f>SUM(O177:O186)</f>
        <v>0</v>
      </c>
      <c r="P187" s="205"/>
      <c r="Q187" s="545"/>
      <c r="R187" s="204">
        <f t="shared" ref="R187:AH187" si="119">SUM(R177:R186)</f>
        <v>0</v>
      </c>
      <c r="S187" s="204">
        <f t="shared" si="119"/>
        <v>0</v>
      </c>
      <c r="T187" s="204">
        <f t="shared" si="119"/>
        <v>0</v>
      </c>
      <c r="U187" s="204">
        <f t="shared" si="119"/>
        <v>0</v>
      </c>
      <c r="V187" s="204">
        <f t="shared" si="119"/>
        <v>0</v>
      </c>
      <c r="W187" s="204">
        <f t="shared" si="119"/>
        <v>0</v>
      </c>
      <c r="X187" s="204">
        <f t="shared" si="119"/>
        <v>0</v>
      </c>
      <c r="Y187" s="204">
        <f t="shared" si="119"/>
        <v>0</v>
      </c>
      <c r="Z187" s="204">
        <f t="shared" si="119"/>
        <v>0</v>
      </c>
      <c r="AA187" s="204">
        <f t="shared" si="119"/>
        <v>0</v>
      </c>
      <c r="AB187" s="204">
        <f t="shared" si="119"/>
        <v>0</v>
      </c>
      <c r="AC187" s="204">
        <f t="shared" si="119"/>
        <v>0</v>
      </c>
      <c r="AD187" s="204">
        <f t="shared" si="119"/>
        <v>0</v>
      </c>
      <c r="AE187" s="204">
        <f t="shared" si="119"/>
        <v>0</v>
      </c>
      <c r="AF187" s="204">
        <f t="shared" si="119"/>
        <v>0</v>
      </c>
      <c r="AG187" s="204">
        <f t="shared" si="119"/>
        <v>0</v>
      </c>
      <c r="AH187" s="204">
        <f t="shared" si="119"/>
        <v>0</v>
      </c>
      <c r="AI187" s="207">
        <f>IF(ISERROR(AH187/J187),0,AH187/J187)</f>
        <v>0</v>
      </c>
      <c r="AJ187" s="207">
        <f>IF(ISERROR(AH187/$AH$191),0,AH187/$AH$191)</f>
        <v>0</v>
      </c>
    </row>
    <row r="188" spans="1:36" ht="12.75" customHeight="1" x14ac:dyDescent="0.25">
      <c r="A188" s="650" t="s">
        <v>76</v>
      </c>
      <c r="B188" s="651"/>
      <c r="C188" s="651"/>
      <c r="D188" s="651"/>
      <c r="E188" s="652"/>
      <c r="F188" s="16"/>
      <c r="G188" s="5"/>
      <c r="H188" s="17"/>
      <c r="I188" s="17"/>
      <c r="J188" s="593"/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36" s="115" customFormat="1" ht="35.1" hidden="1" customHeight="1" outlineLevel="1" x14ac:dyDescent="0.25">
      <c r="A189" s="110">
        <v>1</v>
      </c>
      <c r="B189" s="110"/>
      <c r="C189" s="117"/>
      <c r="D189" s="118"/>
      <c r="E189" s="116"/>
      <c r="F189" s="119"/>
      <c r="G189" s="120"/>
      <c r="H189" s="121"/>
      <c r="I189" s="122"/>
      <c r="J189" s="613"/>
      <c r="K189" s="123"/>
      <c r="L189" s="128"/>
      <c r="M189" s="125"/>
      <c r="N189" s="126"/>
      <c r="O189" s="125"/>
      <c r="P189" s="127"/>
      <c r="Q189" s="127"/>
      <c r="R189" s="129"/>
      <c r="S189" s="130"/>
      <c r="T189" s="131"/>
      <c r="U189" s="113">
        <f>SUM(R189:T189)</f>
        <v>0</v>
      </c>
      <c r="V189" s="112"/>
      <c r="W189" s="112"/>
      <c r="X189" s="112"/>
      <c r="Y189" s="113">
        <f>SUM(V189:X189)</f>
        <v>0</v>
      </c>
      <c r="Z189" s="112"/>
      <c r="AA189" s="112"/>
      <c r="AB189" s="112"/>
      <c r="AC189" s="113">
        <f>SUM(Z189:AB189)</f>
        <v>0</v>
      </c>
      <c r="AD189" s="112"/>
      <c r="AE189" s="112">
        <v>0</v>
      </c>
      <c r="AF189" s="112">
        <v>0</v>
      </c>
      <c r="AG189" s="113">
        <f>SUM(AD189:AF189)</f>
        <v>0</v>
      </c>
      <c r="AH189" s="113">
        <f t="shared" ref="AH189" si="120">SUM(U189,Y189,AC189,AG189)</f>
        <v>0</v>
      </c>
      <c r="AI189" s="114">
        <f>IF(ISERROR(AH189/J188),0,AH189/J188)</f>
        <v>0</v>
      </c>
      <c r="AJ189" s="114" t="str">
        <f>IF(ISERROR(AH189/$AH$191),"-",AH189/$AH$191)</f>
        <v>-</v>
      </c>
    </row>
    <row r="190" spans="1:36" s="11" customFormat="1" collapsed="1" x14ac:dyDescent="0.25">
      <c r="A190" s="643" t="s">
        <v>82</v>
      </c>
      <c r="B190" s="645"/>
      <c r="C190" s="645"/>
      <c r="D190" s="645"/>
      <c r="E190" s="645"/>
      <c r="F190" s="645"/>
      <c r="G190" s="645"/>
      <c r="H190" s="645"/>
      <c r="I190" s="646"/>
      <c r="J190" s="204">
        <f>J188</f>
        <v>0</v>
      </c>
      <c r="K190" s="204">
        <f>SUM(K189:K189)</f>
        <v>0</v>
      </c>
      <c r="L190" s="543"/>
      <c r="M190" s="204">
        <f>SUM(M189:M189)</f>
        <v>0</v>
      </c>
      <c r="N190" s="204">
        <f>SUM(N189:N189)</f>
        <v>0</v>
      </c>
      <c r="O190" s="204">
        <f>SUM(O189:O189)</f>
        <v>0</v>
      </c>
      <c r="P190" s="205"/>
      <c r="Q190" s="545"/>
      <c r="R190" s="204">
        <f t="shared" ref="R190:AH190" si="121">SUM(R189:R189)</f>
        <v>0</v>
      </c>
      <c r="S190" s="204">
        <f t="shared" si="121"/>
        <v>0</v>
      </c>
      <c r="T190" s="204">
        <f t="shared" si="121"/>
        <v>0</v>
      </c>
      <c r="U190" s="204">
        <f t="shared" si="121"/>
        <v>0</v>
      </c>
      <c r="V190" s="204">
        <f t="shared" si="121"/>
        <v>0</v>
      </c>
      <c r="W190" s="204">
        <f t="shared" si="121"/>
        <v>0</v>
      </c>
      <c r="X190" s="204">
        <f t="shared" si="121"/>
        <v>0</v>
      </c>
      <c r="Y190" s="204">
        <f t="shared" si="121"/>
        <v>0</v>
      </c>
      <c r="Z190" s="204">
        <f t="shared" si="121"/>
        <v>0</v>
      </c>
      <c r="AA190" s="204">
        <f t="shared" si="121"/>
        <v>0</v>
      </c>
      <c r="AB190" s="204">
        <f t="shared" si="121"/>
        <v>0</v>
      </c>
      <c r="AC190" s="204">
        <f t="shared" si="121"/>
        <v>0</v>
      </c>
      <c r="AD190" s="204">
        <f t="shared" si="121"/>
        <v>0</v>
      </c>
      <c r="AE190" s="204">
        <f t="shared" si="121"/>
        <v>0</v>
      </c>
      <c r="AF190" s="204">
        <f t="shared" si="121"/>
        <v>0</v>
      </c>
      <c r="AG190" s="204">
        <f t="shared" si="121"/>
        <v>0</v>
      </c>
      <c r="AH190" s="204">
        <f t="shared" si="121"/>
        <v>0</v>
      </c>
      <c r="AI190" s="206">
        <f>IF(ISERROR(AH190/J190),0,AH190/J190)</f>
        <v>0</v>
      </c>
      <c r="AJ190" s="206">
        <f>IF(ISERROR(AH190/$AH$191),0,AH190/$AH$191)</f>
        <v>0</v>
      </c>
    </row>
    <row r="191" spans="1:36" ht="15" customHeight="1" x14ac:dyDescent="0.25">
      <c r="A191" s="657" t="s">
        <v>117</v>
      </c>
      <c r="B191" s="658"/>
      <c r="C191" s="658"/>
      <c r="D191" s="658"/>
      <c r="E191" s="658"/>
      <c r="F191" s="658"/>
      <c r="G191" s="658"/>
      <c r="H191" s="658"/>
      <c r="I191" s="659"/>
      <c r="J191" s="217">
        <f>SUM(J19,J31,J43,J55,J67,J79,J91,J103,J115,J127,J139,J151,J163,J175,J187,J190)</f>
        <v>0</v>
      </c>
      <c r="K191" s="217">
        <f>+K19+K31+K43+K55+K67+K79+K91+K103+K115+K127+K139+K151+K187+K163+K175+K190</f>
        <v>0</v>
      </c>
      <c r="L191" s="218"/>
      <c r="M191" s="217">
        <f>+M19+M31+M43+M55+M67+M79+M91+M103+M115+M127+M139+M151+M187+M163+M175+M190</f>
        <v>0</v>
      </c>
      <c r="N191" s="217">
        <f>+N19+N31+N43+N55+N67+N79+N91+N103+N115+N127+N139+N151+N187+N163+N175+N190</f>
        <v>0</v>
      </c>
      <c r="O191" s="217">
        <f>+O19+O31+O43+O55+O67+O79+O91+O103+O115+O127+O139+O151+O187+O163+O175+O190</f>
        <v>0</v>
      </c>
      <c r="P191" s="219"/>
      <c r="Q191" s="220"/>
      <c r="R191" s="217">
        <f t="shared" ref="R191:AH191" si="122">+R19+R31+R43+R55+R67+R79+R91+R103+R115+R127+R139+R151+R187+R163+R175+R190</f>
        <v>0</v>
      </c>
      <c r="S191" s="217">
        <f t="shared" si="122"/>
        <v>0</v>
      </c>
      <c r="T191" s="217">
        <f t="shared" si="122"/>
        <v>0</v>
      </c>
      <c r="U191" s="217">
        <f t="shared" si="122"/>
        <v>0</v>
      </c>
      <c r="V191" s="217">
        <f t="shared" si="122"/>
        <v>0</v>
      </c>
      <c r="W191" s="217">
        <f t="shared" si="122"/>
        <v>0</v>
      </c>
      <c r="X191" s="217">
        <f t="shared" si="122"/>
        <v>0</v>
      </c>
      <c r="Y191" s="217">
        <f t="shared" si="122"/>
        <v>0</v>
      </c>
      <c r="Z191" s="217">
        <f t="shared" si="122"/>
        <v>0</v>
      </c>
      <c r="AA191" s="217">
        <f t="shared" si="122"/>
        <v>0</v>
      </c>
      <c r="AB191" s="217">
        <f t="shared" si="122"/>
        <v>0</v>
      </c>
      <c r="AC191" s="217">
        <f t="shared" si="122"/>
        <v>0</v>
      </c>
      <c r="AD191" s="217">
        <f t="shared" si="122"/>
        <v>0</v>
      </c>
      <c r="AE191" s="217">
        <f t="shared" si="122"/>
        <v>0</v>
      </c>
      <c r="AF191" s="217">
        <f t="shared" si="122"/>
        <v>0</v>
      </c>
      <c r="AG191" s="217">
        <f t="shared" si="122"/>
        <v>0</v>
      </c>
      <c r="AH191" s="217">
        <f t="shared" si="122"/>
        <v>0</v>
      </c>
      <c r="AI191" s="221">
        <f>IF(ISERROR(AH191/J191),0,AH191/J191)</f>
        <v>0</v>
      </c>
      <c r="AJ191" s="221">
        <f>IF(ISERROR(AH191/$AH$191),0,AH191/$AH$191)</f>
        <v>0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AD189:AF189 V117:X126 Z189:AB189 V189:X189 M118:N126 M189 M106:N114 M59:N66 R189:S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A24" sqref="A24"/>
    </sheetView>
  </sheetViews>
  <sheetFormatPr baseColWidth="10" defaultColWidth="11.42578125" defaultRowHeight="12.75" outlineLevelCol="1" x14ac:dyDescent="0.25"/>
  <cols>
    <col min="1" max="1" width="42.710937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customWidth="1" outlineLevel="1"/>
    <col min="8" max="9" width="8.85546875" style="12" customWidth="1" outlineLevel="1"/>
    <col min="10" max="10" width="11.42578125" style="12" customWidth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hidden="1" customWidth="1" collapsed="1"/>
    <col min="15" max="17" width="12.5703125" style="12" hidden="1" customWidth="1" outlineLevel="1"/>
    <col min="18" max="18" width="11.42578125" style="12" hidden="1" customWidth="1" collapsed="1"/>
    <col min="19" max="19" width="10.7109375" style="12" hidden="1" customWidth="1" outlineLevel="1"/>
    <col min="20" max="20" width="11.140625" style="12" hidden="1" customWidth="1" outlineLevel="1"/>
    <col min="21" max="21" width="10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tr">
        <f>+'24-02-018 Ind. Proy'!A1:AJ1</f>
        <v>PARTIDA 21-01-005 "INGRESO ETICO FAMILIAR Y SISTEMA CHILE SOLIDARIO"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+'24-02-018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60" t="str">
        <f>+'24-02-018 Ind. Proy'!A5:U5</f>
        <v>24-02-018 "Programa Educacional Pro-retención"</v>
      </c>
      <c r="B5" s="648"/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9"/>
    </row>
    <row r="6" spans="1:25" s="15" customFormat="1" x14ac:dyDescent="0.25">
      <c r="A6" s="636" t="s">
        <v>7</v>
      </c>
      <c r="B6" s="639" t="s">
        <v>13</v>
      </c>
      <c r="C6" s="639" t="s">
        <v>84</v>
      </c>
      <c r="D6" s="633" t="s">
        <v>16</v>
      </c>
      <c r="E6" s="634"/>
      <c r="F6" s="635"/>
      <c r="G6" s="642" t="s">
        <v>19</v>
      </c>
      <c r="H6" s="642"/>
      <c r="I6" s="642"/>
      <c r="J6" s="639" t="s">
        <v>20</v>
      </c>
      <c r="K6" s="642" t="s">
        <v>19</v>
      </c>
      <c r="L6" s="642"/>
      <c r="M6" s="642"/>
      <c r="N6" s="639" t="s">
        <v>21</v>
      </c>
      <c r="O6" s="642" t="s">
        <v>19</v>
      </c>
      <c r="P6" s="642"/>
      <c r="Q6" s="642"/>
      <c r="R6" s="639" t="s">
        <v>22</v>
      </c>
      <c r="S6" s="642" t="s">
        <v>19</v>
      </c>
      <c r="T6" s="642"/>
      <c r="U6" s="642"/>
      <c r="V6" s="639" t="s">
        <v>23</v>
      </c>
      <c r="W6" s="639" t="s">
        <v>24</v>
      </c>
      <c r="X6" s="641" t="s">
        <v>85</v>
      </c>
      <c r="Y6" s="641"/>
    </row>
    <row r="7" spans="1:25" s="15" customFormat="1" ht="25.5" x14ac:dyDescent="0.25">
      <c r="A7" s="636"/>
      <c r="B7" s="640"/>
      <c r="C7" s="640"/>
      <c r="D7" s="542" t="s">
        <v>29</v>
      </c>
      <c r="E7" s="542" t="s">
        <v>30</v>
      </c>
      <c r="F7" s="542" t="s">
        <v>31</v>
      </c>
      <c r="G7" s="542" t="s">
        <v>32</v>
      </c>
      <c r="H7" s="542" t="s">
        <v>33</v>
      </c>
      <c r="I7" s="542" t="s">
        <v>34</v>
      </c>
      <c r="J7" s="640"/>
      <c r="K7" s="542" t="s">
        <v>35</v>
      </c>
      <c r="L7" s="542" t="s">
        <v>36</v>
      </c>
      <c r="M7" s="542" t="s">
        <v>37</v>
      </c>
      <c r="N7" s="640"/>
      <c r="O7" s="542" t="s">
        <v>38</v>
      </c>
      <c r="P7" s="542" t="s">
        <v>39</v>
      </c>
      <c r="Q7" s="542" t="s">
        <v>40</v>
      </c>
      <c r="R7" s="640"/>
      <c r="S7" s="542" t="s">
        <v>41</v>
      </c>
      <c r="T7" s="542" t="s">
        <v>42</v>
      </c>
      <c r="U7" s="542" t="s">
        <v>43</v>
      </c>
      <c r="V7" s="640"/>
      <c r="W7" s="640"/>
      <c r="X7" s="216" t="s">
        <v>44</v>
      </c>
      <c r="Y7" s="216" t="s">
        <v>86</v>
      </c>
    </row>
    <row r="8" spans="1:25" ht="24.75" customHeight="1" x14ac:dyDescent="0.25">
      <c r="A8" s="43" t="s">
        <v>46</v>
      </c>
      <c r="B8" s="9">
        <f>+'24-02-018 Ind. Proy'!J19</f>
        <v>0</v>
      </c>
      <c r="C8" s="9">
        <f>+'24-02-018 Ind. Proy'!K19</f>
        <v>0</v>
      </c>
      <c r="D8" s="9">
        <f>+'24-02-018 Ind. Proy'!M19</f>
        <v>0</v>
      </c>
      <c r="E8" s="9">
        <f>+'24-02-018 Ind. Proy'!N19</f>
        <v>0</v>
      </c>
      <c r="F8" s="9">
        <f>+'24-02-018 Ind. Proy'!O19</f>
        <v>0</v>
      </c>
      <c r="G8" s="9">
        <f>+'24-02-018 Ind. Proy'!R19</f>
        <v>0</v>
      </c>
      <c r="H8" s="9">
        <f>+'24-02-018 Ind. Proy'!S19</f>
        <v>0</v>
      </c>
      <c r="I8" s="9">
        <f>+'24-02-018 Ind. Proy'!T19</f>
        <v>0</v>
      </c>
      <c r="J8" s="9">
        <f>+'24-02-018 Ind. Proy'!U19</f>
        <v>0</v>
      </c>
      <c r="K8" s="9">
        <f>+'24-02-018 Ind. Proy'!V19</f>
        <v>0</v>
      </c>
      <c r="L8" s="9">
        <f>+'24-02-018 Ind. Proy'!W19</f>
        <v>0</v>
      </c>
      <c r="M8" s="9">
        <f>+'24-02-018 Ind. Proy'!X19</f>
        <v>0</v>
      </c>
      <c r="N8" s="9">
        <f>+'24-02-018 Ind. Proy'!Y19</f>
        <v>0</v>
      </c>
      <c r="O8" s="9">
        <f>+'24-02-018 Ind. Proy'!Z19</f>
        <v>0</v>
      </c>
      <c r="P8" s="9">
        <f>+'24-02-018 Ind. Proy'!AA19</f>
        <v>0</v>
      </c>
      <c r="Q8" s="9">
        <f>+'24-02-018 Ind. Proy'!AB19</f>
        <v>0</v>
      </c>
      <c r="R8" s="9">
        <f>+'24-02-018 Ind. Proy'!AC19</f>
        <v>0</v>
      </c>
      <c r="S8" s="9">
        <f>+'24-02-018 Ind. Proy'!AD19</f>
        <v>0</v>
      </c>
      <c r="T8" s="9">
        <f>+'24-02-018 Ind. Proy'!AE19</f>
        <v>0</v>
      </c>
      <c r="U8" s="9">
        <f>+'24-02-018 Ind. Proy'!AF19</f>
        <v>0</v>
      </c>
      <c r="V8" s="9">
        <f>+'24-02-018 Ind. Proy'!AG19</f>
        <v>0</v>
      </c>
      <c r="W8" s="9">
        <f>+'24-02-018 Ind. Proy'!AH19</f>
        <v>0</v>
      </c>
      <c r="X8" s="109">
        <f>+'24-02-018 Ind. Proy'!AI19</f>
        <v>0</v>
      </c>
      <c r="Y8" s="109">
        <f>+'24-02-018 Ind. Proy'!AJ19</f>
        <v>0</v>
      </c>
    </row>
    <row r="9" spans="1:25" ht="24.75" customHeight="1" x14ac:dyDescent="0.25">
      <c r="A9" s="43" t="s">
        <v>48</v>
      </c>
      <c r="B9" s="9">
        <f>+'24-02-018 Ind. Proy'!J31</f>
        <v>0</v>
      </c>
      <c r="C9" s="9">
        <f>+'24-02-018 Ind. Proy'!K31</f>
        <v>0</v>
      </c>
      <c r="D9" s="9">
        <f>+'24-02-018 Ind. Proy'!M31</f>
        <v>0</v>
      </c>
      <c r="E9" s="9">
        <f>+'24-02-018 Ind. Proy'!N31</f>
        <v>0</v>
      </c>
      <c r="F9" s="9">
        <f>+'24-02-018 Ind. Proy'!O31</f>
        <v>0</v>
      </c>
      <c r="G9" s="9">
        <f>+'24-02-018 Ind. Proy'!R31</f>
        <v>0</v>
      </c>
      <c r="H9" s="9">
        <f>+'24-02-018 Ind. Proy'!S31</f>
        <v>0</v>
      </c>
      <c r="I9" s="9">
        <f>+'24-02-018 Ind. Proy'!T31</f>
        <v>0</v>
      </c>
      <c r="J9" s="9">
        <f>+'24-02-018 Ind. Proy'!U31</f>
        <v>0</v>
      </c>
      <c r="K9" s="9">
        <f>+'24-02-018 Ind. Proy'!V31</f>
        <v>0</v>
      </c>
      <c r="L9" s="9">
        <f>+'24-02-018 Ind. Proy'!W31</f>
        <v>0</v>
      </c>
      <c r="M9" s="9">
        <f>+'24-02-018 Ind. Proy'!X31</f>
        <v>0</v>
      </c>
      <c r="N9" s="9">
        <f>+'24-02-018 Ind. Proy'!Y31</f>
        <v>0</v>
      </c>
      <c r="O9" s="9">
        <f>+'24-02-018 Ind. Proy'!Z31</f>
        <v>0</v>
      </c>
      <c r="P9" s="9">
        <f>+'24-02-018 Ind. Proy'!AA31</f>
        <v>0</v>
      </c>
      <c r="Q9" s="9">
        <f>+'24-02-018 Ind. Proy'!AB31</f>
        <v>0</v>
      </c>
      <c r="R9" s="9">
        <f>+'24-02-018 Ind. Proy'!AC31</f>
        <v>0</v>
      </c>
      <c r="S9" s="9">
        <f>+'24-02-018 Ind. Proy'!AD31</f>
        <v>0</v>
      </c>
      <c r="T9" s="9">
        <f>+'24-02-018 Ind. Proy'!AE31</f>
        <v>0</v>
      </c>
      <c r="U9" s="9">
        <f>+'24-02-018 Ind. Proy'!AF31</f>
        <v>0</v>
      </c>
      <c r="V9" s="9">
        <f>+'24-02-018 Ind. Proy'!AG31</f>
        <v>0</v>
      </c>
      <c r="W9" s="9">
        <f>+'24-02-018 Ind. Proy'!AH31</f>
        <v>0</v>
      </c>
      <c r="X9" s="109">
        <f>+'24-02-018 Ind. Proy'!AI31</f>
        <v>0</v>
      </c>
      <c r="Y9" s="109">
        <f>+'24-02-018 Ind. Proy'!AJ31</f>
        <v>0</v>
      </c>
    </row>
    <row r="10" spans="1:25" ht="24.75" customHeight="1" x14ac:dyDescent="0.25">
      <c r="A10" s="43" t="s">
        <v>50</v>
      </c>
      <c r="B10" s="9">
        <f>+'24-02-018 Ind. Proy'!J43</f>
        <v>0</v>
      </c>
      <c r="C10" s="9">
        <f>+'24-02-018 Ind. Proy'!K43</f>
        <v>0</v>
      </c>
      <c r="D10" s="9">
        <f>+'24-02-018 Ind. Proy'!M43</f>
        <v>0</v>
      </c>
      <c r="E10" s="9">
        <f>+'24-02-018 Ind. Proy'!N43</f>
        <v>0</v>
      </c>
      <c r="F10" s="9">
        <f>+'24-02-018 Ind. Proy'!O43</f>
        <v>0</v>
      </c>
      <c r="G10" s="9">
        <f>+'24-02-018 Ind. Proy'!R43</f>
        <v>0</v>
      </c>
      <c r="H10" s="9">
        <f>+'24-02-018 Ind. Proy'!S43</f>
        <v>0</v>
      </c>
      <c r="I10" s="9">
        <f>+'24-02-018 Ind. Proy'!T43</f>
        <v>0</v>
      </c>
      <c r="J10" s="9">
        <f>+'24-02-018 Ind. Proy'!U43</f>
        <v>0</v>
      </c>
      <c r="K10" s="9">
        <f>+'24-02-018 Ind. Proy'!V43</f>
        <v>0</v>
      </c>
      <c r="L10" s="9">
        <f>+'24-02-018 Ind. Proy'!W43</f>
        <v>0</v>
      </c>
      <c r="M10" s="9">
        <f>+'24-02-018 Ind. Proy'!X43</f>
        <v>0</v>
      </c>
      <c r="N10" s="9">
        <f>+'24-02-018 Ind. Proy'!Y43</f>
        <v>0</v>
      </c>
      <c r="O10" s="9">
        <f>+'24-02-018 Ind. Proy'!Z43</f>
        <v>0</v>
      </c>
      <c r="P10" s="9">
        <f>+'24-02-018 Ind. Proy'!AA43</f>
        <v>0</v>
      </c>
      <c r="Q10" s="9">
        <f>+'24-02-018 Ind. Proy'!AB43</f>
        <v>0</v>
      </c>
      <c r="R10" s="9">
        <f>+'24-02-018 Ind. Proy'!AC43</f>
        <v>0</v>
      </c>
      <c r="S10" s="9">
        <f>+'24-02-018 Ind. Proy'!AD43</f>
        <v>0</v>
      </c>
      <c r="T10" s="9">
        <f>+'24-02-018 Ind. Proy'!AE43</f>
        <v>0</v>
      </c>
      <c r="U10" s="9">
        <f>+'24-02-018 Ind. Proy'!AF43</f>
        <v>0</v>
      </c>
      <c r="V10" s="9">
        <f>+'24-02-018 Ind. Proy'!AG43</f>
        <v>0</v>
      </c>
      <c r="W10" s="9">
        <f>+'24-02-018 Ind. Proy'!AH43</f>
        <v>0</v>
      </c>
      <c r="X10" s="109">
        <f>+'24-02-018 Ind. Proy'!AI43</f>
        <v>0</v>
      </c>
      <c r="Y10" s="109">
        <f>+'24-02-018 Ind. Proy'!AJ43</f>
        <v>0</v>
      </c>
    </row>
    <row r="11" spans="1:25" ht="24.75" customHeight="1" x14ac:dyDescent="0.25">
      <c r="A11" s="43" t="s">
        <v>52</v>
      </c>
      <c r="B11" s="9">
        <f>+'24-02-018 Ind. Proy'!J55</f>
        <v>0</v>
      </c>
      <c r="C11" s="9">
        <f>+'24-02-018 Ind. Proy'!K55</f>
        <v>0</v>
      </c>
      <c r="D11" s="9">
        <f>+'24-02-018 Ind. Proy'!M55</f>
        <v>0</v>
      </c>
      <c r="E11" s="9">
        <f>+'24-02-018 Ind. Proy'!N55</f>
        <v>0</v>
      </c>
      <c r="F11" s="9">
        <f>+'24-02-018 Ind. Proy'!O55</f>
        <v>0</v>
      </c>
      <c r="G11" s="9">
        <f>+'24-02-018 Ind. Proy'!R55</f>
        <v>0</v>
      </c>
      <c r="H11" s="9">
        <f>+'24-02-018 Ind. Proy'!S55</f>
        <v>0</v>
      </c>
      <c r="I11" s="9">
        <f>+'24-02-018 Ind. Proy'!T55</f>
        <v>0</v>
      </c>
      <c r="J11" s="9">
        <f>+'24-02-018 Ind. Proy'!U55</f>
        <v>0</v>
      </c>
      <c r="K11" s="9">
        <f>+'24-02-018 Ind. Proy'!V55</f>
        <v>0</v>
      </c>
      <c r="L11" s="9">
        <f>+'24-02-018 Ind. Proy'!W55</f>
        <v>0</v>
      </c>
      <c r="M11" s="9">
        <f>+'24-02-018 Ind. Proy'!X55</f>
        <v>0</v>
      </c>
      <c r="N11" s="9">
        <f>+'24-02-018 Ind. Proy'!Y55</f>
        <v>0</v>
      </c>
      <c r="O11" s="9">
        <f>+'24-02-018 Ind. Proy'!Z55</f>
        <v>0</v>
      </c>
      <c r="P11" s="9">
        <f>+'24-02-018 Ind. Proy'!AA55</f>
        <v>0</v>
      </c>
      <c r="Q11" s="9">
        <f>+'24-02-018 Ind. Proy'!AB55</f>
        <v>0</v>
      </c>
      <c r="R11" s="9">
        <f>+'24-02-018 Ind. Proy'!AC55</f>
        <v>0</v>
      </c>
      <c r="S11" s="9">
        <f>+'24-02-018 Ind. Proy'!AD55</f>
        <v>0</v>
      </c>
      <c r="T11" s="9">
        <f>+'24-02-018 Ind. Proy'!AE55</f>
        <v>0</v>
      </c>
      <c r="U11" s="9">
        <f>+'24-02-018 Ind. Proy'!AF55</f>
        <v>0</v>
      </c>
      <c r="V11" s="9">
        <f>+'24-02-018 Ind. Proy'!AG55</f>
        <v>0</v>
      </c>
      <c r="W11" s="9">
        <f>+'24-02-018 Ind. Proy'!AH55</f>
        <v>0</v>
      </c>
      <c r="X11" s="109">
        <f>+'24-02-018 Ind. Proy'!AI55</f>
        <v>0</v>
      </c>
      <c r="Y11" s="109">
        <f>+'24-02-018 Ind. Proy'!AJ55</f>
        <v>0</v>
      </c>
    </row>
    <row r="12" spans="1:25" ht="24.75" customHeight="1" x14ac:dyDescent="0.25">
      <c r="A12" s="43" t="s">
        <v>54</v>
      </c>
      <c r="B12" s="9">
        <f>+'24-02-018 Ind. Proy'!J67</f>
        <v>0</v>
      </c>
      <c r="C12" s="9">
        <f>+'24-02-018 Ind. Proy'!K67</f>
        <v>0</v>
      </c>
      <c r="D12" s="9">
        <f>+'24-02-018 Ind. Proy'!M67</f>
        <v>0</v>
      </c>
      <c r="E12" s="9">
        <f>+'24-02-018 Ind. Proy'!N67</f>
        <v>0</v>
      </c>
      <c r="F12" s="9">
        <f>+'24-02-018 Ind. Proy'!O67</f>
        <v>0</v>
      </c>
      <c r="G12" s="9">
        <f>+'24-02-018 Ind. Proy'!R67</f>
        <v>0</v>
      </c>
      <c r="H12" s="9">
        <f>+'24-02-018 Ind. Proy'!S67</f>
        <v>0</v>
      </c>
      <c r="I12" s="9">
        <f>+'24-02-018 Ind. Proy'!T67</f>
        <v>0</v>
      </c>
      <c r="J12" s="9">
        <f>+'24-02-018 Ind. Proy'!U67</f>
        <v>0</v>
      </c>
      <c r="K12" s="9">
        <f>+'24-02-018 Ind. Proy'!V67</f>
        <v>0</v>
      </c>
      <c r="L12" s="9">
        <f>+'24-02-018 Ind. Proy'!W67</f>
        <v>0</v>
      </c>
      <c r="M12" s="9">
        <f>+'24-02-018 Ind. Proy'!X67</f>
        <v>0</v>
      </c>
      <c r="N12" s="9">
        <f>+'24-02-018 Ind. Proy'!Y67</f>
        <v>0</v>
      </c>
      <c r="O12" s="9">
        <f>+'24-02-018 Ind. Proy'!Z67</f>
        <v>0</v>
      </c>
      <c r="P12" s="9">
        <f>+'24-02-018 Ind. Proy'!AA67</f>
        <v>0</v>
      </c>
      <c r="Q12" s="9">
        <f>+'24-02-018 Ind. Proy'!AB67</f>
        <v>0</v>
      </c>
      <c r="R12" s="9">
        <f>+'24-02-018 Ind. Proy'!AC67</f>
        <v>0</v>
      </c>
      <c r="S12" s="9">
        <f>+'24-02-018 Ind. Proy'!AD67</f>
        <v>0</v>
      </c>
      <c r="T12" s="9">
        <f>+'24-02-018 Ind. Proy'!AE67</f>
        <v>0</v>
      </c>
      <c r="U12" s="9">
        <f>+'24-02-018 Ind. Proy'!AF67</f>
        <v>0</v>
      </c>
      <c r="V12" s="9">
        <f>+'24-02-018 Ind. Proy'!AG67</f>
        <v>0</v>
      </c>
      <c r="W12" s="9">
        <f>+'24-02-018 Ind. Proy'!AH67</f>
        <v>0</v>
      </c>
      <c r="X12" s="109">
        <f>+'24-02-018 Ind. Proy'!AI67</f>
        <v>0</v>
      </c>
      <c r="Y12" s="109">
        <f>+'24-02-018 Ind. Proy'!AJ67</f>
        <v>0</v>
      </c>
    </row>
    <row r="13" spans="1:25" ht="24.75" customHeight="1" x14ac:dyDescent="0.25">
      <c r="A13" s="43" t="s">
        <v>56</v>
      </c>
      <c r="B13" s="9">
        <f>+'24-02-018 Ind. Proy'!J79</f>
        <v>0</v>
      </c>
      <c r="C13" s="9">
        <f>+'24-02-018 Ind. Proy'!K79</f>
        <v>0</v>
      </c>
      <c r="D13" s="9">
        <f>+'24-02-018 Ind. Proy'!M79</f>
        <v>0</v>
      </c>
      <c r="E13" s="9">
        <f>+'24-02-018 Ind. Proy'!N79</f>
        <v>0</v>
      </c>
      <c r="F13" s="9">
        <f>+'24-02-018 Ind. Proy'!O79</f>
        <v>0</v>
      </c>
      <c r="G13" s="9">
        <f>+'24-02-018 Ind. Proy'!R79</f>
        <v>0</v>
      </c>
      <c r="H13" s="9">
        <f>+'24-02-018 Ind. Proy'!S79</f>
        <v>0</v>
      </c>
      <c r="I13" s="9">
        <f>+'24-02-018 Ind. Proy'!T79</f>
        <v>0</v>
      </c>
      <c r="J13" s="9">
        <f>+'24-02-018 Ind. Proy'!U79</f>
        <v>0</v>
      </c>
      <c r="K13" s="9">
        <f>+'24-02-018 Ind. Proy'!V79</f>
        <v>0</v>
      </c>
      <c r="L13" s="9">
        <f>+'24-02-018 Ind. Proy'!W79</f>
        <v>0</v>
      </c>
      <c r="M13" s="9">
        <f>+'24-02-018 Ind. Proy'!X79</f>
        <v>0</v>
      </c>
      <c r="N13" s="9">
        <f>+'24-02-018 Ind. Proy'!Y79</f>
        <v>0</v>
      </c>
      <c r="O13" s="9">
        <f>+'24-02-018 Ind. Proy'!Z79</f>
        <v>0</v>
      </c>
      <c r="P13" s="9">
        <f>+'24-02-018 Ind. Proy'!AA79</f>
        <v>0</v>
      </c>
      <c r="Q13" s="9">
        <f>+'24-02-018 Ind. Proy'!AB79</f>
        <v>0</v>
      </c>
      <c r="R13" s="9">
        <f>+'24-02-018 Ind. Proy'!AC79</f>
        <v>0</v>
      </c>
      <c r="S13" s="9">
        <f>+'24-02-018 Ind. Proy'!AD79</f>
        <v>0</v>
      </c>
      <c r="T13" s="9">
        <f>+'24-02-018 Ind. Proy'!AE79</f>
        <v>0</v>
      </c>
      <c r="U13" s="9">
        <f>+'24-02-018 Ind. Proy'!AF79</f>
        <v>0</v>
      </c>
      <c r="V13" s="9">
        <f>+'24-02-018 Ind. Proy'!AG79</f>
        <v>0</v>
      </c>
      <c r="W13" s="9">
        <f>+'24-02-018 Ind. Proy'!AH79</f>
        <v>0</v>
      </c>
      <c r="X13" s="109">
        <f>+'24-02-018 Ind. Proy'!AI79</f>
        <v>0</v>
      </c>
      <c r="Y13" s="109">
        <f>+'24-02-018 Ind. Proy'!AJ79</f>
        <v>0</v>
      </c>
    </row>
    <row r="14" spans="1:25" ht="24.75" customHeight="1" x14ac:dyDescent="0.25">
      <c r="A14" s="43" t="s">
        <v>58</v>
      </c>
      <c r="B14" s="9">
        <f>+'24-02-018 Ind. Proy'!J91</f>
        <v>0</v>
      </c>
      <c r="C14" s="9">
        <f>+'24-02-018 Ind. Proy'!K91</f>
        <v>0</v>
      </c>
      <c r="D14" s="9">
        <f>+'24-02-018 Ind. Proy'!M91</f>
        <v>0</v>
      </c>
      <c r="E14" s="9">
        <f>+'24-02-018 Ind. Proy'!N91</f>
        <v>0</v>
      </c>
      <c r="F14" s="9">
        <f>+'24-02-018 Ind. Proy'!O91</f>
        <v>0</v>
      </c>
      <c r="G14" s="9">
        <f>+'24-02-018 Ind. Proy'!R91</f>
        <v>0</v>
      </c>
      <c r="H14" s="9">
        <f>+'24-02-018 Ind. Proy'!S91</f>
        <v>0</v>
      </c>
      <c r="I14" s="9">
        <f>+'24-02-018 Ind. Proy'!T91</f>
        <v>0</v>
      </c>
      <c r="J14" s="9">
        <f>+'24-02-018 Ind. Proy'!U91</f>
        <v>0</v>
      </c>
      <c r="K14" s="9">
        <f>+'24-02-018 Ind. Proy'!V91</f>
        <v>0</v>
      </c>
      <c r="L14" s="9">
        <f>+'24-02-018 Ind. Proy'!W91</f>
        <v>0</v>
      </c>
      <c r="M14" s="9">
        <f>+'24-02-018 Ind. Proy'!X91</f>
        <v>0</v>
      </c>
      <c r="N14" s="9">
        <f>+'24-02-018 Ind. Proy'!Y91</f>
        <v>0</v>
      </c>
      <c r="O14" s="9">
        <f>+'24-02-018 Ind. Proy'!Z91</f>
        <v>0</v>
      </c>
      <c r="P14" s="9">
        <f>+'24-02-018 Ind. Proy'!AA91</f>
        <v>0</v>
      </c>
      <c r="Q14" s="9">
        <f>+'24-02-018 Ind. Proy'!AB91</f>
        <v>0</v>
      </c>
      <c r="R14" s="9">
        <f>+'24-02-018 Ind. Proy'!AC91</f>
        <v>0</v>
      </c>
      <c r="S14" s="9">
        <f>+'24-02-018 Ind. Proy'!AD91</f>
        <v>0</v>
      </c>
      <c r="T14" s="9">
        <f>+'24-02-018 Ind. Proy'!AE91</f>
        <v>0</v>
      </c>
      <c r="U14" s="9">
        <f>+'24-02-018 Ind. Proy'!AF91</f>
        <v>0</v>
      </c>
      <c r="V14" s="9">
        <f>+'24-02-018 Ind. Proy'!AG91</f>
        <v>0</v>
      </c>
      <c r="W14" s="9">
        <f>+'24-02-018 Ind. Proy'!AH91</f>
        <v>0</v>
      </c>
      <c r="X14" s="109">
        <f>+'24-02-018 Ind. Proy'!AI91</f>
        <v>0</v>
      </c>
      <c r="Y14" s="109">
        <f>+'24-02-018 Ind. Proy'!AJ91</f>
        <v>0</v>
      </c>
    </row>
    <row r="15" spans="1:25" ht="24.75" customHeight="1" x14ac:dyDescent="0.25">
      <c r="A15" s="43" t="s">
        <v>60</v>
      </c>
      <c r="B15" s="9">
        <f>+'24-02-018 Ind. Proy'!J103</f>
        <v>0</v>
      </c>
      <c r="C15" s="9">
        <f>+'24-02-018 Ind. Proy'!K103</f>
        <v>0</v>
      </c>
      <c r="D15" s="9">
        <f>+'24-02-018 Ind. Proy'!M103</f>
        <v>0</v>
      </c>
      <c r="E15" s="9">
        <f>+'24-02-018 Ind. Proy'!N103</f>
        <v>0</v>
      </c>
      <c r="F15" s="9">
        <f>+'24-02-018 Ind. Proy'!O103</f>
        <v>0</v>
      </c>
      <c r="G15" s="9">
        <f>+'24-02-018 Ind. Proy'!R103</f>
        <v>0</v>
      </c>
      <c r="H15" s="9">
        <f>+'24-02-018 Ind. Proy'!S103</f>
        <v>0</v>
      </c>
      <c r="I15" s="9">
        <f>+'24-02-018 Ind. Proy'!T103</f>
        <v>0</v>
      </c>
      <c r="J15" s="9">
        <f>+'24-02-018 Ind. Proy'!U103</f>
        <v>0</v>
      </c>
      <c r="K15" s="9">
        <f>+'24-02-018 Ind. Proy'!V103</f>
        <v>0</v>
      </c>
      <c r="L15" s="9">
        <f>+'24-02-018 Ind. Proy'!W103</f>
        <v>0</v>
      </c>
      <c r="M15" s="9">
        <f>+'24-02-018 Ind. Proy'!X103</f>
        <v>0</v>
      </c>
      <c r="N15" s="9">
        <f>+'24-02-018 Ind. Proy'!Y103</f>
        <v>0</v>
      </c>
      <c r="O15" s="9">
        <f>+'24-02-018 Ind. Proy'!Z103</f>
        <v>0</v>
      </c>
      <c r="P15" s="9">
        <f>+'24-02-018 Ind. Proy'!AA103</f>
        <v>0</v>
      </c>
      <c r="Q15" s="9">
        <f>+'24-02-018 Ind. Proy'!AB103</f>
        <v>0</v>
      </c>
      <c r="R15" s="9">
        <f>+'24-02-018 Ind. Proy'!AC103</f>
        <v>0</v>
      </c>
      <c r="S15" s="9">
        <f>+'24-02-018 Ind. Proy'!AD103</f>
        <v>0</v>
      </c>
      <c r="T15" s="9">
        <f>+'24-02-018 Ind. Proy'!AE103</f>
        <v>0</v>
      </c>
      <c r="U15" s="9">
        <f>+'24-02-018 Ind. Proy'!AF103</f>
        <v>0</v>
      </c>
      <c r="V15" s="9">
        <f>+'24-02-018 Ind. Proy'!AG103</f>
        <v>0</v>
      </c>
      <c r="W15" s="9">
        <f>+'24-02-018 Ind. Proy'!AH103</f>
        <v>0</v>
      </c>
      <c r="X15" s="109">
        <f>+'24-02-018 Ind. Proy'!AI103</f>
        <v>0</v>
      </c>
      <c r="Y15" s="109">
        <f>+'24-02-018 Ind. Proy'!AJ103</f>
        <v>0</v>
      </c>
    </row>
    <row r="16" spans="1:25" ht="24.75" customHeight="1" x14ac:dyDescent="0.25">
      <c r="A16" s="43" t="s">
        <v>62</v>
      </c>
      <c r="B16" s="9">
        <f>+'24-02-018 Ind. Proy'!J115</f>
        <v>0</v>
      </c>
      <c r="C16" s="9">
        <f>+'24-02-018 Ind. Proy'!K115</f>
        <v>0</v>
      </c>
      <c r="D16" s="9">
        <f>+'24-02-018 Ind. Proy'!M115</f>
        <v>0</v>
      </c>
      <c r="E16" s="9">
        <f>+'24-02-018 Ind. Proy'!N115</f>
        <v>0</v>
      </c>
      <c r="F16" s="9">
        <f>+'24-02-018 Ind. Proy'!O115</f>
        <v>0</v>
      </c>
      <c r="G16" s="9">
        <f>+'24-02-018 Ind. Proy'!R115</f>
        <v>0</v>
      </c>
      <c r="H16" s="9">
        <f>+'24-02-018 Ind. Proy'!S115</f>
        <v>0</v>
      </c>
      <c r="I16" s="9">
        <f>+'24-02-018 Ind. Proy'!T115</f>
        <v>0</v>
      </c>
      <c r="J16" s="9">
        <f>+'24-02-018 Ind. Proy'!U115</f>
        <v>0</v>
      </c>
      <c r="K16" s="9">
        <f>+'24-02-018 Ind. Proy'!V115</f>
        <v>0</v>
      </c>
      <c r="L16" s="9">
        <f>+'24-02-018 Ind. Proy'!W115</f>
        <v>0</v>
      </c>
      <c r="M16" s="9">
        <f>+'24-02-018 Ind. Proy'!X115</f>
        <v>0</v>
      </c>
      <c r="N16" s="9">
        <f>+'24-02-018 Ind. Proy'!Y115</f>
        <v>0</v>
      </c>
      <c r="O16" s="9">
        <f>+'24-02-018 Ind. Proy'!Z115</f>
        <v>0</v>
      </c>
      <c r="P16" s="9">
        <f>+'24-02-018 Ind. Proy'!AA115</f>
        <v>0</v>
      </c>
      <c r="Q16" s="9">
        <f>+'24-02-018 Ind. Proy'!AB115</f>
        <v>0</v>
      </c>
      <c r="R16" s="9">
        <f>+'24-02-018 Ind. Proy'!AC115</f>
        <v>0</v>
      </c>
      <c r="S16" s="9">
        <f>+'24-02-018 Ind. Proy'!AD115</f>
        <v>0</v>
      </c>
      <c r="T16" s="9">
        <f>+'24-02-018 Ind. Proy'!AE115</f>
        <v>0</v>
      </c>
      <c r="U16" s="9">
        <f>+'24-02-018 Ind. Proy'!AF115</f>
        <v>0</v>
      </c>
      <c r="V16" s="9">
        <f>+'24-02-018 Ind. Proy'!AG115</f>
        <v>0</v>
      </c>
      <c r="W16" s="9">
        <f>+'24-02-018 Ind. Proy'!AH115</f>
        <v>0</v>
      </c>
      <c r="X16" s="109">
        <f>+'24-02-018 Ind. Proy'!AI115</f>
        <v>0</v>
      </c>
      <c r="Y16" s="109">
        <f>+'24-02-018 Ind. Proy'!AJ115</f>
        <v>0</v>
      </c>
    </row>
    <row r="17" spans="1:25" ht="24.75" customHeight="1" x14ac:dyDescent="0.25">
      <c r="A17" s="43" t="s">
        <v>64</v>
      </c>
      <c r="B17" s="9">
        <f>+'24-02-018 Ind. Proy'!J127</f>
        <v>0</v>
      </c>
      <c r="C17" s="9">
        <f>+'24-02-018 Ind. Proy'!K127</f>
        <v>0</v>
      </c>
      <c r="D17" s="9">
        <f>+'24-02-018 Ind. Proy'!M127</f>
        <v>0</v>
      </c>
      <c r="E17" s="9">
        <f>+'24-02-018 Ind. Proy'!N127</f>
        <v>0</v>
      </c>
      <c r="F17" s="9">
        <f>+'24-02-018 Ind. Proy'!O127</f>
        <v>0</v>
      </c>
      <c r="G17" s="9">
        <f>+'24-02-018 Ind. Proy'!R127</f>
        <v>0</v>
      </c>
      <c r="H17" s="9">
        <f>+'24-02-018 Ind. Proy'!S127</f>
        <v>0</v>
      </c>
      <c r="I17" s="9">
        <f>+'24-02-018 Ind. Proy'!T127</f>
        <v>0</v>
      </c>
      <c r="J17" s="9">
        <f>+'24-02-018 Ind. Proy'!U127</f>
        <v>0</v>
      </c>
      <c r="K17" s="9">
        <f>+'24-02-018 Ind. Proy'!V127</f>
        <v>0</v>
      </c>
      <c r="L17" s="9">
        <f>+'24-02-018 Ind. Proy'!W127</f>
        <v>0</v>
      </c>
      <c r="M17" s="9">
        <f>+'24-02-018 Ind. Proy'!X127</f>
        <v>0</v>
      </c>
      <c r="N17" s="9">
        <f>+'24-02-018 Ind. Proy'!Y127</f>
        <v>0</v>
      </c>
      <c r="O17" s="9">
        <f>+'24-02-018 Ind. Proy'!Z127</f>
        <v>0</v>
      </c>
      <c r="P17" s="9">
        <f>+'24-02-018 Ind. Proy'!AA127</f>
        <v>0</v>
      </c>
      <c r="Q17" s="9">
        <f>+'24-02-018 Ind. Proy'!AB127</f>
        <v>0</v>
      </c>
      <c r="R17" s="9">
        <f>+'24-02-018 Ind. Proy'!AC127</f>
        <v>0</v>
      </c>
      <c r="S17" s="9">
        <f>+'24-02-018 Ind. Proy'!AD127</f>
        <v>0</v>
      </c>
      <c r="T17" s="9">
        <f>+'24-02-018 Ind. Proy'!AE127</f>
        <v>0</v>
      </c>
      <c r="U17" s="9">
        <f>+'24-02-018 Ind. Proy'!AF127</f>
        <v>0</v>
      </c>
      <c r="V17" s="9">
        <f>+'24-02-018 Ind. Proy'!AG127</f>
        <v>0</v>
      </c>
      <c r="W17" s="9">
        <f>+'24-02-018 Ind. Proy'!AH127</f>
        <v>0</v>
      </c>
      <c r="X17" s="109">
        <f>+'24-02-018 Ind. Proy'!AI116</f>
        <v>0</v>
      </c>
      <c r="Y17" s="109">
        <f>+'24-02-018 Ind. Proy'!AJ116</f>
        <v>0</v>
      </c>
    </row>
    <row r="18" spans="1:25" ht="24.75" customHeight="1" x14ac:dyDescent="0.25">
      <c r="A18" s="43" t="s">
        <v>66</v>
      </c>
      <c r="B18" s="9">
        <f>+'24-02-018 Ind. Proy'!J139</f>
        <v>0</v>
      </c>
      <c r="C18" s="9">
        <f>+'24-02-018 Ind. Proy'!K139</f>
        <v>0</v>
      </c>
      <c r="D18" s="9">
        <f>+'24-02-018 Ind. Proy'!M139</f>
        <v>0</v>
      </c>
      <c r="E18" s="9">
        <f>+'24-02-018 Ind. Proy'!N139</f>
        <v>0</v>
      </c>
      <c r="F18" s="9">
        <f>+'24-02-018 Ind. Proy'!O139</f>
        <v>0</v>
      </c>
      <c r="G18" s="9">
        <f>+'24-02-018 Ind. Proy'!R139</f>
        <v>0</v>
      </c>
      <c r="H18" s="9">
        <f>+'24-02-018 Ind. Proy'!S139</f>
        <v>0</v>
      </c>
      <c r="I18" s="9">
        <f>+'24-02-018 Ind. Proy'!T139</f>
        <v>0</v>
      </c>
      <c r="J18" s="9">
        <f>+'24-02-018 Ind. Proy'!U139</f>
        <v>0</v>
      </c>
      <c r="K18" s="9">
        <f>+'24-02-018 Ind. Proy'!V139</f>
        <v>0</v>
      </c>
      <c r="L18" s="9">
        <f>+'24-02-018 Ind. Proy'!W139</f>
        <v>0</v>
      </c>
      <c r="M18" s="9">
        <f>+'24-02-018 Ind. Proy'!X139</f>
        <v>0</v>
      </c>
      <c r="N18" s="9">
        <f>+'24-02-018 Ind. Proy'!Y139</f>
        <v>0</v>
      </c>
      <c r="O18" s="9">
        <f>+'24-02-018 Ind. Proy'!Z139</f>
        <v>0</v>
      </c>
      <c r="P18" s="9">
        <f>+'24-02-018 Ind. Proy'!AA139</f>
        <v>0</v>
      </c>
      <c r="Q18" s="9">
        <f>+'24-02-018 Ind. Proy'!AB139</f>
        <v>0</v>
      </c>
      <c r="R18" s="9">
        <f>+'24-02-018 Ind. Proy'!AC139</f>
        <v>0</v>
      </c>
      <c r="S18" s="9">
        <f>+'24-02-018 Ind. Proy'!AD139</f>
        <v>0</v>
      </c>
      <c r="T18" s="9">
        <f>+'24-02-018 Ind. Proy'!AE139</f>
        <v>0</v>
      </c>
      <c r="U18" s="9">
        <f>+'24-02-018 Ind. Proy'!AF139</f>
        <v>0</v>
      </c>
      <c r="V18" s="9">
        <f>+'24-02-018 Ind. Proy'!AG139</f>
        <v>0</v>
      </c>
      <c r="W18" s="9">
        <f>+'24-02-018 Ind. Proy'!AH139</f>
        <v>0</v>
      </c>
      <c r="X18" s="109">
        <f>+'24-02-018 Ind. Proy'!AI117</f>
        <v>0</v>
      </c>
      <c r="Y18" s="109">
        <f>+'24-02-018 Ind. Proy'!AJ139</f>
        <v>0</v>
      </c>
    </row>
    <row r="19" spans="1:25" ht="24.75" customHeight="1" x14ac:dyDescent="0.25">
      <c r="A19" s="43" t="s">
        <v>68</v>
      </c>
      <c r="B19" s="9">
        <f>+'24-02-018 Ind. Proy'!J151</f>
        <v>0</v>
      </c>
      <c r="C19" s="9">
        <f>+'24-02-018 Ind. Proy'!K151</f>
        <v>0</v>
      </c>
      <c r="D19" s="9">
        <f>+'24-02-018 Ind. Proy'!M151</f>
        <v>0</v>
      </c>
      <c r="E19" s="9">
        <f>+'24-02-018 Ind. Proy'!N151</f>
        <v>0</v>
      </c>
      <c r="F19" s="9">
        <f>+'24-02-018 Ind. Proy'!O151</f>
        <v>0</v>
      </c>
      <c r="G19" s="9">
        <f>+'24-02-018 Ind. Proy'!R151</f>
        <v>0</v>
      </c>
      <c r="H19" s="9">
        <f>+'24-02-018 Ind. Proy'!S151</f>
        <v>0</v>
      </c>
      <c r="I19" s="9">
        <f>+'24-02-018 Ind. Proy'!T151</f>
        <v>0</v>
      </c>
      <c r="J19" s="9">
        <f>+'24-02-018 Ind. Proy'!U151</f>
        <v>0</v>
      </c>
      <c r="K19" s="9">
        <f>+'24-02-018 Ind. Proy'!V151</f>
        <v>0</v>
      </c>
      <c r="L19" s="9">
        <f>+'24-02-018 Ind. Proy'!W151</f>
        <v>0</v>
      </c>
      <c r="M19" s="9">
        <f>+'24-02-018 Ind. Proy'!X151</f>
        <v>0</v>
      </c>
      <c r="N19" s="9">
        <f>+'24-02-018 Ind. Proy'!Y151</f>
        <v>0</v>
      </c>
      <c r="O19" s="9">
        <f>+'24-02-018 Ind. Proy'!Z151</f>
        <v>0</v>
      </c>
      <c r="P19" s="9">
        <f>+'24-02-018 Ind. Proy'!AA151</f>
        <v>0</v>
      </c>
      <c r="Q19" s="9">
        <f>+'24-02-018 Ind. Proy'!AB151</f>
        <v>0</v>
      </c>
      <c r="R19" s="9">
        <f>+'24-02-018 Ind. Proy'!AC151</f>
        <v>0</v>
      </c>
      <c r="S19" s="9">
        <f>+'24-02-018 Ind. Proy'!AD151</f>
        <v>0</v>
      </c>
      <c r="T19" s="9">
        <f>+'24-02-018 Ind. Proy'!AE151</f>
        <v>0</v>
      </c>
      <c r="U19" s="9">
        <f>+'24-02-018 Ind. Proy'!AF151</f>
        <v>0</v>
      </c>
      <c r="V19" s="9">
        <f>+'24-02-018 Ind. Proy'!AG151</f>
        <v>0</v>
      </c>
      <c r="W19" s="9">
        <f>+'24-02-018 Ind. Proy'!AH151</f>
        <v>0</v>
      </c>
      <c r="X19" s="109">
        <f>+'24-02-018 Ind. Proy'!AI151</f>
        <v>0</v>
      </c>
      <c r="Y19" s="109">
        <f>+'24-02-018 Ind. Proy'!AJ151</f>
        <v>0</v>
      </c>
    </row>
    <row r="20" spans="1:25" ht="24.75" customHeight="1" x14ac:dyDescent="0.25">
      <c r="A20" s="44" t="s">
        <v>70</v>
      </c>
      <c r="B20" s="9">
        <f>+'24-02-018 Ind. Proy'!J163</f>
        <v>0</v>
      </c>
      <c r="C20" s="9">
        <f>+'24-02-018 Ind. Proy'!K163</f>
        <v>0</v>
      </c>
      <c r="D20" s="9">
        <f>+'24-02-018 Ind. Proy'!M163</f>
        <v>0</v>
      </c>
      <c r="E20" s="9">
        <f>+'24-02-018 Ind. Proy'!N163</f>
        <v>0</v>
      </c>
      <c r="F20" s="9">
        <f>+'24-02-018 Ind. Proy'!O163</f>
        <v>0</v>
      </c>
      <c r="G20" s="9">
        <f>+'24-02-018 Ind. Proy'!R163</f>
        <v>0</v>
      </c>
      <c r="H20" s="9">
        <f>+'24-02-018 Ind. Proy'!S163</f>
        <v>0</v>
      </c>
      <c r="I20" s="9">
        <f>+'24-02-018 Ind. Proy'!T163</f>
        <v>0</v>
      </c>
      <c r="J20" s="9">
        <f>+'24-02-018 Ind. Proy'!U163</f>
        <v>0</v>
      </c>
      <c r="K20" s="9">
        <f>+'24-02-018 Ind. Proy'!V163</f>
        <v>0</v>
      </c>
      <c r="L20" s="9">
        <f>+'24-02-018 Ind. Proy'!W163</f>
        <v>0</v>
      </c>
      <c r="M20" s="9">
        <f>+'24-02-018 Ind. Proy'!X163</f>
        <v>0</v>
      </c>
      <c r="N20" s="9">
        <f>+'24-02-018 Ind. Proy'!Y163</f>
        <v>0</v>
      </c>
      <c r="O20" s="9">
        <f>+'24-02-018 Ind. Proy'!Z163</f>
        <v>0</v>
      </c>
      <c r="P20" s="9">
        <f>+'24-02-018 Ind. Proy'!AA163</f>
        <v>0</v>
      </c>
      <c r="Q20" s="9">
        <f>+'24-02-018 Ind. Proy'!AB163</f>
        <v>0</v>
      </c>
      <c r="R20" s="9">
        <f>+'24-02-018 Ind. Proy'!AC163</f>
        <v>0</v>
      </c>
      <c r="S20" s="9">
        <f>+'24-02-018 Ind. Proy'!AD163</f>
        <v>0</v>
      </c>
      <c r="T20" s="9">
        <f>+'24-02-018 Ind. Proy'!AE163</f>
        <v>0</v>
      </c>
      <c r="U20" s="9">
        <f>+'24-02-018 Ind. Proy'!AF163</f>
        <v>0</v>
      </c>
      <c r="V20" s="9">
        <f>+'24-02-018 Ind. Proy'!AG163</f>
        <v>0</v>
      </c>
      <c r="W20" s="9">
        <f>+'24-02-018 Ind. Proy'!AH163</f>
        <v>0</v>
      </c>
      <c r="X20" s="109">
        <f>+'24-02-018 Ind. Proy'!AI163</f>
        <v>0</v>
      </c>
      <c r="Y20" s="109">
        <f>+'24-02-018 Ind. Proy'!AJ163</f>
        <v>0</v>
      </c>
    </row>
    <row r="21" spans="1:25" ht="24.75" customHeight="1" x14ac:dyDescent="0.25">
      <c r="A21" s="44" t="s">
        <v>72</v>
      </c>
      <c r="B21" s="9">
        <f>+'24-02-018 Ind. Proy'!J175</f>
        <v>0</v>
      </c>
      <c r="C21" s="9">
        <f>+'24-02-018 Ind. Proy'!K175</f>
        <v>0</v>
      </c>
      <c r="D21" s="9">
        <f>+'24-02-018 Ind. Proy'!M175</f>
        <v>0</v>
      </c>
      <c r="E21" s="9">
        <f>+'24-02-018 Ind. Proy'!N175</f>
        <v>0</v>
      </c>
      <c r="F21" s="9">
        <f>+'24-02-018 Ind. Proy'!O175</f>
        <v>0</v>
      </c>
      <c r="G21" s="9">
        <f>+'24-02-018 Ind. Proy'!R175</f>
        <v>0</v>
      </c>
      <c r="H21" s="9">
        <f>+'24-02-018 Ind. Proy'!S175</f>
        <v>0</v>
      </c>
      <c r="I21" s="9">
        <f>+'24-02-018 Ind. Proy'!T175</f>
        <v>0</v>
      </c>
      <c r="J21" s="9">
        <f>+'24-02-018 Ind. Proy'!U175</f>
        <v>0</v>
      </c>
      <c r="K21" s="9">
        <f>+'24-02-018 Ind. Proy'!V175</f>
        <v>0</v>
      </c>
      <c r="L21" s="9">
        <f>+'24-02-018 Ind. Proy'!W175</f>
        <v>0</v>
      </c>
      <c r="M21" s="9">
        <f>+'24-02-018 Ind. Proy'!X175</f>
        <v>0</v>
      </c>
      <c r="N21" s="9">
        <f>+'24-02-018 Ind. Proy'!Y175</f>
        <v>0</v>
      </c>
      <c r="O21" s="9">
        <f>+'24-02-018 Ind. Proy'!Z175</f>
        <v>0</v>
      </c>
      <c r="P21" s="9">
        <f>+'24-02-018 Ind. Proy'!AA175</f>
        <v>0</v>
      </c>
      <c r="Q21" s="9">
        <f>+'24-02-018 Ind. Proy'!AB175</f>
        <v>0</v>
      </c>
      <c r="R21" s="9">
        <f>+'24-02-018 Ind. Proy'!AC175</f>
        <v>0</v>
      </c>
      <c r="S21" s="9">
        <f>+'24-02-018 Ind. Proy'!AD175</f>
        <v>0</v>
      </c>
      <c r="T21" s="9">
        <f>+'24-02-018 Ind. Proy'!AE175</f>
        <v>0</v>
      </c>
      <c r="U21" s="9">
        <f>+'24-02-018 Ind. Proy'!AF175</f>
        <v>0</v>
      </c>
      <c r="V21" s="9">
        <f>+'24-02-018 Ind. Proy'!AG175</f>
        <v>0</v>
      </c>
      <c r="W21" s="9">
        <f>+'24-02-018 Ind. Proy'!AH175</f>
        <v>0</v>
      </c>
      <c r="X21" s="109">
        <f>+'24-02-018 Ind. Proy'!AI175</f>
        <v>0</v>
      </c>
      <c r="Y21" s="109">
        <f>+'24-02-018 Ind. Proy'!AJ175</f>
        <v>0</v>
      </c>
    </row>
    <row r="22" spans="1:25" ht="24.75" customHeight="1" x14ac:dyDescent="0.25">
      <c r="A22" s="44" t="s">
        <v>74</v>
      </c>
      <c r="B22" s="9">
        <f>+'24-02-018 Ind. Proy'!J187</f>
        <v>0</v>
      </c>
      <c r="C22" s="9">
        <f>+'24-02-018 Ind. Proy'!K187</f>
        <v>0</v>
      </c>
      <c r="D22" s="9">
        <f>+'24-02-018 Ind. Proy'!M187</f>
        <v>0</v>
      </c>
      <c r="E22" s="9">
        <f>+'24-02-018 Ind. Proy'!N187</f>
        <v>0</v>
      </c>
      <c r="F22" s="9">
        <f>+'24-02-018 Ind. Proy'!O187</f>
        <v>0</v>
      </c>
      <c r="G22" s="9">
        <f>+'24-02-018 Ind. Proy'!R187</f>
        <v>0</v>
      </c>
      <c r="H22" s="9">
        <f>+'24-02-018 Ind. Proy'!S187</f>
        <v>0</v>
      </c>
      <c r="I22" s="9">
        <f>+'24-02-018 Ind. Proy'!T187</f>
        <v>0</v>
      </c>
      <c r="J22" s="9">
        <f>+'24-02-018 Ind. Proy'!U187</f>
        <v>0</v>
      </c>
      <c r="K22" s="9">
        <f>+'24-02-018 Ind. Proy'!V187</f>
        <v>0</v>
      </c>
      <c r="L22" s="9">
        <f>+'24-02-018 Ind. Proy'!W187</f>
        <v>0</v>
      </c>
      <c r="M22" s="9">
        <f>+'24-02-018 Ind. Proy'!X187</f>
        <v>0</v>
      </c>
      <c r="N22" s="9">
        <f>+'24-02-018 Ind. Proy'!Y187</f>
        <v>0</v>
      </c>
      <c r="O22" s="9">
        <f>+'24-02-018 Ind. Proy'!Z187</f>
        <v>0</v>
      </c>
      <c r="P22" s="9">
        <f>+'24-02-018 Ind. Proy'!AA187</f>
        <v>0</v>
      </c>
      <c r="Q22" s="9">
        <f>+'24-02-018 Ind. Proy'!AB187</f>
        <v>0</v>
      </c>
      <c r="R22" s="9">
        <f>+'24-02-018 Ind. Proy'!AC187</f>
        <v>0</v>
      </c>
      <c r="S22" s="9">
        <f>+'24-02-018 Ind. Proy'!AD187</f>
        <v>0</v>
      </c>
      <c r="T22" s="9">
        <f>+'24-02-018 Ind. Proy'!AE187</f>
        <v>0</v>
      </c>
      <c r="U22" s="9">
        <f>+'24-02-018 Ind. Proy'!AF187</f>
        <v>0</v>
      </c>
      <c r="V22" s="9">
        <f>+'24-02-018 Ind. Proy'!AG187</f>
        <v>0</v>
      </c>
      <c r="W22" s="9">
        <f>+'24-02-018 Ind. Proy'!AH187</f>
        <v>0</v>
      </c>
      <c r="X22" s="109">
        <f>+'24-02-018 Ind. Proy'!AI187</f>
        <v>0</v>
      </c>
      <c r="Y22" s="109">
        <f>+'24-02-018 Ind. Proy'!AJ187</f>
        <v>0</v>
      </c>
    </row>
    <row r="23" spans="1:25" ht="24.75" customHeight="1" x14ac:dyDescent="0.25">
      <c r="A23" s="45" t="s">
        <v>76</v>
      </c>
      <c r="B23" s="9">
        <f>+'24-02-018 Ind. Proy'!J190</f>
        <v>0</v>
      </c>
      <c r="C23" s="9">
        <f>+'24-02-018 Ind. Proy'!K190</f>
        <v>0</v>
      </c>
      <c r="D23" s="9">
        <f>+'24-02-018 Ind. Proy'!M190</f>
        <v>0</v>
      </c>
      <c r="E23" s="9">
        <f>+'24-02-018 Ind. Proy'!N190</f>
        <v>0</v>
      </c>
      <c r="F23" s="9">
        <f>+'24-02-018 Ind. Proy'!O190</f>
        <v>0</v>
      </c>
      <c r="G23" s="9">
        <f>+'24-02-018 Ind. Proy'!R190</f>
        <v>0</v>
      </c>
      <c r="H23" s="9">
        <f>+'24-02-018 Ind. Proy'!S190</f>
        <v>0</v>
      </c>
      <c r="I23" s="9">
        <f>+'24-02-018 Ind. Proy'!T190</f>
        <v>0</v>
      </c>
      <c r="J23" s="9">
        <f>+'24-02-018 Ind. Proy'!U190</f>
        <v>0</v>
      </c>
      <c r="K23" s="9">
        <f>+'24-02-018 Ind. Proy'!V190</f>
        <v>0</v>
      </c>
      <c r="L23" s="9">
        <f>+'24-02-018 Ind. Proy'!W190</f>
        <v>0</v>
      </c>
      <c r="M23" s="9">
        <f>+'24-02-018 Ind. Proy'!X190</f>
        <v>0</v>
      </c>
      <c r="N23" s="9">
        <f>+'24-02-018 Ind. Proy'!Y190</f>
        <v>0</v>
      </c>
      <c r="O23" s="9">
        <f>+'24-02-018 Ind. Proy'!Z190</f>
        <v>0</v>
      </c>
      <c r="P23" s="9">
        <f>+'24-02-018 Ind. Proy'!AA190</f>
        <v>0</v>
      </c>
      <c r="Q23" s="9">
        <f>+'24-02-018 Ind. Proy'!AB190</f>
        <v>0</v>
      </c>
      <c r="R23" s="9">
        <f>+'24-02-018 Ind. Proy'!AC190</f>
        <v>0</v>
      </c>
      <c r="S23" s="9">
        <f>+'24-02-018 Ind. Proy'!AD190</f>
        <v>0</v>
      </c>
      <c r="T23" s="9">
        <f>+'24-02-018 Ind. Proy'!AE190</f>
        <v>0</v>
      </c>
      <c r="U23" s="9">
        <f>+'24-02-018 Ind. Proy'!AF190</f>
        <v>0</v>
      </c>
      <c r="V23" s="9">
        <f>+'24-02-018 Ind. Proy'!AG190</f>
        <v>0</v>
      </c>
      <c r="W23" s="9">
        <f>+'24-02-018 Ind. Proy'!AH190</f>
        <v>0</v>
      </c>
      <c r="X23" s="109">
        <f>+'24-02-018 Ind. Proy'!AI190</f>
        <v>0</v>
      </c>
      <c r="Y23" s="109">
        <f>+'24-02-018 Ind. Proy'!AJ190</f>
        <v>0</v>
      </c>
    </row>
    <row r="24" spans="1:25" ht="20.45" customHeight="1" x14ac:dyDescent="0.25">
      <c r="A24" s="544" t="s">
        <v>117</v>
      </c>
      <c r="B24" s="204">
        <f t="shared" ref="B24:W24" si="0">SUM(B8:B23)</f>
        <v>0</v>
      </c>
      <c r="C24" s="204">
        <f t="shared" si="0"/>
        <v>0</v>
      </c>
      <c r="D24" s="204">
        <f t="shared" si="0"/>
        <v>0</v>
      </c>
      <c r="E24" s="204">
        <f>SUM(E8:E23)</f>
        <v>0</v>
      </c>
      <c r="F24" s="204">
        <f t="shared" si="0"/>
        <v>0</v>
      </c>
      <c r="G24" s="204">
        <f t="shared" si="0"/>
        <v>0</v>
      </c>
      <c r="H24" s="204">
        <f t="shared" si="0"/>
        <v>0</v>
      </c>
      <c r="I24" s="204">
        <f t="shared" si="0"/>
        <v>0</v>
      </c>
      <c r="J24" s="204">
        <f t="shared" si="0"/>
        <v>0</v>
      </c>
      <c r="K24" s="204">
        <f t="shared" si="0"/>
        <v>0</v>
      </c>
      <c r="L24" s="204">
        <f t="shared" si="0"/>
        <v>0</v>
      </c>
      <c r="M24" s="204">
        <f t="shared" si="0"/>
        <v>0</v>
      </c>
      <c r="N24" s="204">
        <f t="shared" si="0"/>
        <v>0</v>
      </c>
      <c r="O24" s="204">
        <f t="shared" si="0"/>
        <v>0</v>
      </c>
      <c r="P24" s="204">
        <f t="shared" si="0"/>
        <v>0</v>
      </c>
      <c r="Q24" s="204">
        <f t="shared" si="0"/>
        <v>0</v>
      </c>
      <c r="R24" s="204">
        <f t="shared" si="0"/>
        <v>0</v>
      </c>
      <c r="S24" s="204">
        <f t="shared" si="0"/>
        <v>0</v>
      </c>
      <c r="T24" s="204">
        <f t="shared" si="0"/>
        <v>0</v>
      </c>
      <c r="U24" s="204">
        <f t="shared" si="0"/>
        <v>0</v>
      </c>
      <c r="V24" s="204">
        <f t="shared" si="0"/>
        <v>0</v>
      </c>
      <c r="W24" s="204">
        <f t="shared" si="0"/>
        <v>0</v>
      </c>
      <c r="X24" s="207">
        <f>+'24-02-018 Ind. Proy'!AI191</f>
        <v>0</v>
      </c>
      <c r="Y24" s="207">
        <f>'24-02-018 Ind. Proy'!AJ191</f>
        <v>0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208"/>
  <sheetViews>
    <sheetView topLeftCell="N104" zoomScaleNormal="100" workbookViewId="0">
      <selection activeCell="AL200" sqref="AL200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578" t="s">
        <v>118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1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6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>
        <f t="shared" si="1"/>
        <v>0</v>
      </c>
    </row>
    <row r="19" spans="1:36" s="11" customFormat="1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30">
        <f>IF(ISERROR(AH19/J19),0,AH19/J19)</f>
        <v>0</v>
      </c>
      <c r="AJ19" s="230">
        <f>IF(ISERROR(AH19/$AH$191),0,AH19/$AH$191)</f>
        <v>0</v>
      </c>
    </row>
    <row r="20" spans="1:36" ht="12.75" customHeight="1" x14ac:dyDescent="0.25">
      <c r="A20" s="620" t="s">
        <v>48</v>
      </c>
      <c r="B20" s="621"/>
      <c r="C20" s="621"/>
      <c r="D20" s="621"/>
      <c r="E20" s="62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>
        <f t="shared" si="9"/>
        <v>0</v>
      </c>
    </row>
    <row r="31" spans="1:36" s="11" customFormat="1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30">
        <f>IF(ISERROR(AH31/J31),0,AH31/J31)</f>
        <v>0</v>
      </c>
      <c r="AJ31" s="230">
        <f>IF(ISERROR(AH31/$AH$191),0,AH31/$AH$191)</f>
        <v>0</v>
      </c>
    </row>
    <row r="32" spans="1:36" ht="12.75" customHeight="1" x14ac:dyDescent="0.25">
      <c r="A32" s="620" t="s">
        <v>50</v>
      </c>
      <c r="B32" s="621"/>
      <c r="C32" s="621"/>
      <c r="D32" s="621"/>
      <c r="E32" s="62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>
        <f t="shared" si="17"/>
        <v>0</v>
      </c>
    </row>
    <row r="43" spans="1:36" s="11" customFormat="1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30">
        <f>IF(ISERROR(AH43/J43),0,AH43/J43)</f>
        <v>0</v>
      </c>
      <c r="AJ43" s="230">
        <f>IF(ISERROR(AH43/$AH$191),0,AH43/$AH$191)</f>
        <v>0</v>
      </c>
    </row>
    <row r="44" spans="1:36" ht="12.75" customHeight="1" x14ac:dyDescent="0.25">
      <c r="A44" s="620" t="s">
        <v>52</v>
      </c>
      <c r="B44" s="621"/>
      <c r="C44" s="621"/>
      <c r="D44" s="621"/>
      <c r="E44" s="62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>
        <f t="shared" si="25"/>
        <v>0</v>
      </c>
    </row>
    <row r="55" spans="1:36" s="11" customFormat="1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30">
        <f>IF(ISERROR(AH55/J55),0,AH55/J55)</f>
        <v>0</v>
      </c>
      <c r="AJ55" s="230">
        <f>IF(ISERROR(AH55/$AH$191),0,AH55/$AH$191)</f>
        <v>0</v>
      </c>
    </row>
    <row r="56" spans="1:36" ht="12.75" customHeight="1" x14ac:dyDescent="0.25">
      <c r="A56" s="620" t="s">
        <v>54</v>
      </c>
      <c r="B56" s="621"/>
      <c r="C56" s="621"/>
      <c r="D56" s="621"/>
      <c r="E56" s="62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s="11" customFormat="1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>
        <f t="shared" si="33"/>
        <v>0</v>
      </c>
    </row>
    <row r="67" spans="1:36" s="11" customFormat="1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30">
        <f>IF(ISERROR(AH67/J67),0,AH67/J67)</f>
        <v>0</v>
      </c>
      <c r="AJ67" s="230">
        <f>IF(ISERROR(AH67/$AH$191),0,AH67/$AH$191)</f>
        <v>0</v>
      </c>
    </row>
    <row r="68" spans="1:36" ht="12.75" customHeight="1" x14ac:dyDescent="0.25">
      <c r="A68" s="620" t="s">
        <v>56</v>
      </c>
      <c r="B68" s="621"/>
      <c r="C68" s="621"/>
      <c r="D68" s="621"/>
      <c r="E68" s="62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>
        <f t="shared" si="41"/>
        <v>0</v>
      </c>
    </row>
    <row r="79" spans="1:36" s="11" customFormat="1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30">
        <f>IF(ISERROR(AH79/J79),0,AH79/J79)</f>
        <v>0</v>
      </c>
      <c r="AJ79" s="230">
        <f>IF(ISERROR(AH79/$AH$191),0,AH79/$AH$191)</f>
        <v>0</v>
      </c>
    </row>
    <row r="80" spans="1:36" ht="12.75" customHeight="1" x14ac:dyDescent="0.25">
      <c r="A80" s="620" t="s">
        <v>58</v>
      </c>
      <c r="B80" s="621"/>
      <c r="C80" s="621"/>
      <c r="D80" s="621"/>
      <c r="E80" s="62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>
        <f t="shared" si="49"/>
        <v>0</v>
      </c>
    </row>
    <row r="91" spans="1:36" s="11" customFormat="1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30">
        <f>IF(ISERROR(AH91/J91),0,AH91/J91)</f>
        <v>0</v>
      </c>
      <c r="AJ91" s="230">
        <f>IF(ISERROR(AH91/$AH$191),0,AH91/$AH$191)</f>
        <v>0</v>
      </c>
    </row>
    <row r="92" spans="1:36" ht="12.75" customHeight="1" x14ac:dyDescent="0.25">
      <c r="A92" s="620" t="s">
        <v>60</v>
      </c>
      <c r="B92" s="621"/>
      <c r="C92" s="621"/>
      <c r="D92" s="621"/>
      <c r="E92" s="62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>
        <f t="shared" si="57"/>
        <v>0</v>
      </c>
    </row>
    <row r="103" spans="1:36" s="11" customFormat="1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30">
        <f>IF(ISERROR(AH103/J103),0,AH103/J103)</f>
        <v>0</v>
      </c>
      <c r="AJ103" s="230">
        <f>IF(ISERROR(AH103/$AH$191),0,AH103/$AH$191)</f>
        <v>0</v>
      </c>
    </row>
    <row r="104" spans="1:36" ht="12.75" customHeight="1" x14ac:dyDescent="0.25">
      <c r="A104" s="620" t="s">
        <v>62</v>
      </c>
      <c r="B104" s="621"/>
      <c r="C104" s="621"/>
      <c r="D104" s="621"/>
      <c r="E104" s="62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36" s="11" customFormat="1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>
        <f t="shared" si="66"/>
        <v>0</v>
      </c>
    </row>
    <row r="115" spans="1:36" s="11" customFormat="1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30">
        <f>IF(ISERROR(AH115/J115),0,AH115/J115)</f>
        <v>0</v>
      </c>
      <c r="AJ115" s="230">
        <f>IF(ISERROR(AH115/$AH$191),0,AH115/$AH$191)</f>
        <v>0</v>
      </c>
    </row>
    <row r="116" spans="1:36" ht="12.75" customHeight="1" x14ac:dyDescent="0.25">
      <c r="A116" s="620" t="s">
        <v>64</v>
      </c>
      <c r="B116" s="621"/>
      <c r="C116" s="621"/>
      <c r="D116" s="621"/>
      <c r="E116" s="62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36" s="11" customFormat="1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>
        <f t="shared" si="74"/>
        <v>0</v>
      </c>
    </row>
    <row r="127" spans="1:36" s="11" customFormat="1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30">
        <f>IF(ISERROR(AH127/J127),0,AH127/J127)</f>
        <v>0</v>
      </c>
      <c r="AJ127" s="230">
        <f>IF(ISERROR(AH127/$AH$191),0,AH127/$AH$191)</f>
        <v>0</v>
      </c>
    </row>
    <row r="128" spans="1:36" ht="12.75" customHeight="1" x14ac:dyDescent="0.25">
      <c r="A128" s="620" t="s">
        <v>66</v>
      </c>
      <c r="B128" s="621"/>
      <c r="C128" s="621"/>
      <c r="D128" s="621"/>
      <c r="E128" s="62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>
        <f t="shared" si="81"/>
        <v>0</v>
      </c>
    </row>
    <row r="139" spans="1:36" s="11" customFormat="1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30">
        <f>IF(ISERROR(AH139/J139),0,AH139/J139)</f>
        <v>0</v>
      </c>
      <c r="AJ139" s="230">
        <f>IF(ISERROR(AH139/$AH$191),0,AH139/$AH$191)</f>
        <v>0</v>
      </c>
    </row>
    <row r="140" spans="1:36" ht="12.75" customHeight="1" x14ac:dyDescent="0.25">
      <c r="A140" s="623" t="s">
        <v>68</v>
      </c>
      <c r="B140" s="624"/>
      <c r="C140" s="624"/>
      <c r="D140" s="624"/>
      <c r="E140" s="625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108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>
        <f t="shared" si="89"/>
        <v>0</v>
      </c>
    </row>
    <row r="151" spans="1:36" s="11" customFormat="1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30">
        <f>IF(ISERROR(AH151/J151),0,AH151/J151)</f>
        <v>0</v>
      </c>
      <c r="AJ151" s="230">
        <f>IF(ISERROR(AH151/$AH$191),0,AH151/$AH$191)</f>
        <v>0</v>
      </c>
    </row>
    <row r="152" spans="1:36" ht="12.75" customHeight="1" x14ac:dyDescent="0.25">
      <c r="A152" s="620" t="s">
        <v>70</v>
      </c>
      <c r="B152" s="621"/>
      <c r="C152" s="621"/>
      <c r="D152" s="621"/>
      <c r="E152" s="62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>
        <f t="shared" si="97"/>
        <v>0</v>
      </c>
    </row>
    <row r="163" spans="1:36" s="11" customFormat="1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30">
        <f>IF(ISERROR(AH163/J163),0,AH163/J163)</f>
        <v>0</v>
      </c>
      <c r="AJ163" s="230">
        <f>IF(ISERROR(AH163/$AH$191),0,AH163/$AH$191)</f>
        <v>0</v>
      </c>
    </row>
    <row r="164" spans="1:36" ht="12.75" customHeight="1" x14ac:dyDescent="0.25">
      <c r="A164" s="620" t="s">
        <v>72</v>
      </c>
      <c r="B164" s="621"/>
      <c r="C164" s="621"/>
      <c r="D164" s="621"/>
      <c r="E164" s="62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>
        <f t="shared" si="105"/>
        <v>0</v>
      </c>
    </row>
    <row r="175" spans="1:36" s="11" customFormat="1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30">
        <f>IF(ISERROR(AH175/J175),0,AH175/J175)</f>
        <v>0</v>
      </c>
      <c r="AJ175" s="230">
        <f>IF(ISERROR(AH175/$AH$191),0,AH175/$AH$191)</f>
        <v>0</v>
      </c>
    </row>
    <row r="176" spans="1:36" ht="12.75" customHeight="1" x14ac:dyDescent="0.25">
      <c r="A176" s="620" t="s">
        <v>74</v>
      </c>
      <c r="B176" s="621"/>
      <c r="C176" s="621"/>
      <c r="D176" s="621"/>
      <c r="E176" s="62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109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109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109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109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109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109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109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109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109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109">
        <f t="shared" si="113"/>
        <v>0</v>
      </c>
    </row>
    <row r="187" spans="1:36" s="11" customFormat="1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30">
        <f>IF(ISERROR(AH187/J187),0,AH187/J187)</f>
        <v>0</v>
      </c>
      <c r="AJ187" s="230">
        <f>IF(ISERROR(AH187/$AH$191),0,AH187/$AH$191)</f>
        <v>0</v>
      </c>
    </row>
    <row r="188" spans="1:36" ht="12.75" customHeight="1" x14ac:dyDescent="0.25">
      <c r="A188" s="620" t="s">
        <v>76</v>
      </c>
      <c r="B188" s="621"/>
      <c r="C188" s="621"/>
      <c r="D188" s="621"/>
      <c r="E188" s="622"/>
      <c r="F188" s="16"/>
      <c r="G188" s="5"/>
      <c r="H188" s="17"/>
      <c r="I188" s="17"/>
      <c r="J188" s="593">
        <v>393952000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36" s="11" customFormat="1" ht="35.1" customHeight="1" outlineLevel="1" x14ac:dyDescent="0.25">
      <c r="A189" s="23">
        <v>1</v>
      </c>
      <c r="B189" s="23"/>
      <c r="C189" s="80" t="s">
        <v>119</v>
      </c>
      <c r="D189" s="49">
        <v>44679</v>
      </c>
      <c r="E189" s="18" t="s">
        <v>97</v>
      </c>
      <c r="F189" s="59" t="s">
        <v>120</v>
      </c>
      <c r="G189" s="57" t="s">
        <v>121</v>
      </c>
      <c r="H189" s="10"/>
      <c r="I189" s="6"/>
      <c r="J189" s="613"/>
      <c r="K189" s="52">
        <v>393952000</v>
      </c>
      <c r="L189" s="1"/>
      <c r="M189" s="51"/>
      <c r="N189" s="58"/>
      <c r="O189" s="51"/>
      <c r="P189" s="47"/>
      <c r="Q189" s="47"/>
      <c r="R189" s="28"/>
      <c r="S189" s="28"/>
      <c r="T189" s="28"/>
      <c r="U189" s="29">
        <f>SUM(R189:T189)</f>
        <v>0</v>
      </c>
      <c r="V189" s="28"/>
      <c r="W189" s="28">
        <v>196976000</v>
      </c>
      <c r="X189" s="28"/>
      <c r="Y189" s="29">
        <f>SUM(V189:X189)</f>
        <v>196976000</v>
      </c>
      <c r="Z189" s="28"/>
      <c r="AA189" s="28"/>
      <c r="AB189" s="28"/>
      <c r="AC189" s="29">
        <f>SUM(Z189:AB189)</f>
        <v>0</v>
      </c>
      <c r="AD189" s="28"/>
      <c r="AE189" s="28">
        <v>196976000</v>
      </c>
      <c r="AF189" s="28">
        <v>0</v>
      </c>
      <c r="AG189" s="29">
        <f>SUM(AD189:AF189)</f>
        <v>196976000</v>
      </c>
      <c r="AH189" s="29">
        <f t="shared" ref="AH189" si="120">SUM(U189,Y189,AC189,AG189)</f>
        <v>393952000</v>
      </c>
      <c r="AI189" s="109">
        <f>IF(ISERROR(AH189/J188),0,AH189/J188)</f>
        <v>1</v>
      </c>
      <c r="AJ189" s="109">
        <f>IF(ISERROR(AH189/$AH$191),"-",AH189/$AH$191)</f>
        <v>1</v>
      </c>
    </row>
    <row r="190" spans="1:36" s="11" customFormat="1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393952000</v>
      </c>
      <c r="K190" s="222">
        <f>SUM(K189:K189)</f>
        <v>393952000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 t="shared" ref="R190:AH190" si="121">SUM(R189:R189)</f>
        <v>0</v>
      </c>
      <c r="S190" s="222">
        <f t="shared" si="121"/>
        <v>0</v>
      </c>
      <c r="T190" s="222">
        <f t="shared" si="121"/>
        <v>0</v>
      </c>
      <c r="U190" s="222">
        <f t="shared" si="121"/>
        <v>0</v>
      </c>
      <c r="V190" s="222">
        <f t="shared" si="121"/>
        <v>0</v>
      </c>
      <c r="W190" s="222">
        <f t="shared" si="121"/>
        <v>196976000</v>
      </c>
      <c r="X190" s="222">
        <f t="shared" si="121"/>
        <v>0</v>
      </c>
      <c r="Y190" s="222">
        <f t="shared" si="121"/>
        <v>196976000</v>
      </c>
      <c r="Z190" s="222">
        <f t="shared" si="121"/>
        <v>0</v>
      </c>
      <c r="AA190" s="222">
        <f t="shared" si="121"/>
        <v>0</v>
      </c>
      <c r="AB190" s="222">
        <f t="shared" si="121"/>
        <v>0</v>
      </c>
      <c r="AC190" s="222">
        <f t="shared" si="121"/>
        <v>0</v>
      </c>
      <c r="AD190" s="222">
        <f t="shared" si="121"/>
        <v>0</v>
      </c>
      <c r="AE190" s="222">
        <f t="shared" si="121"/>
        <v>196976000</v>
      </c>
      <c r="AF190" s="222">
        <f t="shared" si="121"/>
        <v>0</v>
      </c>
      <c r="AG190" s="222">
        <f t="shared" si="121"/>
        <v>196976000</v>
      </c>
      <c r="AH190" s="222">
        <f t="shared" si="121"/>
        <v>393952000</v>
      </c>
      <c r="AI190" s="230">
        <f>IF(ISERROR(AH190/J190),0,AH190/J190)</f>
        <v>1</v>
      </c>
      <c r="AJ190" s="230">
        <f>IF(ISERROR(AH190/$AH$191),0,AH190/$AH$191)</f>
        <v>1</v>
      </c>
    </row>
    <row r="191" spans="1:36" ht="15" customHeight="1" x14ac:dyDescent="0.25">
      <c r="A191" s="568" t="s">
        <v>122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393952000</v>
      </c>
      <c r="K191" s="225">
        <f>+K19+K31+K43+K55+K67+K79+K91+K103+K115+K127+K139+K151+K187+K163+K175+K190</f>
        <v>393952000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2">+R19+R31+R43+R55+R67+R79+R91+R103+R115+R127+R139+R151+R187+R163+R175+R190</f>
        <v>0</v>
      </c>
      <c r="S191" s="225">
        <f t="shared" si="122"/>
        <v>0</v>
      </c>
      <c r="T191" s="225">
        <f t="shared" si="122"/>
        <v>0</v>
      </c>
      <c r="U191" s="225">
        <f t="shared" si="122"/>
        <v>0</v>
      </c>
      <c r="V191" s="225">
        <f t="shared" si="122"/>
        <v>0</v>
      </c>
      <c r="W191" s="225">
        <f t="shared" si="122"/>
        <v>196976000</v>
      </c>
      <c r="X191" s="225">
        <f t="shared" si="122"/>
        <v>0</v>
      </c>
      <c r="Y191" s="225">
        <f t="shared" si="122"/>
        <v>196976000</v>
      </c>
      <c r="Z191" s="225">
        <f t="shared" si="122"/>
        <v>0</v>
      </c>
      <c r="AA191" s="225">
        <f t="shared" si="122"/>
        <v>0</v>
      </c>
      <c r="AB191" s="225">
        <f t="shared" si="122"/>
        <v>0</v>
      </c>
      <c r="AC191" s="225">
        <f t="shared" si="122"/>
        <v>0</v>
      </c>
      <c r="AD191" s="225">
        <f t="shared" si="122"/>
        <v>0</v>
      </c>
      <c r="AE191" s="225">
        <f t="shared" si="122"/>
        <v>196976000</v>
      </c>
      <c r="AF191" s="225">
        <f t="shared" si="122"/>
        <v>0</v>
      </c>
      <c r="AG191" s="225">
        <f t="shared" si="122"/>
        <v>196976000</v>
      </c>
      <c r="AH191" s="225">
        <f t="shared" si="122"/>
        <v>393952000</v>
      </c>
      <c r="AI191" s="229">
        <f>IF(ISERROR(AH191/J191),0,AH191/J191)</f>
        <v>1</v>
      </c>
      <c r="AJ191" s="229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topLeftCell="A9" zoomScaleNormal="100" workbookViewId="0">
      <selection activeCell="Q12" sqref="Q12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customWidth="1" outlineLevel="1"/>
    <col min="18" max="18" width="11.42578125" style="12" customWidth="1"/>
    <col min="19" max="21" width="11.7109375" style="12" hidden="1" customWidth="1" outlineLevel="1"/>
    <col min="22" max="22" width="11.42578125" style="12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+'24-02-020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+'24-02-020 Ind. Proy'!A5:U5</f>
        <v>24-02-020 "Programa de Educación Media"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+'24-02-020 Ind. Proy'!J19</f>
        <v>0</v>
      </c>
      <c r="C8" s="9">
        <f>+'24-02-020 Ind. Proy'!K19</f>
        <v>0</v>
      </c>
      <c r="D8" s="9">
        <f>+'24-02-020 Ind. Proy'!M19</f>
        <v>0</v>
      </c>
      <c r="E8" s="9">
        <f>+'24-02-020 Ind. Proy'!N19</f>
        <v>0</v>
      </c>
      <c r="F8" s="9">
        <f>+'24-02-020 Ind. Proy'!O19</f>
        <v>0</v>
      </c>
      <c r="G8" s="9">
        <f>+'24-02-020 Ind. Proy'!R19</f>
        <v>0</v>
      </c>
      <c r="H8" s="9">
        <f>+'24-02-020 Ind. Proy'!S19</f>
        <v>0</v>
      </c>
      <c r="I8" s="9">
        <f>+'24-02-020 Ind. Proy'!T19</f>
        <v>0</v>
      </c>
      <c r="J8" s="9">
        <f>+'24-02-020 Ind. Proy'!U19</f>
        <v>0</v>
      </c>
      <c r="K8" s="9">
        <f>+'24-02-020 Ind. Proy'!V19</f>
        <v>0</v>
      </c>
      <c r="L8" s="9">
        <f>+'24-02-020 Ind. Proy'!W19</f>
        <v>0</v>
      </c>
      <c r="M8" s="9">
        <f>+'24-02-020 Ind. Proy'!X19</f>
        <v>0</v>
      </c>
      <c r="N8" s="9">
        <f>+'24-02-020 Ind. Proy'!Y19</f>
        <v>0</v>
      </c>
      <c r="O8" s="9">
        <f>+'24-02-020 Ind. Proy'!Z19</f>
        <v>0</v>
      </c>
      <c r="P8" s="9">
        <f>+'24-02-020 Ind. Proy'!AA19</f>
        <v>0</v>
      </c>
      <c r="Q8" s="9">
        <f>+'24-02-020 Ind. Proy'!AB19</f>
        <v>0</v>
      </c>
      <c r="R8" s="9">
        <f>+'24-02-020 Ind. Proy'!AC19</f>
        <v>0</v>
      </c>
      <c r="S8" s="9">
        <f>+'24-02-020 Ind. Proy'!AD19</f>
        <v>0</v>
      </c>
      <c r="T8" s="9">
        <f>+'24-02-020 Ind. Proy'!AE19</f>
        <v>0</v>
      </c>
      <c r="U8" s="9">
        <f>+'24-02-020 Ind. Proy'!AF19</f>
        <v>0</v>
      </c>
      <c r="V8" s="9">
        <f>+'24-02-020 Ind. Proy'!AG19</f>
        <v>0</v>
      </c>
      <c r="W8" s="9">
        <f>+'24-02-020 Ind. Proy'!AH19</f>
        <v>0</v>
      </c>
      <c r="X8" s="109">
        <f>+'24-02-020 Ind. Proy'!AI19</f>
        <v>0</v>
      </c>
      <c r="Y8" s="109">
        <f>+'24-02-020 Ind. Proy'!AJ19</f>
        <v>0</v>
      </c>
    </row>
    <row r="9" spans="1:25" ht="24.75" customHeight="1" x14ac:dyDescent="0.25">
      <c r="A9" s="43" t="s">
        <v>48</v>
      </c>
      <c r="B9" s="9">
        <f>+'24-02-020 Ind. Proy'!J31</f>
        <v>0</v>
      </c>
      <c r="C9" s="9">
        <f>+'24-02-020 Ind. Proy'!K31</f>
        <v>0</v>
      </c>
      <c r="D9" s="9">
        <f>+'24-02-020 Ind. Proy'!M31</f>
        <v>0</v>
      </c>
      <c r="E9" s="9">
        <f>+'24-02-020 Ind. Proy'!N31</f>
        <v>0</v>
      </c>
      <c r="F9" s="9">
        <f>+'24-02-020 Ind. Proy'!O31</f>
        <v>0</v>
      </c>
      <c r="G9" s="9">
        <f>+'24-02-020 Ind. Proy'!R31</f>
        <v>0</v>
      </c>
      <c r="H9" s="9">
        <f>+'24-02-020 Ind. Proy'!S31</f>
        <v>0</v>
      </c>
      <c r="I9" s="9">
        <f>+'24-02-020 Ind. Proy'!T31</f>
        <v>0</v>
      </c>
      <c r="J9" s="9">
        <f>+'24-02-020 Ind. Proy'!U31</f>
        <v>0</v>
      </c>
      <c r="K9" s="9">
        <f>+'24-02-020 Ind. Proy'!V31</f>
        <v>0</v>
      </c>
      <c r="L9" s="9">
        <f>+'24-02-020 Ind. Proy'!W31</f>
        <v>0</v>
      </c>
      <c r="M9" s="9">
        <f>+'24-02-020 Ind. Proy'!X31</f>
        <v>0</v>
      </c>
      <c r="N9" s="9">
        <f>+'24-02-020 Ind. Proy'!Y31</f>
        <v>0</v>
      </c>
      <c r="O9" s="9">
        <f>+'24-02-020 Ind. Proy'!Z31</f>
        <v>0</v>
      </c>
      <c r="P9" s="9">
        <f>+'24-02-020 Ind. Proy'!AA31</f>
        <v>0</v>
      </c>
      <c r="Q9" s="9">
        <f>+'24-02-020 Ind. Proy'!AB31</f>
        <v>0</v>
      </c>
      <c r="R9" s="9">
        <f>+'24-02-020 Ind. Proy'!AC31</f>
        <v>0</v>
      </c>
      <c r="S9" s="9">
        <f>+'24-02-020 Ind. Proy'!AD31</f>
        <v>0</v>
      </c>
      <c r="T9" s="9">
        <f>+'24-02-020 Ind. Proy'!AE31</f>
        <v>0</v>
      </c>
      <c r="U9" s="9">
        <f>+'24-02-020 Ind. Proy'!AF31</f>
        <v>0</v>
      </c>
      <c r="V9" s="9">
        <f>+'24-02-020 Ind. Proy'!AG31</f>
        <v>0</v>
      </c>
      <c r="W9" s="9">
        <f>+'24-02-020 Ind. Proy'!AH31</f>
        <v>0</v>
      </c>
      <c r="X9" s="109">
        <f>+'24-02-020 Ind. Proy'!AI31</f>
        <v>0</v>
      </c>
      <c r="Y9" s="109">
        <f>+'24-02-020 Ind. Proy'!AJ31</f>
        <v>0</v>
      </c>
    </row>
    <row r="10" spans="1:25" ht="24.75" customHeight="1" x14ac:dyDescent="0.25">
      <c r="A10" s="43" t="s">
        <v>50</v>
      </c>
      <c r="B10" s="9">
        <f>+'24-02-020 Ind. Proy'!J43</f>
        <v>0</v>
      </c>
      <c r="C10" s="9">
        <f>+'24-02-020 Ind. Proy'!K43</f>
        <v>0</v>
      </c>
      <c r="D10" s="9">
        <f>+'24-02-020 Ind. Proy'!M43</f>
        <v>0</v>
      </c>
      <c r="E10" s="9">
        <f>+'24-02-020 Ind. Proy'!N43</f>
        <v>0</v>
      </c>
      <c r="F10" s="9">
        <f>+'24-02-020 Ind. Proy'!O43</f>
        <v>0</v>
      </c>
      <c r="G10" s="9">
        <f>+'24-02-020 Ind. Proy'!R43</f>
        <v>0</v>
      </c>
      <c r="H10" s="9">
        <f>+'24-02-020 Ind. Proy'!S43</f>
        <v>0</v>
      </c>
      <c r="I10" s="9">
        <f>+'24-02-020 Ind. Proy'!T43</f>
        <v>0</v>
      </c>
      <c r="J10" s="9">
        <f>+'24-02-020 Ind. Proy'!U43</f>
        <v>0</v>
      </c>
      <c r="K10" s="9">
        <f>+'24-02-020 Ind. Proy'!V43</f>
        <v>0</v>
      </c>
      <c r="L10" s="9">
        <f>+'24-02-020 Ind. Proy'!W43</f>
        <v>0</v>
      </c>
      <c r="M10" s="9">
        <f>+'24-02-020 Ind. Proy'!X43</f>
        <v>0</v>
      </c>
      <c r="N10" s="9">
        <f>+'24-02-020 Ind. Proy'!Y43</f>
        <v>0</v>
      </c>
      <c r="O10" s="9">
        <f>+'24-02-020 Ind. Proy'!Z43</f>
        <v>0</v>
      </c>
      <c r="P10" s="9">
        <f>+'24-02-020 Ind. Proy'!AA43</f>
        <v>0</v>
      </c>
      <c r="Q10" s="9">
        <f>+'24-02-020 Ind. Proy'!AB43</f>
        <v>0</v>
      </c>
      <c r="R10" s="9">
        <f>+'24-02-020 Ind. Proy'!AC43</f>
        <v>0</v>
      </c>
      <c r="S10" s="9">
        <f>+'24-02-020 Ind. Proy'!AD43</f>
        <v>0</v>
      </c>
      <c r="T10" s="9">
        <f>+'24-02-020 Ind. Proy'!AE43</f>
        <v>0</v>
      </c>
      <c r="U10" s="9">
        <f>+'24-02-020 Ind. Proy'!AF43</f>
        <v>0</v>
      </c>
      <c r="V10" s="9">
        <f>+'24-02-020 Ind. Proy'!AG43</f>
        <v>0</v>
      </c>
      <c r="W10" s="9">
        <f>+'24-02-020 Ind. Proy'!AH43</f>
        <v>0</v>
      </c>
      <c r="X10" s="109">
        <f>+'24-02-020 Ind. Proy'!AI43</f>
        <v>0</v>
      </c>
      <c r="Y10" s="109">
        <f>+'24-02-020 Ind. Proy'!AJ43</f>
        <v>0</v>
      </c>
    </row>
    <row r="11" spans="1:25" ht="24.75" customHeight="1" x14ac:dyDescent="0.25">
      <c r="A11" s="43" t="s">
        <v>52</v>
      </c>
      <c r="B11" s="9">
        <f>+'24-02-020 Ind. Proy'!J55</f>
        <v>0</v>
      </c>
      <c r="C11" s="9">
        <f>+'24-02-020 Ind. Proy'!K55</f>
        <v>0</v>
      </c>
      <c r="D11" s="9">
        <f>+'24-02-020 Ind. Proy'!M55</f>
        <v>0</v>
      </c>
      <c r="E11" s="9">
        <f>+'24-02-020 Ind. Proy'!N55</f>
        <v>0</v>
      </c>
      <c r="F11" s="9">
        <f>+'24-02-020 Ind. Proy'!O55</f>
        <v>0</v>
      </c>
      <c r="G11" s="9">
        <f>+'24-02-020 Ind. Proy'!R55</f>
        <v>0</v>
      </c>
      <c r="H11" s="9">
        <f>+'24-02-020 Ind. Proy'!S55</f>
        <v>0</v>
      </c>
      <c r="I11" s="9">
        <f>+'24-02-020 Ind. Proy'!T55</f>
        <v>0</v>
      </c>
      <c r="J11" s="9">
        <f>+'24-02-020 Ind. Proy'!U55</f>
        <v>0</v>
      </c>
      <c r="K11" s="9">
        <f>+'24-02-020 Ind. Proy'!V55</f>
        <v>0</v>
      </c>
      <c r="L11" s="9">
        <f>+'24-02-020 Ind. Proy'!W55</f>
        <v>0</v>
      </c>
      <c r="M11" s="9">
        <f>+'24-02-020 Ind. Proy'!X55</f>
        <v>0</v>
      </c>
      <c r="N11" s="9">
        <f>+'24-02-020 Ind. Proy'!Y55</f>
        <v>0</v>
      </c>
      <c r="O11" s="9">
        <f>+'24-02-020 Ind. Proy'!Z55</f>
        <v>0</v>
      </c>
      <c r="P11" s="9">
        <f>+'24-02-020 Ind. Proy'!AA55</f>
        <v>0</v>
      </c>
      <c r="Q11" s="9">
        <f>+'24-02-020 Ind. Proy'!AB55</f>
        <v>0</v>
      </c>
      <c r="R11" s="9">
        <f>+'24-02-020 Ind. Proy'!AC55</f>
        <v>0</v>
      </c>
      <c r="S11" s="9">
        <f>+'24-02-020 Ind. Proy'!AD55</f>
        <v>0</v>
      </c>
      <c r="T11" s="9">
        <f>+'24-02-020 Ind. Proy'!AE55</f>
        <v>0</v>
      </c>
      <c r="U11" s="9">
        <f>+'24-02-020 Ind. Proy'!AF55</f>
        <v>0</v>
      </c>
      <c r="V11" s="9">
        <f>+'24-02-020 Ind. Proy'!AG55</f>
        <v>0</v>
      </c>
      <c r="W11" s="9">
        <f>+'24-02-020 Ind. Proy'!AH55</f>
        <v>0</v>
      </c>
      <c r="X11" s="109">
        <f>+'24-02-020 Ind. Proy'!AI55</f>
        <v>0</v>
      </c>
      <c r="Y11" s="109">
        <f>+'24-02-020 Ind. Proy'!AJ55</f>
        <v>0</v>
      </c>
    </row>
    <row r="12" spans="1:25" ht="24.75" customHeight="1" x14ac:dyDescent="0.25">
      <c r="A12" s="43" t="s">
        <v>54</v>
      </c>
      <c r="B12" s="9">
        <f>+'24-02-020 Ind. Proy'!J67</f>
        <v>0</v>
      </c>
      <c r="C12" s="9">
        <f>+'24-02-020 Ind. Proy'!K67</f>
        <v>0</v>
      </c>
      <c r="D12" s="9">
        <f>+'24-02-020 Ind. Proy'!M67</f>
        <v>0</v>
      </c>
      <c r="E12" s="9">
        <f>+'24-02-020 Ind. Proy'!N67</f>
        <v>0</v>
      </c>
      <c r="F12" s="9">
        <f>+'24-02-020 Ind. Proy'!O67</f>
        <v>0</v>
      </c>
      <c r="G12" s="9">
        <f>+'24-02-020 Ind. Proy'!R67</f>
        <v>0</v>
      </c>
      <c r="H12" s="9">
        <f>+'24-02-020 Ind. Proy'!S67</f>
        <v>0</v>
      </c>
      <c r="I12" s="9">
        <f>+'24-02-020 Ind. Proy'!T67</f>
        <v>0</v>
      </c>
      <c r="J12" s="9">
        <f>+'24-02-020 Ind. Proy'!U67</f>
        <v>0</v>
      </c>
      <c r="K12" s="9">
        <f>+'24-02-020 Ind. Proy'!V67</f>
        <v>0</v>
      </c>
      <c r="L12" s="9">
        <f>+'24-02-020 Ind. Proy'!W67</f>
        <v>0</v>
      </c>
      <c r="M12" s="9">
        <f>+'24-02-020 Ind. Proy'!X67</f>
        <v>0</v>
      </c>
      <c r="N12" s="9">
        <f>+'24-02-020 Ind. Proy'!Y67</f>
        <v>0</v>
      </c>
      <c r="O12" s="9">
        <f>+'24-02-020 Ind. Proy'!Z67</f>
        <v>0</v>
      </c>
      <c r="P12" s="9">
        <f>+'24-02-020 Ind. Proy'!AA67</f>
        <v>0</v>
      </c>
      <c r="Q12" s="9">
        <f>+'24-02-020 Ind. Proy'!AB67</f>
        <v>0</v>
      </c>
      <c r="R12" s="9">
        <f>+'24-02-020 Ind. Proy'!AC67</f>
        <v>0</v>
      </c>
      <c r="S12" s="9">
        <f>+'24-02-020 Ind. Proy'!AD67</f>
        <v>0</v>
      </c>
      <c r="T12" s="9">
        <f>+'24-02-020 Ind. Proy'!AE67</f>
        <v>0</v>
      </c>
      <c r="U12" s="9">
        <f>+'24-02-020 Ind. Proy'!AF67</f>
        <v>0</v>
      </c>
      <c r="V12" s="9">
        <f>+'24-02-020 Ind. Proy'!AG67</f>
        <v>0</v>
      </c>
      <c r="W12" s="9">
        <f>+'24-02-020 Ind. Proy'!AH67</f>
        <v>0</v>
      </c>
      <c r="X12" s="109">
        <f>+'24-02-020 Ind. Proy'!AI67</f>
        <v>0</v>
      </c>
      <c r="Y12" s="109">
        <f>+'24-02-020 Ind. Proy'!AJ67</f>
        <v>0</v>
      </c>
    </row>
    <row r="13" spans="1:25" ht="24.75" customHeight="1" x14ac:dyDescent="0.25">
      <c r="A13" s="43" t="s">
        <v>56</v>
      </c>
      <c r="B13" s="9">
        <f>+'24-02-020 Ind. Proy'!J79</f>
        <v>0</v>
      </c>
      <c r="C13" s="9">
        <f>+'24-02-020 Ind. Proy'!K79</f>
        <v>0</v>
      </c>
      <c r="D13" s="9">
        <f>+'24-02-020 Ind. Proy'!M79</f>
        <v>0</v>
      </c>
      <c r="E13" s="9">
        <f>+'24-02-020 Ind. Proy'!N79</f>
        <v>0</v>
      </c>
      <c r="F13" s="9">
        <f>+'24-02-020 Ind. Proy'!O79</f>
        <v>0</v>
      </c>
      <c r="G13" s="9">
        <f>+'24-02-020 Ind. Proy'!R79</f>
        <v>0</v>
      </c>
      <c r="H13" s="9">
        <f>+'24-02-020 Ind. Proy'!S79</f>
        <v>0</v>
      </c>
      <c r="I13" s="9">
        <f>+'24-02-020 Ind. Proy'!T79</f>
        <v>0</v>
      </c>
      <c r="J13" s="9">
        <f>+'24-02-020 Ind. Proy'!U79</f>
        <v>0</v>
      </c>
      <c r="K13" s="9">
        <f>+'24-02-020 Ind. Proy'!V79</f>
        <v>0</v>
      </c>
      <c r="L13" s="9">
        <f>+'24-02-020 Ind. Proy'!W79</f>
        <v>0</v>
      </c>
      <c r="M13" s="9">
        <f>+'24-02-020 Ind. Proy'!X79</f>
        <v>0</v>
      </c>
      <c r="N13" s="9">
        <f>+'24-02-020 Ind. Proy'!Y79</f>
        <v>0</v>
      </c>
      <c r="O13" s="9">
        <f>+'24-02-020 Ind. Proy'!Z79</f>
        <v>0</v>
      </c>
      <c r="P13" s="9">
        <f>+'24-02-020 Ind. Proy'!AA79</f>
        <v>0</v>
      </c>
      <c r="Q13" s="9">
        <f>+'24-02-020 Ind. Proy'!AB79</f>
        <v>0</v>
      </c>
      <c r="R13" s="9">
        <f>+'24-02-020 Ind. Proy'!AC79</f>
        <v>0</v>
      </c>
      <c r="S13" s="9">
        <f>+'24-02-020 Ind. Proy'!AD79</f>
        <v>0</v>
      </c>
      <c r="T13" s="9">
        <f>+'24-02-020 Ind. Proy'!AE79</f>
        <v>0</v>
      </c>
      <c r="U13" s="9">
        <f>+'24-02-020 Ind. Proy'!AF79</f>
        <v>0</v>
      </c>
      <c r="V13" s="9">
        <f>+'24-02-020 Ind. Proy'!AG79</f>
        <v>0</v>
      </c>
      <c r="W13" s="9">
        <f>+'24-02-020 Ind. Proy'!AH79</f>
        <v>0</v>
      </c>
      <c r="X13" s="109">
        <f>+'24-02-020 Ind. Proy'!AI79</f>
        <v>0</v>
      </c>
      <c r="Y13" s="109">
        <f>+'24-02-020 Ind. Proy'!AJ79</f>
        <v>0</v>
      </c>
    </row>
    <row r="14" spans="1:25" ht="24.75" customHeight="1" x14ac:dyDescent="0.25">
      <c r="A14" s="43" t="s">
        <v>58</v>
      </c>
      <c r="B14" s="9">
        <f>+'24-02-020 Ind. Proy'!J91</f>
        <v>0</v>
      </c>
      <c r="C14" s="9">
        <f>+'24-02-020 Ind. Proy'!K91</f>
        <v>0</v>
      </c>
      <c r="D14" s="9">
        <f>+'24-02-020 Ind. Proy'!M91</f>
        <v>0</v>
      </c>
      <c r="E14" s="9">
        <f>+'24-02-020 Ind. Proy'!N91</f>
        <v>0</v>
      </c>
      <c r="F14" s="9">
        <f>+'24-02-020 Ind. Proy'!O91</f>
        <v>0</v>
      </c>
      <c r="G14" s="9">
        <f>+'24-02-020 Ind. Proy'!R91</f>
        <v>0</v>
      </c>
      <c r="H14" s="9">
        <f>+'24-02-020 Ind. Proy'!S91</f>
        <v>0</v>
      </c>
      <c r="I14" s="9">
        <f>+'24-02-020 Ind. Proy'!T91</f>
        <v>0</v>
      </c>
      <c r="J14" s="9">
        <f>+'24-02-020 Ind. Proy'!U91</f>
        <v>0</v>
      </c>
      <c r="K14" s="9">
        <f>+'24-02-020 Ind. Proy'!V91</f>
        <v>0</v>
      </c>
      <c r="L14" s="9">
        <f>+'24-02-020 Ind. Proy'!W91</f>
        <v>0</v>
      </c>
      <c r="M14" s="9">
        <f>+'24-02-020 Ind. Proy'!X91</f>
        <v>0</v>
      </c>
      <c r="N14" s="9">
        <f>+'24-02-020 Ind. Proy'!Y91</f>
        <v>0</v>
      </c>
      <c r="O14" s="9">
        <f>+'24-02-020 Ind. Proy'!Z91</f>
        <v>0</v>
      </c>
      <c r="P14" s="9">
        <f>+'24-02-020 Ind. Proy'!AA91</f>
        <v>0</v>
      </c>
      <c r="Q14" s="9">
        <f>+'24-02-020 Ind. Proy'!AB91</f>
        <v>0</v>
      </c>
      <c r="R14" s="9">
        <f>+'24-02-020 Ind. Proy'!AC91</f>
        <v>0</v>
      </c>
      <c r="S14" s="9">
        <f>+'24-02-020 Ind. Proy'!AD91</f>
        <v>0</v>
      </c>
      <c r="T14" s="9">
        <f>+'24-02-020 Ind. Proy'!AE91</f>
        <v>0</v>
      </c>
      <c r="U14" s="9">
        <f>+'24-02-020 Ind. Proy'!AF91</f>
        <v>0</v>
      </c>
      <c r="V14" s="9">
        <f>+'24-02-020 Ind. Proy'!AG91</f>
        <v>0</v>
      </c>
      <c r="W14" s="9">
        <f>+'24-02-020 Ind. Proy'!AH91</f>
        <v>0</v>
      </c>
      <c r="X14" s="109">
        <f>+'24-02-020 Ind. Proy'!AI91</f>
        <v>0</v>
      </c>
      <c r="Y14" s="109">
        <f>+'24-02-020 Ind. Proy'!AJ91</f>
        <v>0</v>
      </c>
    </row>
    <row r="15" spans="1:25" ht="24.75" customHeight="1" x14ac:dyDescent="0.25">
      <c r="A15" s="43" t="s">
        <v>60</v>
      </c>
      <c r="B15" s="9">
        <f>+'24-02-020 Ind. Proy'!J103</f>
        <v>0</v>
      </c>
      <c r="C15" s="9">
        <f>+'24-02-020 Ind. Proy'!K103</f>
        <v>0</v>
      </c>
      <c r="D15" s="9">
        <f>+'24-02-020 Ind. Proy'!M103</f>
        <v>0</v>
      </c>
      <c r="E15" s="9">
        <f>+'24-02-020 Ind. Proy'!N103</f>
        <v>0</v>
      </c>
      <c r="F15" s="9">
        <f>+'24-02-020 Ind. Proy'!O103</f>
        <v>0</v>
      </c>
      <c r="G15" s="9">
        <f>+'24-02-020 Ind. Proy'!R103</f>
        <v>0</v>
      </c>
      <c r="H15" s="9">
        <f>+'24-02-020 Ind. Proy'!S103</f>
        <v>0</v>
      </c>
      <c r="I15" s="9">
        <f>+'24-02-020 Ind. Proy'!T103</f>
        <v>0</v>
      </c>
      <c r="J15" s="9">
        <f>+'24-02-020 Ind. Proy'!U103</f>
        <v>0</v>
      </c>
      <c r="K15" s="9">
        <f>+'24-02-020 Ind. Proy'!V103</f>
        <v>0</v>
      </c>
      <c r="L15" s="9">
        <f>+'24-02-020 Ind. Proy'!W103</f>
        <v>0</v>
      </c>
      <c r="M15" s="9">
        <f>+'24-02-020 Ind. Proy'!X103</f>
        <v>0</v>
      </c>
      <c r="N15" s="9">
        <f>+'24-02-020 Ind. Proy'!Y103</f>
        <v>0</v>
      </c>
      <c r="O15" s="9">
        <f>+'24-02-020 Ind. Proy'!Z103</f>
        <v>0</v>
      </c>
      <c r="P15" s="9">
        <f>+'24-02-020 Ind. Proy'!AA103</f>
        <v>0</v>
      </c>
      <c r="Q15" s="9">
        <f>+'24-02-020 Ind. Proy'!AB103</f>
        <v>0</v>
      </c>
      <c r="R15" s="9">
        <f>+'24-02-020 Ind. Proy'!AC103</f>
        <v>0</v>
      </c>
      <c r="S15" s="9">
        <f>+'24-02-020 Ind. Proy'!AD103</f>
        <v>0</v>
      </c>
      <c r="T15" s="9">
        <f>+'24-02-020 Ind. Proy'!AE103</f>
        <v>0</v>
      </c>
      <c r="U15" s="9">
        <f>+'24-02-020 Ind. Proy'!AF103</f>
        <v>0</v>
      </c>
      <c r="V15" s="9">
        <f>+'24-02-020 Ind. Proy'!AG103</f>
        <v>0</v>
      </c>
      <c r="W15" s="9">
        <f>+'24-02-020 Ind. Proy'!AH103</f>
        <v>0</v>
      </c>
      <c r="X15" s="109">
        <f>+'24-02-020 Ind. Proy'!AI103</f>
        <v>0</v>
      </c>
      <c r="Y15" s="109">
        <f>+'24-02-020 Ind. Proy'!AJ103</f>
        <v>0</v>
      </c>
    </row>
    <row r="16" spans="1:25" ht="24.75" customHeight="1" x14ac:dyDescent="0.25">
      <c r="A16" s="43" t="s">
        <v>62</v>
      </c>
      <c r="B16" s="9">
        <f>+'24-02-020 Ind. Proy'!J115</f>
        <v>0</v>
      </c>
      <c r="C16" s="9">
        <f>+'24-02-020 Ind. Proy'!K115</f>
        <v>0</v>
      </c>
      <c r="D16" s="9">
        <f>+'24-02-020 Ind. Proy'!M115</f>
        <v>0</v>
      </c>
      <c r="E16" s="9">
        <f>+'24-02-020 Ind. Proy'!N115</f>
        <v>0</v>
      </c>
      <c r="F16" s="9">
        <f>+'24-02-020 Ind. Proy'!O115</f>
        <v>0</v>
      </c>
      <c r="G16" s="9">
        <f>+'24-02-020 Ind. Proy'!R115</f>
        <v>0</v>
      </c>
      <c r="H16" s="9">
        <f>+'24-02-020 Ind. Proy'!S115</f>
        <v>0</v>
      </c>
      <c r="I16" s="9">
        <f>+'24-02-020 Ind. Proy'!T115</f>
        <v>0</v>
      </c>
      <c r="J16" s="9">
        <f>+'24-02-020 Ind. Proy'!U115</f>
        <v>0</v>
      </c>
      <c r="K16" s="9">
        <f>+'24-02-020 Ind. Proy'!V115</f>
        <v>0</v>
      </c>
      <c r="L16" s="9">
        <f>+'24-02-020 Ind. Proy'!W115</f>
        <v>0</v>
      </c>
      <c r="M16" s="9">
        <f>+'24-02-020 Ind. Proy'!X115</f>
        <v>0</v>
      </c>
      <c r="N16" s="9">
        <f>+'24-02-020 Ind. Proy'!Y115</f>
        <v>0</v>
      </c>
      <c r="O16" s="9">
        <f>+'24-02-020 Ind. Proy'!Z115</f>
        <v>0</v>
      </c>
      <c r="P16" s="9">
        <f>+'24-02-020 Ind. Proy'!AA115</f>
        <v>0</v>
      </c>
      <c r="Q16" s="9">
        <f>+'24-02-020 Ind. Proy'!AB115</f>
        <v>0</v>
      </c>
      <c r="R16" s="9">
        <f>+'24-02-020 Ind. Proy'!AC115</f>
        <v>0</v>
      </c>
      <c r="S16" s="9">
        <f>+'24-02-020 Ind. Proy'!AD115</f>
        <v>0</v>
      </c>
      <c r="T16" s="9">
        <f>+'24-02-020 Ind. Proy'!AE115</f>
        <v>0</v>
      </c>
      <c r="U16" s="9">
        <f>+'24-02-020 Ind. Proy'!AF115</f>
        <v>0</v>
      </c>
      <c r="V16" s="9">
        <f>+'24-02-020 Ind. Proy'!AG115</f>
        <v>0</v>
      </c>
      <c r="W16" s="9">
        <f>+'24-02-020 Ind. Proy'!AH115</f>
        <v>0</v>
      </c>
      <c r="X16" s="109">
        <f>+'24-02-020 Ind. Proy'!AI104</f>
        <v>0</v>
      </c>
      <c r="Y16" s="109">
        <f>+'24-02-020 Ind. Proy'!AJ115</f>
        <v>0</v>
      </c>
    </row>
    <row r="17" spans="1:25" ht="24.75" customHeight="1" x14ac:dyDescent="0.25">
      <c r="A17" s="43" t="s">
        <v>64</v>
      </c>
      <c r="B17" s="9">
        <f>+'24-02-020 Ind. Proy'!J127</f>
        <v>0</v>
      </c>
      <c r="C17" s="9">
        <f>+'24-02-020 Ind. Proy'!K127</f>
        <v>0</v>
      </c>
      <c r="D17" s="9">
        <f>+'24-02-020 Ind. Proy'!M127</f>
        <v>0</v>
      </c>
      <c r="E17" s="9">
        <f>+'24-02-020 Ind. Proy'!N127</f>
        <v>0</v>
      </c>
      <c r="F17" s="9">
        <f>+'24-02-020 Ind. Proy'!O127</f>
        <v>0</v>
      </c>
      <c r="G17" s="9">
        <f>+'24-02-020 Ind. Proy'!R127</f>
        <v>0</v>
      </c>
      <c r="H17" s="9">
        <f>+'24-02-020 Ind. Proy'!S127</f>
        <v>0</v>
      </c>
      <c r="I17" s="9">
        <f>+'24-02-020 Ind. Proy'!T127</f>
        <v>0</v>
      </c>
      <c r="J17" s="9">
        <f>+'24-02-020 Ind. Proy'!U127</f>
        <v>0</v>
      </c>
      <c r="K17" s="9">
        <f>+'24-02-020 Ind. Proy'!V127</f>
        <v>0</v>
      </c>
      <c r="L17" s="9">
        <f>+'24-02-020 Ind. Proy'!W127</f>
        <v>0</v>
      </c>
      <c r="M17" s="9">
        <f>+'24-02-020 Ind. Proy'!X127</f>
        <v>0</v>
      </c>
      <c r="N17" s="9">
        <f>+'24-02-020 Ind. Proy'!Y127</f>
        <v>0</v>
      </c>
      <c r="O17" s="9">
        <f>+'24-02-020 Ind. Proy'!Z127</f>
        <v>0</v>
      </c>
      <c r="P17" s="9">
        <f>+'24-02-020 Ind. Proy'!AA127</f>
        <v>0</v>
      </c>
      <c r="Q17" s="9">
        <f>+'24-02-020 Ind. Proy'!AB127</f>
        <v>0</v>
      </c>
      <c r="R17" s="9">
        <f>+'24-02-020 Ind. Proy'!AC127</f>
        <v>0</v>
      </c>
      <c r="S17" s="9">
        <f>+'24-02-020 Ind. Proy'!AD127</f>
        <v>0</v>
      </c>
      <c r="T17" s="9">
        <f>+'24-02-020 Ind. Proy'!AE127</f>
        <v>0</v>
      </c>
      <c r="U17" s="9">
        <f>+'24-02-020 Ind. Proy'!AF127</f>
        <v>0</v>
      </c>
      <c r="V17" s="9">
        <f>+'24-02-020 Ind. Proy'!AG127</f>
        <v>0</v>
      </c>
      <c r="W17" s="9">
        <f>+'24-02-020 Ind. Proy'!AH127</f>
        <v>0</v>
      </c>
      <c r="X17" s="109">
        <f>+'24-02-020 Ind. Proy'!AI105</f>
        <v>0</v>
      </c>
      <c r="Y17" s="109">
        <f>+'24-02-020 Ind. Proy'!AJ116</f>
        <v>0</v>
      </c>
    </row>
    <row r="18" spans="1:25" ht="24.75" customHeight="1" x14ac:dyDescent="0.25">
      <c r="A18" s="43" t="s">
        <v>66</v>
      </c>
      <c r="B18" s="9">
        <f>+'24-02-020 Ind. Proy'!J139</f>
        <v>0</v>
      </c>
      <c r="C18" s="9">
        <f>+'24-02-020 Ind. Proy'!K139</f>
        <v>0</v>
      </c>
      <c r="D18" s="9">
        <f>+'24-02-020 Ind. Proy'!M139</f>
        <v>0</v>
      </c>
      <c r="E18" s="9">
        <f>+'24-02-020 Ind. Proy'!N139</f>
        <v>0</v>
      </c>
      <c r="F18" s="9">
        <f>+'24-02-020 Ind. Proy'!O139</f>
        <v>0</v>
      </c>
      <c r="G18" s="9">
        <f>+'24-02-020 Ind. Proy'!R139</f>
        <v>0</v>
      </c>
      <c r="H18" s="9">
        <f>+'24-02-020 Ind. Proy'!S139</f>
        <v>0</v>
      </c>
      <c r="I18" s="9">
        <f>+'24-02-020 Ind. Proy'!T139</f>
        <v>0</v>
      </c>
      <c r="J18" s="9">
        <f>+'24-02-020 Ind. Proy'!U139</f>
        <v>0</v>
      </c>
      <c r="K18" s="9">
        <f>+'24-02-020 Ind. Proy'!V139</f>
        <v>0</v>
      </c>
      <c r="L18" s="9">
        <f>+'24-02-020 Ind. Proy'!W139</f>
        <v>0</v>
      </c>
      <c r="M18" s="9">
        <f>+'24-02-020 Ind. Proy'!X139</f>
        <v>0</v>
      </c>
      <c r="N18" s="9">
        <f>+'24-02-020 Ind. Proy'!Y139</f>
        <v>0</v>
      </c>
      <c r="O18" s="9">
        <f>+'24-02-020 Ind. Proy'!Z139</f>
        <v>0</v>
      </c>
      <c r="P18" s="9">
        <f>+'24-02-020 Ind. Proy'!AA139</f>
        <v>0</v>
      </c>
      <c r="Q18" s="9">
        <f>+'24-02-020 Ind. Proy'!AB139</f>
        <v>0</v>
      </c>
      <c r="R18" s="9">
        <f>+'24-02-020 Ind. Proy'!AC139</f>
        <v>0</v>
      </c>
      <c r="S18" s="9">
        <f>+'24-02-020 Ind. Proy'!AD139</f>
        <v>0</v>
      </c>
      <c r="T18" s="9">
        <f>+'24-02-020 Ind. Proy'!AE139</f>
        <v>0</v>
      </c>
      <c r="U18" s="9">
        <f>+'24-02-020 Ind. Proy'!AF139</f>
        <v>0</v>
      </c>
      <c r="V18" s="9">
        <f>+'24-02-020 Ind. Proy'!AG139</f>
        <v>0</v>
      </c>
      <c r="W18" s="9">
        <f>+'24-02-020 Ind. Proy'!AH139</f>
        <v>0</v>
      </c>
      <c r="X18" s="109">
        <f>+'24-02-020 Ind. Proy'!AI139</f>
        <v>0</v>
      </c>
      <c r="Y18" s="109">
        <f>+'24-02-020 Ind. Proy'!AJ139</f>
        <v>0</v>
      </c>
    </row>
    <row r="19" spans="1:25" ht="24.75" customHeight="1" x14ac:dyDescent="0.25">
      <c r="A19" s="43" t="s">
        <v>68</v>
      </c>
      <c r="B19" s="9">
        <f>+'24-02-020 Ind. Proy'!J151</f>
        <v>0</v>
      </c>
      <c r="C19" s="9">
        <f>+'24-02-020 Ind. Proy'!K151</f>
        <v>0</v>
      </c>
      <c r="D19" s="9">
        <f>+'24-02-020 Ind. Proy'!M151</f>
        <v>0</v>
      </c>
      <c r="E19" s="9">
        <f>+'24-02-020 Ind. Proy'!N151</f>
        <v>0</v>
      </c>
      <c r="F19" s="9">
        <f>+'24-02-020 Ind. Proy'!O151</f>
        <v>0</v>
      </c>
      <c r="G19" s="9">
        <f>+'24-02-020 Ind. Proy'!R151</f>
        <v>0</v>
      </c>
      <c r="H19" s="9">
        <f>+'24-02-020 Ind. Proy'!S151</f>
        <v>0</v>
      </c>
      <c r="I19" s="9">
        <f>+'24-02-020 Ind. Proy'!T151</f>
        <v>0</v>
      </c>
      <c r="J19" s="9">
        <f>+'24-02-020 Ind. Proy'!U151</f>
        <v>0</v>
      </c>
      <c r="K19" s="9">
        <f>+'24-02-020 Ind. Proy'!V151</f>
        <v>0</v>
      </c>
      <c r="L19" s="9">
        <f>+'24-02-020 Ind. Proy'!W151</f>
        <v>0</v>
      </c>
      <c r="M19" s="9">
        <f>+'24-02-020 Ind. Proy'!X151</f>
        <v>0</v>
      </c>
      <c r="N19" s="9">
        <f>+'24-02-020 Ind. Proy'!Y151</f>
        <v>0</v>
      </c>
      <c r="O19" s="9">
        <f>+'24-02-020 Ind. Proy'!Z151</f>
        <v>0</v>
      </c>
      <c r="P19" s="9">
        <f>+'24-02-020 Ind. Proy'!AA151</f>
        <v>0</v>
      </c>
      <c r="Q19" s="9">
        <f>+'24-02-020 Ind. Proy'!AB151</f>
        <v>0</v>
      </c>
      <c r="R19" s="9">
        <f>+'24-02-020 Ind. Proy'!AC151</f>
        <v>0</v>
      </c>
      <c r="S19" s="9">
        <f>+'24-02-020 Ind. Proy'!AD151</f>
        <v>0</v>
      </c>
      <c r="T19" s="9">
        <f>+'24-02-020 Ind. Proy'!AE151</f>
        <v>0</v>
      </c>
      <c r="U19" s="9">
        <f>+'24-02-020 Ind. Proy'!AF151</f>
        <v>0</v>
      </c>
      <c r="V19" s="9">
        <f>+'24-02-020 Ind. Proy'!AG151</f>
        <v>0</v>
      </c>
      <c r="W19" s="9">
        <f>+'24-02-020 Ind. Proy'!AH151</f>
        <v>0</v>
      </c>
      <c r="X19" s="109">
        <f>+'24-02-020 Ind. Proy'!AI151</f>
        <v>0</v>
      </c>
      <c r="Y19" s="109">
        <f>+'24-02-020 Ind. Proy'!AJ151</f>
        <v>0</v>
      </c>
    </row>
    <row r="20" spans="1:25" ht="24.75" customHeight="1" x14ac:dyDescent="0.25">
      <c r="A20" s="44" t="s">
        <v>70</v>
      </c>
      <c r="B20" s="9">
        <f>+'24-02-020 Ind. Proy'!J163</f>
        <v>0</v>
      </c>
      <c r="C20" s="9">
        <f>+'24-02-020 Ind. Proy'!K163</f>
        <v>0</v>
      </c>
      <c r="D20" s="9">
        <f>+'24-02-020 Ind. Proy'!M163</f>
        <v>0</v>
      </c>
      <c r="E20" s="9">
        <f>+'24-02-020 Ind. Proy'!N163</f>
        <v>0</v>
      </c>
      <c r="F20" s="9">
        <f>+'24-02-020 Ind. Proy'!O163</f>
        <v>0</v>
      </c>
      <c r="G20" s="9">
        <f>+'24-02-020 Ind. Proy'!R163</f>
        <v>0</v>
      </c>
      <c r="H20" s="9">
        <f>+'24-02-020 Ind. Proy'!S163</f>
        <v>0</v>
      </c>
      <c r="I20" s="9">
        <f>+'24-02-020 Ind. Proy'!T163</f>
        <v>0</v>
      </c>
      <c r="J20" s="9">
        <f>+'24-02-020 Ind. Proy'!U163</f>
        <v>0</v>
      </c>
      <c r="K20" s="9">
        <f>+'24-02-020 Ind. Proy'!V163</f>
        <v>0</v>
      </c>
      <c r="L20" s="9">
        <f>+'24-02-020 Ind. Proy'!W163</f>
        <v>0</v>
      </c>
      <c r="M20" s="9">
        <f>+'24-02-020 Ind. Proy'!X163</f>
        <v>0</v>
      </c>
      <c r="N20" s="9">
        <f>+'24-02-020 Ind. Proy'!Y163</f>
        <v>0</v>
      </c>
      <c r="O20" s="9">
        <f>+'24-02-020 Ind. Proy'!Z163</f>
        <v>0</v>
      </c>
      <c r="P20" s="9">
        <f>+'24-02-020 Ind. Proy'!AA163</f>
        <v>0</v>
      </c>
      <c r="Q20" s="9">
        <f>+'24-02-020 Ind. Proy'!AB163</f>
        <v>0</v>
      </c>
      <c r="R20" s="9">
        <f>+'24-02-020 Ind. Proy'!AC163</f>
        <v>0</v>
      </c>
      <c r="S20" s="9">
        <f>+'24-02-020 Ind. Proy'!AD163</f>
        <v>0</v>
      </c>
      <c r="T20" s="9">
        <f>+'24-02-020 Ind. Proy'!AE163</f>
        <v>0</v>
      </c>
      <c r="U20" s="9">
        <f>+'24-02-020 Ind. Proy'!AF163</f>
        <v>0</v>
      </c>
      <c r="V20" s="9">
        <f>+'24-02-020 Ind. Proy'!AG163</f>
        <v>0</v>
      </c>
      <c r="W20" s="9">
        <f>+'24-02-020 Ind. Proy'!AH163</f>
        <v>0</v>
      </c>
      <c r="X20" s="109">
        <f>+'24-02-020 Ind. Proy'!AI163</f>
        <v>0</v>
      </c>
      <c r="Y20" s="109">
        <f>+'24-02-020 Ind. Proy'!AJ163</f>
        <v>0</v>
      </c>
    </row>
    <row r="21" spans="1:25" ht="24.75" customHeight="1" x14ac:dyDescent="0.25">
      <c r="A21" s="44" t="s">
        <v>72</v>
      </c>
      <c r="B21" s="9">
        <f>+'24-02-020 Ind. Proy'!J175</f>
        <v>0</v>
      </c>
      <c r="C21" s="9">
        <f>+'24-02-020 Ind. Proy'!K175</f>
        <v>0</v>
      </c>
      <c r="D21" s="9">
        <f>+'24-02-020 Ind. Proy'!M175</f>
        <v>0</v>
      </c>
      <c r="E21" s="9">
        <f>+'24-02-020 Ind. Proy'!N175</f>
        <v>0</v>
      </c>
      <c r="F21" s="9">
        <f>+'24-02-020 Ind. Proy'!O175</f>
        <v>0</v>
      </c>
      <c r="G21" s="9">
        <f>+'24-02-020 Ind. Proy'!R175</f>
        <v>0</v>
      </c>
      <c r="H21" s="9">
        <f>+'24-02-020 Ind. Proy'!S175</f>
        <v>0</v>
      </c>
      <c r="I21" s="9">
        <f>+'24-02-020 Ind. Proy'!T175</f>
        <v>0</v>
      </c>
      <c r="J21" s="9">
        <f>+'24-02-020 Ind. Proy'!U175</f>
        <v>0</v>
      </c>
      <c r="K21" s="9">
        <f>+'24-02-020 Ind. Proy'!V175</f>
        <v>0</v>
      </c>
      <c r="L21" s="9">
        <f>+'24-02-020 Ind. Proy'!W175</f>
        <v>0</v>
      </c>
      <c r="M21" s="9">
        <f>+'24-02-020 Ind. Proy'!X175</f>
        <v>0</v>
      </c>
      <c r="N21" s="9">
        <f>+'24-02-020 Ind. Proy'!Y175</f>
        <v>0</v>
      </c>
      <c r="O21" s="9">
        <f>+'24-02-020 Ind. Proy'!Z175</f>
        <v>0</v>
      </c>
      <c r="P21" s="9">
        <f>+'24-02-020 Ind. Proy'!AA175</f>
        <v>0</v>
      </c>
      <c r="Q21" s="9">
        <f>+'24-02-020 Ind. Proy'!AB175</f>
        <v>0</v>
      </c>
      <c r="R21" s="9">
        <f>+'24-02-020 Ind. Proy'!AC175</f>
        <v>0</v>
      </c>
      <c r="S21" s="9">
        <f>+'24-02-020 Ind. Proy'!AD175</f>
        <v>0</v>
      </c>
      <c r="T21" s="9">
        <f>+'24-02-020 Ind. Proy'!AE175</f>
        <v>0</v>
      </c>
      <c r="U21" s="9">
        <f>+'24-02-020 Ind. Proy'!AF175</f>
        <v>0</v>
      </c>
      <c r="V21" s="9">
        <f>+'24-02-020 Ind. Proy'!AG175</f>
        <v>0</v>
      </c>
      <c r="W21" s="9">
        <f>+'24-02-020 Ind. Proy'!AH175</f>
        <v>0</v>
      </c>
      <c r="X21" s="109">
        <f>+'24-02-020 Ind. Proy'!AI175</f>
        <v>0</v>
      </c>
      <c r="Y21" s="109">
        <f>+'24-02-020 Ind. Proy'!AJ175</f>
        <v>0</v>
      </c>
    </row>
    <row r="22" spans="1:25" ht="24.75" customHeight="1" x14ac:dyDescent="0.25">
      <c r="A22" s="44" t="s">
        <v>74</v>
      </c>
      <c r="B22" s="9">
        <f>+'24-02-020 Ind. Proy'!J187</f>
        <v>0</v>
      </c>
      <c r="C22" s="9">
        <f>+'24-02-020 Ind. Proy'!K187</f>
        <v>0</v>
      </c>
      <c r="D22" s="9">
        <f>+'24-02-020 Ind. Proy'!M187</f>
        <v>0</v>
      </c>
      <c r="E22" s="9">
        <f>+'24-02-020 Ind. Proy'!N187</f>
        <v>0</v>
      </c>
      <c r="F22" s="9">
        <f>+'24-02-020 Ind. Proy'!O187</f>
        <v>0</v>
      </c>
      <c r="G22" s="9">
        <f>+'24-02-020 Ind. Proy'!R187</f>
        <v>0</v>
      </c>
      <c r="H22" s="9">
        <f>+'24-02-020 Ind. Proy'!S187</f>
        <v>0</v>
      </c>
      <c r="I22" s="9">
        <f>+'24-02-020 Ind. Proy'!T187</f>
        <v>0</v>
      </c>
      <c r="J22" s="9">
        <f>+'24-02-020 Ind. Proy'!U187</f>
        <v>0</v>
      </c>
      <c r="K22" s="9">
        <f>+'24-02-020 Ind. Proy'!V187</f>
        <v>0</v>
      </c>
      <c r="L22" s="9">
        <f>+'24-02-020 Ind. Proy'!W187</f>
        <v>0</v>
      </c>
      <c r="M22" s="9">
        <f>+'24-02-020 Ind. Proy'!X187</f>
        <v>0</v>
      </c>
      <c r="N22" s="9">
        <f>+'24-02-020 Ind. Proy'!Y187</f>
        <v>0</v>
      </c>
      <c r="O22" s="9">
        <f>+'24-02-020 Ind. Proy'!Z187</f>
        <v>0</v>
      </c>
      <c r="P22" s="9">
        <f>+'24-02-020 Ind. Proy'!AA187</f>
        <v>0</v>
      </c>
      <c r="Q22" s="9">
        <f>+'24-02-020 Ind. Proy'!AB187</f>
        <v>0</v>
      </c>
      <c r="R22" s="9">
        <f>+'24-02-020 Ind. Proy'!AC187</f>
        <v>0</v>
      </c>
      <c r="S22" s="9">
        <f>+'24-02-020 Ind. Proy'!AD187</f>
        <v>0</v>
      </c>
      <c r="T22" s="9">
        <f>+'24-02-020 Ind. Proy'!AE187</f>
        <v>0</v>
      </c>
      <c r="U22" s="9">
        <f>+'24-02-020 Ind. Proy'!AF187</f>
        <v>0</v>
      </c>
      <c r="V22" s="9">
        <f>+'24-02-020 Ind. Proy'!AG187</f>
        <v>0</v>
      </c>
      <c r="W22" s="9">
        <f>+'24-02-020 Ind. Proy'!AH187</f>
        <v>0</v>
      </c>
      <c r="X22" s="109">
        <f>+'24-02-020 Ind. Proy'!AI187</f>
        <v>0</v>
      </c>
      <c r="Y22" s="109">
        <f>+'24-02-020 Ind. Proy'!AJ187</f>
        <v>0</v>
      </c>
    </row>
    <row r="23" spans="1:25" ht="24.75" customHeight="1" x14ac:dyDescent="0.25">
      <c r="A23" s="45" t="s">
        <v>76</v>
      </c>
      <c r="B23" s="9">
        <f>+'24-02-020 Ind. Proy'!J190</f>
        <v>393952000</v>
      </c>
      <c r="C23" s="9">
        <f>+'24-02-020 Ind. Proy'!K190</f>
        <v>393952000</v>
      </c>
      <c r="D23" s="9">
        <f>+'24-02-020 Ind. Proy'!M190</f>
        <v>0</v>
      </c>
      <c r="E23" s="9">
        <f>+'24-02-020 Ind. Proy'!N190</f>
        <v>0</v>
      </c>
      <c r="F23" s="9">
        <f>+'24-02-020 Ind. Proy'!O190</f>
        <v>0</v>
      </c>
      <c r="G23" s="9">
        <f>+'24-02-020 Ind. Proy'!R190</f>
        <v>0</v>
      </c>
      <c r="H23" s="9">
        <f>+'24-02-020 Ind. Proy'!S190</f>
        <v>0</v>
      </c>
      <c r="I23" s="9">
        <f>+'24-02-020 Ind. Proy'!T190</f>
        <v>0</v>
      </c>
      <c r="J23" s="9">
        <f>+'24-02-020 Ind. Proy'!U190</f>
        <v>0</v>
      </c>
      <c r="K23" s="9">
        <f>+'24-02-020 Ind. Proy'!V190</f>
        <v>0</v>
      </c>
      <c r="L23" s="9">
        <f>+'24-02-020 Ind. Proy'!W190</f>
        <v>196976000</v>
      </c>
      <c r="M23" s="9">
        <f>+'24-02-020 Ind. Proy'!X190</f>
        <v>0</v>
      </c>
      <c r="N23" s="9">
        <f>+'24-02-020 Ind. Proy'!Y190</f>
        <v>196976000</v>
      </c>
      <c r="O23" s="9">
        <f>+'24-02-020 Ind. Proy'!Z190</f>
        <v>0</v>
      </c>
      <c r="P23" s="9">
        <f>+'24-02-020 Ind. Proy'!AA190</f>
        <v>0</v>
      </c>
      <c r="Q23" s="9">
        <f>+'24-02-020 Ind. Proy'!AB190</f>
        <v>0</v>
      </c>
      <c r="R23" s="9">
        <f>+'24-02-020 Ind. Proy'!AC190</f>
        <v>0</v>
      </c>
      <c r="S23" s="9">
        <f>+'24-02-020 Ind. Proy'!AD190</f>
        <v>0</v>
      </c>
      <c r="T23" s="9">
        <f>+'24-02-020 Ind. Proy'!AE190</f>
        <v>196976000</v>
      </c>
      <c r="U23" s="9">
        <f>+'24-02-020 Ind. Proy'!AF190</f>
        <v>0</v>
      </c>
      <c r="V23" s="9">
        <f>+'24-02-020 Ind. Proy'!AG190</f>
        <v>196976000</v>
      </c>
      <c r="W23" s="9">
        <f>+'24-02-020 Ind. Proy'!AH190</f>
        <v>393952000</v>
      </c>
      <c r="X23" s="109">
        <f>+'24-02-020 Ind. Proy'!AI190</f>
        <v>1</v>
      </c>
      <c r="Y23" s="109">
        <f>+'24-02-020 Ind. Proy'!AJ190</f>
        <v>1</v>
      </c>
    </row>
    <row r="24" spans="1:25" ht="20.45" customHeight="1" x14ac:dyDescent="0.25">
      <c r="A24" s="537" t="s">
        <v>122</v>
      </c>
      <c r="B24" s="222">
        <f t="shared" ref="B24:V24" si="0">SUM(B8:B23)</f>
        <v>393952000</v>
      </c>
      <c r="C24" s="222">
        <f t="shared" si="0"/>
        <v>393952000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0</v>
      </c>
      <c r="I24" s="222">
        <f t="shared" si="0"/>
        <v>0</v>
      </c>
      <c r="J24" s="222">
        <f t="shared" si="0"/>
        <v>0</v>
      </c>
      <c r="K24" s="222">
        <f t="shared" si="0"/>
        <v>0</v>
      </c>
      <c r="L24" s="222">
        <f t="shared" si="0"/>
        <v>196976000</v>
      </c>
      <c r="M24" s="222">
        <f t="shared" si="0"/>
        <v>0</v>
      </c>
      <c r="N24" s="222">
        <f t="shared" si="0"/>
        <v>196976000</v>
      </c>
      <c r="O24" s="222">
        <f t="shared" si="0"/>
        <v>0</v>
      </c>
      <c r="P24" s="222">
        <f t="shared" si="0"/>
        <v>0</v>
      </c>
      <c r="Q24" s="222">
        <f t="shared" si="0"/>
        <v>0</v>
      </c>
      <c r="R24" s="222">
        <f t="shared" si="0"/>
        <v>0</v>
      </c>
      <c r="S24" s="222">
        <f t="shared" si="0"/>
        <v>0</v>
      </c>
      <c r="T24" s="222">
        <f t="shared" si="0"/>
        <v>196976000</v>
      </c>
      <c r="U24" s="222">
        <f t="shared" si="0"/>
        <v>0</v>
      </c>
      <c r="V24" s="222">
        <f t="shared" si="0"/>
        <v>196976000</v>
      </c>
      <c r="W24" s="222">
        <f>SUM(W8:W23)</f>
        <v>393952000</v>
      </c>
      <c r="X24" s="230">
        <f>+'24-02-020 Ind. Proy'!AI191</f>
        <v>1</v>
      </c>
      <c r="Y24" s="230">
        <f>'24-02-020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J208"/>
  <sheetViews>
    <sheetView zoomScaleNormal="100" workbookViewId="0">
      <selection activeCell="A191" sqref="A191:I191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customWidth="1" outlineLevel="1"/>
    <col min="19" max="20" width="12" style="12" customWidth="1" outlineLevel="1"/>
    <col min="21" max="21" width="12" style="12" customWidth="1"/>
    <col min="22" max="22" width="10.140625" style="12" hidden="1" customWidth="1" outlineLevel="1"/>
    <col min="23" max="23" width="7.7109375" style="12" hidden="1" customWidth="1" outlineLevel="1"/>
    <col min="24" max="24" width="12.140625" style="12" hidden="1" customWidth="1" outlineLevel="1"/>
    <col min="25" max="25" width="12.140625" style="12" hidden="1" customWidth="1" collapsed="1"/>
    <col min="26" max="28" width="12.140625" style="12" hidden="1" customWidth="1" outlineLevel="1"/>
    <col min="29" max="29" width="12.140625" style="12" hidden="1" customWidth="1" collapsed="1"/>
    <col min="30" max="32" width="12.14062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115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661" t="s">
        <v>123</v>
      </c>
      <c r="B5" s="662"/>
      <c r="C5" s="662"/>
      <c r="D5" s="662"/>
      <c r="E5" s="662"/>
      <c r="F5" s="662"/>
      <c r="G5" s="662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3"/>
    </row>
    <row r="6" spans="1:36" s="11" customFormat="1" x14ac:dyDescent="0.25">
      <c r="A6" s="636" t="s">
        <v>5</v>
      </c>
      <c r="B6" s="637" t="s">
        <v>6</v>
      </c>
      <c r="C6" s="541" t="s">
        <v>7</v>
      </c>
      <c r="D6" s="637" t="s">
        <v>8</v>
      </c>
      <c r="E6" s="636" t="s">
        <v>9</v>
      </c>
      <c r="F6" s="637" t="s">
        <v>10</v>
      </c>
      <c r="G6" s="636" t="s">
        <v>11</v>
      </c>
      <c r="H6" s="636" t="s">
        <v>12</v>
      </c>
      <c r="I6" s="636"/>
      <c r="J6" s="639" t="s">
        <v>13</v>
      </c>
      <c r="K6" s="639" t="s">
        <v>14</v>
      </c>
      <c r="L6" s="636" t="s">
        <v>15</v>
      </c>
      <c r="M6" s="633" t="s">
        <v>16</v>
      </c>
      <c r="N6" s="634"/>
      <c r="O6" s="635"/>
      <c r="P6" s="636" t="s">
        <v>17</v>
      </c>
      <c r="Q6" s="637" t="s">
        <v>18</v>
      </c>
      <c r="R6" s="642" t="s">
        <v>19</v>
      </c>
      <c r="S6" s="642"/>
      <c r="T6" s="642"/>
      <c r="U6" s="639" t="s">
        <v>20</v>
      </c>
      <c r="V6" s="642" t="s">
        <v>19</v>
      </c>
      <c r="W6" s="642"/>
      <c r="X6" s="642"/>
      <c r="Y6" s="639" t="s">
        <v>21</v>
      </c>
      <c r="Z6" s="642" t="s">
        <v>19</v>
      </c>
      <c r="AA6" s="642"/>
      <c r="AB6" s="642"/>
      <c r="AC6" s="639" t="s">
        <v>22</v>
      </c>
      <c r="AD6" s="642" t="s">
        <v>19</v>
      </c>
      <c r="AE6" s="642"/>
      <c r="AF6" s="642"/>
      <c r="AG6" s="639" t="s">
        <v>23</v>
      </c>
      <c r="AH6" s="639" t="s">
        <v>24</v>
      </c>
      <c r="AI6" s="641" t="s">
        <v>25</v>
      </c>
      <c r="AJ6" s="641"/>
    </row>
    <row r="7" spans="1:36" s="11" customFormat="1" ht="25.5" x14ac:dyDescent="0.25">
      <c r="A7" s="636"/>
      <c r="B7" s="638"/>
      <c r="C7" s="541" t="s">
        <v>26</v>
      </c>
      <c r="D7" s="638"/>
      <c r="E7" s="636"/>
      <c r="F7" s="638"/>
      <c r="G7" s="636"/>
      <c r="H7" s="540" t="s">
        <v>27</v>
      </c>
      <c r="I7" s="540" t="s">
        <v>28</v>
      </c>
      <c r="J7" s="640"/>
      <c r="K7" s="640"/>
      <c r="L7" s="636"/>
      <c r="M7" s="542" t="s">
        <v>29</v>
      </c>
      <c r="N7" s="542" t="s">
        <v>30</v>
      </c>
      <c r="O7" s="542" t="s">
        <v>31</v>
      </c>
      <c r="P7" s="636"/>
      <c r="Q7" s="638"/>
      <c r="R7" s="542" t="s">
        <v>32</v>
      </c>
      <c r="S7" s="542" t="s">
        <v>33</v>
      </c>
      <c r="T7" s="542" t="s">
        <v>34</v>
      </c>
      <c r="U7" s="640"/>
      <c r="V7" s="542" t="s">
        <v>35</v>
      </c>
      <c r="W7" s="542" t="s">
        <v>36</v>
      </c>
      <c r="X7" s="542" t="s">
        <v>37</v>
      </c>
      <c r="Y7" s="640"/>
      <c r="Z7" s="542" t="s">
        <v>38</v>
      </c>
      <c r="AA7" s="542" t="s">
        <v>39</v>
      </c>
      <c r="AB7" s="542" t="s">
        <v>40</v>
      </c>
      <c r="AC7" s="640"/>
      <c r="AD7" s="542" t="s">
        <v>41</v>
      </c>
      <c r="AE7" s="542" t="s">
        <v>42</v>
      </c>
      <c r="AF7" s="542" t="s">
        <v>43</v>
      </c>
      <c r="AG7" s="640"/>
      <c r="AH7" s="640"/>
      <c r="AI7" s="216" t="s">
        <v>44</v>
      </c>
      <c r="AJ7" s="216" t="s">
        <v>45</v>
      </c>
    </row>
    <row r="8" spans="1:36" ht="12.75" customHeight="1" x14ac:dyDescent="0.25">
      <c r="A8" s="647" t="s">
        <v>46</v>
      </c>
      <c r="B8" s="648"/>
      <c r="C8" s="648"/>
      <c r="D8" s="648"/>
      <c r="E8" s="649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 t="str">
        <f t="shared" ref="AJ9:AJ18" si="1">IF(ISERROR(AH9/$AH$191),"-",AH9/$AH$191)</f>
        <v>-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 t="str">
        <f t="shared" si="1"/>
        <v>-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 t="str">
        <f t="shared" si="1"/>
        <v>-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 t="str">
        <f t="shared" si="1"/>
        <v>-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 t="str">
        <f t="shared" si="1"/>
        <v>-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 t="str">
        <f t="shared" si="1"/>
        <v>-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 t="str">
        <f t="shared" si="1"/>
        <v>-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 t="str">
        <f t="shared" si="1"/>
        <v>-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 t="str">
        <f t="shared" si="1"/>
        <v>-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 t="str">
        <f t="shared" si="1"/>
        <v>-</v>
      </c>
    </row>
    <row r="19" spans="1:36" s="11" customFormat="1" ht="12.75" customHeight="1" collapsed="1" x14ac:dyDescent="0.25">
      <c r="A19" s="643" t="s">
        <v>47</v>
      </c>
      <c r="B19" s="644"/>
      <c r="C19" s="645"/>
      <c r="D19" s="645"/>
      <c r="E19" s="645"/>
      <c r="F19" s="645"/>
      <c r="G19" s="645"/>
      <c r="H19" s="645"/>
      <c r="I19" s="646"/>
      <c r="J19" s="204">
        <f>SUM(J9:J18)</f>
        <v>0</v>
      </c>
      <c r="K19" s="204">
        <f>SUM(K9:K18)</f>
        <v>0</v>
      </c>
      <c r="L19" s="543"/>
      <c r="M19" s="204">
        <f>SUM(M9:M18)</f>
        <v>0</v>
      </c>
      <c r="N19" s="204">
        <f>SUM(N9:N18)</f>
        <v>0</v>
      </c>
      <c r="O19" s="204">
        <f>SUM(O9:O18)</f>
        <v>0</v>
      </c>
      <c r="P19" s="205"/>
      <c r="Q19" s="545"/>
      <c r="R19" s="204">
        <f t="shared" ref="R19:AH19" si="7">SUM(R9:R18)</f>
        <v>0</v>
      </c>
      <c r="S19" s="204">
        <f t="shared" si="7"/>
        <v>0</v>
      </c>
      <c r="T19" s="204">
        <f t="shared" si="7"/>
        <v>0</v>
      </c>
      <c r="U19" s="204">
        <f>SUM(U9:U18)</f>
        <v>0</v>
      </c>
      <c r="V19" s="204">
        <f t="shared" si="7"/>
        <v>0</v>
      </c>
      <c r="W19" s="204">
        <f t="shared" si="7"/>
        <v>0</v>
      </c>
      <c r="X19" s="204">
        <f t="shared" si="7"/>
        <v>0</v>
      </c>
      <c r="Y19" s="204">
        <f t="shared" si="7"/>
        <v>0</v>
      </c>
      <c r="Z19" s="204">
        <f t="shared" si="7"/>
        <v>0</v>
      </c>
      <c r="AA19" s="204">
        <f t="shared" si="7"/>
        <v>0</v>
      </c>
      <c r="AB19" s="204">
        <f t="shared" si="7"/>
        <v>0</v>
      </c>
      <c r="AC19" s="204">
        <f t="shared" si="7"/>
        <v>0</v>
      </c>
      <c r="AD19" s="204">
        <f t="shared" si="7"/>
        <v>0</v>
      </c>
      <c r="AE19" s="204">
        <f t="shared" si="7"/>
        <v>0</v>
      </c>
      <c r="AF19" s="204">
        <f t="shared" si="7"/>
        <v>0</v>
      </c>
      <c r="AG19" s="204">
        <f t="shared" si="7"/>
        <v>0</v>
      </c>
      <c r="AH19" s="204">
        <f t="shared" si="7"/>
        <v>0</v>
      </c>
      <c r="AI19" s="207">
        <f>IF(ISERROR(AH19/J19),0,AH19/J19)</f>
        <v>0</v>
      </c>
      <c r="AJ19" s="207">
        <f>IF(ISERROR(AH19/$AH$191),0,AH19/$AH$191)</f>
        <v>0</v>
      </c>
    </row>
    <row r="20" spans="1:36" ht="12.75" customHeight="1" x14ac:dyDescent="0.25">
      <c r="A20" s="650" t="s">
        <v>48</v>
      </c>
      <c r="B20" s="651"/>
      <c r="C20" s="651"/>
      <c r="D20" s="651"/>
      <c r="E20" s="65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 t="str">
        <f t="shared" ref="AJ21:AJ30" si="9">IF(ISERROR(AH21/$AH$191),"-",AH21/$AH$191)</f>
        <v>-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 t="str">
        <f t="shared" si="9"/>
        <v>-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 t="str">
        <f t="shared" si="9"/>
        <v>-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 t="str">
        <f t="shared" si="9"/>
        <v>-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 t="str">
        <f t="shared" si="9"/>
        <v>-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 t="str">
        <f t="shared" si="9"/>
        <v>-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 t="str">
        <f t="shared" si="9"/>
        <v>-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 t="str">
        <f t="shared" si="9"/>
        <v>-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 t="str">
        <f t="shared" si="9"/>
        <v>-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 t="str">
        <f t="shared" si="9"/>
        <v>-</v>
      </c>
    </row>
    <row r="31" spans="1:36" s="11" customFormat="1" ht="12.75" customHeight="1" collapsed="1" x14ac:dyDescent="0.25">
      <c r="A31" s="643" t="s">
        <v>49</v>
      </c>
      <c r="B31" s="644"/>
      <c r="C31" s="645"/>
      <c r="D31" s="645"/>
      <c r="E31" s="645"/>
      <c r="F31" s="645"/>
      <c r="G31" s="645"/>
      <c r="H31" s="645"/>
      <c r="I31" s="646"/>
      <c r="J31" s="204">
        <f>SUM(J21:J30)</f>
        <v>0</v>
      </c>
      <c r="K31" s="204">
        <f>SUM(K21:K30)</f>
        <v>0</v>
      </c>
      <c r="L31" s="543"/>
      <c r="M31" s="204">
        <f>SUM(M21:M30)</f>
        <v>0</v>
      </c>
      <c r="N31" s="204">
        <f>SUM(N21:N30)</f>
        <v>0</v>
      </c>
      <c r="O31" s="204">
        <f>SUM(O21:O30)</f>
        <v>0</v>
      </c>
      <c r="P31" s="205"/>
      <c r="Q31" s="545"/>
      <c r="R31" s="204">
        <f t="shared" ref="R31:AH31" si="15">SUM(R21:R30)</f>
        <v>0</v>
      </c>
      <c r="S31" s="204">
        <f t="shared" si="15"/>
        <v>0</v>
      </c>
      <c r="T31" s="204">
        <f t="shared" si="15"/>
        <v>0</v>
      </c>
      <c r="U31" s="204">
        <f t="shared" si="15"/>
        <v>0</v>
      </c>
      <c r="V31" s="204">
        <f t="shared" si="15"/>
        <v>0</v>
      </c>
      <c r="W31" s="204">
        <f t="shared" si="15"/>
        <v>0</v>
      </c>
      <c r="X31" s="204">
        <f t="shared" si="15"/>
        <v>0</v>
      </c>
      <c r="Y31" s="204">
        <f t="shared" si="15"/>
        <v>0</v>
      </c>
      <c r="Z31" s="204">
        <f t="shared" si="15"/>
        <v>0</v>
      </c>
      <c r="AA31" s="204">
        <f t="shared" si="15"/>
        <v>0</v>
      </c>
      <c r="AB31" s="204">
        <f t="shared" si="15"/>
        <v>0</v>
      </c>
      <c r="AC31" s="204">
        <f t="shared" si="15"/>
        <v>0</v>
      </c>
      <c r="AD31" s="204">
        <f t="shared" si="15"/>
        <v>0</v>
      </c>
      <c r="AE31" s="204">
        <f t="shared" si="15"/>
        <v>0</v>
      </c>
      <c r="AF31" s="204">
        <f t="shared" si="15"/>
        <v>0</v>
      </c>
      <c r="AG31" s="204">
        <f t="shared" si="15"/>
        <v>0</v>
      </c>
      <c r="AH31" s="204">
        <f t="shared" si="15"/>
        <v>0</v>
      </c>
      <c r="AI31" s="207">
        <f>IF(ISERROR(AH31/J31),0,AH31/J31)</f>
        <v>0</v>
      </c>
      <c r="AJ31" s="207">
        <f>IF(ISERROR(AH31/$AH$191),0,AH31/$AH$191)</f>
        <v>0</v>
      </c>
    </row>
    <row r="32" spans="1:36" ht="12.75" customHeight="1" x14ac:dyDescent="0.25">
      <c r="A32" s="650" t="s">
        <v>50</v>
      </c>
      <c r="B32" s="651"/>
      <c r="C32" s="651"/>
      <c r="D32" s="651"/>
      <c r="E32" s="65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 t="str">
        <f t="shared" ref="AJ33:AJ42" si="17">IF(ISERROR(AH33/$AH$191),"-",AH33/$AH$191)</f>
        <v>-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 t="str">
        <f t="shared" si="17"/>
        <v>-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 t="str">
        <f t="shared" si="17"/>
        <v>-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 t="str">
        <f t="shared" si="17"/>
        <v>-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 t="str">
        <f t="shared" si="17"/>
        <v>-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 t="str">
        <f t="shared" si="17"/>
        <v>-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 t="str">
        <f t="shared" si="17"/>
        <v>-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 t="str">
        <f t="shared" si="17"/>
        <v>-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 t="str">
        <f t="shared" si="17"/>
        <v>-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 t="str">
        <f t="shared" si="17"/>
        <v>-</v>
      </c>
    </row>
    <row r="43" spans="1:36" s="11" customFormat="1" ht="12.75" customHeight="1" collapsed="1" x14ac:dyDescent="0.25">
      <c r="A43" s="643" t="s">
        <v>51</v>
      </c>
      <c r="B43" s="644"/>
      <c r="C43" s="645"/>
      <c r="D43" s="645"/>
      <c r="E43" s="645"/>
      <c r="F43" s="645"/>
      <c r="G43" s="645"/>
      <c r="H43" s="645"/>
      <c r="I43" s="646"/>
      <c r="J43" s="204">
        <f>SUM(J33:J42)</f>
        <v>0</v>
      </c>
      <c r="K43" s="204">
        <f>SUM(K33:K42)</f>
        <v>0</v>
      </c>
      <c r="L43" s="543"/>
      <c r="M43" s="204">
        <f>SUM(M33:M42)</f>
        <v>0</v>
      </c>
      <c r="N43" s="204">
        <f>SUM(N33:N42)</f>
        <v>0</v>
      </c>
      <c r="O43" s="204">
        <f>SUM(O33:O42)</f>
        <v>0</v>
      </c>
      <c r="P43" s="205"/>
      <c r="Q43" s="545"/>
      <c r="R43" s="204">
        <f t="shared" ref="R43:AH43" si="23">SUM(R33:R42)</f>
        <v>0</v>
      </c>
      <c r="S43" s="204">
        <f t="shared" si="23"/>
        <v>0</v>
      </c>
      <c r="T43" s="204">
        <f t="shared" si="23"/>
        <v>0</v>
      </c>
      <c r="U43" s="204">
        <f t="shared" si="23"/>
        <v>0</v>
      </c>
      <c r="V43" s="204">
        <f t="shared" si="23"/>
        <v>0</v>
      </c>
      <c r="W43" s="204">
        <f t="shared" si="23"/>
        <v>0</v>
      </c>
      <c r="X43" s="204">
        <f t="shared" si="23"/>
        <v>0</v>
      </c>
      <c r="Y43" s="204">
        <f t="shared" si="23"/>
        <v>0</v>
      </c>
      <c r="Z43" s="204">
        <f t="shared" si="23"/>
        <v>0</v>
      </c>
      <c r="AA43" s="204">
        <f t="shared" si="23"/>
        <v>0</v>
      </c>
      <c r="AB43" s="204">
        <f t="shared" si="23"/>
        <v>0</v>
      </c>
      <c r="AC43" s="204">
        <f t="shared" si="23"/>
        <v>0</v>
      </c>
      <c r="AD43" s="204">
        <f t="shared" si="23"/>
        <v>0</v>
      </c>
      <c r="AE43" s="204">
        <f t="shared" si="23"/>
        <v>0</v>
      </c>
      <c r="AF43" s="204">
        <f t="shared" si="23"/>
        <v>0</v>
      </c>
      <c r="AG43" s="204">
        <f t="shared" si="23"/>
        <v>0</v>
      </c>
      <c r="AH43" s="204">
        <f t="shared" si="23"/>
        <v>0</v>
      </c>
      <c r="AI43" s="207">
        <f>IF(ISERROR(AH43/J43),0,AH43/J43)</f>
        <v>0</v>
      </c>
      <c r="AJ43" s="207">
        <f>IF(ISERROR(AH43/$AH$191),0,AH43/$AH$191)</f>
        <v>0</v>
      </c>
    </row>
    <row r="44" spans="1:36" ht="12.75" customHeight="1" x14ac:dyDescent="0.25">
      <c r="A44" s="650" t="s">
        <v>52</v>
      </c>
      <c r="B44" s="651"/>
      <c r="C44" s="651"/>
      <c r="D44" s="651"/>
      <c r="E44" s="65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 t="str">
        <f t="shared" ref="AJ45:AJ54" si="25">IF(ISERROR(AH45/$AH$191),"-",AH45/$AH$191)</f>
        <v>-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 t="str">
        <f t="shared" si="25"/>
        <v>-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 t="str">
        <f t="shared" si="25"/>
        <v>-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 t="str">
        <f t="shared" si="25"/>
        <v>-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 t="str">
        <f t="shared" si="25"/>
        <v>-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 t="str">
        <f t="shared" si="25"/>
        <v>-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 t="str">
        <f t="shared" si="25"/>
        <v>-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 t="str">
        <f t="shared" si="25"/>
        <v>-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 t="str">
        <f t="shared" si="25"/>
        <v>-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 t="str">
        <f t="shared" si="25"/>
        <v>-</v>
      </c>
    </row>
    <row r="55" spans="1:36" s="11" customFormat="1" ht="12.75" customHeight="1" collapsed="1" x14ac:dyDescent="0.25">
      <c r="A55" s="643" t="s">
        <v>53</v>
      </c>
      <c r="B55" s="644"/>
      <c r="C55" s="645"/>
      <c r="D55" s="645"/>
      <c r="E55" s="645"/>
      <c r="F55" s="645"/>
      <c r="G55" s="645"/>
      <c r="H55" s="645"/>
      <c r="I55" s="646"/>
      <c r="J55" s="204">
        <f>SUM(J45:J54)</f>
        <v>0</v>
      </c>
      <c r="K55" s="204">
        <f>SUM(K45:K54)</f>
        <v>0</v>
      </c>
      <c r="L55" s="543"/>
      <c r="M55" s="204">
        <f>SUM(M45:M54)</f>
        <v>0</v>
      </c>
      <c r="N55" s="204">
        <f>SUM(N45:N54)</f>
        <v>0</v>
      </c>
      <c r="O55" s="204">
        <f>SUM(O45:O54)</f>
        <v>0</v>
      </c>
      <c r="P55" s="205"/>
      <c r="Q55" s="545"/>
      <c r="R55" s="204">
        <f t="shared" ref="R55:AH55" si="31">SUM(R45:R54)</f>
        <v>0</v>
      </c>
      <c r="S55" s="204">
        <f t="shared" si="31"/>
        <v>0</v>
      </c>
      <c r="T55" s="204">
        <f t="shared" si="31"/>
        <v>0</v>
      </c>
      <c r="U55" s="204">
        <f t="shared" si="31"/>
        <v>0</v>
      </c>
      <c r="V55" s="204">
        <f t="shared" si="31"/>
        <v>0</v>
      </c>
      <c r="W55" s="204">
        <f t="shared" si="31"/>
        <v>0</v>
      </c>
      <c r="X55" s="204">
        <f t="shared" si="31"/>
        <v>0</v>
      </c>
      <c r="Y55" s="204">
        <f t="shared" si="31"/>
        <v>0</v>
      </c>
      <c r="Z55" s="204">
        <f t="shared" si="31"/>
        <v>0</v>
      </c>
      <c r="AA55" s="204">
        <f t="shared" si="31"/>
        <v>0</v>
      </c>
      <c r="AB55" s="204">
        <f t="shared" si="31"/>
        <v>0</v>
      </c>
      <c r="AC55" s="204">
        <f t="shared" si="31"/>
        <v>0</v>
      </c>
      <c r="AD55" s="204">
        <f t="shared" si="31"/>
        <v>0</v>
      </c>
      <c r="AE55" s="204">
        <f t="shared" si="31"/>
        <v>0</v>
      </c>
      <c r="AF55" s="204">
        <f t="shared" si="31"/>
        <v>0</v>
      </c>
      <c r="AG55" s="204">
        <f t="shared" si="31"/>
        <v>0</v>
      </c>
      <c r="AH55" s="204">
        <f t="shared" si="31"/>
        <v>0</v>
      </c>
      <c r="AI55" s="207">
        <f>IF(ISERROR(AH55/J55),0,AH55/J55)</f>
        <v>0</v>
      </c>
      <c r="AJ55" s="207">
        <f>IF(ISERROR(AH55/$AH$191),0,AH55/$AH$191)</f>
        <v>0</v>
      </c>
    </row>
    <row r="56" spans="1:36" ht="12.75" customHeight="1" x14ac:dyDescent="0.25">
      <c r="A56" s="650" t="s">
        <v>54</v>
      </c>
      <c r="B56" s="651"/>
      <c r="C56" s="651"/>
      <c r="D56" s="651"/>
      <c r="E56" s="65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s="11" customFormat="1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 t="str">
        <f t="shared" ref="AJ57:AJ66" si="33">IF(ISERROR(AH57/$AH$191),"-",AH57/$AH$191)</f>
        <v>-</v>
      </c>
    </row>
    <row r="58" spans="1:36" s="11" customFormat="1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 t="str">
        <f t="shared" si="33"/>
        <v>-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 t="str">
        <f t="shared" si="33"/>
        <v>-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 t="str">
        <f t="shared" si="33"/>
        <v>-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 t="str">
        <f t="shared" si="33"/>
        <v>-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 t="str">
        <f t="shared" si="33"/>
        <v>-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 t="str">
        <f t="shared" si="33"/>
        <v>-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 t="str">
        <f t="shared" si="33"/>
        <v>-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 t="str">
        <f t="shared" si="33"/>
        <v>-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 t="str">
        <f t="shared" si="33"/>
        <v>-</v>
      </c>
    </row>
    <row r="67" spans="1:36" s="11" customFormat="1" ht="12.75" customHeight="1" collapsed="1" x14ac:dyDescent="0.25">
      <c r="A67" s="643" t="s">
        <v>55</v>
      </c>
      <c r="B67" s="644"/>
      <c r="C67" s="645"/>
      <c r="D67" s="645"/>
      <c r="E67" s="645"/>
      <c r="F67" s="645"/>
      <c r="G67" s="645"/>
      <c r="H67" s="645"/>
      <c r="I67" s="646"/>
      <c r="J67" s="204">
        <f>SUM(J57:J66)</f>
        <v>0</v>
      </c>
      <c r="K67" s="204">
        <f>SUM(K57:K66)</f>
        <v>0</v>
      </c>
      <c r="L67" s="543"/>
      <c r="M67" s="204">
        <f>SUM(M57:M66)</f>
        <v>0</v>
      </c>
      <c r="N67" s="204">
        <f>SUM(N57:N66)</f>
        <v>0</v>
      </c>
      <c r="O67" s="204">
        <f>SUM(O57:O66)</f>
        <v>0</v>
      </c>
      <c r="P67" s="205"/>
      <c r="Q67" s="545"/>
      <c r="R67" s="204">
        <f t="shared" ref="R67:AH67" si="39">SUM(R57:R66)</f>
        <v>0</v>
      </c>
      <c r="S67" s="204">
        <f t="shared" si="39"/>
        <v>0</v>
      </c>
      <c r="T67" s="204">
        <f t="shared" si="39"/>
        <v>0</v>
      </c>
      <c r="U67" s="204">
        <f t="shared" si="39"/>
        <v>0</v>
      </c>
      <c r="V67" s="204">
        <f t="shared" si="39"/>
        <v>0</v>
      </c>
      <c r="W67" s="204">
        <f t="shared" si="39"/>
        <v>0</v>
      </c>
      <c r="X67" s="204">
        <f t="shared" si="39"/>
        <v>0</v>
      </c>
      <c r="Y67" s="204">
        <f t="shared" si="39"/>
        <v>0</v>
      </c>
      <c r="Z67" s="204">
        <f t="shared" si="39"/>
        <v>0</v>
      </c>
      <c r="AA67" s="204">
        <f t="shared" si="39"/>
        <v>0</v>
      </c>
      <c r="AB67" s="204">
        <f t="shared" si="39"/>
        <v>0</v>
      </c>
      <c r="AC67" s="204">
        <f t="shared" si="39"/>
        <v>0</v>
      </c>
      <c r="AD67" s="204">
        <f t="shared" si="39"/>
        <v>0</v>
      </c>
      <c r="AE67" s="204">
        <f t="shared" si="39"/>
        <v>0</v>
      </c>
      <c r="AF67" s="204">
        <f t="shared" si="39"/>
        <v>0</v>
      </c>
      <c r="AG67" s="204">
        <f t="shared" si="39"/>
        <v>0</v>
      </c>
      <c r="AH67" s="204">
        <f t="shared" si="39"/>
        <v>0</v>
      </c>
      <c r="AI67" s="207">
        <f>IF(ISERROR(AH67/J67),0,AH67/J67)</f>
        <v>0</v>
      </c>
      <c r="AJ67" s="207">
        <f>IF(ISERROR(AH67/$AH$191),0,AH67/$AH$191)</f>
        <v>0</v>
      </c>
    </row>
    <row r="68" spans="1:36" ht="12.75" customHeight="1" x14ac:dyDescent="0.25">
      <c r="A68" s="650" t="s">
        <v>56</v>
      </c>
      <c r="B68" s="651"/>
      <c r="C68" s="651"/>
      <c r="D68" s="651"/>
      <c r="E68" s="65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 t="str">
        <f t="shared" ref="AJ69:AJ78" si="41">IF(ISERROR(AH69/$AH$191),"-",AH69/$AH$191)</f>
        <v>-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 t="str">
        <f t="shared" si="41"/>
        <v>-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 t="str">
        <f t="shared" si="41"/>
        <v>-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 t="str">
        <f t="shared" si="41"/>
        <v>-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 t="str">
        <f t="shared" si="41"/>
        <v>-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 t="str">
        <f t="shared" si="41"/>
        <v>-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 t="str">
        <f t="shared" si="41"/>
        <v>-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 t="str">
        <f t="shared" si="41"/>
        <v>-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 t="str">
        <f t="shared" si="41"/>
        <v>-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 t="str">
        <f t="shared" si="41"/>
        <v>-</v>
      </c>
    </row>
    <row r="79" spans="1:36" s="11" customFormat="1" ht="12.75" customHeight="1" collapsed="1" x14ac:dyDescent="0.25">
      <c r="A79" s="643" t="s">
        <v>57</v>
      </c>
      <c r="B79" s="644"/>
      <c r="C79" s="645"/>
      <c r="D79" s="645"/>
      <c r="E79" s="645"/>
      <c r="F79" s="645"/>
      <c r="G79" s="645"/>
      <c r="H79" s="645"/>
      <c r="I79" s="646"/>
      <c r="J79" s="204">
        <f>SUM(J69:J78)</f>
        <v>0</v>
      </c>
      <c r="K79" s="204">
        <f>SUM(K69:K78)</f>
        <v>0</v>
      </c>
      <c r="L79" s="543"/>
      <c r="M79" s="204">
        <f>SUM(M69:M78)</f>
        <v>0</v>
      </c>
      <c r="N79" s="204">
        <f>SUM(N69:N78)</f>
        <v>0</v>
      </c>
      <c r="O79" s="204">
        <f>SUM(O69:O78)</f>
        <v>0</v>
      </c>
      <c r="P79" s="205"/>
      <c r="Q79" s="545"/>
      <c r="R79" s="204">
        <f t="shared" ref="R79:AH79" si="47">SUM(R69:R78)</f>
        <v>0</v>
      </c>
      <c r="S79" s="204">
        <f t="shared" si="47"/>
        <v>0</v>
      </c>
      <c r="T79" s="204">
        <f t="shared" si="47"/>
        <v>0</v>
      </c>
      <c r="U79" s="204">
        <f t="shared" si="47"/>
        <v>0</v>
      </c>
      <c r="V79" s="204">
        <f t="shared" si="47"/>
        <v>0</v>
      </c>
      <c r="W79" s="204">
        <f t="shared" si="47"/>
        <v>0</v>
      </c>
      <c r="X79" s="204">
        <f t="shared" si="47"/>
        <v>0</v>
      </c>
      <c r="Y79" s="204">
        <f t="shared" si="47"/>
        <v>0</v>
      </c>
      <c r="Z79" s="204">
        <f t="shared" si="47"/>
        <v>0</v>
      </c>
      <c r="AA79" s="204">
        <f t="shared" si="47"/>
        <v>0</v>
      </c>
      <c r="AB79" s="204">
        <f t="shared" si="47"/>
        <v>0</v>
      </c>
      <c r="AC79" s="204">
        <f t="shared" si="47"/>
        <v>0</v>
      </c>
      <c r="AD79" s="204">
        <f t="shared" si="47"/>
        <v>0</v>
      </c>
      <c r="AE79" s="204">
        <f t="shared" si="47"/>
        <v>0</v>
      </c>
      <c r="AF79" s="204">
        <f t="shared" si="47"/>
        <v>0</v>
      </c>
      <c r="AG79" s="204">
        <f t="shared" si="47"/>
        <v>0</v>
      </c>
      <c r="AH79" s="204">
        <f t="shared" si="47"/>
        <v>0</v>
      </c>
      <c r="AI79" s="207">
        <f>IF(ISERROR(AH79/J79),0,AH79/J79)</f>
        <v>0</v>
      </c>
      <c r="AJ79" s="207">
        <f>IF(ISERROR(AH79/$AH$191),0,AH79/$AH$191)</f>
        <v>0</v>
      </c>
    </row>
    <row r="80" spans="1:36" ht="12.75" customHeight="1" x14ac:dyDescent="0.25">
      <c r="A80" s="650" t="s">
        <v>58</v>
      </c>
      <c r="B80" s="651"/>
      <c r="C80" s="651"/>
      <c r="D80" s="651"/>
      <c r="E80" s="65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 t="str">
        <f t="shared" ref="AJ81:AJ90" si="49">IF(ISERROR(AH81/$AH$191),"-",AH81/$AH$191)</f>
        <v>-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 t="str">
        <f t="shared" si="49"/>
        <v>-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 t="str">
        <f t="shared" si="49"/>
        <v>-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 t="str">
        <f t="shared" si="49"/>
        <v>-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 t="str">
        <f t="shared" si="49"/>
        <v>-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 t="str">
        <f t="shared" si="49"/>
        <v>-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 t="str">
        <f t="shared" si="49"/>
        <v>-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 t="str">
        <f t="shared" si="49"/>
        <v>-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 t="str">
        <f t="shared" si="49"/>
        <v>-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 t="str">
        <f t="shared" si="49"/>
        <v>-</v>
      </c>
    </row>
    <row r="91" spans="1:36" s="11" customFormat="1" ht="12.75" customHeight="1" collapsed="1" x14ac:dyDescent="0.25">
      <c r="A91" s="643" t="s">
        <v>59</v>
      </c>
      <c r="B91" s="644"/>
      <c r="C91" s="645"/>
      <c r="D91" s="645"/>
      <c r="E91" s="645"/>
      <c r="F91" s="645"/>
      <c r="G91" s="645"/>
      <c r="H91" s="645"/>
      <c r="I91" s="646"/>
      <c r="J91" s="204">
        <f>SUM(J81:J90)</f>
        <v>0</v>
      </c>
      <c r="K91" s="204">
        <f>SUM(K81:K90)</f>
        <v>0</v>
      </c>
      <c r="L91" s="543"/>
      <c r="M91" s="204">
        <f>SUM(M81:M90)</f>
        <v>0</v>
      </c>
      <c r="N91" s="204">
        <f>SUM(N81:N90)</f>
        <v>0</v>
      </c>
      <c r="O91" s="204">
        <f>SUM(O81:O90)</f>
        <v>0</v>
      </c>
      <c r="P91" s="205"/>
      <c r="Q91" s="545"/>
      <c r="R91" s="204">
        <f t="shared" ref="R91:AH91" si="55">SUM(R81:R90)</f>
        <v>0</v>
      </c>
      <c r="S91" s="204">
        <f t="shared" si="55"/>
        <v>0</v>
      </c>
      <c r="T91" s="204">
        <f t="shared" si="55"/>
        <v>0</v>
      </c>
      <c r="U91" s="204">
        <f t="shared" si="55"/>
        <v>0</v>
      </c>
      <c r="V91" s="204">
        <f t="shared" si="55"/>
        <v>0</v>
      </c>
      <c r="W91" s="204">
        <f t="shared" si="55"/>
        <v>0</v>
      </c>
      <c r="X91" s="204">
        <f t="shared" si="55"/>
        <v>0</v>
      </c>
      <c r="Y91" s="204">
        <f t="shared" si="55"/>
        <v>0</v>
      </c>
      <c r="Z91" s="204">
        <f t="shared" si="55"/>
        <v>0</v>
      </c>
      <c r="AA91" s="204">
        <f t="shared" si="55"/>
        <v>0</v>
      </c>
      <c r="AB91" s="204">
        <f t="shared" si="55"/>
        <v>0</v>
      </c>
      <c r="AC91" s="204">
        <f t="shared" si="55"/>
        <v>0</v>
      </c>
      <c r="AD91" s="204">
        <f t="shared" si="55"/>
        <v>0</v>
      </c>
      <c r="AE91" s="204">
        <f t="shared" si="55"/>
        <v>0</v>
      </c>
      <c r="AF91" s="204">
        <f t="shared" si="55"/>
        <v>0</v>
      </c>
      <c r="AG91" s="204">
        <f t="shared" si="55"/>
        <v>0</v>
      </c>
      <c r="AH91" s="204">
        <f t="shared" si="55"/>
        <v>0</v>
      </c>
      <c r="AI91" s="207">
        <f>IF(ISERROR(AH91/J91),0,AH91/J91)</f>
        <v>0</v>
      </c>
      <c r="AJ91" s="207">
        <f>IF(ISERROR(AH91/$AH$191),0,AH91/$AH$191)</f>
        <v>0</v>
      </c>
    </row>
    <row r="92" spans="1:36" ht="12.75" customHeight="1" x14ac:dyDescent="0.25">
      <c r="A92" s="650" t="s">
        <v>60</v>
      </c>
      <c r="B92" s="651"/>
      <c r="C92" s="651"/>
      <c r="D92" s="651"/>
      <c r="E92" s="65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 t="str">
        <f t="shared" ref="AJ93:AJ102" si="57">IF(ISERROR(AH93/$AH$191),"-",AH93/$AH$191)</f>
        <v>-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 t="str">
        <f t="shared" si="57"/>
        <v>-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 t="str">
        <f t="shared" si="57"/>
        <v>-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 t="str">
        <f t="shared" si="57"/>
        <v>-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 t="str">
        <f t="shared" si="57"/>
        <v>-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 t="str">
        <f t="shared" si="57"/>
        <v>-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 t="str">
        <f t="shared" si="57"/>
        <v>-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 t="str">
        <f t="shared" si="57"/>
        <v>-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 t="str">
        <f t="shared" si="57"/>
        <v>-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 t="str">
        <f t="shared" si="57"/>
        <v>-</v>
      </c>
    </row>
    <row r="103" spans="1:36" s="11" customFormat="1" ht="12.75" customHeight="1" collapsed="1" x14ac:dyDescent="0.25">
      <c r="A103" s="643" t="s">
        <v>61</v>
      </c>
      <c r="B103" s="644"/>
      <c r="C103" s="645"/>
      <c r="D103" s="645"/>
      <c r="E103" s="645"/>
      <c r="F103" s="645"/>
      <c r="G103" s="645"/>
      <c r="H103" s="645"/>
      <c r="I103" s="646"/>
      <c r="J103" s="204">
        <f>SUM(J93:J102)</f>
        <v>0</v>
      </c>
      <c r="K103" s="204">
        <f>SUM(K93:K102)</f>
        <v>0</v>
      </c>
      <c r="L103" s="543"/>
      <c r="M103" s="204">
        <f>SUM(M93:M102)</f>
        <v>0</v>
      </c>
      <c r="N103" s="204">
        <f>SUM(N93:N102)</f>
        <v>0</v>
      </c>
      <c r="O103" s="204">
        <f>SUM(O93:O102)</f>
        <v>0</v>
      </c>
      <c r="P103" s="205"/>
      <c r="Q103" s="545"/>
      <c r="R103" s="204">
        <f t="shared" ref="R103:AH103" si="63">SUM(R93:R102)</f>
        <v>0</v>
      </c>
      <c r="S103" s="204">
        <f t="shared" si="63"/>
        <v>0</v>
      </c>
      <c r="T103" s="204">
        <f t="shared" si="63"/>
        <v>0</v>
      </c>
      <c r="U103" s="204">
        <f t="shared" si="63"/>
        <v>0</v>
      </c>
      <c r="V103" s="204">
        <f t="shared" si="63"/>
        <v>0</v>
      </c>
      <c r="W103" s="204">
        <f t="shared" si="63"/>
        <v>0</v>
      </c>
      <c r="X103" s="204">
        <f t="shared" si="63"/>
        <v>0</v>
      </c>
      <c r="Y103" s="204">
        <f t="shared" si="63"/>
        <v>0</v>
      </c>
      <c r="Z103" s="204">
        <f t="shared" si="63"/>
        <v>0</v>
      </c>
      <c r="AA103" s="204">
        <f t="shared" si="63"/>
        <v>0</v>
      </c>
      <c r="AB103" s="204">
        <f t="shared" si="63"/>
        <v>0</v>
      </c>
      <c r="AC103" s="204">
        <f t="shared" si="63"/>
        <v>0</v>
      </c>
      <c r="AD103" s="204">
        <f t="shared" si="63"/>
        <v>0</v>
      </c>
      <c r="AE103" s="204">
        <f t="shared" si="63"/>
        <v>0</v>
      </c>
      <c r="AF103" s="204">
        <f t="shared" si="63"/>
        <v>0</v>
      </c>
      <c r="AG103" s="204">
        <f t="shared" si="63"/>
        <v>0</v>
      </c>
      <c r="AH103" s="204">
        <f t="shared" si="63"/>
        <v>0</v>
      </c>
      <c r="AI103" s="207">
        <f>IF(ISERROR(AH103/J103),0,AH103/J103)</f>
        <v>0</v>
      </c>
      <c r="AJ103" s="207">
        <f>IF(ISERROR(AH103/$AH$191),0,AH103/$AH$191)</f>
        <v>0</v>
      </c>
    </row>
    <row r="104" spans="1:36" ht="12.75" customHeight="1" x14ac:dyDescent="0.25">
      <c r="A104" s="650" t="s">
        <v>62</v>
      </c>
      <c r="B104" s="651"/>
      <c r="C104" s="651"/>
      <c r="D104" s="651"/>
      <c r="E104" s="65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36" s="11" customFormat="1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 t="str">
        <f t="shared" ref="AJ105:AJ114" si="66">IF(ISERROR(AH105/$AH$191),"-",AH105/$AH$191)</f>
        <v>-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 t="str">
        <f t="shared" si="66"/>
        <v>-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 t="str">
        <f t="shared" si="66"/>
        <v>-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 t="str">
        <f t="shared" si="66"/>
        <v>-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 t="str">
        <f t="shared" si="66"/>
        <v>-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 t="str">
        <f t="shared" si="66"/>
        <v>-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 t="str">
        <f t="shared" si="66"/>
        <v>-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 t="str">
        <f t="shared" si="66"/>
        <v>-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 t="str">
        <f t="shared" si="66"/>
        <v>-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 t="str">
        <f t="shared" si="66"/>
        <v>-</v>
      </c>
    </row>
    <row r="115" spans="1:36" s="11" customFormat="1" ht="12.75" customHeight="1" collapsed="1" x14ac:dyDescent="0.25">
      <c r="A115" s="643" t="s">
        <v>63</v>
      </c>
      <c r="B115" s="644"/>
      <c r="C115" s="645"/>
      <c r="D115" s="645"/>
      <c r="E115" s="645"/>
      <c r="F115" s="645"/>
      <c r="G115" s="645"/>
      <c r="H115" s="645"/>
      <c r="I115" s="646"/>
      <c r="J115" s="204">
        <f>SUM(J105:J114)</f>
        <v>0</v>
      </c>
      <c r="K115" s="204">
        <f>SUM(K105:K114)</f>
        <v>0</v>
      </c>
      <c r="L115" s="543"/>
      <c r="M115" s="204">
        <f>SUM(M105:M114)</f>
        <v>0</v>
      </c>
      <c r="N115" s="204">
        <f>SUM(N105:N114)</f>
        <v>0</v>
      </c>
      <c r="O115" s="204">
        <f>SUM(O105:O114)</f>
        <v>0</v>
      </c>
      <c r="P115" s="205"/>
      <c r="Q115" s="545"/>
      <c r="R115" s="204">
        <f t="shared" ref="R115:AH115" si="71">SUM(R105:R114)</f>
        <v>0</v>
      </c>
      <c r="S115" s="204">
        <f t="shared" si="71"/>
        <v>0</v>
      </c>
      <c r="T115" s="204">
        <f t="shared" si="71"/>
        <v>0</v>
      </c>
      <c r="U115" s="204">
        <f t="shared" si="71"/>
        <v>0</v>
      </c>
      <c r="V115" s="204">
        <f t="shared" si="71"/>
        <v>0</v>
      </c>
      <c r="W115" s="204">
        <f t="shared" si="71"/>
        <v>0</v>
      </c>
      <c r="X115" s="204">
        <f t="shared" si="71"/>
        <v>0</v>
      </c>
      <c r="Y115" s="204">
        <f t="shared" si="71"/>
        <v>0</v>
      </c>
      <c r="Z115" s="204">
        <f t="shared" si="71"/>
        <v>0</v>
      </c>
      <c r="AA115" s="204">
        <f t="shared" si="71"/>
        <v>0</v>
      </c>
      <c r="AB115" s="204">
        <f t="shared" si="71"/>
        <v>0</v>
      </c>
      <c r="AC115" s="204">
        <f t="shared" si="71"/>
        <v>0</v>
      </c>
      <c r="AD115" s="204">
        <f t="shared" si="71"/>
        <v>0</v>
      </c>
      <c r="AE115" s="204">
        <f t="shared" si="71"/>
        <v>0</v>
      </c>
      <c r="AF115" s="204">
        <f t="shared" si="71"/>
        <v>0</v>
      </c>
      <c r="AG115" s="204">
        <f t="shared" si="71"/>
        <v>0</v>
      </c>
      <c r="AH115" s="204">
        <f t="shared" si="71"/>
        <v>0</v>
      </c>
      <c r="AI115" s="207">
        <f>IF(ISERROR(AH115/J115),0,AH115/J115)</f>
        <v>0</v>
      </c>
      <c r="AJ115" s="207">
        <f>IF(ISERROR(AH115/$AH$191),0,AH115/$AH$191)</f>
        <v>0</v>
      </c>
    </row>
    <row r="116" spans="1:36" ht="12.75" customHeight="1" x14ac:dyDescent="0.25">
      <c r="A116" s="650" t="s">
        <v>64</v>
      </c>
      <c r="B116" s="651"/>
      <c r="C116" s="651"/>
      <c r="D116" s="651"/>
      <c r="E116" s="65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36" s="11" customFormat="1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 t="str">
        <f t="shared" ref="AJ117:AJ126" si="74">IF(ISERROR(AH117/$AH$191),"-",AH117/$AH$191)</f>
        <v>-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 t="str">
        <f t="shared" si="74"/>
        <v>-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 t="str">
        <f t="shared" si="74"/>
        <v>-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 t="str">
        <f t="shared" si="74"/>
        <v>-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 t="str">
        <f t="shared" si="74"/>
        <v>-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 t="str">
        <f t="shared" si="74"/>
        <v>-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 t="str">
        <f t="shared" si="74"/>
        <v>-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 t="str">
        <f t="shared" si="74"/>
        <v>-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 t="str">
        <f t="shared" si="74"/>
        <v>-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 t="str">
        <f t="shared" si="74"/>
        <v>-</v>
      </c>
    </row>
    <row r="127" spans="1:36" s="11" customFormat="1" ht="12.75" customHeight="1" collapsed="1" x14ac:dyDescent="0.25">
      <c r="A127" s="643" t="s">
        <v>65</v>
      </c>
      <c r="B127" s="644"/>
      <c r="C127" s="645"/>
      <c r="D127" s="645"/>
      <c r="E127" s="645"/>
      <c r="F127" s="645"/>
      <c r="G127" s="645"/>
      <c r="H127" s="645"/>
      <c r="I127" s="646"/>
      <c r="J127" s="204">
        <f>SUM(J117:J126)</f>
        <v>0</v>
      </c>
      <c r="K127" s="204">
        <f>SUM(K117:K126)</f>
        <v>0</v>
      </c>
      <c r="L127" s="543"/>
      <c r="M127" s="204">
        <f>SUM(M117:M126)</f>
        <v>0</v>
      </c>
      <c r="N127" s="204">
        <f>SUM(N117:N126)</f>
        <v>0</v>
      </c>
      <c r="O127" s="204">
        <f>SUM(O117:O126)</f>
        <v>0</v>
      </c>
      <c r="P127" s="205"/>
      <c r="Q127" s="545"/>
      <c r="R127" s="204">
        <f t="shared" ref="R127:AH127" si="79">SUM(R117:R126)</f>
        <v>0</v>
      </c>
      <c r="S127" s="204">
        <f t="shared" si="79"/>
        <v>0</v>
      </c>
      <c r="T127" s="204">
        <f t="shared" si="79"/>
        <v>0</v>
      </c>
      <c r="U127" s="204">
        <f t="shared" si="79"/>
        <v>0</v>
      </c>
      <c r="V127" s="204">
        <f t="shared" si="79"/>
        <v>0</v>
      </c>
      <c r="W127" s="204">
        <f t="shared" si="79"/>
        <v>0</v>
      </c>
      <c r="X127" s="204">
        <f t="shared" si="79"/>
        <v>0</v>
      </c>
      <c r="Y127" s="204">
        <f t="shared" si="79"/>
        <v>0</v>
      </c>
      <c r="Z127" s="204">
        <f t="shared" si="79"/>
        <v>0</v>
      </c>
      <c r="AA127" s="204">
        <f t="shared" si="79"/>
        <v>0</v>
      </c>
      <c r="AB127" s="204">
        <f t="shared" si="79"/>
        <v>0</v>
      </c>
      <c r="AC127" s="204">
        <f t="shared" si="79"/>
        <v>0</v>
      </c>
      <c r="AD127" s="204">
        <f t="shared" si="79"/>
        <v>0</v>
      </c>
      <c r="AE127" s="204">
        <f t="shared" si="79"/>
        <v>0</v>
      </c>
      <c r="AF127" s="204">
        <f t="shared" si="79"/>
        <v>0</v>
      </c>
      <c r="AG127" s="204">
        <f t="shared" si="79"/>
        <v>0</v>
      </c>
      <c r="AH127" s="204">
        <f t="shared" si="79"/>
        <v>0</v>
      </c>
      <c r="AI127" s="207">
        <f>IF(ISERROR(AH127/J127),0,AH127/J127)</f>
        <v>0</v>
      </c>
      <c r="AJ127" s="207">
        <f>IF(ISERROR(AH127/$AH$191),0,AH127/$AH$191)</f>
        <v>0</v>
      </c>
    </row>
    <row r="128" spans="1:36" ht="12.75" customHeight="1" x14ac:dyDescent="0.25">
      <c r="A128" s="650" t="s">
        <v>66</v>
      </c>
      <c r="B128" s="651"/>
      <c r="C128" s="651"/>
      <c r="D128" s="651"/>
      <c r="E128" s="65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 t="str">
        <f t="shared" ref="AJ129:AJ138" si="81">IF(ISERROR(AH129/$AH$191),"-",AH129/$AH$191)</f>
        <v>-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 t="str">
        <f t="shared" si="81"/>
        <v>-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 t="str">
        <f t="shared" si="81"/>
        <v>-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 t="str">
        <f t="shared" si="81"/>
        <v>-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 t="str">
        <f t="shared" si="81"/>
        <v>-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 t="str">
        <f t="shared" si="81"/>
        <v>-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 t="str">
        <f t="shared" si="81"/>
        <v>-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 t="str">
        <f t="shared" si="81"/>
        <v>-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 t="str">
        <f t="shared" si="81"/>
        <v>-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 t="str">
        <f t="shared" si="81"/>
        <v>-</v>
      </c>
    </row>
    <row r="139" spans="1:36" s="11" customFormat="1" ht="12.75" customHeight="1" collapsed="1" x14ac:dyDescent="0.25">
      <c r="A139" s="653" t="s">
        <v>67</v>
      </c>
      <c r="B139" s="653"/>
      <c r="C139" s="653"/>
      <c r="D139" s="653"/>
      <c r="E139" s="653"/>
      <c r="F139" s="653"/>
      <c r="G139" s="653"/>
      <c r="H139" s="653"/>
      <c r="I139" s="653"/>
      <c r="J139" s="204">
        <v>0</v>
      </c>
      <c r="K139" s="204">
        <v>0</v>
      </c>
      <c r="L139" s="543"/>
      <c r="M139" s="204">
        <f>SUM(M129:M138)</f>
        <v>0</v>
      </c>
      <c r="N139" s="204">
        <f>SUM(N129:N138)</f>
        <v>0</v>
      </c>
      <c r="O139" s="204">
        <f>SUM(O129:O138)</f>
        <v>0</v>
      </c>
      <c r="P139" s="205"/>
      <c r="Q139" s="545"/>
      <c r="R139" s="204">
        <f t="shared" ref="R139:AH139" si="87">SUM(R129:R138)</f>
        <v>0</v>
      </c>
      <c r="S139" s="204">
        <f t="shared" si="87"/>
        <v>0</v>
      </c>
      <c r="T139" s="204">
        <f t="shared" si="87"/>
        <v>0</v>
      </c>
      <c r="U139" s="204">
        <f t="shared" si="87"/>
        <v>0</v>
      </c>
      <c r="V139" s="204">
        <f t="shared" si="87"/>
        <v>0</v>
      </c>
      <c r="W139" s="204">
        <f t="shared" si="87"/>
        <v>0</v>
      </c>
      <c r="X139" s="204">
        <f t="shared" si="87"/>
        <v>0</v>
      </c>
      <c r="Y139" s="204">
        <f t="shared" si="87"/>
        <v>0</v>
      </c>
      <c r="Z139" s="204">
        <f t="shared" si="87"/>
        <v>0</v>
      </c>
      <c r="AA139" s="204">
        <f t="shared" si="87"/>
        <v>0</v>
      </c>
      <c r="AB139" s="204">
        <f t="shared" si="87"/>
        <v>0</v>
      </c>
      <c r="AC139" s="204">
        <f t="shared" si="87"/>
        <v>0</v>
      </c>
      <c r="AD139" s="204">
        <f t="shared" si="87"/>
        <v>0</v>
      </c>
      <c r="AE139" s="204">
        <f t="shared" si="87"/>
        <v>0</v>
      </c>
      <c r="AF139" s="204">
        <f t="shared" si="87"/>
        <v>0</v>
      </c>
      <c r="AG139" s="204">
        <f t="shared" si="87"/>
        <v>0</v>
      </c>
      <c r="AH139" s="204">
        <f t="shared" si="87"/>
        <v>0</v>
      </c>
      <c r="AI139" s="207">
        <f>IF(ISERROR(AH139/J139),0,AH139/J139)</f>
        <v>0</v>
      </c>
      <c r="AJ139" s="207">
        <f>IF(ISERROR(AH139/$AH$191),0,AH139/$AH$191)</f>
        <v>0</v>
      </c>
    </row>
    <row r="140" spans="1:36" ht="12.75" customHeight="1" x14ac:dyDescent="0.25">
      <c r="A140" s="654" t="s">
        <v>68</v>
      </c>
      <c r="B140" s="655"/>
      <c r="C140" s="655"/>
      <c r="D140" s="655"/>
      <c r="E140" s="656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108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 t="str">
        <f t="shared" ref="AJ141:AJ150" si="89">IF(ISERROR(AH141/$AH$191),"-",AH141/$AH$191)</f>
        <v>-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 t="str">
        <f t="shared" si="89"/>
        <v>-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 t="str">
        <f t="shared" si="89"/>
        <v>-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 t="str">
        <f t="shared" si="89"/>
        <v>-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 t="str">
        <f t="shared" si="89"/>
        <v>-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 t="str">
        <f t="shared" si="89"/>
        <v>-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 t="str">
        <f t="shared" si="89"/>
        <v>-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 t="str">
        <f t="shared" si="89"/>
        <v>-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 t="str">
        <f t="shared" si="89"/>
        <v>-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 t="str">
        <f t="shared" si="89"/>
        <v>-</v>
      </c>
    </row>
    <row r="151" spans="1:36" s="11" customFormat="1" ht="12.75" customHeight="1" collapsed="1" x14ac:dyDescent="0.25">
      <c r="A151" s="643" t="s">
        <v>69</v>
      </c>
      <c r="B151" s="645"/>
      <c r="C151" s="645"/>
      <c r="D151" s="645"/>
      <c r="E151" s="645"/>
      <c r="F151" s="645"/>
      <c r="G151" s="645"/>
      <c r="H151" s="645"/>
      <c r="I151" s="646"/>
      <c r="J151" s="204">
        <f>SUM(J141:J150)</f>
        <v>0</v>
      </c>
      <c r="K151" s="204">
        <f>SUM(K141:K150)</f>
        <v>0</v>
      </c>
      <c r="L151" s="543"/>
      <c r="M151" s="204">
        <f>SUM(M141:M150)</f>
        <v>0</v>
      </c>
      <c r="N151" s="204">
        <f>SUM(N141:N150)</f>
        <v>0</v>
      </c>
      <c r="O151" s="204">
        <f>SUM(O141:O150)</f>
        <v>0</v>
      </c>
      <c r="P151" s="205"/>
      <c r="Q151" s="545"/>
      <c r="R151" s="204">
        <f t="shared" ref="R151:AH151" si="95">SUM(R141:R150)</f>
        <v>0</v>
      </c>
      <c r="S151" s="204">
        <f t="shared" si="95"/>
        <v>0</v>
      </c>
      <c r="T151" s="204">
        <f t="shared" si="95"/>
        <v>0</v>
      </c>
      <c r="U151" s="204">
        <f t="shared" si="95"/>
        <v>0</v>
      </c>
      <c r="V151" s="204">
        <f t="shared" si="95"/>
        <v>0</v>
      </c>
      <c r="W151" s="204">
        <f t="shared" si="95"/>
        <v>0</v>
      </c>
      <c r="X151" s="204">
        <f t="shared" si="95"/>
        <v>0</v>
      </c>
      <c r="Y151" s="204">
        <f t="shared" si="95"/>
        <v>0</v>
      </c>
      <c r="Z151" s="204">
        <f t="shared" si="95"/>
        <v>0</v>
      </c>
      <c r="AA151" s="204">
        <f t="shared" si="95"/>
        <v>0</v>
      </c>
      <c r="AB151" s="204">
        <f t="shared" si="95"/>
        <v>0</v>
      </c>
      <c r="AC151" s="204">
        <f t="shared" si="95"/>
        <v>0</v>
      </c>
      <c r="AD151" s="204">
        <f t="shared" si="95"/>
        <v>0</v>
      </c>
      <c r="AE151" s="204">
        <f t="shared" si="95"/>
        <v>0</v>
      </c>
      <c r="AF151" s="204">
        <f t="shared" si="95"/>
        <v>0</v>
      </c>
      <c r="AG151" s="204">
        <f t="shared" si="95"/>
        <v>0</v>
      </c>
      <c r="AH151" s="204">
        <f t="shared" si="95"/>
        <v>0</v>
      </c>
      <c r="AI151" s="207">
        <f>IF(ISERROR(AH151/J151),0,AH151/J151)</f>
        <v>0</v>
      </c>
      <c r="AJ151" s="207">
        <f>IF(ISERROR(AH151/$AH$191),0,AH151/$AH$191)</f>
        <v>0</v>
      </c>
    </row>
    <row r="152" spans="1:36" ht="12.75" customHeight="1" x14ac:dyDescent="0.25">
      <c r="A152" s="650" t="s">
        <v>70</v>
      </c>
      <c r="B152" s="651"/>
      <c r="C152" s="651"/>
      <c r="D152" s="651"/>
      <c r="E152" s="65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 t="str">
        <f t="shared" ref="AJ153:AJ162" si="97">IF(ISERROR(AH153/$AH$191),"-",AH153/$AH$191)</f>
        <v>-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 t="str">
        <f t="shared" si="97"/>
        <v>-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 t="str">
        <f t="shared" si="97"/>
        <v>-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 t="str">
        <f t="shared" si="97"/>
        <v>-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 t="str">
        <f t="shared" si="97"/>
        <v>-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 t="str">
        <f t="shared" si="97"/>
        <v>-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 t="str">
        <f t="shared" si="97"/>
        <v>-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 t="str">
        <f t="shared" si="97"/>
        <v>-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 t="str">
        <f t="shared" si="97"/>
        <v>-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 t="str">
        <f t="shared" si="97"/>
        <v>-</v>
      </c>
    </row>
    <row r="163" spans="1:36" s="11" customFormat="1" ht="12.75" customHeight="1" collapsed="1" x14ac:dyDescent="0.25">
      <c r="A163" s="643" t="s">
        <v>71</v>
      </c>
      <c r="B163" s="645"/>
      <c r="C163" s="645"/>
      <c r="D163" s="645"/>
      <c r="E163" s="645"/>
      <c r="F163" s="645"/>
      <c r="G163" s="645"/>
      <c r="H163" s="645"/>
      <c r="I163" s="646"/>
      <c r="J163" s="204">
        <f>SUM(J153:J162)</f>
        <v>0</v>
      </c>
      <c r="K163" s="204">
        <f>SUM(K153:K162)</f>
        <v>0</v>
      </c>
      <c r="L163" s="543"/>
      <c r="M163" s="204">
        <f>SUM(M153:M162)</f>
        <v>0</v>
      </c>
      <c r="N163" s="204">
        <f>SUM(N153:N162)</f>
        <v>0</v>
      </c>
      <c r="O163" s="204">
        <f>SUM(O153:O162)</f>
        <v>0</v>
      </c>
      <c r="P163" s="205"/>
      <c r="Q163" s="545"/>
      <c r="R163" s="204">
        <f t="shared" ref="R163:AH163" si="103">SUM(R153:R162)</f>
        <v>0</v>
      </c>
      <c r="S163" s="204">
        <f t="shared" si="103"/>
        <v>0</v>
      </c>
      <c r="T163" s="204">
        <f t="shared" si="103"/>
        <v>0</v>
      </c>
      <c r="U163" s="204">
        <f t="shared" si="103"/>
        <v>0</v>
      </c>
      <c r="V163" s="204">
        <f t="shared" si="103"/>
        <v>0</v>
      </c>
      <c r="W163" s="204">
        <f t="shared" si="103"/>
        <v>0</v>
      </c>
      <c r="X163" s="204">
        <f t="shared" si="103"/>
        <v>0</v>
      </c>
      <c r="Y163" s="204">
        <f t="shared" si="103"/>
        <v>0</v>
      </c>
      <c r="Z163" s="204">
        <f t="shared" si="103"/>
        <v>0</v>
      </c>
      <c r="AA163" s="204">
        <f t="shared" si="103"/>
        <v>0</v>
      </c>
      <c r="AB163" s="204">
        <f t="shared" si="103"/>
        <v>0</v>
      </c>
      <c r="AC163" s="204">
        <f t="shared" si="103"/>
        <v>0</v>
      </c>
      <c r="AD163" s="204">
        <f t="shared" si="103"/>
        <v>0</v>
      </c>
      <c r="AE163" s="204">
        <f t="shared" si="103"/>
        <v>0</v>
      </c>
      <c r="AF163" s="204">
        <f t="shared" si="103"/>
        <v>0</v>
      </c>
      <c r="AG163" s="204">
        <f t="shared" si="103"/>
        <v>0</v>
      </c>
      <c r="AH163" s="204">
        <f t="shared" si="103"/>
        <v>0</v>
      </c>
      <c r="AI163" s="207">
        <f>IF(ISERROR(AH163/J163),0,AH163/J163)</f>
        <v>0</v>
      </c>
      <c r="AJ163" s="207">
        <f>IF(ISERROR(AH163/$AH$191),0,AH163/$AH$191)</f>
        <v>0</v>
      </c>
    </row>
    <row r="164" spans="1:36" ht="12.75" customHeight="1" x14ac:dyDescent="0.25">
      <c r="A164" s="650" t="s">
        <v>72</v>
      </c>
      <c r="B164" s="651"/>
      <c r="C164" s="651"/>
      <c r="D164" s="651"/>
      <c r="E164" s="65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 t="str">
        <f t="shared" ref="AJ165:AJ174" si="105">IF(ISERROR(AH165/$AH$191),"-",AH165/$AH$191)</f>
        <v>-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 t="str">
        <f t="shared" si="105"/>
        <v>-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 t="str">
        <f t="shared" si="105"/>
        <v>-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 t="str">
        <f t="shared" si="105"/>
        <v>-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 t="str">
        <f t="shared" si="105"/>
        <v>-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 t="str">
        <f t="shared" si="105"/>
        <v>-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 t="str">
        <f t="shared" si="105"/>
        <v>-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 t="str">
        <f t="shared" si="105"/>
        <v>-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 t="str">
        <f t="shared" si="105"/>
        <v>-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 t="str">
        <f t="shared" si="105"/>
        <v>-</v>
      </c>
    </row>
    <row r="175" spans="1:36" s="11" customFormat="1" ht="12.75" customHeight="1" collapsed="1" x14ac:dyDescent="0.25">
      <c r="A175" s="643" t="s">
        <v>73</v>
      </c>
      <c r="B175" s="645"/>
      <c r="C175" s="645"/>
      <c r="D175" s="645"/>
      <c r="E175" s="645"/>
      <c r="F175" s="645"/>
      <c r="G175" s="645"/>
      <c r="H175" s="645"/>
      <c r="I175" s="646"/>
      <c r="J175" s="204">
        <f>SUM(J165:J174)</f>
        <v>0</v>
      </c>
      <c r="K175" s="204">
        <f>SUM(K165:K174)</f>
        <v>0</v>
      </c>
      <c r="L175" s="543"/>
      <c r="M175" s="204">
        <f>SUM(M165:M174)</f>
        <v>0</v>
      </c>
      <c r="N175" s="204">
        <f>SUM(N165:N174)</f>
        <v>0</v>
      </c>
      <c r="O175" s="204">
        <f>SUM(O165:O174)</f>
        <v>0</v>
      </c>
      <c r="P175" s="205"/>
      <c r="Q175" s="545"/>
      <c r="R175" s="204">
        <f t="shared" ref="R175:AH175" si="111">SUM(R165:R174)</f>
        <v>0</v>
      </c>
      <c r="S175" s="204">
        <f t="shared" si="111"/>
        <v>0</v>
      </c>
      <c r="T175" s="204">
        <f t="shared" si="111"/>
        <v>0</v>
      </c>
      <c r="U175" s="204">
        <f t="shared" si="111"/>
        <v>0</v>
      </c>
      <c r="V175" s="204">
        <f t="shared" si="111"/>
        <v>0</v>
      </c>
      <c r="W175" s="204">
        <f t="shared" si="111"/>
        <v>0</v>
      </c>
      <c r="X175" s="204">
        <f t="shared" si="111"/>
        <v>0</v>
      </c>
      <c r="Y175" s="204">
        <f t="shared" si="111"/>
        <v>0</v>
      </c>
      <c r="Z175" s="204">
        <f t="shared" si="111"/>
        <v>0</v>
      </c>
      <c r="AA175" s="204">
        <f t="shared" si="111"/>
        <v>0</v>
      </c>
      <c r="AB175" s="204">
        <f t="shared" si="111"/>
        <v>0</v>
      </c>
      <c r="AC175" s="204">
        <f t="shared" si="111"/>
        <v>0</v>
      </c>
      <c r="AD175" s="204">
        <f t="shared" si="111"/>
        <v>0</v>
      </c>
      <c r="AE175" s="204">
        <f t="shared" si="111"/>
        <v>0</v>
      </c>
      <c r="AF175" s="204">
        <f t="shared" si="111"/>
        <v>0</v>
      </c>
      <c r="AG175" s="204">
        <f t="shared" si="111"/>
        <v>0</v>
      </c>
      <c r="AH175" s="204">
        <f t="shared" si="111"/>
        <v>0</v>
      </c>
      <c r="AI175" s="207">
        <f>IF(ISERROR(AH175/J175),0,AH175/J175)</f>
        <v>0</v>
      </c>
      <c r="AJ175" s="207">
        <f>IF(ISERROR(AH175/$AH$191),0,AH175/$AH$191)</f>
        <v>0</v>
      </c>
    </row>
    <row r="176" spans="1:36" ht="12.75" customHeight="1" x14ac:dyDescent="0.25">
      <c r="A176" s="650" t="s">
        <v>74</v>
      </c>
      <c r="B176" s="651"/>
      <c r="C176" s="651"/>
      <c r="D176" s="651"/>
      <c r="E176" s="65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109" t="str">
        <f t="shared" ref="AJ177:AJ186" si="113">IF(ISERROR(AH177/$AH$191),"-",AH177/$AH$191)</f>
        <v>-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109" t="str">
        <f t="shared" si="113"/>
        <v>-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109" t="str">
        <f t="shared" si="113"/>
        <v>-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109" t="str">
        <f t="shared" si="113"/>
        <v>-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109" t="str">
        <f t="shared" si="113"/>
        <v>-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109" t="str">
        <f t="shared" si="113"/>
        <v>-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109" t="str">
        <f t="shared" si="113"/>
        <v>-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109" t="str">
        <f t="shared" si="113"/>
        <v>-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109" t="str">
        <f t="shared" si="113"/>
        <v>-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109" t="str">
        <f t="shared" si="113"/>
        <v>-</v>
      </c>
    </row>
    <row r="187" spans="1:36" s="11" customFormat="1" ht="12.75" customHeight="1" collapsed="1" x14ac:dyDescent="0.25">
      <c r="A187" s="643" t="s">
        <v>75</v>
      </c>
      <c r="B187" s="645"/>
      <c r="C187" s="645"/>
      <c r="D187" s="645"/>
      <c r="E187" s="645"/>
      <c r="F187" s="645"/>
      <c r="G187" s="645"/>
      <c r="H187" s="645"/>
      <c r="I187" s="646"/>
      <c r="J187" s="204">
        <f>SUM(J177:J186)</f>
        <v>0</v>
      </c>
      <c r="K187" s="204">
        <f>SUM(K177:K186)</f>
        <v>0</v>
      </c>
      <c r="L187" s="543"/>
      <c r="M187" s="204">
        <f>SUM(M177:M186)</f>
        <v>0</v>
      </c>
      <c r="N187" s="204">
        <f>SUM(N177:N186)</f>
        <v>0</v>
      </c>
      <c r="O187" s="204">
        <f>SUM(O177:O186)</f>
        <v>0</v>
      </c>
      <c r="P187" s="205"/>
      <c r="Q187" s="545"/>
      <c r="R187" s="204">
        <f t="shared" ref="R187:AH187" si="119">SUM(R177:R186)</f>
        <v>0</v>
      </c>
      <c r="S187" s="204">
        <f t="shared" si="119"/>
        <v>0</v>
      </c>
      <c r="T187" s="204">
        <f t="shared" si="119"/>
        <v>0</v>
      </c>
      <c r="U187" s="204">
        <f t="shared" si="119"/>
        <v>0</v>
      </c>
      <c r="V187" s="204">
        <f t="shared" si="119"/>
        <v>0</v>
      </c>
      <c r="W187" s="204">
        <f t="shared" si="119"/>
        <v>0</v>
      </c>
      <c r="X187" s="204">
        <f t="shared" si="119"/>
        <v>0</v>
      </c>
      <c r="Y187" s="204">
        <f t="shared" si="119"/>
        <v>0</v>
      </c>
      <c r="Z187" s="204">
        <f t="shared" si="119"/>
        <v>0</v>
      </c>
      <c r="AA187" s="204">
        <f t="shared" si="119"/>
        <v>0</v>
      </c>
      <c r="AB187" s="204">
        <f t="shared" si="119"/>
        <v>0</v>
      </c>
      <c r="AC187" s="204">
        <f t="shared" si="119"/>
        <v>0</v>
      </c>
      <c r="AD187" s="204">
        <f t="shared" si="119"/>
        <v>0</v>
      </c>
      <c r="AE187" s="204">
        <f t="shared" si="119"/>
        <v>0</v>
      </c>
      <c r="AF187" s="204">
        <f t="shared" si="119"/>
        <v>0</v>
      </c>
      <c r="AG187" s="204">
        <f t="shared" si="119"/>
        <v>0</v>
      </c>
      <c r="AH187" s="204">
        <f t="shared" si="119"/>
        <v>0</v>
      </c>
      <c r="AI187" s="207">
        <f>IF(ISERROR(AH187/J187),0,AH187/J187)</f>
        <v>0</v>
      </c>
      <c r="AJ187" s="207">
        <f>IF(ISERROR(AH187/$AH$191),0,AH187/$AH$191)</f>
        <v>0</v>
      </c>
    </row>
    <row r="188" spans="1:36" ht="12.75" customHeight="1" x14ac:dyDescent="0.25">
      <c r="A188" s="650" t="s">
        <v>76</v>
      </c>
      <c r="B188" s="651"/>
      <c r="C188" s="651"/>
      <c r="D188" s="651"/>
      <c r="E188" s="652"/>
      <c r="F188" s="16"/>
      <c r="G188" s="5"/>
      <c r="H188" s="17"/>
      <c r="I188" s="17"/>
      <c r="J188" s="593"/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36" s="11" customFormat="1" ht="35.1" hidden="1" customHeight="1" outlineLevel="1" x14ac:dyDescent="0.25">
      <c r="A189" s="23">
        <v>1</v>
      </c>
      <c r="B189" s="23"/>
      <c r="C189" s="48"/>
      <c r="D189" s="49"/>
      <c r="E189" s="59"/>
      <c r="F189" s="59"/>
      <c r="G189" s="57"/>
      <c r="H189" s="10"/>
      <c r="I189" s="6"/>
      <c r="J189" s="613"/>
      <c r="K189" s="52"/>
      <c r="L189" s="1"/>
      <c r="M189" s="51"/>
      <c r="N189" s="58"/>
      <c r="O189" s="51"/>
      <c r="P189" s="47"/>
      <c r="Q189" s="81"/>
      <c r="R189" s="66"/>
      <c r="S189" s="66"/>
      <c r="T189" s="67"/>
      <c r="U189" s="29">
        <f>SUM(R189:T189)</f>
        <v>0</v>
      </c>
      <c r="V189" s="52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0</v>
      </c>
      <c r="AI189" s="109">
        <f>IF(ISERROR(AH189/J188),0,AH189/J188)</f>
        <v>0</v>
      </c>
      <c r="AJ189" s="109" t="str">
        <f>IF(ISERROR(AH189/$AH$191),"-",AH189/$AH$191)</f>
        <v>-</v>
      </c>
    </row>
    <row r="190" spans="1:36" s="11" customFormat="1" ht="12.75" customHeight="1" collapsed="1" x14ac:dyDescent="0.25">
      <c r="A190" s="643" t="s">
        <v>82</v>
      </c>
      <c r="B190" s="645"/>
      <c r="C190" s="645"/>
      <c r="D190" s="645"/>
      <c r="E190" s="645"/>
      <c r="F190" s="645"/>
      <c r="G190" s="645"/>
      <c r="H190" s="645"/>
      <c r="I190" s="646"/>
      <c r="J190" s="204">
        <f>J188</f>
        <v>0</v>
      </c>
      <c r="K190" s="204">
        <f>SUM(K189:K189)</f>
        <v>0</v>
      </c>
      <c r="L190" s="543"/>
      <c r="M190" s="204">
        <f>SUM(M189:M189)</f>
        <v>0</v>
      </c>
      <c r="N190" s="204">
        <f>SUM(N189:N189)</f>
        <v>0</v>
      </c>
      <c r="O190" s="204">
        <f>SUM(O189:O189)</f>
        <v>0</v>
      </c>
      <c r="P190" s="205"/>
      <c r="Q190" s="545"/>
      <c r="R190" s="204">
        <f t="shared" ref="R190:AH190" si="121">SUM(R189:R189)</f>
        <v>0</v>
      </c>
      <c r="S190" s="204">
        <f t="shared" si="121"/>
        <v>0</v>
      </c>
      <c r="T190" s="204">
        <f t="shared" si="121"/>
        <v>0</v>
      </c>
      <c r="U190" s="204">
        <f t="shared" si="121"/>
        <v>0</v>
      </c>
      <c r="V190" s="204">
        <f t="shared" si="121"/>
        <v>0</v>
      </c>
      <c r="W190" s="204">
        <f t="shared" si="121"/>
        <v>0</v>
      </c>
      <c r="X190" s="204">
        <f t="shared" si="121"/>
        <v>0</v>
      </c>
      <c r="Y190" s="204">
        <f t="shared" si="121"/>
        <v>0</v>
      </c>
      <c r="Z190" s="204">
        <f t="shared" si="121"/>
        <v>0</v>
      </c>
      <c r="AA190" s="204">
        <f t="shared" si="121"/>
        <v>0</v>
      </c>
      <c r="AB190" s="204">
        <f t="shared" si="121"/>
        <v>0</v>
      </c>
      <c r="AC190" s="204">
        <f t="shared" si="121"/>
        <v>0</v>
      </c>
      <c r="AD190" s="204">
        <f t="shared" si="121"/>
        <v>0</v>
      </c>
      <c r="AE190" s="204">
        <f t="shared" si="121"/>
        <v>0</v>
      </c>
      <c r="AF190" s="204">
        <f t="shared" si="121"/>
        <v>0</v>
      </c>
      <c r="AG190" s="204">
        <f t="shared" si="121"/>
        <v>0</v>
      </c>
      <c r="AH190" s="204">
        <f t="shared" si="121"/>
        <v>0</v>
      </c>
      <c r="AI190" s="207">
        <f>IF(ISERROR(AH190/J190),0,AH190/J190)</f>
        <v>0</v>
      </c>
      <c r="AJ190" s="207">
        <f>IF(ISERROR(AH190/$AH$191),0,AH190/$AH$191)</f>
        <v>0</v>
      </c>
    </row>
    <row r="191" spans="1:36" ht="15" customHeight="1" x14ac:dyDescent="0.25">
      <c r="A191" s="657" t="s">
        <v>124</v>
      </c>
      <c r="B191" s="658"/>
      <c r="C191" s="658"/>
      <c r="D191" s="658"/>
      <c r="E191" s="658"/>
      <c r="F191" s="658"/>
      <c r="G191" s="658"/>
      <c r="H191" s="658"/>
      <c r="I191" s="659"/>
      <c r="J191" s="217">
        <f>SUM(J19,J31,J43,J55,J67,J79,J91,J103,J115,J127,J139,J151,J163,J175,J187,J190)</f>
        <v>0</v>
      </c>
      <c r="K191" s="217">
        <f>+K19+K31+K43+K55+K67+K79+K91+K103+K115+K127+K139+K151+K187+K163+K175+K190</f>
        <v>0</v>
      </c>
      <c r="L191" s="218"/>
      <c r="M191" s="217">
        <f>+M19+M31+M43+M55+M67+M79+M91+M103+M115+M127+M139+M151+M187+M163+M175+M190</f>
        <v>0</v>
      </c>
      <c r="N191" s="217">
        <f>+N19+N31+N43+N55+N67+N79+N91+N103+N115+N127+N139+N151+N187+N163+N175+N190</f>
        <v>0</v>
      </c>
      <c r="O191" s="217">
        <f>+O19+O31+O43+O55+O67+O79+O91+O103+O115+O127+O139+O151+O187+O163+O175+O190</f>
        <v>0</v>
      </c>
      <c r="P191" s="219"/>
      <c r="Q191" s="220"/>
      <c r="R191" s="217">
        <f t="shared" ref="R191:AH191" si="122">+R19+R31+R43+R55+R67+R79+R91+R103+R115+R127+R139+R151+R187+R163+R175+R190</f>
        <v>0</v>
      </c>
      <c r="S191" s="217">
        <f t="shared" si="122"/>
        <v>0</v>
      </c>
      <c r="T191" s="217">
        <f t="shared" si="122"/>
        <v>0</v>
      </c>
      <c r="U191" s="217">
        <f t="shared" si="122"/>
        <v>0</v>
      </c>
      <c r="V191" s="217">
        <f t="shared" si="122"/>
        <v>0</v>
      </c>
      <c r="W191" s="217">
        <f t="shared" si="122"/>
        <v>0</v>
      </c>
      <c r="X191" s="217">
        <f t="shared" si="122"/>
        <v>0</v>
      </c>
      <c r="Y191" s="217">
        <f t="shared" si="122"/>
        <v>0</v>
      </c>
      <c r="Z191" s="217">
        <f t="shared" si="122"/>
        <v>0</v>
      </c>
      <c r="AA191" s="217">
        <f t="shared" si="122"/>
        <v>0</v>
      </c>
      <c r="AB191" s="217">
        <f t="shared" si="122"/>
        <v>0</v>
      </c>
      <c r="AC191" s="217">
        <f t="shared" si="122"/>
        <v>0</v>
      </c>
      <c r="AD191" s="217">
        <f t="shared" si="122"/>
        <v>0</v>
      </c>
      <c r="AE191" s="217">
        <f t="shared" si="122"/>
        <v>0</v>
      </c>
      <c r="AF191" s="217">
        <f t="shared" si="122"/>
        <v>0</v>
      </c>
      <c r="AG191" s="217">
        <f t="shared" si="122"/>
        <v>0</v>
      </c>
      <c r="AH191" s="217">
        <f t="shared" si="122"/>
        <v>0</v>
      </c>
      <c r="AI191" s="216">
        <f>IF(ISERROR(AH191/J191),0,AH191/J191)</f>
        <v>0</v>
      </c>
      <c r="AJ191" s="216">
        <f>IF(ISERROR(AH191/$AH$191),0,AH191/$AH$191)</f>
        <v>0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:S189 V189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T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W189:X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zoomScaleNormal="100" workbookViewId="0">
      <selection activeCell="C35" sqref="C35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+'24-01-025-001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">
        <v>4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x14ac:dyDescent="0.25">
      <c r="A8" s="43" t="s">
        <v>46</v>
      </c>
      <c r="B8" s="9">
        <f>+'24-01-025-001 Ind. Proy'!J19</f>
        <v>0</v>
      </c>
      <c r="C8" s="9">
        <f>+'24-01-025-001 Ind. Proy'!K19</f>
        <v>0</v>
      </c>
      <c r="D8" s="9">
        <f>+'24-01-025-001 Ind. Proy'!M19</f>
        <v>0</v>
      </c>
      <c r="E8" s="9">
        <f>+'24-01-025-001 Ind. Proy'!N19</f>
        <v>0</v>
      </c>
      <c r="F8" s="9">
        <f>+'24-01-025-001 Ind. Proy'!O19</f>
        <v>0</v>
      </c>
      <c r="G8" s="9">
        <f>+'24-01-025-001 Ind. Proy'!R19</f>
        <v>0</v>
      </c>
      <c r="H8" s="9">
        <f>+'24-01-025-001 Ind. Proy'!S19</f>
        <v>0</v>
      </c>
      <c r="I8" s="9">
        <f>+'24-01-025-001 Ind. Proy'!T19</f>
        <v>0</v>
      </c>
      <c r="J8" s="9">
        <f>+'24-01-025-001 Ind. Proy'!U19</f>
        <v>0</v>
      </c>
      <c r="K8" s="9">
        <f>+'24-01-025-001 Ind. Proy'!V19</f>
        <v>0</v>
      </c>
      <c r="L8" s="9">
        <f>+'24-01-025-001 Ind. Proy'!W19</f>
        <v>0</v>
      </c>
      <c r="M8" s="9">
        <f>+'24-01-025-001 Ind. Proy'!X19</f>
        <v>0</v>
      </c>
      <c r="N8" s="9">
        <f>+'24-01-025-001 Ind. Proy'!Y19</f>
        <v>0</v>
      </c>
      <c r="O8" s="9">
        <f>+'24-01-025-001 Ind. Proy'!Z19</f>
        <v>0</v>
      </c>
      <c r="P8" s="9">
        <f>+'24-01-025-001 Ind. Proy'!AA19</f>
        <v>0</v>
      </c>
      <c r="Q8" s="9">
        <f>+'24-01-025-001 Ind. Proy'!AB19</f>
        <v>0</v>
      </c>
      <c r="R8" s="9">
        <f>+'24-01-025-001 Ind. Proy'!AC19</f>
        <v>0</v>
      </c>
      <c r="S8" s="9">
        <f>+'24-01-025-001 Ind. Proy'!AD19</f>
        <v>0</v>
      </c>
      <c r="T8" s="9">
        <f>+'24-01-025-001 Ind. Proy'!AE19</f>
        <v>0</v>
      </c>
      <c r="U8" s="9">
        <f>+'24-01-025-001 Ind. Proy'!AF19</f>
        <v>0</v>
      </c>
      <c r="V8" s="9">
        <f>+'24-01-025-001 Ind. Proy'!AG19</f>
        <v>0</v>
      </c>
      <c r="W8" s="9">
        <f>+'24-01-025-001 Ind. Proy'!AH19</f>
        <v>0</v>
      </c>
      <c r="X8" s="109">
        <f>+'24-01-025-001 Ind. Proy'!AI19</f>
        <v>0</v>
      </c>
      <c r="Y8" s="109">
        <f>+'24-01-025-001 Ind. Proy'!AJ19</f>
        <v>0</v>
      </c>
    </row>
    <row r="9" spans="1:25" x14ac:dyDescent="0.25">
      <c r="A9" s="43" t="s">
        <v>48</v>
      </c>
      <c r="B9" s="9">
        <f>+'24-01-025-001 Ind. Proy'!J31</f>
        <v>0</v>
      </c>
      <c r="C9" s="9">
        <f>+'24-01-025-001 Ind. Proy'!K31</f>
        <v>0</v>
      </c>
      <c r="D9" s="9">
        <f>+'24-01-025-001 Ind. Proy'!M31</f>
        <v>0</v>
      </c>
      <c r="E9" s="9">
        <f>+'24-01-025-001 Ind. Proy'!N31</f>
        <v>0</v>
      </c>
      <c r="F9" s="9">
        <f>+'24-01-025-001 Ind. Proy'!O31</f>
        <v>0</v>
      </c>
      <c r="G9" s="9">
        <f>+'24-01-025-001 Ind. Proy'!R31</f>
        <v>0</v>
      </c>
      <c r="H9" s="9">
        <f>+'24-01-025-001 Ind. Proy'!S31</f>
        <v>0</v>
      </c>
      <c r="I9" s="9">
        <f>+'24-01-025-001 Ind. Proy'!T31</f>
        <v>0</v>
      </c>
      <c r="J9" s="9">
        <f>+'24-01-025-001 Ind. Proy'!U31</f>
        <v>0</v>
      </c>
      <c r="K9" s="9">
        <f>+'24-01-025-001 Ind. Proy'!V31</f>
        <v>0</v>
      </c>
      <c r="L9" s="9">
        <f>+'24-01-025-001 Ind. Proy'!W31</f>
        <v>0</v>
      </c>
      <c r="M9" s="9">
        <f>+'24-01-025-001 Ind. Proy'!X31</f>
        <v>0</v>
      </c>
      <c r="N9" s="9">
        <f>+'24-01-025-001 Ind. Proy'!Y31</f>
        <v>0</v>
      </c>
      <c r="O9" s="9">
        <f>+'24-01-025-001 Ind. Proy'!Z31</f>
        <v>0</v>
      </c>
      <c r="P9" s="9">
        <f>+'24-01-025-001 Ind. Proy'!AA31</f>
        <v>0</v>
      </c>
      <c r="Q9" s="9">
        <f>+'24-01-025-001 Ind. Proy'!AB31</f>
        <v>0</v>
      </c>
      <c r="R9" s="9">
        <f>+'24-01-025-001 Ind. Proy'!AC31</f>
        <v>0</v>
      </c>
      <c r="S9" s="9">
        <f>+'24-01-025-001 Ind. Proy'!AD31</f>
        <v>0</v>
      </c>
      <c r="T9" s="9">
        <f>+'24-01-025-001 Ind. Proy'!AE31</f>
        <v>0</v>
      </c>
      <c r="U9" s="9">
        <f>+'24-01-025-001 Ind. Proy'!AF31</f>
        <v>0</v>
      </c>
      <c r="V9" s="9">
        <f>+'24-01-025-001 Ind. Proy'!AG31</f>
        <v>0</v>
      </c>
      <c r="W9" s="9">
        <f>+'24-01-025-001 Ind. Proy'!AH31</f>
        <v>0</v>
      </c>
      <c r="X9" s="109">
        <f>+'24-01-025-001 Ind. Proy'!AI31</f>
        <v>0</v>
      </c>
      <c r="Y9" s="109">
        <f>+'24-01-025-001 Ind. Proy'!AJ31</f>
        <v>0</v>
      </c>
    </row>
    <row r="10" spans="1:25" x14ac:dyDescent="0.25">
      <c r="A10" s="43" t="s">
        <v>50</v>
      </c>
      <c r="B10" s="9">
        <f>+'24-01-025-001 Ind. Proy'!J43</f>
        <v>0</v>
      </c>
      <c r="C10" s="9">
        <f>+'24-01-025-001 Ind. Proy'!K43</f>
        <v>0</v>
      </c>
      <c r="D10" s="9">
        <f>+'24-01-025-001 Ind. Proy'!M43</f>
        <v>0</v>
      </c>
      <c r="E10" s="9">
        <f>+'24-01-025-001 Ind. Proy'!N43</f>
        <v>0</v>
      </c>
      <c r="F10" s="9">
        <f>+'24-01-025-001 Ind. Proy'!O43</f>
        <v>0</v>
      </c>
      <c r="G10" s="9">
        <f>+'24-01-025-001 Ind. Proy'!R43</f>
        <v>0</v>
      </c>
      <c r="H10" s="9">
        <f>+'24-01-025-001 Ind. Proy'!S43</f>
        <v>0</v>
      </c>
      <c r="I10" s="9">
        <f>+'24-01-025-001 Ind. Proy'!T43</f>
        <v>0</v>
      </c>
      <c r="J10" s="9">
        <f>+'24-01-025-001 Ind. Proy'!U43</f>
        <v>0</v>
      </c>
      <c r="K10" s="9">
        <f>+'24-01-025-001 Ind. Proy'!V43</f>
        <v>0</v>
      </c>
      <c r="L10" s="9">
        <f>+'24-01-025-001 Ind. Proy'!W43</f>
        <v>0</v>
      </c>
      <c r="M10" s="9">
        <f>+'24-01-025-001 Ind. Proy'!X43</f>
        <v>0</v>
      </c>
      <c r="N10" s="9">
        <f>+'24-01-025-001 Ind. Proy'!Y43</f>
        <v>0</v>
      </c>
      <c r="O10" s="9">
        <f>+'24-01-025-001 Ind. Proy'!Z43</f>
        <v>0</v>
      </c>
      <c r="P10" s="9">
        <f>+'24-01-025-001 Ind. Proy'!AA43</f>
        <v>0</v>
      </c>
      <c r="Q10" s="9">
        <f>+'24-01-025-001 Ind. Proy'!AB43</f>
        <v>0</v>
      </c>
      <c r="R10" s="9">
        <f>+'24-01-025-001 Ind. Proy'!AC43</f>
        <v>0</v>
      </c>
      <c r="S10" s="9">
        <f>+'24-01-025-001 Ind. Proy'!AD43</f>
        <v>0</v>
      </c>
      <c r="T10" s="9">
        <f>+'24-01-025-001 Ind. Proy'!AE43</f>
        <v>0</v>
      </c>
      <c r="U10" s="9">
        <f>+'24-01-025-001 Ind. Proy'!AF43</f>
        <v>0</v>
      </c>
      <c r="V10" s="9">
        <f>+'24-01-025-001 Ind. Proy'!AG43</f>
        <v>0</v>
      </c>
      <c r="W10" s="9">
        <f>+'24-01-025-001 Ind. Proy'!AH43</f>
        <v>0</v>
      </c>
      <c r="X10" s="109">
        <f>+'24-01-025-001 Ind. Proy'!AI43</f>
        <v>0</v>
      </c>
      <c r="Y10" s="109">
        <f>+'24-01-025-001 Ind. Proy'!AJ43</f>
        <v>0</v>
      </c>
    </row>
    <row r="11" spans="1:25" x14ac:dyDescent="0.25">
      <c r="A11" s="43" t="s">
        <v>52</v>
      </c>
      <c r="B11" s="9">
        <f>+'24-01-025-001 Ind. Proy'!J55</f>
        <v>0</v>
      </c>
      <c r="C11" s="9">
        <f>+'24-01-025-001 Ind. Proy'!K55</f>
        <v>0</v>
      </c>
      <c r="D11" s="9">
        <f>+'24-01-025-001 Ind. Proy'!M55</f>
        <v>0</v>
      </c>
      <c r="E11" s="9">
        <f>+'24-01-025-001 Ind. Proy'!N55</f>
        <v>0</v>
      </c>
      <c r="F11" s="9">
        <f>+'24-01-025-001 Ind. Proy'!O55</f>
        <v>0</v>
      </c>
      <c r="G11" s="9">
        <f>+'24-01-025-001 Ind. Proy'!R55</f>
        <v>0</v>
      </c>
      <c r="H11" s="9">
        <f>+'24-01-025-001 Ind. Proy'!S55</f>
        <v>0</v>
      </c>
      <c r="I11" s="9">
        <f>+'24-01-025-001 Ind. Proy'!T55</f>
        <v>0</v>
      </c>
      <c r="J11" s="9">
        <f>+'24-01-025-001 Ind. Proy'!U55</f>
        <v>0</v>
      </c>
      <c r="K11" s="9">
        <f>+'24-01-025-001 Ind. Proy'!V55</f>
        <v>0</v>
      </c>
      <c r="L11" s="9">
        <f>+'24-01-025-001 Ind. Proy'!W55</f>
        <v>0</v>
      </c>
      <c r="M11" s="9">
        <f>+'24-01-025-001 Ind. Proy'!X55</f>
        <v>0</v>
      </c>
      <c r="N11" s="9">
        <f>+'24-01-025-001 Ind. Proy'!Y55</f>
        <v>0</v>
      </c>
      <c r="O11" s="9">
        <f>+'24-01-025-001 Ind. Proy'!Z55</f>
        <v>0</v>
      </c>
      <c r="P11" s="9">
        <f>+'24-01-025-001 Ind. Proy'!AA55</f>
        <v>0</v>
      </c>
      <c r="Q11" s="9">
        <f>+'24-01-025-001 Ind. Proy'!AB55</f>
        <v>0</v>
      </c>
      <c r="R11" s="9">
        <f>+'24-01-025-001 Ind. Proy'!AC55</f>
        <v>0</v>
      </c>
      <c r="S11" s="9">
        <f>+'24-01-025-001 Ind. Proy'!AD55</f>
        <v>0</v>
      </c>
      <c r="T11" s="9">
        <f>+'24-01-025-001 Ind. Proy'!AE55</f>
        <v>0</v>
      </c>
      <c r="U11" s="9">
        <f>+'24-01-025-001 Ind. Proy'!AF55</f>
        <v>0</v>
      </c>
      <c r="V11" s="9">
        <f>+'24-01-025-001 Ind. Proy'!AG55</f>
        <v>0</v>
      </c>
      <c r="W11" s="9">
        <f>+'24-01-025-001 Ind. Proy'!AH55</f>
        <v>0</v>
      </c>
      <c r="X11" s="109">
        <f>+'24-01-025-001 Ind. Proy'!AI55</f>
        <v>0</v>
      </c>
      <c r="Y11" s="109">
        <f>+'24-01-025-001 Ind. Proy'!AJ55</f>
        <v>0</v>
      </c>
    </row>
    <row r="12" spans="1:25" x14ac:dyDescent="0.25">
      <c r="A12" s="43" t="s">
        <v>54</v>
      </c>
      <c r="B12" s="9">
        <f>+'24-01-025-001 Ind. Proy'!J67</f>
        <v>0</v>
      </c>
      <c r="C12" s="9">
        <f>+'24-01-025-001 Ind. Proy'!K67</f>
        <v>0</v>
      </c>
      <c r="D12" s="9">
        <f>+'24-01-025-001 Ind. Proy'!M67</f>
        <v>0</v>
      </c>
      <c r="E12" s="9">
        <f>+'24-01-025-001 Ind. Proy'!N67</f>
        <v>0</v>
      </c>
      <c r="F12" s="9">
        <f>+'24-01-025-001 Ind. Proy'!O67</f>
        <v>0</v>
      </c>
      <c r="G12" s="9">
        <f>+'24-01-025-001 Ind. Proy'!R67</f>
        <v>0</v>
      </c>
      <c r="H12" s="9">
        <f>+'24-01-025-001 Ind. Proy'!S67</f>
        <v>0</v>
      </c>
      <c r="I12" s="9">
        <f>+'24-01-025-001 Ind. Proy'!T67</f>
        <v>0</v>
      </c>
      <c r="J12" s="9">
        <f>+'24-01-025-001 Ind. Proy'!U67</f>
        <v>0</v>
      </c>
      <c r="K12" s="9">
        <f>+'24-01-025-001 Ind. Proy'!V67</f>
        <v>0</v>
      </c>
      <c r="L12" s="9">
        <f>+'24-01-025-001 Ind. Proy'!W67</f>
        <v>0</v>
      </c>
      <c r="M12" s="9">
        <f>+'24-01-025-001 Ind. Proy'!X67</f>
        <v>0</v>
      </c>
      <c r="N12" s="9">
        <f>+'24-01-025-001 Ind. Proy'!Y67</f>
        <v>0</v>
      </c>
      <c r="O12" s="9">
        <f>+'24-01-025-001 Ind. Proy'!Z67</f>
        <v>0</v>
      </c>
      <c r="P12" s="9">
        <f>+'24-01-025-001 Ind. Proy'!AA67</f>
        <v>0</v>
      </c>
      <c r="Q12" s="9">
        <f>+'24-01-025-001 Ind. Proy'!AB67</f>
        <v>0</v>
      </c>
      <c r="R12" s="9">
        <f>+'24-01-025-001 Ind. Proy'!AC67</f>
        <v>0</v>
      </c>
      <c r="S12" s="9">
        <f>+'24-01-025-001 Ind. Proy'!AD67</f>
        <v>0</v>
      </c>
      <c r="T12" s="9">
        <f>+'24-01-025-001 Ind. Proy'!AE67</f>
        <v>0</v>
      </c>
      <c r="U12" s="9">
        <f>+'24-01-025-001 Ind. Proy'!AF67</f>
        <v>0</v>
      </c>
      <c r="V12" s="9">
        <f>+'24-01-025-001 Ind. Proy'!AG67</f>
        <v>0</v>
      </c>
      <c r="W12" s="9">
        <f>+'24-01-025-001 Ind. Proy'!AH67</f>
        <v>0</v>
      </c>
      <c r="X12" s="109">
        <f>+'24-01-025-001 Ind. Proy'!AI67</f>
        <v>0</v>
      </c>
      <c r="Y12" s="109">
        <f>+'24-01-025-001 Ind. Proy'!AJ67</f>
        <v>0</v>
      </c>
    </row>
    <row r="13" spans="1:25" x14ac:dyDescent="0.25">
      <c r="A13" s="43" t="s">
        <v>56</v>
      </c>
      <c r="B13" s="9">
        <f>+'24-01-025-001 Ind. Proy'!J79</f>
        <v>0</v>
      </c>
      <c r="C13" s="9">
        <f>+'24-01-025-001 Ind. Proy'!K79</f>
        <v>0</v>
      </c>
      <c r="D13" s="9">
        <f>+'24-01-025-001 Ind. Proy'!M79</f>
        <v>0</v>
      </c>
      <c r="E13" s="9">
        <f>+'24-01-025-001 Ind. Proy'!N79</f>
        <v>0</v>
      </c>
      <c r="F13" s="9">
        <f>+'24-01-025-001 Ind. Proy'!O79</f>
        <v>0</v>
      </c>
      <c r="G13" s="9">
        <f>+'24-01-025-001 Ind. Proy'!R79</f>
        <v>0</v>
      </c>
      <c r="H13" s="9">
        <f>+'24-01-025-001 Ind. Proy'!S79</f>
        <v>0</v>
      </c>
      <c r="I13" s="9">
        <f>+'24-01-025-001 Ind. Proy'!T79</f>
        <v>0</v>
      </c>
      <c r="J13" s="9">
        <f>+'24-01-025-001 Ind. Proy'!U79</f>
        <v>0</v>
      </c>
      <c r="K13" s="9">
        <f>+'24-01-025-001 Ind. Proy'!V79</f>
        <v>0</v>
      </c>
      <c r="L13" s="9">
        <f>+'24-01-025-001 Ind. Proy'!W79</f>
        <v>0</v>
      </c>
      <c r="M13" s="9">
        <f>+'24-01-025-001 Ind. Proy'!X79</f>
        <v>0</v>
      </c>
      <c r="N13" s="9">
        <f>+'24-01-025-001 Ind. Proy'!Y79</f>
        <v>0</v>
      </c>
      <c r="O13" s="9">
        <f>+'24-01-025-001 Ind. Proy'!Z79</f>
        <v>0</v>
      </c>
      <c r="P13" s="9">
        <f>+'24-01-025-001 Ind. Proy'!AA79</f>
        <v>0</v>
      </c>
      <c r="Q13" s="9">
        <f>+'24-01-025-001 Ind. Proy'!AB79</f>
        <v>0</v>
      </c>
      <c r="R13" s="9">
        <f>+'24-01-025-001 Ind. Proy'!AC79</f>
        <v>0</v>
      </c>
      <c r="S13" s="9">
        <f>+'24-01-025-001 Ind. Proy'!AD79</f>
        <v>0</v>
      </c>
      <c r="T13" s="9">
        <f>+'24-01-025-001 Ind. Proy'!AE79</f>
        <v>0</v>
      </c>
      <c r="U13" s="9">
        <f>+'24-01-025-001 Ind. Proy'!AF79</f>
        <v>0</v>
      </c>
      <c r="V13" s="9">
        <f>+'24-01-025-001 Ind. Proy'!AG79</f>
        <v>0</v>
      </c>
      <c r="W13" s="9">
        <f>+'24-01-025-001 Ind. Proy'!AH79</f>
        <v>0</v>
      </c>
      <c r="X13" s="109">
        <f>+'24-01-025-001 Ind. Proy'!AI79</f>
        <v>0</v>
      </c>
      <c r="Y13" s="109">
        <f>+'24-01-025-001 Ind. Proy'!AJ79</f>
        <v>0</v>
      </c>
    </row>
    <row r="14" spans="1:25" x14ac:dyDescent="0.25">
      <c r="A14" s="43" t="s">
        <v>58</v>
      </c>
      <c r="B14" s="9">
        <f>+'24-01-025-001 Ind. Proy'!J91</f>
        <v>0</v>
      </c>
      <c r="C14" s="9">
        <f>+'24-01-025-001 Ind. Proy'!K91</f>
        <v>0</v>
      </c>
      <c r="D14" s="9">
        <f>+'24-01-025-001 Ind. Proy'!M91</f>
        <v>0</v>
      </c>
      <c r="E14" s="9">
        <f>+'24-01-025-001 Ind. Proy'!N91</f>
        <v>0</v>
      </c>
      <c r="F14" s="9">
        <f>+'24-01-025-001 Ind. Proy'!O91</f>
        <v>0</v>
      </c>
      <c r="G14" s="9">
        <f>+'24-01-025-001 Ind. Proy'!R91</f>
        <v>0</v>
      </c>
      <c r="H14" s="9">
        <f>+'24-01-025-001 Ind. Proy'!S91</f>
        <v>0</v>
      </c>
      <c r="I14" s="9">
        <f>+'24-01-025-001 Ind. Proy'!T91</f>
        <v>0</v>
      </c>
      <c r="J14" s="9">
        <f>+'24-01-025-001 Ind. Proy'!U91</f>
        <v>0</v>
      </c>
      <c r="K14" s="9">
        <f>+'24-01-025-001 Ind. Proy'!V91</f>
        <v>0</v>
      </c>
      <c r="L14" s="9">
        <f>+'24-01-025-001 Ind. Proy'!W91</f>
        <v>0</v>
      </c>
      <c r="M14" s="9">
        <f>+'24-01-025-001 Ind. Proy'!X91</f>
        <v>0</v>
      </c>
      <c r="N14" s="9">
        <f>+'24-01-025-001 Ind. Proy'!Y91</f>
        <v>0</v>
      </c>
      <c r="O14" s="9">
        <f>+'24-01-025-001 Ind. Proy'!Z91</f>
        <v>0</v>
      </c>
      <c r="P14" s="9">
        <f>+'24-01-025-001 Ind. Proy'!AA91</f>
        <v>0</v>
      </c>
      <c r="Q14" s="9">
        <f>+'24-01-025-001 Ind. Proy'!AB91</f>
        <v>0</v>
      </c>
      <c r="R14" s="9">
        <f>+'24-01-025-001 Ind. Proy'!AC91</f>
        <v>0</v>
      </c>
      <c r="S14" s="9">
        <f>+'24-01-025-001 Ind. Proy'!AD91</f>
        <v>0</v>
      </c>
      <c r="T14" s="9">
        <f>+'24-01-025-001 Ind. Proy'!AE91</f>
        <v>0</v>
      </c>
      <c r="U14" s="9">
        <f>+'24-01-025-001 Ind. Proy'!AF91</f>
        <v>0</v>
      </c>
      <c r="V14" s="9">
        <f>+'24-01-025-001 Ind. Proy'!AG91</f>
        <v>0</v>
      </c>
      <c r="W14" s="9">
        <f>+'24-01-025-001 Ind. Proy'!AH91</f>
        <v>0</v>
      </c>
      <c r="X14" s="109">
        <f>+'24-01-025-001 Ind. Proy'!AI91</f>
        <v>0</v>
      </c>
      <c r="Y14" s="109">
        <f>+'24-01-025-001 Ind. Proy'!AJ91</f>
        <v>0</v>
      </c>
    </row>
    <row r="15" spans="1:25" x14ac:dyDescent="0.25">
      <c r="A15" s="43" t="s">
        <v>60</v>
      </c>
      <c r="B15" s="9">
        <f>+'24-01-025-001 Ind. Proy'!J103</f>
        <v>0</v>
      </c>
      <c r="C15" s="9">
        <f>+'24-01-025-001 Ind. Proy'!K103</f>
        <v>0</v>
      </c>
      <c r="D15" s="9">
        <f>+'24-01-025-001 Ind. Proy'!M103</f>
        <v>0</v>
      </c>
      <c r="E15" s="9">
        <f>+'24-01-025-001 Ind. Proy'!N103</f>
        <v>0</v>
      </c>
      <c r="F15" s="9">
        <f>+'24-01-025-001 Ind. Proy'!O103</f>
        <v>0</v>
      </c>
      <c r="G15" s="9">
        <f>+'24-01-025-001 Ind. Proy'!R103</f>
        <v>0</v>
      </c>
      <c r="H15" s="9">
        <f>+'24-01-025-001 Ind. Proy'!S103</f>
        <v>0</v>
      </c>
      <c r="I15" s="9">
        <f>+'24-01-025-001 Ind. Proy'!T103</f>
        <v>0</v>
      </c>
      <c r="J15" s="9">
        <f>+'24-01-025-001 Ind. Proy'!U103</f>
        <v>0</v>
      </c>
      <c r="K15" s="9">
        <f>+'24-01-025-001 Ind. Proy'!V103</f>
        <v>0</v>
      </c>
      <c r="L15" s="9">
        <f>+'24-01-025-001 Ind. Proy'!W103</f>
        <v>0</v>
      </c>
      <c r="M15" s="9">
        <f>+'24-01-025-001 Ind. Proy'!X103</f>
        <v>0</v>
      </c>
      <c r="N15" s="9">
        <f>+'24-01-025-001 Ind. Proy'!Y103</f>
        <v>0</v>
      </c>
      <c r="O15" s="9">
        <f>+'24-01-025-001 Ind. Proy'!Z103</f>
        <v>0</v>
      </c>
      <c r="P15" s="9">
        <f>+'24-01-025-001 Ind. Proy'!AA103</f>
        <v>0</v>
      </c>
      <c r="Q15" s="9">
        <f>+'24-01-025-001 Ind. Proy'!AB103</f>
        <v>0</v>
      </c>
      <c r="R15" s="9">
        <f>+'24-01-025-001 Ind. Proy'!AC103</f>
        <v>0</v>
      </c>
      <c r="S15" s="9">
        <f>+'24-01-025-001 Ind. Proy'!AD103</f>
        <v>0</v>
      </c>
      <c r="T15" s="9">
        <f>+'24-01-025-001 Ind. Proy'!AE103</f>
        <v>0</v>
      </c>
      <c r="U15" s="9">
        <f>+'24-01-025-001 Ind. Proy'!AF103</f>
        <v>0</v>
      </c>
      <c r="V15" s="9">
        <f>+'24-01-025-001 Ind. Proy'!AG103</f>
        <v>0</v>
      </c>
      <c r="W15" s="9">
        <f>+'24-01-025-001 Ind. Proy'!AH103</f>
        <v>0</v>
      </c>
      <c r="X15" s="109">
        <f>+'24-01-025-001 Ind. Proy'!AI103</f>
        <v>0</v>
      </c>
      <c r="Y15" s="109">
        <f>+'24-01-025-001 Ind. Proy'!AJ103</f>
        <v>0</v>
      </c>
    </row>
    <row r="16" spans="1:25" x14ac:dyDescent="0.25">
      <c r="A16" s="43" t="s">
        <v>62</v>
      </c>
      <c r="B16" s="9">
        <f>+'24-01-025-001 Ind. Proy'!J115</f>
        <v>0</v>
      </c>
      <c r="C16" s="9">
        <f>+'24-01-025-001 Ind. Proy'!K115</f>
        <v>0</v>
      </c>
      <c r="D16" s="9">
        <f>+'24-01-025-001 Ind. Proy'!M115</f>
        <v>0</v>
      </c>
      <c r="E16" s="9">
        <f>+'24-01-025-001 Ind. Proy'!N115</f>
        <v>0</v>
      </c>
      <c r="F16" s="9">
        <f>+'24-01-025-001 Ind. Proy'!O115</f>
        <v>0</v>
      </c>
      <c r="G16" s="9">
        <f>+'24-01-025-001 Ind. Proy'!R115</f>
        <v>0</v>
      </c>
      <c r="H16" s="9">
        <f>+'24-01-025-001 Ind. Proy'!S115</f>
        <v>0</v>
      </c>
      <c r="I16" s="9">
        <f>+'24-01-025-001 Ind. Proy'!T115</f>
        <v>0</v>
      </c>
      <c r="J16" s="9">
        <f>+'24-01-025-001 Ind. Proy'!U115</f>
        <v>0</v>
      </c>
      <c r="K16" s="9">
        <f>+'24-01-025-001 Ind. Proy'!V115</f>
        <v>0</v>
      </c>
      <c r="L16" s="9">
        <f>+'24-01-025-001 Ind. Proy'!W115</f>
        <v>0</v>
      </c>
      <c r="M16" s="9">
        <f>+'24-01-025-001 Ind. Proy'!X115</f>
        <v>0</v>
      </c>
      <c r="N16" s="9">
        <f>+'24-01-025-001 Ind. Proy'!Y115</f>
        <v>0</v>
      </c>
      <c r="O16" s="9">
        <f>+'24-01-025-001 Ind. Proy'!Z115</f>
        <v>0</v>
      </c>
      <c r="P16" s="9">
        <f>+'24-01-025-001 Ind. Proy'!AA115</f>
        <v>0</v>
      </c>
      <c r="Q16" s="9">
        <f>+'24-01-025-001 Ind. Proy'!AB115</f>
        <v>0</v>
      </c>
      <c r="R16" s="9">
        <f>+'24-01-025-001 Ind. Proy'!AC115</f>
        <v>0</v>
      </c>
      <c r="S16" s="9">
        <f>+'24-01-025-001 Ind. Proy'!AD115</f>
        <v>0</v>
      </c>
      <c r="T16" s="9">
        <f>+'24-01-025-001 Ind. Proy'!AE115</f>
        <v>0</v>
      </c>
      <c r="U16" s="9">
        <f>+'24-01-025-001 Ind. Proy'!AF115</f>
        <v>0</v>
      </c>
      <c r="V16" s="9">
        <f>+'24-01-025-001 Ind. Proy'!AG115</f>
        <v>0</v>
      </c>
      <c r="W16" s="9">
        <f>+'24-01-025-001 Ind. Proy'!AH115</f>
        <v>0</v>
      </c>
      <c r="X16" s="109">
        <f>+'24-01-025-001 Ind. Proy'!AI115</f>
        <v>0</v>
      </c>
      <c r="Y16" s="109">
        <f>+'24-01-025-001 Ind. Proy'!AJ115</f>
        <v>0</v>
      </c>
    </row>
    <row r="17" spans="1:25" x14ac:dyDescent="0.25">
      <c r="A17" s="43" t="s">
        <v>64</v>
      </c>
      <c r="B17" s="9">
        <f>+'24-01-025-001 Ind. Proy'!J127</f>
        <v>0</v>
      </c>
      <c r="C17" s="9">
        <f>+'24-01-025-001 Ind. Proy'!K127</f>
        <v>0</v>
      </c>
      <c r="D17" s="9">
        <f>+'24-01-025-001 Ind. Proy'!M127</f>
        <v>0</v>
      </c>
      <c r="E17" s="9">
        <f>+'24-01-025-001 Ind. Proy'!N127</f>
        <v>0</v>
      </c>
      <c r="F17" s="9">
        <f>+'24-01-025-001 Ind. Proy'!O127</f>
        <v>0</v>
      </c>
      <c r="G17" s="9">
        <f>+'24-01-025-001 Ind. Proy'!R127</f>
        <v>0</v>
      </c>
      <c r="H17" s="9">
        <f>+'24-01-025-001 Ind. Proy'!S127</f>
        <v>0</v>
      </c>
      <c r="I17" s="9">
        <f>+'24-01-025-001 Ind. Proy'!T127</f>
        <v>0</v>
      </c>
      <c r="J17" s="9">
        <f>+'24-01-025-001 Ind. Proy'!U127</f>
        <v>0</v>
      </c>
      <c r="K17" s="9">
        <f>+'24-01-025-001 Ind. Proy'!V127</f>
        <v>0</v>
      </c>
      <c r="L17" s="9">
        <f>+'24-01-025-001 Ind. Proy'!W127</f>
        <v>0</v>
      </c>
      <c r="M17" s="9">
        <f>+'24-01-025-001 Ind. Proy'!X127</f>
        <v>0</v>
      </c>
      <c r="N17" s="9">
        <f>+'24-01-025-001 Ind. Proy'!Y127</f>
        <v>0</v>
      </c>
      <c r="O17" s="9">
        <f>+'24-01-025-001 Ind. Proy'!Z127</f>
        <v>0</v>
      </c>
      <c r="P17" s="9">
        <f>+'24-01-025-001 Ind. Proy'!AA127</f>
        <v>0</v>
      </c>
      <c r="Q17" s="9">
        <f>+'24-01-025-001 Ind. Proy'!AB127</f>
        <v>0</v>
      </c>
      <c r="R17" s="9">
        <f>+'24-01-025-001 Ind. Proy'!AC127</f>
        <v>0</v>
      </c>
      <c r="S17" s="9">
        <f>+'24-01-025-001 Ind. Proy'!AD127</f>
        <v>0</v>
      </c>
      <c r="T17" s="9">
        <f>+'24-01-025-001 Ind. Proy'!AE127</f>
        <v>0</v>
      </c>
      <c r="U17" s="9">
        <f>+'24-01-025-001 Ind. Proy'!AF127</f>
        <v>0</v>
      </c>
      <c r="V17" s="9">
        <f>+'24-01-025-001 Ind. Proy'!AG127</f>
        <v>0</v>
      </c>
      <c r="W17" s="9">
        <f>+'24-01-025-001 Ind. Proy'!AH127</f>
        <v>0</v>
      </c>
      <c r="X17" s="109">
        <f>+'24-01-025-001 Ind. Proy'!AI116</f>
        <v>0</v>
      </c>
      <c r="Y17" s="109">
        <f>+'24-01-025-001 Ind. Proy'!AJ116</f>
        <v>0</v>
      </c>
    </row>
    <row r="18" spans="1:25" x14ac:dyDescent="0.25">
      <c r="A18" s="43" t="s">
        <v>66</v>
      </c>
      <c r="B18" s="9">
        <f>+'24-01-025-001 Ind. Proy'!J139</f>
        <v>0</v>
      </c>
      <c r="C18" s="9">
        <f>+'24-01-025-001 Ind. Proy'!K139</f>
        <v>0</v>
      </c>
      <c r="D18" s="9">
        <f>+'24-01-025-001 Ind. Proy'!M139</f>
        <v>0</v>
      </c>
      <c r="E18" s="9">
        <f>+'24-01-025-001 Ind. Proy'!N139</f>
        <v>0</v>
      </c>
      <c r="F18" s="9">
        <f>+'24-01-025-001 Ind. Proy'!O139</f>
        <v>0</v>
      </c>
      <c r="G18" s="9">
        <f>+'24-01-025-001 Ind. Proy'!R139</f>
        <v>0</v>
      </c>
      <c r="H18" s="9">
        <f>+'24-01-025-001 Ind. Proy'!S139</f>
        <v>0</v>
      </c>
      <c r="I18" s="9">
        <f>+'24-01-025-001 Ind. Proy'!T139</f>
        <v>0</v>
      </c>
      <c r="J18" s="9">
        <f>+'24-01-025-001 Ind. Proy'!U139</f>
        <v>0</v>
      </c>
      <c r="K18" s="9">
        <f>+'24-01-025-001 Ind. Proy'!V139</f>
        <v>0</v>
      </c>
      <c r="L18" s="9">
        <f>+'24-01-025-001 Ind. Proy'!W139</f>
        <v>0</v>
      </c>
      <c r="M18" s="9">
        <f>+'24-01-025-001 Ind. Proy'!X139</f>
        <v>0</v>
      </c>
      <c r="N18" s="9">
        <f>+'24-01-025-001 Ind. Proy'!Y139</f>
        <v>0</v>
      </c>
      <c r="O18" s="9">
        <f>+'24-01-025-001 Ind. Proy'!Z139</f>
        <v>0</v>
      </c>
      <c r="P18" s="9">
        <f>+'24-01-025-001 Ind. Proy'!AA139</f>
        <v>0</v>
      </c>
      <c r="Q18" s="9">
        <f>+'24-01-025-001 Ind. Proy'!AB139</f>
        <v>0</v>
      </c>
      <c r="R18" s="9">
        <f>+'24-01-025-001 Ind. Proy'!AC139</f>
        <v>0</v>
      </c>
      <c r="S18" s="9">
        <f>+'24-01-025-001 Ind. Proy'!AD139</f>
        <v>0</v>
      </c>
      <c r="T18" s="9">
        <f>+'24-01-025-001 Ind. Proy'!AE139</f>
        <v>0</v>
      </c>
      <c r="U18" s="9">
        <f>+'24-01-025-001 Ind. Proy'!AF139</f>
        <v>0</v>
      </c>
      <c r="V18" s="9">
        <f>+'24-01-025-001 Ind. Proy'!AG139</f>
        <v>0</v>
      </c>
      <c r="W18" s="9">
        <f>+'24-01-025-001 Ind. Proy'!AH139</f>
        <v>0</v>
      </c>
      <c r="X18" s="109">
        <f>+'24-01-025-001 Ind. Proy'!AI139</f>
        <v>0</v>
      </c>
      <c r="Y18" s="109">
        <f>+'24-01-025-001 Ind. Proy'!AJ139</f>
        <v>0</v>
      </c>
    </row>
    <row r="19" spans="1:25" x14ac:dyDescent="0.25">
      <c r="A19" s="43" t="s">
        <v>68</v>
      </c>
      <c r="B19" s="9">
        <f>+'24-01-025-001 Ind. Proy'!J151</f>
        <v>0</v>
      </c>
      <c r="C19" s="9">
        <f>+'24-01-025-001 Ind. Proy'!K151</f>
        <v>0</v>
      </c>
      <c r="D19" s="9">
        <f>+'24-01-025-001 Ind. Proy'!M151</f>
        <v>0</v>
      </c>
      <c r="E19" s="9">
        <f>+'24-01-025-001 Ind. Proy'!N151</f>
        <v>0</v>
      </c>
      <c r="F19" s="9">
        <f>+'24-01-025-001 Ind. Proy'!O151</f>
        <v>0</v>
      </c>
      <c r="G19" s="9">
        <f>+'24-01-025-001 Ind. Proy'!R151</f>
        <v>0</v>
      </c>
      <c r="H19" s="9">
        <f>+'24-01-025-001 Ind. Proy'!S151</f>
        <v>0</v>
      </c>
      <c r="I19" s="9">
        <f>+'24-01-025-001 Ind. Proy'!T151</f>
        <v>0</v>
      </c>
      <c r="J19" s="9">
        <f>+'24-01-025-001 Ind. Proy'!U151</f>
        <v>0</v>
      </c>
      <c r="K19" s="9">
        <f>+'24-01-025-001 Ind. Proy'!V151</f>
        <v>0</v>
      </c>
      <c r="L19" s="9">
        <f>+'24-01-025-001 Ind. Proy'!W151</f>
        <v>0</v>
      </c>
      <c r="M19" s="9">
        <f>+'24-01-025-001 Ind. Proy'!X151</f>
        <v>0</v>
      </c>
      <c r="N19" s="9">
        <f>+'24-01-025-001 Ind. Proy'!Y151</f>
        <v>0</v>
      </c>
      <c r="O19" s="9">
        <f>+'24-01-025-001 Ind. Proy'!Z151</f>
        <v>0</v>
      </c>
      <c r="P19" s="9">
        <f>+'24-01-025-001 Ind. Proy'!AA151</f>
        <v>0</v>
      </c>
      <c r="Q19" s="9">
        <f>+'24-01-025-001 Ind. Proy'!AB151</f>
        <v>0</v>
      </c>
      <c r="R19" s="9">
        <f>+'24-01-025-001 Ind. Proy'!AC151</f>
        <v>0</v>
      </c>
      <c r="S19" s="9">
        <f>+'24-01-025-001 Ind. Proy'!AD151</f>
        <v>0</v>
      </c>
      <c r="T19" s="9">
        <f>+'24-01-025-001 Ind. Proy'!AE151</f>
        <v>0</v>
      </c>
      <c r="U19" s="9">
        <f>+'24-01-025-001 Ind. Proy'!AF151</f>
        <v>0</v>
      </c>
      <c r="V19" s="9">
        <f>+'24-01-025-001 Ind. Proy'!AG151</f>
        <v>0</v>
      </c>
      <c r="W19" s="9">
        <f>+'24-01-025-001 Ind. Proy'!AH151</f>
        <v>0</v>
      </c>
      <c r="X19" s="109">
        <f>+'24-01-025-001 Ind. Proy'!AI151</f>
        <v>0</v>
      </c>
      <c r="Y19" s="109">
        <f>+'24-01-025-001 Ind. Proy'!AJ151</f>
        <v>0</v>
      </c>
    </row>
    <row r="20" spans="1:25" x14ac:dyDescent="0.25">
      <c r="A20" s="44" t="s">
        <v>70</v>
      </c>
      <c r="B20" s="9">
        <f>+'24-01-025-001 Ind. Proy'!J163</f>
        <v>0</v>
      </c>
      <c r="C20" s="9">
        <f>+'24-01-025-001 Ind. Proy'!K163</f>
        <v>0</v>
      </c>
      <c r="D20" s="9">
        <f>+'24-01-025-001 Ind. Proy'!M163</f>
        <v>0</v>
      </c>
      <c r="E20" s="9">
        <f>+'24-01-025-001 Ind. Proy'!N163</f>
        <v>0</v>
      </c>
      <c r="F20" s="9">
        <f>+'24-01-025-001 Ind. Proy'!O163</f>
        <v>0</v>
      </c>
      <c r="G20" s="9">
        <f>+'24-01-025-001 Ind. Proy'!R163</f>
        <v>0</v>
      </c>
      <c r="H20" s="9">
        <f>+'24-01-025-001 Ind. Proy'!S163</f>
        <v>0</v>
      </c>
      <c r="I20" s="9">
        <f>+'24-01-025-001 Ind. Proy'!T163</f>
        <v>0</v>
      </c>
      <c r="J20" s="9">
        <f>+'24-01-025-001 Ind. Proy'!U163</f>
        <v>0</v>
      </c>
      <c r="K20" s="9">
        <f>+'24-01-025-001 Ind. Proy'!V163</f>
        <v>0</v>
      </c>
      <c r="L20" s="9">
        <f>+'24-01-025-001 Ind. Proy'!W163</f>
        <v>0</v>
      </c>
      <c r="M20" s="9">
        <f>+'24-01-025-001 Ind. Proy'!X163</f>
        <v>0</v>
      </c>
      <c r="N20" s="9">
        <f>+'24-01-025-001 Ind. Proy'!Y163</f>
        <v>0</v>
      </c>
      <c r="O20" s="9">
        <f>+'24-01-025-001 Ind. Proy'!Z163</f>
        <v>0</v>
      </c>
      <c r="P20" s="9">
        <f>+'24-01-025-001 Ind. Proy'!AA163</f>
        <v>0</v>
      </c>
      <c r="Q20" s="9">
        <f>+'24-01-025-001 Ind. Proy'!AB163</f>
        <v>0</v>
      </c>
      <c r="R20" s="9">
        <f>+'24-01-025-001 Ind. Proy'!AC163</f>
        <v>0</v>
      </c>
      <c r="S20" s="9">
        <f>+'24-01-025-001 Ind. Proy'!AD163</f>
        <v>0</v>
      </c>
      <c r="T20" s="9">
        <f>+'24-01-025-001 Ind. Proy'!AE163</f>
        <v>0</v>
      </c>
      <c r="U20" s="9">
        <f>+'24-01-025-001 Ind. Proy'!AF163</f>
        <v>0</v>
      </c>
      <c r="V20" s="9">
        <f>+'24-01-025-001 Ind. Proy'!AG163</f>
        <v>0</v>
      </c>
      <c r="W20" s="9">
        <f>+'24-01-025-001 Ind. Proy'!AH163</f>
        <v>0</v>
      </c>
      <c r="X20" s="109">
        <f>+'24-01-025-001 Ind. Proy'!AI163</f>
        <v>0</v>
      </c>
      <c r="Y20" s="109">
        <f>+'24-01-025-001 Ind. Proy'!AJ163</f>
        <v>0</v>
      </c>
    </row>
    <row r="21" spans="1:25" x14ac:dyDescent="0.25">
      <c r="A21" s="44" t="s">
        <v>72</v>
      </c>
      <c r="B21" s="9">
        <f>+'24-01-025-001 Ind. Proy'!J175</f>
        <v>0</v>
      </c>
      <c r="C21" s="9">
        <f>+'24-01-025-001 Ind. Proy'!K175</f>
        <v>0</v>
      </c>
      <c r="D21" s="9">
        <f>+'24-01-025-001 Ind. Proy'!M175</f>
        <v>0</v>
      </c>
      <c r="E21" s="9">
        <f>+'24-01-025-001 Ind. Proy'!N175</f>
        <v>0</v>
      </c>
      <c r="F21" s="9">
        <f>+'24-01-025-001 Ind. Proy'!O175</f>
        <v>0</v>
      </c>
      <c r="G21" s="9">
        <f>+'24-01-025-001 Ind. Proy'!R175</f>
        <v>0</v>
      </c>
      <c r="H21" s="9">
        <f>+'24-01-025-001 Ind. Proy'!S175</f>
        <v>0</v>
      </c>
      <c r="I21" s="9">
        <f>+'24-01-025-001 Ind. Proy'!T175</f>
        <v>0</v>
      </c>
      <c r="J21" s="9">
        <f>+'24-01-025-001 Ind. Proy'!U175</f>
        <v>0</v>
      </c>
      <c r="K21" s="9">
        <f>+'24-01-025-001 Ind. Proy'!V175</f>
        <v>0</v>
      </c>
      <c r="L21" s="9">
        <f>+'24-01-025-001 Ind. Proy'!W175</f>
        <v>0</v>
      </c>
      <c r="M21" s="9">
        <f>+'24-01-025-001 Ind. Proy'!X175</f>
        <v>0</v>
      </c>
      <c r="N21" s="9">
        <f>+'24-01-025-001 Ind. Proy'!Y175</f>
        <v>0</v>
      </c>
      <c r="O21" s="9">
        <f>+'24-01-025-001 Ind. Proy'!Z175</f>
        <v>0</v>
      </c>
      <c r="P21" s="9">
        <f>+'24-01-025-001 Ind. Proy'!AA175</f>
        <v>0</v>
      </c>
      <c r="Q21" s="9">
        <f>+'24-01-025-001 Ind. Proy'!AB175</f>
        <v>0</v>
      </c>
      <c r="R21" s="9">
        <f>+'24-01-025-001 Ind. Proy'!AC175</f>
        <v>0</v>
      </c>
      <c r="S21" s="9">
        <f>+'24-01-025-001 Ind. Proy'!AD175</f>
        <v>0</v>
      </c>
      <c r="T21" s="9">
        <f>+'24-01-025-001 Ind. Proy'!AE175</f>
        <v>0</v>
      </c>
      <c r="U21" s="9">
        <f>+'24-01-025-001 Ind. Proy'!AF175</f>
        <v>0</v>
      </c>
      <c r="V21" s="9">
        <f>+'24-01-025-001 Ind. Proy'!AG175</f>
        <v>0</v>
      </c>
      <c r="W21" s="9">
        <f>+'24-01-025-001 Ind. Proy'!AH175</f>
        <v>0</v>
      </c>
      <c r="X21" s="109">
        <f>+'24-01-025-001 Ind. Proy'!AI175</f>
        <v>0</v>
      </c>
      <c r="Y21" s="109">
        <f>+'24-01-025-001 Ind. Proy'!AJ175</f>
        <v>0</v>
      </c>
    </row>
    <row r="22" spans="1:25" x14ac:dyDescent="0.25">
      <c r="A22" s="44" t="s">
        <v>74</v>
      </c>
      <c r="B22" s="9">
        <f>+'24-01-025-001 Ind. Proy'!J187</f>
        <v>0</v>
      </c>
      <c r="C22" s="9">
        <f>+'24-01-025-001 Ind. Proy'!K187</f>
        <v>0</v>
      </c>
      <c r="D22" s="9">
        <f>+'24-01-025-001 Ind. Proy'!M187</f>
        <v>0</v>
      </c>
      <c r="E22" s="9">
        <f>+'24-01-025-001 Ind. Proy'!N187</f>
        <v>0</v>
      </c>
      <c r="F22" s="9">
        <f>+'24-01-025-001 Ind. Proy'!O187</f>
        <v>0</v>
      </c>
      <c r="G22" s="9">
        <f>+'24-01-025-001 Ind. Proy'!R187</f>
        <v>0</v>
      </c>
      <c r="H22" s="9">
        <f>+'24-01-025-001 Ind. Proy'!S187</f>
        <v>0</v>
      </c>
      <c r="I22" s="9">
        <f>+'24-01-025-001 Ind. Proy'!T187</f>
        <v>0</v>
      </c>
      <c r="J22" s="9">
        <f>+'24-01-025-001 Ind. Proy'!U187</f>
        <v>0</v>
      </c>
      <c r="K22" s="9">
        <f>+'24-01-025-001 Ind. Proy'!V187</f>
        <v>0</v>
      </c>
      <c r="L22" s="9">
        <f>+'24-01-025-001 Ind. Proy'!W187</f>
        <v>0</v>
      </c>
      <c r="M22" s="9">
        <f>+'24-01-025-001 Ind. Proy'!X187</f>
        <v>0</v>
      </c>
      <c r="N22" s="9">
        <f>+'24-01-025-001 Ind. Proy'!Y187</f>
        <v>0</v>
      </c>
      <c r="O22" s="9">
        <f>+'24-01-025-001 Ind. Proy'!Z187</f>
        <v>0</v>
      </c>
      <c r="P22" s="9">
        <f>+'24-01-025-001 Ind. Proy'!AA187</f>
        <v>0</v>
      </c>
      <c r="Q22" s="9">
        <f>+'24-01-025-001 Ind. Proy'!AB187</f>
        <v>0</v>
      </c>
      <c r="R22" s="9">
        <f>+'24-01-025-001 Ind. Proy'!AC187</f>
        <v>0</v>
      </c>
      <c r="S22" s="9">
        <f>+'24-01-025-001 Ind. Proy'!AD187</f>
        <v>0</v>
      </c>
      <c r="T22" s="9">
        <f>+'24-01-025-001 Ind. Proy'!AE187</f>
        <v>0</v>
      </c>
      <c r="U22" s="9">
        <f>+'24-01-025-001 Ind. Proy'!AF187</f>
        <v>0</v>
      </c>
      <c r="V22" s="9">
        <f>+'24-01-025-001 Ind. Proy'!AG187</f>
        <v>0</v>
      </c>
      <c r="W22" s="9">
        <f>+'24-01-025-001 Ind. Proy'!AH187</f>
        <v>0</v>
      </c>
      <c r="X22" s="109">
        <f>+'24-01-025-001 Ind. Proy'!AI187</f>
        <v>0</v>
      </c>
      <c r="Y22" s="109">
        <f>+'24-01-025-001 Ind. Proy'!AJ187</f>
        <v>0</v>
      </c>
    </row>
    <row r="23" spans="1:25" x14ac:dyDescent="0.25">
      <c r="A23" s="45" t="s">
        <v>76</v>
      </c>
      <c r="B23" s="9">
        <f>+'24-01-025-001 Ind. Proy'!J190</f>
        <v>372961000</v>
      </c>
      <c r="C23" s="9">
        <f>+'24-01-025-001 Ind. Proy'!K190</f>
        <v>372961000</v>
      </c>
      <c r="D23" s="9">
        <f>+'24-01-025-001 Ind. Proy'!L190</f>
        <v>0</v>
      </c>
      <c r="E23" s="9">
        <f>+'24-01-025-001 Ind. Proy'!M190</f>
        <v>0</v>
      </c>
      <c r="F23" s="9">
        <f>+'24-01-025-001 Ind. Proy'!N190</f>
        <v>0</v>
      </c>
      <c r="G23" s="9">
        <f>+'24-01-025-001 Ind. Proy'!O190</f>
        <v>0</v>
      </c>
      <c r="H23" s="9">
        <f>+'24-01-025-001 Ind. Proy'!P190</f>
        <v>0</v>
      </c>
      <c r="I23" s="9">
        <f>+'24-01-025-001 Ind. Proy'!Q190</f>
        <v>0</v>
      </c>
      <c r="J23" s="9">
        <f>+'24-01-025-001 Ind. Proy'!R190</f>
        <v>0</v>
      </c>
      <c r="K23" s="9">
        <f>+'24-01-025-001 Ind. Proy'!S190</f>
        <v>0</v>
      </c>
      <c r="L23" s="9">
        <f>+'24-01-025-001 Ind. Proy'!T190</f>
        <v>0</v>
      </c>
      <c r="M23" s="9">
        <f>+'24-01-025-001 Ind. Proy'!U190</f>
        <v>0</v>
      </c>
      <c r="N23" s="9">
        <f>+'24-01-025-001 Ind. Proy'!V190</f>
        <v>0</v>
      </c>
      <c r="O23" s="9">
        <f>+'24-01-025-001 Ind. Proy'!W190</f>
        <v>0</v>
      </c>
      <c r="P23" s="9">
        <f>+'24-01-025-001 Ind. Proy'!X190</f>
        <v>0</v>
      </c>
      <c r="Q23" s="9">
        <f>+'24-01-025-001 Ind. Proy'!Y190</f>
        <v>0</v>
      </c>
      <c r="R23" s="9">
        <f>+'24-01-025-001 Ind. Proy'!AC190</f>
        <v>261073400</v>
      </c>
      <c r="S23" s="9">
        <f>+'24-01-025-001 Ind. Proy'!AD190</f>
        <v>0</v>
      </c>
      <c r="T23" s="9">
        <f>+'24-01-025-001 Ind. Proy'!AE190</f>
        <v>0</v>
      </c>
      <c r="U23" s="9">
        <f>+'24-01-025-001 Ind. Proy'!AF190</f>
        <v>111888600</v>
      </c>
      <c r="V23" s="9">
        <f>+'24-01-025-001 Ind. Proy'!AG190</f>
        <v>111888600</v>
      </c>
      <c r="W23" s="9">
        <f>+'24-01-025-001 Ind. Proy'!AH190</f>
        <v>372962000</v>
      </c>
      <c r="X23" s="109">
        <f>+'24-01-025-001 Ind. Proy'!AI190</f>
        <v>1.0000026812454921</v>
      </c>
      <c r="Y23" s="109">
        <f>+'24-01-025-001 Ind. Proy'!AJ190</f>
        <v>1</v>
      </c>
    </row>
    <row r="24" spans="1:25" ht="20.45" customHeight="1" x14ac:dyDescent="0.25">
      <c r="A24" s="537" t="s">
        <v>83</v>
      </c>
      <c r="B24" s="222">
        <f t="shared" ref="B24:W24" si="0">SUM(B8:B23)</f>
        <v>372961000</v>
      </c>
      <c r="C24" s="222">
        <f t="shared" si="0"/>
        <v>372961000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0</v>
      </c>
      <c r="I24" s="222">
        <f t="shared" si="0"/>
        <v>0</v>
      </c>
      <c r="J24" s="222">
        <f t="shared" si="0"/>
        <v>0</v>
      </c>
      <c r="K24" s="222">
        <f t="shared" si="0"/>
        <v>0</v>
      </c>
      <c r="L24" s="222">
        <f t="shared" si="0"/>
        <v>0</v>
      </c>
      <c r="M24" s="222">
        <f t="shared" si="0"/>
        <v>0</v>
      </c>
      <c r="N24" s="222">
        <f t="shared" si="0"/>
        <v>0</v>
      </c>
      <c r="O24" s="222">
        <f t="shared" si="0"/>
        <v>0</v>
      </c>
      <c r="P24" s="222">
        <f t="shared" si="0"/>
        <v>0</v>
      </c>
      <c r="Q24" s="222">
        <f t="shared" si="0"/>
        <v>0</v>
      </c>
      <c r="R24" s="222">
        <f t="shared" si="0"/>
        <v>261073400</v>
      </c>
      <c r="S24" s="222">
        <f t="shared" si="0"/>
        <v>0</v>
      </c>
      <c r="T24" s="222">
        <f t="shared" si="0"/>
        <v>0</v>
      </c>
      <c r="U24" s="222">
        <f t="shared" si="0"/>
        <v>111888600</v>
      </c>
      <c r="V24" s="222">
        <f t="shared" si="0"/>
        <v>111888600</v>
      </c>
      <c r="W24" s="222">
        <f t="shared" si="0"/>
        <v>372962000</v>
      </c>
      <c r="X24" s="230">
        <f>+'24-01-025-001 Ind. Proy'!AI191</f>
        <v>1.0000026812454921</v>
      </c>
      <c r="Y24" s="230">
        <f>'24-01-025-001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A24" sqref="A24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customWidth="1" outlineLevel="1"/>
    <col min="8" max="9" width="8.85546875" style="12" customWidth="1" outlineLevel="1"/>
    <col min="10" max="10" width="11.42578125" style="12" customWidth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hidden="1" customWidth="1" collapsed="1"/>
    <col min="15" max="17" width="12.5703125" style="12" hidden="1" customWidth="1" outlineLevel="1"/>
    <col min="18" max="18" width="11.42578125" style="12" hidden="1" customWidth="1" collapsed="1"/>
    <col min="19" max="19" width="10.7109375" style="12" hidden="1" customWidth="1" outlineLevel="1"/>
    <col min="20" max="20" width="11.140625" style="12" hidden="1" customWidth="1" outlineLevel="1"/>
    <col min="21" max="21" width="10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tr">
        <f>+'24-02-021 Ind. Proy'!A1:AJ1</f>
        <v>PARTIDA 21-01-005 "INGRESO ETICO FAMILIAR Y SISTEMA CHILE SOLIDARIO"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+'24-02-021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60" t="str">
        <f>+'24-02-021 Ind. Proy'!A5:U5</f>
        <v>24-02-021 "Programa Subsidio Empleo a la Mujer"</v>
      </c>
      <c r="B5" s="648"/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9"/>
    </row>
    <row r="6" spans="1:25" s="15" customFormat="1" x14ac:dyDescent="0.25">
      <c r="A6" s="636" t="s">
        <v>7</v>
      </c>
      <c r="B6" s="639" t="s">
        <v>13</v>
      </c>
      <c r="C6" s="639" t="s">
        <v>84</v>
      </c>
      <c r="D6" s="633" t="s">
        <v>16</v>
      </c>
      <c r="E6" s="634"/>
      <c r="F6" s="635"/>
      <c r="G6" s="642" t="s">
        <v>19</v>
      </c>
      <c r="H6" s="642"/>
      <c r="I6" s="642"/>
      <c r="J6" s="639" t="s">
        <v>20</v>
      </c>
      <c r="K6" s="642" t="s">
        <v>19</v>
      </c>
      <c r="L6" s="642"/>
      <c r="M6" s="642"/>
      <c r="N6" s="639" t="s">
        <v>21</v>
      </c>
      <c r="O6" s="642" t="s">
        <v>19</v>
      </c>
      <c r="P6" s="642"/>
      <c r="Q6" s="642"/>
      <c r="R6" s="639" t="s">
        <v>22</v>
      </c>
      <c r="S6" s="642" t="s">
        <v>19</v>
      </c>
      <c r="T6" s="642"/>
      <c r="U6" s="642"/>
      <c r="V6" s="639" t="s">
        <v>23</v>
      </c>
      <c r="W6" s="639" t="s">
        <v>24</v>
      </c>
      <c r="X6" s="641" t="s">
        <v>85</v>
      </c>
      <c r="Y6" s="641"/>
    </row>
    <row r="7" spans="1:25" s="15" customFormat="1" ht="25.5" x14ac:dyDescent="0.25">
      <c r="A7" s="636"/>
      <c r="B7" s="640"/>
      <c r="C7" s="640"/>
      <c r="D7" s="542" t="s">
        <v>29</v>
      </c>
      <c r="E7" s="542" t="s">
        <v>30</v>
      </c>
      <c r="F7" s="542" t="s">
        <v>31</v>
      </c>
      <c r="G7" s="542" t="s">
        <v>32</v>
      </c>
      <c r="H7" s="542" t="s">
        <v>33</v>
      </c>
      <c r="I7" s="542" t="s">
        <v>34</v>
      </c>
      <c r="J7" s="640"/>
      <c r="K7" s="542" t="s">
        <v>35</v>
      </c>
      <c r="L7" s="542" t="s">
        <v>36</v>
      </c>
      <c r="M7" s="542" t="s">
        <v>37</v>
      </c>
      <c r="N7" s="640"/>
      <c r="O7" s="542" t="s">
        <v>38</v>
      </c>
      <c r="P7" s="542" t="s">
        <v>39</v>
      </c>
      <c r="Q7" s="542" t="s">
        <v>40</v>
      </c>
      <c r="R7" s="640"/>
      <c r="S7" s="542" t="s">
        <v>41</v>
      </c>
      <c r="T7" s="542" t="s">
        <v>42</v>
      </c>
      <c r="U7" s="542" t="s">
        <v>43</v>
      </c>
      <c r="V7" s="640"/>
      <c r="W7" s="640"/>
      <c r="X7" s="216" t="s">
        <v>44</v>
      </c>
      <c r="Y7" s="216" t="s">
        <v>86</v>
      </c>
    </row>
    <row r="8" spans="1:25" ht="24.75" customHeight="1" x14ac:dyDescent="0.25">
      <c r="A8" s="43" t="s">
        <v>46</v>
      </c>
      <c r="B8" s="9">
        <f>+'24-02-021 Ind. Proy'!J19</f>
        <v>0</v>
      </c>
      <c r="C8" s="9">
        <f>+'24-02-021 Ind. Proy'!K19</f>
        <v>0</v>
      </c>
      <c r="D8" s="9">
        <f>+'24-02-021 Ind. Proy'!M19</f>
        <v>0</v>
      </c>
      <c r="E8" s="9">
        <f>+'24-02-021 Ind. Proy'!N19</f>
        <v>0</v>
      </c>
      <c r="F8" s="9">
        <f>+'24-02-021 Ind. Proy'!O19</f>
        <v>0</v>
      </c>
      <c r="G8" s="9">
        <f>+'24-02-021 Ind. Proy'!R19</f>
        <v>0</v>
      </c>
      <c r="H8" s="9">
        <f>+'24-02-021 Ind. Proy'!S19</f>
        <v>0</v>
      </c>
      <c r="I8" s="9">
        <f>+'24-02-021 Ind. Proy'!T19</f>
        <v>0</v>
      </c>
      <c r="J8" s="9">
        <f>+'24-02-021 Ind. Proy'!U19</f>
        <v>0</v>
      </c>
      <c r="K8" s="9">
        <f>+'24-02-021 Ind. Proy'!V19</f>
        <v>0</v>
      </c>
      <c r="L8" s="9">
        <f>+'24-02-021 Ind. Proy'!W19</f>
        <v>0</v>
      </c>
      <c r="M8" s="9">
        <f>+'24-02-021 Ind. Proy'!X19</f>
        <v>0</v>
      </c>
      <c r="N8" s="9">
        <f>+'24-02-021 Ind. Proy'!Y19</f>
        <v>0</v>
      </c>
      <c r="O8" s="9">
        <f>+'24-02-021 Ind. Proy'!Z19</f>
        <v>0</v>
      </c>
      <c r="P8" s="9">
        <f>+'24-02-021 Ind. Proy'!AA19</f>
        <v>0</v>
      </c>
      <c r="Q8" s="9">
        <f>+'24-02-021 Ind. Proy'!AB19</f>
        <v>0</v>
      </c>
      <c r="R8" s="9">
        <f>+'24-02-021 Ind. Proy'!AC19</f>
        <v>0</v>
      </c>
      <c r="S8" s="9">
        <f>+'24-02-021 Ind. Proy'!AD19</f>
        <v>0</v>
      </c>
      <c r="T8" s="9">
        <f>+'24-02-021 Ind. Proy'!AE19</f>
        <v>0</v>
      </c>
      <c r="U8" s="9">
        <f>+'24-02-021 Ind. Proy'!AF19</f>
        <v>0</v>
      </c>
      <c r="V8" s="9">
        <f>+'24-02-021 Ind. Proy'!AG19</f>
        <v>0</v>
      </c>
      <c r="W8" s="9">
        <f>+'24-02-021 Ind. Proy'!AH19</f>
        <v>0</v>
      </c>
      <c r="X8" s="109">
        <f>+'24-02-021 Ind. Proy'!AI19</f>
        <v>0</v>
      </c>
      <c r="Y8" s="109">
        <f>+'24-02-021 Ind. Proy'!AJ19</f>
        <v>0</v>
      </c>
    </row>
    <row r="9" spans="1:25" ht="24.75" customHeight="1" x14ac:dyDescent="0.25">
      <c r="A9" s="43" t="s">
        <v>48</v>
      </c>
      <c r="B9" s="9">
        <f>+'24-02-021 Ind. Proy'!J31</f>
        <v>0</v>
      </c>
      <c r="C9" s="9">
        <f>+'24-02-021 Ind. Proy'!K31</f>
        <v>0</v>
      </c>
      <c r="D9" s="9">
        <f>+'24-02-021 Ind. Proy'!M31</f>
        <v>0</v>
      </c>
      <c r="E9" s="9">
        <f>+'24-02-021 Ind. Proy'!N31</f>
        <v>0</v>
      </c>
      <c r="F9" s="9">
        <f>+'24-02-021 Ind. Proy'!O31</f>
        <v>0</v>
      </c>
      <c r="G9" s="9">
        <f>+'24-02-021 Ind. Proy'!R31</f>
        <v>0</v>
      </c>
      <c r="H9" s="9">
        <f>+'24-02-021 Ind. Proy'!S31</f>
        <v>0</v>
      </c>
      <c r="I9" s="9">
        <f>+'24-02-021 Ind. Proy'!T31</f>
        <v>0</v>
      </c>
      <c r="J9" s="9">
        <f>+'24-02-021 Ind. Proy'!U31</f>
        <v>0</v>
      </c>
      <c r="K9" s="9">
        <f>+'24-02-021 Ind. Proy'!V31</f>
        <v>0</v>
      </c>
      <c r="L9" s="9">
        <f>+'24-02-021 Ind. Proy'!W31</f>
        <v>0</v>
      </c>
      <c r="M9" s="9">
        <f>+'24-02-021 Ind. Proy'!X31</f>
        <v>0</v>
      </c>
      <c r="N9" s="9">
        <f>+'24-02-021 Ind. Proy'!Y31</f>
        <v>0</v>
      </c>
      <c r="O9" s="9">
        <f>+'24-02-021 Ind. Proy'!Z31</f>
        <v>0</v>
      </c>
      <c r="P9" s="9">
        <f>+'24-02-021 Ind. Proy'!AA31</f>
        <v>0</v>
      </c>
      <c r="Q9" s="9">
        <f>+'24-02-021 Ind. Proy'!AB31</f>
        <v>0</v>
      </c>
      <c r="R9" s="9">
        <f>+'24-02-021 Ind. Proy'!AC31</f>
        <v>0</v>
      </c>
      <c r="S9" s="9">
        <f>+'24-02-021 Ind. Proy'!AD31</f>
        <v>0</v>
      </c>
      <c r="T9" s="9">
        <f>+'24-02-021 Ind. Proy'!AE31</f>
        <v>0</v>
      </c>
      <c r="U9" s="9">
        <f>+'24-02-021 Ind. Proy'!AF31</f>
        <v>0</v>
      </c>
      <c r="V9" s="9">
        <f>+'24-02-021 Ind. Proy'!AG31</f>
        <v>0</v>
      </c>
      <c r="W9" s="9">
        <f>+'24-02-021 Ind. Proy'!AH31</f>
        <v>0</v>
      </c>
      <c r="X9" s="109">
        <f>+'24-02-021 Ind. Proy'!AI31</f>
        <v>0</v>
      </c>
      <c r="Y9" s="109">
        <f>+'24-02-021 Ind. Proy'!AJ31</f>
        <v>0</v>
      </c>
    </row>
    <row r="10" spans="1:25" ht="24.75" customHeight="1" x14ac:dyDescent="0.25">
      <c r="A10" s="43" t="s">
        <v>50</v>
      </c>
      <c r="B10" s="9">
        <f>+'24-02-021 Ind. Proy'!J43</f>
        <v>0</v>
      </c>
      <c r="C10" s="9">
        <f>+'24-02-021 Ind. Proy'!K43</f>
        <v>0</v>
      </c>
      <c r="D10" s="9">
        <f>+'24-02-021 Ind. Proy'!M43</f>
        <v>0</v>
      </c>
      <c r="E10" s="9">
        <f>+'24-02-021 Ind. Proy'!N43</f>
        <v>0</v>
      </c>
      <c r="F10" s="9">
        <f>+'24-02-021 Ind. Proy'!O43</f>
        <v>0</v>
      </c>
      <c r="G10" s="9">
        <f>+'24-02-021 Ind. Proy'!R43</f>
        <v>0</v>
      </c>
      <c r="H10" s="9">
        <f>+'24-02-021 Ind. Proy'!S43</f>
        <v>0</v>
      </c>
      <c r="I10" s="9">
        <f>+'24-02-021 Ind. Proy'!T43</f>
        <v>0</v>
      </c>
      <c r="J10" s="9">
        <f>+'24-02-021 Ind. Proy'!U43</f>
        <v>0</v>
      </c>
      <c r="K10" s="9">
        <f>+'24-02-021 Ind. Proy'!V43</f>
        <v>0</v>
      </c>
      <c r="L10" s="9">
        <f>+'24-02-021 Ind. Proy'!W43</f>
        <v>0</v>
      </c>
      <c r="M10" s="9">
        <f>+'24-02-021 Ind. Proy'!X43</f>
        <v>0</v>
      </c>
      <c r="N10" s="9">
        <f>+'24-02-021 Ind. Proy'!Y43</f>
        <v>0</v>
      </c>
      <c r="O10" s="9">
        <f>+'24-02-021 Ind. Proy'!Z43</f>
        <v>0</v>
      </c>
      <c r="P10" s="9">
        <f>+'24-02-021 Ind. Proy'!AA43</f>
        <v>0</v>
      </c>
      <c r="Q10" s="9">
        <f>+'24-02-021 Ind. Proy'!AB43</f>
        <v>0</v>
      </c>
      <c r="R10" s="9">
        <f>+'24-02-021 Ind. Proy'!AC43</f>
        <v>0</v>
      </c>
      <c r="S10" s="9">
        <f>+'24-02-021 Ind. Proy'!AD43</f>
        <v>0</v>
      </c>
      <c r="T10" s="9">
        <f>+'24-02-021 Ind. Proy'!AE43</f>
        <v>0</v>
      </c>
      <c r="U10" s="9">
        <f>+'24-02-021 Ind. Proy'!AF43</f>
        <v>0</v>
      </c>
      <c r="V10" s="9">
        <f>+'24-02-021 Ind. Proy'!AG43</f>
        <v>0</v>
      </c>
      <c r="W10" s="9">
        <f>+'24-02-021 Ind. Proy'!AH43</f>
        <v>0</v>
      </c>
      <c r="X10" s="109">
        <f>+'24-02-021 Ind. Proy'!AI43</f>
        <v>0</v>
      </c>
      <c r="Y10" s="109">
        <f>+'24-02-021 Ind. Proy'!AJ43</f>
        <v>0</v>
      </c>
    </row>
    <row r="11" spans="1:25" ht="24.75" customHeight="1" x14ac:dyDescent="0.25">
      <c r="A11" s="43" t="s">
        <v>52</v>
      </c>
      <c r="B11" s="9">
        <f>+'24-02-021 Ind. Proy'!J55</f>
        <v>0</v>
      </c>
      <c r="C11" s="9">
        <f>+'24-02-021 Ind. Proy'!K55</f>
        <v>0</v>
      </c>
      <c r="D11" s="9">
        <f>+'24-02-021 Ind. Proy'!M55</f>
        <v>0</v>
      </c>
      <c r="E11" s="9">
        <f>+'24-02-021 Ind. Proy'!N55</f>
        <v>0</v>
      </c>
      <c r="F11" s="9">
        <f>+'24-02-021 Ind. Proy'!O55</f>
        <v>0</v>
      </c>
      <c r="G11" s="9">
        <f>+'24-02-021 Ind. Proy'!R55</f>
        <v>0</v>
      </c>
      <c r="H11" s="9">
        <f>+'24-02-021 Ind. Proy'!S55</f>
        <v>0</v>
      </c>
      <c r="I11" s="9">
        <f>+'24-02-021 Ind. Proy'!T55</f>
        <v>0</v>
      </c>
      <c r="J11" s="9">
        <f>+'24-02-021 Ind. Proy'!U55</f>
        <v>0</v>
      </c>
      <c r="K11" s="9">
        <f>+'24-02-021 Ind. Proy'!V55</f>
        <v>0</v>
      </c>
      <c r="L11" s="9">
        <f>+'24-02-021 Ind. Proy'!W55</f>
        <v>0</v>
      </c>
      <c r="M11" s="9">
        <f>+'24-02-021 Ind. Proy'!X55</f>
        <v>0</v>
      </c>
      <c r="N11" s="9">
        <f>+'24-02-021 Ind. Proy'!Y55</f>
        <v>0</v>
      </c>
      <c r="O11" s="9">
        <f>+'24-02-021 Ind. Proy'!Z55</f>
        <v>0</v>
      </c>
      <c r="P11" s="9">
        <f>+'24-02-021 Ind. Proy'!AA55</f>
        <v>0</v>
      </c>
      <c r="Q11" s="9">
        <f>+'24-02-021 Ind. Proy'!AB55</f>
        <v>0</v>
      </c>
      <c r="R11" s="9">
        <f>+'24-02-021 Ind. Proy'!AC55</f>
        <v>0</v>
      </c>
      <c r="S11" s="9">
        <f>+'24-02-021 Ind. Proy'!AD55</f>
        <v>0</v>
      </c>
      <c r="T11" s="9">
        <f>+'24-02-021 Ind. Proy'!AE55</f>
        <v>0</v>
      </c>
      <c r="U11" s="9">
        <f>+'24-02-021 Ind. Proy'!AF55</f>
        <v>0</v>
      </c>
      <c r="V11" s="9">
        <f>+'24-02-021 Ind. Proy'!AG55</f>
        <v>0</v>
      </c>
      <c r="W11" s="9">
        <f>+'24-02-021 Ind. Proy'!AH55</f>
        <v>0</v>
      </c>
      <c r="X11" s="109">
        <f>+'24-02-021 Ind. Proy'!AI55</f>
        <v>0</v>
      </c>
      <c r="Y11" s="109">
        <f>+'24-02-021 Ind. Proy'!AJ55</f>
        <v>0</v>
      </c>
    </row>
    <row r="12" spans="1:25" ht="24.75" customHeight="1" x14ac:dyDescent="0.25">
      <c r="A12" s="43" t="s">
        <v>54</v>
      </c>
      <c r="B12" s="9">
        <f>+'24-02-021 Ind. Proy'!J67</f>
        <v>0</v>
      </c>
      <c r="C12" s="9">
        <f>+'24-02-021 Ind. Proy'!K67</f>
        <v>0</v>
      </c>
      <c r="D12" s="9">
        <f>+'24-02-021 Ind. Proy'!M67</f>
        <v>0</v>
      </c>
      <c r="E12" s="9">
        <f>+'24-02-021 Ind. Proy'!N67</f>
        <v>0</v>
      </c>
      <c r="F12" s="9">
        <f>+'24-02-021 Ind. Proy'!O67</f>
        <v>0</v>
      </c>
      <c r="G12" s="9">
        <f>+'24-02-021 Ind. Proy'!R67</f>
        <v>0</v>
      </c>
      <c r="H12" s="9">
        <f>+'24-02-021 Ind. Proy'!S67</f>
        <v>0</v>
      </c>
      <c r="I12" s="9">
        <f>+'24-02-021 Ind. Proy'!T67</f>
        <v>0</v>
      </c>
      <c r="J12" s="9">
        <f>+'24-02-021 Ind. Proy'!U67</f>
        <v>0</v>
      </c>
      <c r="K12" s="9">
        <f>+'24-02-021 Ind. Proy'!V67</f>
        <v>0</v>
      </c>
      <c r="L12" s="9">
        <f>+'24-02-021 Ind. Proy'!W67</f>
        <v>0</v>
      </c>
      <c r="M12" s="9">
        <f>+'24-02-021 Ind. Proy'!X67</f>
        <v>0</v>
      </c>
      <c r="N12" s="9">
        <f>+'24-02-021 Ind. Proy'!Y67</f>
        <v>0</v>
      </c>
      <c r="O12" s="9">
        <f>+'24-02-021 Ind. Proy'!Z67</f>
        <v>0</v>
      </c>
      <c r="P12" s="9">
        <f>+'24-02-021 Ind. Proy'!AA67</f>
        <v>0</v>
      </c>
      <c r="Q12" s="9">
        <f>+'24-02-021 Ind. Proy'!AB67</f>
        <v>0</v>
      </c>
      <c r="R12" s="9">
        <f>+'24-02-021 Ind. Proy'!AC67</f>
        <v>0</v>
      </c>
      <c r="S12" s="9">
        <f>+'24-02-021 Ind. Proy'!AD67</f>
        <v>0</v>
      </c>
      <c r="T12" s="9">
        <f>+'24-02-021 Ind. Proy'!AE67</f>
        <v>0</v>
      </c>
      <c r="U12" s="9">
        <f>+'24-02-021 Ind. Proy'!AF67</f>
        <v>0</v>
      </c>
      <c r="V12" s="9">
        <f>+'24-02-021 Ind. Proy'!AG67</f>
        <v>0</v>
      </c>
      <c r="W12" s="9">
        <f>+'24-02-021 Ind. Proy'!AH67</f>
        <v>0</v>
      </c>
      <c r="X12" s="109">
        <f>+'24-02-021 Ind. Proy'!AI67</f>
        <v>0</v>
      </c>
      <c r="Y12" s="109">
        <f>+'24-02-021 Ind. Proy'!AJ67</f>
        <v>0</v>
      </c>
    </row>
    <row r="13" spans="1:25" ht="24.75" customHeight="1" x14ac:dyDescent="0.25">
      <c r="A13" s="43" t="s">
        <v>56</v>
      </c>
      <c r="B13" s="9">
        <f>+'24-02-021 Ind. Proy'!J79</f>
        <v>0</v>
      </c>
      <c r="C13" s="9">
        <f>+'24-02-021 Ind. Proy'!K79</f>
        <v>0</v>
      </c>
      <c r="D13" s="9">
        <f>+'24-02-021 Ind. Proy'!M79</f>
        <v>0</v>
      </c>
      <c r="E13" s="9">
        <f>+'24-02-021 Ind. Proy'!N79</f>
        <v>0</v>
      </c>
      <c r="F13" s="9">
        <f>+'24-02-021 Ind. Proy'!O79</f>
        <v>0</v>
      </c>
      <c r="G13" s="9">
        <f>+'24-02-021 Ind. Proy'!R79</f>
        <v>0</v>
      </c>
      <c r="H13" s="9">
        <f>+'24-02-021 Ind. Proy'!S79</f>
        <v>0</v>
      </c>
      <c r="I13" s="9">
        <f>+'24-02-021 Ind. Proy'!T79</f>
        <v>0</v>
      </c>
      <c r="J13" s="9">
        <f>+'24-02-021 Ind. Proy'!U79</f>
        <v>0</v>
      </c>
      <c r="K13" s="9">
        <f>+'24-02-021 Ind. Proy'!V79</f>
        <v>0</v>
      </c>
      <c r="L13" s="9">
        <f>+'24-02-021 Ind. Proy'!W79</f>
        <v>0</v>
      </c>
      <c r="M13" s="9">
        <f>+'24-02-021 Ind. Proy'!X79</f>
        <v>0</v>
      </c>
      <c r="N13" s="9">
        <f>+'24-02-021 Ind. Proy'!Y79</f>
        <v>0</v>
      </c>
      <c r="O13" s="9">
        <f>+'24-02-021 Ind. Proy'!Z79</f>
        <v>0</v>
      </c>
      <c r="P13" s="9">
        <f>+'24-02-021 Ind. Proy'!AA79</f>
        <v>0</v>
      </c>
      <c r="Q13" s="9">
        <f>+'24-02-021 Ind. Proy'!AB79</f>
        <v>0</v>
      </c>
      <c r="R13" s="9">
        <f>+'24-02-021 Ind. Proy'!AC79</f>
        <v>0</v>
      </c>
      <c r="S13" s="9">
        <f>+'24-02-021 Ind. Proy'!AD79</f>
        <v>0</v>
      </c>
      <c r="T13" s="9">
        <f>+'24-02-021 Ind. Proy'!AE79</f>
        <v>0</v>
      </c>
      <c r="U13" s="9">
        <f>+'24-02-021 Ind. Proy'!AF79</f>
        <v>0</v>
      </c>
      <c r="V13" s="9">
        <f>+'24-02-021 Ind. Proy'!AG79</f>
        <v>0</v>
      </c>
      <c r="W13" s="9">
        <f>+'24-02-021 Ind. Proy'!AH79</f>
        <v>0</v>
      </c>
      <c r="X13" s="109">
        <f>+'24-02-021 Ind. Proy'!AI79</f>
        <v>0</v>
      </c>
      <c r="Y13" s="109">
        <f>+'24-02-021 Ind. Proy'!AJ79</f>
        <v>0</v>
      </c>
    </row>
    <row r="14" spans="1:25" ht="24.75" customHeight="1" x14ac:dyDescent="0.25">
      <c r="A14" s="43" t="s">
        <v>58</v>
      </c>
      <c r="B14" s="9">
        <f>+'24-02-021 Ind. Proy'!J91</f>
        <v>0</v>
      </c>
      <c r="C14" s="9">
        <f>+'24-02-021 Ind. Proy'!K91</f>
        <v>0</v>
      </c>
      <c r="D14" s="9">
        <f>+'24-02-021 Ind. Proy'!M91</f>
        <v>0</v>
      </c>
      <c r="E14" s="9">
        <f>+'24-02-021 Ind. Proy'!N91</f>
        <v>0</v>
      </c>
      <c r="F14" s="9">
        <f>+'24-02-021 Ind. Proy'!O91</f>
        <v>0</v>
      </c>
      <c r="G14" s="9">
        <f>+'24-02-021 Ind. Proy'!R91</f>
        <v>0</v>
      </c>
      <c r="H14" s="9">
        <f>+'24-02-021 Ind. Proy'!S91</f>
        <v>0</v>
      </c>
      <c r="I14" s="9">
        <f>+'24-02-021 Ind. Proy'!T91</f>
        <v>0</v>
      </c>
      <c r="J14" s="9">
        <f>+'24-02-021 Ind. Proy'!U91</f>
        <v>0</v>
      </c>
      <c r="K14" s="9">
        <f>+'24-02-021 Ind. Proy'!V91</f>
        <v>0</v>
      </c>
      <c r="L14" s="9">
        <f>+'24-02-021 Ind. Proy'!W91</f>
        <v>0</v>
      </c>
      <c r="M14" s="9">
        <f>+'24-02-021 Ind. Proy'!X91</f>
        <v>0</v>
      </c>
      <c r="N14" s="9">
        <f>+'24-02-021 Ind. Proy'!Y91</f>
        <v>0</v>
      </c>
      <c r="O14" s="9">
        <f>+'24-02-021 Ind. Proy'!Z91</f>
        <v>0</v>
      </c>
      <c r="P14" s="9">
        <f>+'24-02-021 Ind. Proy'!AA91</f>
        <v>0</v>
      </c>
      <c r="Q14" s="9">
        <f>+'24-02-021 Ind. Proy'!AB91</f>
        <v>0</v>
      </c>
      <c r="R14" s="9">
        <f>+'24-02-021 Ind. Proy'!AC91</f>
        <v>0</v>
      </c>
      <c r="S14" s="9">
        <f>+'24-02-021 Ind. Proy'!AD91</f>
        <v>0</v>
      </c>
      <c r="T14" s="9">
        <f>+'24-02-021 Ind. Proy'!AE91</f>
        <v>0</v>
      </c>
      <c r="U14" s="9">
        <f>+'24-02-021 Ind. Proy'!AF91</f>
        <v>0</v>
      </c>
      <c r="V14" s="9">
        <f>+'24-02-021 Ind. Proy'!AG91</f>
        <v>0</v>
      </c>
      <c r="W14" s="9">
        <f>+'24-02-021 Ind. Proy'!AH91</f>
        <v>0</v>
      </c>
      <c r="X14" s="109">
        <f>+'24-02-021 Ind. Proy'!AI91</f>
        <v>0</v>
      </c>
      <c r="Y14" s="109">
        <f>+'24-02-021 Ind. Proy'!AJ91</f>
        <v>0</v>
      </c>
    </row>
    <row r="15" spans="1:25" ht="24.75" customHeight="1" x14ac:dyDescent="0.25">
      <c r="A15" s="43" t="s">
        <v>60</v>
      </c>
      <c r="B15" s="9">
        <f>+'24-02-021 Ind. Proy'!J103</f>
        <v>0</v>
      </c>
      <c r="C15" s="9">
        <f>+'24-02-021 Ind. Proy'!K103</f>
        <v>0</v>
      </c>
      <c r="D15" s="9">
        <f>+'24-02-021 Ind. Proy'!M103</f>
        <v>0</v>
      </c>
      <c r="E15" s="9">
        <f>+'24-02-021 Ind. Proy'!N103</f>
        <v>0</v>
      </c>
      <c r="F15" s="9">
        <f>+'24-02-021 Ind. Proy'!O103</f>
        <v>0</v>
      </c>
      <c r="G15" s="9">
        <f>+'24-02-021 Ind. Proy'!R103</f>
        <v>0</v>
      </c>
      <c r="H15" s="9">
        <f>+'24-02-021 Ind. Proy'!S103</f>
        <v>0</v>
      </c>
      <c r="I15" s="9">
        <f>+'24-02-021 Ind. Proy'!T103</f>
        <v>0</v>
      </c>
      <c r="J15" s="9">
        <f>+'24-02-021 Ind. Proy'!U103</f>
        <v>0</v>
      </c>
      <c r="K15" s="9">
        <f>+'24-02-021 Ind. Proy'!V103</f>
        <v>0</v>
      </c>
      <c r="L15" s="9">
        <f>+'24-02-021 Ind. Proy'!W103</f>
        <v>0</v>
      </c>
      <c r="M15" s="9">
        <f>+'24-02-021 Ind. Proy'!X103</f>
        <v>0</v>
      </c>
      <c r="N15" s="9">
        <f>+'24-02-021 Ind. Proy'!Y103</f>
        <v>0</v>
      </c>
      <c r="O15" s="9">
        <f>+'24-02-021 Ind. Proy'!Z103</f>
        <v>0</v>
      </c>
      <c r="P15" s="9">
        <f>+'24-02-021 Ind. Proy'!AA103</f>
        <v>0</v>
      </c>
      <c r="Q15" s="9">
        <f>+'24-02-021 Ind. Proy'!AB103</f>
        <v>0</v>
      </c>
      <c r="R15" s="9">
        <f>+'24-02-021 Ind. Proy'!AC103</f>
        <v>0</v>
      </c>
      <c r="S15" s="9">
        <f>+'24-02-021 Ind. Proy'!AD103</f>
        <v>0</v>
      </c>
      <c r="T15" s="9">
        <f>+'24-02-021 Ind. Proy'!AE103</f>
        <v>0</v>
      </c>
      <c r="U15" s="9">
        <f>+'24-02-021 Ind. Proy'!AF103</f>
        <v>0</v>
      </c>
      <c r="V15" s="9">
        <f>+'24-02-021 Ind. Proy'!AG103</f>
        <v>0</v>
      </c>
      <c r="W15" s="9">
        <f>+'24-02-021 Ind. Proy'!AH103</f>
        <v>0</v>
      </c>
      <c r="X15" s="109">
        <f>+'24-02-021 Ind. Proy'!AI103</f>
        <v>0</v>
      </c>
      <c r="Y15" s="109">
        <f>+'24-02-021 Ind. Proy'!AJ103</f>
        <v>0</v>
      </c>
    </row>
    <row r="16" spans="1:25" ht="24.75" customHeight="1" x14ac:dyDescent="0.25">
      <c r="A16" s="43" t="s">
        <v>62</v>
      </c>
      <c r="B16" s="9">
        <f>+'24-02-021 Ind. Proy'!J115</f>
        <v>0</v>
      </c>
      <c r="C16" s="9">
        <f>+'24-02-021 Ind. Proy'!K115</f>
        <v>0</v>
      </c>
      <c r="D16" s="9">
        <f>+'24-02-021 Ind. Proy'!M115</f>
        <v>0</v>
      </c>
      <c r="E16" s="9">
        <f>+'24-02-021 Ind. Proy'!N115</f>
        <v>0</v>
      </c>
      <c r="F16" s="9">
        <f>+'24-02-021 Ind. Proy'!O115</f>
        <v>0</v>
      </c>
      <c r="G16" s="9">
        <f>+'24-02-021 Ind. Proy'!R115</f>
        <v>0</v>
      </c>
      <c r="H16" s="9">
        <f>+'24-02-021 Ind. Proy'!S115</f>
        <v>0</v>
      </c>
      <c r="I16" s="9">
        <f>+'24-02-021 Ind. Proy'!T115</f>
        <v>0</v>
      </c>
      <c r="J16" s="9">
        <f>+'24-02-021 Ind. Proy'!U115</f>
        <v>0</v>
      </c>
      <c r="K16" s="9">
        <f>+'24-02-021 Ind. Proy'!V115</f>
        <v>0</v>
      </c>
      <c r="L16" s="9">
        <f>+'24-02-021 Ind. Proy'!W115</f>
        <v>0</v>
      </c>
      <c r="M16" s="9">
        <f>+'24-02-021 Ind. Proy'!X115</f>
        <v>0</v>
      </c>
      <c r="N16" s="9">
        <f>+'24-02-021 Ind. Proy'!Y115</f>
        <v>0</v>
      </c>
      <c r="O16" s="9">
        <f>+'24-02-021 Ind. Proy'!Z115</f>
        <v>0</v>
      </c>
      <c r="P16" s="9">
        <f>+'24-02-021 Ind. Proy'!AA115</f>
        <v>0</v>
      </c>
      <c r="Q16" s="9">
        <f>+'24-02-021 Ind. Proy'!AB115</f>
        <v>0</v>
      </c>
      <c r="R16" s="9">
        <f>+'24-02-021 Ind. Proy'!AC115</f>
        <v>0</v>
      </c>
      <c r="S16" s="9">
        <f>+'24-02-021 Ind. Proy'!AD115</f>
        <v>0</v>
      </c>
      <c r="T16" s="9">
        <f>+'24-02-021 Ind. Proy'!AE115</f>
        <v>0</v>
      </c>
      <c r="U16" s="9">
        <f>+'24-02-021 Ind. Proy'!AF115</f>
        <v>0</v>
      </c>
      <c r="V16" s="9">
        <f>+'24-02-021 Ind. Proy'!AG115</f>
        <v>0</v>
      </c>
      <c r="W16" s="9">
        <f>+'24-02-021 Ind. Proy'!AH115</f>
        <v>0</v>
      </c>
      <c r="X16" s="109">
        <f>+'24-02-021 Ind. Proy'!AI115</f>
        <v>0</v>
      </c>
      <c r="Y16" s="109">
        <f>+'24-02-021 Ind. Proy'!AJ115</f>
        <v>0</v>
      </c>
    </row>
    <row r="17" spans="1:25" ht="24.75" customHeight="1" x14ac:dyDescent="0.25">
      <c r="A17" s="43" t="s">
        <v>64</v>
      </c>
      <c r="B17" s="9">
        <f>+'24-02-021 Ind. Proy'!J127</f>
        <v>0</v>
      </c>
      <c r="C17" s="9">
        <f>+'24-02-021 Ind. Proy'!K127</f>
        <v>0</v>
      </c>
      <c r="D17" s="9">
        <f>+'24-02-021 Ind. Proy'!M127</f>
        <v>0</v>
      </c>
      <c r="E17" s="9">
        <f>+'24-02-021 Ind. Proy'!N127</f>
        <v>0</v>
      </c>
      <c r="F17" s="9">
        <f>+'24-02-021 Ind. Proy'!O127</f>
        <v>0</v>
      </c>
      <c r="G17" s="9">
        <f>+'24-02-021 Ind. Proy'!R127</f>
        <v>0</v>
      </c>
      <c r="H17" s="9">
        <f>+'24-02-021 Ind. Proy'!S127</f>
        <v>0</v>
      </c>
      <c r="I17" s="9">
        <f>+'24-02-021 Ind. Proy'!T127</f>
        <v>0</v>
      </c>
      <c r="J17" s="9">
        <f>+'24-02-021 Ind. Proy'!U127</f>
        <v>0</v>
      </c>
      <c r="K17" s="9">
        <f>+'24-02-021 Ind. Proy'!V127</f>
        <v>0</v>
      </c>
      <c r="L17" s="9">
        <f>+'24-02-021 Ind. Proy'!W127</f>
        <v>0</v>
      </c>
      <c r="M17" s="9">
        <f>+'24-02-021 Ind. Proy'!X127</f>
        <v>0</v>
      </c>
      <c r="N17" s="9">
        <f>+'24-02-021 Ind. Proy'!Y127</f>
        <v>0</v>
      </c>
      <c r="O17" s="9">
        <f>+'24-02-021 Ind. Proy'!Z127</f>
        <v>0</v>
      </c>
      <c r="P17" s="9">
        <f>+'24-02-021 Ind. Proy'!AA127</f>
        <v>0</v>
      </c>
      <c r="Q17" s="9">
        <f>+'24-02-021 Ind. Proy'!AB127</f>
        <v>0</v>
      </c>
      <c r="R17" s="9">
        <f>+'24-02-021 Ind. Proy'!AC127</f>
        <v>0</v>
      </c>
      <c r="S17" s="9">
        <f>+'24-02-021 Ind. Proy'!AD127</f>
        <v>0</v>
      </c>
      <c r="T17" s="9">
        <f>+'24-02-021 Ind. Proy'!AE127</f>
        <v>0</v>
      </c>
      <c r="U17" s="9">
        <f>+'24-02-021 Ind. Proy'!AF127</f>
        <v>0</v>
      </c>
      <c r="V17" s="9">
        <f>+'24-02-021 Ind. Proy'!AG127</f>
        <v>0</v>
      </c>
      <c r="W17" s="9">
        <f>+'24-02-021 Ind. Proy'!AH127</f>
        <v>0</v>
      </c>
      <c r="X17" s="109">
        <f>+'24-02-021 Ind. Proy'!AI116</f>
        <v>0</v>
      </c>
      <c r="Y17" s="109">
        <f>+'24-02-021 Ind. Proy'!AJ116</f>
        <v>0</v>
      </c>
    </row>
    <row r="18" spans="1:25" ht="24.75" customHeight="1" x14ac:dyDescent="0.25">
      <c r="A18" s="43" t="s">
        <v>66</v>
      </c>
      <c r="B18" s="9">
        <f>+'24-02-021 Ind. Proy'!J139</f>
        <v>0</v>
      </c>
      <c r="C18" s="9">
        <f>+'24-02-021 Ind. Proy'!K139</f>
        <v>0</v>
      </c>
      <c r="D18" s="9">
        <f>+'24-02-021 Ind. Proy'!M139</f>
        <v>0</v>
      </c>
      <c r="E18" s="9">
        <f>+'24-02-021 Ind. Proy'!N139</f>
        <v>0</v>
      </c>
      <c r="F18" s="9">
        <f>+'24-02-021 Ind. Proy'!O139</f>
        <v>0</v>
      </c>
      <c r="G18" s="9">
        <f>+'24-02-021 Ind. Proy'!R139</f>
        <v>0</v>
      </c>
      <c r="H18" s="9">
        <f>+'24-02-021 Ind. Proy'!S139</f>
        <v>0</v>
      </c>
      <c r="I18" s="9">
        <f>+'24-02-021 Ind. Proy'!T139</f>
        <v>0</v>
      </c>
      <c r="J18" s="9">
        <f>+'24-02-021 Ind. Proy'!U139</f>
        <v>0</v>
      </c>
      <c r="K18" s="9">
        <f>+'24-02-021 Ind. Proy'!V139</f>
        <v>0</v>
      </c>
      <c r="L18" s="9">
        <f>+'24-02-021 Ind. Proy'!W139</f>
        <v>0</v>
      </c>
      <c r="M18" s="9">
        <f>+'24-02-021 Ind. Proy'!X139</f>
        <v>0</v>
      </c>
      <c r="N18" s="9">
        <f>+'24-02-021 Ind. Proy'!Y139</f>
        <v>0</v>
      </c>
      <c r="O18" s="9">
        <f>+'24-02-021 Ind. Proy'!Z139</f>
        <v>0</v>
      </c>
      <c r="P18" s="9">
        <f>+'24-02-021 Ind. Proy'!AA139</f>
        <v>0</v>
      </c>
      <c r="Q18" s="9">
        <f>+'24-02-021 Ind. Proy'!AB139</f>
        <v>0</v>
      </c>
      <c r="R18" s="9">
        <f>+'24-02-021 Ind. Proy'!AC139</f>
        <v>0</v>
      </c>
      <c r="S18" s="9">
        <f>+'24-02-021 Ind. Proy'!AD139</f>
        <v>0</v>
      </c>
      <c r="T18" s="9">
        <f>+'24-02-021 Ind. Proy'!AE139</f>
        <v>0</v>
      </c>
      <c r="U18" s="9">
        <f>+'24-02-021 Ind. Proy'!AF139</f>
        <v>0</v>
      </c>
      <c r="V18" s="9">
        <f>+'24-02-021 Ind. Proy'!AG139</f>
        <v>0</v>
      </c>
      <c r="W18" s="9">
        <f>+'24-02-021 Ind. Proy'!AH139</f>
        <v>0</v>
      </c>
      <c r="X18" s="109">
        <f>+'24-02-021 Ind. Proy'!AI117</f>
        <v>0</v>
      </c>
      <c r="Y18" s="109">
        <f>+'24-02-021 Ind. Proy'!AJ139</f>
        <v>0</v>
      </c>
    </row>
    <row r="19" spans="1:25" ht="24.75" customHeight="1" x14ac:dyDescent="0.25">
      <c r="A19" s="43" t="s">
        <v>68</v>
      </c>
      <c r="B19" s="9">
        <f>+'24-02-021 Ind. Proy'!J151</f>
        <v>0</v>
      </c>
      <c r="C19" s="9">
        <f>+'24-02-021 Ind. Proy'!K151</f>
        <v>0</v>
      </c>
      <c r="D19" s="9">
        <f>+'24-02-021 Ind. Proy'!M151</f>
        <v>0</v>
      </c>
      <c r="E19" s="9">
        <f>+'24-02-021 Ind. Proy'!N151</f>
        <v>0</v>
      </c>
      <c r="F19" s="9">
        <f>+'24-02-021 Ind. Proy'!O151</f>
        <v>0</v>
      </c>
      <c r="G19" s="9">
        <f>+'24-02-021 Ind. Proy'!R151</f>
        <v>0</v>
      </c>
      <c r="H19" s="9">
        <f>+'24-02-021 Ind. Proy'!S151</f>
        <v>0</v>
      </c>
      <c r="I19" s="9">
        <f>+'24-02-021 Ind. Proy'!T151</f>
        <v>0</v>
      </c>
      <c r="J19" s="9">
        <f>+'24-02-021 Ind. Proy'!U151</f>
        <v>0</v>
      </c>
      <c r="K19" s="9">
        <f>+'24-02-021 Ind. Proy'!V151</f>
        <v>0</v>
      </c>
      <c r="L19" s="9">
        <f>+'24-02-021 Ind. Proy'!W151</f>
        <v>0</v>
      </c>
      <c r="M19" s="9">
        <f>+'24-02-021 Ind. Proy'!X151</f>
        <v>0</v>
      </c>
      <c r="N19" s="9">
        <f>+'24-02-021 Ind. Proy'!Y151</f>
        <v>0</v>
      </c>
      <c r="O19" s="9">
        <f>+'24-02-021 Ind. Proy'!Z151</f>
        <v>0</v>
      </c>
      <c r="P19" s="9">
        <f>+'24-02-021 Ind. Proy'!AA151</f>
        <v>0</v>
      </c>
      <c r="Q19" s="9">
        <f>+'24-02-021 Ind. Proy'!AB151</f>
        <v>0</v>
      </c>
      <c r="R19" s="9">
        <f>+'24-02-021 Ind. Proy'!AC151</f>
        <v>0</v>
      </c>
      <c r="S19" s="9">
        <f>+'24-02-021 Ind. Proy'!AD151</f>
        <v>0</v>
      </c>
      <c r="T19" s="9">
        <f>+'24-02-021 Ind. Proy'!AE151</f>
        <v>0</v>
      </c>
      <c r="U19" s="9">
        <f>+'24-02-021 Ind. Proy'!AF151</f>
        <v>0</v>
      </c>
      <c r="V19" s="9">
        <f>+'24-02-021 Ind. Proy'!AG151</f>
        <v>0</v>
      </c>
      <c r="W19" s="9">
        <f>+'24-02-021 Ind. Proy'!AH151</f>
        <v>0</v>
      </c>
      <c r="X19" s="109">
        <f>+'24-02-021 Ind. Proy'!AI151</f>
        <v>0</v>
      </c>
      <c r="Y19" s="109">
        <f>+'24-02-021 Ind. Proy'!AJ151</f>
        <v>0</v>
      </c>
    </row>
    <row r="20" spans="1:25" ht="24.75" customHeight="1" x14ac:dyDescent="0.25">
      <c r="A20" s="44" t="s">
        <v>70</v>
      </c>
      <c r="B20" s="9">
        <f>+'24-02-021 Ind. Proy'!J163</f>
        <v>0</v>
      </c>
      <c r="C20" s="9">
        <f>+'24-02-021 Ind. Proy'!K163</f>
        <v>0</v>
      </c>
      <c r="D20" s="9">
        <f>+'24-02-021 Ind. Proy'!M163</f>
        <v>0</v>
      </c>
      <c r="E20" s="9">
        <f>+'24-02-021 Ind. Proy'!N163</f>
        <v>0</v>
      </c>
      <c r="F20" s="9">
        <f>+'24-02-021 Ind. Proy'!O163</f>
        <v>0</v>
      </c>
      <c r="G20" s="9">
        <f>+'24-02-021 Ind. Proy'!R163</f>
        <v>0</v>
      </c>
      <c r="H20" s="9">
        <f>+'24-02-021 Ind. Proy'!S163</f>
        <v>0</v>
      </c>
      <c r="I20" s="9">
        <f>+'24-02-021 Ind. Proy'!T163</f>
        <v>0</v>
      </c>
      <c r="J20" s="9">
        <f>+'24-02-021 Ind. Proy'!U163</f>
        <v>0</v>
      </c>
      <c r="K20" s="9">
        <f>+'24-02-021 Ind. Proy'!V163</f>
        <v>0</v>
      </c>
      <c r="L20" s="9">
        <f>+'24-02-021 Ind. Proy'!W163</f>
        <v>0</v>
      </c>
      <c r="M20" s="9">
        <f>+'24-02-021 Ind. Proy'!X163</f>
        <v>0</v>
      </c>
      <c r="N20" s="9">
        <f>+'24-02-021 Ind. Proy'!Y163</f>
        <v>0</v>
      </c>
      <c r="O20" s="9">
        <f>+'24-02-021 Ind. Proy'!Z163</f>
        <v>0</v>
      </c>
      <c r="P20" s="9">
        <f>+'24-02-021 Ind. Proy'!AA163</f>
        <v>0</v>
      </c>
      <c r="Q20" s="9">
        <f>+'24-02-021 Ind. Proy'!AB163</f>
        <v>0</v>
      </c>
      <c r="R20" s="9">
        <f>+'24-02-021 Ind. Proy'!AC163</f>
        <v>0</v>
      </c>
      <c r="S20" s="9">
        <f>+'24-02-021 Ind. Proy'!AD163</f>
        <v>0</v>
      </c>
      <c r="T20" s="9">
        <f>+'24-02-021 Ind. Proy'!AE163</f>
        <v>0</v>
      </c>
      <c r="U20" s="9">
        <f>+'24-02-021 Ind. Proy'!AF163</f>
        <v>0</v>
      </c>
      <c r="V20" s="9">
        <f>+'24-02-021 Ind. Proy'!AG163</f>
        <v>0</v>
      </c>
      <c r="W20" s="9">
        <f>+'24-02-021 Ind. Proy'!AH163</f>
        <v>0</v>
      </c>
      <c r="X20" s="109">
        <f>+'24-02-021 Ind. Proy'!AI163</f>
        <v>0</v>
      </c>
      <c r="Y20" s="109">
        <f>+'24-02-021 Ind. Proy'!AJ163</f>
        <v>0</v>
      </c>
    </row>
    <row r="21" spans="1:25" ht="24.75" customHeight="1" x14ac:dyDescent="0.25">
      <c r="A21" s="44" t="s">
        <v>72</v>
      </c>
      <c r="B21" s="9">
        <f>+'24-02-021 Ind. Proy'!J175</f>
        <v>0</v>
      </c>
      <c r="C21" s="9">
        <f>+'24-02-021 Ind. Proy'!K175</f>
        <v>0</v>
      </c>
      <c r="D21" s="9">
        <f>+'24-02-021 Ind. Proy'!M175</f>
        <v>0</v>
      </c>
      <c r="E21" s="9">
        <f>+'24-02-021 Ind. Proy'!N175</f>
        <v>0</v>
      </c>
      <c r="F21" s="9">
        <f>+'24-02-021 Ind. Proy'!O175</f>
        <v>0</v>
      </c>
      <c r="G21" s="9">
        <f>+'24-02-021 Ind. Proy'!R175</f>
        <v>0</v>
      </c>
      <c r="H21" s="9">
        <f>+'24-02-021 Ind. Proy'!S175</f>
        <v>0</v>
      </c>
      <c r="I21" s="9">
        <f>+'24-02-021 Ind. Proy'!T175</f>
        <v>0</v>
      </c>
      <c r="J21" s="9">
        <f>+'24-02-021 Ind. Proy'!U175</f>
        <v>0</v>
      </c>
      <c r="K21" s="9">
        <f>+'24-02-021 Ind. Proy'!V175</f>
        <v>0</v>
      </c>
      <c r="L21" s="9">
        <f>+'24-02-021 Ind. Proy'!W175</f>
        <v>0</v>
      </c>
      <c r="M21" s="9">
        <f>+'24-02-021 Ind. Proy'!X175</f>
        <v>0</v>
      </c>
      <c r="N21" s="9">
        <f>+'24-02-021 Ind. Proy'!Y175</f>
        <v>0</v>
      </c>
      <c r="O21" s="9">
        <f>+'24-02-021 Ind. Proy'!Z175</f>
        <v>0</v>
      </c>
      <c r="P21" s="9">
        <f>+'24-02-021 Ind. Proy'!AA175</f>
        <v>0</v>
      </c>
      <c r="Q21" s="9">
        <f>+'24-02-021 Ind. Proy'!AB175</f>
        <v>0</v>
      </c>
      <c r="R21" s="9">
        <f>+'24-02-021 Ind. Proy'!AC175</f>
        <v>0</v>
      </c>
      <c r="S21" s="9">
        <f>+'24-02-021 Ind. Proy'!AD175</f>
        <v>0</v>
      </c>
      <c r="T21" s="9">
        <f>+'24-02-021 Ind. Proy'!AE175</f>
        <v>0</v>
      </c>
      <c r="U21" s="9">
        <f>+'24-02-021 Ind. Proy'!AF175</f>
        <v>0</v>
      </c>
      <c r="V21" s="9">
        <f>+'24-02-021 Ind. Proy'!AG175</f>
        <v>0</v>
      </c>
      <c r="W21" s="9">
        <f>+'24-02-021 Ind. Proy'!AH175</f>
        <v>0</v>
      </c>
      <c r="X21" s="109">
        <f>+'24-02-021 Ind. Proy'!AI175</f>
        <v>0</v>
      </c>
      <c r="Y21" s="109">
        <f>+'24-02-021 Ind. Proy'!AJ175</f>
        <v>0</v>
      </c>
    </row>
    <row r="22" spans="1:25" ht="24.75" customHeight="1" x14ac:dyDescent="0.25">
      <c r="A22" s="44" t="s">
        <v>74</v>
      </c>
      <c r="B22" s="9">
        <f>+'24-02-021 Ind. Proy'!J187</f>
        <v>0</v>
      </c>
      <c r="C22" s="9">
        <f>+'24-02-021 Ind. Proy'!K187</f>
        <v>0</v>
      </c>
      <c r="D22" s="9">
        <f>+'24-02-021 Ind. Proy'!M187</f>
        <v>0</v>
      </c>
      <c r="E22" s="9">
        <f>+'24-02-021 Ind. Proy'!N187</f>
        <v>0</v>
      </c>
      <c r="F22" s="9">
        <f>+'24-02-021 Ind. Proy'!O187</f>
        <v>0</v>
      </c>
      <c r="G22" s="9">
        <f>+'24-02-021 Ind. Proy'!R187</f>
        <v>0</v>
      </c>
      <c r="H22" s="9">
        <f>+'24-02-021 Ind. Proy'!S187</f>
        <v>0</v>
      </c>
      <c r="I22" s="9">
        <f>+'24-02-021 Ind. Proy'!T187</f>
        <v>0</v>
      </c>
      <c r="J22" s="9">
        <f>+'24-02-021 Ind. Proy'!U187</f>
        <v>0</v>
      </c>
      <c r="K22" s="9">
        <f>+'24-02-021 Ind. Proy'!V187</f>
        <v>0</v>
      </c>
      <c r="L22" s="9">
        <f>+'24-02-021 Ind. Proy'!W187</f>
        <v>0</v>
      </c>
      <c r="M22" s="9">
        <f>+'24-02-021 Ind. Proy'!X187</f>
        <v>0</v>
      </c>
      <c r="N22" s="9">
        <f>+'24-02-021 Ind. Proy'!Y187</f>
        <v>0</v>
      </c>
      <c r="O22" s="9">
        <f>+'24-02-021 Ind. Proy'!Z187</f>
        <v>0</v>
      </c>
      <c r="P22" s="9">
        <f>+'24-02-021 Ind. Proy'!AA187</f>
        <v>0</v>
      </c>
      <c r="Q22" s="9">
        <f>+'24-02-021 Ind. Proy'!AB187</f>
        <v>0</v>
      </c>
      <c r="R22" s="9">
        <f>+'24-02-021 Ind. Proy'!AC187</f>
        <v>0</v>
      </c>
      <c r="S22" s="9">
        <f>+'24-02-021 Ind. Proy'!AD187</f>
        <v>0</v>
      </c>
      <c r="T22" s="9">
        <f>+'24-02-021 Ind. Proy'!AE187</f>
        <v>0</v>
      </c>
      <c r="U22" s="9">
        <f>+'24-02-021 Ind. Proy'!AF187</f>
        <v>0</v>
      </c>
      <c r="V22" s="9">
        <f>+'24-02-021 Ind. Proy'!AG187</f>
        <v>0</v>
      </c>
      <c r="W22" s="9">
        <f>+'24-02-021 Ind. Proy'!AH187</f>
        <v>0</v>
      </c>
      <c r="X22" s="109">
        <f>+'24-02-021 Ind. Proy'!AI187</f>
        <v>0</v>
      </c>
      <c r="Y22" s="109">
        <f>+'24-02-021 Ind. Proy'!AJ187</f>
        <v>0</v>
      </c>
    </row>
    <row r="23" spans="1:25" ht="24.75" customHeight="1" x14ac:dyDescent="0.25">
      <c r="A23" s="45" t="s">
        <v>76</v>
      </c>
      <c r="B23" s="9">
        <f>+'24-02-021 Ind. Proy'!J190</f>
        <v>0</v>
      </c>
      <c r="C23" s="9">
        <f>+'24-02-021 Ind. Proy'!K190</f>
        <v>0</v>
      </c>
      <c r="D23" s="9">
        <f>+'24-02-021 Ind. Proy'!M190</f>
        <v>0</v>
      </c>
      <c r="E23" s="9">
        <f>+'24-02-021 Ind. Proy'!N190</f>
        <v>0</v>
      </c>
      <c r="F23" s="9">
        <f>+'24-02-021 Ind. Proy'!O190</f>
        <v>0</v>
      </c>
      <c r="G23" s="9">
        <f>+'24-02-021 Ind. Proy'!R190</f>
        <v>0</v>
      </c>
      <c r="H23" s="9">
        <f>+'24-02-021 Ind. Proy'!S190</f>
        <v>0</v>
      </c>
      <c r="I23" s="9">
        <f>+'24-02-021 Ind. Proy'!T190</f>
        <v>0</v>
      </c>
      <c r="J23" s="9">
        <f>+'24-02-021 Ind. Proy'!U190</f>
        <v>0</v>
      </c>
      <c r="K23" s="9">
        <f>+'24-02-021 Ind. Proy'!V190</f>
        <v>0</v>
      </c>
      <c r="L23" s="9">
        <f>+'24-02-021 Ind. Proy'!W190</f>
        <v>0</v>
      </c>
      <c r="M23" s="9">
        <f>+'24-02-021 Ind. Proy'!X190</f>
        <v>0</v>
      </c>
      <c r="N23" s="9">
        <f>+'24-02-021 Ind. Proy'!Y190</f>
        <v>0</v>
      </c>
      <c r="O23" s="9">
        <f>+'24-02-021 Ind. Proy'!Z190</f>
        <v>0</v>
      </c>
      <c r="P23" s="9">
        <f>+'24-02-021 Ind. Proy'!AA190</f>
        <v>0</v>
      </c>
      <c r="Q23" s="9">
        <f>+'24-02-021 Ind. Proy'!AB190</f>
        <v>0</v>
      </c>
      <c r="R23" s="9">
        <f>+'24-02-021 Ind. Proy'!AC190</f>
        <v>0</v>
      </c>
      <c r="S23" s="9">
        <f>+'24-02-021 Ind. Proy'!AD190</f>
        <v>0</v>
      </c>
      <c r="T23" s="9">
        <f>+'24-02-021 Ind. Proy'!AE190</f>
        <v>0</v>
      </c>
      <c r="U23" s="9">
        <f>+'24-02-021 Ind. Proy'!AF190</f>
        <v>0</v>
      </c>
      <c r="V23" s="9">
        <f>+'24-02-021 Ind. Proy'!AG190</f>
        <v>0</v>
      </c>
      <c r="W23" s="9">
        <f>+'24-02-021 Ind. Proy'!AH190</f>
        <v>0</v>
      </c>
      <c r="X23" s="109">
        <f>+'24-02-021 Ind. Proy'!AI190</f>
        <v>0</v>
      </c>
      <c r="Y23" s="109">
        <f>+'24-02-021 Ind. Proy'!AJ190</f>
        <v>0</v>
      </c>
    </row>
    <row r="24" spans="1:25" ht="25.5" customHeight="1" x14ac:dyDescent="0.25">
      <c r="A24" s="544" t="s">
        <v>124</v>
      </c>
      <c r="B24" s="204">
        <f t="shared" ref="B24:W24" si="0">SUM(B8:B23)</f>
        <v>0</v>
      </c>
      <c r="C24" s="204">
        <f t="shared" si="0"/>
        <v>0</v>
      </c>
      <c r="D24" s="204">
        <f t="shared" si="0"/>
        <v>0</v>
      </c>
      <c r="E24" s="204">
        <f>SUM(E8:E23)</f>
        <v>0</v>
      </c>
      <c r="F24" s="204">
        <f t="shared" si="0"/>
        <v>0</v>
      </c>
      <c r="G24" s="204">
        <f t="shared" si="0"/>
        <v>0</v>
      </c>
      <c r="H24" s="204">
        <f t="shared" si="0"/>
        <v>0</v>
      </c>
      <c r="I24" s="204">
        <f t="shared" si="0"/>
        <v>0</v>
      </c>
      <c r="J24" s="204">
        <f t="shared" si="0"/>
        <v>0</v>
      </c>
      <c r="K24" s="204">
        <f t="shared" si="0"/>
        <v>0</v>
      </c>
      <c r="L24" s="204">
        <f t="shared" si="0"/>
        <v>0</v>
      </c>
      <c r="M24" s="204">
        <f t="shared" si="0"/>
        <v>0</v>
      </c>
      <c r="N24" s="204">
        <f t="shared" si="0"/>
        <v>0</v>
      </c>
      <c r="O24" s="204">
        <f t="shared" si="0"/>
        <v>0</v>
      </c>
      <c r="P24" s="204">
        <f t="shared" si="0"/>
        <v>0</v>
      </c>
      <c r="Q24" s="204">
        <f t="shared" si="0"/>
        <v>0</v>
      </c>
      <c r="R24" s="204">
        <f t="shared" si="0"/>
        <v>0</v>
      </c>
      <c r="S24" s="204">
        <f t="shared" si="0"/>
        <v>0</v>
      </c>
      <c r="T24" s="204">
        <f t="shared" si="0"/>
        <v>0</v>
      </c>
      <c r="U24" s="204">
        <f t="shared" si="0"/>
        <v>0</v>
      </c>
      <c r="V24" s="204">
        <f t="shared" si="0"/>
        <v>0</v>
      </c>
      <c r="W24" s="204">
        <f t="shared" si="0"/>
        <v>0</v>
      </c>
      <c r="X24" s="207">
        <f>+'24-02-021 Ind. Proy'!AI191</f>
        <v>0</v>
      </c>
      <c r="Y24" s="207">
        <f>'24-02-021 Ind. Proy'!AJ191</f>
        <v>0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183"/>
  <sheetViews>
    <sheetView topLeftCell="A135" zoomScaleNormal="100" workbookViewId="0">
      <selection activeCell="AG168" sqref="AG168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3.5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3.5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x14ac:dyDescent="0.25">
      <c r="A5" s="578" t="s">
        <v>125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1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6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628">
        <v>1972000</v>
      </c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664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" si="0">SUM(U9,Y9,AC9,AG9)</f>
        <v>0</v>
      </c>
      <c r="AI9" s="109">
        <f>IF(ISERROR(AH9/J9),0,AH9/J9)</f>
        <v>0</v>
      </c>
      <c r="AJ9" s="109">
        <f>IF(ISERROR(AH9/$AH$166),"-",AH9/$AH$166)</f>
        <v>0</v>
      </c>
    </row>
    <row r="10" spans="1:36" s="11" customFormat="1" x14ac:dyDescent="0.25">
      <c r="A10" s="574" t="s">
        <v>47</v>
      </c>
      <c r="B10" s="579"/>
      <c r="C10" s="575"/>
      <c r="D10" s="575"/>
      <c r="E10" s="575"/>
      <c r="F10" s="575"/>
      <c r="G10" s="575"/>
      <c r="H10" s="575"/>
      <c r="I10" s="576"/>
      <c r="J10" s="222">
        <f>+J8</f>
        <v>1972000</v>
      </c>
      <c r="K10" s="222">
        <f>SUM(K9:K9)</f>
        <v>0</v>
      </c>
      <c r="L10" s="528"/>
      <c r="M10" s="222">
        <f>SUM(M9:M9)</f>
        <v>0</v>
      </c>
      <c r="N10" s="222">
        <f>SUM(N9:N9)</f>
        <v>0</v>
      </c>
      <c r="O10" s="222">
        <f>SUM(O9:O9)</f>
        <v>0</v>
      </c>
      <c r="P10" s="223"/>
      <c r="Q10" s="538"/>
      <c r="R10" s="222">
        <f t="shared" ref="R10:AH10" si="1">SUM(R9:R9)</f>
        <v>0</v>
      </c>
      <c r="S10" s="222">
        <f t="shared" si="1"/>
        <v>0</v>
      </c>
      <c r="T10" s="222">
        <f t="shared" si="1"/>
        <v>0</v>
      </c>
      <c r="U10" s="222">
        <f t="shared" si="1"/>
        <v>0</v>
      </c>
      <c r="V10" s="222">
        <f t="shared" si="1"/>
        <v>0</v>
      </c>
      <c r="W10" s="222">
        <f t="shared" si="1"/>
        <v>0</v>
      </c>
      <c r="X10" s="222">
        <f t="shared" si="1"/>
        <v>0</v>
      </c>
      <c r="Y10" s="222">
        <f t="shared" si="1"/>
        <v>0</v>
      </c>
      <c r="Z10" s="222">
        <f t="shared" si="1"/>
        <v>0</v>
      </c>
      <c r="AA10" s="222">
        <f t="shared" si="1"/>
        <v>0</v>
      </c>
      <c r="AB10" s="222">
        <f t="shared" si="1"/>
        <v>0</v>
      </c>
      <c r="AC10" s="222">
        <f t="shared" si="1"/>
        <v>0</v>
      </c>
      <c r="AD10" s="222">
        <f t="shared" si="1"/>
        <v>0</v>
      </c>
      <c r="AE10" s="222">
        <f t="shared" si="1"/>
        <v>0</v>
      </c>
      <c r="AF10" s="222">
        <f t="shared" si="1"/>
        <v>0</v>
      </c>
      <c r="AG10" s="222">
        <f t="shared" si="1"/>
        <v>0</v>
      </c>
      <c r="AH10" s="222">
        <f t="shared" si="1"/>
        <v>0</v>
      </c>
      <c r="AI10" s="230">
        <f>IF(ISERROR(AH10/J10),0,AH10/J10)</f>
        <v>0</v>
      </c>
      <c r="AJ10" s="230">
        <f>IF(ISERROR(AH10/$AH$166),0,AH10/$AH$166)</f>
        <v>0</v>
      </c>
    </row>
    <row r="11" spans="1:36" x14ac:dyDescent="0.25">
      <c r="A11" s="620" t="s">
        <v>48</v>
      </c>
      <c r="B11" s="621"/>
      <c r="C11" s="621"/>
      <c r="D11" s="621"/>
      <c r="E11" s="622"/>
      <c r="F11" s="16"/>
      <c r="G11" s="5"/>
      <c r="H11" s="17"/>
      <c r="I11" s="17"/>
      <c r="J11" s="64"/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08"/>
      <c r="AJ11" s="108"/>
    </row>
    <row r="12" spans="1:36" s="11" customFormat="1" outlineLevel="1" x14ac:dyDescent="0.25">
      <c r="A12" s="22">
        <v>1</v>
      </c>
      <c r="B12" s="23"/>
      <c r="C12" s="24"/>
      <c r="D12" s="25"/>
      <c r="E12" s="26"/>
      <c r="F12" s="26"/>
      <c r="G12" s="26"/>
      <c r="H12" s="25"/>
      <c r="I12" s="25"/>
      <c r="J12" s="64"/>
      <c r="K12" s="27"/>
      <c r="L12" s="26"/>
      <c r="M12" s="28"/>
      <c r="N12" s="28"/>
      <c r="O12" s="28"/>
      <c r="P12" s="26"/>
      <c r="Q12" s="26"/>
      <c r="R12" s="28"/>
      <c r="S12" s="28"/>
      <c r="T12" s="28"/>
      <c r="U12" s="29">
        <f>SUM(R12:T12)</f>
        <v>0</v>
      </c>
      <c r="V12" s="28"/>
      <c r="W12" s="28"/>
      <c r="X12" s="28"/>
      <c r="Y12" s="29">
        <f>SUM(V12:X12)</f>
        <v>0</v>
      </c>
      <c r="Z12" s="28"/>
      <c r="AA12" s="28"/>
      <c r="AB12" s="28"/>
      <c r="AC12" s="29">
        <f>SUM(Z12:AB12)</f>
        <v>0</v>
      </c>
      <c r="AD12" s="28"/>
      <c r="AE12" s="28"/>
      <c r="AF12" s="28"/>
      <c r="AG12" s="29">
        <f>SUM(AD12:AF12)</f>
        <v>0</v>
      </c>
      <c r="AH12" s="29">
        <f t="shared" ref="AH12:AH21" si="2">SUM(U12,Y12,AC12,AG12)</f>
        <v>0</v>
      </c>
      <c r="AI12" s="109">
        <f>IF(ISERROR(AH12/J12),0,AH12/J12)</f>
        <v>0</v>
      </c>
      <c r="AJ12" s="109">
        <f t="shared" ref="AJ12:AJ21" si="3">IF(ISERROR(AH12/$AH$166),"-",AH12/$AH$166)</f>
        <v>0</v>
      </c>
    </row>
    <row r="13" spans="1:36" s="11" customFormat="1" outlineLevel="1" x14ac:dyDescent="0.25">
      <c r="A13" s="22">
        <v>2</v>
      </c>
      <c r="B13" s="23"/>
      <c r="C13" s="32"/>
      <c r="D13" s="33"/>
      <c r="E13" s="34"/>
      <c r="F13" s="34"/>
      <c r="G13" s="34"/>
      <c r="H13" s="33"/>
      <c r="I13" s="33"/>
      <c r="J13" s="64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ref="U13:U21" si="4">SUM(R13:T13)</f>
        <v>0</v>
      </c>
      <c r="V13" s="28"/>
      <c r="W13" s="28"/>
      <c r="X13" s="28"/>
      <c r="Y13" s="29">
        <f t="shared" ref="Y13:Y21" si="5">SUM(V13:X13)</f>
        <v>0</v>
      </c>
      <c r="Z13" s="28"/>
      <c r="AA13" s="28"/>
      <c r="AB13" s="28"/>
      <c r="AC13" s="29">
        <f t="shared" ref="AC13:AC21" si="6">SUM(Z13:AB13)</f>
        <v>0</v>
      </c>
      <c r="AD13" s="28"/>
      <c r="AE13" s="28"/>
      <c r="AF13" s="28"/>
      <c r="AG13" s="29">
        <f t="shared" ref="AG13:AG21" si="7">SUM(AD13:AF13)</f>
        <v>0</v>
      </c>
      <c r="AH13" s="29">
        <f t="shared" si="2"/>
        <v>0</v>
      </c>
      <c r="AI13" s="109">
        <f t="shared" ref="AI13:AI21" si="8">IF(ISERROR(AH13/J13),0,AH13/J13)</f>
        <v>0</v>
      </c>
      <c r="AJ13" s="109">
        <f t="shared" si="3"/>
        <v>0</v>
      </c>
    </row>
    <row r="14" spans="1:36" outlineLevel="1" x14ac:dyDescent="0.25">
      <c r="A14" s="22">
        <v>3</v>
      </c>
      <c r="B14" s="23"/>
      <c r="C14" s="32"/>
      <c r="D14" s="33"/>
      <c r="E14" s="34"/>
      <c r="F14" s="34"/>
      <c r="G14" s="34"/>
      <c r="H14" s="33"/>
      <c r="I14" s="33"/>
      <c r="J14" s="64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4"/>
        <v>0</v>
      </c>
      <c r="V14" s="28"/>
      <c r="W14" s="28"/>
      <c r="X14" s="28"/>
      <c r="Y14" s="29">
        <f t="shared" si="5"/>
        <v>0</v>
      </c>
      <c r="Z14" s="28"/>
      <c r="AA14" s="28"/>
      <c r="AB14" s="28"/>
      <c r="AC14" s="29">
        <f t="shared" si="6"/>
        <v>0</v>
      </c>
      <c r="AD14" s="28"/>
      <c r="AE14" s="28"/>
      <c r="AF14" s="28"/>
      <c r="AG14" s="29">
        <f t="shared" si="7"/>
        <v>0</v>
      </c>
      <c r="AH14" s="29">
        <f t="shared" si="2"/>
        <v>0</v>
      </c>
      <c r="AI14" s="109">
        <f t="shared" si="8"/>
        <v>0</v>
      </c>
      <c r="AJ14" s="109">
        <f t="shared" si="3"/>
        <v>0</v>
      </c>
    </row>
    <row r="15" spans="1:36" s="11" customFormat="1" outlineLevel="1" x14ac:dyDescent="0.25">
      <c r="A15" s="22">
        <v>4</v>
      </c>
      <c r="B15" s="23"/>
      <c r="C15" s="32"/>
      <c r="D15" s="33"/>
      <c r="E15" s="34"/>
      <c r="F15" s="34"/>
      <c r="G15" s="34"/>
      <c r="H15" s="33"/>
      <c r="I15" s="33"/>
      <c r="J15" s="64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4"/>
        <v>0</v>
      </c>
      <c r="V15" s="28"/>
      <c r="W15" s="28"/>
      <c r="X15" s="28"/>
      <c r="Y15" s="29">
        <f t="shared" si="5"/>
        <v>0</v>
      </c>
      <c r="Z15" s="28"/>
      <c r="AA15" s="28"/>
      <c r="AB15" s="28"/>
      <c r="AC15" s="29">
        <f t="shared" si="6"/>
        <v>0</v>
      </c>
      <c r="AD15" s="28"/>
      <c r="AE15" s="28"/>
      <c r="AF15" s="28"/>
      <c r="AG15" s="29">
        <f t="shared" si="7"/>
        <v>0</v>
      </c>
      <c r="AH15" s="29">
        <f t="shared" si="2"/>
        <v>0</v>
      </c>
      <c r="AI15" s="109">
        <f t="shared" si="8"/>
        <v>0</v>
      </c>
      <c r="AJ15" s="109">
        <f t="shared" si="3"/>
        <v>0</v>
      </c>
    </row>
    <row r="16" spans="1:36" s="11" customFormat="1" outlineLevel="1" x14ac:dyDescent="0.25">
      <c r="A16" s="22">
        <v>5</v>
      </c>
      <c r="B16" s="23"/>
      <c r="C16" s="32"/>
      <c r="D16" s="33"/>
      <c r="E16" s="34"/>
      <c r="F16" s="34"/>
      <c r="G16" s="34"/>
      <c r="H16" s="33"/>
      <c r="I16" s="33"/>
      <c r="J16" s="64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4"/>
        <v>0</v>
      </c>
      <c r="V16" s="28"/>
      <c r="W16" s="28"/>
      <c r="X16" s="28"/>
      <c r="Y16" s="29">
        <f t="shared" si="5"/>
        <v>0</v>
      </c>
      <c r="Z16" s="28"/>
      <c r="AA16" s="28"/>
      <c r="AB16" s="28"/>
      <c r="AC16" s="29">
        <f t="shared" si="6"/>
        <v>0</v>
      </c>
      <c r="AD16" s="28"/>
      <c r="AE16" s="28"/>
      <c r="AF16" s="28"/>
      <c r="AG16" s="29">
        <f t="shared" si="7"/>
        <v>0</v>
      </c>
      <c r="AH16" s="29">
        <f t="shared" si="2"/>
        <v>0</v>
      </c>
      <c r="AI16" s="109">
        <f t="shared" si="8"/>
        <v>0</v>
      </c>
      <c r="AJ16" s="109">
        <f t="shared" si="3"/>
        <v>0</v>
      </c>
    </row>
    <row r="17" spans="1:36" outlineLevel="1" x14ac:dyDescent="0.25">
      <c r="A17" s="22">
        <v>6</v>
      </c>
      <c r="B17" s="23"/>
      <c r="C17" s="32"/>
      <c r="D17" s="33"/>
      <c r="E17" s="34"/>
      <c r="F17" s="34"/>
      <c r="G17" s="34"/>
      <c r="H17" s="33"/>
      <c r="I17" s="33"/>
      <c r="J17" s="64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4"/>
        <v>0</v>
      </c>
      <c r="V17" s="28"/>
      <c r="W17" s="28"/>
      <c r="X17" s="28"/>
      <c r="Y17" s="29">
        <f t="shared" si="5"/>
        <v>0</v>
      </c>
      <c r="Z17" s="28"/>
      <c r="AA17" s="28"/>
      <c r="AB17" s="28"/>
      <c r="AC17" s="29">
        <f t="shared" si="6"/>
        <v>0</v>
      </c>
      <c r="AD17" s="28"/>
      <c r="AE17" s="28"/>
      <c r="AF17" s="28"/>
      <c r="AG17" s="29">
        <f t="shared" si="7"/>
        <v>0</v>
      </c>
      <c r="AH17" s="29">
        <f t="shared" si="2"/>
        <v>0</v>
      </c>
      <c r="AI17" s="109">
        <f t="shared" si="8"/>
        <v>0</v>
      </c>
      <c r="AJ17" s="109">
        <f t="shared" si="3"/>
        <v>0</v>
      </c>
    </row>
    <row r="18" spans="1:36" s="11" customFormat="1" outlineLevel="1" x14ac:dyDescent="0.25">
      <c r="A18" s="22">
        <v>7</v>
      </c>
      <c r="B18" s="23"/>
      <c r="C18" s="32"/>
      <c r="D18" s="33"/>
      <c r="E18" s="34"/>
      <c r="F18" s="34"/>
      <c r="G18" s="34"/>
      <c r="H18" s="33"/>
      <c r="I18" s="33"/>
      <c r="J18" s="64"/>
      <c r="K18" s="35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4"/>
        <v>0</v>
      </c>
      <c r="V18" s="28"/>
      <c r="W18" s="28"/>
      <c r="X18" s="28"/>
      <c r="Y18" s="29">
        <f t="shared" si="5"/>
        <v>0</v>
      </c>
      <c r="Z18" s="28"/>
      <c r="AA18" s="28"/>
      <c r="AB18" s="28"/>
      <c r="AC18" s="29">
        <f t="shared" si="6"/>
        <v>0</v>
      </c>
      <c r="AD18" s="28"/>
      <c r="AE18" s="28"/>
      <c r="AF18" s="28"/>
      <c r="AG18" s="29">
        <f t="shared" si="7"/>
        <v>0</v>
      </c>
      <c r="AH18" s="29">
        <f t="shared" si="2"/>
        <v>0</v>
      </c>
      <c r="AI18" s="109">
        <f t="shared" si="8"/>
        <v>0</v>
      </c>
      <c r="AJ18" s="109">
        <f t="shared" si="3"/>
        <v>0</v>
      </c>
    </row>
    <row r="19" spans="1:36" s="11" customFormat="1" outlineLevel="1" x14ac:dyDescent="0.25">
      <c r="A19" s="22">
        <v>8</v>
      </c>
      <c r="B19" s="23"/>
      <c r="C19" s="32"/>
      <c r="D19" s="33"/>
      <c r="E19" s="34"/>
      <c r="F19" s="34"/>
      <c r="G19" s="34"/>
      <c r="H19" s="33"/>
      <c r="I19" s="33"/>
      <c r="J19" s="64"/>
      <c r="K19" s="35"/>
      <c r="L19" s="34"/>
      <c r="M19" s="28"/>
      <c r="N19" s="28"/>
      <c r="O19" s="28"/>
      <c r="P19" s="34"/>
      <c r="Q19" s="34"/>
      <c r="R19" s="28"/>
      <c r="S19" s="28"/>
      <c r="T19" s="28"/>
      <c r="U19" s="29">
        <f t="shared" si="4"/>
        <v>0</v>
      </c>
      <c r="V19" s="28"/>
      <c r="W19" s="28"/>
      <c r="X19" s="28"/>
      <c r="Y19" s="29">
        <f t="shared" si="5"/>
        <v>0</v>
      </c>
      <c r="Z19" s="28"/>
      <c r="AA19" s="28"/>
      <c r="AB19" s="28"/>
      <c r="AC19" s="29">
        <f t="shared" si="6"/>
        <v>0</v>
      </c>
      <c r="AD19" s="28"/>
      <c r="AE19" s="28"/>
      <c r="AF19" s="28"/>
      <c r="AG19" s="29">
        <f t="shared" si="7"/>
        <v>0</v>
      </c>
      <c r="AH19" s="29">
        <f t="shared" si="2"/>
        <v>0</v>
      </c>
      <c r="AI19" s="109">
        <f t="shared" si="8"/>
        <v>0</v>
      </c>
      <c r="AJ19" s="109">
        <f t="shared" si="3"/>
        <v>0</v>
      </c>
    </row>
    <row r="20" spans="1:36" outlineLevel="1" x14ac:dyDescent="0.25">
      <c r="A20" s="22">
        <v>9</v>
      </c>
      <c r="B20" s="23"/>
      <c r="C20" s="32"/>
      <c r="D20" s="33"/>
      <c r="E20" s="34"/>
      <c r="F20" s="34"/>
      <c r="G20" s="34"/>
      <c r="H20" s="33"/>
      <c r="I20" s="33"/>
      <c r="J20" s="64"/>
      <c r="K20" s="35"/>
      <c r="L20" s="34"/>
      <c r="M20" s="28"/>
      <c r="N20" s="28"/>
      <c r="O20" s="28"/>
      <c r="P20" s="34"/>
      <c r="Q20" s="34"/>
      <c r="R20" s="28"/>
      <c r="S20" s="28"/>
      <c r="T20" s="28"/>
      <c r="U20" s="29">
        <f t="shared" si="4"/>
        <v>0</v>
      </c>
      <c r="V20" s="28"/>
      <c r="W20" s="28"/>
      <c r="X20" s="28"/>
      <c r="Y20" s="29">
        <f t="shared" si="5"/>
        <v>0</v>
      </c>
      <c r="Z20" s="28"/>
      <c r="AA20" s="28"/>
      <c r="AB20" s="28"/>
      <c r="AC20" s="29">
        <f t="shared" si="6"/>
        <v>0</v>
      </c>
      <c r="AD20" s="28"/>
      <c r="AE20" s="28"/>
      <c r="AF20" s="28"/>
      <c r="AG20" s="29">
        <f t="shared" si="7"/>
        <v>0</v>
      </c>
      <c r="AH20" s="29">
        <f t="shared" si="2"/>
        <v>0</v>
      </c>
      <c r="AI20" s="109">
        <f t="shared" si="8"/>
        <v>0</v>
      </c>
      <c r="AJ20" s="109">
        <f t="shared" si="3"/>
        <v>0</v>
      </c>
    </row>
    <row r="21" spans="1:36" s="11" customFormat="1" outlineLevel="1" x14ac:dyDescent="0.25">
      <c r="A21" s="22">
        <v>10</v>
      </c>
      <c r="B21" s="23"/>
      <c r="C21" s="32"/>
      <c r="D21" s="33"/>
      <c r="E21" s="34"/>
      <c r="F21" s="34"/>
      <c r="G21" s="34"/>
      <c r="H21" s="33"/>
      <c r="I21" s="33"/>
      <c r="J21" s="64"/>
      <c r="K21" s="36"/>
      <c r="L21" s="34"/>
      <c r="M21" s="28"/>
      <c r="N21" s="28"/>
      <c r="O21" s="28"/>
      <c r="P21" s="34"/>
      <c r="Q21" s="34"/>
      <c r="R21" s="28"/>
      <c r="S21" s="28"/>
      <c r="T21" s="28"/>
      <c r="U21" s="29">
        <f t="shared" si="4"/>
        <v>0</v>
      </c>
      <c r="V21" s="28"/>
      <c r="W21" s="28"/>
      <c r="X21" s="28"/>
      <c r="Y21" s="29">
        <f t="shared" si="5"/>
        <v>0</v>
      </c>
      <c r="Z21" s="28"/>
      <c r="AA21" s="28"/>
      <c r="AB21" s="28"/>
      <c r="AC21" s="29">
        <f t="shared" si="6"/>
        <v>0</v>
      </c>
      <c r="AD21" s="28"/>
      <c r="AE21" s="28"/>
      <c r="AF21" s="28"/>
      <c r="AG21" s="29">
        <f t="shared" si="7"/>
        <v>0</v>
      </c>
      <c r="AH21" s="29">
        <f t="shared" si="2"/>
        <v>0</v>
      </c>
      <c r="AI21" s="109">
        <f t="shared" si="8"/>
        <v>0</v>
      </c>
      <c r="AJ21" s="109">
        <f t="shared" si="3"/>
        <v>0</v>
      </c>
    </row>
    <row r="22" spans="1:36" s="11" customFormat="1" x14ac:dyDescent="0.25">
      <c r="A22" s="574" t="s">
        <v>49</v>
      </c>
      <c r="B22" s="579"/>
      <c r="C22" s="575"/>
      <c r="D22" s="575"/>
      <c r="E22" s="575"/>
      <c r="F22" s="575"/>
      <c r="G22" s="575"/>
      <c r="H22" s="575"/>
      <c r="I22" s="576"/>
      <c r="J22" s="222">
        <f>SUM(J12:J21)</f>
        <v>0</v>
      </c>
      <c r="K22" s="222">
        <f>SUM(K12:K21)</f>
        <v>0</v>
      </c>
      <c r="L22" s="528"/>
      <c r="M22" s="222">
        <f>SUM(M12:M21)</f>
        <v>0</v>
      </c>
      <c r="N22" s="222">
        <f>SUM(N12:N21)</f>
        <v>0</v>
      </c>
      <c r="O22" s="222">
        <f>SUM(O12:O21)</f>
        <v>0</v>
      </c>
      <c r="P22" s="223"/>
      <c r="Q22" s="538"/>
      <c r="R22" s="222">
        <f t="shared" ref="R22:AH22" si="9">SUM(R12:R21)</f>
        <v>0</v>
      </c>
      <c r="S22" s="222">
        <f t="shared" si="9"/>
        <v>0</v>
      </c>
      <c r="T22" s="222">
        <f t="shared" si="9"/>
        <v>0</v>
      </c>
      <c r="U22" s="222">
        <f t="shared" si="9"/>
        <v>0</v>
      </c>
      <c r="V22" s="222">
        <f t="shared" si="9"/>
        <v>0</v>
      </c>
      <c r="W22" s="222">
        <f t="shared" si="9"/>
        <v>0</v>
      </c>
      <c r="X22" s="222">
        <f t="shared" si="9"/>
        <v>0</v>
      </c>
      <c r="Y22" s="222">
        <f t="shared" si="9"/>
        <v>0</v>
      </c>
      <c r="Z22" s="222">
        <f t="shared" si="9"/>
        <v>0</v>
      </c>
      <c r="AA22" s="222">
        <f t="shared" si="9"/>
        <v>0</v>
      </c>
      <c r="AB22" s="222">
        <f t="shared" si="9"/>
        <v>0</v>
      </c>
      <c r="AC22" s="222">
        <f t="shared" si="9"/>
        <v>0</v>
      </c>
      <c r="AD22" s="222">
        <f t="shared" si="9"/>
        <v>0</v>
      </c>
      <c r="AE22" s="222">
        <f t="shared" si="9"/>
        <v>0</v>
      </c>
      <c r="AF22" s="222">
        <f t="shared" si="9"/>
        <v>0</v>
      </c>
      <c r="AG22" s="222">
        <f t="shared" si="9"/>
        <v>0</v>
      </c>
      <c r="AH22" s="222">
        <f t="shared" si="9"/>
        <v>0</v>
      </c>
      <c r="AI22" s="230">
        <f>IF(ISERROR(AH22/J22),0,AH22/J22)</f>
        <v>0</v>
      </c>
      <c r="AJ22" s="230">
        <f>IF(ISERROR(AH22/$AH$166),0,AH22/$AH$166)</f>
        <v>0</v>
      </c>
    </row>
    <row r="23" spans="1:36" x14ac:dyDescent="0.25">
      <c r="A23" s="620" t="s">
        <v>50</v>
      </c>
      <c r="B23" s="621"/>
      <c r="C23" s="621"/>
      <c r="D23" s="621"/>
      <c r="E23" s="622"/>
      <c r="F23" s="16"/>
      <c r="G23" s="5"/>
      <c r="H23" s="17"/>
      <c r="I23" s="17"/>
      <c r="J23" s="265"/>
      <c r="K23" s="7"/>
      <c r="L23" s="18"/>
      <c r="M23" s="19"/>
      <c r="N23" s="19"/>
      <c r="O23" s="19"/>
      <c r="P23" s="5"/>
      <c r="Q23" s="20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108"/>
      <c r="AJ23" s="108"/>
    </row>
    <row r="24" spans="1:36" s="11" customFormat="1" outlineLevel="1" x14ac:dyDescent="0.25">
      <c r="A24" s="22">
        <v>1</v>
      </c>
      <c r="B24" s="23"/>
      <c r="C24" s="24"/>
      <c r="D24" s="25"/>
      <c r="E24" s="26"/>
      <c r="F24" s="26"/>
      <c r="G24" s="26"/>
      <c r="H24" s="25"/>
      <c r="I24" s="25"/>
      <c r="J24" s="265"/>
      <c r="K24" s="27"/>
      <c r="L24" s="26"/>
      <c r="M24" s="28"/>
      <c r="N24" s="28"/>
      <c r="O24" s="28"/>
      <c r="P24" s="26"/>
      <c r="Q24" s="26"/>
      <c r="R24" s="28"/>
      <c r="S24" s="28"/>
      <c r="T24" s="28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/>
      <c r="AC24" s="29">
        <f>SUM(Z24:AB24)</f>
        <v>0</v>
      </c>
      <c r="AD24" s="28"/>
      <c r="AE24" s="28"/>
      <c r="AF24" s="28"/>
      <c r="AG24" s="29">
        <f>SUM(AD24:AF24)</f>
        <v>0</v>
      </c>
      <c r="AH24" s="29">
        <f t="shared" ref="AH24:AH33" si="10">SUM(U24,Y24,AC24,AG24)</f>
        <v>0</v>
      </c>
      <c r="AI24" s="109">
        <f>IF(ISERROR(AH24/J24),0,AH24/J24)</f>
        <v>0</v>
      </c>
      <c r="AJ24" s="109">
        <f t="shared" ref="AJ24:AJ33" si="11">IF(ISERROR(AH24/$AH$166),"-",AH24/$AH$166)</f>
        <v>0</v>
      </c>
    </row>
    <row r="25" spans="1:36" s="11" customFormat="1" outlineLevel="1" x14ac:dyDescent="0.25">
      <c r="A25" s="22">
        <v>2</v>
      </c>
      <c r="B25" s="23"/>
      <c r="C25" s="32"/>
      <c r="D25" s="33"/>
      <c r="E25" s="34"/>
      <c r="F25" s="34"/>
      <c r="G25" s="34"/>
      <c r="H25" s="33"/>
      <c r="I25" s="33"/>
      <c r="J25" s="2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ref="U25:U33" si="12">SUM(R25:T25)</f>
        <v>0</v>
      </c>
      <c r="V25" s="28"/>
      <c r="W25" s="28"/>
      <c r="X25" s="28"/>
      <c r="Y25" s="29">
        <f t="shared" ref="Y25:Y33" si="13">SUM(V25:X25)</f>
        <v>0</v>
      </c>
      <c r="Z25" s="28"/>
      <c r="AA25" s="28"/>
      <c r="AB25" s="28"/>
      <c r="AC25" s="29">
        <f t="shared" ref="AC25:AC33" si="14">SUM(Z25:AB25)</f>
        <v>0</v>
      </c>
      <c r="AD25" s="28"/>
      <c r="AE25" s="28"/>
      <c r="AF25" s="28"/>
      <c r="AG25" s="29">
        <f t="shared" ref="AG25:AG33" si="15">SUM(AD25:AF25)</f>
        <v>0</v>
      </c>
      <c r="AH25" s="29">
        <f t="shared" si="10"/>
        <v>0</v>
      </c>
      <c r="AI25" s="109">
        <f t="shared" ref="AI25:AI33" si="16">IF(ISERROR(AH25/J25),0,AH25/J25)</f>
        <v>0</v>
      </c>
      <c r="AJ25" s="109">
        <f t="shared" si="11"/>
        <v>0</v>
      </c>
    </row>
    <row r="26" spans="1:36" outlineLevel="1" x14ac:dyDescent="0.25">
      <c r="A26" s="22">
        <v>3</v>
      </c>
      <c r="B26" s="23"/>
      <c r="C26" s="32"/>
      <c r="D26" s="33"/>
      <c r="E26" s="34"/>
      <c r="F26" s="34"/>
      <c r="G26" s="34"/>
      <c r="H26" s="33"/>
      <c r="I26" s="33"/>
      <c r="J26" s="2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2"/>
        <v>0</v>
      </c>
      <c r="V26" s="28"/>
      <c r="W26" s="28"/>
      <c r="X26" s="28"/>
      <c r="Y26" s="29">
        <f t="shared" si="13"/>
        <v>0</v>
      </c>
      <c r="Z26" s="28"/>
      <c r="AA26" s="28"/>
      <c r="AB26" s="28"/>
      <c r="AC26" s="29">
        <f t="shared" si="14"/>
        <v>0</v>
      </c>
      <c r="AD26" s="28"/>
      <c r="AE26" s="28"/>
      <c r="AF26" s="28"/>
      <c r="AG26" s="29">
        <f t="shared" si="15"/>
        <v>0</v>
      </c>
      <c r="AH26" s="29">
        <f t="shared" si="10"/>
        <v>0</v>
      </c>
      <c r="AI26" s="109">
        <f t="shared" si="16"/>
        <v>0</v>
      </c>
      <c r="AJ26" s="109">
        <f t="shared" si="11"/>
        <v>0</v>
      </c>
    </row>
    <row r="27" spans="1:36" s="11" customFormat="1" outlineLevel="1" x14ac:dyDescent="0.25">
      <c r="A27" s="22">
        <v>4</v>
      </c>
      <c r="B27" s="23"/>
      <c r="C27" s="32"/>
      <c r="D27" s="33"/>
      <c r="E27" s="34"/>
      <c r="F27" s="34"/>
      <c r="G27" s="34"/>
      <c r="H27" s="33"/>
      <c r="I27" s="33"/>
      <c r="J27" s="2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2"/>
        <v>0</v>
      </c>
      <c r="V27" s="28"/>
      <c r="W27" s="28"/>
      <c r="X27" s="28"/>
      <c r="Y27" s="29">
        <f t="shared" si="13"/>
        <v>0</v>
      </c>
      <c r="Z27" s="28"/>
      <c r="AA27" s="28"/>
      <c r="AB27" s="28"/>
      <c r="AC27" s="29">
        <f t="shared" si="14"/>
        <v>0</v>
      </c>
      <c r="AD27" s="28"/>
      <c r="AE27" s="28"/>
      <c r="AF27" s="28"/>
      <c r="AG27" s="29">
        <f t="shared" si="15"/>
        <v>0</v>
      </c>
      <c r="AH27" s="29">
        <f t="shared" si="10"/>
        <v>0</v>
      </c>
      <c r="AI27" s="109">
        <f t="shared" si="16"/>
        <v>0</v>
      </c>
      <c r="AJ27" s="109">
        <f t="shared" si="11"/>
        <v>0</v>
      </c>
    </row>
    <row r="28" spans="1:36" s="11" customFormat="1" outlineLevel="1" x14ac:dyDescent="0.25">
      <c r="A28" s="22">
        <v>5</v>
      </c>
      <c r="B28" s="23"/>
      <c r="C28" s="32"/>
      <c r="D28" s="33"/>
      <c r="E28" s="34"/>
      <c r="F28" s="34"/>
      <c r="G28" s="34"/>
      <c r="H28" s="33"/>
      <c r="I28" s="33"/>
      <c r="J28" s="2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2"/>
        <v>0</v>
      </c>
      <c r="V28" s="28"/>
      <c r="W28" s="28"/>
      <c r="X28" s="28"/>
      <c r="Y28" s="29">
        <f t="shared" si="13"/>
        <v>0</v>
      </c>
      <c r="Z28" s="28"/>
      <c r="AA28" s="28"/>
      <c r="AB28" s="28"/>
      <c r="AC28" s="29">
        <f t="shared" si="14"/>
        <v>0</v>
      </c>
      <c r="AD28" s="28"/>
      <c r="AE28" s="28"/>
      <c r="AF28" s="28"/>
      <c r="AG28" s="29">
        <f t="shared" si="15"/>
        <v>0</v>
      </c>
      <c r="AH28" s="29">
        <f t="shared" si="10"/>
        <v>0</v>
      </c>
      <c r="AI28" s="109">
        <f t="shared" si="16"/>
        <v>0</v>
      </c>
      <c r="AJ28" s="109">
        <f t="shared" si="11"/>
        <v>0</v>
      </c>
    </row>
    <row r="29" spans="1:36" outlineLevel="1" x14ac:dyDescent="0.25">
      <c r="A29" s="22">
        <v>6</v>
      </c>
      <c r="B29" s="23"/>
      <c r="C29" s="32"/>
      <c r="D29" s="33"/>
      <c r="E29" s="34"/>
      <c r="F29" s="34"/>
      <c r="G29" s="34"/>
      <c r="H29" s="33"/>
      <c r="I29" s="33"/>
      <c r="J29" s="2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2"/>
        <v>0</v>
      </c>
      <c r="V29" s="28"/>
      <c r="W29" s="28"/>
      <c r="X29" s="28"/>
      <c r="Y29" s="29">
        <f t="shared" si="13"/>
        <v>0</v>
      </c>
      <c r="Z29" s="28"/>
      <c r="AA29" s="28"/>
      <c r="AB29" s="28"/>
      <c r="AC29" s="29">
        <f t="shared" si="14"/>
        <v>0</v>
      </c>
      <c r="AD29" s="28"/>
      <c r="AE29" s="28"/>
      <c r="AF29" s="28"/>
      <c r="AG29" s="29">
        <f t="shared" si="15"/>
        <v>0</v>
      </c>
      <c r="AH29" s="29">
        <f t="shared" si="10"/>
        <v>0</v>
      </c>
      <c r="AI29" s="109">
        <f t="shared" si="16"/>
        <v>0</v>
      </c>
      <c r="AJ29" s="109">
        <f t="shared" si="11"/>
        <v>0</v>
      </c>
    </row>
    <row r="30" spans="1:36" s="11" customFormat="1" outlineLevel="1" x14ac:dyDescent="0.25">
      <c r="A30" s="22">
        <v>7</v>
      </c>
      <c r="B30" s="23"/>
      <c r="C30" s="32"/>
      <c r="D30" s="33"/>
      <c r="E30" s="34"/>
      <c r="F30" s="34"/>
      <c r="G30" s="34"/>
      <c r="H30" s="33"/>
      <c r="I30" s="33"/>
      <c r="J30" s="265"/>
      <c r="K30" s="35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2"/>
        <v>0</v>
      </c>
      <c r="V30" s="28"/>
      <c r="W30" s="28"/>
      <c r="X30" s="28"/>
      <c r="Y30" s="29">
        <f t="shared" si="13"/>
        <v>0</v>
      </c>
      <c r="Z30" s="28"/>
      <c r="AA30" s="28"/>
      <c r="AB30" s="28"/>
      <c r="AC30" s="29">
        <f t="shared" si="14"/>
        <v>0</v>
      </c>
      <c r="AD30" s="28"/>
      <c r="AE30" s="28"/>
      <c r="AF30" s="28"/>
      <c r="AG30" s="29">
        <f t="shared" si="15"/>
        <v>0</v>
      </c>
      <c r="AH30" s="29">
        <f t="shared" si="10"/>
        <v>0</v>
      </c>
      <c r="AI30" s="109">
        <f t="shared" si="16"/>
        <v>0</v>
      </c>
      <c r="AJ30" s="109">
        <f t="shared" si="11"/>
        <v>0</v>
      </c>
    </row>
    <row r="31" spans="1:36" s="11" customFormat="1" outlineLevel="1" x14ac:dyDescent="0.25">
      <c r="A31" s="22">
        <v>8</v>
      </c>
      <c r="B31" s="23"/>
      <c r="C31" s="32"/>
      <c r="D31" s="33"/>
      <c r="E31" s="34"/>
      <c r="F31" s="34"/>
      <c r="G31" s="34"/>
      <c r="H31" s="33"/>
      <c r="I31" s="33"/>
      <c r="J31" s="265"/>
      <c r="K31" s="35"/>
      <c r="L31" s="34"/>
      <c r="M31" s="28"/>
      <c r="N31" s="28"/>
      <c r="O31" s="28"/>
      <c r="P31" s="34"/>
      <c r="Q31" s="34"/>
      <c r="R31" s="28"/>
      <c r="S31" s="28"/>
      <c r="T31" s="28"/>
      <c r="U31" s="29">
        <f t="shared" si="12"/>
        <v>0</v>
      </c>
      <c r="V31" s="28"/>
      <c r="W31" s="28"/>
      <c r="X31" s="28"/>
      <c r="Y31" s="29">
        <f t="shared" si="13"/>
        <v>0</v>
      </c>
      <c r="Z31" s="28"/>
      <c r="AA31" s="28"/>
      <c r="AB31" s="28"/>
      <c r="AC31" s="29">
        <f t="shared" si="14"/>
        <v>0</v>
      </c>
      <c r="AD31" s="28"/>
      <c r="AE31" s="28"/>
      <c r="AF31" s="28"/>
      <c r="AG31" s="29">
        <f t="shared" si="15"/>
        <v>0</v>
      </c>
      <c r="AH31" s="29">
        <f t="shared" si="10"/>
        <v>0</v>
      </c>
      <c r="AI31" s="109">
        <f t="shared" si="16"/>
        <v>0</v>
      </c>
      <c r="AJ31" s="109">
        <f t="shared" si="11"/>
        <v>0</v>
      </c>
    </row>
    <row r="32" spans="1:36" outlineLevel="1" x14ac:dyDescent="0.25">
      <c r="A32" s="22">
        <v>9</v>
      </c>
      <c r="B32" s="23"/>
      <c r="C32" s="32"/>
      <c r="D32" s="33"/>
      <c r="E32" s="34"/>
      <c r="F32" s="34"/>
      <c r="G32" s="34"/>
      <c r="H32" s="33"/>
      <c r="I32" s="33"/>
      <c r="J32" s="265"/>
      <c r="K32" s="35"/>
      <c r="L32" s="34"/>
      <c r="M32" s="28"/>
      <c r="N32" s="28"/>
      <c r="O32" s="28"/>
      <c r="P32" s="34"/>
      <c r="Q32" s="34"/>
      <c r="R32" s="28"/>
      <c r="S32" s="28"/>
      <c r="T32" s="28"/>
      <c r="U32" s="29">
        <f t="shared" si="12"/>
        <v>0</v>
      </c>
      <c r="V32" s="28"/>
      <c r="W32" s="28"/>
      <c r="X32" s="28"/>
      <c r="Y32" s="29">
        <f t="shared" si="13"/>
        <v>0</v>
      </c>
      <c r="Z32" s="28"/>
      <c r="AA32" s="28"/>
      <c r="AB32" s="28"/>
      <c r="AC32" s="29">
        <f t="shared" si="14"/>
        <v>0</v>
      </c>
      <c r="AD32" s="28"/>
      <c r="AE32" s="28"/>
      <c r="AF32" s="28"/>
      <c r="AG32" s="29">
        <f t="shared" si="15"/>
        <v>0</v>
      </c>
      <c r="AH32" s="29">
        <f t="shared" si="10"/>
        <v>0</v>
      </c>
      <c r="AI32" s="109">
        <f t="shared" si="16"/>
        <v>0</v>
      </c>
      <c r="AJ32" s="109">
        <f t="shared" si="11"/>
        <v>0</v>
      </c>
    </row>
    <row r="33" spans="1:36" s="11" customFormat="1" outlineLevel="1" x14ac:dyDescent="0.25">
      <c r="A33" s="22">
        <v>10</v>
      </c>
      <c r="B33" s="23"/>
      <c r="C33" s="32"/>
      <c r="D33" s="33"/>
      <c r="E33" s="34"/>
      <c r="F33" s="34"/>
      <c r="G33" s="34"/>
      <c r="H33" s="33"/>
      <c r="I33" s="33"/>
      <c r="J33" s="265"/>
      <c r="K33" s="36"/>
      <c r="L33" s="34"/>
      <c r="M33" s="28"/>
      <c r="N33" s="28"/>
      <c r="O33" s="28"/>
      <c r="P33" s="34"/>
      <c r="Q33" s="34"/>
      <c r="R33" s="28"/>
      <c r="S33" s="28"/>
      <c r="T33" s="28"/>
      <c r="U33" s="29">
        <f t="shared" si="12"/>
        <v>0</v>
      </c>
      <c r="V33" s="28"/>
      <c r="W33" s="28"/>
      <c r="X33" s="28"/>
      <c r="Y33" s="29">
        <f t="shared" si="13"/>
        <v>0</v>
      </c>
      <c r="Z33" s="28"/>
      <c r="AA33" s="28"/>
      <c r="AB33" s="28"/>
      <c r="AC33" s="29">
        <f t="shared" si="14"/>
        <v>0</v>
      </c>
      <c r="AD33" s="28"/>
      <c r="AE33" s="28"/>
      <c r="AF33" s="28"/>
      <c r="AG33" s="29">
        <f t="shared" si="15"/>
        <v>0</v>
      </c>
      <c r="AH33" s="29">
        <f t="shared" si="10"/>
        <v>0</v>
      </c>
      <c r="AI33" s="109">
        <f t="shared" si="16"/>
        <v>0</v>
      </c>
      <c r="AJ33" s="109">
        <f t="shared" si="11"/>
        <v>0</v>
      </c>
    </row>
    <row r="34" spans="1:36" s="11" customFormat="1" x14ac:dyDescent="0.25">
      <c r="A34" s="574" t="s">
        <v>51</v>
      </c>
      <c r="B34" s="579"/>
      <c r="C34" s="575"/>
      <c r="D34" s="575"/>
      <c r="E34" s="575"/>
      <c r="F34" s="575"/>
      <c r="G34" s="575"/>
      <c r="H34" s="575"/>
      <c r="I34" s="576"/>
      <c r="J34" s="222">
        <f>SUM(J24:J33)</f>
        <v>0</v>
      </c>
      <c r="K34" s="222">
        <f>SUM(K24:K33)</f>
        <v>0</v>
      </c>
      <c r="L34" s="528"/>
      <c r="M34" s="222">
        <f>SUM(M24:M33)</f>
        <v>0</v>
      </c>
      <c r="N34" s="222">
        <f>SUM(N24:N33)</f>
        <v>0</v>
      </c>
      <c r="O34" s="222">
        <f>SUM(O24:O33)</f>
        <v>0</v>
      </c>
      <c r="P34" s="223"/>
      <c r="Q34" s="538"/>
      <c r="R34" s="222">
        <f t="shared" ref="R34:AH34" si="17">SUM(R24:R33)</f>
        <v>0</v>
      </c>
      <c r="S34" s="222">
        <f t="shared" si="17"/>
        <v>0</v>
      </c>
      <c r="T34" s="222">
        <f t="shared" si="17"/>
        <v>0</v>
      </c>
      <c r="U34" s="222">
        <f t="shared" si="17"/>
        <v>0</v>
      </c>
      <c r="V34" s="222">
        <f t="shared" si="17"/>
        <v>0</v>
      </c>
      <c r="W34" s="222">
        <f t="shared" si="17"/>
        <v>0</v>
      </c>
      <c r="X34" s="222">
        <f t="shared" si="17"/>
        <v>0</v>
      </c>
      <c r="Y34" s="222">
        <f t="shared" si="17"/>
        <v>0</v>
      </c>
      <c r="Z34" s="222">
        <f t="shared" si="17"/>
        <v>0</v>
      </c>
      <c r="AA34" s="222">
        <f t="shared" si="17"/>
        <v>0</v>
      </c>
      <c r="AB34" s="222">
        <f t="shared" si="17"/>
        <v>0</v>
      </c>
      <c r="AC34" s="222">
        <f t="shared" si="17"/>
        <v>0</v>
      </c>
      <c r="AD34" s="222">
        <f t="shared" si="17"/>
        <v>0</v>
      </c>
      <c r="AE34" s="222">
        <f t="shared" si="17"/>
        <v>0</v>
      </c>
      <c r="AF34" s="222">
        <f t="shared" si="17"/>
        <v>0</v>
      </c>
      <c r="AG34" s="222">
        <f t="shared" si="17"/>
        <v>0</v>
      </c>
      <c r="AH34" s="222">
        <f t="shared" si="17"/>
        <v>0</v>
      </c>
      <c r="AI34" s="230">
        <f>IF(ISERROR(AH34/J34),0,AH34/J34)</f>
        <v>0</v>
      </c>
      <c r="AJ34" s="230">
        <f>IF(ISERROR(AH34/$AH$166),0,AH34/$AH$166)</f>
        <v>0</v>
      </c>
    </row>
    <row r="35" spans="1:36" x14ac:dyDescent="0.25">
      <c r="A35" s="620" t="s">
        <v>52</v>
      </c>
      <c r="B35" s="621"/>
      <c r="C35" s="621"/>
      <c r="D35" s="621"/>
      <c r="E35" s="622"/>
      <c r="F35" s="16"/>
      <c r="G35" s="5"/>
      <c r="H35" s="17"/>
      <c r="I35" s="17"/>
      <c r="J35" s="265"/>
      <c r="K35" s="7"/>
      <c r="L35" s="18"/>
      <c r="M35" s="19"/>
      <c r="N35" s="19"/>
      <c r="O35" s="19"/>
      <c r="P35" s="5"/>
      <c r="Q35" s="20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108"/>
      <c r="AJ35" s="108"/>
    </row>
    <row r="36" spans="1:36" s="11" customFormat="1" outlineLevel="1" x14ac:dyDescent="0.25">
      <c r="A36" s="22">
        <v>1</v>
      </c>
      <c r="B36" s="23"/>
      <c r="C36" s="24"/>
      <c r="D36" s="25"/>
      <c r="E36" s="26"/>
      <c r="F36" s="26"/>
      <c r="G36" s="26"/>
      <c r="H36" s="25"/>
      <c r="I36" s="25"/>
      <c r="J36" s="265"/>
      <c r="K36" s="27"/>
      <c r="L36" s="26"/>
      <c r="M36" s="28"/>
      <c r="N36" s="28"/>
      <c r="O36" s="28"/>
      <c r="P36" s="26"/>
      <c r="Q36" s="26"/>
      <c r="R36" s="28"/>
      <c r="S36" s="28"/>
      <c r="T36" s="28"/>
      <c r="U36" s="29">
        <f>SUM(R36:T36)</f>
        <v>0</v>
      </c>
      <c r="V36" s="28"/>
      <c r="W36" s="28"/>
      <c r="X36" s="28"/>
      <c r="Y36" s="29">
        <f>SUM(V36:X36)</f>
        <v>0</v>
      </c>
      <c r="Z36" s="28"/>
      <c r="AA36" s="28"/>
      <c r="AB36" s="28"/>
      <c r="AC36" s="29">
        <f>SUM(Z36:AB36)</f>
        <v>0</v>
      </c>
      <c r="AD36" s="28"/>
      <c r="AE36" s="28"/>
      <c r="AF36" s="28"/>
      <c r="AG36" s="29">
        <f>SUM(AD36:AF36)</f>
        <v>0</v>
      </c>
      <c r="AH36" s="29">
        <f t="shared" ref="AH36:AH45" si="18">SUM(U36,Y36,AC36,AG36)</f>
        <v>0</v>
      </c>
      <c r="AI36" s="109">
        <f>IF(ISERROR(AH36/J36),0,AH36/J36)</f>
        <v>0</v>
      </c>
      <c r="AJ36" s="109">
        <f t="shared" ref="AJ36:AJ45" si="19">IF(ISERROR(AH36/$AH$166),"-",AH36/$AH$166)</f>
        <v>0</v>
      </c>
    </row>
    <row r="37" spans="1:36" s="11" customFormat="1" outlineLevel="1" x14ac:dyDescent="0.25">
      <c r="A37" s="22">
        <v>2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ref="U37:U45" si="20">SUM(R37:T37)</f>
        <v>0</v>
      </c>
      <c r="V37" s="28"/>
      <c r="W37" s="28"/>
      <c r="X37" s="28"/>
      <c r="Y37" s="29">
        <f t="shared" ref="Y37:Y45" si="21">SUM(V37:X37)</f>
        <v>0</v>
      </c>
      <c r="Z37" s="28"/>
      <c r="AA37" s="28"/>
      <c r="AB37" s="28"/>
      <c r="AC37" s="29">
        <f t="shared" ref="AC37:AC45" si="22">SUM(Z37:AB37)</f>
        <v>0</v>
      </c>
      <c r="AD37" s="28"/>
      <c r="AE37" s="28"/>
      <c r="AF37" s="28"/>
      <c r="AG37" s="29">
        <f t="shared" ref="AG37:AG45" si="23">SUM(AD37:AF37)</f>
        <v>0</v>
      </c>
      <c r="AH37" s="29">
        <f t="shared" si="18"/>
        <v>0</v>
      </c>
      <c r="AI37" s="109">
        <f t="shared" ref="AI37:AI45" si="24">IF(ISERROR(AH37/J37),0,AH37/J37)</f>
        <v>0</v>
      </c>
      <c r="AJ37" s="109">
        <f t="shared" si="19"/>
        <v>0</v>
      </c>
    </row>
    <row r="38" spans="1:36" outlineLevel="1" x14ac:dyDescent="0.25">
      <c r="A38" s="22">
        <v>3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20"/>
        <v>0</v>
      </c>
      <c r="V38" s="28"/>
      <c r="W38" s="28"/>
      <c r="X38" s="28"/>
      <c r="Y38" s="29">
        <f t="shared" si="21"/>
        <v>0</v>
      </c>
      <c r="Z38" s="28"/>
      <c r="AA38" s="28"/>
      <c r="AB38" s="28"/>
      <c r="AC38" s="29">
        <f t="shared" si="22"/>
        <v>0</v>
      </c>
      <c r="AD38" s="28"/>
      <c r="AE38" s="28"/>
      <c r="AF38" s="28"/>
      <c r="AG38" s="29">
        <f t="shared" si="23"/>
        <v>0</v>
      </c>
      <c r="AH38" s="29">
        <f t="shared" si="18"/>
        <v>0</v>
      </c>
      <c r="AI38" s="109">
        <f t="shared" si="24"/>
        <v>0</v>
      </c>
      <c r="AJ38" s="109">
        <f t="shared" si="19"/>
        <v>0</v>
      </c>
    </row>
    <row r="39" spans="1:36" s="11" customFormat="1" outlineLevel="1" x14ac:dyDescent="0.25">
      <c r="A39" s="22">
        <v>4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20"/>
        <v>0</v>
      </c>
      <c r="V39" s="28"/>
      <c r="W39" s="28"/>
      <c r="X39" s="28"/>
      <c r="Y39" s="29">
        <f t="shared" si="21"/>
        <v>0</v>
      </c>
      <c r="Z39" s="28"/>
      <c r="AA39" s="28"/>
      <c r="AB39" s="28"/>
      <c r="AC39" s="29">
        <f t="shared" si="22"/>
        <v>0</v>
      </c>
      <c r="AD39" s="28"/>
      <c r="AE39" s="28"/>
      <c r="AF39" s="28"/>
      <c r="AG39" s="29">
        <f t="shared" si="23"/>
        <v>0</v>
      </c>
      <c r="AH39" s="29">
        <f t="shared" si="18"/>
        <v>0</v>
      </c>
      <c r="AI39" s="109">
        <f t="shared" si="24"/>
        <v>0</v>
      </c>
      <c r="AJ39" s="109">
        <f t="shared" si="19"/>
        <v>0</v>
      </c>
    </row>
    <row r="40" spans="1:36" s="11" customFormat="1" outlineLevel="1" x14ac:dyDescent="0.25">
      <c r="A40" s="22">
        <v>5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20"/>
        <v>0</v>
      </c>
      <c r="V40" s="28"/>
      <c r="W40" s="28"/>
      <c r="X40" s="28"/>
      <c r="Y40" s="29">
        <f t="shared" si="21"/>
        <v>0</v>
      </c>
      <c r="Z40" s="28"/>
      <c r="AA40" s="28"/>
      <c r="AB40" s="28"/>
      <c r="AC40" s="29">
        <f t="shared" si="22"/>
        <v>0</v>
      </c>
      <c r="AD40" s="28"/>
      <c r="AE40" s="28"/>
      <c r="AF40" s="28"/>
      <c r="AG40" s="29">
        <f t="shared" si="23"/>
        <v>0</v>
      </c>
      <c r="AH40" s="29">
        <f t="shared" si="18"/>
        <v>0</v>
      </c>
      <c r="AI40" s="109">
        <f t="shared" si="24"/>
        <v>0</v>
      </c>
      <c r="AJ40" s="109">
        <f t="shared" si="19"/>
        <v>0</v>
      </c>
    </row>
    <row r="41" spans="1:36" outlineLevel="1" x14ac:dyDescent="0.25">
      <c r="A41" s="22">
        <v>6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20"/>
        <v>0</v>
      </c>
      <c r="V41" s="28"/>
      <c r="W41" s="28"/>
      <c r="X41" s="28"/>
      <c r="Y41" s="29">
        <f t="shared" si="21"/>
        <v>0</v>
      </c>
      <c r="Z41" s="28"/>
      <c r="AA41" s="28"/>
      <c r="AB41" s="28"/>
      <c r="AC41" s="29">
        <f t="shared" si="22"/>
        <v>0</v>
      </c>
      <c r="AD41" s="28"/>
      <c r="AE41" s="28"/>
      <c r="AF41" s="28"/>
      <c r="AG41" s="29">
        <f t="shared" si="23"/>
        <v>0</v>
      </c>
      <c r="AH41" s="29">
        <f t="shared" si="18"/>
        <v>0</v>
      </c>
      <c r="AI41" s="109">
        <f t="shared" si="24"/>
        <v>0</v>
      </c>
      <c r="AJ41" s="109">
        <f t="shared" si="19"/>
        <v>0</v>
      </c>
    </row>
    <row r="42" spans="1:36" s="11" customFormat="1" outlineLevel="1" x14ac:dyDescent="0.25">
      <c r="A42" s="22">
        <v>7</v>
      </c>
      <c r="B42" s="23"/>
      <c r="C42" s="32"/>
      <c r="D42" s="33"/>
      <c r="E42" s="34"/>
      <c r="F42" s="34"/>
      <c r="G42" s="34"/>
      <c r="H42" s="33"/>
      <c r="I42" s="33"/>
      <c r="J42" s="265"/>
      <c r="K42" s="35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20"/>
        <v>0</v>
      </c>
      <c r="V42" s="28"/>
      <c r="W42" s="28"/>
      <c r="X42" s="28"/>
      <c r="Y42" s="29">
        <f t="shared" si="21"/>
        <v>0</v>
      </c>
      <c r="Z42" s="28"/>
      <c r="AA42" s="28"/>
      <c r="AB42" s="28"/>
      <c r="AC42" s="29">
        <f t="shared" si="22"/>
        <v>0</v>
      </c>
      <c r="AD42" s="28"/>
      <c r="AE42" s="28"/>
      <c r="AF42" s="28"/>
      <c r="AG42" s="29">
        <f t="shared" si="23"/>
        <v>0</v>
      </c>
      <c r="AH42" s="29">
        <f t="shared" si="18"/>
        <v>0</v>
      </c>
      <c r="AI42" s="109">
        <f t="shared" si="24"/>
        <v>0</v>
      </c>
      <c r="AJ42" s="109">
        <f t="shared" si="19"/>
        <v>0</v>
      </c>
    </row>
    <row r="43" spans="1:36" s="11" customFormat="1" outlineLevel="1" x14ac:dyDescent="0.25">
      <c r="A43" s="22">
        <v>8</v>
      </c>
      <c r="B43" s="23"/>
      <c r="C43" s="32"/>
      <c r="D43" s="33"/>
      <c r="E43" s="34"/>
      <c r="F43" s="34"/>
      <c r="G43" s="34"/>
      <c r="H43" s="33"/>
      <c r="I43" s="33"/>
      <c r="J43" s="265"/>
      <c r="K43" s="35"/>
      <c r="L43" s="34"/>
      <c r="M43" s="28"/>
      <c r="N43" s="28"/>
      <c r="O43" s="28"/>
      <c r="P43" s="34"/>
      <c r="Q43" s="34"/>
      <c r="R43" s="28"/>
      <c r="S43" s="28"/>
      <c r="T43" s="28"/>
      <c r="U43" s="29">
        <f t="shared" si="20"/>
        <v>0</v>
      </c>
      <c r="V43" s="28"/>
      <c r="W43" s="28"/>
      <c r="X43" s="28"/>
      <c r="Y43" s="29">
        <f t="shared" si="21"/>
        <v>0</v>
      </c>
      <c r="Z43" s="28"/>
      <c r="AA43" s="28"/>
      <c r="AB43" s="28"/>
      <c r="AC43" s="29">
        <f t="shared" si="22"/>
        <v>0</v>
      </c>
      <c r="AD43" s="28"/>
      <c r="AE43" s="28"/>
      <c r="AF43" s="28"/>
      <c r="AG43" s="29">
        <f t="shared" si="23"/>
        <v>0</v>
      </c>
      <c r="AH43" s="29">
        <f t="shared" si="18"/>
        <v>0</v>
      </c>
      <c r="AI43" s="109">
        <f t="shared" si="24"/>
        <v>0</v>
      </c>
      <c r="AJ43" s="109">
        <f t="shared" si="19"/>
        <v>0</v>
      </c>
    </row>
    <row r="44" spans="1:36" outlineLevel="1" x14ac:dyDescent="0.25">
      <c r="A44" s="22">
        <v>9</v>
      </c>
      <c r="B44" s="23"/>
      <c r="C44" s="32"/>
      <c r="D44" s="33"/>
      <c r="E44" s="34"/>
      <c r="F44" s="34"/>
      <c r="G44" s="34"/>
      <c r="H44" s="33"/>
      <c r="I44" s="33"/>
      <c r="J44" s="265"/>
      <c r="K44" s="35"/>
      <c r="L44" s="34"/>
      <c r="M44" s="28"/>
      <c r="N44" s="28"/>
      <c r="O44" s="28"/>
      <c r="P44" s="34"/>
      <c r="Q44" s="34"/>
      <c r="R44" s="28"/>
      <c r="S44" s="28"/>
      <c r="T44" s="28"/>
      <c r="U44" s="29">
        <f t="shared" si="20"/>
        <v>0</v>
      </c>
      <c r="V44" s="28"/>
      <c r="W44" s="28"/>
      <c r="X44" s="28"/>
      <c r="Y44" s="29">
        <f t="shared" si="21"/>
        <v>0</v>
      </c>
      <c r="Z44" s="28"/>
      <c r="AA44" s="28"/>
      <c r="AB44" s="28"/>
      <c r="AC44" s="29">
        <f t="shared" si="22"/>
        <v>0</v>
      </c>
      <c r="AD44" s="28"/>
      <c r="AE44" s="28"/>
      <c r="AF44" s="28"/>
      <c r="AG44" s="29">
        <f t="shared" si="23"/>
        <v>0</v>
      </c>
      <c r="AH44" s="29">
        <f t="shared" si="18"/>
        <v>0</v>
      </c>
      <c r="AI44" s="109">
        <f t="shared" si="24"/>
        <v>0</v>
      </c>
      <c r="AJ44" s="109">
        <f t="shared" si="19"/>
        <v>0</v>
      </c>
    </row>
    <row r="45" spans="1:36" s="11" customFormat="1" outlineLevel="1" x14ac:dyDescent="0.25">
      <c r="A45" s="22">
        <v>10</v>
      </c>
      <c r="B45" s="23"/>
      <c r="C45" s="32"/>
      <c r="D45" s="33"/>
      <c r="E45" s="34"/>
      <c r="F45" s="34"/>
      <c r="G45" s="34"/>
      <c r="H45" s="33"/>
      <c r="I45" s="33"/>
      <c r="J45" s="265"/>
      <c r="K45" s="36"/>
      <c r="L45" s="34"/>
      <c r="M45" s="28"/>
      <c r="N45" s="28"/>
      <c r="O45" s="28"/>
      <c r="P45" s="34"/>
      <c r="Q45" s="34"/>
      <c r="R45" s="28"/>
      <c r="S45" s="28"/>
      <c r="T45" s="28"/>
      <c r="U45" s="29">
        <f t="shared" si="20"/>
        <v>0</v>
      </c>
      <c r="V45" s="28"/>
      <c r="W45" s="28"/>
      <c r="X45" s="28"/>
      <c r="Y45" s="29">
        <f t="shared" si="21"/>
        <v>0</v>
      </c>
      <c r="Z45" s="28"/>
      <c r="AA45" s="28"/>
      <c r="AB45" s="28"/>
      <c r="AC45" s="29">
        <f t="shared" si="22"/>
        <v>0</v>
      </c>
      <c r="AD45" s="28"/>
      <c r="AE45" s="28"/>
      <c r="AF45" s="28"/>
      <c r="AG45" s="29">
        <f t="shared" si="23"/>
        <v>0</v>
      </c>
      <c r="AH45" s="29">
        <f t="shared" si="18"/>
        <v>0</v>
      </c>
      <c r="AI45" s="109">
        <f t="shared" si="24"/>
        <v>0</v>
      </c>
      <c r="AJ45" s="109">
        <f t="shared" si="19"/>
        <v>0</v>
      </c>
    </row>
    <row r="46" spans="1:36" s="11" customFormat="1" x14ac:dyDescent="0.25">
      <c r="A46" s="574" t="s">
        <v>53</v>
      </c>
      <c r="B46" s="579"/>
      <c r="C46" s="575"/>
      <c r="D46" s="575"/>
      <c r="E46" s="575"/>
      <c r="F46" s="575"/>
      <c r="G46" s="575"/>
      <c r="H46" s="575"/>
      <c r="I46" s="576"/>
      <c r="J46" s="222">
        <f>SUM(J36:J45)</f>
        <v>0</v>
      </c>
      <c r="K46" s="222">
        <f>SUM(K36:K45)</f>
        <v>0</v>
      </c>
      <c r="L46" s="528"/>
      <c r="M46" s="222">
        <f>SUM(M36:M45)</f>
        <v>0</v>
      </c>
      <c r="N46" s="222">
        <f>SUM(N36:N45)</f>
        <v>0</v>
      </c>
      <c r="O46" s="222">
        <f>SUM(O36:O45)</f>
        <v>0</v>
      </c>
      <c r="P46" s="223"/>
      <c r="Q46" s="538"/>
      <c r="R46" s="222">
        <f t="shared" ref="R46:AH46" si="25">SUM(R36:R45)</f>
        <v>0</v>
      </c>
      <c r="S46" s="222">
        <f t="shared" si="25"/>
        <v>0</v>
      </c>
      <c r="T46" s="222">
        <f t="shared" si="25"/>
        <v>0</v>
      </c>
      <c r="U46" s="222">
        <f t="shared" si="25"/>
        <v>0</v>
      </c>
      <c r="V46" s="222">
        <f t="shared" si="25"/>
        <v>0</v>
      </c>
      <c r="W46" s="222">
        <f t="shared" si="25"/>
        <v>0</v>
      </c>
      <c r="X46" s="222">
        <f t="shared" si="25"/>
        <v>0</v>
      </c>
      <c r="Y46" s="222">
        <f t="shared" si="25"/>
        <v>0</v>
      </c>
      <c r="Z46" s="222">
        <f t="shared" si="25"/>
        <v>0</v>
      </c>
      <c r="AA46" s="222">
        <f t="shared" si="25"/>
        <v>0</v>
      </c>
      <c r="AB46" s="222">
        <f t="shared" si="25"/>
        <v>0</v>
      </c>
      <c r="AC46" s="222">
        <f t="shared" si="25"/>
        <v>0</v>
      </c>
      <c r="AD46" s="222">
        <f t="shared" si="25"/>
        <v>0</v>
      </c>
      <c r="AE46" s="222">
        <f t="shared" si="25"/>
        <v>0</v>
      </c>
      <c r="AF46" s="222">
        <f t="shared" si="25"/>
        <v>0</v>
      </c>
      <c r="AG46" s="222">
        <f t="shared" si="25"/>
        <v>0</v>
      </c>
      <c r="AH46" s="222">
        <f t="shared" si="25"/>
        <v>0</v>
      </c>
      <c r="AI46" s="230">
        <f>IF(ISERROR(AH46/J46),0,AH46/J46)</f>
        <v>0</v>
      </c>
      <c r="AJ46" s="230">
        <f>IF(ISERROR(AH46/$AH$166),0,AH46/$AH$166)</f>
        <v>0</v>
      </c>
    </row>
    <row r="47" spans="1:36" x14ac:dyDescent="0.25">
      <c r="A47" s="620" t="s">
        <v>54</v>
      </c>
      <c r="B47" s="621"/>
      <c r="C47" s="621"/>
      <c r="D47" s="621"/>
      <c r="E47" s="622"/>
      <c r="F47" s="16"/>
      <c r="G47" s="5"/>
      <c r="H47" s="17"/>
      <c r="I47" s="17"/>
      <c r="J47" s="265"/>
      <c r="K47" s="7"/>
      <c r="L47" s="18"/>
      <c r="M47" s="19"/>
      <c r="N47" s="19"/>
      <c r="O47" s="19"/>
      <c r="P47" s="5"/>
      <c r="Q47" s="20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108"/>
      <c r="AJ47" s="108"/>
    </row>
    <row r="48" spans="1:36" s="11" customFormat="1" outlineLevel="1" x14ac:dyDescent="0.25">
      <c r="A48" s="22">
        <v>1</v>
      </c>
      <c r="B48" s="23"/>
      <c r="C48" s="48"/>
      <c r="D48" s="49"/>
      <c r="E48" s="59"/>
      <c r="F48" s="57"/>
      <c r="G48" s="57"/>
      <c r="H48" s="2"/>
      <c r="I48" s="2"/>
      <c r="J48" s="265"/>
      <c r="K48" s="52"/>
      <c r="L48" s="1"/>
      <c r="M48" s="51"/>
      <c r="N48" s="58"/>
      <c r="O48" s="51"/>
      <c r="P48" s="47"/>
      <c r="Q48" s="47"/>
      <c r="R48" s="28"/>
      <c r="S48" s="28"/>
      <c r="T48" s="28"/>
      <c r="U48" s="29">
        <f>SUM(R48:T48)</f>
        <v>0</v>
      </c>
      <c r="V48" s="28"/>
      <c r="W48" s="28"/>
      <c r="X48" s="28"/>
      <c r="Y48" s="29">
        <f>SUM(V48:X48)</f>
        <v>0</v>
      </c>
      <c r="Z48" s="28"/>
      <c r="AA48" s="28"/>
      <c r="AB48" s="28"/>
      <c r="AC48" s="29">
        <f>SUM(Z48:AB48)</f>
        <v>0</v>
      </c>
      <c r="AD48" s="28"/>
      <c r="AE48" s="28">
        <v>0</v>
      </c>
      <c r="AF48" s="28">
        <v>0</v>
      </c>
      <c r="AG48" s="29">
        <f>SUM(AD48:AF48)</f>
        <v>0</v>
      </c>
      <c r="AH48" s="29">
        <f t="shared" ref="AH48:AH57" si="26">SUM(U48,Y48,AC48,AG48)</f>
        <v>0</v>
      </c>
      <c r="AI48" s="109">
        <f>IF(ISERROR(AH48/J48),0,AH48/J48)</f>
        <v>0</v>
      </c>
      <c r="AJ48" s="109">
        <f t="shared" ref="AJ48:AJ57" si="27">IF(ISERROR(AH48/$AH$166),"-",AH48/$AH$166)</f>
        <v>0</v>
      </c>
    </row>
    <row r="49" spans="1:36" s="11" customFormat="1" outlineLevel="1" x14ac:dyDescent="0.25">
      <c r="A49" s="22">
        <v>2</v>
      </c>
      <c r="B49" s="23"/>
      <c r="C49" s="55"/>
      <c r="D49" s="56"/>
      <c r="E49" s="54"/>
      <c r="F49" s="57"/>
      <c r="G49" s="57"/>
      <c r="H49" s="10"/>
      <c r="I49" s="2"/>
      <c r="J49" s="265"/>
      <c r="K49" s="53"/>
      <c r="L49" s="1"/>
      <c r="M49" s="51"/>
      <c r="N49" s="58"/>
      <c r="O49" s="51"/>
      <c r="P49" s="47"/>
      <c r="Q49" s="47"/>
      <c r="R49" s="28"/>
      <c r="S49" s="28"/>
      <c r="T49" s="28"/>
      <c r="U49" s="29">
        <f t="shared" ref="U49:U57" si="28">SUM(R49:T49)</f>
        <v>0</v>
      </c>
      <c r="V49" s="28"/>
      <c r="W49" s="28"/>
      <c r="X49" s="28"/>
      <c r="Y49" s="29">
        <f t="shared" ref="Y49:Y57" si="29">SUM(V49:X49)</f>
        <v>0</v>
      </c>
      <c r="Z49" s="28"/>
      <c r="AA49" s="28"/>
      <c r="AB49" s="28"/>
      <c r="AC49" s="29">
        <f t="shared" ref="AC49:AC57" si="30">SUM(Z49:AB49)</f>
        <v>0</v>
      </c>
      <c r="AD49" s="28"/>
      <c r="AE49" s="28">
        <v>0</v>
      </c>
      <c r="AF49" s="28">
        <v>0</v>
      </c>
      <c r="AG49" s="29">
        <f t="shared" ref="AG49:AG57" si="31">SUM(AD49:AF49)</f>
        <v>0</v>
      </c>
      <c r="AH49" s="29">
        <f t="shared" si="26"/>
        <v>0</v>
      </c>
      <c r="AI49" s="109">
        <f>IF(ISERROR(AH49/J49),0,AH49/J49)</f>
        <v>0</v>
      </c>
      <c r="AJ49" s="109">
        <f t="shared" si="27"/>
        <v>0</v>
      </c>
    </row>
    <row r="50" spans="1:36" outlineLevel="1" x14ac:dyDescent="0.25">
      <c r="A50" s="22">
        <v>3</v>
      </c>
      <c r="B50" s="23"/>
      <c r="C50" s="24"/>
      <c r="D50" s="25"/>
      <c r="E50" s="34"/>
      <c r="F50" s="34"/>
      <c r="G50" s="34"/>
      <c r="H50" s="33"/>
      <c r="I50" s="33"/>
      <c r="J50" s="265"/>
      <c r="K50" s="35"/>
      <c r="L50" s="26"/>
      <c r="M50" s="28"/>
      <c r="N50" s="28"/>
      <c r="O50" s="28"/>
      <c r="P50" s="34"/>
      <c r="Q50" s="34"/>
      <c r="R50" s="28"/>
      <c r="S50" s="28"/>
      <c r="T50" s="28"/>
      <c r="U50" s="29">
        <f t="shared" si="28"/>
        <v>0</v>
      </c>
      <c r="V50" s="28"/>
      <c r="W50" s="28"/>
      <c r="X50" s="28"/>
      <c r="Y50" s="29">
        <f t="shared" si="29"/>
        <v>0</v>
      </c>
      <c r="Z50" s="28"/>
      <c r="AA50" s="28"/>
      <c r="AB50" s="28"/>
      <c r="AC50" s="29">
        <f t="shared" si="30"/>
        <v>0</v>
      </c>
      <c r="AD50" s="28"/>
      <c r="AE50" s="28"/>
      <c r="AF50" s="28"/>
      <c r="AG50" s="29">
        <f t="shared" si="31"/>
        <v>0</v>
      </c>
      <c r="AH50" s="29">
        <f t="shared" si="26"/>
        <v>0</v>
      </c>
      <c r="AI50" s="109">
        <f>IF(ISERROR(AH50/J50),0,AH50/J50)</f>
        <v>0</v>
      </c>
      <c r="AJ50" s="109">
        <f t="shared" si="27"/>
        <v>0</v>
      </c>
    </row>
    <row r="51" spans="1:36" s="11" customFormat="1" outlineLevel="1" x14ac:dyDescent="0.25">
      <c r="A51" s="22">
        <v>4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8"/>
        <v>0</v>
      </c>
      <c r="V51" s="28"/>
      <c r="W51" s="28"/>
      <c r="X51" s="28"/>
      <c r="Y51" s="29">
        <f t="shared" si="29"/>
        <v>0</v>
      </c>
      <c r="Z51" s="28"/>
      <c r="AA51" s="28"/>
      <c r="AB51" s="28"/>
      <c r="AC51" s="29">
        <f t="shared" si="30"/>
        <v>0</v>
      </c>
      <c r="AD51" s="28"/>
      <c r="AE51" s="28"/>
      <c r="AF51" s="28"/>
      <c r="AG51" s="29">
        <f t="shared" si="31"/>
        <v>0</v>
      </c>
      <c r="AH51" s="29">
        <f t="shared" si="26"/>
        <v>0</v>
      </c>
      <c r="AI51" s="109">
        <f t="shared" ref="AI51:AI57" si="32">IF(ISERROR(AH51/J51),0,AH51/J51)</f>
        <v>0</v>
      </c>
      <c r="AJ51" s="109">
        <f t="shared" si="27"/>
        <v>0</v>
      </c>
    </row>
    <row r="52" spans="1:36" s="11" customFormat="1" outlineLevel="1" x14ac:dyDescent="0.25">
      <c r="A52" s="22">
        <v>5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8"/>
        <v>0</v>
      </c>
      <c r="V52" s="28"/>
      <c r="W52" s="28"/>
      <c r="X52" s="28"/>
      <c r="Y52" s="29">
        <f t="shared" si="29"/>
        <v>0</v>
      </c>
      <c r="Z52" s="28"/>
      <c r="AA52" s="28"/>
      <c r="AB52" s="28"/>
      <c r="AC52" s="29">
        <f t="shared" si="30"/>
        <v>0</v>
      </c>
      <c r="AD52" s="28"/>
      <c r="AE52" s="28"/>
      <c r="AF52" s="28"/>
      <c r="AG52" s="29">
        <f t="shared" si="31"/>
        <v>0</v>
      </c>
      <c r="AH52" s="29">
        <f t="shared" si="26"/>
        <v>0</v>
      </c>
      <c r="AI52" s="109">
        <f t="shared" si="32"/>
        <v>0</v>
      </c>
      <c r="AJ52" s="109">
        <f t="shared" si="27"/>
        <v>0</v>
      </c>
    </row>
    <row r="53" spans="1:36" outlineLevel="1" x14ac:dyDescent="0.25">
      <c r="A53" s="22">
        <v>6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8"/>
        <v>0</v>
      </c>
      <c r="V53" s="28"/>
      <c r="W53" s="28"/>
      <c r="X53" s="28"/>
      <c r="Y53" s="29">
        <f t="shared" si="29"/>
        <v>0</v>
      </c>
      <c r="Z53" s="28"/>
      <c r="AA53" s="28"/>
      <c r="AB53" s="28"/>
      <c r="AC53" s="29">
        <f t="shared" si="30"/>
        <v>0</v>
      </c>
      <c r="AD53" s="28"/>
      <c r="AE53" s="28"/>
      <c r="AF53" s="28"/>
      <c r="AG53" s="29">
        <f t="shared" si="31"/>
        <v>0</v>
      </c>
      <c r="AH53" s="29">
        <f t="shared" si="26"/>
        <v>0</v>
      </c>
      <c r="AI53" s="109">
        <f t="shared" si="32"/>
        <v>0</v>
      </c>
      <c r="AJ53" s="109">
        <f t="shared" si="27"/>
        <v>0</v>
      </c>
    </row>
    <row r="54" spans="1:36" s="11" customFormat="1" outlineLevel="1" x14ac:dyDescent="0.25">
      <c r="A54" s="22">
        <v>7</v>
      </c>
      <c r="B54" s="23"/>
      <c r="C54" s="32"/>
      <c r="D54" s="33"/>
      <c r="E54" s="34"/>
      <c r="F54" s="34"/>
      <c r="G54" s="34"/>
      <c r="H54" s="33"/>
      <c r="I54" s="33"/>
      <c r="J54" s="265"/>
      <c r="K54" s="35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8"/>
        <v>0</v>
      </c>
      <c r="V54" s="28"/>
      <c r="W54" s="28"/>
      <c r="X54" s="28"/>
      <c r="Y54" s="29">
        <f t="shared" si="29"/>
        <v>0</v>
      </c>
      <c r="Z54" s="28"/>
      <c r="AA54" s="28"/>
      <c r="AB54" s="28"/>
      <c r="AC54" s="29">
        <f t="shared" si="30"/>
        <v>0</v>
      </c>
      <c r="AD54" s="28"/>
      <c r="AE54" s="28"/>
      <c r="AF54" s="28"/>
      <c r="AG54" s="29">
        <f t="shared" si="31"/>
        <v>0</v>
      </c>
      <c r="AH54" s="29">
        <f t="shared" si="26"/>
        <v>0</v>
      </c>
      <c r="AI54" s="109">
        <f t="shared" si="32"/>
        <v>0</v>
      </c>
      <c r="AJ54" s="109">
        <f t="shared" si="27"/>
        <v>0</v>
      </c>
    </row>
    <row r="55" spans="1:36" s="11" customFormat="1" outlineLevel="1" x14ac:dyDescent="0.25">
      <c r="A55" s="22">
        <v>8</v>
      </c>
      <c r="B55" s="23"/>
      <c r="C55" s="32"/>
      <c r="D55" s="33"/>
      <c r="E55" s="34"/>
      <c r="F55" s="34"/>
      <c r="G55" s="34"/>
      <c r="H55" s="33"/>
      <c r="I55" s="33"/>
      <c r="J55" s="265"/>
      <c r="K55" s="35"/>
      <c r="L55" s="34"/>
      <c r="M55" s="28"/>
      <c r="N55" s="28"/>
      <c r="O55" s="28"/>
      <c r="P55" s="34"/>
      <c r="Q55" s="34"/>
      <c r="R55" s="28"/>
      <c r="S55" s="28"/>
      <c r="T55" s="28"/>
      <c r="U55" s="29">
        <f t="shared" si="28"/>
        <v>0</v>
      </c>
      <c r="V55" s="28"/>
      <c r="W55" s="28"/>
      <c r="X55" s="28"/>
      <c r="Y55" s="29">
        <f t="shared" si="29"/>
        <v>0</v>
      </c>
      <c r="Z55" s="28"/>
      <c r="AA55" s="28"/>
      <c r="AB55" s="28"/>
      <c r="AC55" s="29">
        <f t="shared" si="30"/>
        <v>0</v>
      </c>
      <c r="AD55" s="28"/>
      <c r="AE55" s="28"/>
      <c r="AF55" s="28"/>
      <c r="AG55" s="29">
        <f t="shared" si="31"/>
        <v>0</v>
      </c>
      <c r="AH55" s="29">
        <f t="shared" si="26"/>
        <v>0</v>
      </c>
      <c r="AI55" s="109">
        <f t="shared" si="32"/>
        <v>0</v>
      </c>
      <c r="AJ55" s="109">
        <f t="shared" si="27"/>
        <v>0</v>
      </c>
    </row>
    <row r="56" spans="1:36" outlineLevel="1" x14ac:dyDescent="0.25">
      <c r="A56" s="22">
        <v>9</v>
      </c>
      <c r="B56" s="23"/>
      <c r="C56" s="32"/>
      <c r="D56" s="33"/>
      <c r="E56" s="34"/>
      <c r="F56" s="34"/>
      <c r="G56" s="34"/>
      <c r="H56" s="33"/>
      <c r="I56" s="33"/>
      <c r="J56" s="265"/>
      <c r="K56" s="35"/>
      <c r="L56" s="34"/>
      <c r="M56" s="28"/>
      <c r="N56" s="28"/>
      <c r="O56" s="28"/>
      <c r="P56" s="34"/>
      <c r="Q56" s="34"/>
      <c r="R56" s="28"/>
      <c r="S56" s="28"/>
      <c r="T56" s="28"/>
      <c r="U56" s="29">
        <f t="shared" si="28"/>
        <v>0</v>
      </c>
      <c r="V56" s="28"/>
      <c r="W56" s="28"/>
      <c r="X56" s="28"/>
      <c r="Y56" s="29">
        <f t="shared" si="29"/>
        <v>0</v>
      </c>
      <c r="Z56" s="28"/>
      <c r="AA56" s="28"/>
      <c r="AB56" s="28"/>
      <c r="AC56" s="29">
        <f t="shared" si="30"/>
        <v>0</v>
      </c>
      <c r="AD56" s="28"/>
      <c r="AE56" s="28"/>
      <c r="AF56" s="28"/>
      <c r="AG56" s="29">
        <f t="shared" si="31"/>
        <v>0</v>
      </c>
      <c r="AH56" s="29">
        <f t="shared" si="26"/>
        <v>0</v>
      </c>
      <c r="AI56" s="109">
        <f t="shared" si="32"/>
        <v>0</v>
      </c>
      <c r="AJ56" s="109">
        <f t="shared" si="27"/>
        <v>0</v>
      </c>
    </row>
    <row r="57" spans="1:36" s="11" customFormat="1" outlineLevel="1" x14ac:dyDescent="0.25">
      <c r="A57" s="22">
        <v>10</v>
      </c>
      <c r="B57" s="23"/>
      <c r="C57" s="32"/>
      <c r="D57" s="33"/>
      <c r="E57" s="34"/>
      <c r="F57" s="34"/>
      <c r="G57" s="34"/>
      <c r="H57" s="33"/>
      <c r="I57" s="33"/>
      <c r="J57" s="265"/>
      <c r="K57" s="36"/>
      <c r="L57" s="34"/>
      <c r="M57" s="28"/>
      <c r="N57" s="28"/>
      <c r="O57" s="28"/>
      <c r="P57" s="34"/>
      <c r="Q57" s="34"/>
      <c r="R57" s="28"/>
      <c r="S57" s="28"/>
      <c r="T57" s="28"/>
      <c r="U57" s="29">
        <f t="shared" si="28"/>
        <v>0</v>
      </c>
      <c r="V57" s="28"/>
      <c r="W57" s="28"/>
      <c r="X57" s="28"/>
      <c r="Y57" s="29">
        <f t="shared" si="29"/>
        <v>0</v>
      </c>
      <c r="Z57" s="28"/>
      <c r="AA57" s="28"/>
      <c r="AB57" s="28"/>
      <c r="AC57" s="29">
        <f t="shared" si="30"/>
        <v>0</v>
      </c>
      <c r="AD57" s="28"/>
      <c r="AE57" s="28"/>
      <c r="AF57" s="28"/>
      <c r="AG57" s="29">
        <f t="shared" si="31"/>
        <v>0</v>
      </c>
      <c r="AH57" s="29">
        <f t="shared" si="26"/>
        <v>0</v>
      </c>
      <c r="AI57" s="109">
        <f t="shared" si="32"/>
        <v>0</v>
      </c>
      <c r="AJ57" s="109">
        <f t="shared" si="27"/>
        <v>0</v>
      </c>
    </row>
    <row r="58" spans="1:36" s="11" customFormat="1" x14ac:dyDescent="0.25">
      <c r="A58" s="574" t="s">
        <v>55</v>
      </c>
      <c r="B58" s="579"/>
      <c r="C58" s="575"/>
      <c r="D58" s="575"/>
      <c r="E58" s="575"/>
      <c r="F58" s="575"/>
      <c r="G58" s="575"/>
      <c r="H58" s="575"/>
      <c r="I58" s="576"/>
      <c r="J58" s="222">
        <f>SUM(J48:J57)</f>
        <v>0</v>
      </c>
      <c r="K58" s="222">
        <f>SUM(K48:K57)</f>
        <v>0</v>
      </c>
      <c r="L58" s="528"/>
      <c r="M58" s="222">
        <f>SUM(M48:M57)</f>
        <v>0</v>
      </c>
      <c r="N58" s="222">
        <f>SUM(N48:N57)</f>
        <v>0</v>
      </c>
      <c r="O58" s="222">
        <f>SUM(O48:O57)</f>
        <v>0</v>
      </c>
      <c r="P58" s="223"/>
      <c r="Q58" s="538"/>
      <c r="R58" s="222">
        <f t="shared" ref="R58:AH58" si="33">SUM(R48:R57)</f>
        <v>0</v>
      </c>
      <c r="S58" s="222">
        <f t="shared" si="33"/>
        <v>0</v>
      </c>
      <c r="T58" s="222">
        <f t="shared" si="33"/>
        <v>0</v>
      </c>
      <c r="U58" s="222">
        <f t="shared" si="33"/>
        <v>0</v>
      </c>
      <c r="V58" s="222">
        <f t="shared" si="33"/>
        <v>0</v>
      </c>
      <c r="W58" s="222">
        <f t="shared" si="33"/>
        <v>0</v>
      </c>
      <c r="X58" s="222">
        <f t="shared" si="33"/>
        <v>0</v>
      </c>
      <c r="Y58" s="222">
        <f t="shared" si="33"/>
        <v>0</v>
      </c>
      <c r="Z58" s="222">
        <f t="shared" si="33"/>
        <v>0</v>
      </c>
      <c r="AA58" s="222">
        <f t="shared" si="33"/>
        <v>0</v>
      </c>
      <c r="AB58" s="222">
        <f t="shared" si="33"/>
        <v>0</v>
      </c>
      <c r="AC58" s="222">
        <f t="shared" si="33"/>
        <v>0</v>
      </c>
      <c r="AD58" s="222">
        <f t="shared" si="33"/>
        <v>0</v>
      </c>
      <c r="AE58" s="222">
        <f t="shared" si="33"/>
        <v>0</v>
      </c>
      <c r="AF58" s="222">
        <f t="shared" si="33"/>
        <v>0</v>
      </c>
      <c r="AG58" s="222">
        <f t="shared" si="33"/>
        <v>0</v>
      </c>
      <c r="AH58" s="222">
        <f t="shared" si="33"/>
        <v>0</v>
      </c>
      <c r="AI58" s="230">
        <f>IF(ISERROR(AH58/J58),0,AH58/J58)</f>
        <v>0</v>
      </c>
      <c r="AJ58" s="230">
        <f>IF(ISERROR(AH58/$AH$166),0,AH58/$AH$166)</f>
        <v>0</v>
      </c>
    </row>
    <row r="59" spans="1:36" x14ac:dyDescent="0.25">
      <c r="A59" s="620" t="s">
        <v>56</v>
      </c>
      <c r="B59" s="621"/>
      <c r="C59" s="621"/>
      <c r="D59" s="621"/>
      <c r="E59" s="622"/>
      <c r="F59" s="16"/>
      <c r="G59" s="5"/>
      <c r="H59" s="17"/>
      <c r="I59" s="17"/>
      <c r="J59" s="265"/>
      <c r="K59" s="7"/>
      <c r="L59" s="18"/>
      <c r="M59" s="19"/>
      <c r="N59" s="19"/>
      <c r="O59" s="19"/>
      <c r="P59" s="5"/>
      <c r="Q59" s="20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108"/>
      <c r="AJ59" s="108"/>
    </row>
    <row r="60" spans="1:36" s="11" customFormat="1" outlineLevel="1" x14ac:dyDescent="0.25">
      <c r="A60" s="22">
        <v>1</v>
      </c>
      <c r="B60" s="23"/>
      <c r="C60" s="24"/>
      <c r="D60" s="25"/>
      <c r="E60" s="26"/>
      <c r="F60" s="26"/>
      <c r="G60" s="26"/>
      <c r="H60" s="25"/>
      <c r="I60" s="25"/>
      <c r="J60" s="265"/>
      <c r="K60" s="27"/>
      <c r="L60" s="26"/>
      <c r="M60" s="28"/>
      <c r="N60" s="28"/>
      <c r="O60" s="28"/>
      <c r="P60" s="26"/>
      <c r="Q60" s="26"/>
      <c r="R60" s="28"/>
      <c r="S60" s="28"/>
      <c r="T60" s="28"/>
      <c r="U60" s="29">
        <f>SUM(R60:T60)</f>
        <v>0</v>
      </c>
      <c r="V60" s="28"/>
      <c r="W60" s="28"/>
      <c r="X60" s="28"/>
      <c r="Y60" s="29">
        <f>SUM(V60:X60)</f>
        <v>0</v>
      </c>
      <c r="Z60" s="28"/>
      <c r="AA60" s="28"/>
      <c r="AB60" s="28"/>
      <c r="AC60" s="29">
        <f>SUM(Z60:AB60)</f>
        <v>0</v>
      </c>
      <c r="AD60" s="28"/>
      <c r="AE60" s="28"/>
      <c r="AF60" s="28"/>
      <c r="AG60" s="29">
        <f>SUM(AD60:AF60)</f>
        <v>0</v>
      </c>
      <c r="AH60" s="29">
        <f t="shared" ref="AH60:AH69" si="34">SUM(U60,Y60,AC60,AG60)</f>
        <v>0</v>
      </c>
      <c r="AI60" s="109">
        <f>IF(ISERROR(AH60/J60),0,AH60/J60)</f>
        <v>0</v>
      </c>
      <c r="AJ60" s="109">
        <f t="shared" ref="AJ60:AJ69" si="35">IF(ISERROR(AH60/$AH$166),"-",AH60/$AH$166)</f>
        <v>0</v>
      </c>
    </row>
    <row r="61" spans="1:36" s="11" customFormat="1" outlineLevel="1" x14ac:dyDescent="0.25">
      <c r="A61" s="22">
        <v>2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ref="U61:U69" si="36">SUM(R61:T61)</f>
        <v>0</v>
      </c>
      <c r="V61" s="28"/>
      <c r="W61" s="28"/>
      <c r="X61" s="28"/>
      <c r="Y61" s="29">
        <f t="shared" ref="Y61:Y69" si="37">SUM(V61:X61)</f>
        <v>0</v>
      </c>
      <c r="Z61" s="28"/>
      <c r="AA61" s="28"/>
      <c r="AB61" s="28"/>
      <c r="AC61" s="29">
        <f t="shared" ref="AC61:AC69" si="38">SUM(Z61:AB61)</f>
        <v>0</v>
      </c>
      <c r="AD61" s="28"/>
      <c r="AE61" s="28"/>
      <c r="AF61" s="28"/>
      <c r="AG61" s="29">
        <f t="shared" ref="AG61:AG69" si="39">SUM(AD61:AF61)</f>
        <v>0</v>
      </c>
      <c r="AH61" s="29">
        <f t="shared" si="34"/>
        <v>0</v>
      </c>
      <c r="AI61" s="109">
        <f t="shared" ref="AI61:AI69" si="40">IF(ISERROR(AH61/J61),0,AH61/J61)</f>
        <v>0</v>
      </c>
      <c r="AJ61" s="109">
        <f t="shared" si="35"/>
        <v>0</v>
      </c>
    </row>
    <row r="62" spans="1:36" outlineLevel="1" x14ac:dyDescent="0.25">
      <c r="A62" s="22">
        <v>3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6"/>
        <v>0</v>
      </c>
      <c r="V62" s="28"/>
      <c r="W62" s="28"/>
      <c r="X62" s="28"/>
      <c r="Y62" s="29">
        <f t="shared" si="37"/>
        <v>0</v>
      </c>
      <c r="Z62" s="28"/>
      <c r="AA62" s="28"/>
      <c r="AB62" s="28"/>
      <c r="AC62" s="29">
        <f t="shared" si="38"/>
        <v>0</v>
      </c>
      <c r="AD62" s="28"/>
      <c r="AE62" s="28"/>
      <c r="AF62" s="28"/>
      <c r="AG62" s="29">
        <f t="shared" si="39"/>
        <v>0</v>
      </c>
      <c r="AH62" s="29">
        <f t="shared" si="34"/>
        <v>0</v>
      </c>
      <c r="AI62" s="109">
        <f t="shared" si="40"/>
        <v>0</v>
      </c>
      <c r="AJ62" s="109">
        <f t="shared" si="35"/>
        <v>0</v>
      </c>
    </row>
    <row r="63" spans="1:36" s="11" customFormat="1" outlineLevel="1" x14ac:dyDescent="0.25">
      <c r="A63" s="22">
        <v>4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6"/>
        <v>0</v>
      </c>
      <c r="V63" s="28"/>
      <c r="W63" s="28"/>
      <c r="X63" s="28"/>
      <c r="Y63" s="29">
        <f t="shared" si="37"/>
        <v>0</v>
      </c>
      <c r="Z63" s="28"/>
      <c r="AA63" s="28"/>
      <c r="AB63" s="28"/>
      <c r="AC63" s="29">
        <f t="shared" si="38"/>
        <v>0</v>
      </c>
      <c r="AD63" s="28"/>
      <c r="AE63" s="28"/>
      <c r="AF63" s="28"/>
      <c r="AG63" s="29">
        <f t="shared" si="39"/>
        <v>0</v>
      </c>
      <c r="AH63" s="29">
        <f t="shared" si="34"/>
        <v>0</v>
      </c>
      <c r="AI63" s="109">
        <f t="shared" si="40"/>
        <v>0</v>
      </c>
      <c r="AJ63" s="109">
        <f t="shared" si="35"/>
        <v>0</v>
      </c>
    </row>
    <row r="64" spans="1:36" s="11" customFormat="1" outlineLevel="1" x14ac:dyDescent="0.25">
      <c r="A64" s="22">
        <v>5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6"/>
        <v>0</v>
      </c>
      <c r="V64" s="28"/>
      <c r="W64" s="28"/>
      <c r="X64" s="28"/>
      <c r="Y64" s="29">
        <f t="shared" si="37"/>
        <v>0</v>
      </c>
      <c r="Z64" s="28"/>
      <c r="AA64" s="28"/>
      <c r="AB64" s="28"/>
      <c r="AC64" s="29">
        <f t="shared" si="38"/>
        <v>0</v>
      </c>
      <c r="AD64" s="28"/>
      <c r="AE64" s="28"/>
      <c r="AF64" s="28"/>
      <c r="AG64" s="29">
        <f t="shared" si="39"/>
        <v>0</v>
      </c>
      <c r="AH64" s="29">
        <f t="shared" si="34"/>
        <v>0</v>
      </c>
      <c r="AI64" s="109">
        <f t="shared" si="40"/>
        <v>0</v>
      </c>
      <c r="AJ64" s="109">
        <f t="shared" si="35"/>
        <v>0</v>
      </c>
    </row>
    <row r="65" spans="1:36" outlineLevel="1" x14ac:dyDescent="0.25">
      <c r="A65" s="22">
        <v>6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6"/>
        <v>0</v>
      </c>
      <c r="V65" s="28"/>
      <c r="W65" s="28"/>
      <c r="X65" s="28"/>
      <c r="Y65" s="29">
        <f t="shared" si="37"/>
        <v>0</v>
      </c>
      <c r="Z65" s="28"/>
      <c r="AA65" s="28"/>
      <c r="AB65" s="28"/>
      <c r="AC65" s="29">
        <f t="shared" si="38"/>
        <v>0</v>
      </c>
      <c r="AD65" s="28"/>
      <c r="AE65" s="28"/>
      <c r="AF65" s="28"/>
      <c r="AG65" s="29">
        <f t="shared" si="39"/>
        <v>0</v>
      </c>
      <c r="AH65" s="29">
        <f t="shared" si="34"/>
        <v>0</v>
      </c>
      <c r="AI65" s="109">
        <f t="shared" si="40"/>
        <v>0</v>
      </c>
      <c r="AJ65" s="109">
        <f t="shared" si="35"/>
        <v>0</v>
      </c>
    </row>
    <row r="66" spans="1:36" s="11" customFormat="1" outlineLevel="1" x14ac:dyDescent="0.25">
      <c r="A66" s="22">
        <v>7</v>
      </c>
      <c r="B66" s="23"/>
      <c r="C66" s="32"/>
      <c r="D66" s="33"/>
      <c r="E66" s="34"/>
      <c r="F66" s="34"/>
      <c r="G66" s="34"/>
      <c r="H66" s="33"/>
      <c r="I66" s="33"/>
      <c r="J66" s="265"/>
      <c r="K66" s="35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6"/>
        <v>0</v>
      </c>
      <c r="V66" s="28"/>
      <c r="W66" s="28"/>
      <c r="X66" s="28"/>
      <c r="Y66" s="29">
        <f t="shared" si="37"/>
        <v>0</v>
      </c>
      <c r="Z66" s="28"/>
      <c r="AA66" s="28"/>
      <c r="AB66" s="28"/>
      <c r="AC66" s="29">
        <f t="shared" si="38"/>
        <v>0</v>
      </c>
      <c r="AD66" s="28"/>
      <c r="AE66" s="28"/>
      <c r="AF66" s="28"/>
      <c r="AG66" s="29">
        <f t="shared" si="39"/>
        <v>0</v>
      </c>
      <c r="AH66" s="29">
        <f t="shared" si="34"/>
        <v>0</v>
      </c>
      <c r="AI66" s="109">
        <f t="shared" si="40"/>
        <v>0</v>
      </c>
      <c r="AJ66" s="109">
        <f t="shared" si="35"/>
        <v>0</v>
      </c>
    </row>
    <row r="67" spans="1:36" s="11" customFormat="1" outlineLevel="1" x14ac:dyDescent="0.25">
      <c r="A67" s="22">
        <v>8</v>
      </c>
      <c r="B67" s="23"/>
      <c r="C67" s="32"/>
      <c r="D67" s="33"/>
      <c r="E67" s="34"/>
      <c r="F67" s="34"/>
      <c r="G67" s="34"/>
      <c r="H67" s="33"/>
      <c r="I67" s="33"/>
      <c r="J67" s="265"/>
      <c r="K67" s="35"/>
      <c r="L67" s="34"/>
      <c r="M67" s="28"/>
      <c r="N67" s="28"/>
      <c r="O67" s="28"/>
      <c r="P67" s="34"/>
      <c r="Q67" s="34"/>
      <c r="R67" s="28"/>
      <c r="S67" s="28"/>
      <c r="T67" s="28"/>
      <c r="U67" s="29">
        <f t="shared" si="36"/>
        <v>0</v>
      </c>
      <c r="V67" s="28"/>
      <c r="W67" s="28"/>
      <c r="X67" s="28"/>
      <c r="Y67" s="29">
        <f t="shared" si="37"/>
        <v>0</v>
      </c>
      <c r="Z67" s="28"/>
      <c r="AA67" s="28"/>
      <c r="AB67" s="28"/>
      <c r="AC67" s="29">
        <f t="shared" si="38"/>
        <v>0</v>
      </c>
      <c r="AD67" s="28"/>
      <c r="AE67" s="28"/>
      <c r="AF67" s="28"/>
      <c r="AG67" s="29">
        <f t="shared" si="39"/>
        <v>0</v>
      </c>
      <c r="AH67" s="29">
        <f t="shared" si="34"/>
        <v>0</v>
      </c>
      <c r="AI67" s="109">
        <f t="shared" si="40"/>
        <v>0</v>
      </c>
      <c r="AJ67" s="109">
        <f t="shared" si="35"/>
        <v>0</v>
      </c>
    </row>
    <row r="68" spans="1:36" outlineLevel="1" x14ac:dyDescent="0.25">
      <c r="A68" s="22">
        <v>9</v>
      </c>
      <c r="B68" s="23"/>
      <c r="C68" s="32"/>
      <c r="D68" s="33"/>
      <c r="E68" s="34"/>
      <c r="F68" s="34"/>
      <c r="G68" s="34"/>
      <c r="H68" s="33"/>
      <c r="I68" s="33"/>
      <c r="J68" s="265"/>
      <c r="K68" s="35"/>
      <c r="L68" s="34"/>
      <c r="M68" s="28"/>
      <c r="N68" s="28"/>
      <c r="O68" s="28"/>
      <c r="P68" s="34"/>
      <c r="Q68" s="34"/>
      <c r="R68" s="28"/>
      <c r="S68" s="28"/>
      <c r="T68" s="28"/>
      <c r="U68" s="29">
        <f t="shared" si="36"/>
        <v>0</v>
      </c>
      <c r="V68" s="28"/>
      <c r="W68" s="28"/>
      <c r="X68" s="28"/>
      <c r="Y68" s="29">
        <f t="shared" si="37"/>
        <v>0</v>
      </c>
      <c r="Z68" s="28"/>
      <c r="AA68" s="28"/>
      <c r="AB68" s="28"/>
      <c r="AC68" s="29">
        <f t="shared" si="38"/>
        <v>0</v>
      </c>
      <c r="AD68" s="28"/>
      <c r="AE68" s="28"/>
      <c r="AF68" s="28"/>
      <c r="AG68" s="29">
        <f t="shared" si="39"/>
        <v>0</v>
      </c>
      <c r="AH68" s="29">
        <f t="shared" si="34"/>
        <v>0</v>
      </c>
      <c r="AI68" s="109">
        <f t="shared" si="40"/>
        <v>0</v>
      </c>
      <c r="AJ68" s="109">
        <f t="shared" si="35"/>
        <v>0</v>
      </c>
    </row>
    <row r="69" spans="1:36" s="11" customFormat="1" outlineLevel="1" x14ac:dyDescent="0.25">
      <c r="A69" s="22">
        <v>10</v>
      </c>
      <c r="B69" s="23"/>
      <c r="C69" s="32"/>
      <c r="D69" s="33"/>
      <c r="E69" s="34"/>
      <c r="F69" s="34"/>
      <c r="G69" s="34"/>
      <c r="H69" s="33"/>
      <c r="I69" s="33"/>
      <c r="J69" s="265"/>
      <c r="K69" s="36"/>
      <c r="L69" s="34"/>
      <c r="M69" s="28"/>
      <c r="N69" s="28"/>
      <c r="O69" s="28"/>
      <c r="P69" s="34"/>
      <c r="Q69" s="34"/>
      <c r="R69" s="28"/>
      <c r="S69" s="28"/>
      <c r="T69" s="28"/>
      <c r="U69" s="29">
        <f t="shared" si="36"/>
        <v>0</v>
      </c>
      <c r="V69" s="28"/>
      <c r="W69" s="28"/>
      <c r="X69" s="28"/>
      <c r="Y69" s="29">
        <f t="shared" si="37"/>
        <v>0</v>
      </c>
      <c r="Z69" s="28"/>
      <c r="AA69" s="28"/>
      <c r="AB69" s="28"/>
      <c r="AC69" s="29">
        <f t="shared" si="38"/>
        <v>0</v>
      </c>
      <c r="AD69" s="28"/>
      <c r="AE69" s="28"/>
      <c r="AF69" s="28"/>
      <c r="AG69" s="29">
        <f t="shared" si="39"/>
        <v>0</v>
      </c>
      <c r="AH69" s="29">
        <f t="shared" si="34"/>
        <v>0</v>
      </c>
      <c r="AI69" s="109">
        <f t="shared" si="40"/>
        <v>0</v>
      </c>
      <c r="AJ69" s="109">
        <f t="shared" si="35"/>
        <v>0</v>
      </c>
    </row>
    <row r="70" spans="1:36" s="11" customFormat="1" x14ac:dyDescent="0.25">
      <c r="A70" s="574" t="s">
        <v>57</v>
      </c>
      <c r="B70" s="579"/>
      <c r="C70" s="575"/>
      <c r="D70" s="575"/>
      <c r="E70" s="575"/>
      <c r="F70" s="575"/>
      <c r="G70" s="575"/>
      <c r="H70" s="575"/>
      <c r="I70" s="576"/>
      <c r="J70" s="222">
        <f>SUM(J60:J69)</f>
        <v>0</v>
      </c>
      <c r="K70" s="222">
        <f>SUM(K60:K69)</f>
        <v>0</v>
      </c>
      <c r="L70" s="528"/>
      <c r="M70" s="222">
        <f>SUM(M60:M69)</f>
        <v>0</v>
      </c>
      <c r="N70" s="222">
        <f>SUM(N60:N69)</f>
        <v>0</v>
      </c>
      <c r="O70" s="222">
        <f>SUM(O60:O69)</f>
        <v>0</v>
      </c>
      <c r="P70" s="223"/>
      <c r="Q70" s="538"/>
      <c r="R70" s="222">
        <f t="shared" ref="R70:AH70" si="41">SUM(R60:R69)</f>
        <v>0</v>
      </c>
      <c r="S70" s="222">
        <f t="shared" si="41"/>
        <v>0</v>
      </c>
      <c r="T70" s="222">
        <f t="shared" si="41"/>
        <v>0</v>
      </c>
      <c r="U70" s="222">
        <f t="shared" si="41"/>
        <v>0</v>
      </c>
      <c r="V70" s="222">
        <f t="shared" si="41"/>
        <v>0</v>
      </c>
      <c r="W70" s="222">
        <f t="shared" si="41"/>
        <v>0</v>
      </c>
      <c r="X70" s="222">
        <f t="shared" si="41"/>
        <v>0</v>
      </c>
      <c r="Y70" s="222">
        <f t="shared" si="41"/>
        <v>0</v>
      </c>
      <c r="Z70" s="222">
        <f t="shared" si="41"/>
        <v>0</v>
      </c>
      <c r="AA70" s="222">
        <f t="shared" si="41"/>
        <v>0</v>
      </c>
      <c r="AB70" s="222">
        <f t="shared" si="41"/>
        <v>0</v>
      </c>
      <c r="AC70" s="222">
        <f t="shared" si="41"/>
        <v>0</v>
      </c>
      <c r="AD70" s="222">
        <f t="shared" si="41"/>
        <v>0</v>
      </c>
      <c r="AE70" s="222">
        <f t="shared" si="41"/>
        <v>0</v>
      </c>
      <c r="AF70" s="222">
        <f t="shared" si="41"/>
        <v>0</v>
      </c>
      <c r="AG70" s="222">
        <f t="shared" si="41"/>
        <v>0</v>
      </c>
      <c r="AH70" s="222">
        <f t="shared" si="41"/>
        <v>0</v>
      </c>
      <c r="AI70" s="230">
        <f>IF(ISERROR(AH70/J70),0,AH70/J70)</f>
        <v>0</v>
      </c>
      <c r="AJ70" s="230">
        <f>IF(ISERROR(AH70/$AH$166),0,AH70/$AH$166)</f>
        <v>0</v>
      </c>
    </row>
    <row r="71" spans="1:36" x14ac:dyDescent="0.25">
      <c r="A71" s="620" t="s">
        <v>58</v>
      </c>
      <c r="B71" s="621"/>
      <c r="C71" s="621"/>
      <c r="D71" s="621"/>
      <c r="E71" s="622"/>
      <c r="F71" s="16"/>
      <c r="G71" s="5"/>
      <c r="H71" s="17"/>
      <c r="I71" s="17"/>
      <c r="J71" s="265"/>
      <c r="K71" s="7"/>
      <c r="L71" s="18"/>
      <c r="M71" s="19"/>
      <c r="N71" s="19"/>
      <c r="O71" s="19"/>
      <c r="P71" s="5"/>
      <c r="Q71" s="20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108"/>
      <c r="AJ71" s="108"/>
    </row>
    <row r="72" spans="1:36" s="11" customFormat="1" outlineLevel="1" x14ac:dyDescent="0.25">
      <c r="A72" s="22">
        <v>1</v>
      </c>
      <c r="B72" s="23"/>
      <c r="C72" s="24"/>
      <c r="D72" s="25"/>
      <c r="E72" s="26"/>
      <c r="F72" s="26"/>
      <c r="G72" s="26"/>
      <c r="H72" s="25"/>
      <c r="I72" s="25"/>
      <c r="J72" s="265"/>
      <c r="K72" s="27"/>
      <c r="L72" s="26"/>
      <c r="M72" s="28"/>
      <c r="N72" s="28"/>
      <c r="O72" s="28"/>
      <c r="P72" s="26"/>
      <c r="Q72" s="26"/>
      <c r="R72" s="28"/>
      <c r="S72" s="28"/>
      <c r="T72" s="28"/>
      <c r="U72" s="29">
        <f>SUM(R72:T72)</f>
        <v>0</v>
      </c>
      <c r="V72" s="28"/>
      <c r="W72" s="28"/>
      <c r="X72" s="28"/>
      <c r="Y72" s="29">
        <f>SUM(V72:X72)</f>
        <v>0</v>
      </c>
      <c r="Z72" s="28"/>
      <c r="AA72" s="28"/>
      <c r="AB72" s="28"/>
      <c r="AC72" s="29">
        <f>SUM(Z72:AB72)</f>
        <v>0</v>
      </c>
      <c r="AD72" s="28"/>
      <c r="AE72" s="28"/>
      <c r="AF72" s="28"/>
      <c r="AG72" s="29">
        <f>SUM(AD72:AF72)</f>
        <v>0</v>
      </c>
      <c r="AH72" s="29">
        <f t="shared" ref="AH72:AH81" si="42">SUM(U72,Y72,AC72,AG72)</f>
        <v>0</v>
      </c>
      <c r="AI72" s="109">
        <f>IF(ISERROR(AH72/J72),0,AH72/J72)</f>
        <v>0</v>
      </c>
      <c r="AJ72" s="109">
        <f t="shared" ref="AJ72:AJ81" si="43">IF(ISERROR(AH72/$AH$166),"-",AH72/$AH$166)</f>
        <v>0</v>
      </c>
    </row>
    <row r="73" spans="1:36" s="11" customFormat="1" outlineLevel="1" x14ac:dyDescent="0.25">
      <c r="A73" s="22">
        <v>2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ref="U73:U81" si="44">SUM(R73:T73)</f>
        <v>0</v>
      </c>
      <c r="V73" s="28"/>
      <c r="W73" s="28"/>
      <c r="X73" s="28"/>
      <c r="Y73" s="29">
        <f t="shared" ref="Y73:Y81" si="45">SUM(V73:X73)</f>
        <v>0</v>
      </c>
      <c r="Z73" s="28"/>
      <c r="AA73" s="28"/>
      <c r="AB73" s="28"/>
      <c r="AC73" s="29">
        <f t="shared" ref="AC73:AC81" si="46">SUM(Z73:AB73)</f>
        <v>0</v>
      </c>
      <c r="AD73" s="28"/>
      <c r="AE73" s="28"/>
      <c r="AF73" s="28"/>
      <c r="AG73" s="29">
        <f t="shared" ref="AG73:AG81" si="47">SUM(AD73:AF73)</f>
        <v>0</v>
      </c>
      <c r="AH73" s="29">
        <f t="shared" si="42"/>
        <v>0</v>
      </c>
      <c r="AI73" s="109">
        <f t="shared" ref="AI73:AI81" si="48">IF(ISERROR(AH73/J73),0,AH73/J73)</f>
        <v>0</v>
      </c>
      <c r="AJ73" s="109">
        <f t="shared" si="43"/>
        <v>0</v>
      </c>
    </row>
    <row r="74" spans="1:36" outlineLevel="1" x14ac:dyDescent="0.25">
      <c r="A74" s="22">
        <v>3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4"/>
        <v>0</v>
      </c>
      <c r="V74" s="28"/>
      <c r="W74" s="28"/>
      <c r="X74" s="28"/>
      <c r="Y74" s="29">
        <f t="shared" si="45"/>
        <v>0</v>
      </c>
      <c r="Z74" s="28"/>
      <c r="AA74" s="28"/>
      <c r="AB74" s="28"/>
      <c r="AC74" s="29">
        <f t="shared" si="46"/>
        <v>0</v>
      </c>
      <c r="AD74" s="28"/>
      <c r="AE74" s="28"/>
      <c r="AF74" s="28"/>
      <c r="AG74" s="29">
        <f t="shared" si="47"/>
        <v>0</v>
      </c>
      <c r="AH74" s="29">
        <f t="shared" si="42"/>
        <v>0</v>
      </c>
      <c r="AI74" s="109">
        <f t="shared" si="48"/>
        <v>0</v>
      </c>
      <c r="AJ74" s="109">
        <f t="shared" si="43"/>
        <v>0</v>
      </c>
    </row>
    <row r="75" spans="1:36" s="11" customFormat="1" outlineLevel="1" x14ac:dyDescent="0.25">
      <c r="A75" s="22">
        <v>4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4"/>
        <v>0</v>
      </c>
      <c r="V75" s="28"/>
      <c r="W75" s="28"/>
      <c r="X75" s="28"/>
      <c r="Y75" s="29">
        <f t="shared" si="45"/>
        <v>0</v>
      </c>
      <c r="Z75" s="28"/>
      <c r="AA75" s="28"/>
      <c r="AB75" s="28"/>
      <c r="AC75" s="29">
        <f t="shared" si="46"/>
        <v>0</v>
      </c>
      <c r="AD75" s="28"/>
      <c r="AE75" s="28"/>
      <c r="AF75" s="28"/>
      <c r="AG75" s="29">
        <f t="shared" si="47"/>
        <v>0</v>
      </c>
      <c r="AH75" s="29">
        <f t="shared" si="42"/>
        <v>0</v>
      </c>
      <c r="AI75" s="109">
        <f t="shared" si="48"/>
        <v>0</v>
      </c>
      <c r="AJ75" s="109">
        <f t="shared" si="43"/>
        <v>0</v>
      </c>
    </row>
    <row r="76" spans="1:36" s="11" customFormat="1" outlineLevel="1" x14ac:dyDescent="0.25">
      <c r="A76" s="22">
        <v>5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4"/>
        <v>0</v>
      </c>
      <c r="V76" s="28"/>
      <c r="W76" s="28"/>
      <c r="X76" s="28"/>
      <c r="Y76" s="29">
        <f t="shared" si="45"/>
        <v>0</v>
      </c>
      <c r="Z76" s="28"/>
      <c r="AA76" s="28"/>
      <c r="AB76" s="28"/>
      <c r="AC76" s="29">
        <f t="shared" si="46"/>
        <v>0</v>
      </c>
      <c r="AD76" s="28"/>
      <c r="AE76" s="28"/>
      <c r="AF76" s="28"/>
      <c r="AG76" s="29">
        <f t="shared" si="47"/>
        <v>0</v>
      </c>
      <c r="AH76" s="29">
        <f t="shared" si="42"/>
        <v>0</v>
      </c>
      <c r="AI76" s="109">
        <f t="shared" si="48"/>
        <v>0</v>
      </c>
      <c r="AJ76" s="109">
        <f t="shared" si="43"/>
        <v>0</v>
      </c>
    </row>
    <row r="77" spans="1:36" outlineLevel="1" x14ac:dyDescent="0.25">
      <c r="A77" s="22">
        <v>6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4"/>
        <v>0</v>
      </c>
      <c r="V77" s="28"/>
      <c r="W77" s="28"/>
      <c r="X77" s="28"/>
      <c r="Y77" s="29">
        <f t="shared" si="45"/>
        <v>0</v>
      </c>
      <c r="Z77" s="28"/>
      <c r="AA77" s="28"/>
      <c r="AB77" s="28"/>
      <c r="AC77" s="29">
        <f t="shared" si="46"/>
        <v>0</v>
      </c>
      <c r="AD77" s="28"/>
      <c r="AE77" s="28"/>
      <c r="AF77" s="28"/>
      <c r="AG77" s="29">
        <f t="shared" si="47"/>
        <v>0</v>
      </c>
      <c r="AH77" s="29">
        <f t="shared" si="42"/>
        <v>0</v>
      </c>
      <c r="AI77" s="109">
        <f t="shared" si="48"/>
        <v>0</v>
      </c>
      <c r="AJ77" s="109">
        <f t="shared" si="43"/>
        <v>0</v>
      </c>
    </row>
    <row r="78" spans="1:36" s="11" customFormat="1" outlineLevel="1" x14ac:dyDescent="0.25">
      <c r="A78" s="22">
        <v>7</v>
      </c>
      <c r="B78" s="23"/>
      <c r="C78" s="32"/>
      <c r="D78" s="33"/>
      <c r="E78" s="34"/>
      <c r="F78" s="34"/>
      <c r="G78" s="34"/>
      <c r="H78" s="33"/>
      <c r="I78" s="33"/>
      <c r="J78" s="265"/>
      <c r="K78" s="35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4"/>
        <v>0</v>
      </c>
      <c r="V78" s="28"/>
      <c r="W78" s="28"/>
      <c r="X78" s="28"/>
      <c r="Y78" s="29">
        <f t="shared" si="45"/>
        <v>0</v>
      </c>
      <c r="Z78" s="28"/>
      <c r="AA78" s="28"/>
      <c r="AB78" s="28"/>
      <c r="AC78" s="29">
        <f t="shared" si="46"/>
        <v>0</v>
      </c>
      <c r="AD78" s="28"/>
      <c r="AE78" s="28"/>
      <c r="AF78" s="28"/>
      <c r="AG78" s="29">
        <f t="shared" si="47"/>
        <v>0</v>
      </c>
      <c r="AH78" s="29">
        <f t="shared" si="42"/>
        <v>0</v>
      </c>
      <c r="AI78" s="109">
        <f t="shared" si="48"/>
        <v>0</v>
      </c>
      <c r="AJ78" s="109">
        <f t="shared" si="43"/>
        <v>0</v>
      </c>
    </row>
    <row r="79" spans="1:36" s="11" customFormat="1" outlineLevel="1" x14ac:dyDescent="0.25">
      <c r="A79" s="22">
        <v>8</v>
      </c>
      <c r="B79" s="23"/>
      <c r="C79" s="32"/>
      <c r="D79" s="33"/>
      <c r="E79" s="34"/>
      <c r="F79" s="34"/>
      <c r="G79" s="34"/>
      <c r="H79" s="33"/>
      <c r="I79" s="33"/>
      <c r="J79" s="265"/>
      <c r="K79" s="35"/>
      <c r="L79" s="34"/>
      <c r="M79" s="28"/>
      <c r="N79" s="28"/>
      <c r="O79" s="28"/>
      <c r="P79" s="34"/>
      <c r="Q79" s="34"/>
      <c r="R79" s="28"/>
      <c r="S79" s="28"/>
      <c r="T79" s="28"/>
      <c r="U79" s="29">
        <f t="shared" si="44"/>
        <v>0</v>
      </c>
      <c r="V79" s="28"/>
      <c r="W79" s="28"/>
      <c r="X79" s="28"/>
      <c r="Y79" s="29">
        <f t="shared" si="45"/>
        <v>0</v>
      </c>
      <c r="Z79" s="28"/>
      <c r="AA79" s="28"/>
      <c r="AB79" s="28"/>
      <c r="AC79" s="29">
        <f t="shared" si="46"/>
        <v>0</v>
      </c>
      <c r="AD79" s="28"/>
      <c r="AE79" s="28"/>
      <c r="AF79" s="28"/>
      <c r="AG79" s="29">
        <f t="shared" si="47"/>
        <v>0</v>
      </c>
      <c r="AH79" s="29">
        <f t="shared" si="42"/>
        <v>0</v>
      </c>
      <c r="AI79" s="109">
        <f t="shared" si="48"/>
        <v>0</v>
      </c>
      <c r="AJ79" s="109">
        <f t="shared" si="43"/>
        <v>0</v>
      </c>
    </row>
    <row r="80" spans="1:36" outlineLevel="1" x14ac:dyDescent="0.25">
      <c r="A80" s="22">
        <v>9</v>
      </c>
      <c r="B80" s="23"/>
      <c r="C80" s="32"/>
      <c r="D80" s="33"/>
      <c r="E80" s="34"/>
      <c r="F80" s="34"/>
      <c r="G80" s="34"/>
      <c r="H80" s="33"/>
      <c r="I80" s="33"/>
      <c r="J80" s="265"/>
      <c r="K80" s="35"/>
      <c r="L80" s="34"/>
      <c r="M80" s="28"/>
      <c r="N80" s="28"/>
      <c r="O80" s="28"/>
      <c r="P80" s="34"/>
      <c r="Q80" s="34"/>
      <c r="R80" s="28"/>
      <c r="S80" s="28"/>
      <c r="T80" s="28"/>
      <c r="U80" s="29">
        <f t="shared" si="44"/>
        <v>0</v>
      </c>
      <c r="V80" s="28"/>
      <c r="W80" s="28"/>
      <c r="X80" s="28"/>
      <c r="Y80" s="29">
        <f t="shared" si="45"/>
        <v>0</v>
      </c>
      <c r="Z80" s="28"/>
      <c r="AA80" s="28"/>
      <c r="AB80" s="28"/>
      <c r="AC80" s="29">
        <f t="shared" si="46"/>
        <v>0</v>
      </c>
      <c r="AD80" s="28"/>
      <c r="AE80" s="28"/>
      <c r="AF80" s="28"/>
      <c r="AG80" s="29">
        <f t="shared" si="47"/>
        <v>0</v>
      </c>
      <c r="AH80" s="29">
        <f t="shared" si="42"/>
        <v>0</v>
      </c>
      <c r="AI80" s="109">
        <f t="shared" si="48"/>
        <v>0</v>
      </c>
      <c r="AJ80" s="109">
        <f t="shared" si="43"/>
        <v>0</v>
      </c>
    </row>
    <row r="81" spans="1:36" s="11" customFormat="1" outlineLevel="1" x14ac:dyDescent="0.25">
      <c r="A81" s="22">
        <v>10</v>
      </c>
      <c r="B81" s="23"/>
      <c r="C81" s="32"/>
      <c r="D81" s="33"/>
      <c r="E81" s="34"/>
      <c r="F81" s="34"/>
      <c r="G81" s="34"/>
      <c r="H81" s="33"/>
      <c r="I81" s="33"/>
      <c r="J81" s="265"/>
      <c r="K81" s="36"/>
      <c r="L81" s="34"/>
      <c r="M81" s="28"/>
      <c r="N81" s="28"/>
      <c r="O81" s="28"/>
      <c r="P81" s="34"/>
      <c r="Q81" s="34"/>
      <c r="R81" s="28"/>
      <c r="S81" s="28"/>
      <c r="T81" s="28"/>
      <c r="U81" s="29">
        <f t="shared" si="44"/>
        <v>0</v>
      </c>
      <c r="V81" s="28"/>
      <c r="W81" s="28"/>
      <c r="X81" s="28"/>
      <c r="Y81" s="29">
        <f t="shared" si="45"/>
        <v>0</v>
      </c>
      <c r="Z81" s="28"/>
      <c r="AA81" s="28"/>
      <c r="AB81" s="28"/>
      <c r="AC81" s="29">
        <f t="shared" si="46"/>
        <v>0</v>
      </c>
      <c r="AD81" s="28"/>
      <c r="AE81" s="28"/>
      <c r="AF81" s="28"/>
      <c r="AG81" s="29">
        <f t="shared" si="47"/>
        <v>0</v>
      </c>
      <c r="AH81" s="29">
        <f t="shared" si="42"/>
        <v>0</v>
      </c>
      <c r="AI81" s="109">
        <f t="shared" si="48"/>
        <v>0</v>
      </c>
      <c r="AJ81" s="109">
        <f t="shared" si="43"/>
        <v>0</v>
      </c>
    </row>
    <row r="82" spans="1:36" s="11" customFormat="1" x14ac:dyDescent="0.25">
      <c r="A82" s="574" t="s">
        <v>59</v>
      </c>
      <c r="B82" s="579"/>
      <c r="C82" s="575"/>
      <c r="D82" s="575"/>
      <c r="E82" s="575"/>
      <c r="F82" s="575"/>
      <c r="G82" s="575"/>
      <c r="H82" s="575"/>
      <c r="I82" s="576"/>
      <c r="J82" s="222">
        <f>SUM(J72:J81)</f>
        <v>0</v>
      </c>
      <c r="K82" s="222">
        <f>SUM(K72:K81)</f>
        <v>0</v>
      </c>
      <c r="L82" s="528"/>
      <c r="M82" s="222">
        <f>SUM(M72:M81)</f>
        <v>0</v>
      </c>
      <c r="N82" s="222">
        <f>SUM(N72:N81)</f>
        <v>0</v>
      </c>
      <c r="O82" s="222">
        <f>SUM(O72:O81)</f>
        <v>0</v>
      </c>
      <c r="P82" s="223"/>
      <c r="Q82" s="538"/>
      <c r="R82" s="222">
        <f t="shared" ref="R82:AH82" si="49">SUM(R72:R81)</f>
        <v>0</v>
      </c>
      <c r="S82" s="222">
        <f t="shared" si="49"/>
        <v>0</v>
      </c>
      <c r="T82" s="222">
        <f t="shared" si="49"/>
        <v>0</v>
      </c>
      <c r="U82" s="222">
        <f t="shared" si="49"/>
        <v>0</v>
      </c>
      <c r="V82" s="222">
        <f t="shared" si="49"/>
        <v>0</v>
      </c>
      <c r="W82" s="222">
        <f t="shared" si="49"/>
        <v>0</v>
      </c>
      <c r="X82" s="222">
        <f t="shared" si="49"/>
        <v>0</v>
      </c>
      <c r="Y82" s="222">
        <f t="shared" si="49"/>
        <v>0</v>
      </c>
      <c r="Z82" s="222">
        <f t="shared" si="49"/>
        <v>0</v>
      </c>
      <c r="AA82" s="222">
        <f t="shared" si="49"/>
        <v>0</v>
      </c>
      <c r="AB82" s="222">
        <f t="shared" si="49"/>
        <v>0</v>
      </c>
      <c r="AC82" s="222">
        <f t="shared" si="49"/>
        <v>0</v>
      </c>
      <c r="AD82" s="222">
        <f t="shared" si="49"/>
        <v>0</v>
      </c>
      <c r="AE82" s="222">
        <f t="shared" si="49"/>
        <v>0</v>
      </c>
      <c r="AF82" s="222">
        <f t="shared" si="49"/>
        <v>0</v>
      </c>
      <c r="AG82" s="222">
        <f t="shared" si="49"/>
        <v>0</v>
      </c>
      <c r="AH82" s="222">
        <f t="shared" si="49"/>
        <v>0</v>
      </c>
      <c r="AI82" s="230">
        <f>IF(ISERROR(AH82/J82),0,AH82/J82)</f>
        <v>0</v>
      </c>
      <c r="AJ82" s="230">
        <f>IF(ISERROR(AH82/$AH$166),0,AH82/$AH$166)</f>
        <v>0</v>
      </c>
    </row>
    <row r="83" spans="1:36" x14ac:dyDescent="0.25">
      <c r="A83" s="620" t="s">
        <v>60</v>
      </c>
      <c r="B83" s="621"/>
      <c r="C83" s="621"/>
      <c r="D83" s="621"/>
      <c r="E83" s="622"/>
      <c r="F83" s="16"/>
      <c r="G83" s="5"/>
      <c r="H83" s="17"/>
      <c r="I83" s="17"/>
      <c r="J83" s="265"/>
      <c r="K83" s="7"/>
      <c r="L83" s="18"/>
      <c r="M83" s="19"/>
      <c r="N83" s="19"/>
      <c r="O83" s="19"/>
      <c r="P83" s="5"/>
      <c r="Q83" s="20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108"/>
      <c r="AJ83" s="108"/>
    </row>
    <row r="84" spans="1:36" s="11" customFormat="1" outlineLevel="1" x14ac:dyDescent="0.25">
      <c r="A84" s="22">
        <v>1</v>
      </c>
      <c r="B84" s="23"/>
      <c r="C84" s="24"/>
      <c r="D84" s="25"/>
      <c r="E84" s="26"/>
      <c r="F84" s="26"/>
      <c r="G84" s="26"/>
      <c r="H84" s="25"/>
      <c r="I84" s="25"/>
      <c r="J84" s="265"/>
      <c r="K84" s="27"/>
      <c r="L84" s="26"/>
      <c r="M84" s="28"/>
      <c r="N84" s="28"/>
      <c r="O84" s="28"/>
      <c r="P84" s="26"/>
      <c r="Q84" s="26"/>
      <c r="R84" s="28"/>
      <c r="S84" s="28"/>
      <c r="T84" s="28"/>
      <c r="U84" s="29">
        <f>SUM(R84:T84)</f>
        <v>0</v>
      </c>
      <c r="V84" s="28"/>
      <c r="W84" s="28"/>
      <c r="X84" s="28"/>
      <c r="Y84" s="29">
        <f>SUM(V84:X84)</f>
        <v>0</v>
      </c>
      <c r="Z84" s="28"/>
      <c r="AA84" s="28"/>
      <c r="AB84" s="28"/>
      <c r="AC84" s="29">
        <f>SUM(Z84:AB84)</f>
        <v>0</v>
      </c>
      <c r="AD84" s="28"/>
      <c r="AE84" s="28"/>
      <c r="AF84" s="28"/>
      <c r="AG84" s="29">
        <f>SUM(AD84:AF84)</f>
        <v>0</v>
      </c>
      <c r="AH84" s="29">
        <f t="shared" ref="AH84:AH93" si="50">SUM(U84,Y84,AC84,AG84)</f>
        <v>0</v>
      </c>
      <c r="AI84" s="109">
        <f>IF(ISERROR(AH84/J84),0,AH84/J84)</f>
        <v>0</v>
      </c>
      <c r="AJ84" s="109">
        <f t="shared" ref="AJ84:AJ93" si="51">IF(ISERROR(AH84/$AH$166),"-",AH84/$AH$166)</f>
        <v>0</v>
      </c>
    </row>
    <row r="85" spans="1:36" s="11" customFormat="1" outlineLevel="1" x14ac:dyDescent="0.25">
      <c r="A85" s="22">
        <v>2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ref="U85:U93" si="52">SUM(R85:T85)</f>
        <v>0</v>
      </c>
      <c r="V85" s="28"/>
      <c r="W85" s="28"/>
      <c r="X85" s="28"/>
      <c r="Y85" s="29">
        <f t="shared" ref="Y85:Y93" si="53">SUM(V85:X85)</f>
        <v>0</v>
      </c>
      <c r="Z85" s="28"/>
      <c r="AA85" s="28"/>
      <c r="AB85" s="28"/>
      <c r="AC85" s="29">
        <f t="shared" ref="AC85:AC93" si="54">SUM(Z85:AB85)</f>
        <v>0</v>
      </c>
      <c r="AD85" s="28"/>
      <c r="AE85" s="28"/>
      <c r="AF85" s="28"/>
      <c r="AG85" s="29">
        <f t="shared" ref="AG85:AG93" si="55">SUM(AD85:AF85)</f>
        <v>0</v>
      </c>
      <c r="AH85" s="29">
        <f t="shared" si="50"/>
        <v>0</v>
      </c>
      <c r="AI85" s="109">
        <f t="shared" ref="AI85:AI93" si="56">IF(ISERROR(AH85/J85),0,AH85/J85)</f>
        <v>0</v>
      </c>
      <c r="AJ85" s="109">
        <f t="shared" si="51"/>
        <v>0</v>
      </c>
    </row>
    <row r="86" spans="1:36" outlineLevel="1" x14ac:dyDescent="0.25">
      <c r="A86" s="22">
        <v>3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2"/>
        <v>0</v>
      </c>
      <c r="V86" s="28"/>
      <c r="W86" s="28"/>
      <c r="X86" s="28"/>
      <c r="Y86" s="29">
        <f t="shared" si="53"/>
        <v>0</v>
      </c>
      <c r="Z86" s="28"/>
      <c r="AA86" s="28"/>
      <c r="AB86" s="28"/>
      <c r="AC86" s="29">
        <f t="shared" si="54"/>
        <v>0</v>
      </c>
      <c r="AD86" s="28"/>
      <c r="AE86" s="28"/>
      <c r="AF86" s="28"/>
      <c r="AG86" s="29">
        <f t="shared" si="55"/>
        <v>0</v>
      </c>
      <c r="AH86" s="29">
        <f t="shared" si="50"/>
        <v>0</v>
      </c>
      <c r="AI86" s="109">
        <f t="shared" si="56"/>
        <v>0</v>
      </c>
      <c r="AJ86" s="109">
        <f t="shared" si="51"/>
        <v>0</v>
      </c>
    </row>
    <row r="87" spans="1:36" s="11" customFormat="1" outlineLevel="1" x14ac:dyDescent="0.25">
      <c r="A87" s="22">
        <v>4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2"/>
        <v>0</v>
      </c>
      <c r="V87" s="28"/>
      <c r="W87" s="28"/>
      <c r="X87" s="28"/>
      <c r="Y87" s="29">
        <f t="shared" si="53"/>
        <v>0</v>
      </c>
      <c r="Z87" s="28"/>
      <c r="AA87" s="28"/>
      <c r="AB87" s="28"/>
      <c r="AC87" s="29">
        <f t="shared" si="54"/>
        <v>0</v>
      </c>
      <c r="AD87" s="28"/>
      <c r="AE87" s="28"/>
      <c r="AF87" s="28"/>
      <c r="AG87" s="29">
        <f t="shared" si="55"/>
        <v>0</v>
      </c>
      <c r="AH87" s="29">
        <f t="shared" si="50"/>
        <v>0</v>
      </c>
      <c r="AI87" s="109">
        <f t="shared" si="56"/>
        <v>0</v>
      </c>
      <c r="AJ87" s="109">
        <f t="shared" si="51"/>
        <v>0</v>
      </c>
    </row>
    <row r="88" spans="1:36" s="11" customFormat="1" outlineLevel="1" x14ac:dyDescent="0.25">
      <c r="A88" s="22">
        <v>5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2"/>
        <v>0</v>
      </c>
      <c r="V88" s="28"/>
      <c r="W88" s="28"/>
      <c r="X88" s="28"/>
      <c r="Y88" s="29">
        <f t="shared" si="53"/>
        <v>0</v>
      </c>
      <c r="Z88" s="28"/>
      <c r="AA88" s="28"/>
      <c r="AB88" s="28"/>
      <c r="AC88" s="29">
        <f t="shared" si="54"/>
        <v>0</v>
      </c>
      <c r="AD88" s="28"/>
      <c r="AE88" s="28"/>
      <c r="AF88" s="28"/>
      <c r="AG88" s="29">
        <f t="shared" si="55"/>
        <v>0</v>
      </c>
      <c r="AH88" s="29">
        <f t="shared" si="50"/>
        <v>0</v>
      </c>
      <c r="AI88" s="109">
        <f t="shared" si="56"/>
        <v>0</v>
      </c>
      <c r="AJ88" s="109">
        <f t="shared" si="51"/>
        <v>0</v>
      </c>
    </row>
    <row r="89" spans="1:36" outlineLevel="1" x14ac:dyDescent="0.25">
      <c r="A89" s="22">
        <v>6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2"/>
        <v>0</v>
      </c>
      <c r="V89" s="28"/>
      <c r="W89" s="28"/>
      <c r="X89" s="28"/>
      <c r="Y89" s="29">
        <f t="shared" si="53"/>
        <v>0</v>
      </c>
      <c r="Z89" s="28"/>
      <c r="AA89" s="28"/>
      <c r="AB89" s="28"/>
      <c r="AC89" s="29">
        <f t="shared" si="54"/>
        <v>0</v>
      </c>
      <c r="AD89" s="28"/>
      <c r="AE89" s="28"/>
      <c r="AF89" s="28"/>
      <c r="AG89" s="29">
        <f t="shared" si="55"/>
        <v>0</v>
      </c>
      <c r="AH89" s="29">
        <f t="shared" si="50"/>
        <v>0</v>
      </c>
      <c r="AI89" s="109">
        <f t="shared" si="56"/>
        <v>0</v>
      </c>
      <c r="AJ89" s="109">
        <f t="shared" si="51"/>
        <v>0</v>
      </c>
    </row>
    <row r="90" spans="1:36" s="11" customFormat="1" outlineLevel="1" x14ac:dyDescent="0.25">
      <c r="A90" s="22">
        <v>7</v>
      </c>
      <c r="B90" s="23"/>
      <c r="C90" s="32"/>
      <c r="D90" s="33"/>
      <c r="E90" s="34"/>
      <c r="F90" s="34"/>
      <c r="G90" s="34"/>
      <c r="H90" s="33"/>
      <c r="I90" s="33"/>
      <c r="J90" s="265"/>
      <c r="K90" s="35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2"/>
        <v>0</v>
      </c>
      <c r="V90" s="28"/>
      <c r="W90" s="28"/>
      <c r="X90" s="28"/>
      <c r="Y90" s="29">
        <f t="shared" si="53"/>
        <v>0</v>
      </c>
      <c r="Z90" s="28"/>
      <c r="AA90" s="28"/>
      <c r="AB90" s="28"/>
      <c r="AC90" s="29">
        <f t="shared" si="54"/>
        <v>0</v>
      </c>
      <c r="AD90" s="28"/>
      <c r="AE90" s="28"/>
      <c r="AF90" s="28"/>
      <c r="AG90" s="29">
        <f t="shared" si="55"/>
        <v>0</v>
      </c>
      <c r="AH90" s="29">
        <f t="shared" si="50"/>
        <v>0</v>
      </c>
      <c r="AI90" s="109">
        <f t="shared" si="56"/>
        <v>0</v>
      </c>
      <c r="AJ90" s="109">
        <f t="shared" si="51"/>
        <v>0</v>
      </c>
    </row>
    <row r="91" spans="1:36" s="11" customFormat="1" outlineLevel="1" x14ac:dyDescent="0.25">
      <c r="A91" s="22">
        <v>8</v>
      </c>
      <c r="B91" s="23"/>
      <c r="C91" s="32"/>
      <c r="D91" s="33"/>
      <c r="E91" s="34"/>
      <c r="F91" s="34"/>
      <c r="G91" s="34"/>
      <c r="H91" s="33"/>
      <c r="I91" s="33"/>
      <c r="J91" s="265"/>
      <c r="K91" s="35"/>
      <c r="L91" s="34"/>
      <c r="M91" s="28"/>
      <c r="N91" s="28"/>
      <c r="O91" s="28"/>
      <c r="P91" s="34"/>
      <c r="Q91" s="34"/>
      <c r="R91" s="28"/>
      <c r="S91" s="28"/>
      <c r="T91" s="28"/>
      <c r="U91" s="29">
        <f t="shared" si="52"/>
        <v>0</v>
      </c>
      <c r="V91" s="28"/>
      <c r="W91" s="28"/>
      <c r="X91" s="28"/>
      <c r="Y91" s="29">
        <f t="shared" si="53"/>
        <v>0</v>
      </c>
      <c r="Z91" s="28"/>
      <c r="AA91" s="28"/>
      <c r="AB91" s="28"/>
      <c r="AC91" s="29">
        <f t="shared" si="54"/>
        <v>0</v>
      </c>
      <c r="AD91" s="28"/>
      <c r="AE91" s="28"/>
      <c r="AF91" s="28"/>
      <c r="AG91" s="29">
        <f t="shared" si="55"/>
        <v>0</v>
      </c>
      <c r="AH91" s="29">
        <f t="shared" si="50"/>
        <v>0</v>
      </c>
      <c r="AI91" s="109">
        <f t="shared" si="56"/>
        <v>0</v>
      </c>
      <c r="AJ91" s="109">
        <f t="shared" si="51"/>
        <v>0</v>
      </c>
    </row>
    <row r="92" spans="1:36" outlineLevel="1" x14ac:dyDescent="0.25">
      <c r="A92" s="22">
        <v>9</v>
      </c>
      <c r="B92" s="23"/>
      <c r="C92" s="32"/>
      <c r="D92" s="33"/>
      <c r="E92" s="34"/>
      <c r="F92" s="34"/>
      <c r="G92" s="34"/>
      <c r="H92" s="33"/>
      <c r="I92" s="33"/>
      <c r="J92" s="265"/>
      <c r="K92" s="35"/>
      <c r="L92" s="34"/>
      <c r="M92" s="28"/>
      <c r="N92" s="28"/>
      <c r="O92" s="28"/>
      <c r="P92" s="34"/>
      <c r="Q92" s="34"/>
      <c r="R92" s="28"/>
      <c r="S92" s="28"/>
      <c r="T92" s="28"/>
      <c r="U92" s="29">
        <f t="shared" si="52"/>
        <v>0</v>
      </c>
      <c r="V92" s="28"/>
      <c r="W92" s="28"/>
      <c r="X92" s="28"/>
      <c r="Y92" s="29">
        <f t="shared" si="53"/>
        <v>0</v>
      </c>
      <c r="Z92" s="28"/>
      <c r="AA92" s="28"/>
      <c r="AB92" s="28"/>
      <c r="AC92" s="29">
        <f t="shared" si="54"/>
        <v>0</v>
      </c>
      <c r="AD92" s="28"/>
      <c r="AE92" s="28"/>
      <c r="AF92" s="28"/>
      <c r="AG92" s="29">
        <f t="shared" si="55"/>
        <v>0</v>
      </c>
      <c r="AH92" s="29">
        <f t="shared" si="50"/>
        <v>0</v>
      </c>
      <c r="AI92" s="109">
        <f t="shared" si="56"/>
        <v>0</v>
      </c>
      <c r="AJ92" s="109">
        <f t="shared" si="51"/>
        <v>0</v>
      </c>
    </row>
    <row r="93" spans="1:36" s="11" customFormat="1" outlineLevel="1" x14ac:dyDescent="0.25">
      <c r="A93" s="22">
        <v>10</v>
      </c>
      <c r="B93" s="23"/>
      <c r="C93" s="32"/>
      <c r="D93" s="33"/>
      <c r="E93" s="34"/>
      <c r="F93" s="34"/>
      <c r="G93" s="34"/>
      <c r="H93" s="33"/>
      <c r="I93" s="33"/>
      <c r="J93" s="265"/>
      <c r="K93" s="36"/>
      <c r="L93" s="34"/>
      <c r="M93" s="28"/>
      <c r="N93" s="28"/>
      <c r="O93" s="28"/>
      <c r="P93" s="34"/>
      <c r="Q93" s="34"/>
      <c r="R93" s="28"/>
      <c r="S93" s="28"/>
      <c r="T93" s="28"/>
      <c r="U93" s="29">
        <f t="shared" si="52"/>
        <v>0</v>
      </c>
      <c r="V93" s="28"/>
      <c r="W93" s="28"/>
      <c r="X93" s="28"/>
      <c r="Y93" s="29">
        <f t="shared" si="53"/>
        <v>0</v>
      </c>
      <c r="Z93" s="28"/>
      <c r="AA93" s="28"/>
      <c r="AB93" s="28"/>
      <c r="AC93" s="29">
        <f t="shared" si="54"/>
        <v>0</v>
      </c>
      <c r="AD93" s="28"/>
      <c r="AE93" s="28"/>
      <c r="AF93" s="28"/>
      <c r="AG93" s="29">
        <f t="shared" si="55"/>
        <v>0</v>
      </c>
      <c r="AH93" s="29">
        <f t="shared" si="50"/>
        <v>0</v>
      </c>
      <c r="AI93" s="109">
        <f t="shared" si="56"/>
        <v>0</v>
      </c>
      <c r="AJ93" s="109">
        <f t="shared" si="51"/>
        <v>0</v>
      </c>
    </row>
    <row r="94" spans="1:36" s="11" customFormat="1" x14ac:dyDescent="0.25">
      <c r="A94" s="574" t="s">
        <v>61</v>
      </c>
      <c r="B94" s="579"/>
      <c r="C94" s="575"/>
      <c r="D94" s="575"/>
      <c r="E94" s="575"/>
      <c r="F94" s="575"/>
      <c r="G94" s="575"/>
      <c r="H94" s="575"/>
      <c r="I94" s="576"/>
      <c r="J94" s="222">
        <f>SUM(J84:J93)</f>
        <v>0</v>
      </c>
      <c r="K94" s="222">
        <f>SUM(K84:K93)</f>
        <v>0</v>
      </c>
      <c r="L94" s="528"/>
      <c r="M94" s="222">
        <f>SUM(M84:M93)</f>
        <v>0</v>
      </c>
      <c r="N94" s="222">
        <f>SUM(N84:N93)</f>
        <v>0</v>
      </c>
      <c r="O94" s="222">
        <f>SUM(O84:O93)</f>
        <v>0</v>
      </c>
      <c r="P94" s="223"/>
      <c r="Q94" s="538"/>
      <c r="R94" s="222">
        <f t="shared" ref="R94:AH94" si="57">SUM(R84:R93)</f>
        <v>0</v>
      </c>
      <c r="S94" s="222">
        <f t="shared" si="57"/>
        <v>0</v>
      </c>
      <c r="T94" s="222">
        <f t="shared" si="57"/>
        <v>0</v>
      </c>
      <c r="U94" s="222">
        <f t="shared" si="57"/>
        <v>0</v>
      </c>
      <c r="V94" s="222">
        <f t="shared" si="57"/>
        <v>0</v>
      </c>
      <c r="W94" s="222">
        <f t="shared" si="57"/>
        <v>0</v>
      </c>
      <c r="X94" s="222">
        <f t="shared" si="57"/>
        <v>0</v>
      </c>
      <c r="Y94" s="222">
        <f t="shared" si="57"/>
        <v>0</v>
      </c>
      <c r="Z94" s="222">
        <f t="shared" si="57"/>
        <v>0</v>
      </c>
      <c r="AA94" s="222">
        <f t="shared" si="57"/>
        <v>0</v>
      </c>
      <c r="AB94" s="222">
        <f t="shared" si="57"/>
        <v>0</v>
      </c>
      <c r="AC94" s="222">
        <f t="shared" si="57"/>
        <v>0</v>
      </c>
      <c r="AD94" s="222">
        <f t="shared" si="57"/>
        <v>0</v>
      </c>
      <c r="AE94" s="222">
        <f t="shared" si="57"/>
        <v>0</v>
      </c>
      <c r="AF94" s="222">
        <f t="shared" si="57"/>
        <v>0</v>
      </c>
      <c r="AG94" s="222">
        <f t="shared" si="57"/>
        <v>0</v>
      </c>
      <c r="AH94" s="222">
        <f t="shared" si="57"/>
        <v>0</v>
      </c>
      <c r="AI94" s="230">
        <f>IF(ISERROR(AH94/J94),0,AH94/J94)</f>
        <v>0</v>
      </c>
      <c r="AJ94" s="230">
        <f>IF(ISERROR(AH94/$AH$166),0,AH94/$AH$166)</f>
        <v>0</v>
      </c>
    </row>
    <row r="95" spans="1:36" x14ac:dyDescent="0.25">
      <c r="A95" s="620" t="s">
        <v>62</v>
      </c>
      <c r="B95" s="621"/>
      <c r="C95" s="621"/>
      <c r="D95" s="621"/>
      <c r="E95" s="622"/>
      <c r="F95" s="16"/>
      <c r="G95" s="5"/>
      <c r="H95" s="17"/>
      <c r="I95" s="17"/>
      <c r="J95" s="265"/>
      <c r="K95" s="7"/>
      <c r="L95" s="18"/>
      <c r="M95" s="19"/>
      <c r="N95" s="19"/>
      <c r="O95" s="19"/>
      <c r="P95" s="5"/>
      <c r="Q95" s="20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108"/>
      <c r="AJ95" s="108"/>
    </row>
    <row r="96" spans="1:36" s="11" customFormat="1" outlineLevel="1" x14ac:dyDescent="0.25">
      <c r="A96" s="22">
        <v>1</v>
      </c>
      <c r="B96" s="23"/>
      <c r="C96" s="48"/>
      <c r="D96" s="49"/>
      <c r="E96" s="59"/>
      <c r="F96" s="57"/>
      <c r="G96" s="57"/>
      <c r="H96" s="6"/>
      <c r="I96" s="6"/>
      <c r="J96" s="265"/>
      <c r="K96" s="52"/>
      <c r="L96" s="1"/>
      <c r="M96" s="51"/>
      <c r="N96" s="58"/>
      <c r="O96" s="51"/>
      <c r="P96" s="47"/>
      <c r="Q96" s="47"/>
      <c r="R96" s="28"/>
      <c r="S96" s="28"/>
      <c r="T96" s="28"/>
      <c r="U96" s="29">
        <f>SUM(R96:T96)</f>
        <v>0</v>
      </c>
      <c r="V96" s="28"/>
      <c r="W96" s="28"/>
      <c r="X96" s="28"/>
      <c r="Y96" s="29">
        <f>SUM(V96:X96)</f>
        <v>0</v>
      </c>
      <c r="Z96" s="28"/>
      <c r="AA96" s="28"/>
      <c r="AB96" s="28"/>
      <c r="AC96" s="29">
        <f>SUM(Z96:AB96)</f>
        <v>0</v>
      </c>
      <c r="AD96" s="28"/>
      <c r="AE96" s="28">
        <v>0</v>
      </c>
      <c r="AF96" s="28">
        <v>0</v>
      </c>
      <c r="AG96" s="29">
        <f>SUM(AD96:AF96)</f>
        <v>0</v>
      </c>
      <c r="AH96" s="29">
        <f t="shared" ref="AH96:AH105" si="58">SUM(U96,Y96,AC96,AG96)</f>
        <v>0</v>
      </c>
      <c r="AI96" s="109">
        <f t="shared" ref="AI96:AI105" si="59">IF(ISERROR(AH96/J96),0,AH96/J96)</f>
        <v>0</v>
      </c>
      <c r="AJ96" s="109">
        <f t="shared" ref="AJ96:AJ105" si="60">IF(ISERROR(AH96/$AH$166),"-",AH96/$AH$166)</f>
        <v>0</v>
      </c>
    </row>
    <row r="97" spans="1:36" s="11" customFormat="1" outlineLevel="1" x14ac:dyDescent="0.25">
      <c r="A97" s="22">
        <v>2</v>
      </c>
      <c r="B97" s="23"/>
      <c r="C97" s="24"/>
      <c r="D97" s="25"/>
      <c r="E97" s="34"/>
      <c r="F97" s="34"/>
      <c r="G97" s="34"/>
      <c r="H97" s="33"/>
      <c r="I97" s="33"/>
      <c r="J97" s="265"/>
      <c r="K97" s="35"/>
      <c r="L97" s="26"/>
      <c r="M97" s="28"/>
      <c r="N97" s="28"/>
      <c r="O97" s="28"/>
      <c r="P97" s="34"/>
      <c r="Q97" s="34"/>
      <c r="R97" s="28"/>
      <c r="S97" s="28"/>
      <c r="T97" s="28"/>
      <c r="U97" s="29">
        <f t="shared" ref="U97:U105" si="61">SUM(R97:T97)</f>
        <v>0</v>
      </c>
      <c r="V97" s="28"/>
      <c r="W97" s="28"/>
      <c r="X97" s="28"/>
      <c r="Y97" s="29">
        <f t="shared" ref="Y97:Y105" si="62">SUM(V97:X97)</f>
        <v>0</v>
      </c>
      <c r="Z97" s="28"/>
      <c r="AA97" s="28"/>
      <c r="AB97" s="28"/>
      <c r="AC97" s="29">
        <f t="shared" ref="AC97:AC105" si="63">SUM(Z97:AB97)</f>
        <v>0</v>
      </c>
      <c r="AD97" s="28"/>
      <c r="AE97" s="28"/>
      <c r="AF97" s="28"/>
      <c r="AG97" s="29">
        <f t="shared" ref="AG97:AG105" si="64">SUM(AD97:AF97)</f>
        <v>0</v>
      </c>
      <c r="AH97" s="29">
        <f t="shared" si="58"/>
        <v>0</v>
      </c>
      <c r="AI97" s="109">
        <f t="shared" si="59"/>
        <v>0</v>
      </c>
      <c r="AJ97" s="109">
        <f t="shared" si="60"/>
        <v>0</v>
      </c>
    </row>
    <row r="98" spans="1:36" outlineLevel="1" x14ac:dyDescent="0.25">
      <c r="A98" s="22">
        <v>3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61"/>
        <v>0</v>
      </c>
      <c r="V98" s="28"/>
      <c r="W98" s="28"/>
      <c r="X98" s="28"/>
      <c r="Y98" s="29">
        <f t="shared" si="62"/>
        <v>0</v>
      </c>
      <c r="Z98" s="28"/>
      <c r="AA98" s="28"/>
      <c r="AB98" s="28"/>
      <c r="AC98" s="29">
        <f t="shared" si="63"/>
        <v>0</v>
      </c>
      <c r="AD98" s="28"/>
      <c r="AE98" s="28"/>
      <c r="AF98" s="28"/>
      <c r="AG98" s="29">
        <f t="shared" si="64"/>
        <v>0</v>
      </c>
      <c r="AH98" s="29">
        <f t="shared" si="58"/>
        <v>0</v>
      </c>
      <c r="AI98" s="109">
        <f t="shared" si="59"/>
        <v>0</v>
      </c>
      <c r="AJ98" s="109">
        <f t="shared" si="60"/>
        <v>0</v>
      </c>
    </row>
    <row r="99" spans="1:36" s="11" customFormat="1" outlineLevel="1" x14ac:dyDescent="0.25">
      <c r="A99" s="22">
        <v>4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61"/>
        <v>0</v>
      </c>
      <c r="V99" s="28"/>
      <c r="W99" s="28"/>
      <c r="X99" s="28"/>
      <c r="Y99" s="29">
        <f t="shared" si="62"/>
        <v>0</v>
      </c>
      <c r="Z99" s="28"/>
      <c r="AA99" s="28"/>
      <c r="AB99" s="28"/>
      <c r="AC99" s="29">
        <f t="shared" si="63"/>
        <v>0</v>
      </c>
      <c r="AD99" s="28"/>
      <c r="AE99" s="28"/>
      <c r="AF99" s="28"/>
      <c r="AG99" s="29">
        <f t="shared" si="64"/>
        <v>0</v>
      </c>
      <c r="AH99" s="29">
        <f t="shared" si="58"/>
        <v>0</v>
      </c>
      <c r="AI99" s="109">
        <f t="shared" si="59"/>
        <v>0</v>
      </c>
      <c r="AJ99" s="109">
        <f t="shared" si="60"/>
        <v>0</v>
      </c>
    </row>
    <row r="100" spans="1:36" s="11" customFormat="1" outlineLevel="1" x14ac:dyDescent="0.25">
      <c r="A100" s="22">
        <v>5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61"/>
        <v>0</v>
      </c>
      <c r="V100" s="28"/>
      <c r="W100" s="28"/>
      <c r="X100" s="28"/>
      <c r="Y100" s="29">
        <f t="shared" si="62"/>
        <v>0</v>
      </c>
      <c r="Z100" s="28"/>
      <c r="AA100" s="28"/>
      <c r="AB100" s="28"/>
      <c r="AC100" s="29">
        <f t="shared" si="63"/>
        <v>0</v>
      </c>
      <c r="AD100" s="28"/>
      <c r="AE100" s="28"/>
      <c r="AF100" s="28"/>
      <c r="AG100" s="29">
        <f t="shared" si="64"/>
        <v>0</v>
      </c>
      <c r="AH100" s="29">
        <f t="shared" si="58"/>
        <v>0</v>
      </c>
      <c r="AI100" s="109">
        <f t="shared" si="59"/>
        <v>0</v>
      </c>
      <c r="AJ100" s="109">
        <f t="shared" si="60"/>
        <v>0</v>
      </c>
    </row>
    <row r="101" spans="1:36" outlineLevel="1" x14ac:dyDescent="0.25">
      <c r="A101" s="22">
        <v>6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61"/>
        <v>0</v>
      </c>
      <c r="V101" s="28"/>
      <c r="W101" s="28"/>
      <c r="X101" s="28"/>
      <c r="Y101" s="29">
        <f t="shared" si="62"/>
        <v>0</v>
      </c>
      <c r="Z101" s="28"/>
      <c r="AA101" s="28"/>
      <c r="AB101" s="28"/>
      <c r="AC101" s="29">
        <f t="shared" si="63"/>
        <v>0</v>
      </c>
      <c r="AD101" s="28"/>
      <c r="AE101" s="28"/>
      <c r="AF101" s="28"/>
      <c r="AG101" s="29">
        <f t="shared" si="64"/>
        <v>0</v>
      </c>
      <c r="AH101" s="29">
        <f t="shared" si="58"/>
        <v>0</v>
      </c>
      <c r="AI101" s="109">
        <f t="shared" si="59"/>
        <v>0</v>
      </c>
      <c r="AJ101" s="109">
        <f t="shared" si="60"/>
        <v>0</v>
      </c>
    </row>
    <row r="102" spans="1:36" s="11" customFormat="1" outlineLevel="1" x14ac:dyDescent="0.25">
      <c r="A102" s="22">
        <v>7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5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61"/>
        <v>0</v>
      </c>
      <c r="V102" s="28"/>
      <c r="W102" s="28"/>
      <c r="X102" s="28"/>
      <c r="Y102" s="29">
        <f t="shared" si="62"/>
        <v>0</v>
      </c>
      <c r="Z102" s="28"/>
      <c r="AA102" s="28"/>
      <c r="AB102" s="28"/>
      <c r="AC102" s="29">
        <f t="shared" si="63"/>
        <v>0</v>
      </c>
      <c r="AD102" s="28"/>
      <c r="AE102" s="28"/>
      <c r="AF102" s="28"/>
      <c r="AG102" s="29">
        <f t="shared" si="64"/>
        <v>0</v>
      </c>
      <c r="AH102" s="29">
        <f t="shared" si="58"/>
        <v>0</v>
      </c>
      <c r="AI102" s="109">
        <f t="shared" si="59"/>
        <v>0</v>
      </c>
      <c r="AJ102" s="109">
        <f t="shared" si="60"/>
        <v>0</v>
      </c>
    </row>
    <row r="103" spans="1:36" s="11" customFormat="1" outlineLevel="1" x14ac:dyDescent="0.25">
      <c r="A103" s="22">
        <v>8</v>
      </c>
      <c r="B103" s="23"/>
      <c r="C103" s="32"/>
      <c r="D103" s="33"/>
      <c r="E103" s="34"/>
      <c r="F103" s="34"/>
      <c r="G103" s="34"/>
      <c r="H103" s="33"/>
      <c r="I103" s="33"/>
      <c r="J103" s="265"/>
      <c r="K103" s="35"/>
      <c r="L103" s="34"/>
      <c r="M103" s="28"/>
      <c r="N103" s="28"/>
      <c r="O103" s="28"/>
      <c r="P103" s="34"/>
      <c r="Q103" s="34"/>
      <c r="R103" s="28"/>
      <c r="S103" s="28"/>
      <c r="T103" s="28"/>
      <c r="U103" s="29">
        <f t="shared" si="61"/>
        <v>0</v>
      </c>
      <c r="V103" s="28"/>
      <c r="W103" s="28"/>
      <c r="X103" s="28"/>
      <c r="Y103" s="29">
        <f t="shared" si="62"/>
        <v>0</v>
      </c>
      <c r="Z103" s="28"/>
      <c r="AA103" s="28"/>
      <c r="AB103" s="28"/>
      <c r="AC103" s="29">
        <f t="shared" si="63"/>
        <v>0</v>
      </c>
      <c r="AD103" s="28"/>
      <c r="AE103" s="28"/>
      <c r="AF103" s="28"/>
      <c r="AG103" s="29">
        <f t="shared" si="64"/>
        <v>0</v>
      </c>
      <c r="AH103" s="29">
        <f t="shared" si="58"/>
        <v>0</v>
      </c>
      <c r="AI103" s="109">
        <f t="shared" si="59"/>
        <v>0</v>
      </c>
      <c r="AJ103" s="109">
        <f t="shared" si="60"/>
        <v>0</v>
      </c>
    </row>
    <row r="104" spans="1:36" outlineLevel="1" x14ac:dyDescent="0.25">
      <c r="A104" s="22">
        <v>9</v>
      </c>
      <c r="B104" s="23"/>
      <c r="C104" s="32"/>
      <c r="D104" s="33"/>
      <c r="E104" s="34"/>
      <c r="F104" s="34"/>
      <c r="G104" s="34"/>
      <c r="H104" s="33"/>
      <c r="I104" s="33"/>
      <c r="J104" s="265"/>
      <c r="K104" s="35"/>
      <c r="L104" s="34"/>
      <c r="M104" s="28"/>
      <c r="N104" s="28"/>
      <c r="O104" s="28"/>
      <c r="P104" s="34"/>
      <c r="Q104" s="34"/>
      <c r="R104" s="28"/>
      <c r="S104" s="28"/>
      <c r="T104" s="28"/>
      <c r="U104" s="29">
        <f t="shared" si="61"/>
        <v>0</v>
      </c>
      <c r="V104" s="28"/>
      <c r="W104" s="28"/>
      <c r="X104" s="28"/>
      <c r="Y104" s="29">
        <f t="shared" si="62"/>
        <v>0</v>
      </c>
      <c r="Z104" s="28"/>
      <c r="AA104" s="28"/>
      <c r="AB104" s="28"/>
      <c r="AC104" s="29">
        <f t="shared" si="63"/>
        <v>0</v>
      </c>
      <c r="AD104" s="28"/>
      <c r="AE104" s="28"/>
      <c r="AF104" s="28"/>
      <c r="AG104" s="29">
        <f t="shared" si="64"/>
        <v>0</v>
      </c>
      <c r="AH104" s="29">
        <f t="shared" si="58"/>
        <v>0</v>
      </c>
      <c r="AI104" s="109">
        <f t="shared" si="59"/>
        <v>0</v>
      </c>
      <c r="AJ104" s="109">
        <f t="shared" si="60"/>
        <v>0</v>
      </c>
    </row>
    <row r="105" spans="1:36" s="11" customFormat="1" outlineLevel="1" x14ac:dyDescent="0.25">
      <c r="A105" s="22">
        <v>10</v>
      </c>
      <c r="B105" s="23"/>
      <c r="C105" s="32"/>
      <c r="D105" s="33"/>
      <c r="E105" s="34"/>
      <c r="F105" s="34"/>
      <c r="G105" s="34"/>
      <c r="H105" s="33"/>
      <c r="I105" s="33"/>
      <c r="J105" s="265"/>
      <c r="K105" s="36"/>
      <c r="L105" s="34"/>
      <c r="M105" s="28"/>
      <c r="N105" s="28"/>
      <c r="O105" s="28"/>
      <c r="P105" s="34"/>
      <c r="Q105" s="34"/>
      <c r="R105" s="28"/>
      <c r="S105" s="28"/>
      <c r="T105" s="28"/>
      <c r="U105" s="29">
        <f t="shared" si="61"/>
        <v>0</v>
      </c>
      <c r="V105" s="28"/>
      <c r="W105" s="28"/>
      <c r="X105" s="28"/>
      <c r="Y105" s="29">
        <f t="shared" si="62"/>
        <v>0</v>
      </c>
      <c r="Z105" s="28"/>
      <c r="AA105" s="28"/>
      <c r="AB105" s="28"/>
      <c r="AC105" s="29">
        <f t="shared" si="63"/>
        <v>0</v>
      </c>
      <c r="AD105" s="28"/>
      <c r="AE105" s="28"/>
      <c r="AF105" s="28"/>
      <c r="AG105" s="29">
        <f t="shared" si="64"/>
        <v>0</v>
      </c>
      <c r="AH105" s="29">
        <f t="shared" si="58"/>
        <v>0</v>
      </c>
      <c r="AI105" s="109">
        <f t="shared" si="59"/>
        <v>0</v>
      </c>
      <c r="AJ105" s="109">
        <f t="shared" si="60"/>
        <v>0</v>
      </c>
    </row>
    <row r="106" spans="1:36" s="11" customFormat="1" x14ac:dyDescent="0.25">
      <c r="A106" s="574" t="s">
        <v>63</v>
      </c>
      <c r="B106" s="579"/>
      <c r="C106" s="575"/>
      <c r="D106" s="575"/>
      <c r="E106" s="575"/>
      <c r="F106" s="575"/>
      <c r="G106" s="575"/>
      <c r="H106" s="575"/>
      <c r="I106" s="576"/>
      <c r="J106" s="222">
        <f>SUM(J96:J105)</f>
        <v>0</v>
      </c>
      <c r="K106" s="222">
        <f>SUM(K96:K105)</f>
        <v>0</v>
      </c>
      <c r="L106" s="528"/>
      <c r="M106" s="222">
        <f>SUM(M96:M105)</f>
        <v>0</v>
      </c>
      <c r="N106" s="222">
        <f>SUM(N96:N105)</f>
        <v>0</v>
      </c>
      <c r="O106" s="222">
        <f>SUM(O96:O105)</f>
        <v>0</v>
      </c>
      <c r="P106" s="223"/>
      <c r="Q106" s="538"/>
      <c r="R106" s="222">
        <f t="shared" ref="R106:AH106" si="65">SUM(R96:R105)</f>
        <v>0</v>
      </c>
      <c r="S106" s="222">
        <f t="shared" si="65"/>
        <v>0</v>
      </c>
      <c r="T106" s="222">
        <f t="shared" si="65"/>
        <v>0</v>
      </c>
      <c r="U106" s="222">
        <f t="shared" si="65"/>
        <v>0</v>
      </c>
      <c r="V106" s="222">
        <f t="shared" si="65"/>
        <v>0</v>
      </c>
      <c r="W106" s="222">
        <f t="shared" si="65"/>
        <v>0</v>
      </c>
      <c r="X106" s="222">
        <f t="shared" si="65"/>
        <v>0</v>
      </c>
      <c r="Y106" s="222">
        <f t="shared" si="65"/>
        <v>0</v>
      </c>
      <c r="Z106" s="222">
        <f t="shared" si="65"/>
        <v>0</v>
      </c>
      <c r="AA106" s="222">
        <f t="shared" si="65"/>
        <v>0</v>
      </c>
      <c r="AB106" s="222">
        <f t="shared" si="65"/>
        <v>0</v>
      </c>
      <c r="AC106" s="222">
        <f t="shared" si="65"/>
        <v>0</v>
      </c>
      <c r="AD106" s="222">
        <f t="shared" si="65"/>
        <v>0</v>
      </c>
      <c r="AE106" s="222">
        <f t="shared" si="65"/>
        <v>0</v>
      </c>
      <c r="AF106" s="222">
        <f t="shared" si="65"/>
        <v>0</v>
      </c>
      <c r="AG106" s="222">
        <f t="shared" si="65"/>
        <v>0</v>
      </c>
      <c r="AH106" s="222">
        <f t="shared" si="65"/>
        <v>0</v>
      </c>
      <c r="AI106" s="230">
        <f>IF(ISERROR(AH106/J106),0,AH106/J106)</f>
        <v>0</v>
      </c>
      <c r="AJ106" s="230">
        <f>IF(ISERROR(AH106/$AH$166),0,AH106/$AH$166)</f>
        <v>0</v>
      </c>
    </row>
    <row r="107" spans="1:36" x14ac:dyDescent="0.25">
      <c r="A107" s="620" t="s">
        <v>64</v>
      </c>
      <c r="B107" s="621"/>
      <c r="C107" s="621"/>
      <c r="D107" s="621"/>
      <c r="E107" s="622"/>
      <c r="F107" s="16"/>
      <c r="G107" s="5"/>
      <c r="H107" s="17"/>
      <c r="I107" s="17"/>
      <c r="J107" s="265"/>
      <c r="K107" s="7"/>
      <c r="L107" s="18"/>
      <c r="M107" s="19"/>
      <c r="N107" s="19"/>
      <c r="O107" s="19"/>
      <c r="P107" s="5"/>
      <c r="Q107" s="20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108"/>
      <c r="AJ107" s="108"/>
    </row>
    <row r="108" spans="1:36" s="11" customFormat="1" outlineLevel="1" x14ac:dyDescent="0.25">
      <c r="A108" s="22">
        <v>1</v>
      </c>
      <c r="B108" s="23"/>
      <c r="C108" s="48"/>
      <c r="D108" s="49"/>
      <c r="E108" s="60"/>
      <c r="F108" s="57"/>
      <c r="G108" s="57"/>
      <c r="H108" s="6"/>
      <c r="I108" s="6"/>
      <c r="J108" s="187"/>
      <c r="K108" s="46"/>
      <c r="L108" s="1"/>
      <c r="M108" s="51"/>
      <c r="N108" s="58"/>
      <c r="O108" s="51"/>
      <c r="P108" s="47"/>
      <c r="Q108" s="47"/>
      <c r="R108" s="28">
        <v>0</v>
      </c>
      <c r="S108" s="28">
        <v>0</v>
      </c>
      <c r="T108" s="28">
        <v>0</v>
      </c>
      <c r="U108" s="29">
        <f t="shared" ref="U108:U117" si="66">SUM(R108:T108)</f>
        <v>0</v>
      </c>
      <c r="V108" s="28">
        <v>0</v>
      </c>
      <c r="W108" s="28">
        <v>0</v>
      </c>
      <c r="X108" s="28">
        <v>0</v>
      </c>
      <c r="Y108" s="29">
        <f t="shared" ref="Y108:Y117" si="67">SUM(V108:X108)</f>
        <v>0</v>
      </c>
      <c r="Z108" s="28">
        <v>0</v>
      </c>
      <c r="AA108" s="28">
        <v>0</v>
      </c>
      <c r="AB108" s="28"/>
      <c r="AC108" s="29">
        <f t="shared" ref="AC108:AC117" si="68">SUM(Z108:AB108)</f>
        <v>0</v>
      </c>
      <c r="AD108" s="28"/>
      <c r="AE108" s="28"/>
      <c r="AF108" s="28"/>
      <c r="AG108" s="29">
        <f t="shared" ref="AG108:AG117" si="69">SUM(AD108:AF108)</f>
        <v>0</v>
      </c>
      <c r="AH108" s="29">
        <f t="shared" ref="AH108:AH111" si="70">SUM(U108,Y108,AC108,AG108)</f>
        <v>0</v>
      </c>
      <c r="AI108" s="109">
        <f t="shared" ref="AI108:AI111" si="71">IF(ISERROR(AH108/J108),0,AH108/J108)</f>
        <v>0</v>
      </c>
      <c r="AJ108" s="109">
        <f t="shared" ref="AJ108:AJ117" si="72">IF(ISERROR(AH108/$AH$166),"-",AH108/$AH$166)</f>
        <v>0</v>
      </c>
    </row>
    <row r="109" spans="1:36" s="11" customFormat="1" outlineLevel="1" x14ac:dyDescent="0.25">
      <c r="A109" s="22">
        <v>2</v>
      </c>
      <c r="B109" s="23"/>
      <c r="C109" s="48"/>
      <c r="D109" s="49"/>
      <c r="E109" s="60"/>
      <c r="F109" s="57"/>
      <c r="G109" s="57"/>
      <c r="H109" s="6"/>
      <c r="I109" s="6"/>
      <c r="J109" s="187"/>
      <c r="K109" s="46"/>
      <c r="L109" s="1"/>
      <c r="M109" s="51"/>
      <c r="N109" s="58"/>
      <c r="O109" s="51"/>
      <c r="P109" s="47"/>
      <c r="Q109" s="47"/>
      <c r="R109" s="28">
        <v>0</v>
      </c>
      <c r="S109" s="28">
        <v>0</v>
      </c>
      <c r="T109" s="28">
        <v>0</v>
      </c>
      <c r="U109" s="29">
        <f t="shared" si="66"/>
        <v>0</v>
      </c>
      <c r="V109" s="28">
        <v>0</v>
      </c>
      <c r="W109" s="28">
        <v>0</v>
      </c>
      <c r="X109" s="28">
        <v>0</v>
      </c>
      <c r="Y109" s="29">
        <f t="shared" si="67"/>
        <v>0</v>
      </c>
      <c r="Z109" s="28">
        <v>0</v>
      </c>
      <c r="AA109" s="28">
        <v>0</v>
      </c>
      <c r="AB109" s="28"/>
      <c r="AC109" s="29">
        <f t="shared" si="68"/>
        <v>0</v>
      </c>
      <c r="AD109" s="28"/>
      <c r="AE109" s="28"/>
      <c r="AF109" s="28"/>
      <c r="AG109" s="29">
        <f t="shared" si="69"/>
        <v>0</v>
      </c>
      <c r="AH109" s="29">
        <f t="shared" si="70"/>
        <v>0</v>
      </c>
      <c r="AI109" s="109">
        <f t="shared" si="71"/>
        <v>0</v>
      </c>
      <c r="AJ109" s="109">
        <f t="shared" si="72"/>
        <v>0</v>
      </c>
    </row>
    <row r="110" spans="1:36" s="11" customFormat="1" outlineLevel="1" x14ac:dyDescent="0.25">
      <c r="A110" s="22">
        <v>3</v>
      </c>
      <c r="B110" s="23"/>
      <c r="C110" s="48"/>
      <c r="D110" s="49"/>
      <c r="E110" s="60"/>
      <c r="F110" s="57"/>
      <c r="G110" s="57"/>
      <c r="H110" s="6"/>
      <c r="I110" s="6"/>
      <c r="J110" s="187"/>
      <c r="K110" s="46"/>
      <c r="L110" s="1"/>
      <c r="M110" s="51"/>
      <c r="N110" s="58"/>
      <c r="O110" s="51"/>
      <c r="P110" s="47"/>
      <c r="Q110" s="47"/>
      <c r="R110" s="28">
        <v>0</v>
      </c>
      <c r="S110" s="28">
        <v>0</v>
      </c>
      <c r="T110" s="28">
        <v>0</v>
      </c>
      <c r="U110" s="29">
        <f t="shared" si="66"/>
        <v>0</v>
      </c>
      <c r="V110" s="28">
        <v>0</v>
      </c>
      <c r="W110" s="28">
        <v>0</v>
      </c>
      <c r="X110" s="28">
        <v>0</v>
      </c>
      <c r="Y110" s="29">
        <f t="shared" si="67"/>
        <v>0</v>
      </c>
      <c r="Z110" s="28">
        <v>0</v>
      </c>
      <c r="AA110" s="28">
        <v>0</v>
      </c>
      <c r="AB110" s="28"/>
      <c r="AC110" s="29">
        <f t="shared" si="68"/>
        <v>0</v>
      </c>
      <c r="AD110" s="28"/>
      <c r="AE110" s="28"/>
      <c r="AF110" s="28"/>
      <c r="AG110" s="29">
        <f t="shared" si="69"/>
        <v>0</v>
      </c>
      <c r="AH110" s="29">
        <f t="shared" si="70"/>
        <v>0</v>
      </c>
      <c r="AI110" s="109">
        <f t="shared" si="71"/>
        <v>0</v>
      </c>
      <c r="AJ110" s="109">
        <f t="shared" si="72"/>
        <v>0</v>
      </c>
    </row>
    <row r="111" spans="1:36" s="11" customFormat="1" outlineLevel="1" x14ac:dyDescent="0.25">
      <c r="A111" s="22">
        <v>4</v>
      </c>
      <c r="B111" s="23"/>
      <c r="C111" s="48"/>
      <c r="D111" s="49"/>
      <c r="E111" s="60"/>
      <c r="F111" s="57"/>
      <c r="G111" s="57"/>
      <c r="H111" s="6"/>
      <c r="I111" s="6"/>
      <c r="J111" s="187"/>
      <c r="K111" s="46"/>
      <c r="L111" s="1"/>
      <c r="M111" s="51"/>
      <c r="N111" s="58"/>
      <c r="O111" s="51"/>
      <c r="P111" s="47"/>
      <c r="Q111" s="47"/>
      <c r="R111" s="28">
        <v>0</v>
      </c>
      <c r="S111" s="28">
        <v>0</v>
      </c>
      <c r="T111" s="28">
        <v>0</v>
      </c>
      <c r="U111" s="29">
        <f t="shared" si="66"/>
        <v>0</v>
      </c>
      <c r="V111" s="28">
        <v>0</v>
      </c>
      <c r="W111" s="28">
        <v>0</v>
      </c>
      <c r="X111" s="28">
        <v>0</v>
      </c>
      <c r="Y111" s="29">
        <f t="shared" si="67"/>
        <v>0</v>
      </c>
      <c r="Z111" s="28">
        <v>0</v>
      </c>
      <c r="AA111" s="28">
        <v>0</v>
      </c>
      <c r="AB111" s="28"/>
      <c r="AC111" s="29">
        <f t="shared" si="68"/>
        <v>0</v>
      </c>
      <c r="AD111" s="28"/>
      <c r="AE111" s="28"/>
      <c r="AF111" s="28"/>
      <c r="AG111" s="29">
        <f t="shared" si="69"/>
        <v>0</v>
      </c>
      <c r="AH111" s="29">
        <f t="shared" si="70"/>
        <v>0</v>
      </c>
      <c r="AI111" s="109">
        <f t="shared" si="71"/>
        <v>0</v>
      </c>
      <c r="AJ111" s="109">
        <f t="shared" si="72"/>
        <v>0</v>
      </c>
    </row>
    <row r="112" spans="1:36" s="11" customFormat="1" outlineLevel="1" x14ac:dyDescent="0.25">
      <c r="A112" s="22">
        <v>5</v>
      </c>
      <c r="B112" s="23"/>
      <c r="C112" s="48"/>
      <c r="D112" s="49"/>
      <c r="E112" s="60"/>
      <c r="F112" s="57"/>
      <c r="G112" s="57"/>
      <c r="H112" s="6"/>
      <c r="I112" s="6"/>
      <c r="J112" s="187"/>
      <c r="K112" s="46"/>
      <c r="L112" s="1"/>
      <c r="M112" s="51"/>
      <c r="N112" s="58"/>
      <c r="O112" s="51"/>
      <c r="P112" s="47"/>
      <c r="Q112" s="47"/>
      <c r="R112" s="28">
        <v>0</v>
      </c>
      <c r="S112" s="28">
        <v>0</v>
      </c>
      <c r="T112" s="28">
        <v>0</v>
      </c>
      <c r="U112" s="29">
        <f t="shared" si="66"/>
        <v>0</v>
      </c>
      <c r="V112" s="28">
        <v>0</v>
      </c>
      <c r="W112" s="28">
        <v>0</v>
      </c>
      <c r="X112" s="28">
        <v>0</v>
      </c>
      <c r="Y112" s="29">
        <f t="shared" si="67"/>
        <v>0</v>
      </c>
      <c r="Z112" s="28">
        <v>0</v>
      </c>
      <c r="AA112" s="28">
        <v>0</v>
      </c>
      <c r="AB112" s="28"/>
      <c r="AC112" s="29">
        <f t="shared" si="68"/>
        <v>0</v>
      </c>
      <c r="AD112" s="28"/>
      <c r="AE112" s="28"/>
      <c r="AF112" s="28"/>
      <c r="AG112" s="29">
        <f t="shared" si="69"/>
        <v>0</v>
      </c>
      <c r="AH112" s="29">
        <f t="shared" ref="AH112:AH115" si="73">SUM(U112,Y112,AC112,AG112)</f>
        <v>0</v>
      </c>
      <c r="AI112" s="109">
        <f t="shared" ref="AI112:AI115" si="74">IF(ISERROR(AH112/J112),0,AH112/J112)</f>
        <v>0</v>
      </c>
      <c r="AJ112" s="109">
        <f t="shared" si="72"/>
        <v>0</v>
      </c>
    </row>
    <row r="113" spans="1:36" s="11" customFormat="1" outlineLevel="1" x14ac:dyDescent="0.25">
      <c r="A113" s="22">
        <v>6</v>
      </c>
      <c r="B113" s="23"/>
      <c r="C113" s="48"/>
      <c r="D113" s="49"/>
      <c r="E113" s="60"/>
      <c r="F113" s="57"/>
      <c r="G113" s="57"/>
      <c r="H113" s="6"/>
      <c r="I113" s="6"/>
      <c r="J113" s="187"/>
      <c r="K113" s="46"/>
      <c r="L113" s="1"/>
      <c r="M113" s="51"/>
      <c r="N113" s="58"/>
      <c r="O113" s="51"/>
      <c r="P113" s="47"/>
      <c r="Q113" s="47"/>
      <c r="R113" s="28">
        <v>0</v>
      </c>
      <c r="S113" s="28">
        <v>0</v>
      </c>
      <c r="T113" s="28">
        <v>0</v>
      </c>
      <c r="U113" s="29">
        <f t="shared" si="66"/>
        <v>0</v>
      </c>
      <c r="V113" s="28">
        <v>0</v>
      </c>
      <c r="W113" s="28">
        <v>0</v>
      </c>
      <c r="X113" s="28">
        <v>0</v>
      </c>
      <c r="Y113" s="29">
        <f t="shared" si="67"/>
        <v>0</v>
      </c>
      <c r="Z113" s="28">
        <v>0</v>
      </c>
      <c r="AA113" s="28">
        <v>0</v>
      </c>
      <c r="AB113" s="28"/>
      <c r="AC113" s="29">
        <f t="shared" si="68"/>
        <v>0</v>
      </c>
      <c r="AD113" s="28"/>
      <c r="AE113" s="28"/>
      <c r="AF113" s="28"/>
      <c r="AG113" s="29">
        <f t="shared" si="69"/>
        <v>0</v>
      </c>
      <c r="AH113" s="29">
        <f t="shared" si="73"/>
        <v>0</v>
      </c>
      <c r="AI113" s="109">
        <f t="shared" si="74"/>
        <v>0</v>
      </c>
      <c r="AJ113" s="109">
        <f t="shared" si="72"/>
        <v>0</v>
      </c>
    </row>
    <row r="114" spans="1:36" s="11" customFormat="1" outlineLevel="1" x14ac:dyDescent="0.25">
      <c r="A114" s="22">
        <v>7</v>
      </c>
      <c r="B114" s="23"/>
      <c r="C114" s="48"/>
      <c r="D114" s="49"/>
      <c r="E114" s="60"/>
      <c r="F114" s="57"/>
      <c r="G114" s="57"/>
      <c r="H114" s="6"/>
      <c r="I114" s="6"/>
      <c r="J114" s="187"/>
      <c r="K114" s="46"/>
      <c r="L114" s="1"/>
      <c r="M114" s="51"/>
      <c r="N114" s="58"/>
      <c r="O114" s="51"/>
      <c r="P114" s="47"/>
      <c r="Q114" s="47"/>
      <c r="R114" s="28">
        <v>0</v>
      </c>
      <c r="S114" s="28">
        <v>0</v>
      </c>
      <c r="T114" s="28">
        <v>0</v>
      </c>
      <c r="U114" s="29">
        <f t="shared" si="66"/>
        <v>0</v>
      </c>
      <c r="V114" s="28">
        <v>0</v>
      </c>
      <c r="W114" s="28">
        <v>0</v>
      </c>
      <c r="X114" s="28">
        <v>0</v>
      </c>
      <c r="Y114" s="29">
        <f t="shared" si="67"/>
        <v>0</v>
      </c>
      <c r="Z114" s="28">
        <v>0</v>
      </c>
      <c r="AA114" s="28">
        <v>0</v>
      </c>
      <c r="AB114" s="28"/>
      <c r="AC114" s="29">
        <f t="shared" si="68"/>
        <v>0</v>
      </c>
      <c r="AD114" s="28"/>
      <c r="AE114" s="28"/>
      <c r="AF114" s="28"/>
      <c r="AG114" s="29">
        <f t="shared" si="69"/>
        <v>0</v>
      </c>
      <c r="AH114" s="29">
        <f t="shared" si="73"/>
        <v>0</v>
      </c>
      <c r="AI114" s="109">
        <f t="shared" si="74"/>
        <v>0</v>
      </c>
      <c r="AJ114" s="109">
        <f t="shared" si="72"/>
        <v>0</v>
      </c>
    </row>
    <row r="115" spans="1:36" s="11" customFormat="1" outlineLevel="1" x14ac:dyDescent="0.25">
      <c r="A115" s="22">
        <v>8</v>
      </c>
      <c r="B115" s="23"/>
      <c r="C115" s="48"/>
      <c r="D115" s="49"/>
      <c r="E115" s="60"/>
      <c r="F115" s="57"/>
      <c r="G115" s="57"/>
      <c r="H115" s="6"/>
      <c r="I115" s="6"/>
      <c r="J115" s="187"/>
      <c r="K115" s="46"/>
      <c r="L115" s="1"/>
      <c r="M115" s="51"/>
      <c r="N115" s="58"/>
      <c r="O115" s="51"/>
      <c r="P115" s="47"/>
      <c r="Q115" s="47"/>
      <c r="R115" s="28">
        <v>0</v>
      </c>
      <c r="S115" s="28">
        <v>0</v>
      </c>
      <c r="T115" s="28">
        <v>0</v>
      </c>
      <c r="U115" s="29">
        <f t="shared" si="66"/>
        <v>0</v>
      </c>
      <c r="V115" s="28">
        <v>0</v>
      </c>
      <c r="W115" s="28">
        <v>0</v>
      </c>
      <c r="X115" s="28">
        <v>0</v>
      </c>
      <c r="Y115" s="29">
        <f t="shared" si="67"/>
        <v>0</v>
      </c>
      <c r="Z115" s="28">
        <v>0</v>
      </c>
      <c r="AA115" s="28">
        <v>0</v>
      </c>
      <c r="AB115" s="28"/>
      <c r="AC115" s="29">
        <f t="shared" si="68"/>
        <v>0</v>
      </c>
      <c r="AD115" s="28"/>
      <c r="AE115" s="28"/>
      <c r="AF115" s="28"/>
      <c r="AG115" s="29">
        <f t="shared" si="69"/>
        <v>0</v>
      </c>
      <c r="AH115" s="29">
        <f t="shared" si="73"/>
        <v>0</v>
      </c>
      <c r="AI115" s="109">
        <f t="shared" si="74"/>
        <v>0</v>
      </c>
      <c r="AJ115" s="109">
        <f t="shared" si="72"/>
        <v>0</v>
      </c>
    </row>
    <row r="116" spans="1:36" s="11" customFormat="1" outlineLevel="1" x14ac:dyDescent="0.25">
      <c r="A116" s="22">
        <v>9</v>
      </c>
      <c r="B116" s="23"/>
      <c r="C116" s="48"/>
      <c r="D116" s="49"/>
      <c r="E116" s="60"/>
      <c r="F116" s="57"/>
      <c r="G116" s="57"/>
      <c r="H116" s="6"/>
      <c r="I116" s="6"/>
      <c r="J116" s="187"/>
      <c r="K116" s="46"/>
      <c r="L116" s="1"/>
      <c r="M116" s="51"/>
      <c r="N116" s="58"/>
      <c r="O116" s="51"/>
      <c r="P116" s="47"/>
      <c r="Q116" s="47"/>
      <c r="R116" s="28">
        <v>0</v>
      </c>
      <c r="S116" s="28">
        <v>0</v>
      </c>
      <c r="T116" s="28">
        <v>0</v>
      </c>
      <c r="U116" s="29">
        <f t="shared" si="66"/>
        <v>0</v>
      </c>
      <c r="V116" s="28">
        <v>0</v>
      </c>
      <c r="W116" s="28">
        <v>0</v>
      </c>
      <c r="X116" s="28">
        <v>0</v>
      </c>
      <c r="Y116" s="29">
        <f t="shared" si="67"/>
        <v>0</v>
      </c>
      <c r="Z116" s="28">
        <v>0</v>
      </c>
      <c r="AA116" s="28">
        <v>0</v>
      </c>
      <c r="AB116" s="28"/>
      <c r="AC116" s="29">
        <f t="shared" si="68"/>
        <v>0</v>
      </c>
      <c r="AD116" s="28"/>
      <c r="AE116" s="28"/>
      <c r="AF116" s="28"/>
      <c r="AG116" s="29">
        <f t="shared" si="69"/>
        <v>0</v>
      </c>
      <c r="AH116" s="29">
        <f t="shared" ref="AH116" si="75">SUM(U116,Y116,AC116,AG116)</f>
        <v>0</v>
      </c>
      <c r="AI116" s="109">
        <f t="shared" ref="AI116" si="76">IF(ISERROR(AH116/J116),0,AH116/J116)</f>
        <v>0</v>
      </c>
      <c r="AJ116" s="109">
        <f t="shared" si="72"/>
        <v>0</v>
      </c>
    </row>
    <row r="117" spans="1:36" s="11" customFormat="1" outlineLevel="1" x14ac:dyDescent="0.25">
      <c r="A117" s="22">
        <v>10</v>
      </c>
      <c r="B117" s="23"/>
      <c r="C117" s="48"/>
      <c r="D117" s="49"/>
      <c r="E117" s="60"/>
      <c r="F117" s="57"/>
      <c r="G117" s="57"/>
      <c r="H117" s="6"/>
      <c r="I117" s="6"/>
      <c r="J117" s="187"/>
      <c r="K117" s="46"/>
      <c r="L117" s="1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 t="shared" si="66"/>
        <v>0</v>
      </c>
      <c r="V117" s="28">
        <v>0</v>
      </c>
      <c r="W117" s="28">
        <v>0</v>
      </c>
      <c r="X117" s="28">
        <v>0</v>
      </c>
      <c r="Y117" s="29">
        <f t="shared" si="67"/>
        <v>0</v>
      </c>
      <c r="Z117" s="28">
        <v>0</v>
      </c>
      <c r="AA117" s="28">
        <v>0</v>
      </c>
      <c r="AB117" s="28"/>
      <c r="AC117" s="29">
        <f t="shared" si="68"/>
        <v>0</v>
      </c>
      <c r="AD117" s="28"/>
      <c r="AE117" s="28"/>
      <c r="AF117" s="28"/>
      <c r="AG117" s="29">
        <f t="shared" si="69"/>
        <v>0</v>
      </c>
      <c r="AH117" s="29">
        <f t="shared" ref="AH117" si="77">SUM(U117,Y117,AC117,AG117)</f>
        <v>0</v>
      </c>
      <c r="AI117" s="109">
        <f t="shared" ref="AI117" si="78">IF(ISERROR(AH117/J117),0,AH117/J117)</f>
        <v>0</v>
      </c>
      <c r="AJ117" s="109">
        <f t="shared" si="72"/>
        <v>0</v>
      </c>
    </row>
    <row r="118" spans="1:36" s="11" customFormat="1" x14ac:dyDescent="0.25">
      <c r="A118" s="574" t="s">
        <v>65</v>
      </c>
      <c r="B118" s="579"/>
      <c r="C118" s="575"/>
      <c r="D118" s="575"/>
      <c r="E118" s="575"/>
      <c r="F118" s="575"/>
      <c r="G118" s="575"/>
      <c r="H118" s="575"/>
      <c r="I118" s="576"/>
      <c r="J118" s="222">
        <f>SUM(J108:J117)</f>
        <v>0</v>
      </c>
      <c r="K118" s="222">
        <f t="shared" ref="K118:AH118" si="79">SUM(K108:K117)</f>
        <v>0</v>
      </c>
      <c r="L118" s="528">
        <f t="shared" si="79"/>
        <v>0</v>
      </c>
      <c r="M118" s="222">
        <f t="shared" si="79"/>
        <v>0</v>
      </c>
      <c r="N118" s="222">
        <f t="shared" si="79"/>
        <v>0</v>
      </c>
      <c r="O118" s="222">
        <f t="shared" si="79"/>
        <v>0</v>
      </c>
      <c r="P118" s="223">
        <f t="shared" si="79"/>
        <v>0</v>
      </c>
      <c r="Q118" s="538">
        <f t="shared" si="79"/>
        <v>0</v>
      </c>
      <c r="R118" s="222">
        <f t="shared" si="79"/>
        <v>0</v>
      </c>
      <c r="S118" s="222">
        <f t="shared" si="79"/>
        <v>0</v>
      </c>
      <c r="T118" s="222">
        <f t="shared" si="79"/>
        <v>0</v>
      </c>
      <c r="U118" s="222">
        <f t="shared" si="79"/>
        <v>0</v>
      </c>
      <c r="V118" s="222">
        <f t="shared" si="79"/>
        <v>0</v>
      </c>
      <c r="W118" s="222">
        <f t="shared" si="79"/>
        <v>0</v>
      </c>
      <c r="X118" s="222">
        <f t="shared" si="79"/>
        <v>0</v>
      </c>
      <c r="Y118" s="222">
        <f t="shared" si="79"/>
        <v>0</v>
      </c>
      <c r="Z118" s="222">
        <f t="shared" si="79"/>
        <v>0</v>
      </c>
      <c r="AA118" s="222">
        <f t="shared" si="79"/>
        <v>0</v>
      </c>
      <c r="AB118" s="222">
        <f t="shared" si="79"/>
        <v>0</v>
      </c>
      <c r="AC118" s="222">
        <f t="shared" si="79"/>
        <v>0</v>
      </c>
      <c r="AD118" s="222">
        <f t="shared" si="79"/>
        <v>0</v>
      </c>
      <c r="AE118" s="222">
        <f t="shared" si="79"/>
        <v>0</v>
      </c>
      <c r="AF118" s="222">
        <f t="shared" si="79"/>
        <v>0</v>
      </c>
      <c r="AG118" s="222">
        <f t="shared" si="79"/>
        <v>0</v>
      </c>
      <c r="AH118" s="222">
        <f t="shared" si="79"/>
        <v>0</v>
      </c>
      <c r="AI118" s="230">
        <f>IF(ISERROR(AH118/J118),0,AH118/J118)</f>
        <v>0</v>
      </c>
      <c r="AJ118" s="230">
        <f>IF(ISERROR(AH118/$AH$166),0,AH118/$AH$166)</f>
        <v>0</v>
      </c>
    </row>
    <row r="119" spans="1:36" x14ac:dyDescent="0.25">
      <c r="A119" s="620" t="s">
        <v>66</v>
      </c>
      <c r="B119" s="621"/>
      <c r="C119" s="621"/>
      <c r="D119" s="621"/>
      <c r="E119" s="622"/>
      <c r="F119" s="16"/>
      <c r="G119" s="5"/>
      <c r="H119" s="17"/>
      <c r="I119" s="17"/>
      <c r="J119" s="265"/>
      <c r="K119" s="7"/>
      <c r="L119" s="18"/>
      <c r="M119" s="19"/>
      <c r="N119" s="19"/>
      <c r="O119" s="19"/>
      <c r="P119" s="5"/>
      <c r="Q119" s="20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108"/>
      <c r="AJ119" s="108"/>
    </row>
    <row r="120" spans="1:36" s="11" customFormat="1" outlineLevel="1" x14ac:dyDescent="0.25">
      <c r="A120" s="23">
        <v>1</v>
      </c>
      <c r="B120" s="1"/>
      <c r="C120" s="1"/>
      <c r="D120" s="2"/>
      <c r="E120" s="3"/>
      <c r="F120" s="4"/>
      <c r="G120" s="5"/>
      <c r="H120" s="6"/>
      <c r="I120" s="6"/>
      <c r="J120" s="265"/>
      <c r="K120" s="7"/>
      <c r="L120" s="8"/>
      <c r="M120" s="547"/>
      <c r="N120" s="547"/>
      <c r="O120" s="5"/>
      <c r="P120" s="5"/>
      <c r="Q120" s="5"/>
      <c r="R120" s="9"/>
      <c r="S120" s="9"/>
      <c r="T120" s="9"/>
      <c r="U120" s="29">
        <f>SUM(R120:T120)</f>
        <v>0</v>
      </c>
      <c r="V120" s="28"/>
      <c r="W120" s="28"/>
      <c r="X120" s="28"/>
      <c r="Y120" s="29">
        <f>SUM(V120:X120)</f>
        <v>0</v>
      </c>
      <c r="Z120" s="28"/>
      <c r="AA120" s="28"/>
      <c r="AB120" s="28"/>
      <c r="AC120" s="29">
        <f>SUM(Z120:AB120)</f>
        <v>0</v>
      </c>
      <c r="AD120" s="28"/>
      <c r="AE120" s="28"/>
      <c r="AF120" s="28"/>
      <c r="AG120" s="29">
        <f>SUM(AD120:AF120)</f>
        <v>0</v>
      </c>
      <c r="AH120" s="29">
        <f t="shared" ref="AH120:AH129" si="80">SUM(U120,Y120,AC120,AG120)</f>
        <v>0</v>
      </c>
      <c r="AI120" s="109">
        <f>IF(ISERROR(AH120/J120),0,AH120/J120)</f>
        <v>0</v>
      </c>
      <c r="AJ120" s="109">
        <f t="shared" ref="AJ120:AJ129" si="81">IF(ISERROR(AH120/$AH$166),"-",AH120/$AH$166)</f>
        <v>0</v>
      </c>
    </row>
    <row r="121" spans="1:36" s="11" customFormat="1" outlineLevel="1" x14ac:dyDescent="0.25">
      <c r="A121" s="23">
        <v>2</v>
      </c>
      <c r="B121" s="23"/>
      <c r="C121" s="37"/>
      <c r="D121" s="33"/>
      <c r="E121" s="37"/>
      <c r="F121" s="37"/>
      <c r="G121" s="37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ref="U121:U129" si="82">SUM(R121:T121)</f>
        <v>0</v>
      </c>
      <c r="V121" s="28"/>
      <c r="W121" s="28"/>
      <c r="X121" s="28"/>
      <c r="Y121" s="29">
        <f t="shared" ref="Y121:Y129" si="83">SUM(V121:X121)</f>
        <v>0</v>
      </c>
      <c r="Z121" s="28"/>
      <c r="AA121" s="28"/>
      <c r="AB121" s="28"/>
      <c r="AC121" s="29">
        <f t="shared" ref="AC121:AC129" si="84">SUM(Z121:AB121)</f>
        <v>0</v>
      </c>
      <c r="AD121" s="28"/>
      <c r="AE121" s="28"/>
      <c r="AF121" s="28"/>
      <c r="AG121" s="29">
        <f t="shared" ref="AG121:AG129" si="85">SUM(AD121:AF121)</f>
        <v>0</v>
      </c>
      <c r="AH121" s="29">
        <f t="shared" si="80"/>
        <v>0</v>
      </c>
      <c r="AI121" s="109">
        <f t="shared" ref="AI121:AI129" si="86">IF(ISERROR(AH121/J121),0,AH121/J121)</f>
        <v>0</v>
      </c>
      <c r="AJ121" s="109">
        <f t="shared" si="81"/>
        <v>0</v>
      </c>
    </row>
    <row r="122" spans="1:36" outlineLevel="1" x14ac:dyDescent="0.25">
      <c r="A122" s="23">
        <v>3</v>
      </c>
      <c r="B122" s="23"/>
      <c r="C122" s="37"/>
      <c r="D122" s="33"/>
      <c r="E122" s="37"/>
      <c r="F122" s="37"/>
      <c r="G122" s="37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82"/>
        <v>0</v>
      </c>
      <c r="V122" s="28"/>
      <c r="W122" s="28"/>
      <c r="X122" s="28"/>
      <c r="Y122" s="29">
        <f t="shared" si="83"/>
        <v>0</v>
      </c>
      <c r="Z122" s="28"/>
      <c r="AA122" s="28"/>
      <c r="AB122" s="28"/>
      <c r="AC122" s="29">
        <f t="shared" si="84"/>
        <v>0</v>
      </c>
      <c r="AD122" s="28"/>
      <c r="AE122" s="28"/>
      <c r="AF122" s="28"/>
      <c r="AG122" s="29">
        <f t="shared" si="85"/>
        <v>0</v>
      </c>
      <c r="AH122" s="29">
        <f t="shared" si="80"/>
        <v>0</v>
      </c>
      <c r="AI122" s="109">
        <f t="shared" si="86"/>
        <v>0</v>
      </c>
      <c r="AJ122" s="109">
        <f t="shared" si="81"/>
        <v>0</v>
      </c>
    </row>
    <row r="123" spans="1:36" s="11" customFormat="1" outlineLevel="1" x14ac:dyDescent="0.25">
      <c r="A123" s="23">
        <v>4</v>
      </c>
      <c r="B123" s="22"/>
      <c r="C123" s="37"/>
      <c r="D123" s="38"/>
      <c r="E123" s="37"/>
      <c r="F123" s="37"/>
      <c r="G123" s="37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82"/>
        <v>0</v>
      </c>
      <c r="V123" s="28"/>
      <c r="W123" s="28"/>
      <c r="X123" s="28"/>
      <c r="Y123" s="29">
        <f t="shared" si="83"/>
        <v>0</v>
      </c>
      <c r="Z123" s="28"/>
      <c r="AA123" s="28"/>
      <c r="AB123" s="28"/>
      <c r="AC123" s="29">
        <f t="shared" si="84"/>
        <v>0</v>
      </c>
      <c r="AD123" s="28"/>
      <c r="AE123" s="28"/>
      <c r="AF123" s="28"/>
      <c r="AG123" s="29">
        <f t="shared" si="85"/>
        <v>0</v>
      </c>
      <c r="AH123" s="29">
        <f t="shared" si="80"/>
        <v>0</v>
      </c>
      <c r="AI123" s="109">
        <f t="shared" si="86"/>
        <v>0</v>
      </c>
      <c r="AJ123" s="109">
        <f t="shared" si="81"/>
        <v>0</v>
      </c>
    </row>
    <row r="124" spans="1:36" s="11" customFormat="1" outlineLevel="1" x14ac:dyDescent="0.25">
      <c r="A124" s="23">
        <v>5</v>
      </c>
      <c r="B124" s="22"/>
      <c r="C124" s="37"/>
      <c r="D124" s="38"/>
      <c r="E124" s="37"/>
      <c r="F124" s="37"/>
      <c r="G124" s="37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82"/>
        <v>0</v>
      </c>
      <c r="V124" s="28"/>
      <c r="W124" s="28"/>
      <c r="X124" s="28"/>
      <c r="Y124" s="29">
        <f t="shared" si="83"/>
        <v>0</v>
      </c>
      <c r="Z124" s="28"/>
      <c r="AA124" s="28"/>
      <c r="AB124" s="28"/>
      <c r="AC124" s="29">
        <f t="shared" si="84"/>
        <v>0</v>
      </c>
      <c r="AD124" s="28"/>
      <c r="AE124" s="28"/>
      <c r="AF124" s="28"/>
      <c r="AG124" s="29">
        <f t="shared" si="85"/>
        <v>0</v>
      </c>
      <c r="AH124" s="29">
        <f t="shared" si="80"/>
        <v>0</v>
      </c>
      <c r="AI124" s="109">
        <f t="shared" si="86"/>
        <v>0</v>
      </c>
      <c r="AJ124" s="109">
        <f t="shared" si="81"/>
        <v>0</v>
      </c>
    </row>
    <row r="125" spans="1:36" outlineLevel="1" x14ac:dyDescent="0.25">
      <c r="A125" s="23">
        <v>6</v>
      </c>
      <c r="B125" s="23"/>
      <c r="C125" s="37"/>
      <c r="D125" s="33"/>
      <c r="E125" s="37"/>
      <c r="F125" s="37"/>
      <c r="G125" s="37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82"/>
        <v>0</v>
      </c>
      <c r="V125" s="28"/>
      <c r="W125" s="28"/>
      <c r="X125" s="28"/>
      <c r="Y125" s="29">
        <f t="shared" si="83"/>
        <v>0</v>
      </c>
      <c r="Z125" s="28"/>
      <c r="AA125" s="28"/>
      <c r="AB125" s="28"/>
      <c r="AC125" s="29">
        <f t="shared" si="84"/>
        <v>0</v>
      </c>
      <c r="AD125" s="28"/>
      <c r="AE125" s="28"/>
      <c r="AF125" s="28"/>
      <c r="AG125" s="29">
        <f t="shared" si="85"/>
        <v>0</v>
      </c>
      <c r="AH125" s="29">
        <f t="shared" si="80"/>
        <v>0</v>
      </c>
      <c r="AI125" s="109">
        <f t="shared" si="86"/>
        <v>0</v>
      </c>
      <c r="AJ125" s="109">
        <f t="shared" si="81"/>
        <v>0</v>
      </c>
    </row>
    <row r="126" spans="1:36" s="11" customFormat="1" outlineLevel="1" x14ac:dyDescent="0.25">
      <c r="A126" s="23">
        <v>7</v>
      </c>
      <c r="B126" s="23"/>
      <c r="C126" s="37"/>
      <c r="D126" s="33"/>
      <c r="E126" s="37"/>
      <c r="F126" s="37"/>
      <c r="G126" s="37"/>
      <c r="H126" s="33"/>
      <c r="I126" s="33"/>
      <c r="J126" s="265"/>
      <c r="K126" s="35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82"/>
        <v>0</v>
      </c>
      <c r="V126" s="28"/>
      <c r="W126" s="28"/>
      <c r="X126" s="28"/>
      <c r="Y126" s="29">
        <f t="shared" si="83"/>
        <v>0</v>
      </c>
      <c r="Z126" s="28"/>
      <c r="AA126" s="28"/>
      <c r="AB126" s="28"/>
      <c r="AC126" s="29">
        <f t="shared" si="84"/>
        <v>0</v>
      </c>
      <c r="AD126" s="28"/>
      <c r="AE126" s="28"/>
      <c r="AF126" s="28"/>
      <c r="AG126" s="29">
        <f t="shared" si="85"/>
        <v>0</v>
      </c>
      <c r="AH126" s="29">
        <f t="shared" si="80"/>
        <v>0</v>
      </c>
      <c r="AI126" s="109">
        <f t="shared" si="86"/>
        <v>0</v>
      </c>
      <c r="AJ126" s="109">
        <f t="shared" si="81"/>
        <v>0</v>
      </c>
    </row>
    <row r="127" spans="1:36" s="11" customFormat="1" outlineLevel="1" x14ac:dyDescent="0.25">
      <c r="A127" s="23">
        <v>8</v>
      </c>
      <c r="B127" s="23"/>
      <c r="C127" s="37"/>
      <c r="D127" s="33"/>
      <c r="E127" s="37"/>
      <c r="F127" s="37"/>
      <c r="G127" s="37"/>
      <c r="H127" s="33"/>
      <c r="I127" s="33"/>
      <c r="J127" s="265"/>
      <c r="K127" s="35"/>
      <c r="L127" s="34"/>
      <c r="M127" s="28"/>
      <c r="N127" s="28"/>
      <c r="O127" s="28"/>
      <c r="P127" s="34"/>
      <c r="Q127" s="34"/>
      <c r="R127" s="28"/>
      <c r="S127" s="28"/>
      <c r="T127" s="28"/>
      <c r="U127" s="29">
        <f t="shared" si="82"/>
        <v>0</v>
      </c>
      <c r="V127" s="28"/>
      <c r="W127" s="28"/>
      <c r="X127" s="28"/>
      <c r="Y127" s="29">
        <f t="shared" si="83"/>
        <v>0</v>
      </c>
      <c r="Z127" s="28"/>
      <c r="AA127" s="28"/>
      <c r="AB127" s="28"/>
      <c r="AC127" s="29">
        <f t="shared" si="84"/>
        <v>0</v>
      </c>
      <c r="AD127" s="28"/>
      <c r="AE127" s="28"/>
      <c r="AF127" s="28"/>
      <c r="AG127" s="29">
        <f t="shared" si="85"/>
        <v>0</v>
      </c>
      <c r="AH127" s="29">
        <f t="shared" si="80"/>
        <v>0</v>
      </c>
      <c r="AI127" s="109">
        <f t="shared" si="86"/>
        <v>0</v>
      </c>
      <c r="AJ127" s="109">
        <f t="shared" si="81"/>
        <v>0</v>
      </c>
    </row>
    <row r="128" spans="1:36" outlineLevel="1" x14ac:dyDescent="0.25">
      <c r="A128" s="23">
        <v>9</v>
      </c>
      <c r="B128" s="23"/>
      <c r="C128" s="37"/>
      <c r="D128" s="33"/>
      <c r="E128" s="37"/>
      <c r="F128" s="37"/>
      <c r="G128" s="37"/>
      <c r="H128" s="33"/>
      <c r="I128" s="33"/>
      <c r="J128" s="265"/>
      <c r="K128" s="35"/>
      <c r="L128" s="34"/>
      <c r="M128" s="28"/>
      <c r="N128" s="28"/>
      <c r="O128" s="28"/>
      <c r="P128" s="34"/>
      <c r="Q128" s="34"/>
      <c r="R128" s="28"/>
      <c r="S128" s="28"/>
      <c r="T128" s="28"/>
      <c r="U128" s="29">
        <f t="shared" si="82"/>
        <v>0</v>
      </c>
      <c r="V128" s="28"/>
      <c r="W128" s="28"/>
      <c r="X128" s="28"/>
      <c r="Y128" s="29">
        <f t="shared" si="83"/>
        <v>0</v>
      </c>
      <c r="Z128" s="28"/>
      <c r="AA128" s="28"/>
      <c r="AB128" s="28"/>
      <c r="AC128" s="29">
        <f t="shared" si="84"/>
        <v>0</v>
      </c>
      <c r="AD128" s="28"/>
      <c r="AE128" s="28"/>
      <c r="AF128" s="28"/>
      <c r="AG128" s="29">
        <f t="shared" si="85"/>
        <v>0</v>
      </c>
      <c r="AH128" s="29">
        <f t="shared" si="80"/>
        <v>0</v>
      </c>
      <c r="AI128" s="109">
        <f t="shared" si="86"/>
        <v>0</v>
      </c>
      <c r="AJ128" s="109">
        <f t="shared" si="81"/>
        <v>0</v>
      </c>
    </row>
    <row r="129" spans="1:36" s="11" customFormat="1" outlineLevel="1" x14ac:dyDescent="0.25">
      <c r="A129" s="23">
        <v>10</v>
      </c>
      <c r="B129" s="23"/>
      <c r="C129" s="37"/>
      <c r="D129" s="33"/>
      <c r="E129" s="37"/>
      <c r="F129" s="37"/>
      <c r="G129" s="37"/>
      <c r="H129" s="33"/>
      <c r="I129" s="33"/>
      <c r="J129" s="265"/>
      <c r="K129" s="36"/>
      <c r="L129" s="34"/>
      <c r="M129" s="28"/>
      <c r="N129" s="28"/>
      <c r="O129" s="28"/>
      <c r="P129" s="34"/>
      <c r="Q129" s="34"/>
      <c r="R129" s="28"/>
      <c r="S129" s="28"/>
      <c r="T129" s="28"/>
      <c r="U129" s="29">
        <f t="shared" si="82"/>
        <v>0</v>
      </c>
      <c r="V129" s="28"/>
      <c r="W129" s="28"/>
      <c r="X129" s="28"/>
      <c r="Y129" s="29">
        <f t="shared" si="83"/>
        <v>0</v>
      </c>
      <c r="Z129" s="28"/>
      <c r="AA129" s="28"/>
      <c r="AB129" s="28"/>
      <c r="AC129" s="29">
        <f t="shared" si="84"/>
        <v>0</v>
      </c>
      <c r="AD129" s="28"/>
      <c r="AE129" s="28"/>
      <c r="AF129" s="28"/>
      <c r="AG129" s="29">
        <f t="shared" si="85"/>
        <v>0</v>
      </c>
      <c r="AH129" s="29">
        <f t="shared" si="80"/>
        <v>0</v>
      </c>
      <c r="AI129" s="109">
        <f t="shared" si="86"/>
        <v>0</v>
      </c>
      <c r="AJ129" s="109">
        <f t="shared" si="81"/>
        <v>0</v>
      </c>
    </row>
    <row r="130" spans="1:36" s="11" customFormat="1" x14ac:dyDescent="0.25">
      <c r="A130" s="577" t="s">
        <v>67</v>
      </c>
      <c r="B130" s="577"/>
      <c r="C130" s="577"/>
      <c r="D130" s="577"/>
      <c r="E130" s="577"/>
      <c r="F130" s="577"/>
      <c r="G130" s="577"/>
      <c r="H130" s="577"/>
      <c r="I130" s="577"/>
      <c r="J130" s="222">
        <v>0</v>
      </c>
      <c r="K130" s="222">
        <v>0</v>
      </c>
      <c r="L130" s="528"/>
      <c r="M130" s="222">
        <f>SUM(M120:M129)</f>
        <v>0</v>
      </c>
      <c r="N130" s="222">
        <f>SUM(N120:N129)</f>
        <v>0</v>
      </c>
      <c r="O130" s="222">
        <f>SUM(O120:O129)</f>
        <v>0</v>
      </c>
      <c r="P130" s="223"/>
      <c r="Q130" s="538"/>
      <c r="R130" s="222">
        <f t="shared" ref="R130:AH130" si="87">SUM(R120:R129)</f>
        <v>0</v>
      </c>
      <c r="S130" s="222">
        <f t="shared" si="87"/>
        <v>0</v>
      </c>
      <c r="T130" s="222">
        <f t="shared" si="87"/>
        <v>0</v>
      </c>
      <c r="U130" s="222">
        <f t="shared" si="87"/>
        <v>0</v>
      </c>
      <c r="V130" s="222">
        <f t="shared" si="87"/>
        <v>0</v>
      </c>
      <c r="W130" s="222">
        <f t="shared" si="87"/>
        <v>0</v>
      </c>
      <c r="X130" s="222">
        <f t="shared" si="87"/>
        <v>0</v>
      </c>
      <c r="Y130" s="222">
        <f t="shared" si="87"/>
        <v>0</v>
      </c>
      <c r="Z130" s="222">
        <f t="shared" si="87"/>
        <v>0</v>
      </c>
      <c r="AA130" s="222">
        <f t="shared" si="87"/>
        <v>0</v>
      </c>
      <c r="AB130" s="222">
        <f t="shared" si="87"/>
        <v>0</v>
      </c>
      <c r="AC130" s="222">
        <f t="shared" si="87"/>
        <v>0</v>
      </c>
      <c r="AD130" s="222">
        <f t="shared" si="87"/>
        <v>0</v>
      </c>
      <c r="AE130" s="222">
        <f t="shared" si="87"/>
        <v>0</v>
      </c>
      <c r="AF130" s="222">
        <f t="shared" si="87"/>
        <v>0</v>
      </c>
      <c r="AG130" s="222">
        <f t="shared" si="87"/>
        <v>0</v>
      </c>
      <c r="AH130" s="222">
        <f t="shared" si="87"/>
        <v>0</v>
      </c>
      <c r="AI130" s="230">
        <f>IF(ISERROR(AH130/J130),0,AH130/J130)</f>
        <v>0</v>
      </c>
      <c r="AJ130" s="230">
        <f>IF(ISERROR(AH130/$AH$166),0,AH130/$AH$166)</f>
        <v>0</v>
      </c>
    </row>
    <row r="131" spans="1:36" x14ac:dyDescent="0.25">
      <c r="A131" s="623" t="s">
        <v>68</v>
      </c>
      <c r="B131" s="624"/>
      <c r="C131" s="624"/>
      <c r="D131" s="624"/>
      <c r="E131" s="625"/>
      <c r="F131" s="39"/>
      <c r="G131" s="315"/>
      <c r="H131" s="40"/>
      <c r="I131" s="40"/>
      <c r="J131" s="628">
        <v>920000</v>
      </c>
      <c r="K131" s="7"/>
      <c r="L131" s="18"/>
      <c r="M131" s="19"/>
      <c r="N131" s="19"/>
      <c r="O131" s="19"/>
      <c r="P131" s="5"/>
      <c r="Q131" s="20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108"/>
      <c r="AJ131" s="108"/>
    </row>
    <row r="132" spans="1:36" s="11" customFormat="1" outlineLevel="1" x14ac:dyDescent="0.25">
      <c r="A132" s="22">
        <v>1</v>
      </c>
      <c r="B132" s="23"/>
      <c r="C132" s="24"/>
      <c r="D132" s="25"/>
      <c r="E132" s="26"/>
      <c r="F132" s="26"/>
      <c r="G132" s="26"/>
      <c r="H132" s="25"/>
      <c r="I132" s="25"/>
      <c r="J132" s="664"/>
      <c r="K132" s="64">
        <v>400000</v>
      </c>
      <c r="L132" s="117" t="s">
        <v>126</v>
      </c>
      <c r="M132" s="28"/>
      <c r="N132" s="28"/>
      <c r="O132" s="28"/>
      <c r="P132" s="26"/>
      <c r="Q132" s="26"/>
      <c r="R132" s="28"/>
      <c r="S132" s="28"/>
      <c r="T132" s="28"/>
      <c r="U132" s="29">
        <f>SUM(R132:T132)</f>
        <v>0</v>
      </c>
      <c r="V132" s="28"/>
      <c r="W132" s="28"/>
      <c r="X132" s="28"/>
      <c r="Y132" s="29">
        <f>SUM(V132:X132)</f>
        <v>0</v>
      </c>
      <c r="Z132" s="28"/>
      <c r="AA132" s="28"/>
      <c r="AB132" s="28"/>
      <c r="AC132" s="29">
        <f>SUM(Z132:AB132)</f>
        <v>0</v>
      </c>
      <c r="AD132" s="28"/>
      <c r="AE132" s="28">
        <v>400000</v>
      </c>
      <c r="AF132" s="28"/>
      <c r="AG132" s="29">
        <f>SUM(AD132:AF132)</f>
        <v>400000</v>
      </c>
      <c r="AH132" s="29">
        <f t="shared" ref="AH132" si="88">SUM(U132,Y132,AC132,AG132)</f>
        <v>400000</v>
      </c>
      <c r="AI132" s="109">
        <f>IF(ISERROR(AH132/J131),0,AH132/J131)</f>
        <v>0.43478260869565216</v>
      </c>
      <c r="AJ132" s="109">
        <f>IF(ISERROR(AH132/$AH$166),"-",AH132/$AH$166)</f>
        <v>4.7191800933636297E-6</v>
      </c>
    </row>
    <row r="133" spans="1:36" s="11" customFormat="1" x14ac:dyDescent="0.25">
      <c r="A133" s="574" t="s">
        <v>69</v>
      </c>
      <c r="B133" s="575"/>
      <c r="C133" s="575"/>
      <c r="D133" s="575"/>
      <c r="E133" s="575"/>
      <c r="F133" s="575"/>
      <c r="G133" s="575"/>
      <c r="H133" s="575"/>
      <c r="I133" s="576"/>
      <c r="J133" s="222">
        <f>+J131</f>
        <v>920000</v>
      </c>
      <c r="K133" s="222">
        <f>SUM(K132:K132)</f>
        <v>400000</v>
      </c>
      <c r="L133" s="528"/>
      <c r="M133" s="222">
        <f>SUM(M132:M132)</f>
        <v>0</v>
      </c>
      <c r="N133" s="222">
        <f>SUM(N132:N132)</f>
        <v>0</v>
      </c>
      <c r="O133" s="222">
        <f>SUM(O132:O132)</f>
        <v>0</v>
      </c>
      <c r="P133" s="223"/>
      <c r="Q133" s="538"/>
      <c r="R133" s="222">
        <f t="shared" ref="R133:AH133" si="89">SUM(R132:R132)</f>
        <v>0</v>
      </c>
      <c r="S133" s="222">
        <f t="shared" si="89"/>
        <v>0</v>
      </c>
      <c r="T133" s="222">
        <f t="shared" si="89"/>
        <v>0</v>
      </c>
      <c r="U133" s="222">
        <f t="shared" si="89"/>
        <v>0</v>
      </c>
      <c r="V133" s="222">
        <f t="shared" si="89"/>
        <v>0</v>
      </c>
      <c r="W133" s="222">
        <f t="shared" si="89"/>
        <v>0</v>
      </c>
      <c r="X133" s="222">
        <f t="shared" si="89"/>
        <v>0</v>
      </c>
      <c r="Y133" s="222">
        <f t="shared" si="89"/>
        <v>0</v>
      </c>
      <c r="Z133" s="222">
        <f t="shared" si="89"/>
        <v>0</v>
      </c>
      <c r="AA133" s="222">
        <f t="shared" si="89"/>
        <v>0</v>
      </c>
      <c r="AB133" s="222">
        <f t="shared" si="89"/>
        <v>0</v>
      </c>
      <c r="AC133" s="222">
        <f t="shared" si="89"/>
        <v>0</v>
      </c>
      <c r="AD133" s="222">
        <f t="shared" si="89"/>
        <v>0</v>
      </c>
      <c r="AE133" s="222">
        <f t="shared" si="89"/>
        <v>400000</v>
      </c>
      <c r="AF133" s="222">
        <f t="shared" si="89"/>
        <v>0</v>
      </c>
      <c r="AG133" s="222">
        <f t="shared" si="89"/>
        <v>400000</v>
      </c>
      <c r="AH133" s="222">
        <f t="shared" si="89"/>
        <v>400000</v>
      </c>
      <c r="AI133" s="230">
        <f>IF(ISERROR(AH133/J133),0,AH133/J133)</f>
        <v>0.43478260869565216</v>
      </c>
      <c r="AJ133" s="230">
        <f>IF(ISERROR(AH133/$AH$166),0,AH133/$AH$166)</f>
        <v>4.7191800933636297E-6</v>
      </c>
    </row>
    <row r="134" spans="1:36" x14ac:dyDescent="0.25">
      <c r="A134" s="620" t="s">
        <v>70</v>
      </c>
      <c r="B134" s="621"/>
      <c r="C134" s="621"/>
      <c r="D134" s="621"/>
      <c r="E134" s="622"/>
      <c r="F134" s="16"/>
      <c r="G134" s="5"/>
      <c r="H134" s="17"/>
      <c r="I134" s="17"/>
      <c r="J134" s="265"/>
      <c r="K134" s="7"/>
      <c r="L134" s="18"/>
      <c r="M134" s="19"/>
      <c r="N134" s="19"/>
      <c r="O134" s="19"/>
      <c r="P134" s="5"/>
      <c r="Q134" s="20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108"/>
      <c r="AJ134" s="108"/>
    </row>
    <row r="135" spans="1:36" s="11" customFormat="1" outlineLevel="1" x14ac:dyDescent="0.25">
      <c r="A135" s="22">
        <v>1</v>
      </c>
      <c r="B135" s="23"/>
      <c r="C135" s="24"/>
      <c r="D135" s="25"/>
      <c r="E135" s="26"/>
      <c r="F135" s="26"/>
      <c r="G135" s="26"/>
      <c r="H135" s="25"/>
      <c r="I135" s="25"/>
      <c r="J135" s="265"/>
      <c r="K135" s="27"/>
      <c r="L135" s="26"/>
      <c r="M135" s="28"/>
      <c r="N135" s="28"/>
      <c r="O135" s="28"/>
      <c r="P135" s="26"/>
      <c r="Q135" s="26"/>
      <c r="R135" s="28"/>
      <c r="S135" s="28"/>
      <c r="T135" s="28"/>
      <c r="U135" s="29">
        <f>SUM(R135:T135)</f>
        <v>0</v>
      </c>
      <c r="V135" s="28"/>
      <c r="W135" s="28"/>
      <c r="X135" s="28"/>
      <c r="Y135" s="29">
        <f>SUM(V135:X135)</f>
        <v>0</v>
      </c>
      <c r="Z135" s="28"/>
      <c r="AA135" s="28"/>
      <c r="AB135" s="28"/>
      <c r="AC135" s="29">
        <f>SUM(Z135:AB135)</f>
        <v>0</v>
      </c>
      <c r="AD135" s="28"/>
      <c r="AE135" s="28"/>
      <c r="AF135" s="28"/>
      <c r="AG135" s="29">
        <f>SUM(AD135:AF135)</f>
        <v>0</v>
      </c>
      <c r="AH135" s="29">
        <f t="shared" ref="AH135:AH144" si="90">SUM(U135,Y135,AC135,AG135)</f>
        <v>0</v>
      </c>
      <c r="AI135" s="109">
        <f>IF(ISERROR(AH135/J135),0,AH135/J135)</f>
        <v>0</v>
      </c>
      <c r="AJ135" s="109">
        <f t="shared" ref="AJ135:AJ144" si="91">IF(ISERROR(AH135/$AH$166),"-",AH135/$AH$166)</f>
        <v>0</v>
      </c>
    </row>
    <row r="136" spans="1:36" s="11" customFormat="1" outlineLevel="1" x14ac:dyDescent="0.25">
      <c r="A136" s="22">
        <v>2</v>
      </c>
      <c r="B136" s="23"/>
      <c r="C136" s="32"/>
      <c r="D136" s="33"/>
      <c r="E136" s="34"/>
      <c r="F136" s="34"/>
      <c r="G136" s="34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ref="U136:U144" si="92">SUM(R136:T136)</f>
        <v>0</v>
      </c>
      <c r="V136" s="28"/>
      <c r="W136" s="28"/>
      <c r="X136" s="28"/>
      <c r="Y136" s="29">
        <f t="shared" ref="Y136:Y144" si="93">SUM(V136:X136)</f>
        <v>0</v>
      </c>
      <c r="Z136" s="28"/>
      <c r="AA136" s="28"/>
      <c r="AB136" s="28"/>
      <c r="AC136" s="29">
        <f t="shared" ref="AC136:AC144" si="94">SUM(Z136:AB136)</f>
        <v>0</v>
      </c>
      <c r="AD136" s="28"/>
      <c r="AE136" s="28"/>
      <c r="AF136" s="28"/>
      <c r="AG136" s="29">
        <f t="shared" ref="AG136:AG144" si="95">SUM(AD136:AF136)</f>
        <v>0</v>
      </c>
      <c r="AH136" s="29">
        <f t="shared" si="90"/>
        <v>0</v>
      </c>
      <c r="AI136" s="109">
        <f t="shared" ref="AI136:AI144" si="96">IF(ISERROR(AH136/J136),0,AH136/J136)</f>
        <v>0</v>
      </c>
      <c r="AJ136" s="109">
        <f t="shared" si="91"/>
        <v>0</v>
      </c>
    </row>
    <row r="137" spans="1:36" outlineLevel="1" x14ac:dyDescent="0.25">
      <c r="A137" s="22">
        <v>3</v>
      </c>
      <c r="B137" s="23"/>
      <c r="C137" s="32"/>
      <c r="D137" s="33"/>
      <c r="E137" s="34"/>
      <c r="F137" s="34"/>
      <c r="G137" s="34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92"/>
        <v>0</v>
      </c>
      <c r="V137" s="28"/>
      <c r="W137" s="28"/>
      <c r="X137" s="28"/>
      <c r="Y137" s="29">
        <f t="shared" si="93"/>
        <v>0</v>
      </c>
      <c r="Z137" s="28"/>
      <c r="AA137" s="28"/>
      <c r="AB137" s="28"/>
      <c r="AC137" s="29">
        <f t="shared" si="94"/>
        <v>0</v>
      </c>
      <c r="AD137" s="28"/>
      <c r="AE137" s="28"/>
      <c r="AF137" s="28"/>
      <c r="AG137" s="29">
        <f t="shared" si="95"/>
        <v>0</v>
      </c>
      <c r="AH137" s="29">
        <f t="shared" si="90"/>
        <v>0</v>
      </c>
      <c r="AI137" s="109">
        <f t="shared" si="96"/>
        <v>0</v>
      </c>
      <c r="AJ137" s="109">
        <f t="shared" si="91"/>
        <v>0</v>
      </c>
    </row>
    <row r="138" spans="1:36" s="11" customFormat="1" outlineLevel="1" x14ac:dyDescent="0.25">
      <c r="A138" s="22">
        <v>4</v>
      </c>
      <c r="B138" s="23"/>
      <c r="C138" s="32"/>
      <c r="D138" s="33"/>
      <c r="E138" s="34"/>
      <c r="F138" s="34"/>
      <c r="G138" s="34"/>
      <c r="H138" s="33"/>
      <c r="I138" s="33"/>
      <c r="J138" s="265"/>
      <c r="K138" s="35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92"/>
        <v>0</v>
      </c>
      <c r="V138" s="28"/>
      <c r="W138" s="28"/>
      <c r="X138" s="28"/>
      <c r="Y138" s="29">
        <f t="shared" si="93"/>
        <v>0</v>
      </c>
      <c r="Z138" s="28"/>
      <c r="AA138" s="28"/>
      <c r="AB138" s="28"/>
      <c r="AC138" s="29">
        <f t="shared" si="94"/>
        <v>0</v>
      </c>
      <c r="AD138" s="28"/>
      <c r="AE138" s="28"/>
      <c r="AF138" s="28"/>
      <c r="AG138" s="29">
        <f t="shared" si="95"/>
        <v>0</v>
      </c>
      <c r="AH138" s="29">
        <f t="shared" si="90"/>
        <v>0</v>
      </c>
      <c r="AI138" s="109">
        <f t="shared" si="96"/>
        <v>0</v>
      </c>
      <c r="AJ138" s="109">
        <f t="shared" si="91"/>
        <v>0</v>
      </c>
    </row>
    <row r="139" spans="1:36" s="11" customFormat="1" outlineLevel="1" x14ac:dyDescent="0.25">
      <c r="A139" s="22">
        <v>5</v>
      </c>
      <c r="B139" s="23"/>
      <c r="C139" s="32"/>
      <c r="D139" s="33"/>
      <c r="E139" s="34"/>
      <c r="F139" s="34"/>
      <c r="G139" s="34"/>
      <c r="H139" s="33"/>
      <c r="I139" s="33"/>
      <c r="J139" s="265"/>
      <c r="K139" s="35"/>
      <c r="L139" s="34"/>
      <c r="M139" s="28"/>
      <c r="N139" s="28"/>
      <c r="O139" s="28"/>
      <c r="P139" s="34"/>
      <c r="Q139" s="34"/>
      <c r="R139" s="28"/>
      <c r="S139" s="28"/>
      <c r="T139" s="28"/>
      <c r="U139" s="29">
        <f t="shared" si="92"/>
        <v>0</v>
      </c>
      <c r="V139" s="28"/>
      <c r="W139" s="28"/>
      <c r="X139" s="28"/>
      <c r="Y139" s="29">
        <f t="shared" si="93"/>
        <v>0</v>
      </c>
      <c r="Z139" s="28"/>
      <c r="AA139" s="28"/>
      <c r="AB139" s="28"/>
      <c r="AC139" s="29">
        <f t="shared" si="94"/>
        <v>0</v>
      </c>
      <c r="AD139" s="28"/>
      <c r="AE139" s="28"/>
      <c r="AF139" s="28"/>
      <c r="AG139" s="29">
        <f t="shared" si="95"/>
        <v>0</v>
      </c>
      <c r="AH139" s="29">
        <f t="shared" si="90"/>
        <v>0</v>
      </c>
      <c r="AI139" s="109">
        <f t="shared" si="96"/>
        <v>0</v>
      </c>
      <c r="AJ139" s="109">
        <f t="shared" si="91"/>
        <v>0</v>
      </c>
    </row>
    <row r="140" spans="1:36" outlineLevel="1" x14ac:dyDescent="0.25">
      <c r="A140" s="22">
        <v>6</v>
      </c>
      <c r="B140" s="23"/>
      <c r="C140" s="32"/>
      <c r="D140" s="33"/>
      <c r="E140" s="34"/>
      <c r="F140" s="34"/>
      <c r="G140" s="34"/>
      <c r="H140" s="33"/>
      <c r="I140" s="33"/>
      <c r="J140" s="265"/>
      <c r="K140" s="35"/>
      <c r="L140" s="34"/>
      <c r="M140" s="28"/>
      <c r="N140" s="28"/>
      <c r="O140" s="28"/>
      <c r="P140" s="34"/>
      <c r="Q140" s="34"/>
      <c r="R140" s="28"/>
      <c r="S140" s="28"/>
      <c r="T140" s="28"/>
      <c r="U140" s="29">
        <f t="shared" si="92"/>
        <v>0</v>
      </c>
      <c r="V140" s="28"/>
      <c r="W140" s="28"/>
      <c r="X140" s="28"/>
      <c r="Y140" s="29">
        <f t="shared" si="93"/>
        <v>0</v>
      </c>
      <c r="Z140" s="28"/>
      <c r="AA140" s="28"/>
      <c r="AB140" s="28"/>
      <c r="AC140" s="29">
        <f t="shared" si="94"/>
        <v>0</v>
      </c>
      <c r="AD140" s="28"/>
      <c r="AE140" s="28"/>
      <c r="AF140" s="28"/>
      <c r="AG140" s="29">
        <f t="shared" si="95"/>
        <v>0</v>
      </c>
      <c r="AH140" s="29">
        <f t="shared" si="90"/>
        <v>0</v>
      </c>
      <c r="AI140" s="109">
        <f t="shared" si="96"/>
        <v>0</v>
      </c>
      <c r="AJ140" s="109">
        <f t="shared" si="91"/>
        <v>0</v>
      </c>
    </row>
    <row r="141" spans="1:36" s="11" customFormat="1" outlineLevel="1" x14ac:dyDescent="0.25">
      <c r="A141" s="22">
        <v>7</v>
      </c>
      <c r="B141" s="23"/>
      <c r="C141" s="32"/>
      <c r="D141" s="33"/>
      <c r="E141" s="34"/>
      <c r="F141" s="34"/>
      <c r="G141" s="34"/>
      <c r="H141" s="33"/>
      <c r="I141" s="33"/>
      <c r="J141" s="265"/>
      <c r="K141" s="35"/>
      <c r="L141" s="34"/>
      <c r="M141" s="28"/>
      <c r="N141" s="28"/>
      <c r="O141" s="28"/>
      <c r="P141" s="34"/>
      <c r="Q141" s="34"/>
      <c r="R141" s="28"/>
      <c r="S141" s="28"/>
      <c r="T141" s="28"/>
      <c r="U141" s="29">
        <f t="shared" si="92"/>
        <v>0</v>
      </c>
      <c r="V141" s="28"/>
      <c r="W141" s="28"/>
      <c r="X141" s="28"/>
      <c r="Y141" s="29">
        <f t="shared" si="93"/>
        <v>0</v>
      </c>
      <c r="Z141" s="28"/>
      <c r="AA141" s="28"/>
      <c r="AB141" s="28"/>
      <c r="AC141" s="29">
        <f t="shared" si="94"/>
        <v>0</v>
      </c>
      <c r="AD141" s="28"/>
      <c r="AE141" s="28"/>
      <c r="AF141" s="28"/>
      <c r="AG141" s="29">
        <f t="shared" si="95"/>
        <v>0</v>
      </c>
      <c r="AH141" s="29">
        <f t="shared" si="90"/>
        <v>0</v>
      </c>
      <c r="AI141" s="109">
        <f t="shared" si="96"/>
        <v>0</v>
      </c>
      <c r="AJ141" s="109">
        <f t="shared" si="91"/>
        <v>0</v>
      </c>
    </row>
    <row r="142" spans="1:36" s="11" customFormat="1" outlineLevel="1" x14ac:dyDescent="0.25">
      <c r="A142" s="22">
        <v>8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si="92"/>
        <v>0</v>
      </c>
      <c r="V142" s="28"/>
      <c r="W142" s="28"/>
      <c r="X142" s="28"/>
      <c r="Y142" s="29">
        <f t="shared" si="93"/>
        <v>0</v>
      </c>
      <c r="Z142" s="28"/>
      <c r="AA142" s="28"/>
      <c r="AB142" s="28"/>
      <c r="AC142" s="29">
        <f t="shared" si="94"/>
        <v>0</v>
      </c>
      <c r="AD142" s="28"/>
      <c r="AE142" s="28"/>
      <c r="AF142" s="28"/>
      <c r="AG142" s="29">
        <f t="shared" si="95"/>
        <v>0</v>
      </c>
      <c r="AH142" s="29">
        <f t="shared" si="90"/>
        <v>0</v>
      </c>
      <c r="AI142" s="109">
        <f t="shared" si="96"/>
        <v>0</v>
      </c>
      <c r="AJ142" s="109">
        <f t="shared" si="91"/>
        <v>0</v>
      </c>
    </row>
    <row r="143" spans="1:36" outlineLevel="1" x14ac:dyDescent="0.25">
      <c r="A143" s="22">
        <v>9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2"/>
        <v>0</v>
      </c>
      <c r="V143" s="28"/>
      <c r="W143" s="28"/>
      <c r="X143" s="28"/>
      <c r="Y143" s="29">
        <f t="shared" si="93"/>
        <v>0</v>
      </c>
      <c r="Z143" s="28"/>
      <c r="AA143" s="28"/>
      <c r="AB143" s="28"/>
      <c r="AC143" s="29">
        <f t="shared" si="94"/>
        <v>0</v>
      </c>
      <c r="AD143" s="28"/>
      <c r="AE143" s="28"/>
      <c r="AF143" s="28"/>
      <c r="AG143" s="29">
        <f t="shared" si="95"/>
        <v>0</v>
      </c>
      <c r="AH143" s="29">
        <f t="shared" si="90"/>
        <v>0</v>
      </c>
      <c r="AI143" s="109">
        <f t="shared" si="96"/>
        <v>0</v>
      </c>
      <c r="AJ143" s="109">
        <f t="shared" si="91"/>
        <v>0</v>
      </c>
    </row>
    <row r="144" spans="1:36" s="11" customFormat="1" outlineLevel="1" x14ac:dyDescent="0.25">
      <c r="A144" s="22">
        <v>10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6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2"/>
        <v>0</v>
      </c>
      <c r="V144" s="28"/>
      <c r="W144" s="28"/>
      <c r="X144" s="28"/>
      <c r="Y144" s="29">
        <f t="shared" si="93"/>
        <v>0</v>
      </c>
      <c r="Z144" s="28"/>
      <c r="AA144" s="28"/>
      <c r="AB144" s="28"/>
      <c r="AC144" s="29">
        <f t="shared" si="94"/>
        <v>0</v>
      </c>
      <c r="AD144" s="28"/>
      <c r="AE144" s="28"/>
      <c r="AF144" s="28"/>
      <c r="AG144" s="29">
        <f t="shared" si="95"/>
        <v>0</v>
      </c>
      <c r="AH144" s="29">
        <f t="shared" si="90"/>
        <v>0</v>
      </c>
      <c r="AI144" s="109">
        <f t="shared" si="96"/>
        <v>0</v>
      </c>
      <c r="AJ144" s="109">
        <f t="shared" si="91"/>
        <v>0</v>
      </c>
    </row>
    <row r="145" spans="1:36" s="11" customFormat="1" x14ac:dyDescent="0.25">
      <c r="A145" s="574" t="s">
        <v>71</v>
      </c>
      <c r="B145" s="575"/>
      <c r="C145" s="575"/>
      <c r="D145" s="575"/>
      <c r="E145" s="575"/>
      <c r="F145" s="575"/>
      <c r="G145" s="575"/>
      <c r="H145" s="575"/>
      <c r="I145" s="576"/>
      <c r="J145" s="222">
        <f>SUM(J135:J144)</f>
        <v>0</v>
      </c>
      <c r="K145" s="222">
        <f>SUM(K135:K144)</f>
        <v>0</v>
      </c>
      <c r="L145" s="528"/>
      <c r="M145" s="222">
        <f>SUM(M135:M144)</f>
        <v>0</v>
      </c>
      <c r="N145" s="222">
        <f>SUM(N135:N144)</f>
        <v>0</v>
      </c>
      <c r="O145" s="222">
        <f>SUM(O135:O144)</f>
        <v>0</v>
      </c>
      <c r="P145" s="223"/>
      <c r="Q145" s="538"/>
      <c r="R145" s="222">
        <f t="shared" ref="R145:AH145" si="97">SUM(R135:R144)</f>
        <v>0</v>
      </c>
      <c r="S145" s="222">
        <f t="shared" si="97"/>
        <v>0</v>
      </c>
      <c r="T145" s="222">
        <f t="shared" si="97"/>
        <v>0</v>
      </c>
      <c r="U145" s="222">
        <f t="shared" si="97"/>
        <v>0</v>
      </c>
      <c r="V145" s="222">
        <f t="shared" si="97"/>
        <v>0</v>
      </c>
      <c r="W145" s="222">
        <f t="shared" si="97"/>
        <v>0</v>
      </c>
      <c r="X145" s="222">
        <f t="shared" si="97"/>
        <v>0</v>
      </c>
      <c r="Y145" s="222">
        <f t="shared" si="97"/>
        <v>0</v>
      </c>
      <c r="Z145" s="222">
        <f t="shared" si="97"/>
        <v>0</v>
      </c>
      <c r="AA145" s="222">
        <f t="shared" si="97"/>
        <v>0</v>
      </c>
      <c r="AB145" s="222">
        <f t="shared" si="97"/>
        <v>0</v>
      </c>
      <c r="AC145" s="222">
        <f t="shared" si="97"/>
        <v>0</v>
      </c>
      <c r="AD145" s="222">
        <f t="shared" si="97"/>
        <v>0</v>
      </c>
      <c r="AE145" s="222">
        <f t="shared" si="97"/>
        <v>0</v>
      </c>
      <c r="AF145" s="222">
        <f t="shared" si="97"/>
        <v>0</v>
      </c>
      <c r="AG145" s="222">
        <f t="shared" si="97"/>
        <v>0</v>
      </c>
      <c r="AH145" s="222">
        <f t="shared" si="97"/>
        <v>0</v>
      </c>
      <c r="AI145" s="230">
        <f>IF(ISERROR(AH145/J145),0,AH145/J145)</f>
        <v>0</v>
      </c>
      <c r="AJ145" s="230">
        <f>IF(ISERROR(AH145/$AH$166),0,AH145/$AH$166)</f>
        <v>0</v>
      </c>
    </row>
    <row r="146" spans="1:36" x14ac:dyDescent="0.25">
      <c r="A146" s="620" t="s">
        <v>72</v>
      </c>
      <c r="B146" s="621"/>
      <c r="C146" s="621"/>
      <c r="D146" s="621"/>
      <c r="E146" s="622"/>
      <c r="F146" s="16"/>
      <c r="G146" s="5"/>
      <c r="H146" s="17"/>
      <c r="I146" s="17"/>
      <c r="J146" s="265"/>
      <c r="K146" s="7"/>
      <c r="L146" s="18"/>
      <c r="M146" s="19"/>
      <c r="N146" s="19"/>
      <c r="O146" s="19"/>
      <c r="P146" s="5"/>
      <c r="Q146" s="20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108"/>
      <c r="AJ146" s="108"/>
    </row>
    <row r="147" spans="1:36" s="11" customFormat="1" outlineLevel="1" x14ac:dyDescent="0.25">
      <c r="A147" s="22">
        <v>1</v>
      </c>
      <c r="B147" s="23"/>
      <c r="C147" s="24"/>
      <c r="D147" s="25"/>
      <c r="E147" s="26"/>
      <c r="F147" s="26"/>
      <c r="G147" s="26"/>
      <c r="H147" s="25"/>
      <c r="I147" s="25"/>
      <c r="J147" s="265"/>
      <c r="K147" s="27"/>
      <c r="L147" s="26"/>
      <c r="M147" s="28"/>
      <c r="N147" s="28"/>
      <c r="O147" s="28"/>
      <c r="P147" s="26"/>
      <c r="Q147" s="26"/>
      <c r="R147" s="28"/>
      <c r="S147" s="28"/>
      <c r="T147" s="28"/>
      <c r="U147" s="29">
        <f>SUM(R147:T147)</f>
        <v>0</v>
      </c>
      <c r="V147" s="28"/>
      <c r="W147" s="28"/>
      <c r="X147" s="28"/>
      <c r="Y147" s="29">
        <f>SUM(V147:X147)</f>
        <v>0</v>
      </c>
      <c r="Z147" s="28"/>
      <c r="AA147" s="28"/>
      <c r="AB147" s="28"/>
      <c r="AC147" s="29">
        <f>SUM(Z147:AB147)</f>
        <v>0</v>
      </c>
      <c r="AD147" s="28"/>
      <c r="AE147" s="28"/>
      <c r="AF147" s="28"/>
      <c r="AG147" s="29">
        <f>SUM(AD147:AF147)</f>
        <v>0</v>
      </c>
      <c r="AH147" s="29">
        <f t="shared" ref="AH147:AH156" si="98">SUM(U147,Y147,AC147,AG147)</f>
        <v>0</v>
      </c>
      <c r="AI147" s="109">
        <f>IF(ISERROR(AH147/J147),0,AH147/J147)</f>
        <v>0</v>
      </c>
      <c r="AJ147" s="109">
        <f t="shared" ref="AJ147:AJ156" si="99">IF(ISERROR(AH147/$AH$166),"-",AH147/$AH$166)</f>
        <v>0</v>
      </c>
    </row>
    <row r="148" spans="1:36" s="11" customFormat="1" outlineLevel="1" x14ac:dyDescent="0.25">
      <c r="A148" s="22">
        <v>2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ref="U148:U156" si="100">SUM(R148:T148)</f>
        <v>0</v>
      </c>
      <c r="V148" s="28"/>
      <c r="W148" s="28"/>
      <c r="X148" s="28"/>
      <c r="Y148" s="29">
        <f t="shared" ref="Y148:Y156" si="101">SUM(V148:X148)</f>
        <v>0</v>
      </c>
      <c r="Z148" s="28"/>
      <c r="AA148" s="28"/>
      <c r="AB148" s="28"/>
      <c r="AC148" s="29">
        <f t="shared" ref="AC148:AC156" si="102">SUM(Z148:AB148)</f>
        <v>0</v>
      </c>
      <c r="AD148" s="28"/>
      <c r="AE148" s="28"/>
      <c r="AF148" s="28"/>
      <c r="AG148" s="29">
        <f t="shared" ref="AG148:AG156" si="103">SUM(AD148:AF148)</f>
        <v>0</v>
      </c>
      <c r="AH148" s="29">
        <f t="shared" si="98"/>
        <v>0</v>
      </c>
      <c r="AI148" s="109">
        <f t="shared" ref="AI148:AI156" si="104">IF(ISERROR(AH148/J148),0,AH148/J148)</f>
        <v>0</v>
      </c>
      <c r="AJ148" s="109">
        <f t="shared" si="99"/>
        <v>0</v>
      </c>
    </row>
    <row r="149" spans="1:36" outlineLevel="1" x14ac:dyDescent="0.25">
      <c r="A149" s="22">
        <v>3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100"/>
        <v>0</v>
      </c>
      <c r="V149" s="28"/>
      <c r="W149" s="28"/>
      <c r="X149" s="28"/>
      <c r="Y149" s="29">
        <f t="shared" si="101"/>
        <v>0</v>
      </c>
      <c r="Z149" s="28"/>
      <c r="AA149" s="28"/>
      <c r="AB149" s="28"/>
      <c r="AC149" s="29">
        <f t="shared" si="102"/>
        <v>0</v>
      </c>
      <c r="AD149" s="28"/>
      <c r="AE149" s="28"/>
      <c r="AF149" s="28"/>
      <c r="AG149" s="29">
        <f t="shared" si="103"/>
        <v>0</v>
      </c>
      <c r="AH149" s="29">
        <f t="shared" si="98"/>
        <v>0</v>
      </c>
      <c r="AI149" s="109">
        <f t="shared" si="104"/>
        <v>0</v>
      </c>
      <c r="AJ149" s="109">
        <f t="shared" si="99"/>
        <v>0</v>
      </c>
    </row>
    <row r="150" spans="1:36" s="11" customFormat="1" outlineLevel="1" x14ac:dyDescent="0.25">
      <c r="A150" s="22">
        <v>4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5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100"/>
        <v>0</v>
      </c>
      <c r="V150" s="28"/>
      <c r="W150" s="28"/>
      <c r="X150" s="28"/>
      <c r="Y150" s="29">
        <f t="shared" si="101"/>
        <v>0</v>
      </c>
      <c r="Z150" s="28"/>
      <c r="AA150" s="28"/>
      <c r="AB150" s="28"/>
      <c r="AC150" s="29">
        <f t="shared" si="102"/>
        <v>0</v>
      </c>
      <c r="AD150" s="28"/>
      <c r="AE150" s="28"/>
      <c r="AF150" s="28"/>
      <c r="AG150" s="29">
        <f t="shared" si="103"/>
        <v>0</v>
      </c>
      <c r="AH150" s="29">
        <f t="shared" si="98"/>
        <v>0</v>
      </c>
      <c r="AI150" s="109">
        <f t="shared" si="104"/>
        <v>0</v>
      </c>
      <c r="AJ150" s="109">
        <f t="shared" si="99"/>
        <v>0</v>
      </c>
    </row>
    <row r="151" spans="1:36" s="11" customFormat="1" outlineLevel="1" x14ac:dyDescent="0.25">
      <c r="A151" s="22">
        <v>5</v>
      </c>
      <c r="B151" s="23"/>
      <c r="C151" s="32"/>
      <c r="D151" s="33"/>
      <c r="E151" s="34"/>
      <c r="F151" s="34"/>
      <c r="G151" s="34"/>
      <c r="H151" s="33"/>
      <c r="I151" s="33"/>
      <c r="J151" s="265"/>
      <c r="K151" s="35"/>
      <c r="L151" s="34"/>
      <c r="M151" s="28"/>
      <c r="N151" s="28"/>
      <c r="O151" s="28"/>
      <c r="P151" s="34"/>
      <c r="Q151" s="34"/>
      <c r="R151" s="28"/>
      <c r="S151" s="28"/>
      <c r="T151" s="28"/>
      <c r="U151" s="29">
        <f t="shared" si="100"/>
        <v>0</v>
      </c>
      <c r="V151" s="28"/>
      <c r="W151" s="28"/>
      <c r="X151" s="28"/>
      <c r="Y151" s="29">
        <f t="shared" si="101"/>
        <v>0</v>
      </c>
      <c r="Z151" s="28"/>
      <c r="AA151" s="28"/>
      <c r="AB151" s="28"/>
      <c r="AC151" s="29">
        <f t="shared" si="102"/>
        <v>0</v>
      </c>
      <c r="AD151" s="28"/>
      <c r="AE151" s="28"/>
      <c r="AF151" s="28"/>
      <c r="AG151" s="29">
        <f t="shared" si="103"/>
        <v>0</v>
      </c>
      <c r="AH151" s="29">
        <f t="shared" si="98"/>
        <v>0</v>
      </c>
      <c r="AI151" s="109">
        <f t="shared" si="104"/>
        <v>0</v>
      </c>
      <c r="AJ151" s="109">
        <f t="shared" si="99"/>
        <v>0</v>
      </c>
    </row>
    <row r="152" spans="1:36" outlineLevel="1" x14ac:dyDescent="0.25">
      <c r="A152" s="22">
        <v>6</v>
      </c>
      <c r="B152" s="23"/>
      <c r="C152" s="32"/>
      <c r="D152" s="33"/>
      <c r="E152" s="34"/>
      <c r="F152" s="34"/>
      <c r="G152" s="34"/>
      <c r="H152" s="33"/>
      <c r="I152" s="33"/>
      <c r="J152" s="265"/>
      <c r="K152" s="35"/>
      <c r="L152" s="34"/>
      <c r="M152" s="28"/>
      <c r="N152" s="28"/>
      <c r="O152" s="28"/>
      <c r="P152" s="34"/>
      <c r="Q152" s="34"/>
      <c r="R152" s="28"/>
      <c r="S152" s="28"/>
      <c r="T152" s="28"/>
      <c r="U152" s="29">
        <f t="shared" si="100"/>
        <v>0</v>
      </c>
      <c r="V152" s="28"/>
      <c r="W152" s="28"/>
      <c r="X152" s="28"/>
      <c r="Y152" s="29">
        <f t="shared" si="101"/>
        <v>0</v>
      </c>
      <c r="Z152" s="28"/>
      <c r="AA152" s="28"/>
      <c r="AB152" s="28"/>
      <c r="AC152" s="29">
        <f t="shared" si="102"/>
        <v>0</v>
      </c>
      <c r="AD152" s="28"/>
      <c r="AE152" s="28"/>
      <c r="AF152" s="28"/>
      <c r="AG152" s="29">
        <f t="shared" si="103"/>
        <v>0</v>
      </c>
      <c r="AH152" s="29">
        <f t="shared" si="98"/>
        <v>0</v>
      </c>
      <c r="AI152" s="109">
        <f t="shared" si="104"/>
        <v>0</v>
      </c>
      <c r="AJ152" s="109">
        <f t="shared" si="99"/>
        <v>0</v>
      </c>
    </row>
    <row r="153" spans="1:36" s="11" customFormat="1" outlineLevel="1" x14ac:dyDescent="0.25">
      <c r="A153" s="22">
        <v>7</v>
      </c>
      <c r="B153" s="23"/>
      <c r="C153" s="32"/>
      <c r="D153" s="33"/>
      <c r="E153" s="34"/>
      <c r="F153" s="34"/>
      <c r="G153" s="34"/>
      <c r="H153" s="33"/>
      <c r="I153" s="33"/>
      <c r="J153" s="265"/>
      <c r="K153" s="35"/>
      <c r="L153" s="34"/>
      <c r="M153" s="28"/>
      <c r="N153" s="28"/>
      <c r="O153" s="28"/>
      <c r="P153" s="34"/>
      <c r="Q153" s="34"/>
      <c r="R153" s="28"/>
      <c r="S153" s="28"/>
      <c r="T153" s="28"/>
      <c r="U153" s="29">
        <f t="shared" si="100"/>
        <v>0</v>
      </c>
      <c r="V153" s="28"/>
      <c r="W153" s="28"/>
      <c r="X153" s="28"/>
      <c r="Y153" s="29">
        <f t="shared" si="101"/>
        <v>0</v>
      </c>
      <c r="Z153" s="28"/>
      <c r="AA153" s="28"/>
      <c r="AB153" s="28"/>
      <c r="AC153" s="29">
        <f t="shared" si="102"/>
        <v>0</v>
      </c>
      <c r="AD153" s="28"/>
      <c r="AE153" s="28"/>
      <c r="AF153" s="28"/>
      <c r="AG153" s="29">
        <f t="shared" si="103"/>
        <v>0</v>
      </c>
      <c r="AH153" s="29">
        <f t="shared" si="98"/>
        <v>0</v>
      </c>
      <c r="AI153" s="109">
        <f t="shared" si="104"/>
        <v>0</v>
      </c>
      <c r="AJ153" s="109">
        <f t="shared" si="99"/>
        <v>0</v>
      </c>
    </row>
    <row r="154" spans="1:36" s="11" customFormat="1" outlineLevel="1" x14ac:dyDescent="0.25">
      <c r="A154" s="22">
        <v>8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si="100"/>
        <v>0</v>
      </c>
      <c r="V154" s="28"/>
      <c r="W154" s="28"/>
      <c r="X154" s="28"/>
      <c r="Y154" s="29">
        <f t="shared" si="101"/>
        <v>0</v>
      </c>
      <c r="Z154" s="28"/>
      <c r="AA154" s="28"/>
      <c r="AB154" s="28"/>
      <c r="AC154" s="29">
        <f t="shared" si="102"/>
        <v>0</v>
      </c>
      <c r="AD154" s="28"/>
      <c r="AE154" s="28"/>
      <c r="AF154" s="28"/>
      <c r="AG154" s="29">
        <f t="shared" si="103"/>
        <v>0</v>
      </c>
      <c r="AH154" s="29">
        <f t="shared" si="98"/>
        <v>0</v>
      </c>
      <c r="AI154" s="109">
        <f t="shared" si="104"/>
        <v>0</v>
      </c>
      <c r="AJ154" s="109">
        <f t="shared" si="99"/>
        <v>0</v>
      </c>
    </row>
    <row r="155" spans="1:36" outlineLevel="1" x14ac:dyDescent="0.25">
      <c r="A155" s="22">
        <v>9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100"/>
        <v>0</v>
      </c>
      <c r="V155" s="28"/>
      <c r="W155" s="28"/>
      <c r="X155" s="28"/>
      <c r="Y155" s="29">
        <f t="shared" si="101"/>
        <v>0</v>
      </c>
      <c r="Z155" s="28"/>
      <c r="AA155" s="28"/>
      <c r="AB155" s="28"/>
      <c r="AC155" s="29">
        <f t="shared" si="102"/>
        <v>0</v>
      </c>
      <c r="AD155" s="28"/>
      <c r="AE155" s="28"/>
      <c r="AF155" s="28"/>
      <c r="AG155" s="29">
        <f t="shared" si="103"/>
        <v>0</v>
      </c>
      <c r="AH155" s="29">
        <f t="shared" si="98"/>
        <v>0</v>
      </c>
      <c r="AI155" s="109">
        <f t="shared" si="104"/>
        <v>0</v>
      </c>
      <c r="AJ155" s="109">
        <f t="shared" si="99"/>
        <v>0</v>
      </c>
    </row>
    <row r="156" spans="1:36" s="11" customFormat="1" outlineLevel="1" x14ac:dyDescent="0.25">
      <c r="A156" s="22">
        <v>10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6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100"/>
        <v>0</v>
      </c>
      <c r="V156" s="28"/>
      <c r="W156" s="28"/>
      <c r="X156" s="28"/>
      <c r="Y156" s="29">
        <f t="shared" si="101"/>
        <v>0</v>
      </c>
      <c r="Z156" s="28"/>
      <c r="AA156" s="28"/>
      <c r="AB156" s="28"/>
      <c r="AC156" s="29">
        <f t="shared" si="102"/>
        <v>0</v>
      </c>
      <c r="AD156" s="28"/>
      <c r="AE156" s="28"/>
      <c r="AF156" s="28"/>
      <c r="AG156" s="29">
        <f t="shared" si="103"/>
        <v>0</v>
      </c>
      <c r="AH156" s="29">
        <f t="shared" si="98"/>
        <v>0</v>
      </c>
      <c r="AI156" s="109">
        <f t="shared" si="104"/>
        <v>0</v>
      </c>
      <c r="AJ156" s="109">
        <f t="shared" si="99"/>
        <v>0</v>
      </c>
    </row>
    <row r="157" spans="1:36" s="11" customFormat="1" x14ac:dyDescent="0.25">
      <c r="A157" s="574" t="s">
        <v>73</v>
      </c>
      <c r="B157" s="575"/>
      <c r="C157" s="575"/>
      <c r="D157" s="575"/>
      <c r="E157" s="575"/>
      <c r="F157" s="575"/>
      <c r="G157" s="575"/>
      <c r="H157" s="575"/>
      <c r="I157" s="576"/>
      <c r="J157" s="222">
        <f>SUM(J147:J156)</f>
        <v>0</v>
      </c>
      <c r="K157" s="222">
        <f>SUM(K147:K156)</f>
        <v>0</v>
      </c>
      <c r="L157" s="528"/>
      <c r="M157" s="222">
        <f>SUM(M147:M156)</f>
        <v>0</v>
      </c>
      <c r="N157" s="222">
        <f>SUM(N147:N156)</f>
        <v>0</v>
      </c>
      <c r="O157" s="222">
        <f>SUM(O147:O156)</f>
        <v>0</v>
      </c>
      <c r="P157" s="223"/>
      <c r="Q157" s="538"/>
      <c r="R157" s="222">
        <f t="shared" ref="R157:AH157" si="105">SUM(R147:R156)</f>
        <v>0</v>
      </c>
      <c r="S157" s="222">
        <f t="shared" si="105"/>
        <v>0</v>
      </c>
      <c r="T157" s="222">
        <f t="shared" si="105"/>
        <v>0</v>
      </c>
      <c r="U157" s="222">
        <f t="shared" si="105"/>
        <v>0</v>
      </c>
      <c r="V157" s="222">
        <f t="shared" si="105"/>
        <v>0</v>
      </c>
      <c r="W157" s="222">
        <f t="shared" si="105"/>
        <v>0</v>
      </c>
      <c r="X157" s="222">
        <f t="shared" si="105"/>
        <v>0</v>
      </c>
      <c r="Y157" s="222">
        <f t="shared" si="105"/>
        <v>0</v>
      </c>
      <c r="Z157" s="222">
        <f t="shared" si="105"/>
        <v>0</v>
      </c>
      <c r="AA157" s="222">
        <f t="shared" si="105"/>
        <v>0</v>
      </c>
      <c r="AB157" s="222">
        <f t="shared" si="105"/>
        <v>0</v>
      </c>
      <c r="AC157" s="222">
        <f t="shared" si="105"/>
        <v>0</v>
      </c>
      <c r="AD157" s="222">
        <f t="shared" si="105"/>
        <v>0</v>
      </c>
      <c r="AE157" s="222">
        <f t="shared" si="105"/>
        <v>0</v>
      </c>
      <c r="AF157" s="222">
        <f t="shared" si="105"/>
        <v>0</v>
      </c>
      <c r="AG157" s="222">
        <f t="shared" si="105"/>
        <v>0</v>
      </c>
      <c r="AH157" s="222">
        <f t="shared" si="105"/>
        <v>0</v>
      </c>
      <c r="AI157" s="230">
        <f>IF(ISERROR(AH157/J157),0,AH157/J157)</f>
        <v>0</v>
      </c>
      <c r="AJ157" s="230">
        <f>IF(ISERROR(AH157/$AH$166),0,AH157/$AH$166)</f>
        <v>0</v>
      </c>
    </row>
    <row r="158" spans="1:36" x14ac:dyDescent="0.25">
      <c r="A158" s="620" t="s">
        <v>74</v>
      </c>
      <c r="B158" s="621"/>
      <c r="C158" s="621"/>
      <c r="D158" s="621"/>
      <c r="E158" s="622"/>
      <c r="F158" s="16"/>
      <c r="G158" s="5"/>
      <c r="H158" s="17"/>
      <c r="I158" s="17"/>
      <c r="J158" s="628">
        <v>1599360</v>
      </c>
      <c r="K158" s="7"/>
      <c r="L158" s="18"/>
      <c r="M158" s="19"/>
      <c r="N158" s="19"/>
      <c r="O158" s="19"/>
      <c r="P158" s="5"/>
      <c r="Q158" s="20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108"/>
      <c r="AJ158" s="108"/>
    </row>
    <row r="159" spans="1:36" s="11" customFormat="1" outlineLevel="1" x14ac:dyDescent="0.25">
      <c r="A159" s="22">
        <v>1</v>
      </c>
      <c r="B159" s="23"/>
      <c r="C159" s="24"/>
      <c r="D159" s="25"/>
      <c r="E159" s="26"/>
      <c r="F159" s="26"/>
      <c r="G159" s="26"/>
      <c r="H159" s="25"/>
      <c r="I159" s="25"/>
      <c r="J159" s="664"/>
      <c r="K159" s="64">
        <v>1599360</v>
      </c>
      <c r="L159" s="117" t="s">
        <v>126</v>
      </c>
      <c r="M159" s="28"/>
      <c r="N159" s="28"/>
      <c r="O159" s="28"/>
      <c r="P159" s="26"/>
      <c r="Q159" s="26"/>
      <c r="R159" s="28"/>
      <c r="S159" s="28"/>
      <c r="T159" s="28"/>
      <c r="U159" s="29">
        <f>SUM(R159:T159)</f>
        <v>0</v>
      </c>
      <c r="V159" s="28"/>
      <c r="W159" s="28"/>
      <c r="X159" s="28"/>
      <c r="Y159" s="29">
        <f>SUM(V159:X159)</f>
        <v>0</v>
      </c>
      <c r="Z159" s="28"/>
      <c r="AA159" s="28"/>
      <c r="AB159" s="28"/>
      <c r="AC159" s="29">
        <f>SUM(Z159:AB159)</f>
        <v>0</v>
      </c>
      <c r="AD159" s="28"/>
      <c r="AE159" s="28"/>
      <c r="AF159" s="28">
        <v>1599360</v>
      </c>
      <c r="AG159" s="29">
        <f>SUM(AD159:AF159)</f>
        <v>1599360</v>
      </c>
      <c r="AH159" s="29">
        <f t="shared" ref="AH159" si="106">SUM(U159,Y159,AC159,AG159)</f>
        <v>1599360</v>
      </c>
      <c r="AI159" s="109">
        <f>IF(ISERROR(AH159/J158),0,AH159/J158)</f>
        <v>1</v>
      </c>
      <c r="AJ159" s="109">
        <f>IF(ISERROR(AH159/$AH$166),"-",AH159/$AH$166)</f>
        <v>1.8869169685305139E-5</v>
      </c>
    </row>
    <row r="160" spans="1:36" s="11" customFormat="1" x14ac:dyDescent="0.25">
      <c r="A160" s="574" t="s">
        <v>75</v>
      </c>
      <c r="B160" s="575"/>
      <c r="C160" s="575"/>
      <c r="D160" s="575"/>
      <c r="E160" s="575"/>
      <c r="F160" s="575"/>
      <c r="G160" s="575"/>
      <c r="H160" s="575"/>
      <c r="I160" s="576"/>
      <c r="J160" s="222">
        <f>+J158</f>
        <v>1599360</v>
      </c>
      <c r="K160" s="222">
        <f>SUM(K159:K159)</f>
        <v>1599360</v>
      </c>
      <c r="L160" s="528"/>
      <c r="M160" s="222">
        <f>SUM(M159:M159)</f>
        <v>0</v>
      </c>
      <c r="N160" s="222">
        <f>SUM(N159:N159)</f>
        <v>0</v>
      </c>
      <c r="O160" s="222">
        <f>SUM(O159:O159)</f>
        <v>0</v>
      </c>
      <c r="P160" s="223"/>
      <c r="Q160" s="538"/>
      <c r="R160" s="222">
        <f t="shared" ref="R160:AH160" si="107">SUM(R159:R159)</f>
        <v>0</v>
      </c>
      <c r="S160" s="222">
        <f t="shared" si="107"/>
        <v>0</v>
      </c>
      <c r="T160" s="222">
        <f t="shared" si="107"/>
        <v>0</v>
      </c>
      <c r="U160" s="222">
        <f t="shared" si="107"/>
        <v>0</v>
      </c>
      <c r="V160" s="222">
        <f t="shared" si="107"/>
        <v>0</v>
      </c>
      <c r="W160" s="222">
        <f t="shared" si="107"/>
        <v>0</v>
      </c>
      <c r="X160" s="222">
        <f t="shared" si="107"/>
        <v>0</v>
      </c>
      <c r="Y160" s="222">
        <f t="shared" si="107"/>
        <v>0</v>
      </c>
      <c r="Z160" s="222">
        <f t="shared" si="107"/>
        <v>0</v>
      </c>
      <c r="AA160" s="222">
        <f t="shared" si="107"/>
        <v>0</v>
      </c>
      <c r="AB160" s="222">
        <f t="shared" si="107"/>
        <v>0</v>
      </c>
      <c r="AC160" s="222">
        <f t="shared" si="107"/>
        <v>0</v>
      </c>
      <c r="AD160" s="222">
        <f t="shared" si="107"/>
        <v>0</v>
      </c>
      <c r="AE160" s="222">
        <f t="shared" si="107"/>
        <v>0</v>
      </c>
      <c r="AF160" s="222">
        <f t="shared" si="107"/>
        <v>1599360</v>
      </c>
      <c r="AG160" s="222">
        <f t="shared" si="107"/>
        <v>1599360</v>
      </c>
      <c r="AH160" s="222">
        <f t="shared" si="107"/>
        <v>1599360</v>
      </c>
      <c r="AI160" s="230">
        <f>IF(ISERROR(AH160/J160),0,AH160/J160)</f>
        <v>1</v>
      </c>
      <c r="AJ160" s="230">
        <f>IF(ISERROR(AH160/$AH$166),0,AH160/$AH$166)</f>
        <v>1.8869169685305139E-5</v>
      </c>
    </row>
    <row r="161" spans="1:36" x14ac:dyDescent="0.25">
      <c r="A161" s="620" t="s">
        <v>76</v>
      </c>
      <c r="B161" s="621"/>
      <c r="C161" s="621"/>
      <c r="D161" s="621"/>
      <c r="E161" s="622"/>
      <c r="F161" s="16"/>
      <c r="G161" s="5"/>
      <c r="H161" s="17"/>
      <c r="I161" s="17"/>
      <c r="J161" s="628">
        <v>84807243640</v>
      </c>
      <c r="K161" s="7"/>
      <c r="L161" s="18"/>
      <c r="M161" s="19"/>
      <c r="N161" s="19"/>
      <c r="O161" s="19"/>
      <c r="P161" s="5"/>
      <c r="Q161" s="20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108"/>
      <c r="AJ161" s="108"/>
    </row>
    <row r="162" spans="1:36" s="115" customFormat="1" outlineLevel="1" x14ac:dyDescent="0.25">
      <c r="A162" s="117">
        <v>1</v>
      </c>
      <c r="B162" s="110"/>
      <c r="C162" s="135"/>
      <c r="D162" s="118"/>
      <c r="E162" s="136"/>
      <c r="F162" s="136"/>
      <c r="G162" s="120"/>
      <c r="H162" s="137"/>
      <c r="I162" s="118"/>
      <c r="J162" s="629"/>
      <c r="K162" s="64">
        <v>217307440</v>
      </c>
      <c r="L162" s="117" t="s">
        <v>127</v>
      </c>
      <c r="M162" s="247"/>
      <c r="N162" s="126"/>
      <c r="O162" s="247"/>
      <c r="P162" s="120"/>
      <c r="Q162" s="120"/>
      <c r="R162" s="64">
        <v>24756759</v>
      </c>
      <c r="S162" s="64">
        <v>16846489</v>
      </c>
      <c r="T162" s="64">
        <v>16846489</v>
      </c>
      <c r="U162" s="133">
        <f>SUM(R162:T162)</f>
        <v>58449737</v>
      </c>
      <c r="V162" s="64">
        <v>16846489</v>
      </c>
      <c r="W162" s="64">
        <v>16846489</v>
      </c>
      <c r="X162" s="112">
        <v>16846489</v>
      </c>
      <c r="Y162" s="113">
        <f>SUM(V162:X162)</f>
        <v>50539467</v>
      </c>
      <c r="Z162" s="112">
        <v>22409480</v>
      </c>
      <c r="AA162" s="112">
        <v>17787934</v>
      </c>
      <c r="AB162" s="112">
        <v>18310879</v>
      </c>
      <c r="AC162" s="113">
        <f>SUM(Z162:AB162)</f>
        <v>58508293</v>
      </c>
      <c r="AD162" s="112">
        <v>17766972</v>
      </c>
      <c r="AE162" s="112">
        <v>15140042</v>
      </c>
      <c r="AF162" s="112">
        <v>16902929</v>
      </c>
      <c r="AG162" s="113">
        <f>SUM(AD162:AF162)</f>
        <v>49809943</v>
      </c>
      <c r="AH162" s="113">
        <f t="shared" ref="AH162" si="108">SUM(U162,Y162,AC162,AG162)</f>
        <v>217307440</v>
      </c>
      <c r="AI162" s="114">
        <f>IF(ISERROR(AH162/J161),0,AH162/J161)</f>
        <v>2.5623688575760438E-3</v>
      </c>
      <c r="AJ162" s="114">
        <f>IF(ISERROR(AH162/$AH$166),"-",AH162/$AH$166)</f>
        <v>2.5637823624695285E-3</v>
      </c>
    </row>
    <row r="163" spans="1:36" s="115" customFormat="1" outlineLevel="1" x14ac:dyDescent="0.25">
      <c r="A163" s="117">
        <v>2</v>
      </c>
      <c r="B163" s="110"/>
      <c r="C163" s="135"/>
      <c r="D163" s="118"/>
      <c r="E163" s="136"/>
      <c r="F163" s="136"/>
      <c r="G163" s="120"/>
      <c r="H163" s="137"/>
      <c r="I163" s="118"/>
      <c r="J163" s="629"/>
      <c r="K163" s="64">
        <f>640333818+20500000</f>
        <v>660833818</v>
      </c>
      <c r="L163" s="117" t="s">
        <v>126</v>
      </c>
      <c r="M163" s="247"/>
      <c r="N163" s="126"/>
      <c r="O163" s="247"/>
      <c r="P163" s="120"/>
      <c r="Q163" s="120"/>
      <c r="R163" s="64">
        <v>23658667</v>
      </c>
      <c r="S163" s="64">
        <v>11877408</v>
      </c>
      <c r="T163" s="64">
        <v>28738722</v>
      </c>
      <c r="U163" s="133">
        <f>SUM(R163:T163)</f>
        <v>64274797</v>
      </c>
      <c r="V163" s="64">
        <v>19174658</v>
      </c>
      <c r="W163" s="64">
        <v>56042699</v>
      </c>
      <c r="X163" s="112">
        <v>34679438</v>
      </c>
      <c r="Y163" s="113">
        <f t="shared" ref="Y163:Y164" si="109">SUM(V163:X163)</f>
        <v>109896795</v>
      </c>
      <c r="Z163" s="112">
        <v>100853099</v>
      </c>
      <c r="AA163" s="112">
        <v>57794460</v>
      </c>
      <c r="AB163" s="112">
        <v>26454057</v>
      </c>
      <c r="AC163" s="113">
        <f t="shared" ref="AC163:AC164" si="110">SUM(Z163:AB163)</f>
        <v>185101616</v>
      </c>
      <c r="AD163" s="112">
        <v>84190285</v>
      </c>
      <c r="AE163" s="112">
        <v>38937208</v>
      </c>
      <c r="AF163" s="112">
        <v>143210873</v>
      </c>
      <c r="AG163" s="113">
        <f t="shared" ref="AG163:AG164" si="111">SUM(AD163:AF163)</f>
        <v>266338366</v>
      </c>
      <c r="AH163" s="113">
        <f t="shared" ref="AH163:AH164" si="112">SUM(U163,Y163,AC163,AG163)</f>
        <v>625611574</v>
      </c>
      <c r="AI163" s="114">
        <f>IF(ISERROR(AH163/J161),0,AH163/J161)</f>
        <v>7.376864842532453E-3</v>
      </c>
      <c r="AJ163" s="114">
        <f t="shared" ref="AJ163:AJ164" si="113">IF(ISERROR(AH163/$AH$166),"-",AH163/$AH$166)</f>
        <v>7.380934215496719E-3</v>
      </c>
    </row>
    <row r="164" spans="1:36" s="115" customFormat="1" outlineLevel="1" x14ac:dyDescent="0.25">
      <c r="A164" s="117">
        <v>3</v>
      </c>
      <c r="B164" s="110"/>
      <c r="C164" s="80" t="s">
        <v>128</v>
      </c>
      <c r="D164" s="118">
        <v>44691</v>
      </c>
      <c r="E164" s="136" t="s">
        <v>129</v>
      </c>
      <c r="F164" s="136"/>
      <c r="G164" s="120"/>
      <c r="H164" s="137"/>
      <c r="I164" s="118"/>
      <c r="J164" s="664"/>
      <c r="K164" s="64">
        <v>83915568000</v>
      </c>
      <c r="L164" s="124" t="s">
        <v>81</v>
      </c>
      <c r="M164" s="247"/>
      <c r="N164" s="126"/>
      <c r="O164" s="247"/>
      <c r="P164" s="120"/>
      <c r="Q164" s="120"/>
      <c r="R164" s="132"/>
      <c r="S164" s="132"/>
      <c r="T164" s="132"/>
      <c r="U164" s="133">
        <f t="shared" ref="U164" si="114">SUM(R164:T164)</f>
        <v>0</v>
      </c>
      <c r="V164" s="112"/>
      <c r="W164" s="112"/>
      <c r="X164" s="112">
        <v>27675856400</v>
      </c>
      <c r="Y164" s="113">
        <f t="shared" si="109"/>
        <v>27675856400</v>
      </c>
      <c r="Z164" s="112">
        <v>20756892300</v>
      </c>
      <c r="AA164" s="112"/>
      <c r="AB164" s="112"/>
      <c r="AC164" s="113">
        <f t="shared" si="110"/>
        <v>20756892300</v>
      </c>
      <c r="AD164" s="112"/>
      <c r="AE164" s="112">
        <v>35482819300</v>
      </c>
      <c r="AF164" s="112"/>
      <c r="AG164" s="113">
        <f t="shared" si="111"/>
        <v>35482819300</v>
      </c>
      <c r="AH164" s="113">
        <f t="shared" si="112"/>
        <v>83915568000</v>
      </c>
      <c r="AI164" s="114">
        <f>IF(ISERROR(AH164/J161),0,AH164/J161)</f>
        <v>0.98948585519669652</v>
      </c>
      <c r="AJ164" s="114">
        <f t="shared" si="113"/>
        <v>0.99003169507225508</v>
      </c>
    </row>
    <row r="165" spans="1:36" s="11" customFormat="1" x14ac:dyDescent="0.25">
      <c r="A165" s="574" t="s">
        <v>82</v>
      </c>
      <c r="B165" s="575"/>
      <c r="C165" s="575"/>
      <c r="D165" s="575"/>
      <c r="E165" s="575"/>
      <c r="F165" s="575"/>
      <c r="G165" s="575"/>
      <c r="H165" s="575"/>
      <c r="I165" s="576"/>
      <c r="J165" s="222">
        <f>J161</f>
        <v>84807243640</v>
      </c>
      <c r="K165" s="222">
        <f>SUM(K162:K164)</f>
        <v>84793709258</v>
      </c>
      <c r="L165" s="528"/>
      <c r="M165" s="222">
        <f>SUM(M162:M162)</f>
        <v>0</v>
      </c>
      <c r="N165" s="222">
        <f>SUM(N162:N162)</f>
        <v>0</v>
      </c>
      <c r="O165" s="222">
        <f>SUM(O162:O162)</f>
        <v>0</v>
      </c>
      <c r="P165" s="223"/>
      <c r="Q165" s="538"/>
      <c r="R165" s="222">
        <f>SUM(R162:R164)</f>
        <v>48415426</v>
      </c>
      <c r="S165" s="222">
        <f t="shared" ref="S165" si="115">SUM(S162:S164)</f>
        <v>28723897</v>
      </c>
      <c r="T165" s="222">
        <f>SUM(T162:T164)</f>
        <v>45585211</v>
      </c>
      <c r="U165" s="222">
        <f>+U162+U163</f>
        <v>122724534</v>
      </c>
      <c r="V165" s="222">
        <f>SUM(V162:V164)</f>
        <v>36021147</v>
      </c>
      <c r="W165" s="222">
        <f t="shared" ref="W165:Y165" si="116">SUM(W162:W164)</f>
        <v>72889188</v>
      </c>
      <c r="X165" s="222">
        <f t="shared" si="116"/>
        <v>27727382327</v>
      </c>
      <c r="Y165" s="222">
        <f t="shared" si="116"/>
        <v>27836292662</v>
      </c>
      <c r="Z165" s="222">
        <f>SUM(Z162:Z164)</f>
        <v>20880154879</v>
      </c>
      <c r="AA165" s="222">
        <f t="shared" ref="AA165:AB165" si="117">SUM(AA162:AA164)</f>
        <v>75582394</v>
      </c>
      <c r="AB165" s="222">
        <f t="shared" si="117"/>
        <v>44764936</v>
      </c>
      <c r="AC165" s="222">
        <f>SUM(AC162:AC164)</f>
        <v>21000502209</v>
      </c>
      <c r="AD165" s="222">
        <f>SUM(AD162:AD164)</f>
        <v>101957257</v>
      </c>
      <c r="AE165" s="222">
        <f t="shared" ref="AE165:AG165" si="118">SUM(AE162:AE164)</f>
        <v>35536896550</v>
      </c>
      <c r="AF165" s="222">
        <f t="shared" si="118"/>
        <v>160113802</v>
      </c>
      <c r="AG165" s="222">
        <f t="shared" si="118"/>
        <v>35798967609</v>
      </c>
      <c r="AH165" s="222">
        <f>SUM(AH162:AH164)</f>
        <v>84758487014</v>
      </c>
      <c r="AI165" s="230">
        <f>IF(ISERROR(AH165/J165),0,AH165/J165)</f>
        <v>0.99942508889680504</v>
      </c>
      <c r="AJ165" s="230">
        <f>IF(ISERROR(AH165/$AH$166),0,AH165/$AH$166)</f>
        <v>0.99997641165022133</v>
      </c>
    </row>
    <row r="166" spans="1:36" ht="15" customHeight="1" x14ac:dyDescent="0.25">
      <c r="A166" s="568" t="s">
        <v>130</v>
      </c>
      <c r="B166" s="569"/>
      <c r="C166" s="569"/>
      <c r="D166" s="569"/>
      <c r="E166" s="569"/>
      <c r="F166" s="569"/>
      <c r="G166" s="569"/>
      <c r="H166" s="569"/>
      <c r="I166" s="570"/>
      <c r="J166" s="225">
        <f>SUM(J10,J22,J34,J46,J58,J70,J82,J94,J106,J118,J130,J133,J145,J157,J160,J165)</f>
        <v>84811735000</v>
      </c>
      <c r="K166" s="225">
        <f>+K10+K22+K34+K46+K58+K70+K82+K94+K106+K118+K130+K133+K160+K145+K157+K165</f>
        <v>84795708618</v>
      </c>
      <c r="L166" s="226"/>
      <c r="M166" s="225">
        <f>+M10+M22+M34+M46+M58+M70+M82+M94+M106+M118+M130+M133+M160+M145+M157+M165</f>
        <v>0</v>
      </c>
      <c r="N166" s="225">
        <f>+N10+N22+N34+N46+N58+N70+N82+N94+N106+N118+N130+N133+N160+N145+N157+N165</f>
        <v>0</v>
      </c>
      <c r="O166" s="225">
        <f>+O10+O22+O34+O46+O58+O70+O82+O94+O106+O118+O130+O133+O160+O145+O157+O165</f>
        <v>0</v>
      </c>
      <c r="P166" s="227"/>
      <c r="Q166" s="527"/>
      <c r="R166" s="225">
        <f t="shared" ref="R166:AH166" si="119">+R10+R22+R34+R46+R58+R70+R82+R94+R106+R118+R130+R133+R160+R145+R157+R165</f>
        <v>48415426</v>
      </c>
      <c r="S166" s="225">
        <f t="shared" si="119"/>
        <v>28723897</v>
      </c>
      <c r="T166" s="225">
        <f t="shared" si="119"/>
        <v>45585211</v>
      </c>
      <c r="U166" s="225">
        <f t="shared" si="119"/>
        <v>122724534</v>
      </c>
      <c r="V166" s="225">
        <f t="shared" si="119"/>
        <v>36021147</v>
      </c>
      <c r="W166" s="225">
        <f t="shared" si="119"/>
        <v>72889188</v>
      </c>
      <c r="X166" s="225">
        <f t="shared" si="119"/>
        <v>27727382327</v>
      </c>
      <c r="Y166" s="225">
        <f t="shared" si="119"/>
        <v>27836292662</v>
      </c>
      <c r="Z166" s="225">
        <f t="shared" si="119"/>
        <v>20880154879</v>
      </c>
      <c r="AA166" s="225">
        <f t="shared" si="119"/>
        <v>75582394</v>
      </c>
      <c r="AB166" s="225">
        <f t="shared" si="119"/>
        <v>44764936</v>
      </c>
      <c r="AC166" s="225">
        <f t="shared" si="119"/>
        <v>21000502209</v>
      </c>
      <c r="AD166" s="225">
        <f t="shared" si="119"/>
        <v>101957257</v>
      </c>
      <c r="AE166" s="225">
        <f t="shared" si="119"/>
        <v>35537296550</v>
      </c>
      <c r="AF166" s="225">
        <f t="shared" si="119"/>
        <v>161713162</v>
      </c>
      <c r="AG166" s="225">
        <f t="shared" si="119"/>
        <v>35800966969</v>
      </c>
      <c r="AH166" s="225">
        <f t="shared" si="119"/>
        <v>84760486374</v>
      </c>
      <c r="AI166" s="229">
        <f>IF(ISERROR(AH166/J166),0,AH166/J166)</f>
        <v>0.9993957366159294</v>
      </c>
      <c r="AJ166" s="229">
        <f>IF(ISERROR(AH166/$AH$166),0,AH166/$AH$166)</f>
        <v>1</v>
      </c>
    </row>
    <row r="167" spans="1:36" s="11" customFormat="1" x14ac:dyDescent="0.25">
      <c r="A167" s="15"/>
      <c r="B167" s="15"/>
      <c r="C167" s="15"/>
      <c r="D167" s="15"/>
      <c r="E167" s="14"/>
      <c r="F167" s="14"/>
      <c r="G167" s="15"/>
      <c r="H167" s="15"/>
      <c r="I167" s="15"/>
      <c r="J167" s="41"/>
      <c r="K167" s="41"/>
      <c r="L167" s="14"/>
      <c r="M167" s="15"/>
      <c r="N167" s="15"/>
      <c r="O167" s="15"/>
      <c r="P167" s="15"/>
      <c r="Q167" s="42"/>
      <c r="R167" s="41"/>
      <c r="S167" s="41"/>
      <c r="T167" s="12"/>
      <c r="U167" s="12"/>
      <c r="V167" s="41"/>
      <c r="W167" s="41"/>
      <c r="X167" s="41"/>
      <c r="Y167" s="12"/>
      <c r="Z167" s="41"/>
      <c r="AA167" s="41"/>
      <c r="AB167" s="41"/>
      <c r="AC167" s="12"/>
      <c r="AD167" s="41"/>
      <c r="AE167" s="41"/>
      <c r="AF167" s="41"/>
      <c r="AG167" s="12"/>
      <c r="AH167" s="12"/>
      <c r="AI167" s="13"/>
      <c r="AJ167" s="13"/>
    </row>
    <row r="168" spans="1:36" s="11" customFormat="1" x14ac:dyDescent="0.25">
      <c r="A168" s="15"/>
      <c r="B168" s="15"/>
      <c r="C168" s="15"/>
      <c r="D168" s="15"/>
      <c r="E168" s="14"/>
      <c r="F168" s="14"/>
      <c r="G168" s="15"/>
      <c r="H168" s="15"/>
      <c r="I168" s="15"/>
      <c r="J168" s="41"/>
      <c r="K168" s="41"/>
      <c r="L168" s="14"/>
      <c r="M168" s="15"/>
      <c r="N168" s="15"/>
      <c r="O168" s="15"/>
      <c r="P168" s="15"/>
      <c r="Q168" s="42"/>
      <c r="R168" s="41"/>
      <c r="S168" s="41"/>
      <c r="T168" s="41"/>
      <c r="U168" s="12"/>
      <c r="V168" s="41"/>
      <c r="W168" s="41"/>
      <c r="X168" s="41"/>
      <c r="Y168" s="12"/>
      <c r="Z168" s="41"/>
      <c r="AA168" s="41"/>
      <c r="AB168" s="41"/>
      <c r="AC168" s="12"/>
      <c r="AD168" s="41"/>
      <c r="AE168" s="41"/>
      <c r="AF168" s="41"/>
      <c r="AG168" s="12"/>
      <c r="AH168" s="12"/>
      <c r="AI168" s="13"/>
      <c r="AJ168" s="13"/>
    </row>
    <row r="169" spans="1:36" ht="13.5" x14ac:dyDescent="0.3">
      <c r="J169" s="321"/>
      <c r="K169" s="12"/>
      <c r="R169" s="41"/>
      <c r="S169" s="41"/>
      <c r="T169" s="41"/>
      <c r="V169" s="41"/>
      <c r="W169" s="41"/>
      <c r="X169" s="41"/>
      <c r="Y169" s="251"/>
      <c r="Z169" s="41"/>
      <c r="AA169" s="41"/>
      <c r="AB169" s="41"/>
      <c r="AD169" s="41"/>
      <c r="AE169" s="41"/>
      <c r="AF169" s="41"/>
    </row>
    <row r="170" spans="1:36" s="11" customFormat="1" x14ac:dyDescent="0.25">
      <c r="A170" s="15"/>
      <c r="B170" s="15"/>
      <c r="C170" s="15"/>
      <c r="D170" s="15"/>
      <c r="E170" s="14"/>
      <c r="F170" s="14"/>
      <c r="G170" s="15"/>
      <c r="H170" s="15"/>
      <c r="I170" s="15"/>
      <c r="J170" s="41"/>
      <c r="K170" s="41"/>
      <c r="L170" s="14"/>
      <c r="M170" s="15"/>
      <c r="N170" s="15"/>
      <c r="O170" s="15"/>
      <c r="P170" s="15"/>
      <c r="Q170" s="42"/>
      <c r="R170" s="41"/>
      <c r="S170" s="41"/>
      <c r="T170" s="41"/>
      <c r="U170" s="12"/>
      <c r="V170" s="41"/>
      <c r="W170" s="41"/>
      <c r="X170" s="41"/>
      <c r="Y170" s="12"/>
      <c r="Z170" s="41"/>
      <c r="AA170" s="41"/>
      <c r="AB170" s="41"/>
      <c r="AC170" s="12"/>
      <c r="AD170" s="41"/>
      <c r="AE170" s="41"/>
      <c r="AF170" s="41"/>
      <c r="AG170" s="12"/>
      <c r="AH170" s="12"/>
      <c r="AI170" s="13"/>
      <c r="AJ170" s="13"/>
    </row>
    <row r="171" spans="1:36" x14ac:dyDescent="0.25">
      <c r="K171" s="12"/>
      <c r="R171" s="41"/>
      <c r="S171" s="41"/>
      <c r="T171" s="41"/>
      <c r="V171" s="41"/>
      <c r="W171" s="41"/>
      <c r="X171" s="41"/>
      <c r="Z171" s="41"/>
      <c r="AA171" s="41"/>
      <c r="AB171" s="41"/>
      <c r="AD171" s="41"/>
      <c r="AE171" s="41"/>
      <c r="AF171" s="41"/>
    </row>
    <row r="172" spans="1:36" ht="15" x14ac:dyDescent="0.35">
      <c r="J172" s="246"/>
      <c r="K172" s="246"/>
      <c r="R172" s="41"/>
      <c r="S172" s="41"/>
      <c r="T172" s="41"/>
      <c r="V172" s="41"/>
      <c r="W172" s="41"/>
      <c r="X172" s="41"/>
      <c r="Z172" s="41"/>
      <c r="AA172" s="41"/>
      <c r="AB172" s="41"/>
      <c r="AD172" s="41"/>
      <c r="AE172" s="41"/>
      <c r="AF172" s="41"/>
    </row>
    <row r="173" spans="1:36" x14ac:dyDescent="0.25">
      <c r="J173" s="41"/>
      <c r="R173" s="41"/>
      <c r="S173" s="41"/>
      <c r="T173" s="41"/>
      <c r="V173" s="41"/>
      <c r="W173" s="41"/>
      <c r="X173" s="41"/>
      <c r="Z173" s="41"/>
      <c r="AA173" s="41"/>
      <c r="AB173" s="41"/>
      <c r="AD173" s="41"/>
      <c r="AE173" s="41"/>
      <c r="AF173" s="41"/>
    </row>
    <row r="174" spans="1:36" x14ac:dyDescent="0.25">
      <c r="J174" s="41"/>
      <c r="R174" s="41"/>
      <c r="S174" s="41"/>
      <c r="T174" s="41"/>
      <c r="V174" s="41"/>
      <c r="W174" s="41"/>
      <c r="X174" s="41"/>
      <c r="Z174" s="41"/>
      <c r="AA174" s="41"/>
      <c r="AB174" s="41"/>
      <c r="AD174" s="41"/>
      <c r="AE174" s="41"/>
      <c r="AF174" s="41"/>
    </row>
    <row r="175" spans="1:36" x14ac:dyDescent="0.25">
      <c r="A175" s="14"/>
      <c r="J175" s="41"/>
      <c r="R175" s="41"/>
      <c r="S175" s="41"/>
      <c r="T175" s="41"/>
      <c r="V175" s="41"/>
      <c r="W175" s="41"/>
      <c r="X175" s="41"/>
      <c r="Z175" s="41"/>
      <c r="AA175" s="41"/>
      <c r="AB175" s="41"/>
      <c r="AD175" s="41"/>
      <c r="AE175" s="41"/>
      <c r="AF175" s="41"/>
    </row>
    <row r="176" spans="1:36" x14ac:dyDescent="0.25">
      <c r="A176" s="14"/>
      <c r="J176" s="41"/>
      <c r="R176" s="41"/>
      <c r="S176" s="41"/>
      <c r="T176" s="41"/>
      <c r="V176" s="41"/>
      <c r="W176" s="41"/>
      <c r="X176" s="41"/>
      <c r="Z176" s="41"/>
      <c r="AA176" s="41"/>
      <c r="AB176" s="41"/>
      <c r="AD176" s="41"/>
      <c r="AE176" s="41"/>
      <c r="AF176" s="41"/>
    </row>
    <row r="177" spans="1:32" x14ac:dyDescent="0.25">
      <c r="A177" s="14"/>
      <c r="J177" s="41"/>
      <c r="R177" s="41"/>
      <c r="S177" s="41"/>
      <c r="T177" s="41"/>
      <c r="V177" s="41"/>
      <c r="W177" s="41"/>
      <c r="X177" s="41"/>
      <c r="Z177" s="41"/>
      <c r="AA177" s="41"/>
      <c r="AB177" s="41"/>
      <c r="AD177" s="41"/>
      <c r="AE177" s="41"/>
      <c r="AF177" s="41"/>
    </row>
    <row r="178" spans="1:32" x14ac:dyDescent="0.25">
      <c r="A178" s="14"/>
      <c r="J178" s="41"/>
      <c r="R178" s="41"/>
      <c r="S178" s="41"/>
      <c r="T178" s="41"/>
      <c r="V178" s="41"/>
      <c r="W178" s="41"/>
      <c r="X178" s="41"/>
      <c r="Z178" s="41"/>
      <c r="AA178" s="41"/>
      <c r="AB178" s="41"/>
      <c r="AD178" s="41"/>
      <c r="AE178" s="41"/>
      <c r="AF178" s="41"/>
    </row>
    <row r="179" spans="1:32" x14ac:dyDescent="0.25">
      <c r="A179" s="14"/>
      <c r="J179" s="41"/>
      <c r="R179" s="41"/>
      <c r="S179" s="41"/>
      <c r="T179" s="41"/>
      <c r="V179" s="41"/>
      <c r="W179" s="41"/>
      <c r="X179" s="41"/>
      <c r="Z179" s="41"/>
      <c r="AA179" s="41"/>
      <c r="AB179" s="41"/>
      <c r="AD179" s="41"/>
      <c r="AE179" s="41"/>
      <c r="AF179" s="41"/>
    </row>
    <row r="180" spans="1:32" x14ac:dyDescent="0.25">
      <c r="A180" s="14"/>
      <c r="J180" s="41"/>
      <c r="R180" s="41"/>
      <c r="S180" s="41"/>
      <c r="T180" s="41"/>
      <c r="V180" s="41"/>
      <c r="W180" s="41"/>
      <c r="X180" s="41"/>
      <c r="Z180" s="41"/>
      <c r="AA180" s="41"/>
      <c r="AB180" s="41"/>
      <c r="AD180" s="41"/>
      <c r="AE180" s="41"/>
      <c r="AF180" s="41"/>
    </row>
    <row r="181" spans="1:32" x14ac:dyDescent="0.25">
      <c r="A181" s="14"/>
      <c r="J181" s="41"/>
      <c r="R181" s="41"/>
      <c r="S181" s="41"/>
      <c r="T181" s="41"/>
      <c r="V181" s="41"/>
      <c r="W181" s="41"/>
      <c r="X181" s="41"/>
      <c r="Z181" s="41"/>
      <c r="AA181" s="41"/>
      <c r="AB181" s="41"/>
      <c r="AD181" s="41"/>
      <c r="AE181" s="41"/>
      <c r="AF181" s="41"/>
    </row>
    <row r="182" spans="1:32" x14ac:dyDescent="0.25">
      <c r="A182" s="14"/>
      <c r="J182" s="41"/>
      <c r="R182" s="41"/>
      <c r="S182" s="41"/>
      <c r="T182" s="41"/>
      <c r="V182" s="41"/>
      <c r="W182" s="41"/>
      <c r="X182" s="41"/>
      <c r="Z182" s="41"/>
      <c r="AA182" s="41"/>
      <c r="AB182" s="41"/>
      <c r="AD182" s="41"/>
      <c r="AE182" s="41"/>
      <c r="AF182" s="41"/>
    </row>
    <row r="183" spans="1:32" x14ac:dyDescent="0.25">
      <c r="A183" s="14"/>
      <c r="J183" s="41"/>
      <c r="R183" s="41"/>
      <c r="S183" s="41"/>
      <c r="T183" s="41"/>
      <c r="V183" s="41"/>
      <c r="W183" s="41"/>
      <c r="X183" s="41"/>
      <c r="Z183" s="41"/>
      <c r="AA183" s="41"/>
      <c r="AB183" s="41"/>
      <c r="AD183" s="41"/>
      <c r="AE183" s="41"/>
      <c r="AF183" s="41"/>
    </row>
  </sheetData>
  <mergeCells count="65">
    <mergeCell ref="J161:J164"/>
    <mergeCell ref="A161:E161"/>
    <mergeCell ref="A165:I165"/>
    <mergeCell ref="A166:I166"/>
    <mergeCell ref="A134:E134"/>
    <mergeCell ref="A145:I145"/>
    <mergeCell ref="A146:E146"/>
    <mergeCell ref="A157:I157"/>
    <mergeCell ref="A158:E158"/>
    <mergeCell ref="A160:I160"/>
    <mergeCell ref="J158:J159"/>
    <mergeCell ref="A133:I133"/>
    <mergeCell ref="A71:E71"/>
    <mergeCell ref="A82:I82"/>
    <mergeCell ref="A83:E83"/>
    <mergeCell ref="A94:I94"/>
    <mergeCell ref="A95:E95"/>
    <mergeCell ref="A106:I106"/>
    <mergeCell ref="A107:E107"/>
    <mergeCell ref="A118:I118"/>
    <mergeCell ref="A119:E119"/>
    <mergeCell ref="A130:I130"/>
    <mergeCell ref="A131:E131"/>
    <mergeCell ref="A70:I70"/>
    <mergeCell ref="A8:E8"/>
    <mergeCell ref="A10:I10"/>
    <mergeCell ref="A11:E11"/>
    <mergeCell ref="A22:I22"/>
    <mergeCell ref="A23:E23"/>
    <mergeCell ref="A34:I34"/>
    <mergeCell ref="A35:E35"/>
    <mergeCell ref="A46:I46"/>
    <mergeCell ref="A47:E47"/>
    <mergeCell ref="A58:I58"/>
    <mergeCell ref="A59:E59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J8:J9"/>
    <mergeCell ref="J131:J132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</mergeCells>
  <dataValidations count="11">
    <dataValidation type="date" errorStyle="information" operator="greaterThan" allowBlank="1" showInputMessage="1" showErrorMessage="1" errorTitle="SÓLO FECHAS" error="Las fechas corresponden al Presupuesto 2014" sqref="H152">
      <formula1>41275</formula1>
    </dataValidation>
    <dataValidation allowBlank="1" showInputMessage="1" showErrorMessage="1" errorTitle="Sólo números" error="Sólo ingresar números sin letras_x000a_" sqref="O8:O9 O11:O21 O23:O33 O35:O45 O95:O105 O59:O69 O71:O81 O83:O93 O161:O164 P120 O119:O129 O131:O132 O134:O144 O146:O156 O158:O159 O47:O57 O107:O117"/>
    <dataValidation type="date" operator="greaterThan" allowBlank="1" showInputMessage="1" showErrorMessage="1" errorTitle="Error en Ingresos de Fechas" error="La fecha debe corresponder al Año 2014." sqref="D9 D12:D21 D24:D33 D36:D45 D97:D105 D60:D69 D72:D81 D84:D93 D120:D129 D132 D135:D144 D147:D156 D159 D50:D57">
      <formula1>41275</formula1>
    </dataValidation>
    <dataValidation type="textLength" operator="lessThanOrEqual" allowBlank="1" showInputMessage="1" showErrorMessage="1" errorTitle="MÁXIMO DE CARACTERES SOBREPASADO" error="Sólo 255 caracteres por celdas" sqref="E9:G9 L36:L45 E36:G45 P24:Q33 L24:L33 E24:G33 P12:Q21 L12:L21 E12:G21 P9:Q9 L9 N48:N49 C50:C57 E96:G105 P60:Q69 L60:L69 E60:G69 P72:Q81 L72:L81 E72:G81 P84:Q93 L84:L93 E84:G93 P96:Q105 N162:N164 P162:Q164 Q120 C9 L120:L129 E120:G129 P132:Q132 E108:G117 E132:G132 P135:Q144 L135:L144 E135:G144 P147:Q156 L147:L156 E147:G156 P159:Q159 N108:N117 E159:G159 E48:G57 P48:Q57 C135:C144 C147:C156 C159 C132 C120:C129 N96 C84:C93 C72:C81 C60:C69 C97:C105 C36:C45 C24:C33 C12:C21 P121:Q129 E162:G164 P36:Q45 L97:L105 L50:L57 P108:Q117">
      <formula1>255</formula1>
    </dataValidation>
    <dataValidation type="date" operator="greaterThan" allowBlank="1" showInputMessage="1" showErrorMessage="1" errorTitle="SÓLO FECHAS" error="Las fechas corresponden a las del Año 2013" sqref="H98:I98 H38:I38 H26:I26 H122:I122 H14:I14 H137:I137 H50:I50 H62:I62 H149:I149 H74:I74 H86:I86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99:I105 H39:I45 H36:I37 H159:I159 H27:I33 H24:I25 H123:I129 H120:I121 H15:I21 H12:I13 H97:I97 H150:H151 H51:I57 H153:H156 H63:I69 H60:I61 H135:I136 H147:I148 H75:I81 H72:I73 H132:I132 H87:I93 H84:I85 H138:I144 I150:I156">
      <formula1>42005</formula1>
    </dataValidation>
    <dataValidation type="textLength" operator="lessThanOrEqual" allowBlank="1" showInputMessage="1" showErrorMessage="1" sqref="K96:K105 K60:K69 K12:K21 K9 K108:K117 K36:K45 K48:K57 K72:K81 K135:K144 K147:K156 K24:K33 K84:K93 K120:K129 K159 K132 T164">
      <formula1>255</formula1>
    </dataValidation>
    <dataValidation type="decimal" allowBlank="1" showInputMessage="1" showErrorMessage="1" errorTitle="Sólo números" error="Sólo ingresar números sin letras_x000a_" sqref="M159:N159 M135:N144 M9:N9 M120:N129 M72:N81 R24:T33 M60:N69 M84:N93 M132:N132 M147:N156 R36:T45 AD36:AF45 Z36:AB45 V36:X45 M96 M36:N45 AD24:AF33 Z24:AB33 V24:X33 R12:T21 M24:N33 Z12:AB21 AD12:AF21 V9:X9 R9:T9 V12:X21 M12:N21 AD9:AF9 Z9:AB9 R48:T57 M48:M49 Z48:AB57 V48:X57 R60:T69 AD60:AF69 Z60:AB69 V60:X69 R72:T81 AD72:AF81 Z72:AB81 V72:X81 R84:T93 AD84:AF93 Z84:AB93 V84:X93 R96:T105 AD48:AF57 Z96:AB105 V96:X105 AD96:AF105 R120:T129 AD120:AF129 Z120:AB129 V120:X129 R132:T132 AD132:AF132 Z132:AB132 V132:X132 R135:T144 AD135:AF144 Z135:AB144 V135:X144 R147:T156 AD147:AF156 Z147:AB156 V147:X156 R159:T159 AD159:AF159 Z159:AB159 V159:X159 V164:W164 M162:M164 M97:N105 M50:N57 M108:M117 AA163:AA164 V108:X117 AD108:AF117 Z108:AB117 R108:T117 X162:X164 Z162:Z164 AB162:AB164 AD162:AD164 AF162:AF164 AE162:AE163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62:D164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zoomScaleNormal="100" workbookViewId="0">
      <selection activeCell="W19" sqref="W19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3.5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3.5" x14ac:dyDescent="0.25">
      <c r="A3" s="599" t="str">
        <f>+'24-03-010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x14ac:dyDescent="0.25">
      <c r="A5" s="606" t="str">
        <f>+'24-03-010 Ind. Proy'!A5:U5</f>
        <v>24-03-010 "Programa Bonificación Ley Nº 20.595"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x14ac:dyDescent="0.25">
      <c r="A8" s="43" t="s">
        <v>46</v>
      </c>
      <c r="B8" s="9">
        <f>+'24-03-010 Ind. Proy'!J10</f>
        <v>1972000</v>
      </c>
      <c r="C8" s="9">
        <f>+'24-03-010 Ind. Proy'!K10</f>
        <v>0</v>
      </c>
      <c r="D8" s="9">
        <f>+'24-03-010 Ind. Proy'!M10</f>
        <v>0</v>
      </c>
      <c r="E8" s="9">
        <f>+'24-03-010 Ind. Proy'!N10</f>
        <v>0</v>
      </c>
      <c r="F8" s="9">
        <f>+'24-03-010 Ind. Proy'!O10</f>
        <v>0</v>
      </c>
      <c r="G8" s="9">
        <f>+'24-03-010 Ind. Proy'!R10</f>
        <v>0</v>
      </c>
      <c r="H8" s="9">
        <f>+'24-03-010 Ind. Proy'!S10</f>
        <v>0</v>
      </c>
      <c r="I8" s="9">
        <f>+'24-03-010 Ind. Proy'!T10</f>
        <v>0</v>
      </c>
      <c r="J8" s="9">
        <f>+'24-03-010 Ind. Proy'!U10</f>
        <v>0</v>
      </c>
      <c r="K8" s="9">
        <f>+'24-03-010 Ind. Proy'!V10</f>
        <v>0</v>
      </c>
      <c r="L8" s="9">
        <f>+'24-03-010 Ind. Proy'!W10</f>
        <v>0</v>
      </c>
      <c r="M8" s="9">
        <f>+'24-03-010 Ind. Proy'!X10</f>
        <v>0</v>
      </c>
      <c r="N8" s="9">
        <f>+'24-03-010 Ind. Proy'!Y10</f>
        <v>0</v>
      </c>
      <c r="O8" s="9">
        <f>+'24-03-010 Ind. Proy'!Z10</f>
        <v>0</v>
      </c>
      <c r="P8" s="9">
        <f>+'24-03-010 Ind. Proy'!AA10</f>
        <v>0</v>
      </c>
      <c r="Q8" s="9">
        <f>+'24-03-010 Ind. Proy'!AB10</f>
        <v>0</v>
      </c>
      <c r="R8" s="9">
        <f>+'24-03-010 Ind. Proy'!AC10</f>
        <v>0</v>
      </c>
      <c r="S8" s="9">
        <f>+'24-03-010 Ind. Proy'!AD10</f>
        <v>0</v>
      </c>
      <c r="T8" s="9">
        <f>+'24-03-010 Ind. Proy'!AE10</f>
        <v>0</v>
      </c>
      <c r="U8" s="9">
        <f>+'24-03-010 Ind. Proy'!AF10</f>
        <v>0</v>
      </c>
      <c r="V8" s="9">
        <f>+'24-03-010 Ind. Proy'!AG10</f>
        <v>0</v>
      </c>
      <c r="W8" s="9">
        <f>+'24-03-010 Ind. Proy'!AH10</f>
        <v>0</v>
      </c>
      <c r="X8" s="109">
        <f>+'24-03-010 Ind. Proy'!AI10</f>
        <v>0</v>
      </c>
      <c r="Y8" s="109">
        <f>+'24-03-010 Ind. Proy'!AJ10</f>
        <v>0</v>
      </c>
    </row>
    <row r="9" spans="1:25" x14ac:dyDescent="0.25">
      <c r="A9" s="43" t="s">
        <v>48</v>
      </c>
      <c r="B9" s="9">
        <f>+'24-03-010 Ind. Proy'!J22</f>
        <v>0</v>
      </c>
      <c r="C9" s="9">
        <f>+'24-03-010 Ind. Proy'!K22</f>
        <v>0</v>
      </c>
      <c r="D9" s="9">
        <f>+'24-03-010 Ind. Proy'!M22</f>
        <v>0</v>
      </c>
      <c r="E9" s="9">
        <f>+'24-03-010 Ind. Proy'!N22</f>
        <v>0</v>
      </c>
      <c r="F9" s="9">
        <f>+'24-03-010 Ind. Proy'!O22</f>
        <v>0</v>
      </c>
      <c r="G9" s="9">
        <f>+'24-03-010 Ind. Proy'!R22</f>
        <v>0</v>
      </c>
      <c r="H9" s="9">
        <f>+'24-03-010 Ind. Proy'!S22</f>
        <v>0</v>
      </c>
      <c r="I9" s="9">
        <f>+'24-03-010 Ind. Proy'!T22</f>
        <v>0</v>
      </c>
      <c r="J9" s="9">
        <f>+'24-03-010 Ind. Proy'!U22</f>
        <v>0</v>
      </c>
      <c r="K9" s="9">
        <f>+'24-03-010 Ind. Proy'!V22</f>
        <v>0</v>
      </c>
      <c r="L9" s="9">
        <f>+'24-03-010 Ind. Proy'!W22</f>
        <v>0</v>
      </c>
      <c r="M9" s="9">
        <f>+'24-03-010 Ind. Proy'!X22</f>
        <v>0</v>
      </c>
      <c r="N9" s="9">
        <f>+'24-03-010 Ind. Proy'!Y22</f>
        <v>0</v>
      </c>
      <c r="O9" s="9">
        <f>+'24-03-010 Ind. Proy'!Z22</f>
        <v>0</v>
      </c>
      <c r="P9" s="9">
        <f>+'24-03-010 Ind. Proy'!AA22</f>
        <v>0</v>
      </c>
      <c r="Q9" s="9">
        <f>+'24-03-010 Ind. Proy'!AB22</f>
        <v>0</v>
      </c>
      <c r="R9" s="9">
        <f>+'24-03-010 Ind. Proy'!AC22</f>
        <v>0</v>
      </c>
      <c r="S9" s="9">
        <f>+'24-03-010 Ind. Proy'!AD22</f>
        <v>0</v>
      </c>
      <c r="T9" s="9">
        <f>+'24-03-010 Ind. Proy'!AE22</f>
        <v>0</v>
      </c>
      <c r="U9" s="9">
        <f>+'24-03-010 Ind. Proy'!AF22</f>
        <v>0</v>
      </c>
      <c r="V9" s="9">
        <f>+'24-03-010 Ind. Proy'!AG22</f>
        <v>0</v>
      </c>
      <c r="W9" s="9">
        <f>+'24-03-010 Ind. Proy'!AH22</f>
        <v>0</v>
      </c>
      <c r="X9" s="109">
        <f>+'24-03-010 Ind. Proy'!AI22</f>
        <v>0</v>
      </c>
      <c r="Y9" s="109">
        <f>+'24-03-010 Ind. Proy'!AJ22</f>
        <v>0</v>
      </c>
    </row>
    <row r="10" spans="1:25" x14ac:dyDescent="0.25">
      <c r="A10" s="43" t="s">
        <v>50</v>
      </c>
      <c r="B10" s="9">
        <f>+'24-03-010 Ind. Proy'!J34</f>
        <v>0</v>
      </c>
      <c r="C10" s="9">
        <f>+'24-03-010 Ind. Proy'!K34</f>
        <v>0</v>
      </c>
      <c r="D10" s="9">
        <f>+'24-03-010 Ind. Proy'!M34</f>
        <v>0</v>
      </c>
      <c r="E10" s="9">
        <f>+'24-03-010 Ind. Proy'!N34</f>
        <v>0</v>
      </c>
      <c r="F10" s="9">
        <f>+'24-03-010 Ind. Proy'!O34</f>
        <v>0</v>
      </c>
      <c r="G10" s="9">
        <f>+'24-03-010 Ind. Proy'!R34</f>
        <v>0</v>
      </c>
      <c r="H10" s="9">
        <f>+'24-03-010 Ind. Proy'!S34</f>
        <v>0</v>
      </c>
      <c r="I10" s="9">
        <f>+'24-03-010 Ind. Proy'!T34</f>
        <v>0</v>
      </c>
      <c r="J10" s="9">
        <f>+'24-03-010 Ind. Proy'!U34</f>
        <v>0</v>
      </c>
      <c r="K10" s="9">
        <f>+'24-03-010 Ind. Proy'!V34</f>
        <v>0</v>
      </c>
      <c r="L10" s="9">
        <f>+'24-03-010 Ind. Proy'!W34</f>
        <v>0</v>
      </c>
      <c r="M10" s="9">
        <f>+'24-03-010 Ind. Proy'!X34</f>
        <v>0</v>
      </c>
      <c r="N10" s="9">
        <f>+'24-03-010 Ind. Proy'!Y34</f>
        <v>0</v>
      </c>
      <c r="O10" s="9">
        <f>+'24-03-010 Ind. Proy'!Z34</f>
        <v>0</v>
      </c>
      <c r="P10" s="9">
        <f>+'24-03-010 Ind. Proy'!AA34</f>
        <v>0</v>
      </c>
      <c r="Q10" s="9">
        <f>+'24-03-010 Ind. Proy'!AB34</f>
        <v>0</v>
      </c>
      <c r="R10" s="9">
        <f>+'24-03-010 Ind. Proy'!AC34</f>
        <v>0</v>
      </c>
      <c r="S10" s="9">
        <f>+'24-03-010 Ind. Proy'!AD34</f>
        <v>0</v>
      </c>
      <c r="T10" s="9">
        <f>+'24-03-010 Ind. Proy'!AE34</f>
        <v>0</v>
      </c>
      <c r="U10" s="9">
        <f>+'24-03-010 Ind. Proy'!AF34</f>
        <v>0</v>
      </c>
      <c r="V10" s="9">
        <f>+'24-03-010 Ind. Proy'!AG34</f>
        <v>0</v>
      </c>
      <c r="W10" s="9">
        <f>+'24-03-010 Ind. Proy'!AH34</f>
        <v>0</v>
      </c>
      <c r="X10" s="109">
        <f>+'24-03-010 Ind. Proy'!AI34</f>
        <v>0</v>
      </c>
      <c r="Y10" s="109">
        <f>+'24-03-010 Ind. Proy'!AJ34</f>
        <v>0</v>
      </c>
    </row>
    <row r="11" spans="1:25" x14ac:dyDescent="0.25">
      <c r="A11" s="43" t="s">
        <v>52</v>
      </c>
      <c r="B11" s="9">
        <f>+'24-03-010 Ind. Proy'!J46</f>
        <v>0</v>
      </c>
      <c r="C11" s="9">
        <f>+'24-03-010 Ind. Proy'!K46</f>
        <v>0</v>
      </c>
      <c r="D11" s="9">
        <f>+'24-03-010 Ind. Proy'!M46</f>
        <v>0</v>
      </c>
      <c r="E11" s="9">
        <f>+'24-03-010 Ind. Proy'!N46</f>
        <v>0</v>
      </c>
      <c r="F11" s="9">
        <f>+'24-03-010 Ind. Proy'!O46</f>
        <v>0</v>
      </c>
      <c r="G11" s="9">
        <f>+'24-03-010 Ind. Proy'!R46</f>
        <v>0</v>
      </c>
      <c r="H11" s="9">
        <f>+'24-03-010 Ind. Proy'!S46</f>
        <v>0</v>
      </c>
      <c r="I11" s="9">
        <f>+'24-03-010 Ind. Proy'!T46</f>
        <v>0</v>
      </c>
      <c r="J11" s="9">
        <f>+'24-03-010 Ind. Proy'!U46</f>
        <v>0</v>
      </c>
      <c r="K11" s="9">
        <f>+'24-03-010 Ind. Proy'!V46</f>
        <v>0</v>
      </c>
      <c r="L11" s="9">
        <f>+'24-03-010 Ind. Proy'!W46</f>
        <v>0</v>
      </c>
      <c r="M11" s="9">
        <f>+'24-03-010 Ind. Proy'!X46</f>
        <v>0</v>
      </c>
      <c r="N11" s="9">
        <f>+'24-03-010 Ind. Proy'!Y46</f>
        <v>0</v>
      </c>
      <c r="O11" s="9">
        <f>+'24-03-010 Ind. Proy'!Z46</f>
        <v>0</v>
      </c>
      <c r="P11" s="9">
        <f>+'24-03-010 Ind. Proy'!AA46</f>
        <v>0</v>
      </c>
      <c r="Q11" s="9">
        <f>+'24-03-010 Ind. Proy'!AB46</f>
        <v>0</v>
      </c>
      <c r="R11" s="9">
        <f>+'24-03-010 Ind. Proy'!AC46</f>
        <v>0</v>
      </c>
      <c r="S11" s="9">
        <f>+'24-03-010 Ind. Proy'!AD46</f>
        <v>0</v>
      </c>
      <c r="T11" s="9">
        <f>+'24-03-010 Ind. Proy'!AE46</f>
        <v>0</v>
      </c>
      <c r="U11" s="9">
        <f>+'24-03-010 Ind. Proy'!AF46</f>
        <v>0</v>
      </c>
      <c r="V11" s="9">
        <f>+'24-03-010 Ind. Proy'!AG46</f>
        <v>0</v>
      </c>
      <c r="W11" s="9">
        <f>+'24-03-010 Ind. Proy'!AH46</f>
        <v>0</v>
      </c>
      <c r="X11" s="109">
        <f>+'24-03-010 Ind. Proy'!AI46</f>
        <v>0</v>
      </c>
      <c r="Y11" s="109">
        <f>+'24-03-010 Ind. Proy'!AJ46</f>
        <v>0</v>
      </c>
    </row>
    <row r="12" spans="1:25" x14ac:dyDescent="0.25">
      <c r="A12" s="43" t="s">
        <v>54</v>
      </c>
      <c r="B12" s="9">
        <f>+'24-03-010 Ind. Proy'!J58</f>
        <v>0</v>
      </c>
      <c r="C12" s="9">
        <f>+'24-03-010 Ind. Proy'!K58</f>
        <v>0</v>
      </c>
      <c r="D12" s="9">
        <f>+'24-03-010 Ind. Proy'!M58</f>
        <v>0</v>
      </c>
      <c r="E12" s="9">
        <f>+'24-03-010 Ind. Proy'!N58</f>
        <v>0</v>
      </c>
      <c r="F12" s="9">
        <f>+'24-03-010 Ind. Proy'!O58</f>
        <v>0</v>
      </c>
      <c r="G12" s="9">
        <f>+'24-03-010 Ind. Proy'!R58</f>
        <v>0</v>
      </c>
      <c r="H12" s="9">
        <f>+'24-03-010 Ind. Proy'!S58</f>
        <v>0</v>
      </c>
      <c r="I12" s="9">
        <f>+'24-03-010 Ind. Proy'!T58</f>
        <v>0</v>
      </c>
      <c r="J12" s="9">
        <f>+'24-03-010 Ind. Proy'!U58</f>
        <v>0</v>
      </c>
      <c r="K12" s="9">
        <f>+'24-03-010 Ind. Proy'!V58</f>
        <v>0</v>
      </c>
      <c r="L12" s="9">
        <f>+'24-03-010 Ind. Proy'!W58</f>
        <v>0</v>
      </c>
      <c r="M12" s="9">
        <f>+'24-03-010 Ind. Proy'!X58</f>
        <v>0</v>
      </c>
      <c r="N12" s="9">
        <f>+'24-03-010 Ind. Proy'!Y58</f>
        <v>0</v>
      </c>
      <c r="O12" s="9">
        <f>+'24-03-010 Ind. Proy'!Z58</f>
        <v>0</v>
      </c>
      <c r="P12" s="9">
        <f>+'24-03-010 Ind. Proy'!AA58</f>
        <v>0</v>
      </c>
      <c r="Q12" s="9">
        <f>+'24-03-010 Ind. Proy'!AB58</f>
        <v>0</v>
      </c>
      <c r="R12" s="9">
        <f>+'24-03-010 Ind. Proy'!AC58</f>
        <v>0</v>
      </c>
      <c r="S12" s="9">
        <f>+'24-03-010 Ind. Proy'!AD58</f>
        <v>0</v>
      </c>
      <c r="T12" s="9">
        <f>+'24-03-010 Ind. Proy'!AE58</f>
        <v>0</v>
      </c>
      <c r="U12" s="9">
        <f>+'24-03-010 Ind. Proy'!AF58</f>
        <v>0</v>
      </c>
      <c r="V12" s="9">
        <f>+'24-03-010 Ind. Proy'!AG58</f>
        <v>0</v>
      </c>
      <c r="W12" s="9">
        <f>+'24-03-010 Ind. Proy'!AH58</f>
        <v>0</v>
      </c>
      <c r="X12" s="109">
        <f>+'24-03-010 Ind. Proy'!AI58</f>
        <v>0</v>
      </c>
      <c r="Y12" s="109">
        <f>+'24-03-010 Ind. Proy'!AJ58</f>
        <v>0</v>
      </c>
    </row>
    <row r="13" spans="1:25" x14ac:dyDescent="0.25">
      <c r="A13" s="43" t="s">
        <v>56</v>
      </c>
      <c r="B13" s="9">
        <f>+'24-03-010 Ind. Proy'!J70</f>
        <v>0</v>
      </c>
      <c r="C13" s="9">
        <f>+'24-03-010 Ind. Proy'!K70</f>
        <v>0</v>
      </c>
      <c r="D13" s="9">
        <f>+'24-03-010 Ind. Proy'!M70</f>
        <v>0</v>
      </c>
      <c r="E13" s="9">
        <f>+'24-03-010 Ind. Proy'!N70</f>
        <v>0</v>
      </c>
      <c r="F13" s="9">
        <f>+'24-03-010 Ind. Proy'!O70</f>
        <v>0</v>
      </c>
      <c r="G13" s="9">
        <f>+'24-03-010 Ind. Proy'!R70</f>
        <v>0</v>
      </c>
      <c r="H13" s="9">
        <f>+'24-03-010 Ind. Proy'!S70</f>
        <v>0</v>
      </c>
      <c r="I13" s="9">
        <f>+'24-03-010 Ind. Proy'!T70</f>
        <v>0</v>
      </c>
      <c r="J13" s="9">
        <f>+'24-03-010 Ind. Proy'!U70</f>
        <v>0</v>
      </c>
      <c r="K13" s="9">
        <f>+'24-03-010 Ind. Proy'!V70</f>
        <v>0</v>
      </c>
      <c r="L13" s="9">
        <f>+'24-03-010 Ind. Proy'!W70</f>
        <v>0</v>
      </c>
      <c r="M13" s="9">
        <f>+'24-03-010 Ind. Proy'!X70</f>
        <v>0</v>
      </c>
      <c r="N13" s="9">
        <f>+'24-03-010 Ind. Proy'!Y70</f>
        <v>0</v>
      </c>
      <c r="O13" s="9">
        <f>+'24-03-010 Ind. Proy'!Z70</f>
        <v>0</v>
      </c>
      <c r="P13" s="9">
        <f>+'24-03-010 Ind. Proy'!AA70</f>
        <v>0</v>
      </c>
      <c r="Q13" s="9">
        <f>+'24-03-010 Ind. Proy'!AB70</f>
        <v>0</v>
      </c>
      <c r="R13" s="9">
        <f>+'24-03-010 Ind. Proy'!AC70</f>
        <v>0</v>
      </c>
      <c r="S13" s="9">
        <f>+'24-03-010 Ind. Proy'!AD70</f>
        <v>0</v>
      </c>
      <c r="T13" s="9">
        <f>+'24-03-010 Ind. Proy'!AE70</f>
        <v>0</v>
      </c>
      <c r="U13" s="9">
        <f>+'24-03-010 Ind. Proy'!AF70</f>
        <v>0</v>
      </c>
      <c r="V13" s="9">
        <f>+'24-03-010 Ind. Proy'!AG70</f>
        <v>0</v>
      </c>
      <c r="W13" s="9">
        <f>+'24-03-010 Ind. Proy'!AH70</f>
        <v>0</v>
      </c>
      <c r="X13" s="109">
        <f>+'24-03-010 Ind. Proy'!AI70</f>
        <v>0</v>
      </c>
      <c r="Y13" s="109">
        <f>+'24-03-010 Ind. Proy'!AJ70</f>
        <v>0</v>
      </c>
    </row>
    <row r="14" spans="1:25" x14ac:dyDescent="0.25">
      <c r="A14" s="43" t="s">
        <v>58</v>
      </c>
      <c r="B14" s="9">
        <f>+'24-03-010 Ind. Proy'!J82</f>
        <v>0</v>
      </c>
      <c r="C14" s="9">
        <f>+'24-03-010 Ind. Proy'!K82</f>
        <v>0</v>
      </c>
      <c r="D14" s="9">
        <f>+'24-03-010 Ind. Proy'!M82</f>
        <v>0</v>
      </c>
      <c r="E14" s="9">
        <f>+'24-03-010 Ind. Proy'!N82</f>
        <v>0</v>
      </c>
      <c r="F14" s="9">
        <f>+'24-03-010 Ind. Proy'!O82</f>
        <v>0</v>
      </c>
      <c r="G14" s="9">
        <f>+'24-03-010 Ind. Proy'!R82</f>
        <v>0</v>
      </c>
      <c r="H14" s="9">
        <f>+'24-03-010 Ind. Proy'!S82</f>
        <v>0</v>
      </c>
      <c r="I14" s="9">
        <f>+'24-03-010 Ind. Proy'!T82</f>
        <v>0</v>
      </c>
      <c r="J14" s="9">
        <f>+'24-03-010 Ind. Proy'!U82</f>
        <v>0</v>
      </c>
      <c r="K14" s="9">
        <f>+'24-03-010 Ind. Proy'!V82</f>
        <v>0</v>
      </c>
      <c r="L14" s="9">
        <f>+'24-03-010 Ind. Proy'!W82</f>
        <v>0</v>
      </c>
      <c r="M14" s="9">
        <f>+'24-03-010 Ind. Proy'!X82</f>
        <v>0</v>
      </c>
      <c r="N14" s="9">
        <f>+'24-03-010 Ind. Proy'!Y82</f>
        <v>0</v>
      </c>
      <c r="O14" s="9">
        <f>+'24-03-010 Ind. Proy'!Z82</f>
        <v>0</v>
      </c>
      <c r="P14" s="9">
        <f>+'24-03-010 Ind. Proy'!AA82</f>
        <v>0</v>
      </c>
      <c r="Q14" s="9">
        <f>+'24-03-010 Ind. Proy'!AB82</f>
        <v>0</v>
      </c>
      <c r="R14" s="9">
        <f>+'24-03-010 Ind. Proy'!AC82</f>
        <v>0</v>
      </c>
      <c r="S14" s="9">
        <f>+'24-03-010 Ind. Proy'!AD82</f>
        <v>0</v>
      </c>
      <c r="T14" s="9">
        <f>+'24-03-010 Ind. Proy'!AE82</f>
        <v>0</v>
      </c>
      <c r="U14" s="9">
        <f>+'24-03-010 Ind. Proy'!AF82</f>
        <v>0</v>
      </c>
      <c r="V14" s="9">
        <f>+'24-03-010 Ind. Proy'!AG82</f>
        <v>0</v>
      </c>
      <c r="W14" s="9">
        <f>+'24-03-010 Ind. Proy'!AH82</f>
        <v>0</v>
      </c>
      <c r="X14" s="109">
        <f>+'24-03-010 Ind. Proy'!AI82</f>
        <v>0</v>
      </c>
      <c r="Y14" s="109">
        <f>+'24-03-010 Ind. Proy'!AJ82</f>
        <v>0</v>
      </c>
    </row>
    <row r="15" spans="1:25" x14ac:dyDescent="0.25">
      <c r="A15" s="43" t="s">
        <v>60</v>
      </c>
      <c r="B15" s="9">
        <f>+'24-03-010 Ind. Proy'!J94</f>
        <v>0</v>
      </c>
      <c r="C15" s="9">
        <f>+'24-03-010 Ind. Proy'!K94</f>
        <v>0</v>
      </c>
      <c r="D15" s="9">
        <f>+'24-03-010 Ind. Proy'!M94</f>
        <v>0</v>
      </c>
      <c r="E15" s="9">
        <f>+'24-03-010 Ind. Proy'!N94</f>
        <v>0</v>
      </c>
      <c r="F15" s="9">
        <f>+'24-03-010 Ind. Proy'!O94</f>
        <v>0</v>
      </c>
      <c r="G15" s="9">
        <f>+'24-03-010 Ind. Proy'!R94</f>
        <v>0</v>
      </c>
      <c r="H15" s="9">
        <f>+'24-03-010 Ind. Proy'!S94</f>
        <v>0</v>
      </c>
      <c r="I15" s="9">
        <f>+'24-03-010 Ind. Proy'!T94</f>
        <v>0</v>
      </c>
      <c r="J15" s="9">
        <f>+'24-03-010 Ind. Proy'!U94</f>
        <v>0</v>
      </c>
      <c r="K15" s="9">
        <f>+'24-03-010 Ind. Proy'!V94</f>
        <v>0</v>
      </c>
      <c r="L15" s="9">
        <f>+'24-03-010 Ind. Proy'!W94</f>
        <v>0</v>
      </c>
      <c r="M15" s="9">
        <f>+'24-03-010 Ind. Proy'!X94</f>
        <v>0</v>
      </c>
      <c r="N15" s="9">
        <f>+'24-03-010 Ind. Proy'!Y94</f>
        <v>0</v>
      </c>
      <c r="O15" s="9">
        <f>+'24-03-010 Ind. Proy'!Z94</f>
        <v>0</v>
      </c>
      <c r="P15" s="9">
        <f>+'24-03-010 Ind. Proy'!AA94</f>
        <v>0</v>
      </c>
      <c r="Q15" s="9">
        <f>+'24-03-010 Ind. Proy'!AB94</f>
        <v>0</v>
      </c>
      <c r="R15" s="9">
        <f>+'24-03-010 Ind. Proy'!AC94</f>
        <v>0</v>
      </c>
      <c r="S15" s="9">
        <f>+'24-03-010 Ind. Proy'!AD94</f>
        <v>0</v>
      </c>
      <c r="T15" s="9">
        <f>+'24-03-010 Ind. Proy'!AE94</f>
        <v>0</v>
      </c>
      <c r="U15" s="9">
        <f>+'24-03-010 Ind. Proy'!AF94</f>
        <v>0</v>
      </c>
      <c r="V15" s="9">
        <f>+'24-03-010 Ind. Proy'!AG94</f>
        <v>0</v>
      </c>
      <c r="W15" s="9">
        <f>+'24-03-010 Ind. Proy'!AH94</f>
        <v>0</v>
      </c>
      <c r="X15" s="109">
        <f>+'24-03-010 Ind. Proy'!AI94</f>
        <v>0</v>
      </c>
      <c r="Y15" s="109">
        <f>+'24-03-010 Ind. Proy'!AJ94</f>
        <v>0</v>
      </c>
    </row>
    <row r="16" spans="1:25" x14ac:dyDescent="0.25">
      <c r="A16" s="43" t="s">
        <v>62</v>
      </c>
      <c r="B16" s="9">
        <f>+'24-03-010 Ind. Proy'!J106</f>
        <v>0</v>
      </c>
      <c r="C16" s="9">
        <f>+'24-03-010 Ind. Proy'!K106</f>
        <v>0</v>
      </c>
      <c r="D16" s="9">
        <f>+'24-03-010 Ind. Proy'!M106</f>
        <v>0</v>
      </c>
      <c r="E16" s="9">
        <f>+'24-03-010 Ind. Proy'!N106</f>
        <v>0</v>
      </c>
      <c r="F16" s="9">
        <f>+'24-03-010 Ind. Proy'!O106</f>
        <v>0</v>
      </c>
      <c r="G16" s="9">
        <f>+'24-03-010 Ind. Proy'!R106</f>
        <v>0</v>
      </c>
      <c r="H16" s="9">
        <f>+'24-03-010 Ind. Proy'!S106</f>
        <v>0</v>
      </c>
      <c r="I16" s="9">
        <f>+'24-03-010 Ind. Proy'!T106</f>
        <v>0</v>
      </c>
      <c r="J16" s="9">
        <f>+'24-03-010 Ind. Proy'!U106</f>
        <v>0</v>
      </c>
      <c r="K16" s="9">
        <f>+'24-03-010 Ind. Proy'!V106</f>
        <v>0</v>
      </c>
      <c r="L16" s="9">
        <f>+'24-03-010 Ind. Proy'!W106</f>
        <v>0</v>
      </c>
      <c r="M16" s="9">
        <f>+'24-03-010 Ind. Proy'!X106</f>
        <v>0</v>
      </c>
      <c r="N16" s="9">
        <f>+'24-03-010 Ind. Proy'!Y106</f>
        <v>0</v>
      </c>
      <c r="O16" s="9">
        <f>+'24-03-010 Ind. Proy'!Z106</f>
        <v>0</v>
      </c>
      <c r="P16" s="9">
        <f>+'24-03-010 Ind. Proy'!AA106</f>
        <v>0</v>
      </c>
      <c r="Q16" s="9">
        <f>+'24-03-010 Ind. Proy'!AB106</f>
        <v>0</v>
      </c>
      <c r="R16" s="9">
        <f>+'24-03-010 Ind. Proy'!AC106</f>
        <v>0</v>
      </c>
      <c r="S16" s="9">
        <f>+'24-03-010 Ind. Proy'!AD106</f>
        <v>0</v>
      </c>
      <c r="T16" s="9">
        <f>+'24-03-010 Ind. Proy'!AE106</f>
        <v>0</v>
      </c>
      <c r="U16" s="9">
        <f>+'24-03-010 Ind. Proy'!AF106</f>
        <v>0</v>
      </c>
      <c r="V16" s="9">
        <f>+'24-03-010 Ind. Proy'!AG106</f>
        <v>0</v>
      </c>
      <c r="W16" s="9">
        <f>+'24-03-010 Ind. Proy'!AH106</f>
        <v>0</v>
      </c>
      <c r="X16" s="109">
        <f>+'24-03-010 Ind. Proy'!AI106</f>
        <v>0</v>
      </c>
      <c r="Y16" s="109">
        <f>+'24-03-010 Ind. Proy'!AJ106</f>
        <v>0</v>
      </c>
    </row>
    <row r="17" spans="1:25" x14ac:dyDescent="0.25">
      <c r="A17" s="43" t="s">
        <v>64</v>
      </c>
      <c r="B17" s="9">
        <f>+'24-03-010 Ind. Proy'!J118</f>
        <v>0</v>
      </c>
      <c r="C17" s="9">
        <f>+'24-03-010 Ind. Proy'!K118</f>
        <v>0</v>
      </c>
      <c r="D17" s="9">
        <f>+'24-03-010 Ind. Proy'!M118</f>
        <v>0</v>
      </c>
      <c r="E17" s="9">
        <f>+'24-03-010 Ind. Proy'!N118</f>
        <v>0</v>
      </c>
      <c r="F17" s="9">
        <f>+'24-03-010 Ind. Proy'!O118</f>
        <v>0</v>
      </c>
      <c r="G17" s="9">
        <f>+'24-03-010 Ind. Proy'!R118</f>
        <v>0</v>
      </c>
      <c r="H17" s="9">
        <f>+'24-03-010 Ind. Proy'!S118</f>
        <v>0</v>
      </c>
      <c r="I17" s="9">
        <f>+'24-03-010 Ind. Proy'!T118</f>
        <v>0</v>
      </c>
      <c r="J17" s="9">
        <f>+'24-03-010 Ind. Proy'!U118</f>
        <v>0</v>
      </c>
      <c r="K17" s="9">
        <f>+'24-03-010 Ind. Proy'!V118</f>
        <v>0</v>
      </c>
      <c r="L17" s="9">
        <f>+'24-03-010 Ind. Proy'!W118</f>
        <v>0</v>
      </c>
      <c r="M17" s="9">
        <f>+'24-03-010 Ind. Proy'!X118</f>
        <v>0</v>
      </c>
      <c r="N17" s="9">
        <f>+'24-03-010 Ind. Proy'!Y118</f>
        <v>0</v>
      </c>
      <c r="O17" s="9">
        <f>+'24-03-010 Ind. Proy'!Z118</f>
        <v>0</v>
      </c>
      <c r="P17" s="9">
        <f>+'24-03-010 Ind. Proy'!AA118</f>
        <v>0</v>
      </c>
      <c r="Q17" s="9">
        <f>+'24-03-010 Ind. Proy'!AB118</f>
        <v>0</v>
      </c>
      <c r="R17" s="9">
        <f>+'24-03-010 Ind. Proy'!AC118</f>
        <v>0</v>
      </c>
      <c r="S17" s="9">
        <f>+'24-03-010 Ind. Proy'!AD118</f>
        <v>0</v>
      </c>
      <c r="T17" s="9">
        <f>+'24-03-010 Ind. Proy'!AE118</f>
        <v>0</v>
      </c>
      <c r="U17" s="9">
        <f>+'24-03-010 Ind. Proy'!AF118</f>
        <v>0</v>
      </c>
      <c r="V17" s="9">
        <f>+'24-03-010 Ind. Proy'!AG118</f>
        <v>0</v>
      </c>
      <c r="W17" s="9">
        <f>+'24-03-010 Ind. Proy'!AH118</f>
        <v>0</v>
      </c>
      <c r="X17" s="109">
        <f>+'24-03-010 Ind. Proy'!AI107</f>
        <v>0</v>
      </c>
      <c r="Y17" s="109">
        <f>+'24-03-010 Ind. Proy'!AJ107</f>
        <v>0</v>
      </c>
    </row>
    <row r="18" spans="1:25" x14ac:dyDescent="0.25">
      <c r="A18" s="43" t="s">
        <v>66</v>
      </c>
      <c r="B18" s="9">
        <f>+'24-03-010 Ind. Proy'!J130</f>
        <v>0</v>
      </c>
      <c r="C18" s="9">
        <f>+'24-03-010 Ind. Proy'!K130</f>
        <v>0</v>
      </c>
      <c r="D18" s="9">
        <f>+'24-03-010 Ind. Proy'!M130</f>
        <v>0</v>
      </c>
      <c r="E18" s="9">
        <f>+'24-03-010 Ind. Proy'!N130</f>
        <v>0</v>
      </c>
      <c r="F18" s="9">
        <f>+'24-03-010 Ind. Proy'!O130</f>
        <v>0</v>
      </c>
      <c r="G18" s="9">
        <f>+'24-03-010 Ind. Proy'!R130</f>
        <v>0</v>
      </c>
      <c r="H18" s="9">
        <f>+'24-03-010 Ind. Proy'!S130</f>
        <v>0</v>
      </c>
      <c r="I18" s="9">
        <f>+'24-03-010 Ind. Proy'!T130</f>
        <v>0</v>
      </c>
      <c r="J18" s="9">
        <f>+'24-03-010 Ind. Proy'!U130</f>
        <v>0</v>
      </c>
      <c r="K18" s="9">
        <f>+'24-03-010 Ind. Proy'!V130</f>
        <v>0</v>
      </c>
      <c r="L18" s="9">
        <f>+'24-03-010 Ind. Proy'!W130</f>
        <v>0</v>
      </c>
      <c r="M18" s="9">
        <f>+'24-03-010 Ind. Proy'!X130</f>
        <v>0</v>
      </c>
      <c r="N18" s="9">
        <f>+'24-03-010 Ind. Proy'!Y130</f>
        <v>0</v>
      </c>
      <c r="O18" s="9">
        <f>+'24-03-010 Ind. Proy'!Z130</f>
        <v>0</v>
      </c>
      <c r="P18" s="9">
        <f>+'24-03-010 Ind. Proy'!AA130</f>
        <v>0</v>
      </c>
      <c r="Q18" s="9">
        <f>+'24-03-010 Ind. Proy'!AB130</f>
        <v>0</v>
      </c>
      <c r="R18" s="9">
        <f>+'24-03-010 Ind. Proy'!AC130</f>
        <v>0</v>
      </c>
      <c r="S18" s="9">
        <f>+'24-03-010 Ind. Proy'!AD130</f>
        <v>0</v>
      </c>
      <c r="T18" s="9">
        <f>+'24-03-010 Ind. Proy'!AE130</f>
        <v>0</v>
      </c>
      <c r="U18" s="9">
        <f>+'24-03-010 Ind. Proy'!AF130</f>
        <v>0</v>
      </c>
      <c r="V18" s="9">
        <f>+'24-03-010 Ind. Proy'!AG130</f>
        <v>0</v>
      </c>
      <c r="W18" s="9">
        <f>+'24-03-010 Ind. Proy'!AH130</f>
        <v>0</v>
      </c>
      <c r="X18" s="109">
        <f>+'24-03-010 Ind. Proy'!AI130</f>
        <v>0</v>
      </c>
      <c r="Y18" s="109">
        <f>+'24-03-010 Ind. Proy'!AJ130</f>
        <v>0</v>
      </c>
    </row>
    <row r="19" spans="1:25" x14ac:dyDescent="0.25">
      <c r="A19" s="43" t="s">
        <v>68</v>
      </c>
      <c r="B19" s="9">
        <f>+'24-03-010 Ind. Proy'!J133</f>
        <v>920000</v>
      </c>
      <c r="C19" s="9">
        <f>+'24-03-010 Ind. Proy'!K133</f>
        <v>400000</v>
      </c>
      <c r="D19" s="9">
        <f>+'24-03-010 Ind. Proy'!M133</f>
        <v>0</v>
      </c>
      <c r="E19" s="9">
        <f>+'24-03-010 Ind. Proy'!N133</f>
        <v>0</v>
      </c>
      <c r="F19" s="9">
        <f>+'24-03-010 Ind. Proy'!O133</f>
        <v>0</v>
      </c>
      <c r="G19" s="9">
        <f>+'24-03-010 Ind. Proy'!R133</f>
        <v>0</v>
      </c>
      <c r="H19" s="9">
        <f>+'24-03-010 Ind. Proy'!S133</f>
        <v>0</v>
      </c>
      <c r="I19" s="9">
        <f>+'24-03-010 Ind. Proy'!T133</f>
        <v>0</v>
      </c>
      <c r="J19" s="9">
        <f>+'24-03-010 Ind. Proy'!U133</f>
        <v>0</v>
      </c>
      <c r="K19" s="9">
        <f>+'24-03-010 Ind. Proy'!V133</f>
        <v>0</v>
      </c>
      <c r="L19" s="9">
        <f>+'24-03-010 Ind. Proy'!W133</f>
        <v>0</v>
      </c>
      <c r="M19" s="9">
        <f>+'24-03-010 Ind. Proy'!X133</f>
        <v>0</v>
      </c>
      <c r="N19" s="9">
        <f>+'24-03-010 Ind. Proy'!Y133</f>
        <v>0</v>
      </c>
      <c r="O19" s="9">
        <f>+'24-03-010 Ind. Proy'!Z133</f>
        <v>0</v>
      </c>
      <c r="P19" s="9">
        <f>+'24-03-010 Ind. Proy'!AA133</f>
        <v>0</v>
      </c>
      <c r="Q19" s="9">
        <f>+'24-03-010 Ind. Proy'!AB133</f>
        <v>0</v>
      </c>
      <c r="R19" s="9">
        <f>+'24-03-010 Ind. Proy'!AC133</f>
        <v>0</v>
      </c>
      <c r="S19" s="9">
        <f>+'24-03-010 Ind. Proy'!AD133</f>
        <v>0</v>
      </c>
      <c r="T19" s="9">
        <f>+'24-03-010 Ind. Proy'!AE133</f>
        <v>400000</v>
      </c>
      <c r="U19" s="9">
        <f>+'24-03-010 Ind. Proy'!AF133</f>
        <v>0</v>
      </c>
      <c r="V19" s="9">
        <f>+'24-03-010 Ind. Proy'!AG133</f>
        <v>400000</v>
      </c>
      <c r="W19" s="9">
        <f>+'24-03-010 Ind. Proy'!AH133</f>
        <v>400000</v>
      </c>
      <c r="X19" s="109">
        <f>+'24-03-010 Ind. Proy'!AI133</f>
        <v>0.43478260869565216</v>
      </c>
      <c r="Y19" s="109">
        <f>+'24-03-010 Ind. Proy'!AJ133</f>
        <v>4.7191800933636297E-6</v>
      </c>
    </row>
    <row r="20" spans="1:25" x14ac:dyDescent="0.25">
      <c r="A20" s="44" t="s">
        <v>70</v>
      </c>
      <c r="B20" s="9">
        <f>+'24-03-010 Ind. Proy'!J145</f>
        <v>0</v>
      </c>
      <c r="C20" s="9">
        <f>+'24-03-010 Ind. Proy'!K145</f>
        <v>0</v>
      </c>
      <c r="D20" s="9">
        <f>+'24-03-010 Ind. Proy'!M145</f>
        <v>0</v>
      </c>
      <c r="E20" s="9">
        <f>+'24-03-010 Ind. Proy'!N145</f>
        <v>0</v>
      </c>
      <c r="F20" s="9">
        <f>+'24-03-010 Ind. Proy'!O145</f>
        <v>0</v>
      </c>
      <c r="G20" s="9">
        <f>+'24-03-010 Ind. Proy'!R145</f>
        <v>0</v>
      </c>
      <c r="H20" s="9">
        <f>+'24-03-010 Ind. Proy'!S145</f>
        <v>0</v>
      </c>
      <c r="I20" s="9">
        <f>+'24-03-010 Ind. Proy'!T145</f>
        <v>0</v>
      </c>
      <c r="J20" s="9">
        <f>+'24-03-010 Ind. Proy'!U145</f>
        <v>0</v>
      </c>
      <c r="K20" s="9">
        <f>+'24-03-010 Ind. Proy'!V145</f>
        <v>0</v>
      </c>
      <c r="L20" s="9">
        <f>+'24-03-010 Ind. Proy'!W145</f>
        <v>0</v>
      </c>
      <c r="M20" s="9">
        <f>+'24-03-010 Ind. Proy'!X145</f>
        <v>0</v>
      </c>
      <c r="N20" s="9">
        <f>+'24-03-010 Ind. Proy'!Y145</f>
        <v>0</v>
      </c>
      <c r="O20" s="9">
        <f>+'24-03-010 Ind. Proy'!Z145</f>
        <v>0</v>
      </c>
      <c r="P20" s="9">
        <f>+'24-03-010 Ind. Proy'!AA145</f>
        <v>0</v>
      </c>
      <c r="Q20" s="9">
        <f>+'24-03-010 Ind. Proy'!AB145</f>
        <v>0</v>
      </c>
      <c r="R20" s="9">
        <f>+'24-03-010 Ind. Proy'!AC145</f>
        <v>0</v>
      </c>
      <c r="S20" s="9">
        <f>+'24-03-010 Ind. Proy'!AD145</f>
        <v>0</v>
      </c>
      <c r="T20" s="9">
        <f>+'24-03-010 Ind. Proy'!AE145</f>
        <v>0</v>
      </c>
      <c r="U20" s="9">
        <f>+'24-03-010 Ind. Proy'!AF145</f>
        <v>0</v>
      </c>
      <c r="V20" s="9">
        <f>+'24-03-010 Ind. Proy'!AG145</f>
        <v>0</v>
      </c>
      <c r="W20" s="9">
        <f>+'24-03-010 Ind. Proy'!AH145</f>
        <v>0</v>
      </c>
      <c r="X20" s="109">
        <f>+'24-03-010 Ind. Proy'!AI145</f>
        <v>0</v>
      </c>
      <c r="Y20" s="109">
        <f>+'24-03-010 Ind. Proy'!AJ145</f>
        <v>0</v>
      </c>
    </row>
    <row r="21" spans="1:25" x14ac:dyDescent="0.25">
      <c r="A21" s="44" t="s">
        <v>72</v>
      </c>
      <c r="B21" s="9">
        <f>+'24-03-010 Ind. Proy'!J157</f>
        <v>0</v>
      </c>
      <c r="C21" s="9">
        <f>+'24-03-010 Ind. Proy'!K157</f>
        <v>0</v>
      </c>
      <c r="D21" s="9">
        <f>+'24-03-010 Ind. Proy'!M157</f>
        <v>0</v>
      </c>
      <c r="E21" s="9">
        <f>+'24-03-010 Ind. Proy'!N157</f>
        <v>0</v>
      </c>
      <c r="F21" s="9">
        <f>+'24-03-010 Ind. Proy'!O157</f>
        <v>0</v>
      </c>
      <c r="G21" s="9">
        <f>+'24-03-010 Ind. Proy'!R157</f>
        <v>0</v>
      </c>
      <c r="H21" s="9">
        <f>+'24-03-010 Ind. Proy'!S157</f>
        <v>0</v>
      </c>
      <c r="I21" s="9">
        <f>+'24-03-010 Ind. Proy'!T157</f>
        <v>0</v>
      </c>
      <c r="J21" s="9">
        <f>+'24-03-010 Ind. Proy'!U157</f>
        <v>0</v>
      </c>
      <c r="K21" s="9">
        <f>+'24-03-010 Ind. Proy'!V157</f>
        <v>0</v>
      </c>
      <c r="L21" s="9">
        <f>+'24-03-010 Ind. Proy'!W157</f>
        <v>0</v>
      </c>
      <c r="M21" s="9">
        <f>+'24-03-010 Ind. Proy'!X157</f>
        <v>0</v>
      </c>
      <c r="N21" s="9">
        <f>+'24-03-010 Ind. Proy'!Y157</f>
        <v>0</v>
      </c>
      <c r="O21" s="9">
        <f>+'24-03-010 Ind. Proy'!Z157</f>
        <v>0</v>
      </c>
      <c r="P21" s="9">
        <f>+'24-03-010 Ind. Proy'!AA157</f>
        <v>0</v>
      </c>
      <c r="Q21" s="9">
        <f>+'24-03-010 Ind. Proy'!AB157</f>
        <v>0</v>
      </c>
      <c r="R21" s="9">
        <f>+'24-03-010 Ind. Proy'!AC157</f>
        <v>0</v>
      </c>
      <c r="S21" s="9">
        <f>+'24-03-010 Ind. Proy'!AD157</f>
        <v>0</v>
      </c>
      <c r="T21" s="9">
        <f>+'24-03-010 Ind. Proy'!AE157</f>
        <v>0</v>
      </c>
      <c r="U21" s="9">
        <f>+'24-03-010 Ind. Proy'!AF157</f>
        <v>0</v>
      </c>
      <c r="V21" s="9">
        <f>+'24-03-010 Ind. Proy'!AG157</f>
        <v>0</v>
      </c>
      <c r="W21" s="9">
        <f>+'24-03-010 Ind. Proy'!AH157</f>
        <v>0</v>
      </c>
      <c r="X21" s="109">
        <f>+'24-03-010 Ind. Proy'!AI157</f>
        <v>0</v>
      </c>
      <c r="Y21" s="109">
        <f>+'24-03-010 Ind. Proy'!AJ157</f>
        <v>0</v>
      </c>
    </row>
    <row r="22" spans="1:25" x14ac:dyDescent="0.25">
      <c r="A22" s="44" t="s">
        <v>74</v>
      </c>
      <c r="B22" s="9">
        <f>+'24-03-010 Ind. Proy'!J160</f>
        <v>1599360</v>
      </c>
      <c r="C22" s="9">
        <f>+'24-03-010 Ind. Proy'!K160</f>
        <v>1599360</v>
      </c>
      <c r="D22" s="9">
        <f>+'24-03-010 Ind. Proy'!M160</f>
        <v>0</v>
      </c>
      <c r="E22" s="9">
        <f>+'24-03-010 Ind. Proy'!N160</f>
        <v>0</v>
      </c>
      <c r="F22" s="9">
        <f>+'24-03-010 Ind. Proy'!O160</f>
        <v>0</v>
      </c>
      <c r="G22" s="9">
        <f>+'24-03-010 Ind. Proy'!R160</f>
        <v>0</v>
      </c>
      <c r="H22" s="9">
        <f>+'24-03-010 Ind. Proy'!S160</f>
        <v>0</v>
      </c>
      <c r="I22" s="9">
        <f>+'24-03-010 Ind. Proy'!T160</f>
        <v>0</v>
      </c>
      <c r="J22" s="9">
        <f>+'24-03-010 Ind. Proy'!U160</f>
        <v>0</v>
      </c>
      <c r="K22" s="9">
        <f>+'24-03-010 Ind. Proy'!V160</f>
        <v>0</v>
      </c>
      <c r="L22" s="9">
        <f>+'24-03-010 Ind. Proy'!W160</f>
        <v>0</v>
      </c>
      <c r="M22" s="9">
        <f>+'24-03-010 Ind. Proy'!X160</f>
        <v>0</v>
      </c>
      <c r="N22" s="9">
        <f>+'24-03-010 Ind. Proy'!Y160</f>
        <v>0</v>
      </c>
      <c r="O22" s="9">
        <f>+'24-03-010 Ind. Proy'!Z160</f>
        <v>0</v>
      </c>
      <c r="P22" s="9">
        <f>+'24-03-010 Ind. Proy'!AA160</f>
        <v>0</v>
      </c>
      <c r="Q22" s="9">
        <f>+'24-03-010 Ind. Proy'!AB160</f>
        <v>0</v>
      </c>
      <c r="R22" s="9">
        <f>+'24-03-010 Ind. Proy'!AC160</f>
        <v>0</v>
      </c>
      <c r="S22" s="9">
        <f>+'24-03-010 Ind. Proy'!AD160</f>
        <v>0</v>
      </c>
      <c r="T22" s="9">
        <f>+'24-03-010 Ind. Proy'!AE160</f>
        <v>0</v>
      </c>
      <c r="U22" s="9">
        <f>+'24-03-010 Ind. Proy'!AF160</f>
        <v>1599360</v>
      </c>
      <c r="V22" s="9">
        <f>+'24-03-010 Ind. Proy'!AG160</f>
        <v>1599360</v>
      </c>
      <c r="W22" s="9">
        <f>+'24-03-010 Ind. Proy'!AH160</f>
        <v>1599360</v>
      </c>
      <c r="X22" s="109">
        <f>+'24-03-010 Ind. Proy'!AI160</f>
        <v>1</v>
      </c>
      <c r="Y22" s="109">
        <f>+'24-03-010 Ind. Proy'!AJ160</f>
        <v>1.8869169685305139E-5</v>
      </c>
    </row>
    <row r="23" spans="1:25" x14ac:dyDescent="0.25">
      <c r="A23" s="45" t="s">
        <v>76</v>
      </c>
      <c r="B23" s="9">
        <f>+'24-03-010 Ind. Proy'!J165</f>
        <v>84807243640</v>
      </c>
      <c r="C23" s="9">
        <f>+'24-03-010 Ind. Proy'!K165</f>
        <v>84793709258</v>
      </c>
      <c r="D23" s="9">
        <f>+'24-03-010 Ind. Proy'!M165</f>
        <v>0</v>
      </c>
      <c r="E23" s="9">
        <f>+'24-03-010 Ind. Proy'!N165</f>
        <v>0</v>
      </c>
      <c r="F23" s="9">
        <f>+'24-03-010 Ind. Proy'!O165</f>
        <v>0</v>
      </c>
      <c r="G23" s="9">
        <f>+'24-03-010 Ind. Proy'!R165</f>
        <v>48415426</v>
      </c>
      <c r="H23" s="9">
        <f>+'24-03-010 Ind. Proy'!S165</f>
        <v>28723897</v>
      </c>
      <c r="I23" s="9">
        <f>+'24-03-010 Ind. Proy'!T165</f>
        <v>45585211</v>
      </c>
      <c r="J23" s="9">
        <f>+'24-03-010 Ind. Proy'!U165</f>
        <v>122724534</v>
      </c>
      <c r="K23" s="9">
        <f>+'24-03-010 Ind. Proy'!V165</f>
        <v>36021147</v>
      </c>
      <c r="L23" s="9">
        <f>+'24-03-010 Ind. Proy'!W165</f>
        <v>72889188</v>
      </c>
      <c r="M23" s="9">
        <f>+'24-03-010 Ind. Proy'!X165</f>
        <v>27727382327</v>
      </c>
      <c r="N23" s="9">
        <f>+'24-03-010 Ind. Proy'!Y165</f>
        <v>27836292662</v>
      </c>
      <c r="O23" s="9">
        <f>+'24-03-010 Ind. Proy'!Z165</f>
        <v>20880154879</v>
      </c>
      <c r="P23" s="9">
        <f>+'24-03-010 Ind. Proy'!AA165</f>
        <v>75582394</v>
      </c>
      <c r="Q23" s="9">
        <f>+'24-03-010 Ind. Proy'!AB165</f>
        <v>44764936</v>
      </c>
      <c r="R23" s="9">
        <f>+'24-03-010 Ind. Proy'!AC165</f>
        <v>21000502209</v>
      </c>
      <c r="S23" s="9">
        <f>+'24-03-010 Ind. Proy'!AD165</f>
        <v>101957257</v>
      </c>
      <c r="T23" s="9">
        <f>+'24-03-010 Ind. Proy'!AE165</f>
        <v>35536896550</v>
      </c>
      <c r="U23" s="9">
        <f>+'24-03-010 Ind. Proy'!AF165</f>
        <v>160113802</v>
      </c>
      <c r="V23" s="9">
        <f>+'24-03-010 Ind. Proy'!AG165</f>
        <v>35798967609</v>
      </c>
      <c r="W23" s="9">
        <f>+'24-03-010 Ind. Proy'!AH165</f>
        <v>84758487014</v>
      </c>
      <c r="X23" s="109">
        <f>+'24-03-010 Ind. Proy'!AI165</f>
        <v>0.99942508889680504</v>
      </c>
      <c r="Y23" s="109">
        <f>+'24-03-010 Ind. Proy'!AJ165</f>
        <v>0.99997641165022133</v>
      </c>
    </row>
    <row r="24" spans="1:25" ht="25.5" customHeight="1" x14ac:dyDescent="0.25">
      <c r="A24" s="537" t="s">
        <v>130</v>
      </c>
      <c r="B24" s="222">
        <f t="shared" ref="B24:W24" si="0">SUM(B8:B23)</f>
        <v>84811735000</v>
      </c>
      <c r="C24" s="222">
        <f t="shared" si="0"/>
        <v>84795708618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48415426</v>
      </c>
      <c r="H24" s="222">
        <f t="shared" si="0"/>
        <v>28723897</v>
      </c>
      <c r="I24" s="222">
        <f t="shared" si="0"/>
        <v>45585211</v>
      </c>
      <c r="J24" s="222">
        <f t="shared" si="0"/>
        <v>122724534</v>
      </c>
      <c r="K24" s="222">
        <f t="shared" si="0"/>
        <v>36021147</v>
      </c>
      <c r="L24" s="222">
        <f t="shared" si="0"/>
        <v>72889188</v>
      </c>
      <c r="M24" s="222">
        <f t="shared" si="0"/>
        <v>27727382327</v>
      </c>
      <c r="N24" s="222">
        <f t="shared" si="0"/>
        <v>27836292662</v>
      </c>
      <c r="O24" s="222">
        <f t="shared" si="0"/>
        <v>20880154879</v>
      </c>
      <c r="P24" s="222">
        <f t="shared" si="0"/>
        <v>75582394</v>
      </c>
      <c r="Q24" s="222">
        <f t="shared" si="0"/>
        <v>44764936</v>
      </c>
      <c r="R24" s="222">
        <f t="shared" si="0"/>
        <v>21000502209</v>
      </c>
      <c r="S24" s="222">
        <f t="shared" si="0"/>
        <v>101957257</v>
      </c>
      <c r="T24" s="222">
        <f t="shared" si="0"/>
        <v>35537296550</v>
      </c>
      <c r="U24" s="222">
        <f t="shared" si="0"/>
        <v>161713162</v>
      </c>
      <c r="V24" s="222">
        <f t="shared" si="0"/>
        <v>35800966969</v>
      </c>
      <c r="W24" s="222">
        <f t="shared" si="0"/>
        <v>84760486374</v>
      </c>
      <c r="X24" s="230">
        <f>+'24-03-010 Ind. Proy'!AI166</f>
        <v>0.9993957366159294</v>
      </c>
      <c r="Y24" s="230">
        <f>'24-03-010 Ind. Proy'!AJ166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K383"/>
  <sheetViews>
    <sheetView topLeftCell="K284" zoomScale="120" zoomScaleNormal="120" workbookViewId="0">
      <selection activeCell="AJ294" sqref="AJ294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32.8554687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7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7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7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7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7" ht="17.25" customHeight="1" x14ac:dyDescent="0.25">
      <c r="A5" s="578" t="s">
        <v>131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7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7" s="11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7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667">
        <v>203180435</v>
      </c>
      <c r="K8" s="141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7" s="11" customFormat="1" outlineLevel="1" x14ac:dyDescent="0.25">
      <c r="A9" s="22">
        <v>1</v>
      </c>
      <c r="B9" s="23"/>
      <c r="C9" s="286" t="s">
        <v>132</v>
      </c>
      <c r="D9" s="69">
        <v>44851</v>
      </c>
      <c r="E9" s="77" t="s">
        <v>133</v>
      </c>
      <c r="F9" s="77" t="s">
        <v>134</v>
      </c>
      <c r="G9" s="167" t="s">
        <v>135</v>
      </c>
      <c r="H9" s="25"/>
      <c r="I9" s="25"/>
      <c r="J9" s="667"/>
      <c r="K9" s="252">
        <v>22652500</v>
      </c>
      <c r="L9" s="78"/>
      <c r="M9" s="28"/>
      <c r="N9" s="28"/>
      <c r="O9" s="28"/>
      <c r="P9" s="78"/>
      <c r="Q9" s="78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>
        <v>22652500</v>
      </c>
      <c r="AF9" s="28"/>
      <c r="AG9" s="29">
        <f>SUM(AD9:AF9)</f>
        <v>22652500</v>
      </c>
      <c r="AH9" s="29">
        <f t="shared" ref="AH9:AH14" si="0">SUM(U9,Y9,AC9,AG9)</f>
        <v>22652500</v>
      </c>
      <c r="AI9" s="109">
        <f>IF(ISERROR(AH9/$J$8),0,AH9/$J$8)</f>
        <v>0.11148957329479091</v>
      </c>
      <c r="AJ9" s="109">
        <f>IF(ISERROR(AH9/$AH$366),"-",AH9/$AH$366)</f>
        <v>1.7337364954727683E-3</v>
      </c>
      <c r="AK9" s="148">
        <f>+K9-AH9</f>
        <v>0</v>
      </c>
    </row>
    <row r="10" spans="1:37" s="11" customFormat="1" outlineLevel="1" x14ac:dyDescent="0.25">
      <c r="A10" s="22">
        <v>2</v>
      </c>
      <c r="B10" s="23"/>
      <c r="C10" s="286" t="s">
        <v>136</v>
      </c>
      <c r="D10" s="69">
        <v>44851</v>
      </c>
      <c r="E10" s="77" t="s">
        <v>137</v>
      </c>
      <c r="F10" s="77" t="s">
        <v>134</v>
      </c>
      <c r="G10" s="167" t="s">
        <v>135</v>
      </c>
      <c r="H10" s="25"/>
      <c r="I10" s="25"/>
      <c r="J10" s="667"/>
      <c r="K10" s="252">
        <v>49169413</v>
      </c>
      <c r="L10" s="78"/>
      <c r="M10" s="28"/>
      <c r="N10" s="28"/>
      <c r="O10" s="28"/>
      <c r="P10" s="154"/>
      <c r="Q10" s="154"/>
      <c r="R10" s="28"/>
      <c r="S10" s="28"/>
      <c r="T10" s="28"/>
      <c r="U10" s="29">
        <f t="shared" ref="U10:U16" si="1">SUM(R10:T10)</f>
        <v>0</v>
      </c>
      <c r="V10" s="28"/>
      <c r="W10" s="28"/>
      <c r="X10" s="28"/>
      <c r="Y10" s="29">
        <f t="shared" ref="Y10:Y16" si="2">SUM(V10:X10)</f>
        <v>0</v>
      </c>
      <c r="Z10" s="28"/>
      <c r="AA10" s="28"/>
      <c r="AB10" s="28"/>
      <c r="AC10" s="29">
        <f t="shared" ref="AC10:AC16" si="3">SUM(Z10:AB10)</f>
        <v>0</v>
      </c>
      <c r="AD10" s="28"/>
      <c r="AE10" s="28">
        <v>49169413</v>
      </c>
      <c r="AF10" s="28"/>
      <c r="AG10" s="29">
        <f t="shared" ref="AG10:AG14" si="4">SUM(AD10:AF10)</f>
        <v>49169413</v>
      </c>
      <c r="AH10" s="29">
        <f t="shared" si="0"/>
        <v>49169413</v>
      </c>
      <c r="AI10" s="109">
        <f t="shared" ref="AI10:AI16" si="5">IF(ISERROR(AH10/$J$8),0,AH10/$J$8)</f>
        <v>0.24199875839423221</v>
      </c>
      <c r="AJ10" s="109">
        <f t="shared" ref="AJ10:AJ16" si="6">IF(ISERROR(AH10/$AH$366),"-",AH10/$AH$366)</f>
        <v>3.7632405155754631E-3</v>
      </c>
      <c r="AK10" s="148">
        <f t="shared" ref="AK10:AK16" si="7">+K10-AH10</f>
        <v>0</v>
      </c>
    </row>
    <row r="11" spans="1:37" outlineLevel="1" x14ac:dyDescent="0.25">
      <c r="A11" s="22">
        <v>3</v>
      </c>
      <c r="B11" s="23"/>
      <c r="C11" s="286" t="s">
        <v>138</v>
      </c>
      <c r="D11" s="69">
        <v>44851</v>
      </c>
      <c r="E11" s="77" t="s">
        <v>139</v>
      </c>
      <c r="F11" s="77" t="s">
        <v>134</v>
      </c>
      <c r="G11" s="167" t="s">
        <v>135</v>
      </c>
      <c r="H11" s="33"/>
      <c r="I11" s="33"/>
      <c r="J11" s="667"/>
      <c r="K11" s="252">
        <v>21000000</v>
      </c>
      <c r="L11" s="78"/>
      <c r="M11" s="28"/>
      <c r="N11" s="28"/>
      <c r="O11" s="28"/>
      <c r="P11" s="154"/>
      <c r="Q11" s="154"/>
      <c r="R11" s="28"/>
      <c r="S11" s="28"/>
      <c r="T11" s="28"/>
      <c r="U11" s="29">
        <f t="shared" si="1"/>
        <v>0</v>
      </c>
      <c r="V11" s="28"/>
      <c r="W11" s="28"/>
      <c r="X11" s="28"/>
      <c r="Y11" s="29">
        <f t="shared" si="2"/>
        <v>0</v>
      </c>
      <c r="Z11" s="28"/>
      <c r="AA11" s="28"/>
      <c r="AB11" s="28"/>
      <c r="AC11" s="29">
        <f t="shared" si="3"/>
        <v>0</v>
      </c>
      <c r="AD11" s="28"/>
      <c r="AE11" s="28">
        <v>21000000</v>
      </c>
      <c r="AF11" s="28"/>
      <c r="AG11" s="29">
        <f t="shared" si="4"/>
        <v>21000000</v>
      </c>
      <c r="AH11" s="29">
        <f t="shared" si="0"/>
        <v>21000000</v>
      </c>
      <c r="AI11" s="109">
        <f t="shared" si="5"/>
        <v>0.10335640830771919</v>
      </c>
      <c r="AJ11" s="109">
        <f t="shared" si="6"/>
        <v>1.6072604085610037E-3</v>
      </c>
      <c r="AK11" s="148">
        <f t="shared" si="7"/>
        <v>0</v>
      </c>
    </row>
    <row r="12" spans="1:37" s="11" customFormat="1" outlineLevel="1" x14ac:dyDescent="0.25">
      <c r="A12" s="22">
        <v>4</v>
      </c>
      <c r="B12" s="23"/>
      <c r="C12" s="286" t="s">
        <v>140</v>
      </c>
      <c r="D12" s="69">
        <v>44851</v>
      </c>
      <c r="E12" s="77" t="s">
        <v>141</v>
      </c>
      <c r="F12" s="77" t="s">
        <v>134</v>
      </c>
      <c r="G12" s="167" t="s">
        <v>135</v>
      </c>
      <c r="H12" s="33"/>
      <c r="I12" s="33"/>
      <c r="J12" s="667"/>
      <c r="K12" s="252">
        <v>21038601</v>
      </c>
      <c r="L12" s="78"/>
      <c r="M12" s="28"/>
      <c r="N12" s="28"/>
      <c r="O12" s="28"/>
      <c r="P12" s="154"/>
      <c r="Q12" s="154"/>
      <c r="R12" s="28"/>
      <c r="S12" s="28"/>
      <c r="T12" s="28"/>
      <c r="U12" s="29">
        <f t="shared" si="1"/>
        <v>0</v>
      </c>
      <c r="V12" s="28"/>
      <c r="W12" s="28"/>
      <c r="X12" s="28"/>
      <c r="Y12" s="29">
        <f t="shared" si="2"/>
        <v>0</v>
      </c>
      <c r="Z12" s="28"/>
      <c r="AA12" s="28"/>
      <c r="AB12" s="28"/>
      <c r="AC12" s="29">
        <f t="shared" si="3"/>
        <v>0</v>
      </c>
      <c r="AD12" s="28"/>
      <c r="AE12" s="28">
        <v>21038601</v>
      </c>
      <c r="AF12" s="28"/>
      <c r="AG12" s="29">
        <f t="shared" si="4"/>
        <v>21038601</v>
      </c>
      <c r="AH12" s="29">
        <f t="shared" si="0"/>
        <v>21038601</v>
      </c>
      <c r="AI12" s="109">
        <f t="shared" si="5"/>
        <v>0.10354639215138997</v>
      </c>
      <c r="AJ12" s="109">
        <f t="shared" si="6"/>
        <v>1.6102147828005685E-3</v>
      </c>
      <c r="AK12" s="148">
        <f t="shared" si="7"/>
        <v>0</v>
      </c>
    </row>
    <row r="13" spans="1:37" s="11" customFormat="1" outlineLevel="1" x14ac:dyDescent="0.25">
      <c r="A13" s="22">
        <v>5</v>
      </c>
      <c r="B13" s="23"/>
      <c r="C13" s="286" t="s">
        <v>142</v>
      </c>
      <c r="D13" s="69">
        <v>44851</v>
      </c>
      <c r="E13" s="77" t="s">
        <v>143</v>
      </c>
      <c r="F13" s="77" t="s">
        <v>134</v>
      </c>
      <c r="G13" s="167" t="s">
        <v>135</v>
      </c>
      <c r="H13" s="33"/>
      <c r="I13" s="33"/>
      <c r="J13" s="667"/>
      <c r="K13" s="407">
        <v>23139652</v>
      </c>
      <c r="L13" s="318"/>
      <c r="M13" s="28"/>
      <c r="N13" s="28"/>
      <c r="O13" s="28"/>
      <c r="P13" s="154"/>
      <c r="Q13" s="154"/>
      <c r="R13" s="28"/>
      <c r="S13" s="28"/>
      <c r="T13" s="28"/>
      <c r="U13" s="29">
        <f t="shared" si="1"/>
        <v>0</v>
      </c>
      <c r="V13" s="28"/>
      <c r="W13" s="28"/>
      <c r="X13" s="28"/>
      <c r="Y13" s="29">
        <f t="shared" si="2"/>
        <v>0</v>
      </c>
      <c r="Z13" s="28"/>
      <c r="AA13" s="28"/>
      <c r="AB13" s="28"/>
      <c r="AC13" s="29">
        <f t="shared" si="3"/>
        <v>0</v>
      </c>
      <c r="AD13" s="28"/>
      <c r="AE13" s="28">
        <v>23139652</v>
      </c>
      <c r="AF13" s="28"/>
      <c r="AG13" s="29">
        <f t="shared" si="4"/>
        <v>23139652</v>
      </c>
      <c r="AH13" s="29">
        <f t="shared" si="0"/>
        <v>23139652</v>
      </c>
      <c r="AI13" s="109">
        <f t="shared" si="5"/>
        <v>0.11388720572431101</v>
      </c>
      <c r="AJ13" s="109">
        <f t="shared" si="6"/>
        <v>1.7710212632133068E-3</v>
      </c>
      <c r="AK13" s="148">
        <f t="shared" si="7"/>
        <v>0</v>
      </c>
    </row>
    <row r="14" spans="1:37" outlineLevel="1" x14ac:dyDescent="0.25">
      <c r="A14" s="22">
        <v>6</v>
      </c>
      <c r="B14" s="23"/>
      <c r="C14" s="286" t="s">
        <v>144</v>
      </c>
      <c r="D14" s="69">
        <v>44925</v>
      </c>
      <c r="E14" s="405" t="s">
        <v>145</v>
      </c>
      <c r="F14" s="405" t="s">
        <v>134</v>
      </c>
      <c r="G14" s="406" t="s">
        <v>135</v>
      </c>
      <c r="H14" s="33"/>
      <c r="I14" s="33"/>
      <c r="J14" s="667"/>
      <c r="K14" s="252">
        <v>33599818</v>
      </c>
      <c r="L14" s="252"/>
      <c r="M14" s="28"/>
      <c r="N14" s="28"/>
      <c r="O14" s="28"/>
      <c r="P14" s="154"/>
      <c r="Q14" s="154"/>
      <c r="R14" s="28"/>
      <c r="S14" s="28"/>
      <c r="T14" s="28"/>
      <c r="U14" s="29">
        <f t="shared" si="1"/>
        <v>0</v>
      </c>
      <c r="V14" s="28"/>
      <c r="W14" s="28"/>
      <c r="X14" s="28"/>
      <c r="Y14" s="29">
        <f t="shared" si="2"/>
        <v>0</v>
      </c>
      <c r="Z14" s="28"/>
      <c r="AA14" s="28"/>
      <c r="AB14" s="28"/>
      <c r="AC14" s="29">
        <f t="shared" si="3"/>
        <v>0</v>
      </c>
      <c r="AD14" s="28"/>
      <c r="AE14" s="28"/>
      <c r="AF14" s="28">
        <v>33599818</v>
      </c>
      <c r="AG14" s="29">
        <f t="shared" si="4"/>
        <v>33599818</v>
      </c>
      <c r="AH14" s="29">
        <f t="shared" si="0"/>
        <v>33599818</v>
      </c>
      <c r="AI14" s="109">
        <f t="shared" si="5"/>
        <v>0.16536935753681203</v>
      </c>
      <c r="AJ14" s="109">
        <f t="shared" si="6"/>
        <v>2.5716027241073983E-3</v>
      </c>
      <c r="AK14" s="148">
        <f t="shared" si="7"/>
        <v>0</v>
      </c>
    </row>
    <row r="15" spans="1:37" outlineLevel="1" x14ac:dyDescent="0.25">
      <c r="A15" s="22">
        <v>7</v>
      </c>
      <c r="B15" s="23"/>
      <c r="C15" s="286" t="s">
        <v>146</v>
      </c>
      <c r="D15" s="69">
        <v>44924</v>
      </c>
      <c r="E15" s="405" t="s">
        <v>137</v>
      </c>
      <c r="F15" s="405" t="s">
        <v>134</v>
      </c>
      <c r="G15" s="406" t="s">
        <v>135</v>
      </c>
      <c r="H15" s="33"/>
      <c r="I15" s="33"/>
      <c r="J15" s="667"/>
      <c r="K15" s="252">
        <v>7380587</v>
      </c>
      <c r="L15" s="252"/>
      <c r="M15" s="28"/>
      <c r="N15" s="28"/>
      <c r="O15" s="28"/>
      <c r="P15" s="154"/>
      <c r="Q15" s="154"/>
      <c r="R15" s="28"/>
      <c r="S15" s="28"/>
      <c r="T15" s="28"/>
      <c r="U15" s="29">
        <f t="shared" si="1"/>
        <v>0</v>
      </c>
      <c r="V15" s="28"/>
      <c r="W15" s="28"/>
      <c r="X15" s="28"/>
      <c r="Y15" s="29">
        <f t="shared" si="2"/>
        <v>0</v>
      </c>
      <c r="Z15" s="28"/>
      <c r="AA15" s="28"/>
      <c r="AB15" s="28"/>
      <c r="AC15" s="29">
        <f t="shared" si="3"/>
        <v>0</v>
      </c>
      <c r="AD15" s="28"/>
      <c r="AE15" s="28"/>
      <c r="AF15" s="28">
        <v>7380587</v>
      </c>
      <c r="AG15" s="29">
        <f t="shared" ref="AG15:AG16" si="8">SUM(AD15:AF15)</f>
        <v>7380587</v>
      </c>
      <c r="AH15" s="29">
        <f t="shared" ref="AH15:AH16" si="9">SUM(U15,Y15,AC15,AG15)</f>
        <v>7380587</v>
      </c>
      <c r="AI15" s="109">
        <f t="shared" si="5"/>
        <v>3.6325283977268773E-2</v>
      </c>
      <c r="AJ15" s="109">
        <f t="shared" si="6"/>
        <v>5.6488215604952536E-4</v>
      </c>
      <c r="AK15" s="148">
        <f t="shared" si="7"/>
        <v>0</v>
      </c>
    </row>
    <row r="16" spans="1:37" outlineLevel="1" x14ac:dyDescent="0.25">
      <c r="A16" s="22">
        <v>8</v>
      </c>
      <c r="B16" s="23"/>
      <c r="C16" s="286" t="s">
        <v>147</v>
      </c>
      <c r="D16" s="69">
        <v>44852</v>
      </c>
      <c r="E16" s="405" t="s">
        <v>145</v>
      </c>
      <c r="F16" s="405" t="s">
        <v>134</v>
      </c>
      <c r="G16" s="406" t="s">
        <v>135</v>
      </c>
      <c r="H16" s="33"/>
      <c r="I16" s="33"/>
      <c r="J16" s="667"/>
      <c r="K16" s="252">
        <v>25199864</v>
      </c>
      <c r="L16" s="252"/>
      <c r="M16" s="28"/>
      <c r="N16" s="28"/>
      <c r="O16" s="28"/>
      <c r="P16" s="154"/>
      <c r="Q16" s="154"/>
      <c r="R16" s="28"/>
      <c r="S16" s="28"/>
      <c r="T16" s="28"/>
      <c r="U16" s="29">
        <f t="shared" si="1"/>
        <v>0</v>
      </c>
      <c r="V16" s="28"/>
      <c r="W16" s="28"/>
      <c r="X16" s="28"/>
      <c r="Y16" s="29">
        <f t="shared" si="2"/>
        <v>0</v>
      </c>
      <c r="Z16" s="28"/>
      <c r="AA16" s="28"/>
      <c r="AB16" s="28"/>
      <c r="AC16" s="29">
        <f t="shared" si="3"/>
        <v>0</v>
      </c>
      <c r="AD16" s="28"/>
      <c r="AE16" s="28"/>
      <c r="AF16" s="28">
        <v>25199864</v>
      </c>
      <c r="AG16" s="29">
        <f t="shared" si="8"/>
        <v>25199864</v>
      </c>
      <c r="AH16" s="29">
        <f t="shared" si="9"/>
        <v>25199864</v>
      </c>
      <c r="AI16" s="109">
        <f t="shared" si="5"/>
        <v>0.1240270206134759</v>
      </c>
      <c r="AJ16" s="109">
        <f t="shared" si="6"/>
        <v>1.9287020813486537E-3</v>
      </c>
      <c r="AK16" s="148">
        <f t="shared" si="7"/>
        <v>0</v>
      </c>
    </row>
    <row r="17" spans="1:36" s="11" customFormat="1" x14ac:dyDescent="0.25">
      <c r="A17" s="574" t="s">
        <v>47</v>
      </c>
      <c r="B17" s="579"/>
      <c r="C17" s="575"/>
      <c r="D17" s="575"/>
      <c r="E17" s="575"/>
      <c r="F17" s="575"/>
      <c r="G17" s="575"/>
      <c r="H17" s="575"/>
      <c r="I17" s="576"/>
      <c r="J17" s="222">
        <f>+J8</f>
        <v>203180435</v>
      </c>
      <c r="K17" s="222">
        <f>SUM(K9:K16)</f>
        <v>203180435</v>
      </c>
      <c r="L17" s="528"/>
      <c r="M17" s="222">
        <f>SUM(M9:M16)</f>
        <v>0</v>
      </c>
      <c r="N17" s="222">
        <f>SUM(N9:N16)</f>
        <v>0</v>
      </c>
      <c r="O17" s="222">
        <f>SUM(O9:O16)</f>
        <v>0</v>
      </c>
      <c r="P17" s="223"/>
      <c r="Q17" s="538"/>
      <c r="R17" s="222">
        <f t="shared" ref="R17:AH17" si="10">SUM(R9:R16)</f>
        <v>0</v>
      </c>
      <c r="S17" s="222">
        <f t="shared" si="10"/>
        <v>0</v>
      </c>
      <c r="T17" s="222">
        <f t="shared" si="10"/>
        <v>0</v>
      </c>
      <c r="U17" s="222">
        <f t="shared" si="10"/>
        <v>0</v>
      </c>
      <c r="V17" s="222">
        <f t="shared" si="10"/>
        <v>0</v>
      </c>
      <c r="W17" s="222">
        <f t="shared" si="10"/>
        <v>0</v>
      </c>
      <c r="X17" s="222">
        <f t="shared" si="10"/>
        <v>0</v>
      </c>
      <c r="Y17" s="222">
        <f t="shared" si="10"/>
        <v>0</v>
      </c>
      <c r="Z17" s="222">
        <f t="shared" si="10"/>
        <v>0</v>
      </c>
      <c r="AA17" s="222">
        <f t="shared" si="10"/>
        <v>0</v>
      </c>
      <c r="AB17" s="222">
        <f t="shared" si="10"/>
        <v>0</v>
      </c>
      <c r="AC17" s="222">
        <f t="shared" si="10"/>
        <v>0</v>
      </c>
      <c r="AD17" s="222">
        <f t="shared" si="10"/>
        <v>0</v>
      </c>
      <c r="AE17" s="222">
        <f t="shared" si="10"/>
        <v>137000166</v>
      </c>
      <c r="AF17" s="222">
        <f t="shared" si="10"/>
        <v>66180269</v>
      </c>
      <c r="AG17" s="222">
        <f t="shared" si="10"/>
        <v>203180435</v>
      </c>
      <c r="AH17" s="222">
        <f t="shared" si="10"/>
        <v>203180435</v>
      </c>
      <c r="AI17" s="230">
        <f>IF(ISERROR(AH17/J17),0,AH17/J17)</f>
        <v>1</v>
      </c>
      <c r="AJ17" s="230">
        <f>IF(ISERROR(AH17/$AH$366),0,AH17/$AH$366)</f>
        <v>1.5550660427128687E-2</v>
      </c>
    </row>
    <row r="18" spans="1:36" x14ac:dyDescent="0.25">
      <c r="A18" s="620" t="s">
        <v>48</v>
      </c>
      <c r="B18" s="621"/>
      <c r="C18" s="621"/>
      <c r="D18" s="621"/>
      <c r="E18" s="622"/>
      <c r="F18" s="16"/>
      <c r="G18" s="5"/>
      <c r="H18" s="17"/>
      <c r="I18" s="17"/>
      <c r="J18" s="665">
        <v>254430143</v>
      </c>
      <c r="K18" s="7"/>
      <c r="L18" s="18"/>
      <c r="M18" s="19"/>
      <c r="N18" s="19"/>
      <c r="O18" s="19"/>
      <c r="P18" s="5"/>
      <c r="Q18" s="20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108"/>
      <c r="AJ18" s="108"/>
    </row>
    <row r="19" spans="1:36" s="11" customFormat="1" ht="12.75" customHeight="1" outlineLevel="1" x14ac:dyDescent="0.25">
      <c r="A19" s="22">
        <v>1</v>
      </c>
      <c r="B19" s="23"/>
      <c r="C19" s="176" t="s">
        <v>148</v>
      </c>
      <c r="D19" s="69">
        <v>44922</v>
      </c>
      <c r="E19" s="322" t="s">
        <v>149</v>
      </c>
      <c r="F19" s="77" t="s">
        <v>134</v>
      </c>
      <c r="G19" s="167" t="s">
        <v>135</v>
      </c>
      <c r="H19" s="25"/>
      <c r="I19" s="25"/>
      <c r="J19" s="666"/>
      <c r="K19" s="407">
        <v>36320500</v>
      </c>
      <c r="L19" s="78"/>
      <c r="M19" s="28"/>
      <c r="N19" s="28"/>
      <c r="O19" s="28"/>
      <c r="P19" s="78"/>
      <c r="Q19" s="78"/>
      <c r="R19" s="28"/>
      <c r="S19" s="28"/>
      <c r="T19" s="28"/>
      <c r="U19" s="29">
        <f>SUM(R19:T19)</f>
        <v>0</v>
      </c>
      <c r="V19" s="28"/>
      <c r="W19" s="28"/>
      <c r="X19" s="28"/>
      <c r="Y19" s="29">
        <f>SUM(V19:X19)</f>
        <v>0</v>
      </c>
      <c r="Z19" s="28"/>
      <c r="AA19" s="28"/>
      <c r="AB19" s="28"/>
      <c r="AC19" s="29">
        <f>SUM(Z19:AB19)</f>
        <v>0</v>
      </c>
      <c r="AD19" s="28"/>
      <c r="AE19" s="143"/>
      <c r="AF19" s="28">
        <v>36320500</v>
      </c>
      <c r="AG19" s="29">
        <f>SUM(AD19:AF19)</f>
        <v>36320500</v>
      </c>
      <c r="AH19" s="29">
        <f t="shared" ref="AH19" si="11">SUM(U19,Y19,AC19,AG19)</f>
        <v>36320500</v>
      </c>
      <c r="AI19" s="109">
        <f>IF(ISERROR(AH19/$J$18),0,AH19/$J$18)</f>
        <v>0.14275234676105181</v>
      </c>
      <c r="AJ19" s="109">
        <f>IF(ISERROR(AH19/$AH$366),"-",AH19/$AH$366)</f>
        <v>2.7798334128161873E-3</v>
      </c>
    </row>
    <row r="20" spans="1:36" s="11" customFormat="1" outlineLevel="1" x14ac:dyDescent="0.25">
      <c r="A20" s="22">
        <v>2</v>
      </c>
      <c r="B20" s="23"/>
      <c r="C20" s="286" t="s">
        <v>150</v>
      </c>
      <c r="D20" s="69">
        <v>44858</v>
      </c>
      <c r="E20" s="408" t="s">
        <v>151</v>
      </c>
      <c r="F20" s="405" t="s">
        <v>134</v>
      </c>
      <c r="G20" s="406" t="s">
        <v>135</v>
      </c>
      <c r="H20" s="33"/>
      <c r="I20" s="33"/>
      <c r="J20" s="666"/>
      <c r="K20" s="317">
        <v>130109493</v>
      </c>
      <c r="L20" s="317"/>
      <c r="M20" s="28"/>
      <c r="N20" s="28"/>
      <c r="O20" s="28"/>
      <c r="P20" s="154"/>
      <c r="Q20" s="154"/>
      <c r="R20" s="28"/>
      <c r="S20" s="28"/>
      <c r="T20" s="28"/>
      <c r="U20" s="29">
        <f t="shared" ref="U20:U23" si="12">SUM(R20:T20)</f>
        <v>0</v>
      </c>
      <c r="V20" s="28"/>
      <c r="W20" s="28"/>
      <c r="X20" s="28"/>
      <c r="Y20" s="29">
        <f t="shared" ref="Y20:Y23" si="13">SUM(V20:X20)</f>
        <v>0</v>
      </c>
      <c r="Z20" s="28"/>
      <c r="AA20" s="28"/>
      <c r="AB20" s="28"/>
      <c r="AC20" s="29">
        <f t="shared" ref="AC20:AC23" si="14">SUM(Z20:AB20)</f>
        <v>0</v>
      </c>
      <c r="AD20" s="28"/>
      <c r="AE20" s="144"/>
      <c r="AF20" s="28">
        <v>130109493</v>
      </c>
      <c r="AG20" s="29">
        <f t="shared" ref="AG20:AG24" si="15">SUM(AD20:AF20)</f>
        <v>130109493</v>
      </c>
      <c r="AH20" s="29">
        <f t="shared" ref="AH20:AH24" si="16">SUM(U20,Y20,AC20,AG20)</f>
        <v>130109493</v>
      </c>
      <c r="AI20" s="109">
        <f t="shared" ref="AI20:AI24" si="17">IF(ISERROR(AH20/$J$18),0,AH20/$J$18)</f>
        <v>0.51137609508791571</v>
      </c>
      <c r="AJ20" s="109">
        <f t="shared" ref="AJ20:AJ24" si="18">IF(ISERROR(AH20/$AH$366),"-",AH20/$AH$366)</f>
        <v>9.9580874703259544E-3</v>
      </c>
    </row>
    <row r="21" spans="1:36" outlineLevel="1" x14ac:dyDescent="0.25">
      <c r="A21" s="22">
        <v>3</v>
      </c>
      <c r="B21" s="23"/>
      <c r="C21" s="286" t="s">
        <v>152</v>
      </c>
      <c r="D21" s="69">
        <v>44859</v>
      </c>
      <c r="E21" s="408" t="s">
        <v>153</v>
      </c>
      <c r="F21" s="405" t="s">
        <v>134</v>
      </c>
      <c r="G21" s="406" t="s">
        <v>135</v>
      </c>
      <c r="H21" s="33"/>
      <c r="I21" s="33"/>
      <c r="J21" s="666"/>
      <c r="K21" s="317">
        <v>21000000</v>
      </c>
      <c r="L21" s="317"/>
      <c r="M21" s="28"/>
      <c r="N21" s="28"/>
      <c r="O21" s="28"/>
      <c r="P21" s="154"/>
      <c r="Q21" s="154"/>
      <c r="R21" s="28"/>
      <c r="S21" s="28"/>
      <c r="T21" s="28"/>
      <c r="U21" s="29">
        <f t="shared" si="12"/>
        <v>0</v>
      </c>
      <c r="V21" s="28"/>
      <c r="W21" s="28"/>
      <c r="X21" s="28"/>
      <c r="Y21" s="29">
        <f t="shared" si="13"/>
        <v>0</v>
      </c>
      <c r="Z21" s="28"/>
      <c r="AA21" s="28"/>
      <c r="AB21" s="28"/>
      <c r="AC21" s="29">
        <f t="shared" si="14"/>
        <v>0</v>
      </c>
      <c r="AD21" s="28"/>
      <c r="AE21" s="144"/>
      <c r="AF21" s="28">
        <v>21000000</v>
      </c>
      <c r="AG21" s="29">
        <f t="shared" si="15"/>
        <v>21000000</v>
      </c>
      <c r="AH21" s="29">
        <f t="shared" si="16"/>
        <v>21000000</v>
      </c>
      <c r="AI21" s="109">
        <f t="shared" si="17"/>
        <v>8.2537390233672112E-2</v>
      </c>
      <c r="AJ21" s="109">
        <f t="shared" si="18"/>
        <v>1.6072604085610037E-3</v>
      </c>
    </row>
    <row r="22" spans="1:36" s="11" customFormat="1" outlineLevel="1" x14ac:dyDescent="0.25">
      <c r="A22" s="22">
        <v>4</v>
      </c>
      <c r="B22" s="23"/>
      <c r="C22" s="286" t="s">
        <v>154</v>
      </c>
      <c r="D22" s="69">
        <v>44858</v>
      </c>
      <c r="E22" s="408" t="s">
        <v>155</v>
      </c>
      <c r="F22" s="405" t="s">
        <v>134</v>
      </c>
      <c r="G22" s="406" t="s">
        <v>135</v>
      </c>
      <c r="H22" s="33"/>
      <c r="I22" s="33"/>
      <c r="J22" s="666"/>
      <c r="K22" s="317">
        <v>21000000</v>
      </c>
      <c r="L22" s="317"/>
      <c r="M22" s="28"/>
      <c r="N22" s="28"/>
      <c r="O22" s="28"/>
      <c r="P22" s="154"/>
      <c r="Q22" s="154"/>
      <c r="R22" s="28"/>
      <c r="S22" s="28"/>
      <c r="T22" s="28"/>
      <c r="U22" s="29">
        <f t="shared" si="12"/>
        <v>0</v>
      </c>
      <c r="V22" s="28"/>
      <c r="W22" s="28"/>
      <c r="X22" s="28"/>
      <c r="Y22" s="29">
        <f t="shared" si="13"/>
        <v>0</v>
      </c>
      <c r="Z22" s="28"/>
      <c r="AA22" s="28"/>
      <c r="AB22" s="28"/>
      <c r="AC22" s="29">
        <f t="shared" si="14"/>
        <v>0</v>
      </c>
      <c r="AD22" s="28"/>
      <c r="AE22" s="144"/>
      <c r="AF22" s="28">
        <v>21000000</v>
      </c>
      <c r="AG22" s="29">
        <f t="shared" si="15"/>
        <v>21000000</v>
      </c>
      <c r="AH22" s="29">
        <f t="shared" si="16"/>
        <v>21000000</v>
      </c>
      <c r="AI22" s="109">
        <f t="shared" si="17"/>
        <v>8.2537390233672112E-2</v>
      </c>
      <c r="AJ22" s="109">
        <f t="shared" si="18"/>
        <v>1.6072604085610037E-3</v>
      </c>
    </row>
    <row r="23" spans="1:36" s="11" customFormat="1" ht="12.75" customHeight="1" outlineLevel="1" x14ac:dyDescent="0.25">
      <c r="A23" s="22">
        <v>5</v>
      </c>
      <c r="B23" s="23"/>
      <c r="C23" s="286" t="s">
        <v>156</v>
      </c>
      <c r="D23" s="69">
        <v>44862</v>
      </c>
      <c r="E23" s="408" t="s">
        <v>157</v>
      </c>
      <c r="F23" s="405" t="s">
        <v>134</v>
      </c>
      <c r="G23" s="406" t="s">
        <v>135</v>
      </c>
      <c r="H23" s="33"/>
      <c r="I23" s="33"/>
      <c r="J23" s="666"/>
      <c r="K23" s="317">
        <v>25000150</v>
      </c>
      <c r="L23" s="317"/>
      <c r="M23" s="28"/>
      <c r="N23" s="28"/>
      <c r="O23" s="28"/>
      <c r="P23" s="154"/>
      <c r="Q23" s="154"/>
      <c r="R23" s="28"/>
      <c r="S23" s="28"/>
      <c r="T23" s="28"/>
      <c r="U23" s="29">
        <f t="shared" si="12"/>
        <v>0</v>
      </c>
      <c r="V23" s="28"/>
      <c r="W23" s="28"/>
      <c r="X23" s="28"/>
      <c r="Y23" s="29">
        <f t="shared" si="13"/>
        <v>0</v>
      </c>
      <c r="Z23" s="28"/>
      <c r="AA23" s="28"/>
      <c r="AB23" s="28"/>
      <c r="AC23" s="29">
        <f t="shared" si="14"/>
        <v>0</v>
      </c>
      <c r="AD23" s="28"/>
      <c r="AE23" s="144"/>
      <c r="AF23" s="28">
        <v>25000150</v>
      </c>
      <c r="AG23" s="29">
        <f t="shared" si="15"/>
        <v>25000150</v>
      </c>
      <c r="AH23" s="29">
        <f t="shared" si="16"/>
        <v>25000150</v>
      </c>
      <c r="AI23" s="109">
        <f t="shared" si="17"/>
        <v>9.8259387450016097E-2</v>
      </c>
      <c r="AJ23" s="109">
        <f t="shared" si="18"/>
        <v>1.9134167287183988E-3</v>
      </c>
    </row>
    <row r="24" spans="1:36" s="11" customFormat="1" outlineLevel="1" x14ac:dyDescent="0.25">
      <c r="A24" s="22">
        <v>6</v>
      </c>
      <c r="B24" s="23"/>
      <c r="C24" s="286" t="s">
        <v>158</v>
      </c>
      <c r="D24" s="69">
        <v>44897</v>
      </c>
      <c r="E24" s="408" t="s">
        <v>159</v>
      </c>
      <c r="F24" s="405" t="s">
        <v>134</v>
      </c>
      <c r="G24" s="406" t="s">
        <v>135</v>
      </c>
      <c r="H24" s="33"/>
      <c r="I24" s="33"/>
      <c r="J24" s="666"/>
      <c r="K24" s="317">
        <v>21000000</v>
      </c>
      <c r="L24" s="317"/>
      <c r="M24" s="28"/>
      <c r="N24" s="28"/>
      <c r="O24" s="28"/>
      <c r="P24" s="154"/>
      <c r="Q24" s="154"/>
      <c r="R24" s="28"/>
      <c r="S24" s="28"/>
      <c r="T24" s="28"/>
      <c r="U24" s="29">
        <f t="shared" ref="U24" si="19">SUM(R24:T24)</f>
        <v>0</v>
      </c>
      <c r="V24" s="28"/>
      <c r="W24" s="28"/>
      <c r="X24" s="28"/>
      <c r="Y24" s="29">
        <f t="shared" ref="Y24" si="20">SUM(V24:X24)</f>
        <v>0</v>
      </c>
      <c r="Z24" s="28"/>
      <c r="AA24" s="28"/>
      <c r="AB24" s="28"/>
      <c r="AC24" s="29">
        <f t="shared" ref="AC24" si="21">SUM(Z24:AB24)</f>
        <v>0</v>
      </c>
      <c r="AD24" s="28"/>
      <c r="AE24" s="144"/>
      <c r="AF24" s="28">
        <v>21000000</v>
      </c>
      <c r="AG24" s="29">
        <f t="shared" si="15"/>
        <v>21000000</v>
      </c>
      <c r="AH24" s="29">
        <f t="shared" si="16"/>
        <v>21000000</v>
      </c>
      <c r="AI24" s="109">
        <f t="shared" si="17"/>
        <v>8.2537390233672112E-2</v>
      </c>
      <c r="AJ24" s="109">
        <f t="shared" si="18"/>
        <v>1.6072604085610037E-3</v>
      </c>
    </row>
    <row r="25" spans="1:36" s="11" customFormat="1" x14ac:dyDescent="0.25">
      <c r="A25" s="574" t="s">
        <v>49</v>
      </c>
      <c r="B25" s="579"/>
      <c r="C25" s="575"/>
      <c r="D25" s="575"/>
      <c r="E25" s="575"/>
      <c r="F25" s="575"/>
      <c r="G25" s="575"/>
      <c r="H25" s="575"/>
      <c r="I25" s="576"/>
      <c r="J25" s="222">
        <f>+J18</f>
        <v>254430143</v>
      </c>
      <c r="K25" s="222">
        <f>SUM(K19:K24)</f>
        <v>254430143</v>
      </c>
      <c r="L25" s="528"/>
      <c r="M25" s="222">
        <f>SUM(M19:M24)</f>
        <v>0</v>
      </c>
      <c r="N25" s="222">
        <f>SUM(N19:N24)</f>
        <v>0</v>
      </c>
      <c r="O25" s="222">
        <f>SUM(O19:O24)</f>
        <v>0</v>
      </c>
      <c r="P25" s="223"/>
      <c r="Q25" s="538"/>
      <c r="R25" s="222">
        <f t="shared" ref="R25:AH25" si="22">SUM(R19:R24)</f>
        <v>0</v>
      </c>
      <c r="S25" s="222">
        <f t="shared" si="22"/>
        <v>0</v>
      </c>
      <c r="T25" s="222">
        <f t="shared" si="22"/>
        <v>0</v>
      </c>
      <c r="U25" s="222">
        <f>SUM(U19:U24)</f>
        <v>0</v>
      </c>
      <c r="V25" s="222">
        <f t="shared" si="22"/>
        <v>0</v>
      </c>
      <c r="W25" s="222">
        <f t="shared" si="22"/>
        <v>0</v>
      </c>
      <c r="X25" s="222">
        <f t="shared" si="22"/>
        <v>0</v>
      </c>
      <c r="Y25" s="222">
        <f t="shared" si="22"/>
        <v>0</v>
      </c>
      <c r="Z25" s="222">
        <f t="shared" si="22"/>
        <v>0</v>
      </c>
      <c r="AA25" s="222">
        <f t="shared" si="22"/>
        <v>0</v>
      </c>
      <c r="AB25" s="222">
        <f t="shared" si="22"/>
        <v>0</v>
      </c>
      <c r="AC25" s="222">
        <f t="shared" si="22"/>
        <v>0</v>
      </c>
      <c r="AD25" s="222">
        <f t="shared" si="22"/>
        <v>0</v>
      </c>
      <c r="AE25" s="222">
        <f t="shared" si="22"/>
        <v>0</v>
      </c>
      <c r="AF25" s="222">
        <f>SUM(AF19:AF24)</f>
        <v>254430143</v>
      </c>
      <c r="AG25" s="222">
        <f t="shared" si="22"/>
        <v>254430143</v>
      </c>
      <c r="AH25" s="222">
        <f t="shared" si="22"/>
        <v>254430143</v>
      </c>
      <c r="AI25" s="230">
        <f>IF(ISERROR(AH25/J25),0,AH25/J25)</f>
        <v>1</v>
      </c>
      <c r="AJ25" s="230">
        <f>IF(ISERROR(AH25/$AH$366),0,AH25/$AH$366)</f>
        <v>1.9473118837543553E-2</v>
      </c>
    </row>
    <row r="26" spans="1:36" x14ac:dyDescent="0.25">
      <c r="A26" s="620" t="s">
        <v>50</v>
      </c>
      <c r="B26" s="621"/>
      <c r="C26" s="621"/>
      <c r="D26" s="621"/>
      <c r="E26" s="622"/>
      <c r="F26" s="16"/>
      <c r="G26" s="5"/>
      <c r="H26" s="17"/>
      <c r="I26" s="17"/>
      <c r="J26" s="628">
        <v>255532287</v>
      </c>
      <c r="K26" s="7"/>
      <c r="L26" s="153"/>
      <c r="M26" s="19"/>
      <c r="N26" s="19"/>
      <c r="O26" s="19"/>
      <c r="P26" s="5"/>
      <c r="Q26" s="20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108"/>
      <c r="AJ26" s="108"/>
    </row>
    <row r="27" spans="1:36" s="11" customFormat="1" outlineLevel="1" x14ac:dyDescent="0.25">
      <c r="A27" s="23">
        <v>1</v>
      </c>
      <c r="B27" s="23"/>
      <c r="C27" s="286" t="s">
        <v>160</v>
      </c>
      <c r="D27" s="138">
        <v>44895</v>
      </c>
      <c r="E27" s="241" t="s">
        <v>161</v>
      </c>
      <c r="F27" s="405" t="s">
        <v>134</v>
      </c>
      <c r="G27" s="406" t="s">
        <v>135</v>
      </c>
      <c r="H27" s="33"/>
      <c r="I27" s="33"/>
      <c r="J27" s="629"/>
      <c r="K27" s="409">
        <v>22781875</v>
      </c>
      <c r="L27" s="259"/>
      <c r="M27" s="95"/>
      <c r="N27" s="28"/>
      <c r="O27" s="28"/>
      <c r="P27" s="78"/>
      <c r="Q27" s="78"/>
      <c r="R27" s="28"/>
      <c r="S27" s="28"/>
      <c r="T27" s="28"/>
      <c r="U27" s="29">
        <f>SUM(R27:T27)</f>
        <v>0</v>
      </c>
      <c r="V27" s="28"/>
      <c r="W27" s="28"/>
      <c r="X27" s="28"/>
      <c r="Y27" s="29">
        <f>SUM(V27:X27)</f>
        <v>0</v>
      </c>
      <c r="Z27" s="28"/>
      <c r="AA27" s="28"/>
      <c r="AB27" s="28"/>
      <c r="AC27" s="29">
        <f>SUM(Z27:AB27)</f>
        <v>0</v>
      </c>
      <c r="AD27" s="28"/>
      <c r="AE27" s="143"/>
      <c r="AF27" s="409">
        <v>22781875</v>
      </c>
      <c r="AG27" s="29">
        <f>SUM(AD27:AF27)</f>
        <v>22781875</v>
      </c>
      <c r="AH27" s="29">
        <f t="shared" ref="AH27:AH34" si="23">SUM(U27,Y27,AC27,AG27)</f>
        <v>22781875</v>
      </c>
      <c r="AI27" s="109">
        <f>IF(ISERROR(AH27/$J$26),0,AH27/$J$26)</f>
        <v>8.9154584993793765E-2</v>
      </c>
      <c r="AJ27" s="109">
        <f>IF(ISERROR(AH27/$AH$366),"-",AH27/$AH$366)</f>
        <v>1.7436383676326531E-3</v>
      </c>
    </row>
    <row r="28" spans="1:36" s="11" customFormat="1" ht="12.75" customHeight="1" outlineLevel="1" x14ac:dyDescent="0.25">
      <c r="A28" s="23">
        <v>2</v>
      </c>
      <c r="B28" s="23"/>
      <c r="C28" s="286" t="s">
        <v>162</v>
      </c>
      <c r="D28" s="138">
        <v>44915</v>
      </c>
      <c r="E28" s="241" t="s">
        <v>149</v>
      </c>
      <c r="F28" s="405" t="s">
        <v>134</v>
      </c>
      <c r="G28" s="406" t="s">
        <v>135</v>
      </c>
      <c r="H28" s="33"/>
      <c r="I28" s="33"/>
      <c r="J28" s="629"/>
      <c r="K28" s="410">
        <v>79624044</v>
      </c>
      <c r="L28" s="262"/>
      <c r="M28" s="95"/>
      <c r="N28" s="28"/>
      <c r="O28" s="28"/>
      <c r="P28" s="154"/>
      <c r="Q28" s="154"/>
      <c r="R28" s="28"/>
      <c r="S28" s="28"/>
      <c r="T28" s="28"/>
      <c r="U28" s="29">
        <f t="shared" ref="U28:U34" si="24">SUM(R28:T28)</f>
        <v>0</v>
      </c>
      <c r="V28" s="28"/>
      <c r="W28" s="28"/>
      <c r="X28" s="28"/>
      <c r="Y28" s="29">
        <f t="shared" ref="Y28:Y34" si="25">SUM(V28:X28)</f>
        <v>0</v>
      </c>
      <c r="Z28" s="28"/>
      <c r="AA28" s="28"/>
      <c r="AB28" s="28"/>
      <c r="AC28" s="29">
        <f t="shared" ref="AC28:AC34" si="26">SUM(Z28:AB28)</f>
        <v>0</v>
      </c>
      <c r="AD28" s="28"/>
      <c r="AE28" s="144"/>
      <c r="AF28" s="410">
        <v>79624044</v>
      </c>
      <c r="AG28" s="29">
        <f t="shared" ref="AG28:AG34" si="27">SUM(AD28:AF28)</f>
        <v>79624044</v>
      </c>
      <c r="AH28" s="29">
        <f t="shared" si="23"/>
        <v>79624044</v>
      </c>
      <c r="AI28" s="109">
        <f t="shared" ref="AI28:AI34" si="28">IF(ISERROR(AH28/$J$26),0,AH28/$J$26)</f>
        <v>0.31160071760325142</v>
      </c>
      <c r="AJ28" s="109">
        <f t="shared" ref="AJ28:AJ34" si="29">IF(ISERROR(AH28/$AH$366),"-",AH28/$AH$366)</f>
        <v>6.0941225471771113E-3</v>
      </c>
    </row>
    <row r="29" spans="1:36" outlineLevel="1" x14ac:dyDescent="0.25">
      <c r="A29" s="23">
        <v>3</v>
      </c>
      <c r="B29" s="23"/>
      <c r="C29" s="286" t="s">
        <v>163</v>
      </c>
      <c r="D29" s="138">
        <v>44895</v>
      </c>
      <c r="E29" s="241" t="s">
        <v>164</v>
      </c>
      <c r="F29" s="405" t="s">
        <v>134</v>
      </c>
      <c r="G29" s="406" t="s">
        <v>135</v>
      </c>
      <c r="H29" s="33"/>
      <c r="I29" s="33"/>
      <c r="J29" s="629"/>
      <c r="K29" s="409">
        <v>26131286</v>
      </c>
      <c r="L29" s="259"/>
      <c r="M29" s="95"/>
      <c r="N29" s="28"/>
      <c r="O29" s="28"/>
      <c r="P29" s="154"/>
      <c r="Q29" s="154"/>
      <c r="R29" s="28"/>
      <c r="S29" s="28"/>
      <c r="T29" s="28"/>
      <c r="U29" s="29">
        <f t="shared" si="24"/>
        <v>0</v>
      </c>
      <c r="V29" s="28"/>
      <c r="W29" s="28"/>
      <c r="X29" s="28"/>
      <c r="Y29" s="29">
        <f t="shared" si="25"/>
        <v>0</v>
      </c>
      <c r="Z29" s="28"/>
      <c r="AA29" s="28"/>
      <c r="AB29" s="28"/>
      <c r="AC29" s="29">
        <f t="shared" si="26"/>
        <v>0</v>
      </c>
      <c r="AD29" s="28"/>
      <c r="AE29" s="144"/>
      <c r="AF29" s="409">
        <v>26131286</v>
      </c>
      <c r="AG29" s="29">
        <f t="shared" si="27"/>
        <v>26131286</v>
      </c>
      <c r="AH29" s="29">
        <f t="shared" si="23"/>
        <v>26131286</v>
      </c>
      <c r="AI29" s="109">
        <f t="shared" si="28"/>
        <v>0.10226216932030981</v>
      </c>
      <c r="AJ29" s="109">
        <f t="shared" si="29"/>
        <v>1.9999895910754492E-3</v>
      </c>
    </row>
    <row r="30" spans="1:36" s="11" customFormat="1" outlineLevel="1" x14ac:dyDescent="0.25">
      <c r="A30" s="23">
        <v>4</v>
      </c>
      <c r="B30" s="23"/>
      <c r="C30" s="286" t="s">
        <v>165</v>
      </c>
      <c r="D30" s="138">
        <v>44902</v>
      </c>
      <c r="E30" s="241" t="s">
        <v>166</v>
      </c>
      <c r="F30" s="405" t="s">
        <v>134</v>
      </c>
      <c r="G30" s="406" t="s">
        <v>135</v>
      </c>
      <c r="H30" s="33"/>
      <c r="I30" s="33"/>
      <c r="J30" s="629"/>
      <c r="K30" s="409">
        <v>22368000</v>
      </c>
      <c r="L30" s="259"/>
      <c r="M30" s="95"/>
      <c r="N30" s="28"/>
      <c r="O30" s="28"/>
      <c r="P30" s="154"/>
      <c r="Q30" s="154"/>
      <c r="R30" s="28"/>
      <c r="S30" s="28"/>
      <c r="T30" s="28"/>
      <c r="U30" s="29">
        <f t="shared" si="24"/>
        <v>0</v>
      </c>
      <c r="V30" s="28"/>
      <c r="W30" s="28"/>
      <c r="X30" s="28"/>
      <c r="Y30" s="29">
        <f t="shared" si="25"/>
        <v>0</v>
      </c>
      <c r="Z30" s="28"/>
      <c r="AA30" s="28"/>
      <c r="AB30" s="28"/>
      <c r="AC30" s="29">
        <f t="shared" si="26"/>
        <v>0</v>
      </c>
      <c r="AD30" s="28"/>
      <c r="AE30" s="144"/>
      <c r="AF30" s="409">
        <v>22368000</v>
      </c>
      <c r="AG30" s="29">
        <f t="shared" si="27"/>
        <v>22368000</v>
      </c>
      <c r="AH30" s="29">
        <f t="shared" si="23"/>
        <v>22368000</v>
      </c>
      <c r="AI30" s="109">
        <f t="shared" si="28"/>
        <v>8.7534926652928211E-2</v>
      </c>
      <c r="AJ30" s="109">
        <f t="shared" si="29"/>
        <v>1.7119619437472634E-3</v>
      </c>
    </row>
    <row r="31" spans="1:36" s="11" customFormat="1" outlineLevel="1" x14ac:dyDescent="0.25">
      <c r="A31" s="23">
        <v>5</v>
      </c>
      <c r="B31" s="23"/>
      <c r="C31" s="286" t="s">
        <v>167</v>
      </c>
      <c r="D31" s="138">
        <v>44904</v>
      </c>
      <c r="E31" s="241" t="s">
        <v>168</v>
      </c>
      <c r="F31" s="405" t="s">
        <v>134</v>
      </c>
      <c r="G31" s="406" t="s">
        <v>135</v>
      </c>
      <c r="H31" s="33"/>
      <c r="I31" s="33"/>
      <c r="J31" s="629"/>
      <c r="K31" s="409">
        <v>21000000</v>
      </c>
      <c r="L31" s="259"/>
      <c r="M31" s="95"/>
      <c r="N31" s="28"/>
      <c r="O31" s="28"/>
      <c r="P31" s="154"/>
      <c r="Q31" s="154"/>
      <c r="R31" s="28"/>
      <c r="S31" s="28"/>
      <c r="T31" s="28"/>
      <c r="U31" s="29">
        <f t="shared" si="24"/>
        <v>0</v>
      </c>
      <c r="V31" s="28"/>
      <c r="W31" s="28"/>
      <c r="X31" s="28"/>
      <c r="Y31" s="29">
        <f t="shared" si="25"/>
        <v>0</v>
      </c>
      <c r="Z31" s="28"/>
      <c r="AA31" s="28"/>
      <c r="AB31" s="28"/>
      <c r="AC31" s="29">
        <f t="shared" si="26"/>
        <v>0</v>
      </c>
      <c r="AD31" s="28"/>
      <c r="AE31" s="144"/>
      <c r="AF31" s="409">
        <v>21000000</v>
      </c>
      <c r="AG31" s="29">
        <f t="shared" si="27"/>
        <v>21000000</v>
      </c>
      <c r="AH31" s="29">
        <f t="shared" si="23"/>
        <v>21000000</v>
      </c>
      <c r="AI31" s="109">
        <f t="shared" si="28"/>
        <v>8.218139573102165E-2</v>
      </c>
      <c r="AJ31" s="109">
        <f t="shared" si="29"/>
        <v>1.6072604085610037E-3</v>
      </c>
    </row>
    <row r="32" spans="1:36" outlineLevel="1" x14ac:dyDescent="0.25">
      <c r="A32" s="23">
        <v>6</v>
      </c>
      <c r="B32" s="23"/>
      <c r="C32" s="286" t="s">
        <v>169</v>
      </c>
      <c r="D32" s="138">
        <v>44925</v>
      </c>
      <c r="E32" s="241" t="s">
        <v>170</v>
      </c>
      <c r="F32" s="405" t="s">
        <v>134</v>
      </c>
      <c r="G32" s="406" t="s">
        <v>135</v>
      </c>
      <c r="H32" s="33"/>
      <c r="I32" s="33"/>
      <c r="J32" s="629"/>
      <c r="K32" s="409">
        <v>24852750</v>
      </c>
      <c r="L32" s="259"/>
      <c r="M32" s="95"/>
      <c r="N32" s="28"/>
      <c r="O32" s="28"/>
      <c r="P32" s="154"/>
      <c r="Q32" s="154"/>
      <c r="R32" s="28"/>
      <c r="S32" s="28"/>
      <c r="T32" s="28"/>
      <c r="U32" s="29">
        <f t="shared" si="24"/>
        <v>0</v>
      </c>
      <c r="V32" s="28"/>
      <c r="W32" s="28"/>
      <c r="X32" s="28"/>
      <c r="Y32" s="29">
        <f t="shared" si="25"/>
        <v>0</v>
      </c>
      <c r="Z32" s="28"/>
      <c r="AA32" s="28"/>
      <c r="AB32" s="28"/>
      <c r="AC32" s="29">
        <f t="shared" si="26"/>
        <v>0</v>
      </c>
      <c r="AD32" s="28"/>
      <c r="AE32" s="144"/>
      <c r="AF32" s="409">
        <v>24852750</v>
      </c>
      <c r="AG32" s="29">
        <f t="shared" si="27"/>
        <v>24852750</v>
      </c>
      <c r="AH32" s="29">
        <f t="shared" si="23"/>
        <v>24852750</v>
      </c>
      <c r="AI32" s="109">
        <f t="shared" si="28"/>
        <v>9.7258746797816584E-2</v>
      </c>
      <c r="AJ32" s="109">
        <f t="shared" si="29"/>
        <v>1.9021352913744993E-3</v>
      </c>
    </row>
    <row r="33" spans="1:36" s="11" customFormat="1" outlineLevel="1" x14ac:dyDescent="0.25">
      <c r="A33" s="23">
        <v>7</v>
      </c>
      <c r="B33" s="23"/>
      <c r="C33" s="286" t="s">
        <v>171</v>
      </c>
      <c r="D33" s="138">
        <v>44895</v>
      </c>
      <c r="E33" s="241" t="s">
        <v>172</v>
      </c>
      <c r="F33" s="405" t="s">
        <v>134</v>
      </c>
      <c r="G33" s="406" t="s">
        <v>135</v>
      </c>
      <c r="H33" s="33"/>
      <c r="I33" s="33"/>
      <c r="J33" s="629"/>
      <c r="K33" s="409">
        <v>33267711</v>
      </c>
      <c r="L33" s="259"/>
      <c r="M33" s="95"/>
      <c r="N33" s="28"/>
      <c r="O33" s="28"/>
      <c r="P33" s="154"/>
      <c r="Q33" s="154"/>
      <c r="R33" s="28"/>
      <c r="S33" s="28"/>
      <c r="T33" s="28"/>
      <c r="U33" s="29">
        <f t="shared" si="24"/>
        <v>0</v>
      </c>
      <c r="V33" s="28"/>
      <c r="W33" s="28"/>
      <c r="X33" s="28"/>
      <c r="Y33" s="29">
        <f t="shared" si="25"/>
        <v>0</v>
      </c>
      <c r="Z33" s="28"/>
      <c r="AA33" s="28"/>
      <c r="AB33" s="28"/>
      <c r="AC33" s="29">
        <f t="shared" si="26"/>
        <v>0</v>
      </c>
      <c r="AD33" s="28"/>
      <c r="AE33" s="144"/>
      <c r="AF33" s="409">
        <v>33267711</v>
      </c>
      <c r="AG33" s="29">
        <f t="shared" si="27"/>
        <v>33267711</v>
      </c>
      <c r="AH33" s="29">
        <f t="shared" si="23"/>
        <v>33267711</v>
      </c>
      <c r="AI33" s="109">
        <f t="shared" si="28"/>
        <v>0.13018985346458392</v>
      </c>
      <c r="AJ33" s="109">
        <f t="shared" si="29"/>
        <v>2.5461845130356855E-3</v>
      </c>
    </row>
    <row r="34" spans="1:36" s="11" customFormat="1" outlineLevel="1" x14ac:dyDescent="0.25">
      <c r="A34" s="23">
        <v>8</v>
      </c>
      <c r="B34" s="23"/>
      <c r="C34" s="286" t="s">
        <v>173</v>
      </c>
      <c r="D34" s="138">
        <v>44900</v>
      </c>
      <c r="E34" s="241" t="s">
        <v>174</v>
      </c>
      <c r="F34" s="405" t="s">
        <v>134</v>
      </c>
      <c r="G34" s="406" t="s">
        <v>135</v>
      </c>
      <c r="H34" s="33"/>
      <c r="I34" s="33"/>
      <c r="J34" s="629"/>
      <c r="K34" s="409">
        <v>25506621</v>
      </c>
      <c r="L34" s="259"/>
      <c r="M34" s="95"/>
      <c r="N34" s="28"/>
      <c r="O34" s="28"/>
      <c r="P34" s="154"/>
      <c r="Q34" s="154"/>
      <c r="R34" s="28"/>
      <c r="S34" s="28"/>
      <c r="T34" s="28"/>
      <c r="U34" s="29">
        <f t="shared" si="24"/>
        <v>0</v>
      </c>
      <c r="V34" s="28"/>
      <c r="W34" s="28"/>
      <c r="X34" s="28"/>
      <c r="Y34" s="29">
        <f t="shared" si="25"/>
        <v>0</v>
      </c>
      <c r="Z34" s="28"/>
      <c r="AA34" s="28"/>
      <c r="AB34" s="28"/>
      <c r="AC34" s="29">
        <f t="shared" si="26"/>
        <v>0</v>
      </c>
      <c r="AD34" s="28"/>
      <c r="AE34" s="144"/>
      <c r="AF34" s="409">
        <v>25506621</v>
      </c>
      <c r="AG34" s="29">
        <f t="shared" si="27"/>
        <v>25506621</v>
      </c>
      <c r="AH34" s="29">
        <f t="shared" si="23"/>
        <v>25506621</v>
      </c>
      <c r="AI34" s="109">
        <f t="shared" si="28"/>
        <v>9.9817605436294629E-2</v>
      </c>
      <c r="AJ34" s="109">
        <f t="shared" si="29"/>
        <v>1.9521800994986036E-3</v>
      </c>
    </row>
    <row r="35" spans="1:36" s="11" customFormat="1" x14ac:dyDescent="0.25">
      <c r="A35" s="577" t="s">
        <v>51</v>
      </c>
      <c r="B35" s="577"/>
      <c r="C35" s="577"/>
      <c r="D35" s="577"/>
      <c r="E35" s="577"/>
      <c r="F35" s="577"/>
      <c r="G35" s="577"/>
      <c r="H35" s="577"/>
      <c r="I35" s="577"/>
      <c r="J35" s="222">
        <f>+J26</f>
        <v>255532287</v>
      </c>
      <c r="K35" s="222">
        <f>SUM(K27:K34)</f>
        <v>255532287</v>
      </c>
      <c r="L35" s="530"/>
      <c r="M35" s="222">
        <f>SUM(M27:M34)</f>
        <v>0</v>
      </c>
      <c r="N35" s="222">
        <f>SUM(N27:N34)</f>
        <v>0</v>
      </c>
      <c r="O35" s="222">
        <f>SUM(O27:O34)</f>
        <v>0</v>
      </c>
      <c r="P35" s="223"/>
      <c r="Q35" s="538"/>
      <c r="R35" s="222">
        <f t="shared" ref="R35:AH35" si="30">SUM(R27:R34)</f>
        <v>0</v>
      </c>
      <c r="S35" s="222">
        <f t="shared" si="30"/>
        <v>0</v>
      </c>
      <c r="T35" s="222">
        <f t="shared" si="30"/>
        <v>0</v>
      </c>
      <c r="U35" s="222">
        <f t="shared" si="30"/>
        <v>0</v>
      </c>
      <c r="V35" s="222">
        <f t="shared" si="30"/>
        <v>0</v>
      </c>
      <c r="W35" s="222">
        <f t="shared" si="30"/>
        <v>0</v>
      </c>
      <c r="X35" s="222">
        <f t="shared" si="30"/>
        <v>0</v>
      </c>
      <c r="Y35" s="222">
        <f t="shared" si="30"/>
        <v>0</v>
      </c>
      <c r="Z35" s="222">
        <f t="shared" si="30"/>
        <v>0</v>
      </c>
      <c r="AA35" s="222">
        <f t="shared" si="30"/>
        <v>0</v>
      </c>
      <c r="AB35" s="222">
        <f t="shared" si="30"/>
        <v>0</v>
      </c>
      <c r="AC35" s="222">
        <f t="shared" si="30"/>
        <v>0</v>
      </c>
      <c r="AD35" s="222">
        <f t="shared" si="30"/>
        <v>0</v>
      </c>
      <c r="AE35" s="222">
        <f t="shared" si="30"/>
        <v>0</v>
      </c>
      <c r="AF35" s="222">
        <f t="shared" si="30"/>
        <v>255532287</v>
      </c>
      <c r="AG35" s="222">
        <f t="shared" si="30"/>
        <v>255532287</v>
      </c>
      <c r="AH35" s="222">
        <f t="shared" si="30"/>
        <v>255532287</v>
      </c>
      <c r="AI35" s="230">
        <f>IF(ISERROR(AH35/J35),0,AH35/J35)</f>
        <v>1</v>
      </c>
      <c r="AJ35" s="230">
        <f>IF(ISERROR(AH35/$AH$366),0,AH35/$AH$366)</f>
        <v>1.955747276210227E-2</v>
      </c>
    </row>
    <row r="36" spans="1:36" x14ac:dyDescent="0.25">
      <c r="A36" s="668" t="s">
        <v>52</v>
      </c>
      <c r="B36" s="668"/>
      <c r="C36" s="668"/>
      <c r="D36" s="668"/>
      <c r="E36" s="668"/>
      <c r="F36" s="16"/>
      <c r="G36" s="5"/>
      <c r="H36" s="17"/>
      <c r="I36" s="17"/>
      <c r="J36" s="628">
        <v>448007533</v>
      </c>
      <c r="K36" s="7"/>
      <c r="L36" s="18"/>
      <c r="M36" s="19"/>
      <c r="N36" s="19"/>
      <c r="O36" s="19"/>
      <c r="P36" s="5"/>
      <c r="Q36" s="20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108"/>
      <c r="AJ36" s="108"/>
    </row>
    <row r="37" spans="1:36" s="11" customFormat="1" outlineLevel="1" x14ac:dyDescent="0.25">
      <c r="A37" s="23">
        <v>1</v>
      </c>
      <c r="B37" s="23"/>
      <c r="C37" s="176" t="s">
        <v>175</v>
      </c>
      <c r="D37" s="509">
        <v>44854</v>
      </c>
      <c r="E37" s="177" t="s">
        <v>176</v>
      </c>
      <c r="F37" s="77" t="s">
        <v>134</v>
      </c>
      <c r="G37" s="167" t="s">
        <v>135</v>
      </c>
      <c r="H37" s="33"/>
      <c r="I37" s="33"/>
      <c r="J37" s="629"/>
      <c r="K37" s="252">
        <v>23000000</v>
      </c>
      <c r="L37" s="74"/>
      <c r="M37" s="28"/>
      <c r="N37" s="28"/>
      <c r="O37" s="28"/>
      <c r="P37" s="78"/>
      <c r="Q37" s="78"/>
      <c r="R37" s="28"/>
      <c r="S37" s="28"/>
      <c r="T37" s="28"/>
      <c r="U37" s="29">
        <f>SUM(R37:T37)</f>
        <v>0</v>
      </c>
      <c r="V37" s="28"/>
      <c r="W37" s="28"/>
      <c r="X37" s="28"/>
      <c r="Y37" s="29">
        <f>SUM(V37:X37)</f>
        <v>0</v>
      </c>
      <c r="Z37" s="28"/>
      <c r="AA37" s="28"/>
      <c r="AB37" s="28"/>
      <c r="AC37" s="29">
        <f>SUM(Z37:AB37)</f>
        <v>0</v>
      </c>
      <c r="AD37" s="28"/>
      <c r="AE37" s="325">
        <v>23000000</v>
      </c>
      <c r="AF37" s="28"/>
      <c r="AG37" s="29">
        <f>SUM(AD37:AF37)</f>
        <v>23000000</v>
      </c>
      <c r="AH37" s="29">
        <f t="shared" ref="AH37:AH51" si="31">SUM(U37,Y37,AC37,AG37)</f>
        <v>23000000</v>
      </c>
      <c r="AI37" s="109">
        <f>IF(ISERROR(AH37/J36),0,AH37/J36)</f>
        <v>5.1338422472463202E-2</v>
      </c>
      <c r="AJ37" s="109">
        <f t="shared" ref="AJ37:AJ51" si="32">IF(ISERROR(AH37/$AH$366),"-",AH37/$AH$366)</f>
        <v>1.7603328284239565E-3</v>
      </c>
    </row>
    <row r="38" spans="1:36" s="11" customFormat="1" outlineLevel="1" x14ac:dyDescent="0.25">
      <c r="A38" s="23">
        <v>2</v>
      </c>
      <c r="B38" s="23"/>
      <c r="C38" s="176" t="s">
        <v>177</v>
      </c>
      <c r="D38" s="509">
        <v>44859</v>
      </c>
      <c r="E38" s="177" t="s">
        <v>178</v>
      </c>
      <c r="F38" s="77" t="s">
        <v>134</v>
      </c>
      <c r="G38" s="167" t="s">
        <v>135</v>
      </c>
      <c r="H38" s="33"/>
      <c r="I38" s="33"/>
      <c r="J38" s="629"/>
      <c r="K38" s="252">
        <v>26625900</v>
      </c>
      <c r="L38" s="74"/>
      <c r="M38" s="28"/>
      <c r="N38" s="28"/>
      <c r="O38" s="28"/>
      <c r="P38" s="154"/>
      <c r="Q38" s="154"/>
      <c r="R38" s="28"/>
      <c r="S38" s="28"/>
      <c r="T38" s="28"/>
      <c r="U38" s="29">
        <f t="shared" ref="U38:U51" si="33">SUM(R38:T38)</f>
        <v>0</v>
      </c>
      <c r="V38" s="28"/>
      <c r="W38" s="28"/>
      <c r="X38" s="28"/>
      <c r="Y38" s="29">
        <f t="shared" ref="Y38:Y51" si="34">SUM(V38:X38)</f>
        <v>0</v>
      </c>
      <c r="Z38" s="28"/>
      <c r="AA38" s="28"/>
      <c r="AB38" s="28"/>
      <c r="AC38" s="29">
        <f t="shared" ref="AC38:AC51" si="35">SUM(Z38:AB38)</f>
        <v>0</v>
      </c>
      <c r="AD38" s="28"/>
      <c r="AE38" s="317">
        <v>26625900</v>
      </c>
      <c r="AF38" s="28"/>
      <c r="AG38" s="29">
        <f t="shared" ref="AG38:AG51" si="36">SUM(AD38:AF38)</f>
        <v>26625900</v>
      </c>
      <c r="AH38" s="29">
        <f t="shared" si="31"/>
        <v>26625900</v>
      </c>
      <c r="AI38" s="109">
        <f t="shared" ref="AI38:AI48" si="37">IF(ISERROR(AH38/J38),0,AH38/J38)</f>
        <v>0</v>
      </c>
      <c r="AJ38" s="109">
        <f t="shared" si="32"/>
        <v>2.0378454720144964E-3</v>
      </c>
    </row>
    <row r="39" spans="1:36" s="11" customFormat="1" outlineLevel="1" x14ac:dyDescent="0.25">
      <c r="A39" s="23">
        <v>3</v>
      </c>
      <c r="B39" s="23"/>
      <c r="C39" s="176" t="s">
        <v>179</v>
      </c>
      <c r="D39" s="509">
        <v>44847</v>
      </c>
      <c r="E39" s="177" t="s">
        <v>180</v>
      </c>
      <c r="F39" s="77" t="s">
        <v>134</v>
      </c>
      <c r="G39" s="167" t="s">
        <v>135</v>
      </c>
      <c r="H39" s="33"/>
      <c r="I39" s="33"/>
      <c r="J39" s="629"/>
      <c r="K39" s="252">
        <v>26625900</v>
      </c>
      <c r="L39" s="74"/>
      <c r="M39" s="28"/>
      <c r="N39" s="28"/>
      <c r="O39" s="28"/>
      <c r="P39" s="154"/>
      <c r="Q39" s="154"/>
      <c r="R39" s="28"/>
      <c r="S39" s="28"/>
      <c r="T39" s="28"/>
      <c r="U39" s="29">
        <f t="shared" ref="U39:U43" si="38">SUM(R39:T39)</f>
        <v>0</v>
      </c>
      <c r="V39" s="28"/>
      <c r="W39" s="28"/>
      <c r="X39" s="28"/>
      <c r="Y39" s="29">
        <f t="shared" ref="Y39:Y43" si="39">SUM(V39:X39)</f>
        <v>0</v>
      </c>
      <c r="Z39" s="28"/>
      <c r="AA39" s="28"/>
      <c r="AB39" s="28"/>
      <c r="AC39" s="29">
        <f t="shared" ref="AC39:AC43" si="40">SUM(Z39:AB39)</f>
        <v>0</v>
      </c>
      <c r="AD39" s="28"/>
      <c r="AE39" s="155">
        <v>26625900</v>
      </c>
      <c r="AF39" s="28"/>
      <c r="AG39" s="29">
        <f t="shared" ref="AG39:AG43" si="41">SUM(AD39:AF39)</f>
        <v>26625900</v>
      </c>
      <c r="AH39" s="29">
        <f t="shared" ref="AH39:AH43" si="42">SUM(U39,Y39,AC39,AG39)</f>
        <v>26625900</v>
      </c>
      <c r="AI39" s="109">
        <f t="shared" ref="AI39:AI43" si="43">IF(ISERROR(AH39/J39),0,AH39/J39)</f>
        <v>0</v>
      </c>
      <c r="AJ39" s="109">
        <f t="shared" si="32"/>
        <v>2.0378454720144964E-3</v>
      </c>
    </row>
    <row r="40" spans="1:36" s="11" customFormat="1" outlineLevel="1" x14ac:dyDescent="0.25">
      <c r="A40" s="23">
        <v>4</v>
      </c>
      <c r="B40" s="23"/>
      <c r="C40" s="176" t="s">
        <v>181</v>
      </c>
      <c r="D40" s="509">
        <v>44854</v>
      </c>
      <c r="E40" s="177" t="s">
        <v>182</v>
      </c>
      <c r="F40" s="77" t="s">
        <v>134</v>
      </c>
      <c r="G40" s="167" t="s">
        <v>135</v>
      </c>
      <c r="H40" s="33"/>
      <c r="I40" s="33"/>
      <c r="J40" s="629"/>
      <c r="K40" s="252">
        <v>26625900</v>
      </c>
      <c r="L40" s="74"/>
      <c r="M40" s="28"/>
      <c r="N40" s="28"/>
      <c r="O40" s="28"/>
      <c r="P40" s="154"/>
      <c r="Q40" s="154"/>
      <c r="R40" s="28"/>
      <c r="S40" s="28"/>
      <c r="T40" s="28"/>
      <c r="U40" s="29">
        <f t="shared" si="38"/>
        <v>0</v>
      </c>
      <c r="V40" s="28"/>
      <c r="W40" s="28"/>
      <c r="X40" s="28"/>
      <c r="Y40" s="29">
        <f t="shared" si="39"/>
        <v>0</v>
      </c>
      <c r="Z40" s="28"/>
      <c r="AA40" s="28"/>
      <c r="AB40" s="28"/>
      <c r="AC40" s="29">
        <f t="shared" si="40"/>
        <v>0</v>
      </c>
      <c r="AD40" s="28"/>
      <c r="AE40" s="155">
        <v>26625900</v>
      </c>
      <c r="AF40" s="28"/>
      <c r="AG40" s="29">
        <f t="shared" si="41"/>
        <v>26625900</v>
      </c>
      <c r="AH40" s="29">
        <f t="shared" si="42"/>
        <v>26625900</v>
      </c>
      <c r="AI40" s="109">
        <f t="shared" si="43"/>
        <v>0</v>
      </c>
      <c r="AJ40" s="109">
        <f t="shared" si="32"/>
        <v>2.0378454720144964E-3</v>
      </c>
    </row>
    <row r="41" spans="1:36" s="11" customFormat="1" outlineLevel="1" x14ac:dyDescent="0.25">
      <c r="A41" s="23">
        <v>5</v>
      </c>
      <c r="B41" s="23"/>
      <c r="C41" s="176" t="s">
        <v>183</v>
      </c>
      <c r="D41" s="509">
        <v>44848</v>
      </c>
      <c r="E41" s="177" t="s">
        <v>184</v>
      </c>
      <c r="F41" s="77" t="s">
        <v>134</v>
      </c>
      <c r="G41" s="167" t="s">
        <v>135</v>
      </c>
      <c r="H41" s="33"/>
      <c r="I41" s="33"/>
      <c r="J41" s="629"/>
      <c r="K41" s="252">
        <v>26625900</v>
      </c>
      <c r="L41" s="74"/>
      <c r="M41" s="28"/>
      <c r="N41" s="28"/>
      <c r="O41" s="28"/>
      <c r="P41" s="154"/>
      <c r="Q41" s="154"/>
      <c r="R41" s="28"/>
      <c r="S41" s="28"/>
      <c r="T41" s="28"/>
      <c r="U41" s="29">
        <f t="shared" si="38"/>
        <v>0</v>
      </c>
      <c r="V41" s="28"/>
      <c r="W41" s="28"/>
      <c r="X41" s="28"/>
      <c r="Y41" s="29">
        <f t="shared" si="39"/>
        <v>0</v>
      </c>
      <c r="Z41" s="28"/>
      <c r="AA41" s="28"/>
      <c r="AB41" s="28"/>
      <c r="AC41" s="29">
        <f t="shared" si="40"/>
        <v>0</v>
      </c>
      <c r="AD41" s="28"/>
      <c r="AE41" s="155">
        <v>26625900</v>
      </c>
      <c r="AF41" s="28"/>
      <c r="AG41" s="29">
        <f t="shared" si="41"/>
        <v>26625900</v>
      </c>
      <c r="AH41" s="29">
        <f t="shared" si="42"/>
        <v>26625900</v>
      </c>
      <c r="AI41" s="109">
        <f t="shared" si="43"/>
        <v>0</v>
      </c>
      <c r="AJ41" s="109">
        <f t="shared" si="32"/>
        <v>2.0378454720144964E-3</v>
      </c>
    </row>
    <row r="42" spans="1:36" s="11" customFormat="1" outlineLevel="1" x14ac:dyDescent="0.25">
      <c r="A42" s="23">
        <v>6</v>
      </c>
      <c r="B42" s="23"/>
      <c r="C42" s="176" t="s">
        <v>185</v>
      </c>
      <c r="D42" s="509">
        <v>44847</v>
      </c>
      <c r="E42" s="177" t="s">
        <v>186</v>
      </c>
      <c r="F42" s="77" t="s">
        <v>134</v>
      </c>
      <c r="G42" s="167" t="s">
        <v>135</v>
      </c>
      <c r="H42" s="33"/>
      <c r="I42" s="33"/>
      <c r="J42" s="629"/>
      <c r="K42" s="252">
        <v>26625900</v>
      </c>
      <c r="L42" s="74"/>
      <c r="M42" s="28"/>
      <c r="N42" s="28"/>
      <c r="O42" s="28"/>
      <c r="P42" s="154"/>
      <c r="Q42" s="154"/>
      <c r="R42" s="28"/>
      <c r="S42" s="28"/>
      <c r="T42" s="28"/>
      <c r="U42" s="29">
        <f t="shared" si="38"/>
        <v>0</v>
      </c>
      <c r="V42" s="28"/>
      <c r="W42" s="28"/>
      <c r="X42" s="28"/>
      <c r="Y42" s="29">
        <f t="shared" si="39"/>
        <v>0</v>
      </c>
      <c r="Z42" s="28"/>
      <c r="AA42" s="28"/>
      <c r="AB42" s="28"/>
      <c r="AC42" s="29">
        <f t="shared" si="40"/>
        <v>0</v>
      </c>
      <c r="AD42" s="28"/>
      <c r="AE42" s="155">
        <v>26625900</v>
      </c>
      <c r="AF42" s="28"/>
      <c r="AG42" s="29">
        <f t="shared" si="41"/>
        <v>26625900</v>
      </c>
      <c r="AH42" s="29">
        <f t="shared" si="42"/>
        <v>26625900</v>
      </c>
      <c r="AI42" s="109">
        <f t="shared" si="43"/>
        <v>0</v>
      </c>
      <c r="AJ42" s="109">
        <f t="shared" si="32"/>
        <v>2.0378454720144964E-3</v>
      </c>
    </row>
    <row r="43" spans="1:36" s="11" customFormat="1" outlineLevel="1" x14ac:dyDescent="0.25">
      <c r="A43" s="23">
        <v>9</v>
      </c>
      <c r="B43" s="23"/>
      <c r="C43" s="176" t="s">
        <v>187</v>
      </c>
      <c r="D43" s="509">
        <v>44895</v>
      </c>
      <c r="E43" s="177" t="s">
        <v>188</v>
      </c>
      <c r="F43" s="77" t="s">
        <v>134</v>
      </c>
      <c r="G43" s="167" t="s">
        <v>135</v>
      </c>
      <c r="H43" s="33"/>
      <c r="I43" s="33"/>
      <c r="J43" s="629"/>
      <c r="K43" s="252">
        <v>21000000</v>
      </c>
      <c r="L43" s="79"/>
      <c r="M43" s="28"/>
      <c r="N43" s="28"/>
      <c r="O43" s="28"/>
      <c r="P43" s="154"/>
      <c r="Q43" s="154"/>
      <c r="R43" s="28"/>
      <c r="S43" s="28"/>
      <c r="T43" s="28"/>
      <c r="U43" s="29">
        <f t="shared" si="38"/>
        <v>0</v>
      </c>
      <c r="V43" s="28"/>
      <c r="W43" s="28"/>
      <c r="X43" s="28"/>
      <c r="Y43" s="29">
        <f t="shared" si="39"/>
        <v>0</v>
      </c>
      <c r="Z43" s="28"/>
      <c r="AA43" s="28"/>
      <c r="AB43" s="28"/>
      <c r="AC43" s="29">
        <f t="shared" si="40"/>
        <v>0</v>
      </c>
      <c r="AD43" s="28"/>
      <c r="AE43" s="144"/>
      <c r="AF43" s="28">
        <v>21000000</v>
      </c>
      <c r="AG43" s="29">
        <f t="shared" si="41"/>
        <v>21000000</v>
      </c>
      <c r="AH43" s="29">
        <f t="shared" si="42"/>
        <v>21000000</v>
      </c>
      <c r="AI43" s="109">
        <f t="shared" si="43"/>
        <v>0</v>
      </c>
      <c r="AJ43" s="109">
        <f t="shared" si="32"/>
        <v>1.6072604085610037E-3</v>
      </c>
    </row>
    <row r="44" spans="1:36" s="11" customFormat="1" outlineLevel="1" x14ac:dyDescent="0.25">
      <c r="A44" s="23">
        <v>10</v>
      </c>
      <c r="B44" s="23"/>
      <c r="C44" s="176" t="s">
        <v>189</v>
      </c>
      <c r="D44" s="509">
        <v>44889</v>
      </c>
      <c r="E44" s="177" t="s">
        <v>190</v>
      </c>
      <c r="F44" s="77" t="s">
        <v>134</v>
      </c>
      <c r="G44" s="167" t="s">
        <v>135</v>
      </c>
      <c r="H44" s="33"/>
      <c r="I44" s="33"/>
      <c r="J44" s="629"/>
      <c r="K44" s="252">
        <v>51000111</v>
      </c>
      <c r="L44" s="74"/>
      <c r="M44" s="28"/>
      <c r="N44" s="28"/>
      <c r="O44" s="28"/>
      <c r="P44" s="154"/>
      <c r="Q44" s="154"/>
      <c r="R44" s="28"/>
      <c r="S44" s="28"/>
      <c r="T44" s="28"/>
      <c r="U44" s="29">
        <f t="shared" si="33"/>
        <v>0</v>
      </c>
      <c r="V44" s="28"/>
      <c r="W44" s="28"/>
      <c r="X44" s="28"/>
      <c r="Y44" s="29">
        <f t="shared" si="34"/>
        <v>0</v>
      </c>
      <c r="Z44" s="28"/>
      <c r="AA44" s="28"/>
      <c r="AB44" s="28"/>
      <c r="AC44" s="29">
        <f t="shared" si="35"/>
        <v>0</v>
      </c>
      <c r="AD44" s="28"/>
      <c r="AE44" s="144"/>
      <c r="AF44" s="28">
        <v>51000111</v>
      </c>
      <c r="AG44" s="29">
        <f t="shared" si="36"/>
        <v>51000111</v>
      </c>
      <c r="AH44" s="29">
        <f t="shared" si="31"/>
        <v>51000111</v>
      </c>
      <c r="AI44" s="109">
        <f t="shared" si="37"/>
        <v>0</v>
      </c>
      <c r="AJ44" s="109">
        <f t="shared" si="32"/>
        <v>3.903355202024597E-3</v>
      </c>
    </row>
    <row r="45" spans="1:36" outlineLevel="1" x14ac:dyDescent="0.25">
      <c r="A45" s="23">
        <v>11</v>
      </c>
      <c r="B45" s="23"/>
      <c r="C45" s="176" t="s">
        <v>191</v>
      </c>
      <c r="D45" s="509">
        <v>44886</v>
      </c>
      <c r="E45" s="177" t="s">
        <v>192</v>
      </c>
      <c r="F45" s="77" t="s">
        <v>134</v>
      </c>
      <c r="G45" s="167" t="s">
        <v>135</v>
      </c>
      <c r="H45" s="33"/>
      <c r="I45" s="33"/>
      <c r="J45" s="629"/>
      <c r="K45" s="252">
        <v>51000111</v>
      </c>
      <c r="L45" s="79"/>
      <c r="M45" s="28"/>
      <c r="N45" s="28"/>
      <c r="O45" s="28"/>
      <c r="P45" s="154"/>
      <c r="Q45" s="154"/>
      <c r="R45" s="28"/>
      <c r="S45" s="28"/>
      <c r="T45" s="28"/>
      <c r="U45" s="29">
        <f t="shared" si="33"/>
        <v>0</v>
      </c>
      <c r="V45" s="28"/>
      <c r="W45" s="28"/>
      <c r="X45" s="28"/>
      <c r="Y45" s="29">
        <f t="shared" si="34"/>
        <v>0</v>
      </c>
      <c r="Z45" s="28"/>
      <c r="AA45" s="28"/>
      <c r="AB45" s="28"/>
      <c r="AC45" s="29">
        <f t="shared" si="35"/>
        <v>0</v>
      </c>
      <c r="AD45" s="28"/>
      <c r="AE45" s="144"/>
      <c r="AF45" s="28">
        <v>51000111</v>
      </c>
      <c r="AG45" s="29">
        <f t="shared" si="36"/>
        <v>51000111</v>
      </c>
      <c r="AH45" s="29">
        <f t="shared" si="31"/>
        <v>51000111</v>
      </c>
      <c r="AI45" s="109">
        <f t="shared" si="37"/>
        <v>0</v>
      </c>
      <c r="AJ45" s="109">
        <f t="shared" si="32"/>
        <v>3.903355202024597E-3</v>
      </c>
    </row>
    <row r="46" spans="1:36" s="11" customFormat="1" outlineLevel="1" x14ac:dyDescent="0.25">
      <c r="A46" s="23">
        <v>12</v>
      </c>
      <c r="B46" s="23"/>
      <c r="C46" s="176" t="s">
        <v>193</v>
      </c>
      <c r="D46" s="509">
        <v>44876</v>
      </c>
      <c r="E46" s="177" t="s">
        <v>194</v>
      </c>
      <c r="F46" s="77" t="s">
        <v>134</v>
      </c>
      <c r="G46" s="167" t="s">
        <v>135</v>
      </c>
      <c r="H46" s="33"/>
      <c r="I46" s="33"/>
      <c r="J46" s="629"/>
      <c r="K46" s="252">
        <v>26625900</v>
      </c>
      <c r="L46" s="79"/>
      <c r="M46" s="28"/>
      <c r="N46" s="28"/>
      <c r="O46" s="28"/>
      <c r="P46" s="154"/>
      <c r="Q46" s="154"/>
      <c r="R46" s="28"/>
      <c r="S46" s="28"/>
      <c r="T46" s="28"/>
      <c r="U46" s="29">
        <f t="shared" si="33"/>
        <v>0</v>
      </c>
      <c r="V46" s="28"/>
      <c r="W46" s="28"/>
      <c r="X46" s="28"/>
      <c r="Y46" s="29">
        <f t="shared" si="34"/>
        <v>0</v>
      </c>
      <c r="Z46" s="28"/>
      <c r="AA46" s="28"/>
      <c r="AB46" s="28"/>
      <c r="AC46" s="29">
        <f t="shared" si="35"/>
        <v>0</v>
      </c>
      <c r="AD46" s="28"/>
      <c r="AE46" s="144"/>
      <c r="AF46" s="28">
        <v>26625900</v>
      </c>
      <c r="AG46" s="29">
        <f t="shared" si="36"/>
        <v>26625900</v>
      </c>
      <c r="AH46" s="29">
        <f t="shared" si="31"/>
        <v>26625900</v>
      </c>
      <c r="AI46" s="109">
        <f t="shared" si="37"/>
        <v>0</v>
      </c>
      <c r="AJ46" s="109">
        <f t="shared" si="32"/>
        <v>2.0378454720144964E-3</v>
      </c>
    </row>
    <row r="47" spans="1:36" s="11" customFormat="1" outlineLevel="1" x14ac:dyDescent="0.25">
      <c r="A47" s="272">
        <v>13</v>
      </c>
      <c r="B47" s="272"/>
      <c r="C47" s="276" t="s">
        <v>195</v>
      </c>
      <c r="D47" s="510">
        <v>44872</v>
      </c>
      <c r="E47" s="355" t="s">
        <v>196</v>
      </c>
      <c r="F47" s="324" t="s">
        <v>134</v>
      </c>
      <c r="G47" s="283" t="s">
        <v>135</v>
      </c>
      <c r="H47" s="292"/>
      <c r="I47" s="292"/>
      <c r="J47" s="629"/>
      <c r="K47" s="252">
        <v>26625900</v>
      </c>
      <c r="L47" s="79"/>
      <c r="M47" s="28"/>
      <c r="N47" s="28"/>
      <c r="O47" s="28"/>
      <c r="P47" s="154"/>
      <c r="Q47" s="154"/>
      <c r="R47" s="28"/>
      <c r="S47" s="28"/>
      <c r="T47" s="28"/>
      <c r="U47" s="29">
        <f t="shared" si="33"/>
        <v>0</v>
      </c>
      <c r="V47" s="28"/>
      <c r="W47" s="28"/>
      <c r="X47" s="28"/>
      <c r="Y47" s="29">
        <f t="shared" si="34"/>
        <v>0</v>
      </c>
      <c r="Z47" s="28"/>
      <c r="AA47" s="28"/>
      <c r="AB47" s="28"/>
      <c r="AC47" s="29">
        <f t="shared" si="35"/>
        <v>0</v>
      </c>
      <c r="AD47" s="28"/>
      <c r="AE47" s="144"/>
      <c r="AF47" s="28">
        <v>26625900</v>
      </c>
      <c r="AG47" s="29">
        <f t="shared" si="36"/>
        <v>26625900</v>
      </c>
      <c r="AH47" s="29">
        <f t="shared" si="31"/>
        <v>26625900</v>
      </c>
      <c r="AI47" s="109">
        <f t="shared" si="37"/>
        <v>0</v>
      </c>
      <c r="AJ47" s="109">
        <f t="shared" si="32"/>
        <v>2.0378454720144964E-3</v>
      </c>
    </row>
    <row r="48" spans="1:36" outlineLevel="1" x14ac:dyDescent="0.25">
      <c r="A48" s="23">
        <v>14</v>
      </c>
      <c r="B48" s="23"/>
      <c r="C48" s="176" t="s">
        <v>197</v>
      </c>
      <c r="D48" s="509">
        <v>44862</v>
      </c>
      <c r="E48" s="177" t="s">
        <v>198</v>
      </c>
      <c r="F48" s="158" t="s">
        <v>134</v>
      </c>
      <c r="G48" s="176" t="s">
        <v>135</v>
      </c>
      <c r="H48" s="33"/>
      <c r="I48" s="33"/>
      <c r="J48" s="629"/>
      <c r="K48" s="252">
        <v>21000000</v>
      </c>
      <c r="L48" s="74"/>
      <c r="M48" s="28"/>
      <c r="N48" s="28"/>
      <c r="O48" s="28"/>
      <c r="P48" s="154"/>
      <c r="Q48" s="154"/>
      <c r="R48" s="28"/>
      <c r="S48" s="28"/>
      <c r="T48" s="28"/>
      <c r="U48" s="29">
        <f t="shared" si="33"/>
        <v>0</v>
      </c>
      <c r="V48" s="28"/>
      <c r="W48" s="28"/>
      <c r="X48" s="28"/>
      <c r="Y48" s="29">
        <f t="shared" si="34"/>
        <v>0</v>
      </c>
      <c r="Z48" s="28"/>
      <c r="AA48" s="28"/>
      <c r="AB48" s="28"/>
      <c r="AC48" s="29">
        <f t="shared" si="35"/>
        <v>0</v>
      </c>
      <c r="AD48" s="28"/>
      <c r="AE48" s="144"/>
      <c r="AF48" s="28">
        <v>21000000</v>
      </c>
      <c r="AG48" s="29">
        <f t="shared" si="36"/>
        <v>21000000</v>
      </c>
      <c r="AH48" s="29">
        <f t="shared" si="31"/>
        <v>21000000</v>
      </c>
      <c r="AI48" s="109">
        <f t="shared" si="37"/>
        <v>0</v>
      </c>
      <c r="AJ48" s="109">
        <f t="shared" si="32"/>
        <v>1.6072604085610037E-3</v>
      </c>
    </row>
    <row r="49" spans="1:36" outlineLevel="1" x14ac:dyDescent="0.25">
      <c r="A49" s="23">
        <v>15</v>
      </c>
      <c r="B49" s="23"/>
      <c r="C49" s="176" t="s">
        <v>199</v>
      </c>
      <c r="D49" s="509">
        <v>44916</v>
      </c>
      <c r="E49" s="177" t="s">
        <v>200</v>
      </c>
      <c r="F49" s="158" t="s">
        <v>134</v>
      </c>
      <c r="G49" s="176" t="s">
        <v>135</v>
      </c>
      <c r="H49" s="33"/>
      <c r="I49" s="33"/>
      <c r="J49" s="629"/>
      <c r="K49" s="252">
        <v>21000000</v>
      </c>
      <c r="L49" s="79"/>
      <c r="M49" s="28"/>
      <c r="N49" s="28"/>
      <c r="O49" s="28"/>
      <c r="P49" s="154"/>
      <c r="Q49" s="154"/>
      <c r="R49" s="28"/>
      <c r="S49" s="28"/>
      <c r="T49" s="28"/>
      <c r="U49" s="29">
        <f t="shared" si="33"/>
        <v>0</v>
      </c>
      <c r="V49" s="28"/>
      <c r="W49" s="28"/>
      <c r="X49" s="28"/>
      <c r="Y49" s="29">
        <f t="shared" si="34"/>
        <v>0</v>
      </c>
      <c r="Z49" s="28"/>
      <c r="AA49" s="28"/>
      <c r="AB49" s="28"/>
      <c r="AC49" s="29">
        <f t="shared" si="35"/>
        <v>0</v>
      </c>
      <c r="AD49" s="28"/>
      <c r="AE49" s="161"/>
      <c r="AF49" s="28">
        <v>21000000</v>
      </c>
      <c r="AG49" s="29">
        <f t="shared" si="36"/>
        <v>21000000</v>
      </c>
      <c r="AH49" s="29">
        <f t="shared" si="31"/>
        <v>21000000</v>
      </c>
      <c r="AI49" s="109">
        <f t="shared" ref="AI49:AI51" si="44">IF(ISERROR(AH49/J49),0,AH49/J49)</f>
        <v>0</v>
      </c>
      <c r="AJ49" s="109">
        <f t="shared" si="32"/>
        <v>1.6072604085610037E-3</v>
      </c>
    </row>
    <row r="50" spans="1:36" outlineLevel="1" x14ac:dyDescent="0.25">
      <c r="A50" s="23">
        <v>16</v>
      </c>
      <c r="B50" s="23"/>
      <c r="C50" s="176" t="s">
        <v>201</v>
      </c>
      <c r="D50" s="509">
        <v>44916</v>
      </c>
      <c r="E50" s="177" t="s">
        <v>202</v>
      </c>
      <c r="F50" s="158" t="s">
        <v>134</v>
      </c>
      <c r="G50" s="176" t="s">
        <v>135</v>
      </c>
      <c r="H50" s="33"/>
      <c r="I50" s="33"/>
      <c r="J50" s="629"/>
      <c r="K50" s="252">
        <v>47000111</v>
      </c>
      <c r="L50" s="79"/>
      <c r="M50" s="28"/>
      <c r="N50" s="28"/>
      <c r="O50" s="28"/>
      <c r="P50" s="154"/>
      <c r="Q50" s="154"/>
      <c r="R50" s="28"/>
      <c r="S50" s="28"/>
      <c r="T50" s="28"/>
      <c r="U50" s="29">
        <f t="shared" si="33"/>
        <v>0</v>
      </c>
      <c r="V50" s="28"/>
      <c r="W50" s="28"/>
      <c r="X50" s="28"/>
      <c r="Y50" s="29">
        <f t="shared" si="34"/>
        <v>0</v>
      </c>
      <c r="Z50" s="28"/>
      <c r="AA50" s="28"/>
      <c r="AB50" s="28"/>
      <c r="AC50" s="29">
        <f t="shared" si="35"/>
        <v>0</v>
      </c>
      <c r="AD50" s="28"/>
      <c r="AE50" s="161"/>
      <c r="AF50" s="28">
        <v>47000111</v>
      </c>
      <c r="AG50" s="29">
        <f t="shared" si="36"/>
        <v>47000111</v>
      </c>
      <c r="AH50" s="29">
        <f t="shared" si="31"/>
        <v>47000111</v>
      </c>
      <c r="AI50" s="109">
        <f t="shared" si="44"/>
        <v>0</v>
      </c>
      <c r="AJ50" s="109">
        <f t="shared" si="32"/>
        <v>3.5972103622986915E-3</v>
      </c>
    </row>
    <row r="51" spans="1:36" outlineLevel="1" x14ac:dyDescent="0.25">
      <c r="A51" s="23">
        <v>17</v>
      </c>
      <c r="B51" s="23"/>
      <c r="C51" s="176" t="s">
        <v>203</v>
      </c>
      <c r="D51" s="509">
        <v>44909</v>
      </c>
      <c r="E51" s="177" t="s">
        <v>204</v>
      </c>
      <c r="F51" s="158" t="s">
        <v>134</v>
      </c>
      <c r="G51" s="176" t="s">
        <v>135</v>
      </c>
      <c r="H51" s="33"/>
      <c r="I51" s="33"/>
      <c r="J51" s="664"/>
      <c r="K51" s="252">
        <v>26625900</v>
      </c>
      <c r="L51" s="157"/>
      <c r="M51" s="28"/>
      <c r="N51" s="28"/>
      <c r="O51" s="28"/>
      <c r="P51" s="154"/>
      <c r="Q51" s="154"/>
      <c r="R51" s="28"/>
      <c r="S51" s="28"/>
      <c r="T51" s="28"/>
      <c r="U51" s="29">
        <f t="shared" si="33"/>
        <v>0</v>
      </c>
      <c r="V51" s="28"/>
      <c r="W51" s="28"/>
      <c r="X51" s="28"/>
      <c r="Y51" s="29">
        <f t="shared" si="34"/>
        <v>0</v>
      </c>
      <c r="Z51" s="28"/>
      <c r="AA51" s="28"/>
      <c r="AB51" s="28"/>
      <c r="AC51" s="29">
        <f t="shared" si="35"/>
        <v>0</v>
      </c>
      <c r="AD51" s="28"/>
      <c r="AE51" s="161"/>
      <c r="AF51" s="28">
        <v>26625900</v>
      </c>
      <c r="AG51" s="29">
        <f t="shared" si="36"/>
        <v>26625900</v>
      </c>
      <c r="AH51" s="29">
        <f t="shared" si="31"/>
        <v>26625900</v>
      </c>
      <c r="AI51" s="109">
        <f t="shared" si="44"/>
        <v>0</v>
      </c>
      <c r="AJ51" s="109">
        <f t="shared" si="32"/>
        <v>2.0378454720144964E-3</v>
      </c>
    </row>
    <row r="52" spans="1:36" s="11" customFormat="1" x14ac:dyDescent="0.25">
      <c r="A52" s="577" t="s">
        <v>53</v>
      </c>
      <c r="B52" s="577"/>
      <c r="C52" s="577"/>
      <c r="D52" s="577"/>
      <c r="E52" s="577"/>
      <c r="F52" s="577"/>
      <c r="G52" s="577"/>
      <c r="H52" s="577"/>
      <c r="I52" s="577"/>
      <c r="J52" s="222">
        <f>SUM(J36:J51)</f>
        <v>448007533</v>
      </c>
      <c r="K52" s="222">
        <f>SUM(K37:K51)</f>
        <v>448007533</v>
      </c>
      <c r="L52" s="528"/>
      <c r="M52" s="222">
        <f>SUM(M37:M51)</f>
        <v>0</v>
      </c>
      <c r="N52" s="222">
        <f>SUM(N37:N51)</f>
        <v>0</v>
      </c>
      <c r="O52" s="222">
        <f>SUM(O37:O51)</f>
        <v>0</v>
      </c>
      <c r="P52" s="223"/>
      <c r="Q52" s="538"/>
      <c r="R52" s="222">
        <f t="shared" ref="R52:AH52" si="45">SUM(R37:R51)</f>
        <v>0</v>
      </c>
      <c r="S52" s="222">
        <f t="shared" si="45"/>
        <v>0</v>
      </c>
      <c r="T52" s="222">
        <f t="shared" si="45"/>
        <v>0</v>
      </c>
      <c r="U52" s="222">
        <f t="shared" si="45"/>
        <v>0</v>
      </c>
      <c r="V52" s="222">
        <f t="shared" si="45"/>
        <v>0</v>
      </c>
      <c r="W52" s="222">
        <f t="shared" si="45"/>
        <v>0</v>
      </c>
      <c r="X52" s="222">
        <f t="shared" si="45"/>
        <v>0</v>
      </c>
      <c r="Y52" s="222">
        <f t="shared" si="45"/>
        <v>0</v>
      </c>
      <c r="Z52" s="222">
        <f t="shared" si="45"/>
        <v>0</v>
      </c>
      <c r="AA52" s="222">
        <f t="shared" si="45"/>
        <v>0</v>
      </c>
      <c r="AB52" s="222">
        <f t="shared" si="45"/>
        <v>0</v>
      </c>
      <c r="AC52" s="222">
        <f t="shared" si="45"/>
        <v>0</v>
      </c>
      <c r="AD52" s="222">
        <f t="shared" si="45"/>
        <v>0</v>
      </c>
      <c r="AE52" s="222">
        <f t="shared" si="45"/>
        <v>156129500</v>
      </c>
      <c r="AF52" s="222">
        <f t="shared" si="45"/>
        <v>291878033</v>
      </c>
      <c r="AG52" s="222">
        <f t="shared" si="45"/>
        <v>448007533</v>
      </c>
      <c r="AH52" s="222">
        <f t="shared" si="45"/>
        <v>448007533</v>
      </c>
      <c r="AI52" s="230">
        <f>IF(ISERROR(AH52/J52),0,AH52/J52)</f>
        <v>1</v>
      </c>
      <c r="AJ52" s="230">
        <f>IF(ISERROR(AH52/$AH$366),0,AH52/$AH$366)</f>
        <v>3.4288798596570823E-2</v>
      </c>
    </row>
    <row r="53" spans="1:36" x14ac:dyDescent="0.25">
      <c r="A53" s="668" t="s">
        <v>54</v>
      </c>
      <c r="B53" s="668"/>
      <c r="C53" s="668"/>
      <c r="D53" s="668"/>
      <c r="E53" s="668"/>
      <c r="F53" s="16"/>
      <c r="G53" s="5"/>
      <c r="H53" s="17"/>
      <c r="I53" s="17"/>
      <c r="J53" s="628">
        <v>1094924957</v>
      </c>
      <c r="K53" s="7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83"/>
      <c r="Z53" s="83"/>
      <c r="AA53" s="83"/>
      <c r="AB53" s="83"/>
      <c r="AC53" s="83"/>
      <c r="AD53" s="83"/>
      <c r="AE53" s="83"/>
      <c r="AF53" s="83"/>
      <c r="AG53" s="7"/>
      <c r="AH53" s="7"/>
      <c r="AI53" s="108"/>
      <c r="AJ53" s="108"/>
    </row>
    <row r="54" spans="1:36" s="11" customFormat="1" outlineLevel="1" x14ac:dyDescent="0.25">
      <c r="A54" s="23">
        <v>1</v>
      </c>
      <c r="B54" s="23"/>
      <c r="C54" s="176" t="s">
        <v>205</v>
      </c>
      <c r="D54" s="509">
        <v>44859</v>
      </c>
      <c r="E54" s="158" t="s">
        <v>206</v>
      </c>
      <c r="F54" s="158" t="s">
        <v>134</v>
      </c>
      <c r="G54" s="176" t="s">
        <v>135</v>
      </c>
      <c r="H54" s="164"/>
      <c r="I54" s="164"/>
      <c r="J54" s="629"/>
      <c r="K54" s="165">
        <v>20000000</v>
      </c>
      <c r="L54" s="78"/>
      <c r="M54" s="51"/>
      <c r="N54" s="166"/>
      <c r="O54" s="51"/>
      <c r="P54" s="167"/>
      <c r="Q54" s="167"/>
      <c r="R54" s="28"/>
      <c r="S54" s="28"/>
      <c r="T54" s="28"/>
      <c r="U54" s="29">
        <f>SUM(R54:T54)</f>
        <v>0</v>
      </c>
      <c r="V54" s="28"/>
      <c r="W54" s="28"/>
      <c r="X54" s="288"/>
      <c r="Y54" s="340">
        <f>SUM(V54:X54)</f>
        <v>0</v>
      </c>
      <c r="Z54" s="261"/>
      <c r="AA54" s="261"/>
      <c r="AB54" s="261"/>
      <c r="AC54" s="340">
        <f>SUM(Z54:AB54)</f>
        <v>0</v>
      </c>
      <c r="AD54" s="261"/>
      <c r="AE54" s="259">
        <v>20000000</v>
      </c>
      <c r="AF54" s="261">
        <v>0</v>
      </c>
      <c r="AG54" s="149">
        <f>SUM(AD54:AF54)</f>
        <v>20000000</v>
      </c>
      <c r="AH54" s="29">
        <f t="shared" ref="AH54:AH55" si="46">SUM(U54,Y54,AC54,AG54)</f>
        <v>20000000</v>
      </c>
      <c r="AI54" s="109">
        <f>IF(ISERROR(AH54/$J$53),0,AH54/$J$53)</f>
        <v>1.8266092002138919E-2</v>
      </c>
      <c r="AJ54" s="109">
        <f t="shared" ref="AJ54:AJ69" si="47">IF(ISERROR(AH54/$AH$366),"-",AH54/$AH$366)</f>
        <v>1.5307241986295273E-3</v>
      </c>
    </row>
    <row r="55" spans="1:36" s="11" customFormat="1" outlineLevel="1" x14ac:dyDescent="0.25">
      <c r="A55" s="23">
        <v>2</v>
      </c>
      <c r="B55" s="23"/>
      <c r="C55" s="176" t="s">
        <v>207</v>
      </c>
      <c r="D55" s="509">
        <v>44855</v>
      </c>
      <c r="E55" s="158" t="s">
        <v>208</v>
      </c>
      <c r="F55" s="158" t="s">
        <v>134</v>
      </c>
      <c r="G55" s="176" t="s">
        <v>135</v>
      </c>
      <c r="H55" s="168"/>
      <c r="I55" s="164"/>
      <c r="J55" s="629"/>
      <c r="K55" s="169">
        <v>20000000</v>
      </c>
      <c r="L55" s="78"/>
      <c r="M55" s="51"/>
      <c r="N55" s="166"/>
      <c r="O55" s="51"/>
      <c r="P55" s="167"/>
      <c r="Q55" s="167"/>
      <c r="R55" s="28"/>
      <c r="S55" s="28"/>
      <c r="T55" s="28"/>
      <c r="U55" s="29">
        <f t="shared" ref="U55" si="48">SUM(R55:T55)</f>
        <v>0</v>
      </c>
      <c r="V55" s="28"/>
      <c r="W55" s="28"/>
      <c r="X55" s="288"/>
      <c r="Y55" s="340">
        <f t="shared" ref="Y55" si="49">SUM(V55:X55)</f>
        <v>0</v>
      </c>
      <c r="Z55" s="261"/>
      <c r="AA55" s="261"/>
      <c r="AB55" s="261"/>
      <c r="AC55" s="340">
        <f t="shared" ref="AC55" si="50">SUM(Z55:AB55)</f>
        <v>0</v>
      </c>
      <c r="AD55" s="261"/>
      <c r="AE55" s="259">
        <v>20000000</v>
      </c>
      <c r="AF55" s="261">
        <v>0</v>
      </c>
      <c r="AG55" s="149">
        <f t="shared" ref="AG55" si="51">SUM(AD55:AF55)</f>
        <v>20000000</v>
      </c>
      <c r="AH55" s="29">
        <f t="shared" si="46"/>
        <v>20000000</v>
      </c>
      <c r="AI55" s="109">
        <f>IF(ISERROR(AH55/J53),0,AH55/J53)</f>
        <v>1.8266092002138919E-2</v>
      </c>
      <c r="AJ55" s="109">
        <f t="shared" si="47"/>
        <v>1.5307241986295273E-3</v>
      </c>
    </row>
    <row r="56" spans="1:36" s="11" customFormat="1" outlineLevel="1" x14ac:dyDescent="0.25">
      <c r="A56" s="23">
        <v>3</v>
      </c>
      <c r="B56" s="23"/>
      <c r="C56" s="176" t="s">
        <v>209</v>
      </c>
      <c r="D56" s="509">
        <v>44859</v>
      </c>
      <c r="E56" s="158" t="s">
        <v>210</v>
      </c>
      <c r="F56" s="158" t="s">
        <v>134</v>
      </c>
      <c r="G56" s="176" t="s">
        <v>135</v>
      </c>
      <c r="H56" s="168"/>
      <c r="I56" s="164"/>
      <c r="J56" s="629"/>
      <c r="K56" s="169">
        <v>20000000</v>
      </c>
      <c r="L56" s="78"/>
      <c r="M56" s="51"/>
      <c r="N56" s="166"/>
      <c r="O56" s="51"/>
      <c r="P56" s="167"/>
      <c r="Q56" s="167"/>
      <c r="R56" s="28"/>
      <c r="S56" s="28"/>
      <c r="T56" s="28"/>
      <c r="U56" s="29">
        <f t="shared" ref="U56:U88" si="52">SUM(R56:T56)</f>
        <v>0</v>
      </c>
      <c r="V56" s="28"/>
      <c r="W56" s="28"/>
      <c r="X56" s="288"/>
      <c r="Y56" s="340">
        <f t="shared" ref="Y56:Y88" si="53">SUM(V56:X56)</f>
        <v>0</v>
      </c>
      <c r="Z56" s="261"/>
      <c r="AA56" s="261"/>
      <c r="AB56" s="261"/>
      <c r="AC56" s="340">
        <f t="shared" ref="AC56:AC88" si="54">SUM(Z56:AB56)</f>
        <v>0</v>
      </c>
      <c r="AD56" s="261"/>
      <c r="AE56" s="259">
        <v>20000000</v>
      </c>
      <c r="AF56" s="261">
        <v>0</v>
      </c>
      <c r="AG56" s="149">
        <f t="shared" ref="AG56:AG88" si="55">SUM(AD56:AF56)</f>
        <v>20000000</v>
      </c>
      <c r="AH56" s="29">
        <f t="shared" ref="AH56:AH88" si="56">SUM(U56,Y56,AC56,AG56)</f>
        <v>20000000</v>
      </c>
      <c r="AI56" s="109">
        <f>IF(ISERROR(AH56/J53),0,AH56/J53)</f>
        <v>1.8266092002138919E-2</v>
      </c>
      <c r="AJ56" s="109">
        <f t="shared" si="47"/>
        <v>1.5307241986295273E-3</v>
      </c>
    </row>
    <row r="57" spans="1:36" s="11" customFormat="1" outlineLevel="1" x14ac:dyDescent="0.25">
      <c r="A57" s="23">
        <v>4</v>
      </c>
      <c r="B57" s="23"/>
      <c r="C57" s="286" t="s">
        <v>211</v>
      </c>
      <c r="D57" s="509">
        <v>44907</v>
      </c>
      <c r="E57" s="177" t="s">
        <v>212</v>
      </c>
      <c r="F57" s="158" t="s">
        <v>134</v>
      </c>
      <c r="G57" s="176" t="s">
        <v>135</v>
      </c>
      <c r="H57" s="168"/>
      <c r="I57" s="164"/>
      <c r="J57" s="629"/>
      <c r="K57" s="169">
        <v>20000000</v>
      </c>
      <c r="L57" s="78"/>
      <c r="M57" s="51"/>
      <c r="N57" s="166"/>
      <c r="O57" s="51"/>
      <c r="P57" s="167"/>
      <c r="Q57" s="167"/>
      <c r="R57" s="28"/>
      <c r="S57" s="28"/>
      <c r="T57" s="28"/>
      <c r="U57" s="29">
        <f t="shared" si="52"/>
        <v>0</v>
      </c>
      <c r="V57" s="28"/>
      <c r="W57" s="28"/>
      <c r="X57" s="288"/>
      <c r="Y57" s="340">
        <f t="shared" si="53"/>
        <v>0</v>
      </c>
      <c r="Z57" s="261"/>
      <c r="AA57" s="261"/>
      <c r="AB57" s="261"/>
      <c r="AC57" s="340">
        <f t="shared" si="54"/>
        <v>0</v>
      </c>
      <c r="AD57" s="261"/>
      <c r="AE57" s="259"/>
      <c r="AF57" s="259">
        <v>20000000</v>
      </c>
      <c r="AG57" s="149">
        <f t="shared" si="55"/>
        <v>20000000</v>
      </c>
      <c r="AH57" s="29">
        <f t="shared" si="56"/>
        <v>20000000</v>
      </c>
      <c r="AI57" s="109">
        <f t="shared" ref="AI57:AI69" si="57">IF(ISERROR(AH57/J57),0,AH57/J57)</f>
        <v>0</v>
      </c>
      <c r="AJ57" s="109">
        <f t="shared" si="47"/>
        <v>1.5307241986295273E-3</v>
      </c>
    </row>
    <row r="58" spans="1:36" s="11" customFormat="1" outlineLevel="1" x14ac:dyDescent="0.25">
      <c r="A58" s="23">
        <v>5</v>
      </c>
      <c r="B58" s="23"/>
      <c r="C58" s="286" t="s">
        <v>213</v>
      </c>
      <c r="D58" s="509">
        <v>44880</v>
      </c>
      <c r="E58" s="177" t="s">
        <v>214</v>
      </c>
      <c r="F58" s="158" t="s">
        <v>134</v>
      </c>
      <c r="G58" s="176" t="s">
        <v>135</v>
      </c>
      <c r="H58" s="168"/>
      <c r="I58" s="164"/>
      <c r="J58" s="629"/>
      <c r="K58" s="169">
        <v>20000000</v>
      </c>
      <c r="L58" s="78"/>
      <c r="M58" s="51"/>
      <c r="N58" s="166"/>
      <c r="O58" s="51"/>
      <c r="P58" s="167"/>
      <c r="Q58" s="167"/>
      <c r="R58" s="28"/>
      <c r="S58" s="28"/>
      <c r="T58" s="28"/>
      <c r="U58" s="29">
        <f t="shared" si="52"/>
        <v>0</v>
      </c>
      <c r="V58" s="28"/>
      <c r="W58" s="28"/>
      <c r="X58" s="288"/>
      <c r="Y58" s="340">
        <f t="shared" si="53"/>
        <v>0</v>
      </c>
      <c r="Z58" s="261"/>
      <c r="AA58" s="261"/>
      <c r="AB58" s="261"/>
      <c r="AC58" s="340">
        <f t="shared" si="54"/>
        <v>0</v>
      </c>
      <c r="AD58" s="261"/>
      <c r="AE58" s="259"/>
      <c r="AF58" s="259">
        <v>20000000</v>
      </c>
      <c r="AG58" s="149">
        <f t="shared" si="55"/>
        <v>20000000</v>
      </c>
      <c r="AH58" s="29">
        <f t="shared" si="56"/>
        <v>20000000</v>
      </c>
      <c r="AI58" s="109">
        <f t="shared" si="57"/>
        <v>0</v>
      </c>
      <c r="AJ58" s="109">
        <f t="shared" si="47"/>
        <v>1.5307241986295273E-3</v>
      </c>
    </row>
    <row r="59" spans="1:36" s="11" customFormat="1" outlineLevel="1" x14ac:dyDescent="0.25">
      <c r="A59" s="23">
        <v>6</v>
      </c>
      <c r="B59" s="23"/>
      <c r="C59" s="286" t="s">
        <v>215</v>
      </c>
      <c r="D59" s="509">
        <v>44908</v>
      </c>
      <c r="E59" s="177" t="s">
        <v>216</v>
      </c>
      <c r="F59" s="158" t="s">
        <v>134</v>
      </c>
      <c r="G59" s="176" t="s">
        <v>135</v>
      </c>
      <c r="H59" s="168"/>
      <c r="I59" s="164"/>
      <c r="J59" s="629"/>
      <c r="K59" s="169">
        <v>95000000</v>
      </c>
      <c r="L59" s="78"/>
      <c r="M59" s="51"/>
      <c r="N59" s="166"/>
      <c r="O59" s="51"/>
      <c r="P59" s="167"/>
      <c r="Q59" s="167"/>
      <c r="R59" s="28"/>
      <c r="S59" s="28"/>
      <c r="T59" s="28"/>
      <c r="U59" s="29">
        <f t="shared" si="52"/>
        <v>0</v>
      </c>
      <c r="V59" s="28"/>
      <c r="W59" s="28"/>
      <c r="X59" s="288"/>
      <c r="Y59" s="340">
        <f t="shared" si="53"/>
        <v>0</v>
      </c>
      <c r="Z59" s="261"/>
      <c r="AA59" s="261"/>
      <c r="AB59" s="261"/>
      <c r="AC59" s="340">
        <f t="shared" si="54"/>
        <v>0</v>
      </c>
      <c r="AD59" s="261"/>
      <c r="AE59" s="259"/>
      <c r="AF59" s="259">
        <v>95000000</v>
      </c>
      <c r="AG59" s="149">
        <f t="shared" si="55"/>
        <v>95000000</v>
      </c>
      <c r="AH59" s="29">
        <f t="shared" si="56"/>
        <v>95000000</v>
      </c>
      <c r="AI59" s="109">
        <f t="shared" si="57"/>
        <v>0</v>
      </c>
      <c r="AJ59" s="109">
        <f t="shared" si="47"/>
        <v>7.2709399434902544E-3</v>
      </c>
    </row>
    <row r="60" spans="1:36" s="11" customFormat="1" outlineLevel="1" x14ac:dyDescent="0.25">
      <c r="A60" s="23">
        <v>7</v>
      </c>
      <c r="B60" s="23"/>
      <c r="C60" s="176" t="s">
        <v>217</v>
      </c>
      <c r="D60" s="509">
        <v>44859</v>
      </c>
      <c r="E60" s="177" t="s">
        <v>218</v>
      </c>
      <c r="F60" s="158" t="s">
        <v>134</v>
      </c>
      <c r="G60" s="176" t="s">
        <v>135</v>
      </c>
      <c r="H60" s="168"/>
      <c r="I60" s="164"/>
      <c r="J60" s="629"/>
      <c r="K60" s="169">
        <v>35000000</v>
      </c>
      <c r="L60" s="78"/>
      <c r="M60" s="51"/>
      <c r="N60" s="166"/>
      <c r="O60" s="51"/>
      <c r="P60" s="167"/>
      <c r="Q60" s="167"/>
      <c r="R60" s="28"/>
      <c r="S60" s="28"/>
      <c r="T60" s="28"/>
      <c r="U60" s="29">
        <f t="shared" si="52"/>
        <v>0</v>
      </c>
      <c r="V60" s="28"/>
      <c r="W60" s="28"/>
      <c r="X60" s="288"/>
      <c r="Y60" s="340">
        <f t="shared" si="53"/>
        <v>0</v>
      </c>
      <c r="Z60" s="261"/>
      <c r="AA60" s="261"/>
      <c r="AB60" s="261"/>
      <c r="AC60" s="340">
        <f t="shared" si="54"/>
        <v>0</v>
      </c>
      <c r="AD60" s="261"/>
      <c r="AE60" s="259"/>
      <c r="AF60" s="259">
        <v>35000000</v>
      </c>
      <c r="AG60" s="149">
        <f t="shared" si="55"/>
        <v>35000000</v>
      </c>
      <c r="AH60" s="29">
        <f t="shared" si="56"/>
        <v>35000000</v>
      </c>
      <c r="AI60" s="109">
        <f t="shared" si="57"/>
        <v>0</v>
      </c>
      <c r="AJ60" s="109">
        <f t="shared" si="47"/>
        <v>2.678767347601673E-3</v>
      </c>
    </row>
    <row r="61" spans="1:36" s="11" customFormat="1" outlineLevel="1" x14ac:dyDescent="0.25">
      <c r="A61" s="23">
        <v>8</v>
      </c>
      <c r="B61" s="23"/>
      <c r="C61" s="176" t="s">
        <v>219</v>
      </c>
      <c r="D61" s="509">
        <v>44890</v>
      </c>
      <c r="E61" s="177" t="s">
        <v>220</v>
      </c>
      <c r="F61" s="158" t="s">
        <v>134</v>
      </c>
      <c r="G61" s="176" t="s">
        <v>135</v>
      </c>
      <c r="H61" s="168"/>
      <c r="I61" s="164"/>
      <c r="J61" s="629"/>
      <c r="K61" s="169">
        <v>20000000</v>
      </c>
      <c r="L61" s="78"/>
      <c r="M61" s="51"/>
      <c r="N61" s="166"/>
      <c r="O61" s="51"/>
      <c r="P61" s="167"/>
      <c r="Q61" s="167"/>
      <c r="R61" s="28"/>
      <c r="S61" s="28"/>
      <c r="T61" s="28"/>
      <c r="U61" s="29">
        <f t="shared" si="52"/>
        <v>0</v>
      </c>
      <c r="V61" s="28"/>
      <c r="W61" s="28"/>
      <c r="X61" s="288"/>
      <c r="Y61" s="340">
        <f t="shared" si="53"/>
        <v>0</v>
      </c>
      <c r="Z61" s="261"/>
      <c r="AA61" s="261"/>
      <c r="AB61" s="261"/>
      <c r="AC61" s="340">
        <f t="shared" si="54"/>
        <v>0</v>
      </c>
      <c r="AD61" s="261"/>
      <c r="AE61" s="259"/>
      <c r="AF61" s="259">
        <v>20000000</v>
      </c>
      <c r="AG61" s="149">
        <f t="shared" si="55"/>
        <v>20000000</v>
      </c>
      <c r="AH61" s="29">
        <f t="shared" si="56"/>
        <v>20000000</v>
      </c>
      <c r="AI61" s="109">
        <f t="shared" si="57"/>
        <v>0</v>
      </c>
      <c r="AJ61" s="109">
        <f t="shared" si="47"/>
        <v>1.5307241986295273E-3</v>
      </c>
    </row>
    <row r="62" spans="1:36" s="11" customFormat="1" outlineLevel="1" x14ac:dyDescent="0.25">
      <c r="A62" s="23">
        <v>9</v>
      </c>
      <c r="B62" s="23"/>
      <c r="C62" s="176" t="s">
        <v>221</v>
      </c>
      <c r="D62" s="509">
        <v>44897</v>
      </c>
      <c r="E62" s="177" t="s">
        <v>222</v>
      </c>
      <c r="F62" s="158" t="s">
        <v>134</v>
      </c>
      <c r="G62" s="176" t="s">
        <v>135</v>
      </c>
      <c r="H62" s="168"/>
      <c r="I62" s="164"/>
      <c r="J62" s="629"/>
      <c r="K62" s="169">
        <v>20000000</v>
      </c>
      <c r="L62" s="78"/>
      <c r="M62" s="51"/>
      <c r="N62" s="166"/>
      <c r="O62" s="51"/>
      <c r="P62" s="167"/>
      <c r="Q62" s="167"/>
      <c r="R62" s="28"/>
      <c r="S62" s="28"/>
      <c r="T62" s="28"/>
      <c r="U62" s="29">
        <f t="shared" si="52"/>
        <v>0</v>
      </c>
      <c r="V62" s="28"/>
      <c r="W62" s="28"/>
      <c r="X62" s="288"/>
      <c r="Y62" s="340">
        <f t="shared" si="53"/>
        <v>0</v>
      </c>
      <c r="Z62" s="261"/>
      <c r="AA62" s="261"/>
      <c r="AB62" s="261"/>
      <c r="AC62" s="340">
        <f t="shared" si="54"/>
        <v>0</v>
      </c>
      <c r="AD62" s="261"/>
      <c r="AE62" s="259"/>
      <c r="AF62" s="259">
        <v>20000000</v>
      </c>
      <c r="AG62" s="149">
        <f t="shared" si="55"/>
        <v>20000000</v>
      </c>
      <c r="AH62" s="29">
        <f t="shared" si="56"/>
        <v>20000000</v>
      </c>
      <c r="AI62" s="109">
        <f t="shared" si="57"/>
        <v>0</v>
      </c>
      <c r="AJ62" s="109">
        <f t="shared" si="47"/>
        <v>1.5307241986295273E-3</v>
      </c>
    </row>
    <row r="63" spans="1:36" s="11" customFormat="1" outlineLevel="1" x14ac:dyDescent="0.25">
      <c r="A63" s="23">
        <v>10</v>
      </c>
      <c r="B63" s="23"/>
      <c r="C63" s="176" t="s">
        <v>223</v>
      </c>
      <c r="D63" s="509">
        <v>44902</v>
      </c>
      <c r="E63" s="177" t="s">
        <v>224</v>
      </c>
      <c r="F63" s="158" t="s">
        <v>134</v>
      </c>
      <c r="G63" s="176" t="s">
        <v>135</v>
      </c>
      <c r="H63" s="168"/>
      <c r="I63" s="164"/>
      <c r="J63" s="629"/>
      <c r="K63" s="169">
        <v>20000000</v>
      </c>
      <c r="L63" s="78"/>
      <c r="M63" s="51"/>
      <c r="N63" s="166"/>
      <c r="O63" s="51"/>
      <c r="P63" s="167"/>
      <c r="Q63" s="167"/>
      <c r="R63" s="28"/>
      <c r="S63" s="28"/>
      <c r="T63" s="28"/>
      <c r="U63" s="29">
        <f t="shared" si="52"/>
        <v>0</v>
      </c>
      <c r="V63" s="28"/>
      <c r="W63" s="28"/>
      <c r="X63" s="288"/>
      <c r="Y63" s="340">
        <f t="shared" si="53"/>
        <v>0</v>
      </c>
      <c r="Z63" s="261"/>
      <c r="AA63" s="261"/>
      <c r="AB63" s="261"/>
      <c r="AC63" s="340">
        <f t="shared" si="54"/>
        <v>0</v>
      </c>
      <c r="AD63" s="261"/>
      <c r="AE63" s="259"/>
      <c r="AF63" s="259">
        <v>20000000</v>
      </c>
      <c r="AG63" s="149">
        <f t="shared" si="55"/>
        <v>20000000</v>
      </c>
      <c r="AH63" s="29">
        <f t="shared" si="56"/>
        <v>20000000</v>
      </c>
      <c r="AI63" s="109">
        <f t="shared" si="57"/>
        <v>0</v>
      </c>
      <c r="AJ63" s="109">
        <f t="shared" si="47"/>
        <v>1.5307241986295273E-3</v>
      </c>
    </row>
    <row r="64" spans="1:36" s="11" customFormat="1" outlineLevel="1" x14ac:dyDescent="0.25">
      <c r="A64" s="23">
        <v>11</v>
      </c>
      <c r="B64" s="23"/>
      <c r="C64" s="176" t="s">
        <v>225</v>
      </c>
      <c r="D64" s="509">
        <v>44868</v>
      </c>
      <c r="E64" s="177" t="s">
        <v>226</v>
      </c>
      <c r="F64" s="158" t="s">
        <v>134</v>
      </c>
      <c r="G64" s="176" t="s">
        <v>135</v>
      </c>
      <c r="H64" s="168"/>
      <c r="I64" s="164"/>
      <c r="J64" s="629"/>
      <c r="K64" s="169">
        <v>20000000</v>
      </c>
      <c r="L64" s="78"/>
      <c r="M64" s="51"/>
      <c r="N64" s="166"/>
      <c r="O64" s="51"/>
      <c r="P64" s="167"/>
      <c r="Q64" s="167"/>
      <c r="R64" s="28"/>
      <c r="S64" s="28"/>
      <c r="T64" s="28"/>
      <c r="U64" s="29">
        <f t="shared" si="52"/>
        <v>0</v>
      </c>
      <c r="V64" s="28"/>
      <c r="W64" s="28"/>
      <c r="X64" s="288"/>
      <c r="Y64" s="340">
        <f t="shared" si="53"/>
        <v>0</v>
      </c>
      <c r="Z64" s="261"/>
      <c r="AA64" s="261"/>
      <c r="AB64" s="261"/>
      <c r="AC64" s="340">
        <f t="shared" si="54"/>
        <v>0</v>
      </c>
      <c r="AD64" s="261"/>
      <c r="AE64" s="259"/>
      <c r="AF64" s="259">
        <v>20000000</v>
      </c>
      <c r="AG64" s="149">
        <f t="shared" si="55"/>
        <v>20000000</v>
      </c>
      <c r="AH64" s="29">
        <f t="shared" si="56"/>
        <v>20000000</v>
      </c>
      <c r="AI64" s="109">
        <f t="shared" si="57"/>
        <v>0</v>
      </c>
      <c r="AJ64" s="109">
        <f t="shared" si="47"/>
        <v>1.5307241986295273E-3</v>
      </c>
    </row>
    <row r="65" spans="1:36" s="11" customFormat="1" outlineLevel="1" x14ac:dyDescent="0.25">
      <c r="A65" s="23">
        <v>12</v>
      </c>
      <c r="B65" s="23"/>
      <c r="C65" s="176" t="s">
        <v>227</v>
      </c>
      <c r="D65" s="509">
        <v>44900</v>
      </c>
      <c r="E65" s="177" t="s">
        <v>228</v>
      </c>
      <c r="F65" s="158" t="s">
        <v>134</v>
      </c>
      <c r="G65" s="176" t="s">
        <v>135</v>
      </c>
      <c r="H65" s="168"/>
      <c r="I65" s="164"/>
      <c r="J65" s="629"/>
      <c r="K65" s="169">
        <v>50000000</v>
      </c>
      <c r="L65" s="78"/>
      <c r="M65" s="51"/>
      <c r="N65" s="166"/>
      <c r="O65" s="51"/>
      <c r="P65" s="167"/>
      <c r="Q65" s="167"/>
      <c r="R65" s="28"/>
      <c r="S65" s="28"/>
      <c r="T65" s="28"/>
      <c r="U65" s="29">
        <f t="shared" si="52"/>
        <v>0</v>
      </c>
      <c r="V65" s="28"/>
      <c r="W65" s="28"/>
      <c r="X65" s="288"/>
      <c r="Y65" s="340">
        <f t="shared" si="53"/>
        <v>0</v>
      </c>
      <c r="Z65" s="261"/>
      <c r="AA65" s="261"/>
      <c r="AB65" s="261"/>
      <c r="AC65" s="340">
        <f t="shared" si="54"/>
        <v>0</v>
      </c>
      <c r="AD65" s="261"/>
      <c r="AE65" s="259"/>
      <c r="AF65" s="259">
        <v>50000000</v>
      </c>
      <c r="AG65" s="149">
        <f t="shared" si="55"/>
        <v>50000000</v>
      </c>
      <c r="AH65" s="29">
        <f t="shared" si="56"/>
        <v>50000000</v>
      </c>
      <c r="AI65" s="109">
        <f t="shared" si="57"/>
        <v>0</v>
      </c>
      <c r="AJ65" s="109">
        <f t="shared" si="47"/>
        <v>3.8268104965738185E-3</v>
      </c>
    </row>
    <row r="66" spans="1:36" s="11" customFormat="1" outlineLevel="1" x14ac:dyDescent="0.25">
      <c r="A66" s="23">
        <v>13</v>
      </c>
      <c r="B66" s="23"/>
      <c r="C66" s="176" t="s">
        <v>229</v>
      </c>
      <c r="D66" s="509">
        <v>44868</v>
      </c>
      <c r="E66" s="177" t="s">
        <v>230</v>
      </c>
      <c r="F66" s="158" t="s">
        <v>134</v>
      </c>
      <c r="G66" s="176" t="s">
        <v>135</v>
      </c>
      <c r="H66" s="168"/>
      <c r="I66" s="164"/>
      <c r="J66" s="629"/>
      <c r="K66" s="169">
        <v>20000000</v>
      </c>
      <c r="L66" s="78"/>
      <c r="M66" s="51"/>
      <c r="N66" s="166"/>
      <c r="O66" s="51"/>
      <c r="P66" s="167"/>
      <c r="Q66" s="167"/>
      <c r="R66" s="28"/>
      <c r="S66" s="28"/>
      <c r="T66" s="28"/>
      <c r="U66" s="29">
        <f t="shared" si="52"/>
        <v>0</v>
      </c>
      <c r="V66" s="28"/>
      <c r="W66" s="28"/>
      <c r="X66" s="288"/>
      <c r="Y66" s="340">
        <f t="shared" si="53"/>
        <v>0</v>
      </c>
      <c r="Z66" s="261"/>
      <c r="AA66" s="261"/>
      <c r="AB66" s="261"/>
      <c r="AC66" s="340">
        <f t="shared" si="54"/>
        <v>0</v>
      </c>
      <c r="AD66" s="261"/>
      <c r="AE66" s="259"/>
      <c r="AF66" s="259">
        <v>20000000</v>
      </c>
      <c r="AG66" s="149">
        <f t="shared" si="55"/>
        <v>20000000</v>
      </c>
      <c r="AH66" s="29">
        <f t="shared" si="56"/>
        <v>20000000</v>
      </c>
      <c r="AI66" s="109">
        <f t="shared" si="57"/>
        <v>0</v>
      </c>
      <c r="AJ66" s="109">
        <f t="shared" si="47"/>
        <v>1.5307241986295273E-3</v>
      </c>
    </row>
    <row r="67" spans="1:36" s="11" customFormat="1" outlineLevel="1" x14ac:dyDescent="0.25">
      <c r="A67" s="23">
        <v>14</v>
      </c>
      <c r="B67" s="23"/>
      <c r="C67" s="176" t="s">
        <v>231</v>
      </c>
      <c r="D67" s="509">
        <v>44897</v>
      </c>
      <c r="E67" s="177" t="s">
        <v>232</v>
      </c>
      <c r="F67" s="158" t="s">
        <v>134</v>
      </c>
      <c r="G67" s="176" t="s">
        <v>135</v>
      </c>
      <c r="H67" s="168"/>
      <c r="I67" s="164"/>
      <c r="J67" s="629"/>
      <c r="K67" s="169">
        <v>20000000</v>
      </c>
      <c r="L67" s="78"/>
      <c r="M67" s="51"/>
      <c r="N67" s="166"/>
      <c r="O67" s="51"/>
      <c r="P67" s="167"/>
      <c r="Q67" s="167"/>
      <c r="R67" s="28"/>
      <c r="S67" s="28"/>
      <c r="T67" s="28"/>
      <c r="U67" s="29">
        <f t="shared" si="52"/>
        <v>0</v>
      </c>
      <c r="V67" s="28"/>
      <c r="W67" s="28"/>
      <c r="X67" s="288"/>
      <c r="Y67" s="340">
        <f t="shared" si="53"/>
        <v>0</v>
      </c>
      <c r="Z67" s="261"/>
      <c r="AA67" s="261"/>
      <c r="AB67" s="261"/>
      <c r="AC67" s="340">
        <f t="shared" si="54"/>
        <v>0</v>
      </c>
      <c r="AD67" s="261"/>
      <c r="AE67" s="259"/>
      <c r="AF67" s="259">
        <v>20000000</v>
      </c>
      <c r="AG67" s="149">
        <f t="shared" si="55"/>
        <v>20000000</v>
      </c>
      <c r="AH67" s="29">
        <f t="shared" si="56"/>
        <v>20000000</v>
      </c>
      <c r="AI67" s="109">
        <f t="shared" si="57"/>
        <v>0</v>
      </c>
      <c r="AJ67" s="109">
        <f t="shared" si="47"/>
        <v>1.5307241986295273E-3</v>
      </c>
    </row>
    <row r="68" spans="1:36" s="11" customFormat="1" outlineLevel="1" x14ac:dyDescent="0.25">
      <c r="A68" s="23">
        <v>15</v>
      </c>
      <c r="B68" s="23"/>
      <c r="C68" s="176" t="s">
        <v>233</v>
      </c>
      <c r="D68" s="509">
        <v>44859</v>
      </c>
      <c r="E68" s="177" t="s">
        <v>234</v>
      </c>
      <c r="F68" s="158" t="s">
        <v>134</v>
      </c>
      <c r="G68" s="176" t="s">
        <v>135</v>
      </c>
      <c r="H68" s="168"/>
      <c r="I68" s="164"/>
      <c r="J68" s="629"/>
      <c r="K68" s="169">
        <v>20000000</v>
      </c>
      <c r="L68" s="78"/>
      <c r="M68" s="51"/>
      <c r="N68" s="166"/>
      <c r="O68" s="51"/>
      <c r="P68" s="167"/>
      <c r="Q68" s="167"/>
      <c r="R68" s="28"/>
      <c r="S68" s="28"/>
      <c r="T68" s="28"/>
      <c r="U68" s="29">
        <f t="shared" si="52"/>
        <v>0</v>
      </c>
      <c r="V68" s="28"/>
      <c r="W68" s="28"/>
      <c r="X68" s="288"/>
      <c r="Y68" s="340">
        <f t="shared" si="53"/>
        <v>0</v>
      </c>
      <c r="Z68" s="261"/>
      <c r="AA68" s="261"/>
      <c r="AB68" s="261"/>
      <c r="AC68" s="340">
        <f t="shared" si="54"/>
        <v>0</v>
      </c>
      <c r="AD68" s="261"/>
      <c r="AE68" s="259"/>
      <c r="AF68" s="259">
        <v>20000000</v>
      </c>
      <c r="AG68" s="149">
        <f t="shared" si="55"/>
        <v>20000000</v>
      </c>
      <c r="AH68" s="29">
        <f t="shared" si="56"/>
        <v>20000000</v>
      </c>
      <c r="AI68" s="109">
        <f t="shared" si="57"/>
        <v>0</v>
      </c>
      <c r="AJ68" s="109">
        <f t="shared" si="47"/>
        <v>1.5307241986295273E-3</v>
      </c>
    </row>
    <row r="69" spans="1:36" s="11" customFormat="1" outlineLevel="1" x14ac:dyDescent="0.25">
      <c r="A69" s="23">
        <v>16</v>
      </c>
      <c r="B69" s="23"/>
      <c r="C69" s="176" t="s">
        <v>235</v>
      </c>
      <c r="D69" s="509">
        <v>44897</v>
      </c>
      <c r="E69" s="177" t="s">
        <v>236</v>
      </c>
      <c r="F69" s="158" t="s">
        <v>134</v>
      </c>
      <c r="G69" s="176" t="s">
        <v>135</v>
      </c>
      <c r="H69" s="168"/>
      <c r="I69" s="164"/>
      <c r="J69" s="629"/>
      <c r="K69" s="169">
        <v>45000000</v>
      </c>
      <c r="L69" s="78"/>
      <c r="M69" s="51"/>
      <c r="N69" s="166"/>
      <c r="O69" s="51"/>
      <c r="P69" s="167"/>
      <c r="Q69" s="167"/>
      <c r="R69" s="28"/>
      <c r="S69" s="28"/>
      <c r="T69" s="28"/>
      <c r="U69" s="29">
        <f t="shared" si="52"/>
        <v>0</v>
      </c>
      <c r="V69" s="28"/>
      <c r="W69" s="28"/>
      <c r="X69" s="288"/>
      <c r="Y69" s="340">
        <f t="shared" si="53"/>
        <v>0</v>
      </c>
      <c r="Z69" s="261"/>
      <c r="AA69" s="261"/>
      <c r="AB69" s="261"/>
      <c r="AC69" s="340">
        <f t="shared" si="54"/>
        <v>0</v>
      </c>
      <c r="AD69" s="261"/>
      <c r="AE69" s="259"/>
      <c r="AF69" s="259">
        <v>45000000</v>
      </c>
      <c r="AG69" s="149">
        <f t="shared" si="55"/>
        <v>45000000</v>
      </c>
      <c r="AH69" s="29">
        <f t="shared" si="56"/>
        <v>45000000</v>
      </c>
      <c r="AI69" s="109">
        <f t="shared" si="57"/>
        <v>0</v>
      </c>
      <c r="AJ69" s="109">
        <f t="shared" si="47"/>
        <v>3.4441294469164364E-3</v>
      </c>
    </row>
    <row r="70" spans="1:36" s="11" customFormat="1" outlineLevel="1" x14ac:dyDescent="0.25">
      <c r="A70" s="23">
        <v>17</v>
      </c>
      <c r="B70" s="23"/>
      <c r="C70" s="176" t="s">
        <v>237</v>
      </c>
      <c r="D70" s="509">
        <v>44868</v>
      </c>
      <c r="E70" s="177" t="s">
        <v>238</v>
      </c>
      <c r="F70" s="158" t="s">
        <v>134</v>
      </c>
      <c r="G70" s="176" t="s">
        <v>135</v>
      </c>
      <c r="H70" s="168"/>
      <c r="I70" s="164"/>
      <c r="J70" s="629"/>
      <c r="K70" s="169">
        <v>78000000</v>
      </c>
      <c r="L70" s="78"/>
      <c r="M70" s="51"/>
      <c r="N70" s="166"/>
      <c r="O70" s="51"/>
      <c r="P70" s="167"/>
      <c r="Q70" s="167"/>
      <c r="R70" s="28"/>
      <c r="S70" s="28"/>
      <c r="T70" s="28"/>
      <c r="U70" s="29">
        <f t="shared" si="52"/>
        <v>0</v>
      </c>
      <c r="V70" s="28"/>
      <c r="W70" s="28"/>
      <c r="X70" s="288"/>
      <c r="Y70" s="340">
        <f t="shared" si="53"/>
        <v>0</v>
      </c>
      <c r="Z70" s="261"/>
      <c r="AA70" s="261"/>
      <c r="AB70" s="261"/>
      <c r="AC70" s="340">
        <f t="shared" si="54"/>
        <v>0</v>
      </c>
      <c r="AD70" s="261"/>
      <c r="AE70" s="259"/>
      <c r="AF70" s="259">
        <v>78000000</v>
      </c>
      <c r="AG70" s="149">
        <f t="shared" si="55"/>
        <v>78000000</v>
      </c>
      <c r="AH70" s="29">
        <f t="shared" si="56"/>
        <v>78000000</v>
      </c>
      <c r="AI70" s="109">
        <f t="shared" ref="AI70:AI88" si="58">IF(ISERROR(AH70/$J$53),0,AH70/$J$53)</f>
        <v>7.1237758808341781E-2</v>
      </c>
      <c r="AJ70" s="109">
        <f t="shared" ref="AJ70:AJ88" si="59">IF(ISERROR(AH70/$AH$366),"-",AH70/$AH$366)</f>
        <v>5.9698243746551562E-3</v>
      </c>
    </row>
    <row r="71" spans="1:36" s="11" customFormat="1" outlineLevel="1" x14ac:dyDescent="0.25">
      <c r="A71" s="23">
        <v>18</v>
      </c>
      <c r="B71" s="23"/>
      <c r="C71" s="176" t="s">
        <v>239</v>
      </c>
      <c r="D71" s="509">
        <v>44890</v>
      </c>
      <c r="E71" s="177" t="s">
        <v>240</v>
      </c>
      <c r="F71" s="158" t="s">
        <v>134</v>
      </c>
      <c r="G71" s="176" t="s">
        <v>135</v>
      </c>
      <c r="H71" s="168"/>
      <c r="I71" s="164"/>
      <c r="J71" s="629"/>
      <c r="K71" s="169">
        <v>20000000</v>
      </c>
      <c r="L71" s="78"/>
      <c r="M71" s="51"/>
      <c r="N71" s="166"/>
      <c r="O71" s="51"/>
      <c r="P71" s="167"/>
      <c r="Q71" s="167"/>
      <c r="R71" s="28"/>
      <c r="S71" s="28"/>
      <c r="T71" s="28"/>
      <c r="U71" s="29">
        <f t="shared" si="52"/>
        <v>0</v>
      </c>
      <c r="V71" s="28"/>
      <c r="W71" s="28"/>
      <c r="X71" s="288"/>
      <c r="Y71" s="340">
        <f t="shared" si="53"/>
        <v>0</v>
      </c>
      <c r="Z71" s="261"/>
      <c r="AA71" s="261"/>
      <c r="AB71" s="261"/>
      <c r="AC71" s="340">
        <f t="shared" si="54"/>
        <v>0</v>
      </c>
      <c r="AD71" s="261"/>
      <c r="AE71" s="259"/>
      <c r="AF71" s="259">
        <v>20000000</v>
      </c>
      <c r="AG71" s="149">
        <f t="shared" si="55"/>
        <v>20000000</v>
      </c>
      <c r="AH71" s="29">
        <f t="shared" si="56"/>
        <v>20000000</v>
      </c>
      <c r="AI71" s="109">
        <f t="shared" si="58"/>
        <v>1.8266092002138919E-2</v>
      </c>
      <c r="AJ71" s="109">
        <f t="shared" si="59"/>
        <v>1.5307241986295273E-3</v>
      </c>
    </row>
    <row r="72" spans="1:36" s="11" customFormat="1" outlineLevel="1" x14ac:dyDescent="0.25">
      <c r="A72" s="23">
        <v>19</v>
      </c>
      <c r="B72" s="23"/>
      <c r="C72" s="176" t="s">
        <v>241</v>
      </c>
      <c r="D72" s="509">
        <v>44869</v>
      </c>
      <c r="E72" s="177" t="s">
        <v>242</v>
      </c>
      <c r="F72" s="158" t="s">
        <v>134</v>
      </c>
      <c r="G72" s="176" t="s">
        <v>135</v>
      </c>
      <c r="H72" s="168"/>
      <c r="I72" s="164"/>
      <c r="J72" s="629"/>
      <c r="K72" s="169">
        <v>30000000</v>
      </c>
      <c r="L72" s="78"/>
      <c r="M72" s="51"/>
      <c r="N72" s="166"/>
      <c r="O72" s="51"/>
      <c r="P72" s="167"/>
      <c r="Q72" s="167"/>
      <c r="R72" s="28"/>
      <c r="S72" s="28"/>
      <c r="T72" s="28"/>
      <c r="U72" s="29">
        <f t="shared" si="52"/>
        <v>0</v>
      </c>
      <c r="V72" s="28"/>
      <c r="W72" s="28"/>
      <c r="X72" s="288"/>
      <c r="Y72" s="340">
        <f t="shared" si="53"/>
        <v>0</v>
      </c>
      <c r="Z72" s="261"/>
      <c r="AA72" s="261"/>
      <c r="AB72" s="261"/>
      <c r="AC72" s="340">
        <f t="shared" si="54"/>
        <v>0</v>
      </c>
      <c r="AD72" s="261"/>
      <c r="AE72" s="259"/>
      <c r="AF72" s="259">
        <v>30000000</v>
      </c>
      <c r="AG72" s="149">
        <f t="shared" si="55"/>
        <v>30000000</v>
      </c>
      <c r="AH72" s="29">
        <f t="shared" si="56"/>
        <v>30000000</v>
      </c>
      <c r="AI72" s="109">
        <f t="shared" si="58"/>
        <v>2.7399138003208378E-2</v>
      </c>
      <c r="AJ72" s="109">
        <f t="shared" si="59"/>
        <v>2.2960862979442909E-3</v>
      </c>
    </row>
    <row r="73" spans="1:36" s="11" customFormat="1" outlineLevel="1" x14ac:dyDescent="0.25">
      <c r="A73" s="23">
        <v>20</v>
      </c>
      <c r="B73" s="23"/>
      <c r="C73" s="176" t="s">
        <v>243</v>
      </c>
      <c r="D73" s="509">
        <v>44859</v>
      </c>
      <c r="E73" s="177" t="s">
        <v>244</v>
      </c>
      <c r="F73" s="158" t="s">
        <v>134</v>
      </c>
      <c r="G73" s="176" t="s">
        <v>135</v>
      </c>
      <c r="H73" s="168"/>
      <c r="I73" s="164"/>
      <c r="J73" s="629"/>
      <c r="K73" s="169">
        <v>20000000</v>
      </c>
      <c r="L73" s="78"/>
      <c r="M73" s="51"/>
      <c r="N73" s="166"/>
      <c r="O73" s="51"/>
      <c r="P73" s="167"/>
      <c r="Q73" s="167"/>
      <c r="R73" s="28"/>
      <c r="S73" s="28"/>
      <c r="T73" s="28"/>
      <c r="U73" s="29">
        <f t="shared" si="52"/>
        <v>0</v>
      </c>
      <c r="V73" s="28"/>
      <c r="W73" s="28"/>
      <c r="X73" s="288"/>
      <c r="Y73" s="340">
        <f t="shared" si="53"/>
        <v>0</v>
      </c>
      <c r="Z73" s="261"/>
      <c r="AA73" s="261"/>
      <c r="AB73" s="261"/>
      <c r="AC73" s="340">
        <f t="shared" si="54"/>
        <v>0</v>
      </c>
      <c r="AD73" s="261"/>
      <c r="AE73" s="259"/>
      <c r="AF73" s="259">
        <v>20000000</v>
      </c>
      <c r="AG73" s="149">
        <f t="shared" si="55"/>
        <v>20000000</v>
      </c>
      <c r="AH73" s="29">
        <f t="shared" si="56"/>
        <v>20000000</v>
      </c>
      <c r="AI73" s="109">
        <f t="shared" si="58"/>
        <v>1.8266092002138919E-2</v>
      </c>
      <c r="AJ73" s="109">
        <f t="shared" si="59"/>
        <v>1.5307241986295273E-3</v>
      </c>
    </row>
    <row r="74" spans="1:36" s="11" customFormat="1" outlineLevel="1" x14ac:dyDescent="0.25">
      <c r="A74" s="23">
        <v>21</v>
      </c>
      <c r="B74" s="23"/>
      <c r="C74" s="176" t="s">
        <v>245</v>
      </c>
      <c r="D74" s="509">
        <v>44877</v>
      </c>
      <c r="E74" s="177" t="s">
        <v>246</v>
      </c>
      <c r="F74" s="158" t="s">
        <v>134</v>
      </c>
      <c r="G74" s="176" t="s">
        <v>135</v>
      </c>
      <c r="H74" s="168"/>
      <c r="I74" s="164"/>
      <c r="J74" s="629"/>
      <c r="K74" s="169">
        <v>25000000</v>
      </c>
      <c r="L74" s="78"/>
      <c r="M74" s="51"/>
      <c r="N74" s="166"/>
      <c r="O74" s="51"/>
      <c r="P74" s="167"/>
      <c r="Q74" s="167"/>
      <c r="R74" s="28"/>
      <c r="S74" s="28"/>
      <c r="T74" s="28"/>
      <c r="U74" s="29">
        <f t="shared" si="52"/>
        <v>0</v>
      </c>
      <c r="V74" s="28"/>
      <c r="W74" s="28"/>
      <c r="X74" s="288"/>
      <c r="Y74" s="340">
        <f t="shared" si="53"/>
        <v>0</v>
      </c>
      <c r="Z74" s="261"/>
      <c r="AA74" s="261"/>
      <c r="AB74" s="261"/>
      <c r="AC74" s="340">
        <f t="shared" si="54"/>
        <v>0</v>
      </c>
      <c r="AD74" s="261"/>
      <c r="AE74" s="259"/>
      <c r="AF74" s="259">
        <v>25000000</v>
      </c>
      <c r="AG74" s="149">
        <f t="shared" si="55"/>
        <v>25000000</v>
      </c>
      <c r="AH74" s="29">
        <f t="shared" si="56"/>
        <v>25000000</v>
      </c>
      <c r="AI74" s="109">
        <f t="shared" si="58"/>
        <v>2.283261500267365E-2</v>
      </c>
      <c r="AJ74" s="109">
        <f t="shared" si="59"/>
        <v>1.9134052482869092E-3</v>
      </c>
    </row>
    <row r="75" spans="1:36" s="11" customFormat="1" outlineLevel="1" x14ac:dyDescent="0.25">
      <c r="A75" s="23">
        <v>22</v>
      </c>
      <c r="B75" s="23"/>
      <c r="C75" s="176" t="s">
        <v>247</v>
      </c>
      <c r="D75" s="509">
        <v>44872</v>
      </c>
      <c r="E75" s="177" t="s">
        <v>248</v>
      </c>
      <c r="F75" s="158" t="s">
        <v>134</v>
      </c>
      <c r="G75" s="176" t="s">
        <v>135</v>
      </c>
      <c r="H75" s="168"/>
      <c r="I75" s="164"/>
      <c r="J75" s="629"/>
      <c r="K75" s="169">
        <v>31900000</v>
      </c>
      <c r="L75" s="78"/>
      <c r="M75" s="51"/>
      <c r="N75" s="166"/>
      <c r="O75" s="51"/>
      <c r="P75" s="167"/>
      <c r="Q75" s="167"/>
      <c r="R75" s="28"/>
      <c r="S75" s="28"/>
      <c r="T75" s="28"/>
      <c r="U75" s="29">
        <f t="shared" si="52"/>
        <v>0</v>
      </c>
      <c r="V75" s="28"/>
      <c r="W75" s="28"/>
      <c r="X75" s="288"/>
      <c r="Y75" s="340">
        <f t="shared" si="53"/>
        <v>0</v>
      </c>
      <c r="Z75" s="261"/>
      <c r="AA75" s="261"/>
      <c r="AB75" s="261"/>
      <c r="AC75" s="340">
        <f t="shared" si="54"/>
        <v>0</v>
      </c>
      <c r="AD75" s="261"/>
      <c r="AE75" s="259"/>
      <c r="AF75" s="259">
        <v>31900000</v>
      </c>
      <c r="AG75" s="149">
        <f t="shared" si="55"/>
        <v>31900000</v>
      </c>
      <c r="AH75" s="29">
        <f t="shared" si="56"/>
        <v>31900000</v>
      </c>
      <c r="AI75" s="109">
        <f t="shared" si="58"/>
        <v>2.9134416743411575E-2</v>
      </c>
      <c r="AJ75" s="109">
        <f t="shared" si="59"/>
        <v>2.4415050968140959E-3</v>
      </c>
    </row>
    <row r="76" spans="1:36" s="11" customFormat="1" outlineLevel="1" x14ac:dyDescent="0.25">
      <c r="A76" s="23">
        <v>23</v>
      </c>
      <c r="B76" s="23"/>
      <c r="C76" s="176" t="s">
        <v>249</v>
      </c>
      <c r="D76" s="509">
        <v>44876</v>
      </c>
      <c r="E76" s="177" t="s">
        <v>250</v>
      </c>
      <c r="F76" s="158" t="s">
        <v>134</v>
      </c>
      <c r="G76" s="176" t="s">
        <v>135</v>
      </c>
      <c r="H76" s="168"/>
      <c r="I76" s="164"/>
      <c r="J76" s="629"/>
      <c r="K76" s="169">
        <v>20000000</v>
      </c>
      <c r="L76" s="78"/>
      <c r="M76" s="51"/>
      <c r="N76" s="166"/>
      <c r="O76" s="51"/>
      <c r="P76" s="167"/>
      <c r="Q76" s="167"/>
      <c r="R76" s="28"/>
      <c r="S76" s="28"/>
      <c r="T76" s="28"/>
      <c r="U76" s="29">
        <f t="shared" si="52"/>
        <v>0</v>
      </c>
      <c r="V76" s="28"/>
      <c r="W76" s="28"/>
      <c r="X76" s="288"/>
      <c r="Y76" s="340">
        <f t="shared" si="53"/>
        <v>0</v>
      </c>
      <c r="Z76" s="261"/>
      <c r="AA76" s="261"/>
      <c r="AB76" s="261"/>
      <c r="AC76" s="340">
        <f t="shared" si="54"/>
        <v>0</v>
      </c>
      <c r="AD76" s="261"/>
      <c r="AE76" s="259"/>
      <c r="AF76" s="259">
        <v>20000000</v>
      </c>
      <c r="AG76" s="149">
        <f t="shared" si="55"/>
        <v>20000000</v>
      </c>
      <c r="AH76" s="29">
        <f t="shared" si="56"/>
        <v>20000000</v>
      </c>
      <c r="AI76" s="109">
        <f t="shared" si="58"/>
        <v>1.8266092002138919E-2</v>
      </c>
      <c r="AJ76" s="109">
        <f t="shared" si="59"/>
        <v>1.5307241986295273E-3</v>
      </c>
    </row>
    <row r="77" spans="1:36" s="11" customFormat="1" outlineLevel="1" x14ac:dyDescent="0.25">
      <c r="A77" s="23">
        <v>24</v>
      </c>
      <c r="B77" s="23"/>
      <c r="C77" s="176" t="s">
        <v>251</v>
      </c>
      <c r="D77" s="509">
        <v>44855</v>
      </c>
      <c r="E77" s="177" t="s">
        <v>252</v>
      </c>
      <c r="F77" s="158" t="s">
        <v>134</v>
      </c>
      <c r="G77" s="176" t="s">
        <v>135</v>
      </c>
      <c r="H77" s="168"/>
      <c r="I77" s="164"/>
      <c r="J77" s="629"/>
      <c r="K77" s="169">
        <v>24000000</v>
      </c>
      <c r="L77" s="78"/>
      <c r="M77" s="51"/>
      <c r="N77" s="166"/>
      <c r="O77" s="51"/>
      <c r="P77" s="167"/>
      <c r="Q77" s="167"/>
      <c r="R77" s="28"/>
      <c r="S77" s="28"/>
      <c r="T77" s="28"/>
      <c r="U77" s="29">
        <f t="shared" si="52"/>
        <v>0</v>
      </c>
      <c r="V77" s="28"/>
      <c r="W77" s="28"/>
      <c r="X77" s="288"/>
      <c r="Y77" s="340">
        <f t="shared" si="53"/>
        <v>0</v>
      </c>
      <c r="Z77" s="261"/>
      <c r="AA77" s="261"/>
      <c r="AB77" s="261"/>
      <c r="AC77" s="340">
        <f t="shared" si="54"/>
        <v>0</v>
      </c>
      <c r="AD77" s="261"/>
      <c r="AE77" s="259"/>
      <c r="AF77" s="259">
        <v>24000000</v>
      </c>
      <c r="AG77" s="149">
        <f t="shared" si="55"/>
        <v>24000000</v>
      </c>
      <c r="AH77" s="29">
        <f t="shared" si="56"/>
        <v>24000000</v>
      </c>
      <c r="AI77" s="109">
        <f t="shared" si="58"/>
        <v>2.1919310402566703E-2</v>
      </c>
      <c r="AJ77" s="109">
        <f t="shared" si="59"/>
        <v>1.8368690383554329E-3</v>
      </c>
    </row>
    <row r="78" spans="1:36" s="11" customFormat="1" outlineLevel="1" x14ac:dyDescent="0.25">
      <c r="A78" s="23">
        <v>25</v>
      </c>
      <c r="B78" s="23"/>
      <c r="C78" s="176" t="s">
        <v>253</v>
      </c>
      <c r="D78" s="509">
        <v>44868</v>
      </c>
      <c r="E78" s="177" t="s">
        <v>254</v>
      </c>
      <c r="F78" s="158" t="s">
        <v>134</v>
      </c>
      <c r="G78" s="176" t="s">
        <v>135</v>
      </c>
      <c r="H78" s="168"/>
      <c r="I78" s="164"/>
      <c r="J78" s="629"/>
      <c r="K78" s="169">
        <v>40000000</v>
      </c>
      <c r="L78" s="78"/>
      <c r="M78" s="51"/>
      <c r="N78" s="166"/>
      <c r="O78" s="51"/>
      <c r="P78" s="167"/>
      <c r="Q78" s="167"/>
      <c r="R78" s="28"/>
      <c r="S78" s="28"/>
      <c r="T78" s="28"/>
      <c r="U78" s="29">
        <f t="shared" si="52"/>
        <v>0</v>
      </c>
      <c r="V78" s="28"/>
      <c r="W78" s="28"/>
      <c r="X78" s="288"/>
      <c r="Y78" s="340">
        <f t="shared" si="53"/>
        <v>0</v>
      </c>
      <c r="Z78" s="261"/>
      <c r="AA78" s="261"/>
      <c r="AB78" s="261"/>
      <c r="AC78" s="340">
        <f t="shared" si="54"/>
        <v>0</v>
      </c>
      <c r="AD78" s="261"/>
      <c r="AE78" s="259"/>
      <c r="AF78" s="259">
        <v>40000000</v>
      </c>
      <c r="AG78" s="149">
        <f t="shared" si="55"/>
        <v>40000000</v>
      </c>
      <c r="AH78" s="29">
        <f t="shared" si="56"/>
        <v>40000000</v>
      </c>
      <c r="AI78" s="109">
        <f t="shared" si="58"/>
        <v>3.6532184004277837E-2</v>
      </c>
      <c r="AJ78" s="109">
        <f t="shared" si="59"/>
        <v>3.0614483972590547E-3</v>
      </c>
    </row>
    <row r="79" spans="1:36" s="11" customFormat="1" outlineLevel="1" x14ac:dyDescent="0.25">
      <c r="A79" s="23">
        <v>26</v>
      </c>
      <c r="B79" s="23"/>
      <c r="C79" s="176" t="s">
        <v>255</v>
      </c>
      <c r="D79" s="509">
        <v>44868</v>
      </c>
      <c r="E79" s="177" t="s">
        <v>256</v>
      </c>
      <c r="F79" s="158" t="s">
        <v>134</v>
      </c>
      <c r="G79" s="176" t="s">
        <v>135</v>
      </c>
      <c r="H79" s="168"/>
      <c r="I79" s="164"/>
      <c r="J79" s="629"/>
      <c r="K79" s="169">
        <v>26000000</v>
      </c>
      <c r="L79" s="78"/>
      <c r="M79" s="51"/>
      <c r="N79" s="166"/>
      <c r="O79" s="51"/>
      <c r="P79" s="167"/>
      <c r="Q79" s="167"/>
      <c r="R79" s="28"/>
      <c r="S79" s="28"/>
      <c r="T79" s="28"/>
      <c r="U79" s="29">
        <f t="shared" si="52"/>
        <v>0</v>
      </c>
      <c r="V79" s="28"/>
      <c r="W79" s="28"/>
      <c r="X79" s="288"/>
      <c r="Y79" s="340">
        <f t="shared" si="53"/>
        <v>0</v>
      </c>
      <c r="Z79" s="261"/>
      <c r="AA79" s="261"/>
      <c r="AB79" s="261"/>
      <c r="AC79" s="340">
        <f t="shared" si="54"/>
        <v>0</v>
      </c>
      <c r="AD79" s="261"/>
      <c r="AE79" s="259"/>
      <c r="AF79" s="259">
        <v>26000000</v>
      </c>
      <c r="AG79" s="149">
        <f t="shared" si="55"/>
        <v>26000000</v>
      </c>
      <c r="AH79" s="29">
        <f t="shared" si="56"/>
        <v>26000000</v>
      </c>
      <c r="AI79" s="109">
        <f t="shared" si="58"/>
        <v>2.3745919602780594E-2</v>
      </c>
      <c r="AJ79" s="109">
        <f t="shared" si="59"/>
        <v>1.9899414582183854E-3</v>
      </c>
    </row>
    <row r="80" spans="1:36" s="11" customFormat="1" outlineLevel="1" x14ac:dyDescent="0.25">
      <c r="A80" s="23">
        <v>27</v>
      </c>
      <c r="B80" s="23"/>
      <c r="C80" s="176" t="s">
        <v>257</v>
      </c>
      <c r="D80" s="509">
        <v>44859</v>
      </c>
      <c r="E80" s="177" t="s">
        <v>258</v>
      </c>
      <c r="F80" s="158" t="s">
        <v>134</v>
      </c>
      <c r="G80" s="176" t="s">
        <v>135</v>
      </c>
      <c r="H80" s="168"/>
      <c r="I80" s="164"/>
      <c r="J80" s="629"/>
      <c r="K80" s="169">
        <v>35000000</v>
      </c>
      <c r="L80" s="78"/>
      <c r="M80" s="51"/>
      <c r="N80" s="166"/>
      <c r="O80" s="51"/>
      <c r="P80" s="167"/>
      <c r="Q80" s="167"/>
      <c r="R80" s="28"/>
      <c r="S80" s="28"/>
      <c r="T80" s="28"/>
      <c r="U80" s="29">
        <f t="shared" si="52"/>
        <v>0</v>
      </c>
      <c r="V80" s="28"/>
      <c r="W80" s="28"/>
      <c r="X80" s="288"/>
      <c r="Y80" s="340">
        <f t="shared" si="53"/>
        <v>0</v>
      </c>
      <c r="Z80" s="261"/>
      <c r="AA80" s="261"/>
      <c r="AB80" s="261"/>
      <c r="AC80" s="340">
        <f t="shared" si="54"/>
        <v>0</v>
      </c>
      <c r="AD80" s="261"/>
      <c r="AE80" s="259"/>
      <c r="AF80" s="259">
        <v>35000000</v>
      </c>
      <c r="AG80" s="149">
        <f t="shared" si="55"/>
        <v>35000000</v>
      </c>
      <c r="AH80" s="29">
        <f t="shared" si="56"/>
        <v>35000000</v>
      </c>
      <c r="AI80" s="109">
        <f t="shared" si="58"/>
        <v>3.1965661003743109E-2</v>
      </c>
      <c r="AJ80" s="109">
        <f t="shared" si="59"/>
        <v>2.678767347601673E-3</v>
      </c>
    </row>
    <row r="81" spans="1:36" s="11" customFormat="1" outlineLevel="1" x14ac:dyDescent="0.25">
      <c r="A81" s="23">
        <v>28</v>
      </c>
      <c r="B81" s="23"/>
      <c r="C81" s="176" t="s">
        <v>259</v>
      </c>
      <c r="D81" s="509">
        <v>44855</v>
      </c>
      <c r="E81" s="177" t="s">
        <v>260</v>
      </c>
      <c r="F81" s="158" t="s">
        <v>134</v>
      </c>
      <c r="G81" s="176" t="s">
        <v>135</v>
      </c>
      <c r="H81" s="168"/>
      <c r="I81" s="164"/>
      <c r="J81" s="629"/>
      <c r="K81" s="169">
        <v>20000000</v>
      </c>
      <c r="L81" s="78"/>
      <c r="M81" s="51"/>
      <c r="N81" s="166"/>
      <c r="O81" s="51"/>
      <c r="P81" s="167"/>
      <c r="Q81" s="167"/>
      <c r="R81" s="28"/>
      <c r="S81" s="28"/>
      <c r="T81" s="28"/>
      <c r="U81" s="29">
        <f t="shared" si="52"/>
        <v>0</v>
      </c>
      <c r="V81" s="28"/>
      <c r="W81" s="28"/>
      <c r="X81" s="288"/>
      <c r="Y81" s="340">
        <f t="shared" si="53"/>
        <v>0</v>
      </c>
      <c r="Z81" s="261"/>
      <c r="AA81" s="261"/>
      <c r="AB81" s="261"/>
      <c r="AC81" s="340">
        <f t="shared" si="54"/>
        <v>0</v>
      </c>
      <c r="AD81" s="261"/>
      <c r="AE81" s="259"/>
      <c r="AF81" s="259">
        <v>20000000</v>
      </c>
      <c r="AG81" s="149">
        <f t="shared" si="55"/>
        <v>20000000</v>
      </c>
      <c r="AH81" s="29">
        <f t="shared" si="56"/>
        <v>20000000</v>
      </c>
      <c r="AI81" s="109">
        <f t="shared" si="58"/>
        <v>1.8266092002138919E-2</v>
      </c>
      <c r="AJ81" s="109">
        <f t="shared" si="59"/>
        <v>1.5307241986295273E-3</v>
      </c>
    </row>
    <row r="82" spans="1:36" s="11" customFormat="1" outlineLevel="1" x14ac:dyDescent="0.25">
      <c r="A82" s="23">
        <v>29</v>
      </c>
      <c r="B82" s="23"/>
      <c r="C82" s="176" t="s">
        <v>261</v>
      </c>
      <c r="D82" s="509">
        <v>44868</v>
      </c>
      <c r="E82" s="177" t="s">
        <v>262</v>
      </c>
      <c r="F82" s="158" t="s">
        <v>134</v>
      </c>
      <c r="G82" s="176" t="s">
        <v>135</v>
      </c>
      <c r="H82" s="168"/>
      <c r="I82" s="164"/>
      <c r="J82" s="629"/>
      <c r="K82" s="169">
        <v>20000000</v>
      </c>
      <c r="L82" s="78"/>
      <c r="M82" s="51"/>
      <c r="N82" s="166"/>
      <c r="O82" s="51"/>
      <c r="P82" s="167"/>
      <c r="Q82" s="167"/>
      <c r="R82" s="28"/>
      <c r="S82" s="28"/>
      <c r="T82" s="28"/>
      <c r="U82" s="29">
        <f t="shared" si="52"/>
        <v>0</v>
      </c>
      <c r="V82" s="28"/>
      <c r="W82" s="28"/>
      <c r="X82" s="288"/>
      <c r="Y82" s="340">
        <f t="shared" si="53"/>
        <v>0</v>
      </c>
      <c r="Z82" s="261"/>
      <c r="AA82" s="261"/>
      <c r="AB82" s="261"/>
      <c r="AC82" s="340">
        <f t="shared" si="54"/>
        <v>0</v>
      </c>
      <c r="AD82" s="261"/>
      <c r="AE82" s="259"/>
      <c r="AF82" s="259">
        <v>20000000</v>
      </c>
      <c r="AG82" s="149">
        <f t="shared" si="55"/>
        <v>20000000</v>
      </c>
      <c r="AH82" s="29">
        <f t="shared" si="56"/>
        <v>20000000</v>
      </c>
      <c r="AI82" s="109">
        <f t="shared" si="58"/>
        <v>1.8266092002138919E-2</v>
      </c>
      <c r="AJ82" s="109">
        <f t="shared" si="59"/>
        <v>1.5307241986295273E-3</v>
      </c>
    </row>
    <row r="83" spans="1:36" s="11" customFormat="1" outlineLevel="1" x14ac:dyDescent="0.25">
      <c r="A83" s="23">
        <v>30</v>
      </c>
      <c r="B83" s="23"/>
      <c r="C83" s="176" t="s">
        <v>263</v>
      </c>
      <c r="D83" s="509">
        <v>44887</v>
      </c>
      <c r="E83" s="158" t="s">
        <v>264</v>
      </c>
      <c r="F83" s="158" t="s">
        <v>134</v>
      </c>
      <c r="G83" s="176" t="s">
        <v>135</v>
      </c>
      <c r="H83" s="168"/>
      <c r="I83" s="164"/>
      <c r="J83" s="629"/>
      <c r="K83" s="169">
        <v>130024957</v>
      </c>
      <c r="L83" s="78"/>
      <c r="M83" s="51"/>
      <c r="N83" s="166"/>
      <c r="O83" s="51"/>
      <c r="P83" s="167"/>
      <c r="Q83" s="167"/>
      <c r="R83" s="28"/>
      <c r="S83" s="28"/>
      <c r="T83" s="28"/>
      <c r="U83" s="29">
        <f t="shared" si="52"/>
        <v>0</v>
      </c>
      <c r="V83" s="28"/>
      <c r="W83" s="28"/>
      <c r="X83" s="288"/>
      <c r="Y83" s="340">
        <f t="shared" si="53"/>
        <v>0</v>
      </c>
      <c r="Z83" s="261"/>
      <c r="AA83" s="261"/>
      <c r="AB83" s="261"/>
      <c r="AC83" s="340">
        <f t="shared" si="54"/>
        <v>0</v>
      </c>
      <c r="AD83" s="261"/>
      <c r="AE83" s="259"/>
      <c r="AF83" s="259">
        <v>130024957</v>
      </c>
      <c r="AG83" s="149">
        <f t="shared" si="55"/>
        <v>130024957</v>
      </c>
      <c r="AH83" s="29">
        <f t="shared" si="56"/>
        <v>130024957</v>
      </c>
      <c r="AI83" s="109">
        <f t="shared" si="58"/>
        <v>0.11875239135680785</v>
      </c>
      <c r="AJ83" s="109">
        <f t="shared" si="59"/>
        <v>9.9516174052831866E-3</v>
      </c>
    </row>
    <row r="84" spans="1:36" s="11" customFormat="1" outlineLevel="1" x14ac:dyDescent="0.25">
      <c r="A84" s="23">
        <v>31</v>
      </c>
      <c r="B84" s="23"/>
      <c r="C84" s="176" t="s">
        <v>265</v>
      </c>
      <c r="D84" s="509">
        <v>44855</v>
      </c>
      <c r="E84" s="158" t="s">
        <v>266</v>
      </c>
      <c r="F84" s="158" t="s">
        <v>134</v>
      </c>
      <c r="G84" s="176" t="s">
        <v>135</v>
      </c>
      <c r="H84" s="168"/>
      <c r="I84" s="164"/>
      <c r="J84" s="629"/>
      <c r="K84" s="169">
        <v>30000000</v>
      </c>
      <c r="L84" s="78"/>
      <c r="M84" s="51"/>
      <c r="N84" s="166"/>
      <c r="O84" s="51"/>
      <c r="P84" s="167"/>
      <c r="Q84" s="167"/>
      <c r="R84" s="28"/>
      <c r="S84" s="28"/>
      <c r="T84" s="28"/>
      <c r="U84" s="29">
        <f t="shared" si="52"/>
        <v>0</v>
      </c>
      <c r="V84" s="28"/>
      <c r="W84" s="28"/>
      <c r="X84" s="288"/>
      <c r="Y84" s="340">
        <f t="shared" si="53"/>
        <v>0</v>
      </c>
      <c r="Z84" s="261"/>
      <c r="AA84" s="261"/>
      <c r="AB84" s="261"/>
      <c r="AC84" s="340">
        <f t="shared" si="54"/>
        <v>0</v>
      </c>
      <c r="AD84" s="261"/>
      <c r="AE84" s="259"/>
      <c r="AF84" s="259">
        <v>30000000</v>
      </c>
      <c r="AG84" s="149">
        <f t="shared" si="55"/>
        <v>30000000</v>
      </c>
      <c r="AH84" s="29">
        <f t="shared" si="56"/>
        <v>30000000</v>
      </c>
      <c r="AI84" s="109">
        <f t="shared" si="58"/>
        <v>2.7399138003208378E-2</v>
      </c>
      <c r="AJ84" s="109">
        <f t="shared" si="59"/>
        <v>2.2960862979442909E-3</v>
      </c>
    </row>
    <row r="85" spans="1:36" s="11" customFormat="1" outlineLevel="1" x14ac:dyDescent="0.25">
      <c r="A85" s="23">
        <v>32</v>
      </c>
      <c r="B85" s="23"/>
      <c r="C85" s="176" t="s">
        <v>267</v>
      </c>
      <c r="D85" s="509">
        <v>44873</v>
      </c>
      <c r="E85" s="158" t="s">
        <v>268</v>
      </c>
      <c r="F85" s="158" t="s">
        <v>134</v>
      </c>
      <c r="G85" s="176" t="s">
        <v>135</v>
      </c>
      <c r="H85" s="168"/>
      <c r="I85" s="164"/>
      <c r="J85" s="629"/>
      <c r="K85" s="169">
        <v>20000000</v>
      </c>
      <c r="L85" s="78"/>
      <c r="M85" s="51"/>
      <c r="N85" s="166"/>
      <c r="O85" s="51"/>
      <c r="P85" s="167"/>
      <c r="Q85" s="167"/>
      <c r="R85" s="28"/>
      <c r="S85" s="28"/>
      <c r="T85" s="28"/>
      <c r="U85" s="29">
        <f t="shared" si="52"/>
        <v>0</v>
      </c>
      <c r="V85" s="28"/>
      <c r="W85" s="28"/>
      <c r="X85" s="288"/>
      <c r="Y85" s="340">
        <f t="shared" si="53"/>
        <v>0</v>
      </c>
      <c r="Z85" s="261"/>
      <c r="AA85" s="261"/>
      <c r="AB85" s="261"/>
      <c r="AC85" s="340">
        <f t="shared" si="54"/>
        <v>0</v>
      </c>
      <c r="AD85" s="261"/>
      <c r="AE85" s="259"/>
      <c r="AF85" s="259">
        <v>20000000</v>
      </c>
      <c r="AG85" s="149">
        <f t="shared" si="55"/>
        <v>20000000</v>
      </c>
      <c r="AH85" s="29">
        <f t="shared" si="56"/>
        <v>20000000</v>
      </c>
      <c r="AI85" s="109">
        <f t="shared" si="58"/>
        <v>1.8266092002138919E-2</v>
      </c>
      <c r="AJ85" s="109">
        <f t="shared" si="59"/>
        <v>1.5307241986295273E-3</v>
      </c>
    </row>
    <row r="86" spans="1:36" s="11" customFormat="1" outlineLevel="1" x14ac:dyDescent="0.25">
      <c r="A86" s="23">
        <v>33</v>
      </c>
      <c r="B86" s="23"/>
      <c r="C86" s="176" t="s">
        <v>269</v>
      </c>
      <c r="D86" s="509">
        <v>44880</v>
      </c>
      <c r="E86" s="158" t="s">
        <v>270</v>
      </c>
      <c r="F86" s="158" t="s">
        <v>134</v>
      </c>
      <c r="G86" s="176" t="s">
        <v>135</v>
      </c>
      <c r="H86" s="168"/>
      <c r="I86" s="164"/>
      <c r="J86" s="629"/>
      <c r="K86" s="169">
        <v>20000000</v>
      </c>
      <c r="L86" s="78"/>
      <c r="M86" s="51"/>
      <c r="N86" s="166"/>
      <c r="O86" s="51"/>
      <c r="P86" s="167"/>
      <c r="Q86" s="167"/>
      <c r="R86" s="28"/>
      <c r="S86" s="28"/>
      <c r="T86" s="28"/>
      <c r="U86" s="29">
        <f t="shared" si="52"/>
        <v>0</v>
      </c>
      <c r="V86" s="28"/>
      <c r="W86" s="28"/>
      <c r="X86" s="288"/>
      <c r="Y86" s="340">
        <f t="shared" si="53"/>
        <v>0</v>
      </c>
      <c r="Z86" s="261"/>
      <c r="AA86" s="261"/>
      <c r="AB86" s="261"/>
      <c r="AC86" s="340">
        <f t="shared" si="54"/>
        <v>0</v>
      </c>
      <c r="AD86" s="261"/>
      <c r="AE86" s="259"/>
      <c r="AF86" s="259">
        <v>20000000</v>
      </c>
      <c r="AG86" s="149">
        <f t="shared" si="55"/>
        <v>20000000</v>
      </c>
      <c r="AH86" s="29">
        <f t="shared" si="56"/>
        <v>20000000</v>
      </c>
      <c r="AI86" s="109">
        <f t="shared" si="58"/>
        <v>1.8266092002138919E-2</v>
      </c>
      <c r="AJ86" s="109">
        <f t="shared" si="59"/>
        <v>1.5307241986295273E-3</v>
      </c>
    </row>
    <row r="87" spans="1:36" s="11" customFormat="1" outlineLevel="1" x14ac:dyDescent="0.25">
      <c r="A87" s="23">
        <v>34</v>
      </c>
      <c r="B87" s="23"/>
      <c r="C87" s="176" t="s">
        <v>271</v>
      </c>
      <c r="D87" s="509">
        <v>44868</v>
      </c>
      <c r="E87" s="158" t="s">
        <v>272</v>
      </c>
      <c r="F87" s="158" t="s">
        <v>134</v>
      </c>
      <c r="G87" s="176" t="s">
        <v>135</v>
      </c>
      <c r="H87" s="168"/>
      <c r="I87" s="164"/>
      <c r="J87" s="629"/>
      <c r="K87" s="169">
        <v>20000000</v>
      </c>
      <c r="L87" s="419"/>
      <c r="M87" s="51"/>
      <c r="N87" s="166"/>
      <c r="O87" s="51"/>
      <c r="P87" s="167"/>
      <c r="Q87" s="167"/>
      <c r="R87" s="28"/>
      <c r="S87" s="28"/>
      <c r="T87" s="28"/>
      <c r="U87" s="29">
        <f t="shared" si="52"/>
        <v>0</v>
      </c>
      <c r="V87" s="28"/>
      <c r="W87" s="28"/>
      <c r="X87" s="288"/>
      <c r="Y87" s="340">
        <f t="shared" si="53"/>
        <v>0</v>
      </c>
      <c r="Z87" s="261"/>
      <c r="AA87" s="261"/>
      <c r="AB87" s="261"/>
      <c r="AC87" s="340">
        <f t="shared" si="54"/>
        <v>0</v>
      </c>
      <c r="AD87" s="261"/>
      <c r="AE87" s="259"/>
      <c r="AF87" s="259">
        <v>20000000</v>
      </c>
      <c r="AG87" s="149">
        <f t="shared" si="55"/>
        <v>20000000</v>
      </c>
      <c r="AH87" s="29">
        <f t="shared" si="56"/>
        <v>20000000</v>
      </c>
      <c r="AI87" s="109">
        <f t="shared" si="58"/>
        <v>1.8266092002138919E-2</v>
      </c>
      <c r="AJ87" s="109">
        <f t="shared" si="59"/>
        <v>1.5307241986295273E-3</v>
      </c>
    </row>
    <row r="88" spans="1:36" s="11" customFormat="1" outlineLevel="1" x14ac:dyDescent="0.25">
      <c r="A88" s="23">
        <v>35</v>
      </c>
      <c r="B88" s="23"/>
      <c r="C88" s="176" t="s">
        <v>273</v>
      </c>
      <c r="D88" s="509">
        <v>44920</v>
      </c>
      <c r="E88" s="158" t="s">
        <v>274</v>
      </c>
      <c r="F88" s="158" t="s">
        <v>134</v>
      </c>
      <c r="G88" s="176" t="s">
        <v>135</v>
      </c>
      <c r="H88" s="168"/>
      <c r="I88" s="164"/>
      <c r="J88" s="629"/>
      <c r="K88" s="169">
        <v>20000000</v>
      </c>
      <c r="L88" s="419"/>
      <c r="M88" s="51"/>
      <c r="N88" s="166"/>
      <c r="O88" s="51"/>
      <c r="P88" s="167"/>
      <c r="Q88" s="167"/>
      <c r="R88" s="28"/>
      <c r="S88" s="28"/>
      <c r="T88" s="28"/>
      <c r="U88" s="29">
        <f t="shared" si="52"/>
        <v>0</v>
      </c>
      <c r="V88" s="28"/>
      <c r="W88" s="28"/>
      <c r="X88" s="288"/>
      <c r="Y88" s="340">
        <f t="shared" si="53"/>
        <v>0</v>
      </c>
      <c r="Z88" s="261"/>
      <c r="AA88" s="261"/>
      <c r="AB88" s="261"/>
      <c r="AC88" s="340">
        <f t="shared" si="54"/>
        <v>0</v>
      </c>
      <c r="AD88" s="261"/>
      <c r="AE88" s="259"/>
      <c r="AF88" s="259">
        <v>20000000</v>
      </c>
      <c r="AG88" s="149">
        <f t="shared" si="55"/>
        <v>20000000</v>
      </c>
      <c r="AH88" s="29">
        <f t="shared" si="56"/>
        <v>20000000</v>
      </c>
      <c r="AI88" s="109">
        <f t="shared" si="58"/>
        <v>1.8266092002138919E-2</v>
      </c>
      <c r="AJ88" s="109">
        <f t="shared" si="59"/>
        <v>1.5307241986295273E-3</v>
      </c>
    </row>
    <row r="89" spans="1:36" s="11" customFormat="1" x14ac:dyDescent="0.25">
      <c r="A89" s="574" t="s">
        <v>55</v>
      </c>
      <c r="B89" s="579"/>
      <c r="C89" s="575"/>
      <c r="D89" s="575"/>
      <c r="E89" s="575"/>
      <c r="F89" s="575"/>
      <c r="G89" s="575"/>
      <c r="H89" s="575"/>
      <c r="I89" s="576"/>
      <c r="J89" s="222">
        <f>+J53</f>
        <v>1094924957</v>
      </c>
      <c r="K89" s="222">
        <f>SUM(K54:K88)</f>
        <v>1094924957</v>
      </c>
      <c r="L89" s="528"/>
      <c r="M89" s="222">
        <f>SUM(M54:M88)</f>
        <v>0</v>
      </c>
      <c r="N89" s="222">
        <f>SUM(N54:N88)</f>
        <v>0</v>
      </c>
      <c r="O89" s="222">
        <f>SUM(O54:O88)</f>
        <v>0</v>
      </c>
      <c r="P89" s="223"/>
      <c r="Q89" s="538"/>
      <c r="R89" s="222">
        <f t="shared" ref="R89:AH89" si="60">SUM(R54:R88)</f>
        <v>0</v>
      </c>
      <c r="S89" s="222">
        <f t="shared" si="60"/>
        <v>0</v>
      </c>
      <c r="T89" s="222">
        <f t="shared" si="60"/>
        <v>0</v>
      </c>
      <c r="U89" s="222">
        <f t="shared" si="60"/>
        <v>0</v>
      </c>
      <c r="V89" s="222">
        <f t="shared" si="60"/>
        <v>0</v>
      </c>
      <c r="W89" s="222">
        <f t="shared" si="60"/>
        <v>0</v>
      </c>
      <c r="X89" s="222">
        <f t="shared" si="60"/>
        <v>0</v>
      </c>
      <c r="Y89" s="231">
        <f t="shared" si="60"/>
        <v>0</v>
      </c>
      <c r="Z89" s="231">
        <f t="shared" si="60"/>
        <v>0</v>
      </c>
      <c r="AA89" s="231">
        <f t="shared" si="60"/>
        <v>0</v>
      </c>
      <c r="AB89" s="231">
        <f t="shared" si="60"/>
        <v>0</v>
      </c>
      <c r="AC89" s="231">
        <f t="shared" si="60"/>
        <v>0</v>
      </c>
      <c r="AD89" s="231">
        <f t="shared" si="60"/>
        <v>0</v>
      </c>
      <c r="AE89" s="231">
        <f t="shared" si="60"/>
        <v>60000000</v>
      </c>
      <c r="AF89" s="231">
        <f t="shared" si="60"/>
        <v>1034924957</v>
      </c>
      <c r="AG89" s="222">
        <f t="shared" si="60"/>
        <v>1094924957</v>
      </c>
      <c r="AH89" s="222">
        <f t="shared" si="60"/>
        <v>1094924957</v>
      </c>
      <c r="AI89" s="230">
        <f>IF(ISERROR(AH89/J89),0,AH89/J89)</f>
        <v>1</v>
      </c>
      <c r="AJ89" s="230">
        <f>IF(ISERROR(AH89/$AH$366),0,AH89/$AH$366)</f>
        <v>8.380140636816473E-2</v>
      </c>
    </row>
    <row r="90" spans="1:36" x14ac:dyDescent="0.25">
      <c r="A90" s="620" t="s">
        <v>56</v>
      </c>
      <c r="B90" s="621"/>
      <c r="C90" s="621"/>
      <c r="D90" s="621"/>
      <c r="E90" s="622"/>
      <c r="F90" s="16"/>
      <c r="G90" s="5"/>
      <c r="H90" s="17"/>
      <c r="I90" s="17"/>
      <c r="J90" s="628">
        <v>805772001</v>
      </c>
      <c r="K90" s="7"/>
      <c r="L90" s="18"/>
      <c r="M90" s="19"/>
      <c r="N90" s="19"/>
      <c r="O90" s="19"/>
      <c r="P90" s="5"/>
      <c r="Q90" s="20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108"/>
      <c r="AJ90" s="108"/>
    </row>
    <row r="91" spans="1:36" s="11" customFormat="1" outlineLevel="1" x14ac:dyDescent="0.25">
      <c r="A91" s="23">
        <v>1</v>
      </c>
      <c r="B91" s="23"/>
      <c r="C91" s="176" t="s">
        <v>205</v>
      </c>
      <c r="D91" s="509">
        <v>44862</v>
      </c>
      <c r="E91" s="158" t="s">
        <v>275</v>
      </c>
      <c r="F91" s="158" t="s">
        <v>134</v>
      </c>
      <c r="G91" s="176" t="s">
        <v>135</v>
      </c>
      <c r="H91" s="25"/>
      <c r="I91" s="25"/>
      <c r="J91" s="629"/>
      <c r="K91" s="169">
        <v>21000000</v>
      </c>
      <c r="L91" s="78"/>
      <c r="M91" s="28"/>
      <c r="N91" s="28"/>
      <c r="O91" s="28"/>
      <c r="P91" s="78"/>
      <c r="Q91" s="78"/>
      <c r="R91" s="28"/>
      <c r="S91" s="28"/>
      <c r="T91" s="28"/>
      <c r="U91" s="29">
        <f>SUM(R91:T91)</f>
        <v>0</v>
      </c>
      <c r="V91" s="28"/>
      <c r="W91" s="28"/>
      <c r="X91" s="28"/>
      <c r="Y91" s="29">
        <f>SUM(V91:X91)</f>
        <v>0</v>
      </c>
      <c r="Z91" s="28"/>
      <c r="AA91" s="28"/>
      <c r="AB91" s="28"/>
      <c r="AC91" s="29">
        <f>SUM(Z91:AB91)</f>
        <v>0</v>
      </c>
      <c r="AD91" s="28"/>
      <c r="AE91" s="169">
        <v>21000000</v>
      </c>
      <c r="AF91" s="28"/>
      <c r="AG91" s="29">
        <f>SUM(AD91:AF91)</f>
        <v>21000000</v>
      </c>
      <c r="AH91" s="29">
        <f t="shared" ref="AH91:AH120" si="61">SUM(U91,Y91,AC91,AG91)</f>
        <v>21000000</v>
      </c>
      <c r="AI91" s="109">
        <f>IF(ISERROR(AH91/$J$90),0,AH91/$J$90)</f>
        <v>2.6061962905062519E-2</v>
      </c>
      <c r="AJ91" s="109">
        <f t="shared" ref="AJ91:AJ122" si="62">IF(ISERROR(AH91/$AH$366),"-",AH91/$AH$366)</f>
        <v>1.6072604085610037E-3</v>
      </c>
    </row>
    <row r="92" spans="1:36" s="11" customFormat="1" outlineLevel="1" x14ac:dyDescent="0.25">
      <c r="A92" s="23">
        <v>2</v>
      </c>
      <c r="B92" s="23"/>
      <c r="C92" s="176" t="s">
        <v>257</v>
      </c>
      <c r="D92" s="509">
        <v>44862</v>
      </c>
      <c r="E92" s="158" t="s">
        <v>276</v>
      </c>
      <c r="F92" s="158" t="s">
        <v>134</v>
      </c>
      <c r="G92" s="176" t="s">
        <v>135</v>
      </c>
      <c r="H92" s="33"/>
      <c r="I92" s="33"/>
      <c r="J92" s="629"/>
      <c r="K92" s="169">
        <v>21000000</v>
      </c>
      <c r="L92" s="78"/>
      <c r="M92" s="28"/>
      <c r="N92" s="28"/>
      <c r="O92" s="28"/>
      <c r="P92" s="154"/>
      <c r="Q92" s="154"/>
      <c r="R92" s="28"/>
      <c r="S92" s="28"/>
      <c r="T92" s="28"/>
      <c r="U92" s="29">
        <f t="shared" ref="U92:U122" si="63">SUM(R92:T92)</f>
        <v>0</v>
      </c>
      <c r="V92" s="28"/>
      <c r="W92" s="28"/>
      <c r="X92" s="28"/>
      <c r="Y92" s="29">
        <f t="shared" ref="Y92:Y122" si="64">SUM(V92:X92)</f>
        <v>0</v>
      </c>
      <c r="Z92" s="28"/>
      <c r="AA92" s="28"/>
      <c r="AB92" s="28"/>
      <c r="AC92" s="29">
        <f t="shared" ref="AC92:AC122" si="65">SUM(Z92:AB92)</f>
        <v>0</v>
      </c>
      <c r="AD92" s="28"/>
      <c r="AE92" s="169"/>
      <c r="AF92" s="28">
        <v>21000000</v>
      </c>
      <c r="AG92" s="29">
        <f t="shared" ref="AG92:AG120" si="66">SUM(AD92:AF92)</f>
        <v>21000000</v>
      </c>
      <c r="AH92" s="29">
        <f t="shared" si="61"/>
        <v>21000000</v>
      </c>
      <c r="AI92" s="109">
        <f t="shared" ref="AI92:AI122" si="67">IF(ISERROR(AH92/$J$90),0,AH92/$J$90)</f>
        <v>2.6061962905062519E-2</v>
      </c>
      <c r="AJ92" s="109">
        <f t="shared" si="62"/>
        <v>1.6072604085610037E-3</v>
      </c>
    </row>
    <row r="93" spans="1:36" s="11" customFormat="1" outlineLevel="1" x14ac:dyDescent="0.25">
      <c r="A93" s="23">
        <v>3</v>
      </c>
      <c r="B93" s="23"/>
      <c r="C93" s="176" t="s">
        <v>243</v>
      </c>
      <c r="D93" s="509">
        <v>44862</v>
      </c>
      <c r="E93" s="158" t="s">
        <v>277</v>
      </c>
      <c r="F93" s="158" t="s">
        <v>134</v>
      </c>
      <c r="G93" s="176" t="s">
        <v>135</v>
      </c>
      <c r="H93" s="33"/>
      <c r="I93" s="33"/>
      <c r="J93" s="629"/>
      <c r="K93" s="169">
        <v>25200000</v>
      </c>
      <c r="L93" s="78"/>
      <c r="M93" s="28"/>
      <c r="N93" s="28"/>
      <c r="O93" s="28"/>
      <c r="P93" s="154"/>
      <c r="Q93" s="154"/>
      <c r="R93" s="28"/>
      <c r="S93" s="28"/>
      <c r="T93" s="28"/>
      <c r="U93" s="29">
        <f t="shared" ref="U93:U119" si="68">SUM(R93:T93)</f>
        <v>0</v>
      </c>
      <c r="V93" s="28"/>
      <c r="W93" s="28"/>
      <c r="X93" s="28"/>
      <c r="Y93" s="29">
        <f t="shared" ref="Y93:Y119" si="69">SUM(V93:X93)</f>
        <v>0</v>
      </c>
      <c r="Z93" s="28"/>
      <c r="AA93" s="28"/>
      <c r="AB93" s="28"/>
      <c r="AC93" s="29">
        <f t="shared" ref="AC93:AC119" si="70">SUM(Z93:AB93)</f>
        <v>0</v>
      </c>
      <c r="AD93" s="28"/>
      <c r="AE93" s="169">
        <v>25200000</v>
      </c>
      <c r="AF93" s="28"/>
      <c r="AG93" s="29">
        <f t="shared" ref="AG93:AG119" si="71">SUM(AD93:AF93)</f>
        <v>25200000</v>
      </c>
      <c r="AH93" s="29">
        <f t="shared" ref="AH93:AH119" si="72">SUM(U93,Y93,AC93,AG93)</f>
        <v>25200000</v>
      </c>
      <c r="AI93" s="109">
        <f t="shared" si="67"/>
        <v>3.1274355486075024E-2</v>
      </c>
      <c r="AJ93" s="109">
        <f t="shared" si="62"/>
        <v>1.9287124902732044E-3</v>
      </c>
    </row>
    <row r="94" spans="1:36" s="11" customFormat="1" outlineLevel="1" x14ac:dyDescent="0.25">
      <c r="A94" s="23">
        <v>4</v>
      </c>
      <c r="B94" s="23"/>
      <c r="C94" s="176" t="s">
        <v>233</v>
      </c>
      <c r="D94" s="509">
        <v>44861</v>
      </c>
      <c r="E94" s="158" t="s">
        <v>278</v>
      </c>
      <c r="F94" s="158" t="s">
        <v>134</v>
      </c>
      <c r="G94" s="176" t="s">
        <v>135</v>
      </c>
      <c r="H94" s="33"/>
      <c r="I94" s="33"/>
      <c r="J94" s="629"/>
      <c r="K94" s="169">
        <v>25200000</v>
      </c>
      <c r="L94" s="78"/>
      <c r="M94" s="28"/>
      <c r="N94" s="28"/>
      <c r="O94" s="28"/>
      <c r="P94" s="154"/>
      <c r="Q94" s="154"/>
      <c r="R94" s="28"/>
      <c r="S94" s="28"/>
      <c r="T94" s="28"/>
      <c r="U94" s="29">
        <f t="shared" si="68"/>
        <v>0</v>
      </c>
      <c r="V94" s="28"/>
      <c r="W94" s="28"/>
      <c r="X94" s="28"/>
      <c r="Y94" s="29">
        <f t="shared" si="69"/>
        <v>0</v>
      </c>
      <c r="Z94" s="28"/>
      <c r="AA94" s="28"/>
      <c r="AB94" s="28"/>
      <c r="AC94" s="29">
        <f t="shared" si="70"/>
        <v>0</v>
      </c>
      <c r="AD94" s="28"/>
      <c r="AE94" s="169">
        <v>25200000</v>
      </c>
      <c r="AF94" s="28"/>
      <c r="AG94" s="29">
        <f t="shared" si="71"/>
        <v>25200000</v>
      </c>
      <c r="AH94" s="29">
        <f t="shared" si="72"/>
        <v>25200000</v>
      </c>
      <c r="AI94" s="109">
        <f t="shared" si="67"/>
        <v>3.1274355486075024E-2</v>
      </c>
      <c r="AJ94" s="109">
        <f t="shared" si="62"/>
        <v>1.9287124902732044E-3</v>
      </c>
    </row>
    <row r="95" spans="1:36" s="11" customFormat="1" outlineLevel="1" x14ac:dyDescent="0.25">
      <c r="A95" s="23">
        <v>5</v>
      </c>
      <c r="B95" s="23"/>
      <c r="C95" s="176" t="s">
        <v>279</v>
      </c>
      <c r="D95" s="509">
        <v>44862</v>
      </c>
      <c r="E95" s="158" t="s">
        <v>280</v>
      </c>
      <c r="F95" s="158" t="s">
        <v>134</v>
      </c>
      <c r="G95" s="176" t="s">
        <v>135</v>
      </c>
      <c r="H95" s="33"/>
      <c r="I95" s="33"/>
      <c r="J95" s="629"/>
      <c r="K95" s="169">
        <v>29400000</v>
      </c>
      <c r="L95" s="78"/>
      <c r="M95" s="28"/>
      <c r="N95" s="28"/>
      <c r="O95" s="28"/>
      <c r="P95" s="154"/>
      <c r="Q95" s="154"/>
      <c r="R95" s="28"/>
      <c r="S95" s="28"/>
      <c r="T95" s="28"/>
      <c r="U95" s="29">
        <f t="shared" si="68"/>
        <v>0</v>
      </c>
      <c r="V95" s="28"/>
      <c r="W95" s="28"/>
      <c r="X95" s="28"/>
      <c r="Y95" s="29">
        <f t="shared" si="69"/>
        <v>0</v>
      </c>
      <c r="Z95" s="28"/>
      <c r="AA95" s="28"/>
      <c r="AB95" s="28"/>
      <c r="AC95" s="29">
        <f t="shared" si="70"/>
        <v>0</v>
      </c>
      <c r="AD95" s="28"/>
      <c r="AE95" s="169">
        <v>29400000</v>
      </c>
      <c r="AF95" s="28"/>
      <c r="AG95" s="29">
        <f t="shared" si="71"/>
        <v>29400000</v>
      </c>
      <c r="AH95" s="29">
        <f t="shared" si="72"/>
        <v>29400000</v>
      </c>
      <c r="AI95" s="109">
        <f t="shared" si="67"/>
        <v>3.6486748067087529E-2</v>
      </c>
      <c r="AJ95" s="109">
        <f t="shared" si="62"/>
        <v>2.250164571985405E-3</v>
      </c>
    </row>
    <row r="96" spans="1:36" s="11" customFormat="1" outlineLevel="1" x14ac:dyDescent="0.25">
      <c r="A96" s="23">
        <v>6</v>
      </c>
      <c r="B96" s="23"/>
      <c r="C96" s="176" t="s">
        <v>281</v>
      </c>
      <c r="D96" s="509">
        <v>44858</v>
      </c>
      <c r="E96" s="158" t="s">
        <v>282</v>
      </c>
      <c r="F96" s="158" t="s">
        <v>134</v>
      </c>
      <c r="G96" s="176" t="s">
        <v>135</v>
      </c>
      <c r="H96" s="33"/>
      <c r="I96" s="33"/>
      <c r="J96" s="629"/>
      <c r="K96" s="169">
        <v>30925650</v>
      </c>
      <c r="L96" s="78"/>
      <c r="M96" s="28"/>
      <c r="N96" s="28"/>
      <c r="O96" s="28"/>
      <c r="P96" s="154"/>
      <c r="Q96" s="154"/>
      <c r="R96" s="28"/>
      <c r="S96" s="28"/>
      <c r="T96" s="28"/>
      <c r="U96" s="29">
        <f t="shared" si="68"/>
        <v>0</v>
      </c>
      <c r="V96" s="28"/>
      <c r="W96" s="28"/>
      <c r="X96" s="28"/>
      <c r="Y96" s="29">
        <f t="shared" si="69"/>
        <v>0</v>
      </c>
      <c r="Z96" s="28"/>
      <c r="AA96" s="28"/>
      <c r="AB96" s="28"/>
      <c r="AC96" s="29">
        <f t="shared" si="70"/>
        <v>0</v>
      </c>
      <c r="AD96" s="28"/>
      <c r="AE96" s="169">
        <v>30925650</v>
      </c>
      <c r="AF96" s="28"/>
      <c r="AG96" s="29">
        <f t="shared" si="71"/>
        <v>30925650</v>
      </c>
      <c r="AH96" s="29">
        <f t="shared" si="72"/>
        <v>30925650</v>
      </c>
      <c r="AI96" s="109">
        <f t="shared" si="67"/>
        <v>3.8380149672140318E-2</v>
      </c>
      <c r="AJ96" s="109">
        <f t="shared" si="62"/>
        <v>2.3669320406673622E-3</v>
      </c>
    </row>
    <row r="97" spans="1:36" s="11" customFormat="1" outlineLevel="1" x14ac:dyDescent="0.25">
      <c r="A97" s="23">
        <v>7</v>
      </c>
      <c r="B97" s="23"/>
      <c r="C97" s="176" t="s">
        <v>283</v>
      </c>
      <c r="D97" s="509">
        <v>44860</v>
      </c>
      <c r="E97" s="158" t="s">
        <v>284</v>
      </c>
      <c r="F97" s="158" t="s">
        <v>134</v>
      </c>
      <c r="G97" s="176" t="s">
        <v>135</v>
      </c>
      <c r="H97" s="33"/>
      <c r="I97" s="33"/>
      <c r="J97" s="629"/>
      <c r="K97" s="169">
        <v>21000000</v>
      </c>
      <c r="L97" s="78"/>
      <c r="M97" s="28"/>
      <c r="N97" s="28"/>
      <c r="O97" s="28"/>
      <c r="P97" s="154"/>
      <c r="Q97" s="154"/>
      <c r="R97" s="28"/>
      <c r="S97" s="28"/>
      <c r="T97" s="28"/>
      <c r="U97" s="29">
        <f t="shared" si="68"/>
        <v>0</v>
      </c>
      <c r="V97" s="28"/>
      <c r="W97" s="28"/>
      <c r="X97" s="28"/>
      <c r="Y97" s="29">
        <f t="shared" si="69"/>
        <v>0</v>
      </c>
      <c r="Z97" s="28"/>
      <c r="AA97" s="28"/>
      <c r="AB97" s="28"/>
      <c r="AC97" s="29">
        <f t="shared" si="70"/>
        <v>0</v>
      </c>
      <c r="AD97" s="28"/>
      <c r="AE97" s="169">
        <v>21000000</v>
      </c>
      <c r="AF97" s="28"/>
      <c r="AG97" s="29">
        <f t="shared" si="71"/>
        <v>21000000</v>
      </c>
      <c r="AH97" s="29">
        <f t="shared" si="72"/>
        <v>21000000</v>
      </c>
      <c r="AI97" s="109">
        <f t="shared" si="67"/>
        <v>2.6061962905062519E-2</v>
      </c>
      <c r="AJ97" s="109">
        <f t="shared" si="62"/>
        <v>1.6072604085610037E-3</v>
      </c>
    </row>
    <row r="98" spans="1:36" s="11" customFormat="1" outlineLevel="1" x14ac:dyDescent="0.25">
      <c r="A98" s="23">
        <v>8</v>
      </c>
      <c r="B98" s="23"/>
      <c r="C98" s="176" t="s">
        <v>285</v>
      </c>
      <c r="D98" s="509">
        <v>44859</v>
      </c>
      <c r="E98" s="158" t="s">
        <v>286</v>
      </c>
      <c r="F98" s="158" t="s">
        <v>134</v>
      </c>
      <c r="G98" s="176" t="s">
        <v>135</v>
      </c>
      <c r="H98" s="33"/>
      <c r="I98" s="33"/>
      <c r="J98" s="629"/>
      <c r="K98" s="169">
        <v>29855011</v>
      </c>
      <c r="L98" s="78"/>
      <c r="M98" s="28"/>
      <c r="N98" s="28"/>
      <c r="O98" s="28"/>
      <c r="P98" s="154"/>
      <c r="Q98" s="154"/>
      <c r="R98" s="28"/>
      <c r="S98" s="28"/>
      <c r="T98" s="28"/>
      <c r="U98" s="29">
        <f t="shared" si="68"/>
        <v>0</v>
      </c>
      <c r="V98" s="28"/>
      <c r="W98" s="28"/>
      <c r="X98" s="28"/>
      <c r="Y98" s="29">
        <f t="shared" si="69"/>
        <v>0</v>
      </c>
      <c r="Z98" s="28"/>
      <c r="AA98" s="28"/>
      <c r="AB98" s="28"/>
      <c r="AC98" s="29">
        <f t="shared" si="70"/>
        <v>0</v>
      </c>
      <c r="AD98" s="28"/>
      <c r="AE98" s="169">
        <v>29855011</v>
      </c>
      <c r="AF98" s="28"/>
      <c r="AG98" s="29">
        <f t="shared" si="71"/>
        <v>29855011</v>
      </c>
      <c r="AH98" s="29">
        <f t="shared" si="72"/>
        <v>29855011</v>
      </c>
      <c r="AI98" s="109">
        <f t="shared" si="67"/>
        <v>3.7051437581534931E-2</v>
      </c>
      <c r="AJ98" s="109">
        <f t="shared" si="62"/>
        <v>2.2849893894025361E-3</v>
      </c>
    </row>
    <row r="99" spans="1:36" s="11" customFormat="1" outlineLevel="1" x14ac:dyDescent="0.25">
      <c r="A99" s="23">
        <v>9</v>
      </c>
      <c r="B99" s="23"/>
      <c r="C99" s="176" t="s">
        <v>287</v>
      </c>
      <c r="D99" s="509">
        <v>44858</v>
      </c>
      <c r="E99" s="158" t="s">
        <v>288</v>
      </c>
      <c r="F99" s="158" t="s">
        <v>134</v>
      </c>
      <c r="G99" s="176" t="s">
        <v>135</v>
      </c>
      <c r="H99" s="33"/>
      <c r="I99" s="33"/>
      <c r="J99" s="629"/>
      <c r="K99" s="169">
        <v>30001344</v>
      </c>
      <c r="L99" s="78"/>
      <c r="M99" s="28"/>
      <c r="N99" s="28"/>
      <c r="O99" s="28"/>
      <c r="P99" s="154"/>
      <c r="Q99" s="154"/>
      <c r="R99" s="28"/>
      <c r="S99" s="28"/>
      <c r="T99" s="28"/>
      <c r="U99" s="29">
        <f t="shared" si="68"/>
        <v>0</v>
      </c>
      <c r="V99" s="28"/>
      <c r="W99" s="28"/>
      <c r="X99" s="28"/>
      <c r="Y99" s="29">
        <f t="shared" si="69"/>
        <v>0</v>
      </c>
      <c r="Z99" s="28"/>
      <c r="AA99" s="28"/>
      <c r="AB99" s="28"/>
      <c r="AC99" s="29">
        <f t="shared" si="70"/>
        <v>0</v>
      </c>
      <c r="AD99" s="28"/>
      <c r="AE99" s="169">
        <v>30001344</v>
      </c>
      <c r="AF99" s="28"/>
      <c r="AG99" s="29">
        <f t="shared" si="71"/>
        <v>30001344</v>
      </c>
      <c r="AH99" s="29">
        <f t="shared" si="72"/>
        <v>30001344</v>
      </c>
      <c r="AI99" s="109">
        <f t="shared" si="67"/>
        <v>3.7233043544286665E-2</v>
      </c>
      <c r="AJ99" s="109">
        <f t="shared" si="62"/>
        <v>2.2961891626104387E-3</v>
      </c>
    </row>
    <row r="100" spans="1:36" s="11" customFormat="1" outlineLevel="1" x14ac:dyDescent="0.25">
      <c r="A100" s="23">
        <v>10</v>
      </c>
      <c r="B100" s="23"/>
      <c r="C100" s="176" t="s">
        <v>289</v>
      </c>
      <c r="D100" s="509">
        <v>44858</v>
      </c>
      <c r="E100" s="158" t="s">
        <v>290</v>
      </c>
      <c r="F100" s="158" t="s">
        <v>134</v>
      </c>
      <c r="G100" s="176" t="s">
        <v>135</v>
      </c>
      <c r="H100" s="33"/>
      <c r="I100" s="33"/>
      <c r="J100" s="629"/>
      <c r="K100" s="169">
        <v>29400000</v>
      </c>
      <c r="L100" s="78"/>
      <c r="M100" s="28"/>
      <c r="N100" s="28"/>
      <c r="O100" s="28"/>
      <c r="P100" s="154"/>
      <c r="Q100" s="154"/>
      <c r="R100" s="28"/>
      <c r="S100" s="28"/>
      <c r="T100" s="28"/>
      <c r="U100" s="29">
        <f t="shared" si="68"/>
        <v>0</v>
      </c>
      <c r="V100" s="28"/>
      <c r="W100" s="28"/>
      <c r="X100" s="28"/>
      <c r="Y100" s="29">
        <f t="shared" si="69"/>
        <v>0</v>
      </c>
      <c r="Z100" s="28"/>
      <c r="AA100" s="28"/>
      <c r="AB100" s="28"/>
      <c r="AC100" s="29">
        <f t="shared" si="70"/>
        <v>0</v>
      </c>
      <c r="AD100" s="28"/>
      <c r="AE100" s="169">
        <v>29400000</v>
      </c>
      <c r="AF100" s="28"/>
      <c r="AG100" s="29">
        <f t="shared" si="71"/>
        <v>29400000</v>
      </c>
      <c r="AH100" s="29">
        <f t="shared" si="72"/>
        <v>29400000</v>
      </c>
      <c r="AI100" s="109">
        <f t="shared" si="67"/>
        <v>3.6486748067087529E-2</v>
      </c>
      <c r="AJ100" s="109">
        <f t="shared" si="62"/>
        <v>2.250164571985405E-3</v>
      </c>
    </row>
    <row r="101" spans="1:36" s="11" customFormat="1" outlineLevel="1" x14ac:dyDescent="0.25">
      <c r="A101" s="23">
        <v>11</v>
      </c>
      <c r="B101" s="23"/>
      <c r="C101" s="176" t="s">
        <v>291</v>
      </c>
      <c r="D101" s="509">
        <v>44858</v>
      </c>
      <c r="E101" s="158" t="s">
        <v>292</v>
      </c>
      <c r="F101" s="158" t="s">
        <v>134</v>
      </c>
      <c r="G101" s="176" t="s">
        <v>135</v>
      </c>
      <c r="H101" s="33"/>
      <c r="I101" s="33"/>
      <c r="J101" s="629"/>
      <c r="K101" s="169">
        <v>21000000</v>
      </c>
      <c r="L101" s="78"/>
      <c r="M101" s="28"/>
      <c r="N101" s="28"/>
      <c r="O101" s="28"/>
      <c r="P101" s="154"/>
      <c r="Q101" s="154"/>
      <c r="R101" s="28"/>
      <c r="S101" s="28"/>
      <c r="T101" s="28"/>
      <c r="U101" s="29">
        <f t="shared" si="68"/>
        <v>0</v>
      </c>
      <c r="V101" s="28"/>
      <c r="W101" s="28"/>
      <c r="X101" s="28"/>
      <c r="Y101" s="29">
        <f t="shared" si="69"/>
        <v>0</v>
      </c>
      <c r="Z101" s="28"/>
      <c r="AA101" s="28"/>
      <c r="AB101" s="28"/>
      <c r="AC101" s="29">
        <f t="shared" si="70"/>
        <v>0</v>
      </c>
      <c r="AD101" s="28"/>
      <c r="AE101" s="169">
        <v>21000000</v>
      </c>
      <c r="AF101" s="28"/>
      <c r="AG101" s="29">
        <f t="shared" si="71"/>
        <v>21000000</v>
      </c>
      <c r="AH101" s="29">
        <f t="shared" si="72"/>
        <v>21000000</v>
      </c>
      <c r="AI101" s="109">
        <f t="shared" si="67"/>
        <v>2.6061962905062519E-2</v>
      </c>
      <c r="AJ101" s="109">
        <f t="shared" si="62"/>
        <v>1.6072604085610037E-3</v>
      </c>
    </row>
    <row r="102" spans="1:36" s="11" customFormat="1" outlineLevel="1" x14ac:dyDescent="0.25">
      <c r="A102" s="23">
        <v>12</v>
      </c>
      <c r="B102" s="23"/>
      <c r="C102" s="176" t="s">
        <v>293</v>
      </c>
      <c r="D102" s="509">
        <v>44858</v>
      </c>
      <c r="E102" s="158" t="s">
        <v>294</v>
      </c>
      <c r="F102" s="158" t="s">
        <v>134</v>
      </c>
      <c r="G102" s="176" t="s">
        <v>135</v>
      </c>
      <c r="H102" s="33"/>
      <c r="I102" s="33"/>
      <c r="J102" s="629"/>
      <c r="K102" s="169">
        <v>25967902</v>
      </c>
      <c r="L102" s="78"/>
      <c r="M102" s="28"/>
      <c r="N102" s="28"/>
      <c r="O102" s="28"/>
      <c r="P102" s="154"/>
      <c r="Q102" s="154"/>
      <c r="R102" s="28"/>
      <c r="S102" s="28"/>
      <c r="T102" s="28"/>
      <c r="U102" s="29">
        <f t="shared" si="68"/>
        <v>0</v>
      </c>
      <c r="V102" s="28"/>
      <c r="W102" s="28"/>
      <c r="X102" s="28"/>
      <c r="Y102" s="29">
        <f t="shared" si="69"/>
        <v>0</v>
      </c>
      <c r="Z102" s="28"/>
      <c r="AA102" s="28"/>
      <c r="AB102" s="28"/>
      <c r="AC102" s="29">
        <f t="shared" si="70"/>
        <v>0</v>
      </c>
      <c r="AD102" s="28"/>
      <c r="AE102" s="169">
        <v>25967902</v>
      </c>
      <c r="AF102" s="28"/>
      <c r="AG102" s="29">
        <f t="shared" si="71"/>
        <v>25967902</v>
      </c>
      <c r="AH102" s="29">
        <f t="shared" si="72"/>
        <v>25967902</v>
      </c>
      <c r="AI102" s="109">
        <f t="shared" si="67"/>
        <v>3.2227357078395184E-2</v>
      </c>
      <c r="AJ102" s="109">
        <f t="shared" si="62"/>
        <v>1.9874847989520051E-3</v>
      </c>
    </row>
    <row r="103" spans="1:36" s="11" customFormat="1" outlineLevel="1" x14ac:dyDescent="0.25">
      <c r="A103" s="23">
        <v>13</v>
      </c>
      <c r="B103" s="23"/>
      <c r="C103" s="176" t="s">
        <v>295</v>
      </c>
      <c r="D103" s="509">
        <v>44858</v>
      </c>
      <c r="E103" s="158" t="s">
        <v>296</v>
      </c>
      <c r="F103" s="158" t="s">
        <v>134</v>
      </c>
      <c r="G103" s="176" t="s">
        <v>135</v>
      </c>
      <c r="H103" s="33"/>
      <c r="I103" s="33"/>
      <c r="J103" s="629"/>
      <c r="K103" s="169">
        <v>25200000</v>
      </c>
      <c r="L103" s="78"/>
      <c r="M103" s="28"/>
      <c r="N103" s="28"/>
      <c r="O103" s="28"/>
      <c r="P103" s="154"/>
      <c r="Q103" s="154"/>
      <c r="R103" s="28"/>
      <c r="S103" s="28"/>
      <c r="T103" s="28"/>
      <c r="U103" s="29">
        <f t="shared" si="68"/>
        <v>0</v>
      </c>
      <c r="V103" s="28"/>
      <c r="W103" s="28"/>
      <c r="X103" s="28"/>
      <c r="Y103" s="29">
        <f t="shared" si="69"/>
        <v>0</v>
      </c>
      <c r="Z103" s="28"/>
      <c r="AA103" s="28"/>
      <c r="AB103" s="28"/>
      <c r="AC103" s="29">
        <f t="shared" si="70"/>
        <v>0</v>
      </c>
      <c r="AD103" s="28"/>
      <c r="AE103" s="169">
        <v>25200000</v>
      </c>
      <c r="AF103" s="28"/>
      <c r="AG103" s="29">
        <f t="shared" si="71"/>
        <v>25200000</v>
      </c>
      <c r="AH103" s="29">
        <f t="shared" si="72"/>
        <v>25200000</v>
      </c>
      <c r="AI103" s="109">
        <f t="shared" si="67"/>
        <v>3.1274355486075024E-2</v>
      </c>
      <c r="AJ103" s="109">
        <f t="shared" si="62"/>
        <v>1.9287124902732044E-3</v>
      </c>
    </row>
    <row r="104" spans="1:36" s="11" customFormat="1" outlineLevel="1" x14ac:dyDescent="0.25">
      <c r="A104" s="23">
        <v>14</v>
      </c>
      <c r="B104" s="23"/>
      <c r="C104" s="176" t="s">
        <v>297</v>
      </c>
      <c r="D104" s="509">
        <v>44858</v>
      </c>
      <c r="E104" s="158" t="s">
        <v>298</v>
      </c>
      <c r="F104" s="158" t="s">
        <v>134</v>
      </c>
      <c r="G104" s="176" t="s">
        <v>135</v>
      </c>
      <c r="H104" s="33"/>
      <c r="I104" s="33"/>
      <c r="J104" s="629"/>
      <c r="K104" s="169">
        <v>25200000</v>
      </c>
      <c r="L104" s="78"/>
      <c r="M104" s="28"/>
      <c r="N104" s="28"/>
      <c r="O104" s="28"/>
      <c r="P104" s="154"/>
      <c r="Q104" s="154"/>
      <c r="R104" s="28"/>
      <c r="S104" s="28"/>
      <c r="T104" s="28"/>
      <c r="U104" s="29">
        <f t="shared" si="68"/>
        <v>0</v>
      </c>
      <c r="V104" s="28"/>
      <c r="W104" s="28"/>
      <c r="X104" s="28"/>
      <c r="Y104" s="29">
        <f t="shared" si="69"/>
        <v>0</v>
      </c>
      <c r="Z104" s="28"/>
      <c r="AA104" s="28"/>
      <c r="AB104" s="28"/>
      <c r="AC104" s="29">
        <f t="shared" si="70"/>
        <v>0</v>
      </c>
      <c r="AD104" s="28"/>
      <c r="AE104" s="169">
        <v>25200000</v>
      </c>
      <c r="AF104" s="28"/>
      <c r="AG104" s="29">
        <f t="shared" si="71"/>
        <v>25200000</v>
      </c>
      <c r="AH104" s="29">
        <f t="shared" si="72"/>
        <v>25200000</v>
      </c>
      <c r="AI104" s="109">
        <f t="shared" si="67"/>
        <v>3.1274355486075024E-2</v>
      </c>
      <c r="AJ104" s="109">
        <f t="shared" si="62"/>
        <v>1.9287124902732044E-3</v>
      </c>
    </row>
    <row r="105" spans="1:36" s="11" customFormat="1" outlineLevel="1" x14ac:dyDescent="0.25">
      <c r="A105" s="23">
        <v>15</v>
      </c>
      <c r="B105" s="23"/>
      <c r="C105" s="176" t="s">
        <v>299</v>
      </c>
      <c r="D105" s="509">
        <v>44858</v>
      </c>
      <c r="E105" s="158" t="s">
        <v>300</v>
      </c>
      <c r="F105" s="158" t="s">
        <v>134</v>
      </c>
      <c r="G105" s="176" t="s">
        <v>135</v>
      </c>
      <c r="H105" s="33"/>
      <c r="I105" s="33"/>
      <c r="J105" s="629"/>
      <c r="K105" s="169">
        <v>21000000</v>
      </c>
      <c r="L105" s="78"/>
      <c r="M105" s="28"/>
      <c r="N105" s="28"/>
      <c r="O105" s="28"/>
      <c r="P105" s="154"/>
      <c r="Q105" s="154"/>
      <c r="R105" s="28"/>
      <c r="S105" s="28"/>
      <c r="T105" s="28"/>
      <c r="U105" s="29">
        <f t="shared" si="68"/>
        <v>0</v>
      </c>
      <c r="V105" s="28"/>
      <c r="W105" s="28"/>
      <c r="X105" s="28"/>
      <c r="Y105" s="29">
        <f t="shared" si="69"/>
        <v>0</v>
      </c>
      <c r="Z105" s="28"/>
      <c r="AA105" s="28"/>
      <c r="AB105" s="28"/>
      <c r="AC105" s="29">
        <f t="shared" si="70"/>
        <v>0</v>
      </c>
      <c r="AD105" s="28"/>
      <c r="AE105" s="169">
        <v>21000000</v>
      </c>
      <c r="AF105" s="28"/>
      <c r="AG105" s="29">
        <f t="shared" si="71"/>
        <v>21000000</v>
      </c>
      <c r="AH105" s="29">
        <f t="shared" si="72"/>
        <v>21000000</v>
      </c>
      <c r="AI105" s="109">
        <f t="shared" si="67"/>
        <v>2.6061962905062519E-2</v>
      </c>
      <c r="AJ105" s="109">
        <f t="shared" si="62"/>
        <v>1.6072604085610037E-3</v>
      </c>
    </row>
    <row r="106" spans="1:36" s="11" customFormat="1" outlineLevel="1" x14ac:dyDescent="0.25">
      <c r="A106" s="23">
        <v>16</v>
      </c>
      <c r="B106" s="23"/>
      <c r="C106" s="176" t="s">
        <v>301</v>
      </c>
      <c r="D106" s="509">
        <v>44858</v>
      </c>
      <c r="E106" s="158" t="s">
        <v>302</v>
      </c>
      <c r="F106" s="158" t="s">
        <v>134</v>
      </c>
      <c r="G106" s="176" t="s">
        <v>135</v>
      </c>
      <c r="H106" s="33"/>
      <c r="I106" s="33"/>
      <c r="J106" s="629"/>
      <c r="K106" s="169">
        <v>25200000</v>
      </c>
      <c r="L106" s="78"/>
      <c r="M106" s="28"/>
      <c r="N106" s="28"/>
      <c r="O106" s="28"/>
      <c r="P106" s="154"/>
      <c r="Q106" s="154"/>
      <c r="R106" s="28"/>
      <c r="S106" s="28"/>
      <c r="T106" s="28"/>
      <c r="U106" s="29">
        <f t="shared" si="68"/>
        <v>0</v>
      </c>
      <c r="V106" s="28"/>
      <c r="W106" s="28"/>
      <c r="X106" s="28"/>
      <c r="Y106" s="29">
        <f t="shared" si="69"/>
        <v>0</v>
      </c>
      <c r="Z106" s="28"/>
      <c r="AA106" s="28"/>
      <c r="AB106" s="28"/>
      <c r="AC106" s="29">
        <f t="shared" si="70"/>
        <v>0</v>
      </c>
      <c r="AD106" s="28"/>
      <c r="AE106" s="169">
        <v>25200000</v>
      </c>
      <c r="AF106" s="28"/>
      <c r="AG106" s="29">
        <f t="shared" si="71"/>
        <v>25200000</v>
      </c>
      <c r="AH106" s="29">
        <f t="shared" si="72"/>
        <v>25200000</v>
      </c>
      <c r="AI106" s="109">
        <f t="shared" si="67"/>
        <v>3.1274355486075024E-2</v>
      </c>
      <c r="AJ106" s="109">
        <f t="shared" si="62"/>
        <v>1.9287124902732044E-3</v>
      </c>
    </row>
    <row r="107" spans="1:36" s="11" customFormat="1" outlineLevel="1" x14ac:dyDescent="0.25">
      <c r="A107" s="23">
        <v>17</v>
      </c>
      <c r="B107" s="23"/>
      <c r="C107" s="176" t="s">
        <v>303</v>
      </c>
      <c r="D107" s="509">
        <v>44858</v>
      </c>
      <c r="E107" s="158" t="s">
        <v>304</v>
      </c>
      <c r="F107" s="158" t="s">
        <v>134</v>
      </c>
      <c r="G107" s="176" t="s">
        <v>135</v>
      </c>
      <c r="H107" s="33"/>
      <c r="I107" s="33"/>
      <c r="J107" s="629"/>
      <c r="K107" s="169">
        <v>21000000</v>
      </c>
      <c r="L107" s="78"/>
      <c r="M107" s="28"/>
      <c r="N107" s="28"/>
      <c r="O107" s="28"/>
      <c r="P107" s="154"/>
      <c r="Q107" s="154"/>
      <c r="R107" s="28"/>
      <c r="S107" s="28"/>
      <c r="T107" s="28"/>
      <c r="U107" s="29">
        <f t="shared" si="68"/>
        <v>0</v>
      </c>
      <c r="V107" s="28"/>
      <c r="W107" s="28"/>
      <c r="X107" s="28"/>
      <c r="Y107" s="29">
        <f t="shared" si="69"/>
        <v>0</v>
      </c>
      <c r="Z107" s="28"/>
      <c r="AA107" s="28"/>
      <c r="AB107" s="28"/>
      <c r="AC107" s="29">
        <f t="shared" si="70"/>
        <v>0</v>
      </c>
      <c r="AD107" s="28"/>
      <c r="AE107" s="169">
        <v>21000000</v>
      </c>
      <c r="AF107" s="28"/>
      <c r="AG107" s="29">
        <f t="shared" si="71"/>
        <v>21000000</v>
      </c>
      <c r="AH107" s="29">
        <f t="shared" si="72"/>
        <v>21000000</v>
      </c>
      <c r="AI107" s="109">
        <f t="shared" si="67"/>
        <v>2.6061962905062519E-2</v>
      </c>
      <c r="AJ107" s="109">
        <f t="shared" si="62"/>
        <v>1.6072604085610037E-3</v>
      </c>
    </row>
    <row r="108" spans="1:36" s="11" customFormat="1" outlineLevel="1" x14ac:dyDescent="0.25">
      <c r="A108" s="23">
        <v>18</v>
      </c>
      <c r="B108" s="23"/>
      <c r="C108" s="176" t="s">
        <v>305</v>
      </c>
      <c r="D108" s="509">
        <v>44858</v>
      </c>
      <c r="E108" s="158" t="s">
        <v>306</v>
      </c>
      <c r="F108" s="158" t="s">
        <v>134</v>
      </c>
      <c r="G108" s="176" t="s">
        <v>135</v>
      </c>
      <c r="H108" s="33"/>
      <c r="I108" s="33"/>
      <c r="J108" s="629"/>
      <c r="K108" s="169">
        <v>21000000</v>
      </c>
      <c r="L108" s="78"/>
      <c r="M108" s="28"/>
      <c r="N108" s="28"/>
      <c r="O108" s="28"/>
      <c r="P108" s="154"/>
      <c r="Q108" s="154"/>
      <c r="R108" s="28"/>
      <c r="S108" s="28"/>
      <c r="T108" s="28"/>
      <c r="U108" s="29">
        <f t="shared" si="68"/>
        <v>0</v>
      </c>
      <c r="V108" s="28"/>
      <c r="W108" s="28"/>
      <c r="X108" s="28"/>
      <c r="Y108" s="29">
        <f t="shared" si="69"/>
        <v>0</v>
      </c>
      <c r="Z108" s="28"/>
      <c r="AA108" s="28"/>
      <c r="AB108" s="28"/>
      <c r="AC108" s="29">
        <f t="shared" si="70"/>
        <v>0</v>
      </c>
      <c r="AD108" s="28"/>
      <c r="AE108" s="169">
        <v>21000000</v>
      </c>
      <c r="AF108" s="28"/>
      <c r="AG108" s="29">
        <f t="shared" si="71"/>
        <v>21000000</v>
      </c>
      <c r="AH108" s="29">
        <f t="shared" si="72"/>
        <v>21000000</v>
      </c>
      <c r="AI108" s="109">
        <f t="shared" si="67"/>
        <v>2.6061962905062519E-2</v>
      </c>
      <c r="AJ108" s="109">
        <f t="shared" si="62"/>
        <v>1.6072604085610037E-3</v>
      </c>
    </row>
    <row r="109" spans="1:36" s="11" customFormat="1" outlineLevel="1" x14ac:dyDescent="0.25">
      <c r="A109" s="23">
        <v>19</v>
      </c>
      <c r="B109" s="23"/>
      <c r="C109" s="176" t="s">
        <v>307</v>
      </c>
      <c r="D109" s="509">
        <v>44858</v>
      </c>
      <c r="E109" s="158" t="s">
        <v>308</v>
      </c>
      <c r="F109" s="158" t="s">
        <v>134</v>
      </c>
      <c r="G109" s="176" t="s">
        <v>135</v>
      </c>
      <c r="H109" s="33"/>
      <c r="I109" s="33"/>
      <c r="J109" s="629"/>
      <c r="K109" s="169">
        <v>25200000</v>
      </c>
      <c r="L109" s="78"/>
      <c r="M109" s="28"/>
      <c r="N109" s="28"/>
      <c r="O109" s="28"/>
      <c r="P109" s="154"/>
      <c r="Q109" s="154"/>
      <c r="R109" s="28"/>
      <c r="S109" s="28"/>
      <c r="T109" s="28"/>
      <c r="U109" s="29">
        <f t="shared" si="68"/>
        <v>0</v>
      </c>
      <c r="V109" s="28"/>
      <c r="W109" s="28"/>
      <c r="X109" s="28"/>
      <c r="Y109" s="29">
        <f t="shared" si="69"/>
        <v>0</v>
      </c>
      <c r="Z109" s="28"/>
      <c r="AA109" s="28"/>
      <c r="AB109" s="28"/>
      <c r="AC109" s="29">
        <f t="shared" si="70"/>
        <v>0</v>
      </c>
      <c r="AD109" s="28"/>
      <c r="AE109" s="169">
        <v>25200000</v>
      </c>
      <c r="AF109" s="28"/>
      <c r="AG109" s="29">
        <f t="shared" si="71"/>
        <v>25200000</v>
      </c>
      <c r="AH109" s="29">
        <f t="shared" si="72"/>
        <v>25200000</v>
      </c>
      <c r="AI109" s="109">
        <f t="shared" si="67"/>
        <v>3.1274355486075024E-2</v>
      </c>
      <c r="AJ109" s="109">
        <f t="shared" si="62"/>
        <v>1.9287124902732044E-3</v>
      </c>
    </row>
    <row r="110" spans="1:36" s="11" customFormat="1" outlineLevel="1" x14ac:dyDescent="0.25">
      <c r="A110" s="23">
        <v>20</v>
      </c>
      <c r="B110" s="23"/>
      <c r="C110" s="176" t="s">
        <v>309</v>
      </c>
      <c r="D110" s="509">
        <v>44858</v>
      </c>
      <c r="E110" s="158" t="s">
        <v>310</v>
      </c>
      <c r="F110" s="158" t="s">
        <v>134</v>
      </c>
      <c r="G110" s="176" t="s">
        <v>135</v>
      </c>
      <c r="H110" s="33"/>
      <c r="I110" s="33"/>
      <c r="J110" s="629"/>
      <c r="K110" s="169">
        <v>25200000</v>
      </c>
      <c r="L110" s="78"/>
      <c r="M110" s="28"/>
      <c r="N110" s="28"/>
      <c r="O110" s="28"/>
      <c r="P110" s="154"/>
      <c r="Q110" s="154"/>
      <c r="R110" s="28"/>
      <c r="S110" s="28"/>
      <c r="T110" s="28"/>
      <c r="U110" s="29">
        <f t="shared" si="68"/>
        <v>0</v>
      </c>
      <c r="V110" s="28"/>
      <c r="W110" s="28"/>
      <c r="X110" s="28"/>
      <c r="Y110" s="29">
        <f t="shared" si="69"/>
        <v>0</v>
      </c>
      <c r="Z110" s="28"/>
      <c r="AA110" s="28"/>
      <c r="AB110" s="28"/>
      <c r="AC110" s="29">
        <f t="shared" si="70"/>
        <v>0</v>
      </c>
      <c r="AD110" s="28"/>
      <c r="AE110" s="169">
        <v>25200000</v>
      </c>
      <c r="AF110" s="28"/>
      <c r="AG110" s="29">
        <f t="shared" si="71"/>
        <v>25200000</v>
      </c>
      <c r="AH110" s="29">
        <f t="shared" si="72"/>
        <v>25200000</v>
      </c>
      <c r="AI110" s="109">
        <f t="shared" si="67"/>
        <v>3.1274355486075024E-2</v>
      </c>
      <c r="AJ110" s="109">
        <f t="shared" si="62"/>
        <v>1.9287124902732044E-3</v>
      </c>
    </row>
    <row r="111" spans="1:36" s="11" customFormat="1" outlineLevel="1" x14ac:dyDescent="0.25">
      <c r="A111" s="23">
        <v>21</v>
      </c>
      <c r="B111" s="23"/>
      <c r="C111" s="176" t="s">
        <v>311</v>
      </c>
      <c r="D111" s="509">
        <v>44858</v>
      </c>
      <c r="E111" s="158" t="s">
        <v>312</v>
      </c>
      <c r="F111" s="158" t="s">
        <v>134</v>
      </c>
      <c r="G111" s="176" t="s">
        <v>135</v>
      </c>
      <c r="H111" s="33"/>
      <c r="I111" s="33"/>
      <c r="J111" s="629"/>
      <c r="K111" s="169">
        <v>29400000</v>
      </c>
      <c r="L111" s="78"/>
      <c r="M111" s="28"/>
      <c r="N111" s="28"/>
      <c r="O111" s="28"/>
      <c r="P111" s="154"/>
      <c r="Q111" s="154"/>
      <c r="R111" s="28"/>
      <c r="S111" s="28"/>
      <c r="T111" s="28"/>
      <c r="U111" s="29">
        <f t="shared" si="68"/>
        <v>0</v>
      </c>
      <c r="V111" s="28"/>
      <c r="W111" s="28"/>
      <c r="X111" s="28"/>
      <c r="Y111" s="29">
        <f t="shared" si="69"/>
        <v>0</v>
      </c>
      <c r="Z111" s="28"/>
      <c r="AA111" s="28"/>
      <c r="AB111" s="28"/>
      <c r="AC111" s="29">
        <f t="shared" si="70"/>
        <v>0</v>
      </c>
      <c r="AD111" s="28"/>
      <c r="AE111" s="169">
        <v>29400000</v>
      </c>
      <c r="AF111" s="28"/>
      <c r="AG111" s="29">
        <f t="shared" si="71"/>
        <v>29400000</v>
      </c>
      <c r="AH111" s="29">
        <f t="shared" si="72"/>
        <v>29400000</v>
      </c>
      <c r="AI111" s="109">
        <f t="shared" si="67"/>
        <v>3.6486748067087529E-2</v>
      </c>
      <c r="AJ111" s="109">
        <f t="shared" si="62"/>
        <v>2.250164571985405E-3</v>
      </c>
    </row>
    <row r="112" spans="1:36" s="11" customFormat="1" outlineLevel="1" x14ac:dyDescent="0.25">
      <c r="A112" s="23">
        <v>22</v>
      </c>
      <c r="B112" s="23"/>
      <c r="C112" s="176" t="s">
        <v>313</v>
      </c>
      <c r="D112" s="509">
        <v>44858</v>
      </c>
      <c r="E112" s="158" t="s">
        <v>314</v>
      </c>
      <c r="F112" s="158" t="s">
        <v>134</v>
      </c>
      <c r="G112" s="176" t="s">
        <v>135</v>
      </c>
      <c r="H112" s="33"/>
      <c r="I112" s="33"/>
      <c r="J112" s="629"/>
      <c r="K112" s="169">
        <v>21000000</v>
      </c>
      <c r="L112" s="78"/>
      <c r="M112" s="28"/>
      <c r="N112" s="28"/>
      <c r="O112" s="28"/>
      <c r="P112" s="154"/>
      <c r="Q112" s="154"/>
      <c r="R112" s="28"/>
      <c r="S112" s="28"/>
      <c r="T112" s="28"/>
      <c r="U112" s="29">
        <f t="shared" si="68"/>
        <v>0</v>
      </c>
      <c r="V112" s="28"/>
      <c r="W112" s="28"/>
      <c r="X112" s="28"/>
      <c r="Y112" s="29">
        <f t="shared" si="69"/>
        <v>0</v>
      </c>
      <c r="Z112" s="28"/>
      <c r="AA112" s="28"/>
      <c r="AB112" s="28"/>
      <c r="AC112" s="29">
        <f t="shared" si="70"/>
        <v>0</v>
      </c>
      <c r="AD112" s="28"/>
      <c r="AE112" s="169">
        <v>21000000</v>
      </c>
      <c r="AF112" s="28"/>
      <c r="AG112" s="29">
        <f t="shared" si="71"/>
        <v>21000000</v>
      </c>
      <c r="AH112" s="29">
        <f t="shared" si="72"/>
        <v>21000000</v>
      </c>
      <c r="AI112" s="109">
        <f t="shared" si="67"/>
        <v>2.6061962905062519E-2</v>
      </c>
      <c r="AJ112" s="109">
        <f t="shared" si="62"/>
        <v>1.6072604085610037E-3</v>
      </c>
    </row>
    <row r="113" spans="1:36" s="11" customFormat="1" outlineLevel="1" x14ac:dyDescent="0.25">
      <c r="A113" s="23">
        <v>23</v>
      </c>
      <c r="B113" s="23"/>
      <c r="C113" s="176" t="s">
        <v>315</v>
      </c>
      <c r="D113" s="509">
        <v>44858</v>
      </c>
      <c r="E113" s="158" t="s">
        <v>316</v>
      </c>
      <c r="F113" s="158" t="s">
        <v>134</v>
      </c>
      <c r="G113" s="176" t="s">
        <v>135</v>
      </c>
      <c r="H113" s="33"/>
      <c r="I113" s="33"/>
      <c r="J113" s="629"/>
      <c r="K113" s="169">
        <v>21000000</v>
      </c>
      <c r="L113" s="78"/>
      <c r="M113" s="28"/>
      <c r="N113" s="28"/>
      <c r="O113" s="28"/>
      <c r="P113" s="154"/>
      <c r="Q113" s="154"/>
      <c r="R113" s="28"/>
      <c r="S113" s="28"/>
      <c r="T113" s="28"/>
      <c r="U113" s="29">
        <f t="shared" si="68"/>
        <v>0</v>
      </c>
      <c r="V113" s="28"/>
      <c r="W113" s="28"/>
      <c r="X113" s="28"/>
      <c r="Y113" s="29">
        <f t="shared" si="69"/>
        <v>0</v>
      </c>
      <c r="Z113" s="28"/>
      <c r="AA113" s="28"/>
      <c r="AB113" s="28"/>
      <c r="AC113" s="29">
        <f t="shared" si="70"/>
        <v>0</v>
      </c>
      <c r="AD113" s="28"/>
      <c r="AE113" s="169">
        <v>21000000</v>
      </c>
      <c r="AF113" s="28"/>
      <c r="AG113" s="29">
        <f t="shared" si="71"/>
        <v>21000000</v>
      </c>
      <c r="AH113" s="29">
        <f t="shared" si="72"/>
        <v>21000000</v>
      </c>
      <c r="AI113" s="109">
        <f t="shared" si="67"/>
        <v>2.6061962905062519E-2</v>
      </c>
      <c r="AJ113" s="109">
        <f t="shared" si="62"/>
        <v>1.6072604085610037E-3</v>
      </c>
    </row>
    <row r="114" spans="1:36" s="11" customFormat="1" outlineLevel="1" x14ac:dyDescent="0.25">
      <c r="A114" s="23">
        <v>24</v>
      </c>
      <c r="B114" s="23"/>
      <c r="C114" s="176" t="s">
        <v>317</v>
      </c>
      <c r="D114" s="509">
        <v>44858</v>
      </c>
      <c r="E114" s="158" t="s">
        <v>318</v>
      </c>
      <c r="F114" s="158" t="s">
        <v>134</v>
      </c>
      <c r="G114" s="176" t="s">
        <v>135</v>
      </c>
      <c r="H114" s="33"/>
      <c r="I114" s="33"/>
      <c r="J114" s="629"/>
      <c r="K114" s="169">
        <v>27513750</v>
      </c>
      <c r="L114" s="78"/>
      <c r="M114" s="28"/>
      <c r="N114" s="28"/>
      <c r="O114" s="28"/>
      <c r="P114" s="154"/>
      <c r="Q114" s="154"/>
      <c r="R114" s="28"/>
      <c r="S114" s="28"/>
      <c r="T114" s="28"/>
      <c r="U114" s="29">
        <f t="shared" si="68"/>
        <v>0</v>
      </c>
      <c r="V114" s="28"/>
      <c r="W114" s="28"/>
      <c r="X114" s="28"/>
      <c r="Y114" s="29">
        <f t="shared" si="69"/>
        <v>0</v>
      </c>
      <c r="Z114" s="28"/>
      <c r="AA114" s="28"/>
      <c r="AB114" s="28"/>
      <c r="AC114" s="29">
        <f t="shared" si="70"/>
        <v>0</v>
      </c>
      <c r="AD114" s="28"/>
      <c r="AE114" s="169">
        <v>27513750</v>
      </c>
      <c r="AF114" s="28"/>
      <c r="AG114" s="29">
        <f t="shared" si="71"/>
        <v>27513750</v>
      </c>
      <c r="AH114" s="29">
        <f t="shared" si="72"/>
        <v>27513750</v>
      </c>
      <c r="AI114" s="109">
        <f t="shared" si="67"/>
        <v>3.4145825327579232E-2</v>
      </c>
      <c r="AJ114" s="109">
        <f t="shared" si="62"/>
        <v>2.1057981460021577E-3</v>
      </c>
    </row>
    <row r="115" spans="1:36" s="11" customFormat="1" outlineLevel="1" x14ac:dyDescent="0.25">
      <c r="A115" s="23">
        <v>25</v>
      </c>
      <c r="B115" s="23"/>
      <c r="C115" s="176" t="s">
        <v>319</v>
      </c>
      <c r="D115" s="509">
        <v>44858</v>
      </c>
      <c r="E115" s="158" t="s">
        <v>320</v>
      </c>
      <c r="F115" s="158" t="s">
        <v>134</v>
      </c>
      <c r="G115" s="176" t="s">
        <v>135</v>
      </c>
      <c r="H115" s="33"/>
      <c r="I115" s="33"/>
      <c r="J115" s="629"/>
      <c r="K115" s="169">
        <v>21000000</v>
      </c>
      <c r="L115" s="78"/>
      <c r="M115" s="28"/>
      <c r="N115" s="28"/>
      <c r="O115" s="28"/>
      <c r="P115" s="154"/>
      <c r="Q115" s="154"/>
      <c r="R115" s="28"/>
      <c r="S115" s="28"/>
      <c r="T115" s="28"/>
      <c r="U115" s="29">
        <f t="shared" si="68"/>
        <v>0</v>
      </c>
      <c r="V115" s="28"/>
      <c r="W115" s="28"/>
      <c r="X115" s="28"/>
      <c r="Y115" s="29">
        <f t="shared" si="69"/>
        <v>0</v>
      </c>
      <c r="Z115" s="28"/>
      <c r="AA115" s="28"/>
      <c r="AB115" s="28"/>
      <c r="AC115" s="29">
        <f t="shared" si="70"/>
        <v>0</v>
      </c>
      <c r="AD115" s="28"/>
      <c r="AE115" s="169">
        <v>21000000</v>
      </c>
      <c r="AF115" s="28"/>
      <c r="AG115" s="29">
        <f t="shared" si="71"/>
        <v>21000000</v>
      </c>
      <c r="AH115" s="29">
        <f t="shared" si="72"/>
        <v>21000000</v>
      </c>
      <c r="AI115" s="109">
        <f t="shared" si="67"/>
        <v>2.6061962905062519E-2</v>
      </c>
      <c r="AJ115" s="109">
        <f t="shared" si="62"/>
        <v>1.6072604085610037E-3</v>
      </c>
    </row>
    <row r="116" spans="1:36" s="11" customFormat="1" outlineLevel="1" x14ac:dyDescent="0.25">
      <c r="A116" s="23">
        <v>26</v>
      </c>
      <c r="B116" s="23"/>
      <c r="C116" s="176" t="s">
        <v>321</v>
      </c>
      <c r="D116" s="509">
        <v>44858</v>
      </c>
      <c r="E116" s="158" t="s">
        <v>322</v>
      </c>
      <c r="F116" s="158" t="s">
        <v>134</v>
      </c>
      <c r="G116" s="176" t="s">
        <v>135</v>
      </c>
      <c r="H116" s="33"/>
      <c r="I116" s="33"/>
      <c r="J116" s="629"/>
      <c r="K116" s="169">
        <v>23374923</v>
      </c>
      <c r="L116" s="78"/>
      <c r="M116" s="28"/>
      <c r="N116" s="28"/>
      <c r="O116" s="28"/>
      <c r="P116" s="154"/>
      <c r="Q116" s="154"/>
      <c r="R116" s="28"/>
      <c r="S116" s="28"/>
      <c r="T116" s="28"/>
      <c r="U116" s="29">
        <f t="shared" si="68"/>
        <v>0</v>
      </c>
      <c r="V116" s="28"/>
      <c r="W116" s="28"/>
      <c r="X116" s="28"/>
      <c r="Y116" s="29">
        <f t="shared" si="69"/>
        <v>0</v>
      </c>
      <c r="Z116" s="28"/>
      <c r="AA116" s="28"/>
      <c r="AB116" s="28"/>
      <c r="AC116" s="29">
        <f t="shared" si="70"/>
        <v>0</v>
      </c>
      <c r="AD116" s="28"/>
      <c r="AE116" s="169">
        <v>23374923</v>
      </c>
      <c r="AF116" s="28"/>
      <c r="AG116" s="29">
        <f t="shared" si="71"/>
        <v>23374923</v>
      </c>
      <c r="AH116" s="29">
        <f t="shared" si="72"/>
        <v>23374923</v>
      </c>
      <c r="AI116" s="109">
        <f t="shared" si="67"/>
        <v>2.9009351244509176E-2</v>
      </c>
      <c r="AJ116" s="109">
        <f t="shared" si="62"/>
        <v>1.7890280138600954E-3</v>
      </c>
    </row>
    <row r="117" spans="1:36" s="11" customFormat="1" outlineLevel="1" x14ac:dyDescent="0.25">
      <c r="A117" s="23">
        <v>27</v>
      </c>
      <c r="B117" s="23"/>
      <c r="C117" s="176" t="s">
        <v>323</v>
      </c>
      <c r="D117" s="509">
        <v>44858</v>
      </c>
      <c r="E117" s="158" t="s">
        <v>324</v>
      </c>
      <c r="F117" s="158" t="s">
        <v>134</v>
      </c>
      <c r="G117" s="176" t="s">
        <v>135</v>
      </c>
      <c r="H117" s="33"/>
      <c r="I117" s="33"/>
      <c r="J117" s="629"/>
      <c r="K117" s="169">
        <v>29400000</v>
      </c>
      <c r="L117" s="78"/>
      <c r="M117" s="28"/>
      <c r="N117" s="28"/>
      <c r="O117" s="28"/>
      <c r="P117" s="154"/>
      <c r="Q117" s="154"/>
      <c r="R117" s="28"/>
      <c r="S117" s="28"/>
      <c r="T117" s="28"/>
      <c r="U117" s="29">
        <f t="shared" si="68"/>
        <v>0</v>
      </c>
      <c r="V117" s="28"/>
      <c r="W117" s="28"/>
      <c r="X117" s="28"/>
      <c r="Y117" s="29">
        <f t="shared" si="69"/>
        <v>0</v>
      </c>
      <c r="Z117" s="28"/>
      <c r="AA117" s="28"/>
      <c r="AB117" s="28"/>
      <c r="AC117" s="29">
        <f t="shared" si="70"/>
        <v>0</v>
      </c>
      <c r="AD117" s="28"/>
      <c r="AE117" s="169">
        <v>29400000</v>
      </c>
      <c r="AF117" s="28"/>
      <c r="AG117" s="29">
        <f t="shared" si="71"/>
        <v>29400000</v>
      </c>
      <c r="AH117" s="29">
        <f t="shared" si="72"/>
        <v>29400000</v>
      </c>
      <c r="AI117" s="109">
        <f t="shared" si="67"/>
        <v>3.6486748067087529E-2</v>
      </c>
      <c r="AJ117" s="109">
        <f t="shared" si="62"/>
        <v>2.250164571985405E-3</v>
      </c>
    </row>
    <row r="118" spans="1:36" s="11" customFormat="1" outlineLevel="1" x14ac:dyDescent="0.25">
      <c r="A118" s="23">
        <v>28</v>
      </c>
      <c r="B118" s="23"/>
      <c r="C118" s="176" t="s">
        <v>325</v>
      </c>
      <c r="D118" s="509">
        <v>44858</v>
      </c>
      <c r="E118" s="158" t="s">
        <v>326</v>
      </c>
      <c r="F118" s="158" t="s">
        <v>134</v>
      </c>
      <c r="G118" s="176" t="s">
        <v>135</v>
      </c>
      <c r="H118" s="33"/>
      <c r="I118" s="33"/>
      <c r="J118" s="629"/>
      <c r="K118" s="169">
        <v>25000000</v>
      </c>
      <c r="L118" s="78"/>
      <c r="M118" s="28"/>
      <c r="N118" s="28"/>
      <c r="O118" s="28"/>
      <c r="P118" s="154"/>
      <c r="Q118" s="154"/>
      <c r="R118" s="28"/>
      <c r="S118" s="28"/>
      <c r="T118" s="28"/>
      <c r="U118" s="29">
        <f t="shared" si="68"/>
        <v>0</v>
      </c>
      <c r="V118" s="28"/>
      <c r="W118" s="28"/>
      <c r="X118" s="28"/>
      <c r="Y118" s="29">
        <f t="shared" si="69"/>
        <v>0</v>
      </c>
      <c r="Z118" s="28"/>
      <c r="AA118" s="28"/>
      <c r="AB118" s="28"/>
      <c r="AC118" s="29">
        <f t="shared" si="70"/>
        <v>0</v>
      </c>
      <c r="AD118" s="28"/>
      <c r="AE118" s="169">
        <v>25000000</v>
      </c>
      <c r="AF118" s="28"/>
      <c r="AG118" s="29">
        <f t="shared" si="71"/>
        <v>25000000</v>
      </c>
      <c r="AH118" s="29">
        <f t="shared" si="72"/>
        <v>25000000</v>
      </c>
      <c r="AI118" s="109">
        <f t="shared" si="67"/>
        <v>3.1026146315550618E-2</v>
      </c>
      <c r="AJ118" s="109">
        <f t="shared" si="62"/>
        <v>1.9134052482869092E-3</v>
      </c>
    </row>
    <row r="119" spans="1:36" s="11" customFormat="1" outlineLevel="1" x14ac:dyDescent="0.25">
      <c r="A119" s="23">
        <v>29</v>
      </c>
      <c r="B119" s="23"/>
      <c r="C119" s="176" t="s">
        <v>327</v>
      </c>
      <c r="D119" s="509">
        <v>44858</v>
      </c>
      <c r="E119" s="158" t="s">
        <v>328</v>
      </c>
      <c r="F119" s="158" t="s">
        <v>134</v>
      </c>
      <c r="G119" s="176" t="s">
        <v>135</v>
      </c>
      <c r="H119" s="33"/>
      <c r="I119" s="33"/>
      <c r="J119" s="629"/>
      <c r="K119" s="169">
        <v>25200000</v>
      </c>
      <c r="L119" s="78"/>
      <c r="M119" s="28"/>
      <c r="N119" s="28"/>
      <c r="O119" s="28"/>
      <c r="P119" s="154"/>
      <c r="Q119" s="154"/>
      <c r="R119" s="28"/>
      <c r="S119" s="28"/>
      <c r="T119" s="28"/>
      <c r="U119" s="29">
        <f t="shared" si="68"/>
        <v>0</v>
      </c>
      <c r="V119" s="28"/>
      <c r="W119" s="28"/>
      <c r="X119" s="28"/>
      <c r="Y119" s="29">
        <f t="shared" si="69"/>
        <v>0</v>
      </c>
      <c r="Z119" s="28"/>
      <c r="AA119" s="28"/>
      <c r="AB119" s="28"/>
      <c r="AC119" s="29">
        <f t="shared" si="70"/>
        <v>0</v>
      </c>
      <c r="AD119" s="28"/>
      <c r="AE119" s="169">
        <v>25200000</v>
      </c>
      <c r="AF119" s="28"/>
      <c r="AG119" s="29">
        <f t="shared" si="71"/>
        <v>25200000</v>
      </c>
      <c r="AH119" s="29">
        <f t="shared" si="72"/>
        <v>25200000</v>
      </c>
      <c r="AI119" s="109">
        <f t="shared" si="67"/>
        <v>3.1274355486075024E-2</v>
      </c>
      <c r="AJ119" s="109">
        <f t="shared" si="62"/>
        <v>1.9287124902732044E-3</v>
      </c>
    </row>
    <row r="120" spans="1:36" s="11" customFormat="1" outlineLevel="1" x14ac:dyDescent="0.25">
      <c r="A120" s="23">
        <v>30</v>
      </c>
      <c r="B120" s="23"/>
      <c r="C120" s="176" t="s">
        <v>329</v>
      </c>
      <c r="D120" s="509">
        <v>44873</v>
      </c>
      <c r="E120" s="158" t="s">
        <v>330</v>
      </c>
      <c r="F120" s="158" t="s">
        <v>134</v>
      </c>
      <c r="G120" s="176" t="s">
        <v>135</v>
      </c>
      <c r="H120" s="33"/>
      <c r="I120" s="33"/>
      <c r="J120" s="629"/>
      <c r="K120" s="169">
        <v>37733421</v>
      </c>
      <c r="L120" s="78"/>
      <c r="M120" s="28"/>
      <c r="N120" s="28"/>
      <c r="O120" s="28"/>
      <c r="P120" s="154"/>
      <c r="Q120" s="154"/>
      <c r="R120" s="28"/>
      <c r="S120" s="28"/>
      <c r="T120" s="28"/>
      <c r="U120" s="29">
        <f t="shared" si="63"/>
        <v>0</v>
      </c>
      <c r="V120" s="28"/>
      <c r="W120" s="28"/>
      <c r="X120" s="28"/>
      <c r="Y120" s="29">
        <f t="shared" si="64"/>
        <v>0</v>
      </c>
      <c r="Z120" s="28"/>
      <c r="AA120" s="28"/>
      <c r="AB120" s="28"/>
      <c r="AC120" s="29">
        <f t="shared" si="65"/>
        <v>0</v>
      </c>
      <c r="AD120" s="28"/>
      <c r="AE120" s="169">
        <v>37733421</v>
      </c>
      <c r="AF120" s="28"/>
      <c r="AG120" s="29">
        <f t="shared" si="66"/>
        <v>37733421</v>
      </c>
      <c r="AH120" s="29">
        <f t="shared" si="61"/>
        <v>37733421</v>
      </c>
      <c r="AI120" s="109">
        <f t="shared" si="67"/>
        <v>4.6828905637290814E-2</v>
      </c>
      <c r="AJ120" s="109">
        <f t="shared" si="62"/>
        <v>2.887973031088779E-3</v>
      </c>
    </row>
    <row r="121" spans="1:36" s="11" customFormat="1" outlineLevel="1" x14ac:dyDescent="0.25">
      <c r="A121" s="23">
        <v>31</v>
      </c>
      <c r="B121" s="23"/>
      <c r="C121" s="176" t="s">
        <v>331</v>
      </c>
      <c r="D121" s="509">
        <v>44858</v>
      </c>
      <c r="E121" s="158" t="s">
        <v>332</v>
      </c>
      <c r="F121" s="158" t="s">
        <v>134</v>
      </c>
      <c r="G121" s="176" t="s">
        <v>135</v>
      </c>
      <c r="H121" s="33"/>
      <c r="I121" s="33"/>
      <c r="J121" s="629"/>
      <c r="K121" s="169">
        <v>25200000</v>
      </c>
      <c r="L121" s="78"/>
      <c r="M121" s="28"/>
      <c r="N121" s="28"/>
      <c r="O121" s="28"/>
      <c r="P121" s="154"/>
      <c r="Q121" s="154"/>
      <c r="R121" s="28"/>
      <c r="S121" s="28"/>
      <c r="T121" s="28"/>
      <c r="U121" s="29">
        <f t="shared" si="63"/>
        <v>0</v>
      </c>
      <c r="V121" s="28"/>
      <c r="W121" s="28"/>
      <c r="X121" s="28"/>
      <c r="Y121" s="29">
        <f t="shared" si="64"/>
        <v>0</v>
      </c>
      <c r="Z121" s="28"/>
      <c r="AA121" s="28"/>
      <c r="AB121" s="28"/>
      <c r="AC121" s="29">
        <f t="shared" si="65"/>
        <v>0</v>
      </c>
      <c r="AD121" s="28"/>
      <c r="AE121" s="169">
        <v>25200000</v>
      </c>
      <c r="AF121" s="28"/>
      <c r="AG121" s="29">
        <f t="shared" ref="AG121:AG122" si="73">SUM(AD121:AF121)</f>
        <v>25200000</v>
      </c>
      <c r="AH121" s="29">
        <f t="shared" ref="AH121:AH122" si="74">SUM(U121,Y121,AC121,AG121)</f>
        <v>25200000</v>
      </c>
      <c r="AI121" s="109">
        <f t="shared" si="67"/>
        <v>3.1274355486075024E-2</v>
      </c>
      <c r="AJ121" s="109">
        <f t="shared" si="62"/>
        <v>1.9287124902732044E-3</v>
      </c>
    </row>
    <row r="122" spans="1:36" s="11" customFormat="1" outlineLevel="1" x14ac:dyDescent="0.25">
      <c r="A122" s="23">
        <v>32</v>
      </c>
      <c r="B122" s="23"/>
      <c r="C122" s="176" t="s">
        <v>333</v>
      </c>
      <c r="D122" s="509">
        <v>44861</v>
      </c>
      <c r="E122" s="158" t="s">
        <v>334</v>
      </c>
      <c r="F122" s="158" t="s">
        <v>134</v>
      </c>
      <c r="G122" s="176" t="s">
        <v>135</v>
      </c>
      <c r="H122" s="33"/>
      <c r="I122" s="33"/>
      <c r="J122" s="629"/>
      <c r="K122" s="169">
        <v>21000000</v>
      </c>
      <c r="L122" s="78"/>
      <c r="M122" s="28"/>
      <c r="N122" s="28"/>
      <c r="O122" s="28"/>
      <c r="P122" s="154"/>
      <c r="Q122" s="154"/>
      <c r="R122" s="28"/>
      <c r="S122" s="28"/>
      <c r="T122" s="28"/>
      <c r="U122" s="29">
        <f t="shared" si="63"/>
        <v>0</v>
      </c>
      <c r="V122" s="28"/>
      <c r="W122" s="28"/>
      <c r="X122" s="28"/>
      <c r="Y122" s="29">
        <f t="shared" si="64"/>
        <v>0</v>
      </c>
      <c r="Z122" s="28"/>
      <c r="AA122" s="28"/>
      <c r="AB122" s="28"/>
      <c r="AC122" s="29">
        <f t="shared" si="65"/>
        <v>0</v>
      </c>
      <c r="AD122" s="28"/>
      <c r="AE122" s="144"/>
      <c r="AF122" s="28">
        <v>21000000</v>
      </c>
      <c r="AG122" s="29">
        <f t="shared" si="73"/>
        <v>21000000</v>
      </c>
      <c r="AH122" s="29">
        <f t="shared" si="74"/>
        <v>21000000</v>
      </c>
      <c r="AI122" s="109">
        <f t="shared" si="67"/>
        <v>2.6061962905062519E-2</v>
      </c>
      <c r="AJ122" s="109">
        <f t="shared" si="62"/>
        <v>1.6072604085610037E-3</v>
      </c>
    </row>
    <row r="123" spans="1:36" s="11" customFormat="1" x14ac:dyDescent="0.25">
      <c r="A123" s="574" t="s">
        <v>57</v>
      </c>
      <c r="B123" s="579"/>
      <c r="C123" s="575"/>
      <c r="D123" s="575"/>
      <c r="E123" s="575"/>
      <c r="F123" s="575"/>
      <c r="G123" s="575"/>
      <c r="H123" s="575"/>
      <c r="I123" s="576"/>
      <c r="J123" s="222">
        <f>+J90</f>
        <v>805772001</v>
      </c>
      <c r="K123" s="222">
        <f>SUM(K91:K122)</f>
        <v>805772001</v>
      </c>
      <c r="L123" s="528"/>
      <c r="M123" s="222">
        <f>SUM(M91:M122)</f>
        <v>0</v>
      </c>
      <c r="N123" s="222">
        <f>SUM(N91:N122)</f>
        <v>0</v>
      </c>
      <c r="O123" s="222">
        <f>SUM(O91:O122)</f>
        <v>0</v>
      </c>
      <c r="P123" s="223"/>
      <c r="Q123" s="538"/>
      <c r="R123" s="222">
        <f t="shared" ref="R123:AH123" si="75">SUM(R91:R122)</f>
        <v>0</v>
      </c>
      <c r="S123" s="222">
        <f t="shared" si="75"/>
        <v>0</v>
      </c>
      <c r="T123" s="222">
        <f t="shared" si="75"/>
        <v>0</v>
      </c>
      <c r="U123" s="222">
        <f t="shared" si="75"/>
        <v>0</v>
      </c>
      <c r="V123" s="222">
        <f t="shared" si="75"/>
        <v>0</v>
      </c>
      <c r="W123" s="222">
        <f t="shared" si="75"/>
        <v>0</v>
      </c>
      <c r="X123" s="222">
        <f t="shared" si="75"/>
        <v>0</v>
      </c>
      <c r="Y123" s="222">
        <f t="shared" si="75"/>
        <v>0</v>
      </c>
      <c r="Z123" s="222">
        <f t="shared" si="75"/>
        <v>0</v>
      </c>
      <c r="AA123" s="222">
        <f t="shared" si="75"/>
        <v>0</v>
      </c>
      <c r="AB123" s="222">
        <f t="shared" si="75"/>
        <v>0</v>
      </c>
      <c r="AC123" s="222">
        <f t="shared" si="75"/>
        <v>0</v>
      </c>
      <c r="AD123" s="222">
        <f t="shared" si="75"/>
        <v>0</v>
      </c>
      <c r="AE123" s="222">
        <f t="shared" si="75"/>
        <v>763772001</v>
      </c>
      <c r="AF123" s="222">
        <f t="shared" si="75"/>
        <v>42000000</v>
      </c>
      <c r="AG123" s="222">
        <f t="shared" si="75"/>
        <v>805772001</v>
      </c>
      <c r="AH123" s="222">
        <f t="shared" si="75"/>
        <v>805772001</v>
      </c>
      <c r="AI123" s="230">
        <f>IF(ISERROR(AH123/J123),0,AH123/J123)</f>
        <v>1</v>
      </c>
      <c r="AJ123" s="230">
        <f>IF(ISERROR(AH123/$AH$366),0,AH123/$AH$366)</f>
        <v>6.1670735025441785E-2</v>
      </c>
    </row>
    <row r="124" spans="1:36" x14ac:dyDescent="0.25">
      <c r="A124" s="620" t="s">
        <v>58</v>
      </c>
      <c r="B124" s="621"/>
      <c r="C124" s="621"/>
      <c r="D124" s="621"/>
      <c r="E124" s="622"/>
      <c r="F124" s="16"/>
      <c r="G124" s="5"/>
      <c r="H124" s="17"/>
      <c r="I124" s="17"/>
      <c r="J124" s="628">
        <v>817473803</v>
      </c>
      <c r="K124" s="7"/>
      <c r="L124" s="18"/>
      <c r="M124" s="19"/>
      <c r="N124" s="19"/>
      <c r="O124" s="19"/>
      <c r="P124" s="5"/>
      <c r="Q124" s="20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108"/>
      <c r="AJ124" s="108"/>
    </row>
    <row r="125" spans="1:36" s="11" customFormat="1" outlineLevel="1" x14ac:dyDescent="0.25">
      <c r="A125" s="23">
        <v>1</v>
      </c>
      <c r="B125" s="23"/>
      <c r="C125" s="176" t="s">
        <v>335</v>
      </c>
      <c r="D125" s="509">
        <v>44876</v>
      </c>
      <c r="E125" s="158" t="s">
        <v>336</v>
      </c>
      <c r="F125" s="158" t="s">
        <v>134</v>
      </c>
      <c r="G125" s="176" t="s">
        <v>135</v>
      </c>
      <c r="H125" s="25"/>
      <c r="I125" s="25"/>
      <c r="J125" s="629"/>
      <c r="K125" s="169">
        <v>29982098</v>
      </c>
      <c r="L125" s="78"/>
      <c r="M125" s="28"/>
      <c r="N125" s="28"/>
      <c r="O125" s="28"/>
      <c r="P125" s="78"/>
      <c r="Q125" s="78"/>
      <c r="R125" s="28"/>
      <c r="S125" s="28"/>
      <c r="T125" s="28"/>
      <c r="U125" s="29">
        <f>SUM(R125:T125)</f>
        <v>0</v>
      </c>
      <c r="V125" s="28"/>
      <c r="W125" s="28"/>
      <c r="X125" s="28"/>
      <c r="Y125" s="29">
        <f>SUM(V125:X125)</f>
        <v>0</v>
      </c>
      <c r="Z125" s="28"/>
      <c r="AA125" s="28"/>
      <c r="AB125" s="28"/>
      <c r="AC125" s="29">
        <f>SUM(Z125:AB125)</f>
        <v>0</v>
      </c>
      <c r="AD125" s="184"/>
      <c r="AE125" s="67"/>
      <c r="AF125" s="169">
        <v>29982098</v>
      </c>
      <c r="AG125" s="29">
        <f>SUM(AD125:AF125)</f>
        <v>29982098</v>
      </c>
      <c r="AH125" s="29">
        <f t="shared" ref="AH125:AH126" si="76">SUM(U125,Y125,AC125,AG125)</f>
        <v>29982098</v>
      </c>
      <c r="AI125" s="109">
        <f>IF(ISERROR(AH125/$J$124),0,AH125/$J$124)</f>
        <v>3.6676524544236679E-2</v>
      </c>
      <c r="AJ125" s="109">
        <f t="shared" ref="AJ125:AJ154" si="77">IF(ISERROR(AH125/$AH$366),"-",AH125/$AH$366)</f>
        <v>2.2947161467140975E-3</v>
      </c>
    </row>
    <row r="126" spans="1:36" s="11" customFormat="1" outlineLevel="1" x14ac:dyDescent="0.25">
      <c r="A126" s="23">
        <v>2</v>
      </c>
      <c r="B126" s="23"/>
      <c r="C126" s="176" t="s">
        <v>337</v>
      </c>
      <c r="D126" s="509">
        <v>44875</v>
      </c>
      <c r="E126" s="158" t="s">
        <v>338</v>
      </c>
      <c r="F126" s="158" t="s">
        <v>134</v>
      </c>
      <c r="G126" s="176" t="s">
        <v>135</v>
      </c>
      <c r="H126" s="33"/>
      <c r="I126" s="33"/>
      <c r="J126" s="629"/>
      <c r="K126" s="169">
        <v>32137500</v>
      </c>
      <c r="L126" s="78"/>
      <c r="M126" s="28"/>
      <c r="N126" s="28"/>
      <c r="O126" s="28"/>
      <c r="P126" s="154"/>
      <c r="Q126" s="154"/>
      <c r="R126" s="28"/>
      <c r="S126" s="28"/>
      <c r="T126" s="28"/>
      <c r="U126" s="29">
        <f t="shared" ref="U126" si="78">SUM(R126:T126)</f>
        <v>0</v>
      </c>
      <c r="V126" s="28"/>
      <c r="W126" s="28"/>
      <c r="X126" s="28"/>
      <c r="Y126" s="29">
        <f t="shared" ref="Y126" si="79">SUM(V126:X126)</f>
        <v>0</v>
      </c>
      <c r="Z126" s="28"/>
      <c r="AA126" s="28"/>
      <c r="AB126" s="28"/>
      <c r="AC126" s="29">
        <f t="shared" ref="AC126" si="80">SUM(Z126:AB126)</f>
        <v>0</v>
      </c>
      <c r="AD126" s="184"/>
      <c r="AE126" s="67"/>
      <c r="AF126" s="169">
        <v>32137500</v>
      </c>
      <c r="AG126" s="29">
        <f t="shared" ref="AG126" si="81">SUM(AD126:AF126)</f>
        <v>32137500</v>
      </c>
      <c r="AH126" s="29">
        <f t="shared" si="76"/>
        <v>32137500</v>
      </c>
      <c r="AI126" s="109">
        <f t="shared" ref="AI126:AI154" si="82">IF(ISERROR(AH126/$J$124),0,AH126/$J$124)</f>
        <v>3.9313186406782018E-2</v>
      </c>
      <c r="AJ126" s="109">
        <f t="shared" si="77"/>
        <v>2.4596824466728219E-3</v>
      </c>
    </row>
    <row r="127" spans="1:36" s="11" customFormat="1" outlineLevel="1" x14ac:dyDescent="0.25">
      <c r="A127" s="23">
        <v>3</v>
      </c>
      <c r="B127" s="23"/>
      <c r="C127" s="176" t="s">
        <v>339</v>
      </c>
      <c r="D127" s="509">
        <v>44875</v>
      </c>
      <c r="E127" s="158" t="s">
        <v>340</v>
      </c>
      <c r="F127" s="158" t="s">
        <v>134</v>
      </c>
      <c r="G127" s="176" t="s">
        <v>135</v>
      </c>
      <c r="H127" s="33"/>
      <c r="I127" s="33"/>
      <c r="J127" s="629"/>
      <c r="K127" s="169">
        <v>30178038</v>
      </c>
      <c r="L127" s="78"/>
      <c r="M127" s="28"/>
      <c r="N127" s="28"/>
      <c r="O127" s="28"/>
      <c r="P127" s="154"/>
      <c r="Q127" s="154"/>
      <c r="R127" s="28"/>
      <c r="S127" s="28"/>
      <c r="T127" s="28"/>
      <c r="U127" s="29">
        <f t="shared" ref="U127:U154" si="83">SUM(R127:T127)</f>
        <v>0</v>
      </c>
      <c r="V127" s="28"/>
      <c r="W127" s="28"/>
      <c r="X127" s="28"/>
      <c r="Y127" s="29">
        <f t="shared" ref="Y127:Y154" si="84">SUM(V127:X127)</f>
        <v>0</v>
      </c>
      <c r="Z127" s="28"/>
      <c r="AA127" s="28"/>
      <c r="AB127" s="28"/>
      <c r="AC127" s="29">
        <f t="shared" ref="AC127:AC154" si="85">SUM(Z127:AB127)</f>
        <v>0</v>
      </c>
      <c r="AD127" s="9"/>
      <c r="AE127" s="184"/>
      <c r="AF127" s="169">
        <v>30178038</v>
      </c>
      <c r="AG127" s="29">
        <f>SUM(AE127:AF127)</f>
        <v>30178038</v>
      </c>
      <c r="AH127" s="29">
        <f t="shared" ref="AH127:AH154" si="86">SUM(U127,Y127,AC127,AG127)</f>
        <v>30178038</v>
      </c>
      <c r="AI127" s="109">
        <f t="shared" si="82"/>
        <v>3.6916214182339979E-2</v>
      </c>
      <c r="AJ127" s="109">
        <f t="shared" si="77"/>
        <v>2.3097126516880714E-3</v>
      </c>
    </row>
    <row r="128" spans="1:36" s="11" customFormat="1" outlineLevel="1" x14ac:dyDescent="0.25">
      <c r="A128" s="23">
        <v>4</v>
      </c>
      <c r="B128" s="23"/>
      <c r="C128" s="176" t="s">
        <v>341</v>
      </c>
      <c r="D128" s="509">
        <v>44875</v>
      </c>
      <c r="E128" s="158" t="s">
        <v>342</v>
      </c>
      <c r="F128" s="158" t="s">
        <v>134</v>
      </c>
      <c r="G128" s="176" t="s">
        <v>135</v>
      </c>
      <c r="H128" s="33"/>
      <c r="I128" s="33"/>
      <c r="J128" s="629"/>
      <c r="K128" s="169">
        <v>21000000</v>
      </c>
      <c r="L128" s="78"/>
      <c r="M128" s="28"/>
      <c r="N128" s="28"/>
      <c r="O128" s="28"/>
      <c r="P128" s="154"/>
      <c r="Q128" s="154"/>
      <c r="R128" s="28"/>
      <c r="S128" s="28"/>
      <c r="T128" s="28"/>
      <c r="U128" s="29">
        <f t="shared" si="83"/>
        <v>0</v>
      </c>
      <c r="V128" s="28"/>
      <c r="W128" s="28"/>
      <c r="X128" s="28"/>
      <c r="Y128" s="29">
        <f t="shared" si="84"/>
        <v>0</v>
      </c>
      <c r="Z128" s="28"/>
      <c r="AA128" s="28"/>
      <c r="AB128" s="28"/>
      <c r="AC128" s="29">
        <f t="shared" si="85"/>
        <v>0</v>
      </c>
      <c r="AD128" s="184"/>
      <c r="AE128" s="67"/>
      <c r="AF128" s="169">
        <v>21000000</v>
      </c>
      <c r="AG128" s="29">
        <f t="shared" ref="AG128:AG154" si="87">SUM(AD128:AF128)</f>
        <v>21000000</v>
      </c>
      <c r="AH128" s="29">
        <f t="shared" si="86"/>
        <v>21000000</v>
      </c>
      <c r="AI128" s="109">
        <f t="shared" si="82"/>
        <v>2.5688896601864561E-2</v>
      </c>
      <c r="AJ128" s="109">
        <f t="shared" si="77"/>
        <v>1.6072604085610037E-3</v>
      </c>
    </row>
    <row r="129" spans="1:36" s="11" customFormat="1" outlineLevel="1" x14ac:dyDescent="0.25">
      <c r="A129" s="23">
        <v>5</v>
      </c>
      <c r="B129" s="23"/>
      <c r="C129" s="176" t="s">
        <v>343</v>
      </c>
      <c r="D129" s="509">
        <v>44875</v>
      </c>
      <c r="E129" s="158" t="s">
        <v>344</v>
      </c>
      <c r="F129" s="158" t="s">
        <v>134</v>
      </c>
      <c r="G129" s="176" t="s">
        <v>135</v>
      </c>
      <c r="H129" s="33"/>
      <c r="I129" s="33"/>
      <c r="J129" s="629"/>
      <c r="K129" s="169">
        <v>29785000</v>
      </c>
      <c r="L129" s="78"/>
      <c r="M129" s="28"/>
      <c r="N129" s="28"/>
      <c r="O129" s="28"/>
      <c r="P129" s="154"/>
      <c r="Q129" s="154"/>
      <c r="R129" s="28"/>
      <c r="S129" s="28"/>
      <c r="T129" s="28"/>
      <c r="U129" s="29">
        <f t="shared" si="83"/>
        <v>0</v>
      </c>
      <c r="V129" s="28"/>
      <c r="W129" s="28"/>
      <c r="X129" s="28"/>
      <c r="Y129" s="29">
        <f t="shared" si="84"/>
        <v>0</v>
      </c>
      <c r="Z129" s="28"/>
      <c r="AA129" s="28"/>
      <c r="AB129" s="28"/>
      <c r="AC129" s="29">
        <f t="shared" si="85"/>
        <v>0</v>
      </c>
      <c r="AD129" s="184"/>
      <c r="AE129" s="184"/>
      <c r="AF129" s="169">
        <v>29785000</v>
      </c>
      <c r="AG129" s="29">
        <f t="shared" si="87"/>
        <v>29785000</v>
      </c>
      <c r="AH129" s="29">
        <f t="shared" si="86"/>
        <v>29785000</v>
      </c>
      <c r="AI129" s="109">
        <f t="shared" si="82"/>
        <v>3.6435418346977902E-2</v>
      </c>
      <c r="AJ129" s="109">
        <f t="shared" si="77"/>
        <v>2.2796310128090237E-3</v>
      </c>
    </row>
    <row r="130" spans="1:36" s="11" customFormat="1" outlineLevel="1" x14ac:dyDescent="0.25">
      <c r="A130" s="23">
        <v>6</v>
      </c>
      <c r="B130" s="23"/>
      <c r="C130" s="176" t="s">
        <v>345</v>
      </c>
      <c r="D130" s="509">
        <v>44875</v>
      </c>
      <c r="E130" s="158" t="s">
        <v>346</v>
      </c>
      <c r="F130" s="158" t="s">
        <v>134</v>
      </c>
      <c r="G130" s="176" t="s">
        <v>135</v>
      </c>
      <c r="H130" s="33"/>
      <c r="I130" s="33"/>
      <c r="J130" s="629"/>
      <c r="K130" s="169">
        <v>26220000</v>
      </c>
      <c r="L130" s="78"/>
      <c r="M130" s="28"/>
      <c r="N130" s="28"/>
      <c r="O130" s="28"/>
      <c r="P130" s="154"/>
      <c r="Q130" s="154"/>
      <c r="R130" s="28"/>
      <c r="S130" s="28"/>
      <c r="T130" s="28"/>
      <c r="U130" s="29">
        <f t="shared" si="83"/>
        <v>0</v>
      </c>
      <c r="V130" s="28"/>
      <c r="W130" s="28"/>
      <c r="X130" s="28"/>
      <c r="Y130" s="29">
        <f t="shared" si="84"/>
        <v>0</v>
      </c>
      <c r="Z130" s="28"/>
      <c r="AA130" s="28"/>
      <c r="AB130" s="28"/>
      <c r="AC130" s="29">
        <f t="shared" si="85"/>
        <v>0</v>
      </c>
      <c r="AD130" s="184"/>
      <c r="AE130" s="67"/>
      <c r="AF130" s="169">
        <v>26220000</v>
      </c>
      <c r="AG130" s="29">
        <f t="shared" si="87"/>
        <v>26220000</v>
      </c>
      <c r="AH130" s="29">
        <f t="shared" si="86"/>
        <v>26220000</v>
      </c>
      <c r="AI130" s="109">
        <f t="shared" si="82"/>
        <v>3.2074422328613753E-2</v>
      </c>
      <c r="AJ130" s="109">
        <f t="shared" si="77"/>
        <v>2.0067794244033104E-3</v>
      </c>
    </row>
    <row r="131" spans="1:36" s="11" customFormat="1" outlineLevel="1" x14ac:dyDescent="0.25">
      <c r="A131" s="23">
        <v>7</v>
      </c>
      <c r="B131" s="23"/>
      <c r="C131" s="176" t="s">
        <v>347</v>
      </c>
      <c r="D131" s="509">
        <v>44875</v>
      </c>
      <c r="E131" s="158" t="s">
        <v>348</v>
      </c>
      <c r="F131" s="158" t="s">
        <v>134</v>
      </c>
      <c r="G131" s="176" t="s">
        <v>135</v>
      </c>
      <c r="H131" s="33"/>
      <c r="I131" s="33"/>
      <c r="J131" s="629"/>
      <c r="K131" s="169">
        <v>27751800</v>
      </c>
      <c r="L131" s="78"/>
      <c r="M131" s="28"/>
      <c r="N131" s="28"/>
      <c r="O131" s="28"/>
      <c r="P131" s="154"/>
      <c r="Q131" s="154"/>
      <c r="R131" s="28"/>
      <c r="S131" s="28"/>
      <c r="T131" s="28"/>
      <c r="U131" s="29">
        <f t="shared" si="83"/>
        <v>0</v>
      </c>
      <c r="V131" s="28"/>
      <c r="W131" s="28"/>
      <c r="X131" s="28"/>
      <c r="Y131" s="29">
        <f t="shared" si="84"/>
        <v>0</v>
      </c>
      <c r="Z131" s="28"/>
      <c r="AA131" s="28"/>
      <c r="AB131" s="28"/>
      <c r="AC131" s="29">
        <f t="shared" si="85"/>
        <v>0</v>
      </c>
      <c r="AD131" s="184"/>
      <c r="AE131" s="184"/>
      <c r="AF131" s="169">
        <v>27751800</v>
      </c>
      <c r="AG131" s="29">
        <f t="shared" si="87"/>
        <v>27751800</v>
      </c>
      <c r="AH131" s="29">
        <f t="shared" si="86"/>
        <v>27751800</v>
      </c>
      <c r="AI131" s="109">
        <f t="shared" si="82"/>
        <v>3.3948243843601185E-2</v>
      </c>
      <c r="AJ131" s="109">
        <f t="shared" si="77"/>
        <v>2.124017590776346E-3</v>
      </c>
    </row>
    <row r="132" spans="1:36" s="11" customFormat="1" outlineLevel="1" x14ac:dyDescent="0.25">
      <c r="A132" s="23">
        <v>8</v>
      </c>
      <c r="B132" s="23"/>
      <c r="C132" s="176" t="s">
        <v>349</v>
      </c>
      <c r="D132" s="509">
        <v>44875</v>
      </c>
      <c r="E132" s="158" t="s">
        <v>350</v>
      </c>
      <c r="F132" s="158" t="s">
        <v>134</v>
      </c>
      <c r="G132" s="176" t="s">
        <v>135</v>
      </c>
      <c r="H132" s="33"/>
      <c r="I132" s="33"/>
      <c r="J132" s="629"/>
      <c r="K132" s="169">
        <v>21000000</v>
      </c>
      <c r="L132" s="78"/>
      <c r="M132" s="28"/>
      <c r="N132" s="28"/>
      <c r="O132" s="28"/>
      <c r="P132" s="154"/>
      <c r="Q132" s="154"/>
      <c r="R132" s="28"/>
      <c r="S132" s="28"/>
      <c r="T132" s="28"/>
      <c r="U132" s="29">
        <f t="shared" si="83"/>
        <v>0</v>
      </c>
      <c r="V132" s="28"/>
      <c r="W132" s="28"/>
      <c r="X132" s="28"/>
      <c r="Y132" s="29">
        <f t="shared" si="84"/>
        <v>0</v>
      </c>
      <c r="Z132" s="28"/>
      <c r="AA132" s="28"/>
      <c r="AB132" s="28"/>
      <c r="AC132" s="29">
        <f t="shared" si="85"/>
        <v>0</v>
      </c>
      <c r="AD132" s="9"/>
      <c r="AE132" s="184"/>
      <c r="AF132" s="169">
        <v>21000000</v>
      </c>
      <c r="AG132" s="29">
        <f>SUM(AE132:AF132)</f>
        <v>21000000</v>
      </c>
      <c r="AH132" s="29">
        <f t="shared" si="86"/>
        <v>21000000</v>
      </c>
      <c r="AI132" s="109">
        <f t="shared" si="82"/>
        <v>2.5688896601864561E-2</v>
      </c>
      <c r="AJ132" s="109">
        <f t="shared" si="77"/>
        <v>1.6072604085610037E-3</v>
      </c>
    </row>
    <row r="133" spans="1:36" s="11" customFormat="1" outlineLevel="1" x14ac:dyDescent="0.25">
      <c r="A133" s="23">
        <v>9</v>
      </c>
      <c r="B133" s="23"/>
      <c r="C133" s="176" t="s">
        <v>351</v>
      </c>
      <c r="D133" s="509">
        <v>44875</v>
      </c>
      <c r="E133" s="158" t="s">
        <v>352</v>
      </c>
      <c r="F133" s="158" t="s">
        <v>134</v>
      </c>
      <c r="G133" s="176" t="s">
        <v>135</v>
      </c>
      <c r="H133" s="33"/>
      <c r="I133" s="33"/>
      <c r="J133" s="629"/>
      <c r="K133" s="169">
        <v>29325000</v>
      </c>
      <c r="L133" s="78"/>
      <c r="M133" s="28"/>
      <c r="N133" s="28"/>
      <c r="O133" s="28"/>
      <c r="P133" s="154"/>
      <c r="Q133" s="154"/>
      <c r="R133" s="28"/>
      <c r="S133" s="28"/>
      <c r="T133" s="28"/>
      <c r="U133" s="29">
        <f t="shared" si="83"/>
        <v>0</v>
      </c>
      <c r="V133" s="28"/>
      <c r="W133" s="28"/>
      <c r="X133" s="28"/>
      <c r="Y133" s="29">
        <f t="shared" si="84"/>
        <v>0</v>
      </c>
      <c r="Z133" s="28"/>
      <c r="AA133" s="28"/>
      <c r="AB133" s="28"/>
      <c r="AC133" s="29">
        <f t="shared" si="85"/>
        <v>0</v>
      </c>
      <c r="AD133" s="184"/>
      <c r="AE133" s="67"/>
      <c r="AF133" s="169">
        <v>29325000</v>
      </c>
      <c r="AG133" s="29">
        <f t="shared" si="87"/>
        <v>29325000</v>
      </c>
      <c r="AH133" s="29">
        <f t="shared" si="86"/>
        <v>29325000</v>
      </c>
      <c r="AI133" s="109">
        <f t="shared" si="82"/>
        <v>3.5872709183318016E-2</v>
      </c>
      <c r="AJ133" s="109">
        <f t="shared" si="77"/>
        <v>2.2444243562405445E-3</v>
      </c>
    </row>
    <row r="134" spans="1:36" s="11" customFormat="1" outlineLevel="1" x14ac:dyDescent="0.25">
      <c r="A134" s="23">
        <v>10</v>
      </c>
      <c r="B134" s="23"/>
      <c r="C134" s="176" t="s">
        <v>353</v>
      </c>
      <c r="D134" s="509">
        <v>44875</v>
      </c>
      <c r="E134" s="158" t="s">
        <v>354</v>
      </c>
      <c r="F134" s="158" t="s">
        <v>134</v>
      </c>
      <c r="G134" s="176" t="s">
        <v>135</v>
      </c>
      <c r="H134" s="33"/>
      <c r="I134" s="33"/>
      <c r="J134" s="629"/>
      <c r="K134" s="169">
        <v>32315000</v>
      </c>
      <c r="L134" s="78"/>
      <c r="M134" s="28"/>
      <c r="N134" s="28"/>
      <c r="O134" s="28"/>
      <c r="P134" s="154"/>
      <c r="Q134" s="154"/>
      <c r="R134" s="28"/>
      <c r="S134" s="28"/>
      <c r="T134" s="28"/>
      <c r="U134" s="29">
        <f t="shared" si="83"/>
        <v>0</v>
      </c>
      <c r="V134" s="28"/>
      <c r="W134" s="28"/>
      <c r="X134" s="28"/>
      <c r="Y134" s="29">
        <f t="shared" si="84"/>
        <v>0</v>
      </c>
      <c r="Z134" s="28"/>
      <c r="AA134" s="28"/>
      <c r="AB134" s="28"/>
      <c r="AC134" s="29">
        <f t="shared" si="85"/>
        <v>0</v>
      </c>
      <c r="AD134" s="184"/>
      <c r="AE134" s="184"/>
      <c r="AF134" s="169">
        <v>32315000</v>
      </c>
      <c r="AG134" s="29">
        <f t="shared" si="87"/>
        <v>32315000</v>
      </c>
      <c r="AH134" s="29">
        <f t="shared" si="86"/>
        <v>32315000</v>
      </c>
      <c r="AI134" s="109">
        <f t="shared" si="82"/>
        <v>3.9530318747107301E-2</v>
      </c>
      <c r="AJ134" s="109">
        <f t="shared" si="77"/>
        <v>2.4732676239356587E-3</v>
      </c>
    </row>
    <row r="135" spans="1:36" s="11" customFormat="1" outlineLevel="1" x14ac:dyDescent="0.25">
      <c r="A135" s="23">
        <v>11</v>
      </c>
      <c r="B135" s="23"/>
      <c r="C135" s="176" t="s">
        <v>162</v>
      </c>
      <c r="D135" s="509">
        <v>44875</v>
      </c>
      <c r="E135" s="158" t="s">
        <v>355</v>
      </c>
      <c r="F135" s="158" t="s">
        <v>134</v>
      </c>
      <c r="G135" s="176" t="s">
        <v>135</v>
      </c>
      <c r="H135" s="33"/>
      <c r="I135" s="33"/>
      <c r="J135" s="629"/>
      <c r="K135" s="169">
        <v>21000000</v>
      </c>
      <c r="L135" s="78"/>
      <c r="M135" s="28"/>
      <c r="N135" s="28"/>
      <c r="O135" s="28"/>
      <c r="P135" s="154"/>
      <c r="Q135" s="154"/>
      <c r="R135" s="28"/>
      <c r="S135" s="28"/>
      <c r="T135" s="28"/>
      <c r="U135" s="29">
        <f t="shared" si="83"/>
        <v>0</v>
      </c>
      <c r="V135" s="28"/>
      <c r="W135" s="28"/>
      <c r="X135" s="28"/>
      <c r="Y135" s="29">
        <f t="shared" si="84"/>
        <v>0</v>
      </c>
      <c r="Z135" s="28"/>
      <c r="AA135" s="28"/>
      <c r="AB135" s="28"/>
      <c r="AC135" s="29">
        <f t="shared" si="85"/>
        <v>0</v>
      </c>
      <c r="AD135" s="184"/>
      <c r="AE135" s="67"/>
      <c r="AF135" s="169">
        <v>21000000</v>
      </c>
      <c r="AG135" s="29">
        <f t="shared" si="87"/>
        <v>21000000</v>
      </c>
      <c r="AH135" s="29">
        <f t="shared" si="86"/>
        <v>21000000</v>
      </c>
      <c r="AI135" s="109">
        <f t="shared" si="82"/>
        <v>2.5688896601864561E-2</v>
      </c>
      <c r="AJ135" s="109">
        <f t="shared" si="77"/>
        <v>1.6072604085610037E-3</v>
      </c>
    </row>
    <row r="136" spans="1:36" s="11" customFormat="1" outlineLevel="1" x14ac:dyDescent="0.25">
      <c r="A136" s="23">
        <v>12</v>
      </c>
      <c r="B136" s="23"/>
      <c r="C136" s="176" t="s">
        <v>356</v>
      </c>
      <c r="D136" s="509">
        <v>44875</v>
      </c>
      <c r="E136" s="158" t="s">
        <v>357</v>
      </c>
      <c r="F136" s="158" t="s">
        <v>134</v>
      </c>
      <c r="G136" s="176" t="s">
        <v>135</v>
      </c>
      <c r="H136" s="33"/>
      <c r="I136" s="33"/>
      <c r="J136" s="629"/>
      <c r="K136" s="169">
        <v>24000000</v>
      </c>
      <c r="L136" s="78"/>
      <c r="M136" s="28"/>
      <c r="N136" s="28"/>
      <c r="O136" s="28"/>
      <c r="P136" s="154"/>
      <c r="Q136" s="154"/>
      <c r="R136" s="28"/>
      <c r="S136" s="28"/>
      <c r="T136" s="28"/>
      <c r="U136" s="29">
        <f t="shared" si="83"/>
        <v>0</v>
      </c>
      <c r="V136" s="28"/>
      <c r="W136" s="28"/>
      <c r="X136" s="28"/>
      <c r="Y136" s="29">
        <f t="shared" si="84"/>
        <v>0</v>
      </c>
      <c r="Z136" s="28"/>
      <c r="AA136" s="28"/>
      <c r="AB136" s="28"/>
      <c r="AC136" s="29">
        <f t="shared" si="85"/>
        <v>0</v>
      </c>
      <c r="AD136" s="184"/>
      <c r="AE136" s="67"/>
      <c r="AF136" s="169">
        <v>24000000</v>
      </c>
      <c r="AG136" s="29">
        <f t="shared" si="87"/>
        <v>24000000</v>
      </c>
      <c r="AH136" s="29">
        <f t="shared" si="86"/>
        <v>24000000</v>
      </c>
      <c r="AI136" s="109">
        <f t="shared" si="82"/>
        <v>2.9358738973559499E-2</v>
      </c>
      <c r="AJ136" s="109">
        <f t="shared" si="77"/>
        <v>1.8368690383554329E-3</v>
      </c>
    </row>
    <row r="137" spans="1:36" s="11" customFormat="1" outlineLevel="1" x14ac:dyDescent="0.25">
      <c r="A137" s="23">
        <v>13</v>
      </c>
      <c r="B137" s="23"/>
      <c r="C137" s="176" t="s">
        <v>358</v>
      </c>
      <c r="D137" s="509">
        <v>44875</v>
      </c>
      <c r="E137" s="158" t="s">
        <v>359</v>
      </c>
      <c r="F137" s="158" t="s">
        <v>134</v>
      </c>
      <c r="G137" s="176" t="s">
        <v>135</v>
      </c>
      <c r="H137" s="33"/>
      <c r="I137" s="33"/>
      <c r="J137" s="629"/>
      <c r="K137" s="169">
        <v>40200000</v>
      </c>
      <c r="L137" s="78"/>
      <c r="M137" s="28"/>
      <c r="N137" s="28"/>
      <c r="O137" s="28"/>
      <c r="P137" s="154"/>
      <c r="Q137" s="154"/>
      <c r="R137" s="28"/>
      <c r="S137" s="28"/>
      <c r="T137" s="28"/>
      <c r="U137" s="29">
        <f t="shared" si="83"/>
        <v>0</v>
      </c>
      <c r="V137" s="28"/>
      <c r="W137" s="28"/>
      <c r="X137" s="28"/>
      <c r="Y137" s="29">
        <f t="shared" si="84"/>
        <v>0</v>
      </c>
      <c r="Z137" s="28"/>
      <c r="AA137" s="28"/>
      <c r="AB137" s="28"/>
      <c r="AC137" s="29">
        <f t="shared" si="85"/>
        <v>0</v>
      </c>
      <c r="AD137" s="184"/>
      <c r="AE137" s="67"/>
      <c r="AF137" s="169">
        <v>40200000</v>
      </c>
      <c r="AG137" s="29">
        <f t="shared" si="87"/>
        <v>40200000</v>
      </c>
      <c r="AH137" s="29">
        <f t="shared" si="86"/>
        <v>40200000</v>
      </c>
      <c r="AI137" s="109">
        <f t="shared" si="82"/>
        <v>4.9175887780712163E-2</v>
      </c>
      <c r="AJ137" s="109">
        <f t="shared" si="77"/>
        <v>3.0767556392453498E-3</v>
      </c>
    </row>
    <row r="138" spans="1:36" s="11" customFormat="1" outlineLevel="1" x14ac:dyDescent="0.25">
      <c r="A138" s="23">
        <v>14</v>
      </c>
      <c r="B138" s="23"/>
      <c r="C138" s="176" t="s">
        <v>360</v>
      </c>
      <c r="D138" s="509">
        <v>44875</v>
      </c>
      <c r="E138" s="158" t="s">
        <v>361</v>
      </c>
      <c r="F138" s="158" t="s">
        <v>134</v>
      </c>
      <c r="G138" s="176" t="s">
        <v>135</v>
      </c>
      <c r="H138" s="33"/>
      <c r="I138" s="33"/>
      <c r="J138" s="629"/>
      <c r="K138" s="169">
        <v>21000000</v>
      </c>
      <c r="L138" s="78"/>
      <c r="M138" s="28"/>
      <c r="N138" s="28"/>
      <c r="O138" s="28"/>
      <c r="P138" s="154"/>
      <c r="Q138" s="154"/>
      <c r="R138" s="28"/>
      <c r="S138" s="28"/>
      <c r="T138" s="28"/>
      <c r="U138" s="29">
        <f t="shared" si="83"/>
        <v>0</v>
      </c>
      <c r="V138" s="28"/>
      <c r="W138" s="28"/>
      <c r="X138" s="28"/>
      <c r="Y138" s="29">
        <f t="shared" si="84"/>
        <v>0</v>
      </c>
      <c r="Z138" s="28"/>
      <c r="AA138" s="28"/>
      <c r="AB138" s="28"/>
      <c r="AC138" s="29">
        <f t="shared" si="85"/>
        <v>0</v>
      </c>
      <c r="AD138" s="9"/>
      <c r="AE138" s="184"/>
      <c r="AF138" s="169">
        <v>21000000</v>
      </c>
      <c r="AG138" s="29">
        <f>SUM(AE138:AF138)</f>
        <v>21000000</v>
      </c>
      <c r="AH138" s="29">
        <f t="shared" si="86"/>
        <v>21000000</v>
      </c>
      <c r="AI138" s="109">
        <f t="shared" si="82"/>
        <v>2.5688896601864561E-2</v>
      </c>
      <c r="AJ138" s="109">
        <f t="shared" si="77"/>
        <v>1.6072604085610037E-3</v>
      </c>
    </row>
    <row r="139" spans="1:36" s="11" customFormat="1" outlineLevel="1" x14ac:dyDescent="0.25">
      <c r="A139" s="23">
        <v>15</v>
      </c>
      <c r="B139" s="23"/>
      <c r="C139" s="176" t="s">
        <v>362</v>
      </c>
      <c r="D139" s="509">
        <v>44875</v>
      </c>
      <c r="E139" s="158" t="s">
        <v>363</v>
      </c>
      <c r="F139" s="158" t="s">
        <v>134</v>
      </c>
      <c r="G139" s="176" t="s">
        <v>135</v>
      </c>
      <c r="H139" s="33"/>
      <c r="I139" s="33"/>
      <c r="J139" s="629"/>
      <c r="K139" s="169">
        <v>21121753</v>
      </c>
      <c r="L139" s="78"/>
      <c r="M139" s="28"/>
      <c r="N139" s="28"/>
      <c r="O139" s="28"/>
      <c r="P139" s="154"/>
      <c r="Q139" s="154"/>
      <c r="R139" s="28"/>
      <c r="S139" s="28"/>
      <c r="T139" s="28"/>
      <c r="U139" s="29">
        <f t="shared" si="83"/>
        <v>0</v>
      </c>
      <c r="V139" s="28"/>
      <c r="W139" s="28"/>
      <c r="X139" s="28"/>
      <c r="Y139" s="29">
        <f t="shared" si="84"/>
        <v>0</v>
      </c>
      <c r="Z139" s="28"/>
      <c r="AA139" s="28"/>
      <c r="AB139" s="28"/>
      <c r="AC139" s="29">
        <f t="shared" si="85"/>
        <v>0</v>
      </c>
      <c r="AD139" s="184"/>
      <c r="AE139" s="67"/>
      <c r="AF139" s="169">
        <v>21121753</v>
      </c>
      <c r="AG139" s="29">
        <f t="shared" si="87"/>
        <v>21121753</v>
      </c>
      <c r="AH139" s="29">
        <f t="shared" si="86"/>
        <v>21121753</v>
      </c>
      <c r="AI139" s="109">
        <f t="shared" si="82"/>
        <v>2.583783470795822E-2</v>
      </c>
      <c r="AJ139" s="109">
        <f t="shared" si="77"/>
        <v>1.6165789217287908E-3</v>
      </c>
    </row>
    <row r="140" spans="1:36" s="11" customFormat="1" outlineLevel="1" x14ac:dyDescent="0.25">
      <c r="A140" s="23">
        <v>16</v>
      </c>
      <c r="B140" s="23"/>
      <c r="C140" s="176" t="s">
        <v>193</v>
      </c>
      <c r="D140" s="509">
        <v>44875</v>
      </c>
      <c r="E140" s="158" t="s">
        <v>364</v>
      </c>
      <c r="F140" s="158" t="s">
        <v>134</v>
      </c>
      <c r="G140" s="176" t="s">
        <v>135</v>
      </c>
      <c r="H140" s="33"/>
      <c r="I140" s="33"/>
      <c r="J140" s="629"/>
      <c r="K140" s="169">
        <v>21000000</v>
      </c>
      <c r="L140" s="78"/>
      <c r="M140" s="28"/>
      <c r="N140" s="28"/>
      <c r="O140" s="28"/>
      <c r="P140" s="154"/>
      <c r="Q140" s="154"/>
      <c r="R140" s="28"/>
      <c r="S140" s="28"/>
      <c r="T140" s="28"/>
      <c r="U140" s="29">
        <f t="shared" si="83"/>
        <v>0</v>
      </c>
      <c r="V140" s="28"/>
      <c r="W140" s="28"/>
      <c r="X140" s="28"/>
      <c r="Y140" s="29">
        <f t="shared" si="84"/>
        <v>0</v>
      </c>
      <c r="Z140" s="28"/>
      <c r="AA140" s="28"/>
      <c r="AB140" s="28"/>
      <c r="AC140" s="29">
        <f t="shared" si="85"/>
        <v>0</v>
      </c>
      <c r="AD140" s="9"/>
      <c r="AE140" s="184"/>
      <c r="AF140" s="169">
        <v>21000000</v>
      </c>
      <c r="AG140" s="29">
        <f>SUM(AE140:AF140)</f>
        <v>21000000</v>
      </c>
      <c r="AH140" s="29">
        <f t="shared" si="86"/>
        <v>21000000</v>
      </c>
      <c r="AI140" s="109">
        <f t="shared" si="82"/>
        <v>2.5688896601864561E-2</v>
      </c>
      <c r="AJ140" s="109">
        <f t="shared" si="77"/>
        <v>1.6072604085610037E-3</v>
      </c>
    </row>
    <row r="141" spans="1:36" s="11" customFormat="1" outlineLevel="1" x14ac:dyDescent="0.25">
      <c r="A141" s="23">
        <v>17</v>
      </c>
      <c r="B141" s="23"/>
      <c r="C141" s="176" t="s">
        <v>365</v>
      </c>
      <c r="D141" s="509">
        <v>44875</v>
      </c>
      <c r="E141" s="158" t="s">
        <v>366</v>
      </c>
      <c r="F141" s="158" t="s">
        <v>134</v>
      </c>
      <c r="G141" s="176" t="s">
        <v>135</v>
      </c>
      <c r="H141" s="33"/>
      <c r="I141" s="33"/>
      <c r="J141" s="629"/>
      <c r="K141" s="169">
        <v>21000000</v>
      </c>
      <c r="L141" s="78"/>
      <c r="M141" s="28"/>
      <c r="N141" s="28"/>
      <c r="O141" s="28"/>
      <c r="P141" s="154"/>
      <c r="Q141" s="154"/>
      <c r="R141" s="28"/>
      <c r="S141" s="28"/>
      <c r="T141" s="28"/>
      <c r="U141" s="29">
        <f t="shared" si="83"/>
        <v>0</v>
      </c>
      <c r="V141" s="28"/>
      <c r="W141" s="28"/>
      <c r="X141" s="28"/>
      <c r="Y141" s="29">
        <f t="shared" si="84"/>
        <v>0</v>
      </c>
      <c r="Z141" s="28"/>
      <c r="AA141" s="28"/>
      <c r="AB141" s="28"/>
      <c r="AC141" s="29">
        <f t="shared" si="85"/>
        <v>0</v>
      </c>
      <c r="AD141" s="9"/>
      <c r="AE141" s="184"/>
      <c r="AF141" s="169">
        <v>21000000</v>
      </c>
      <c r="AG141" s="29">
        <f>SUM(AE141:AF141)</f>
        <v>21000000</v>
      </c>
      <c r="AH141" s="29">
        <f t="shared" si="86"/>
        <v>21000000</v>
      </c>
      <c r="AI141" s="109">
        <f t="shared" si="82"/>
        <v>2.5688896601864561E-2</v>
      </c>
      <c r="AJ141" s="109">
        <f t="shared" si="77"/>
        <v>1.6072604085610037E-3</v>
      </c>
    </row>
    <row r="142" spans="1:36" s="11" customFormat="1" outlineLevel="1" x14ac:dyDescent="0.25">
      <c r="A142" s="23">
        <v>18</v>
      </c>
      <c r="B142" s="23"/>
      <c r="C142" s="176" t="s">
        <v>367</v>
      </c>
      <c r="D142" s="509">
        <v>44875</v>
      </c>
      <c r="E142" s="158" t="s">
        <v>368</v>
      </c>
      <c r="F142" s="158" t="s">
        <v>134</v>
      </c>
      <c r="G142" s="176" t="s">
        <v>135</v>
      </c>
      <c r="H142" s="33"/>
      <c r="I142" s="33"/>
      <c r="J142" s="629"/>
      <c r="K142" s="169">
        <v>24578742</v>
      </c>
      <c r="L142" s="78"/>
      <c r="M142" s="28"/>
      <c r="N142" s="28"/>
      <c r="O142" s="28"/>
      <c r="P142" s="154"/>
      <c r="Q142" s="154"/>
      <c r="R142" s="28"/>
      <c r="S142" s="28"/>
      <c r="T142" s="28"/>
      <c r="U142" s="29">
        <f t="shared" si="83"/>
        <v>0</v>
      </c>
      <c r="V142" s="28"/>
      <c r="W142" s="28"/>
      <c r="X142" s="28"/>
      <c r="Y142" s="29">
        <f t="shared" si="84"/>
        <v>0</v>
      </c>
      <c r="Z142" s="28"/>
      <c r="AA142" s="28"/>
      <c r="AB142" s="28"/>
      <c r="AC142" s="29">
        <f t="shared" si="85"/>
        <v>0</v>
      </c>
      <c r="AD142" s="184"/>
      <c r="AE142" s="67"/>
      <c r="AF142" s="169">
        <v>24578742</v>
      </c>
      <c r="AG142" s="29">
        <f t="shared" si="87"/>
        <v>24578742</v>
      </c>
      <c r="AH142" s="29">
        <f t="shared" si="86"/>
        <v>24578742</v>
      </c>
      <c r="AI142" s="109">
        <f t="shared" si="82"/>
        <v>3.0066702944852655E-2</v>
      </c>
      <c r="AJ142" s="109">
        <f t="shared" si="77"/>
        <v>1.8811637575635953E-3</v>
      </c>
    </row>
    <row r="143" spans="1:36" s="11" customFormat="1" outlineLevel="1" x14ac:dyDescent="0.25">
      <c r="A143" s="23">
        <v>19</v>
      </c>
      <c r="B143" s="23"/>
      <c r="C143" s="176" t="s">
        <v>369</v>
      </c>
      <c r="D143" s="509">
        <v>44875</v>
      </c>
      <c r="E143" s="158" t="s">
        <v>370</v>
      </c>
      <c r="F143" s="158" t="s">
        <v>134</v>
      </c>
      <c r="G143" s="176" t="s">
        <v>135</v>
      </c>
      <c r="H143" s="33"/>
      <c r="I143" s="33"/>
      <c r="J143" s="629"/>
      <c r="K143" s="169">
        <v>21000000</v>
      </c>
      <c r="L143" s="78"/>
      <c r="M143" s="28"/>
      <c r="N143" s="28"/>
      <c r="O143" s="28"/>
      <c r="P143" s="154"/>
      <c r="Q143" s="154"/>
      <c r="R143" s="28"/>
      <c r="S143" s="28"/>
      <c r="T143" s="28"/>
      <c r="U143" s="29">
        <f t="shared" si="83"/>
        <v>0</v>
      </c>
      <c r="V143" s="28"/>
      <c r="W143" s="28"/>
      <c r="X143" s="28"/>
      <c r="Y143" s="29">
        <f t="shared" si="84"/>
        <v>0</v>
      </c>
      <c r="Z143" s="28"/>
      <c r="AA143" s="28"/>
      <c r="AB143" s="28"/>
      <c r="AC143" s="29">
        <f t="shared" si="85"/>
        <v>0</v>
      </c>
      <c r="AD143" s="184"/>
      <c r="AE143" s="67"/>
      <c r="AF143" s="169">
        <v>21000000</v>
      </c>
      <c r="AG143" s="29">
        <f t="shared" si="87"/>
        <v>21000000</v>
      </c>
      <c r="AH143" s="29">
        <f t="shared" si="86"/>
        <v>21000000</v>
      </c>
      <c r="AI143" s="109">
        <f t="shared" si="82"/>
        <v>2.5688896601864561E-2</v>
      </c>
      <c r="AJ143" s="109">
        <f t="shared" si="77"/>
        <v>1.6072604085610037E-3</v>
      </c>
    </row>
    <row r="144" spans="1:36" s="11" customFormat="1" outlineLevel="1" x14ac:dyDescent="0.25">
      <c r="A144" s="23">
        <v>20</v>
      </c>
      <c r="B144" s="23"/>
      <c r="C144" s="176" t="s">
        <v>371</v>
      </c>
      <c r="D144" s="509">
        <v>44875</v>
      </c>
      <c r="E144" s="158" t="s">
        <v>372</v>
      </c>
      <c r="F144" s="158" t="s">
        <v>134</v>
      </c>
      <c r="G144" s="176" t="s">
        <v>135</v>
      </c>
      <c r="H144" s="33"/>
      <c r="I144" s="33"/>
      <c r="J144" s="629"/>
      <c r="K144" s="169">
        <v>23625000</v>
      </c>
      <c r="L144" s="78"/>
      <c r="M144" s="28"/>
      <c r="N144" s="28"/>
      <c r="O144" s="28"/>
      <c r="P144" s="154"/>
      <c r="Q144" s="154"/>
      <c r="R144" s="28"/>
      <c r="S144" s="28"/>
      <c r="T144" s="28"/>
      <c r="U144" s="29">
        <f t="shared" si="83"/>
        <v>0</v>
      </c>
      <c r="V144" s="28"/>
      <c r="W144" s="28"/>
      <c r="X144" s="28"/>
      <c r="Y144" s="29">
        <f t="shared" si="84"/>
        <v>0</v>
      </c>
      <c r="Z144" s="28"/>
      <c r="AA144" s="28"/>
      <c r="AB144" s="28"/>
      <c r="AC144" s="29">
        <f t="shared" si="85"/>
        <v>0</v>
      </c>
      <c r="AD144" s="184"/>
      <c r="AE144" s="67"/>
      <c r="AF144" s="169">
        <v>23625000</v>
      </c>
      <c r="AG144" s="29">
        <f t="shared" si="87"/>
        <v>23625000</v>
      </c>
      <c r="AH144" s="29">
        <f t="shared" si="86"/>
        <v>23625000</v>
      </c>
      <c r="AI144" s="109">
        <f t="shared" si="82"/>
        <v>2.8900008677097633E-2</v>
      </c>
      <c r="AJ144" s="109">
        <f t="shared" si="77"/>
        <v>1.8081679596311292E-3</v>
      </c>
    </row>
    <row r="145" spans="1:36" s="11" customFormat="1" outlineLevel="1" x14ac:dyDescent="0.25">
      <c r="A145" s="23">
        <v>21</v>
      </c>
      <c r="B145" s="23"/>
      <c r="C145" s="176" t="s">
        <v>373</v>
      </c>
      <c r="D145" s="509">
        <v>44875</v>
      </c>
      <c r="E145" s="158" t="s">
        <v>374</v>
      </c>
      <c r="F145" s="158" t="s">
        <v>134</v>
      </c>
      <c r="G145" s="176" t="s">
        <v>135</v>
      </c>
      <c r="H145" s="33"/>
      <c r="I145" s="33"/>
      <c r="J145" s="629"/>
      <c r="K145" s="169">
        <v>26625000</v>
      </c>
      <c r="L145" s="78"/>
      <c r="M145" s="28"/>
      <c r="N145" s="28"/>
      <c r="O145" s="28"/>
      <c r="P145" s="154"/>
      <c r="Q145" s="154"/>
      <c r="R145" s="28"/>
      <c r="S145" s="28"/>
      <c r="T145" s="28"/>
      <c r="U145" s="29">
        <f t="shared" si="83"/>
        <v>0</v>
      </c>
      <c r="V145" s="28"/>
      <c r="W145" s="28"/>
      <c r="X145" s="28"/>
      <c r="Y145" s="29">
        <f t="shared" si="84"/>
        <v>0</v>
      </c>
      <c r="Z145" s="28"/>
      <c r="AA145" s="28"/>
      <c r="AB145" s="28"/>
      <c r="AC145" s="29">
        <f t="shared" si="85"/>
        <v>0</v>
      </c>
      <c r="AD145" s="184"/>
      <c r="AE145" s="67"/>
      <c r="AF145" s="169">
        <v>26625000</v>
      </c>
      <c r="AG145" s="29">
        <f t="shared" si="87"/>
        <v>26625000</v>
      </c>
      <c r="AH145" s="29">
        <f t="shared" si="86"/>
        <v>26625000</v>
      </c>
      <c r="AI145" s="109">
        <f t="shared" si="82"/>
        <v>3.2569851048792571E-2</v>
      </c>
      <c r="AJ145" s="109">
        <f t="shared" si="77"/>
        <v>2.0377765894255581E-3</v>
      </c>
    </row>
    <row r="146" spans="1:36" s="11" customFormat="1" outlineLevel="1" x14ac:dyDescent="0.25">
      <c r="A146" s="23">
        <v>22</v>
      </c>
      <c r="B146" s="23"/>
      <c r="C146" s="176" t="s">
        <v>375</v>
      </c>
      <c r="D146" s="509">
        <v>44875</v>
      </c>
      <c r="E146" s="158" t="s">
        <v>376</v>
      </c>
      <c r="F146" s="158" t="s">
        <v>134</v>
      </c>
      <c r="G146" s="176" t="s">
        <v>135</v>
      </c>
      <c r="H146" s="33"/>
      <c r="I146" s="33"/>
      <c r="J146" s="629"/>
      <c r="K146" s="169">
        <v>21000000</v>
      </c>
      <c r="L146" s="78"/>
      <c r="M146" s="28"/>
      <c r="N146" s="28"/>
      <c r="O146" s="28"/>
      <c r="P146" s="154"/>
      <c r="Q146" s="154"/>
      <c r="R146" s="28"/>
      <c r="S146" s="28"/>
      <c r="T146" s="28"/>
      <c r="U146" s="29">
        <f t="shared" si="83"/>
        <v>0</v>
      </c>
      <c r="V146" s="28"/>
      <c r="W146" s="28"/>
      <c r="X146" s="28"/>
      <c r="Y146" s="29">
        <f t="shared" si="84"/>
        <v>0</v>
      </c>
      <c r="Z146" s="28"/>
      <c r="AA146" s="28"/>
      <c r="AB146" s="28"/>
      <c r="AC146" s="29">
        <f t="shared" si="85"/>
        <v>0</v>
      </c>
      <c r="AD146" s="184"/>
      <c r="AE146" s="184"/>
      <c r="AF146" s="169">
        <v>21000000</v>
      </c>
      <c r="AG146" s="29">
        <f t="shared" si="87"/>
        <v>21000000</v>
      </c>
      <c r="AH146" s="29">
        <f t="shared" si="86"/>
        <v>21000000</v>
      </c>
      <c r="AI146" s="109">
        <f t="shared" si="82"/>
        <v>2.5688896601864561E-2</v>
      </c>
      <c r="AJ146" s="109">
        <f t="shared" si="77"/>
        <v>1.6072604085610037E-3</v>
      </c>
    </row>
    <row r="147" spans="1:36" s="11" customFormat="1" outlineLevel="1" x14ac:dyDescent="0.25">
      <c r="A147" s="23">
        <v>23</v>
      </c>
      <c r="B147" s="23"/>
      <c r="C147" s="176" t="s">
        <v>377</v>
      </c>
      <c r="D147" s="509">
        <v>44875</v>
      </c>
      <c r="E147" s="158" t="s">
        <v>378</v>
      </c>
      <c r="F147" s="158" t="s">
        <v>134</v>
      </c>
      <c r="G147" s="176" t="s">
        <v>135</v>
      </c>
      <c r="H147" s="33"/>
      <c r="I147" s="33"/>
      <c r="J147" s="629"/>
      <c r="K147" s="169">
        <v>21000000</v>
      </c>
      <c r="L147" s="78"/>
      <c r="M147" s="28"/>
      <c r="N147" s="28"/>
      <c r="O147" s="28"/>
      <c r="P147" s="154"/>
      <c r="Q147" s="154"/>
      <c r="R147" s="28"/>
      <c r="S147" s="28"/>
      <c r="T147" s="28"/>
      <c r="U147" s="29">
        <f t="shared" si="83"/>
        <v>0</v>
      </c>
      <c r="V147" s="28"/>
      <c r="W147" s="28"/>
      <c r="X147" s="28"/>
      <c r="Y147" s="29">
        <f t="shared" si="84"/>
        <v>0</v>
      </c>
      <c r="Z147" s="28"/>
      <c r="AA147" s="28"/>
      <c r="AB147" s="28"/>
      <c r="AC147" s="29">
        <f t="shared" si="85"/>
        <v>0</v>
      </c>
      <c r="AD147" s="184"/>
      <c r="AE147" s="67"/>
      <c r="AF147" s="169">
        <v>21000000</v>
      </c>
      <c r="AG147" s="29">
        <f t="shared" si="87"/>
        <v>21000000</v>
      </c>
      <c r="AH147" s="29">
        <f t="shared" si="86"/>
        <v>21000000</v>
      </c>
      <c r="AI147" s="109">
        <f t="shared" si="82"/>
        <v>2.5688896601864561E-2</v>
      </c>
      <c r="AJ147" s="109">
        <f t="shared" si="77"/>
        <v>1.6072604085610037E-3</v>
      </c>
    </row>
    <row r="148" spans="1:36" s="11" customFormat="1" outlineLevel="1" x14ac:dyDescent="0.25">
      <c r="A148" s="23">
        <v>24</v>
      </c>
      <c r="B148" s="23"/>
      <c r="C148" s="176" t="s">
        <v>379</v>
      </c>
      <c r="D148" s="509">
        <v>44875</v>
      </c>
      <c r="E148" s="158" t="s">
        <v>380</v>
      </c>
      <c r="F148" s="158" t="s">
        <v>134</v>
      </c>
      <c r="G148" s="176" t="s">
        <v>135</v>
      </c>
      <c r="H148" s="33"/>
      <c r="I148" s="33"/>
      <c r="J148" s="629"/>
      <c r="K148" s="169">
        <v>21000000</v>
      </c>
      <c r="L148" s="78"/>
      <c r="M148" s="28"/>
      <c r="N148" s="28"/>
      <c r="O148" s="28"/>
      <c r="P148" s="154"/>
      <c r="Q148" s="154"/>
      <c r="R148" s="28"/>
      <c r="S148" s="28"/>
      <c r="T148" s="28"/>
      <c r="U148" s="29">
        <f t="shared" si="83"/>
        <v>0</v>
      </c>
      <c r="V148" s="28"/>
      <c r="W148" s="28"/>
      <c r="X148" s="28"/>
      <c r="Y148" s="29">
        <f t="shared" si="84"/>
        <v>0</v>
      </c>
      <c r="Z148" s="28"/>
      <c r="AA148" s="28"/>
      <c r="AB148" s="28"/>
      <c r="AC148" s="29">
        <f t="shared" si="85"/>
        <v>0</v>
      </c>
      <c r="AD148" s="184"/>
      <c r="AE148" s="67"/>
      <c r="AF148" s="169">
        <v>21000000</v>
      </c>
      <c r="AG148" s="29">
        <f t="shared" si="87"/>
        <v>21000000</v>
      </c>
      <c r="AH148" s="29">
        <f t="shared" si="86"/>
        <v>21000000</v>
      </c>
      <c r="AI148" s="109">
        <f t="shared" si="82"/>
        <v>2.5688896601864561E-2</v>
      </c>
      <c r="AJ148" s="109">
        <f t="shared" si="77"/>
        <v>1.6072604085610037E-3</v>
      </c>
    </row>
    <row r="149" spans="1:36" s="11" customFormat="1" outlineLevel="1" x14ac:dyDescent="0.25">
      <c r="A149" s="23">
        <v>25</v>
      </c>
      <c r="B149" s="23"/>
      <c r="C149" s="176" t="s">
        <v>381</v>
      </c>
      <c r="D149" s="509">
        <v>44875</v>
      </c>
      <c r="E149" s="158" t="s">
        <v>382</v>
      </c>
      <c r="F149" s="158" t="s">
        <v>134</v>
      </c>
      <c r="G149" s="176" t="s">
        <v>135</v>
      </c>
      <c r="H149" s="33"/>
      <c r="I149" s="33"/>
      <c r="J149" s="629"/>
      <c r="K149" s="169">
        <v>42140625</v>
      </c>
      <c r="L149" s="78"/>
      <c r="M149" s="28"/>
      <c r="N149" s="28"/>
      <c r="O149" s="28"/>
      <c r="P149" s="154"/>
      <c r="Q149" s="154"/>
      <c r="R149" s="28"/>
      <c r="S149" s="28"/>
      <c r="T149" s="28"/>
      <c r="U149" s="29">
        <f t="shared" si="83"/>
        <v>0</v>
      </c>
      <c r="V149" s="28"/>
      <c r="W149" s="28"/>
      <c r="X149" s="28"/>
      <c r="Y149" s="29">
        <f t="shared" si="84"/>
        <v>0</v>
      </c>
      <c r="Z149" s="28"/>
      <c r="AA149" s="28"/>
      <c r="AB149" s="28"/>
      <c r="AC149" s="29">
        <f t="shared" si="85"/>
        <v>0</v>
      </c>
      <c r="AD149" s="184"/>
      <c r="AE149" s="67"/>
      <c r="AF149" s="169">
        <v>42140625</v>
      </c>
      <c r="AG149" s="29">
        <f t="shared" si="87"/>
        <v>42140625</v>
      </c>
      <c r="AH149" s="29">
        <f t="shared" si="86"/>
        <v>42140625</v>
      </c>
      <c r="AI149" s="109">
        <f t="shared" si="82"/>
        <v>5.1549817064902324E-2</v>
      </c>
      <c r="AJ149" s="109">
        <f t="shared" si="77"/>
        <v>3.2252837216436214E-3</v>
      </c>
    </row>
    <row r="150" spans="1:36" s="11" customFormat="1" outlineLevel="1" x14ac:dyDescent="0.25">
      <c r="A150" s="23">
        <v>26</v>
      </c>
      <c r="B150" s="23"/>
      <c r="C150" s="176" t="s">
        <v>383</v>
      </c>
      <c r="D150" s="509">
        <v>44875</v>
      </c>
      <c r="E150" s="158" t="s">
        <v>384</v>
      </c>
      <c r="F150" s="158" t="s">
        <v>134</v>
      </c>
      <c r="G150" s="176" t="s">
        <v>135</v>
      </c>
      <c r="H150" s="33"/>
      <c r="I150" s="33"/>
      <c r="J150" s="629"/>
      <c r="K150" s="169">
        <v>29325000</v>
      </c>
      <c r="L150" s="78"/>
      <c r="M150" s="28"/>
      <c r="N150" s="28"/>
      <c r="O150" s="28"/>
      <c r="P150" s="154"/>
      <c r="Q150" s="154"/>
      <c r="R150" s="28"/>
      <c r="S150" s="28"/>
      <c r="T150" s="28"/>
      <c r="U150" s="29">
        <f t="shared" si="83"/>
        <v>0</v>
      </c>
      <c r="V150" s="28"/>
      <c r="W150" s="28"/>
      <c r="X150" s="28"/>
      <c r="Y150" s="29">
        <f t="shared" si="84"/>
        <v>0</v>
      </c>
      <c r="Z150" s="28"/>
      <c r="AA150" s="28"/>
      <c r="AB150" s="28"/>
      <c r="AC150" s="29">
        <f t="shared" si="85"/>
        <v>0</v>
      </c>
      <c r="AD150" s="184"/>
      <c r="AE150" s="67"/>
      <c r="AF150" s="169">
        <v>29325000</v>
      </c>
      <c r="AG150" s="29">
        <f t="shared" si="87"/>
        <v>29325000</v>
      </c>
      <c r="AH150" s="29">
        <f t="shared" si="86"/>
        <v>29325000</v>
      </c>
      <c r="AI150" s="109">
        <f t="shared" si="82"/>
        <v>3.5872709183318016E-2</v>
      </c>
      <c r="AJ150" s="109">
        <f t="shared" si="77"/>
        <v>2.2444243562405445E-3</v>
      </c>
    </row>
    <row r="151" spans="1:36" s="11" customFormat="1" outlineLevel="1" x14ac:dyDescent="0.25">
      <c r="A151" s="23">
        <v>27</v>
      </c>
      <c r="B151" s="23"/>
      <c r="C151" s="176" t="s">
        <v>385</v>
      </c>
      <c r="D151" s="509">
        <v>44875</v>
      </c>
      <c r="E151" s="158" t="s">
        <v>386</v>
      </c>
      <c r="F151" s="158" t="s">
        <v>134</v>
      </c>
      <c r="G151" s="176" t="s">
        <v>135</v>
      </c>
      <c r="H151" s="33"/>
      <c r="I151" s="33"/>
      <c r="J151" s="629"/>
      <c r="K151" s="169">
        <v>21000000</v>
      </c>
      <c r="L151" s="78"/>
      <c r="M151" s="28"/>
      <c r="N151" s="28"/>
      <c r="O151" s="28"/>
      <c r="P151" s="154"/>
      <c r="Q151" s="154"/>
      <c r="R151" s="28"/>
      <c r="S151" s="28"/>
      <c r="T151" s="28"/>
      <c r="U151" s="29">
        <f t="shared" si="83"/>
        <v>0</v>
      </c>
      <c r="V151" s="28"/>
      <c r="W151" s="28"/>
      <c r="X151" s="28"/>
      <c r="Y151" s="29">
        <f t="shared" si="84"/>
        <v>0</v>
      </c>
      <c r="Z151" s="28"/>
      <c r="AA151" s="28"/>
      <c r="AB151" s="28"/>
      <c r="AC151" s="29">
        <f t="shared" si="85"/>
        <v>0</v>
      </c>
      <c r="AD151" s="184"/>
      <c r="AE151" s="67"/>
      <c r="AF151" s="169">
        <v>21000000</v>
      </c>
      <c r="AG151" s="29">
        <f t="shared" si="87"/>
        <v>21000000</v>
      </c>
      <c r="AH151" s="29">
        <f t="shared" si="86"/>
        <v>21000000</v>
      </c>
      <c r="AI151" s="109">
        <f t="shared" si="82"/>
        <v>2.5688896601864561E-2</v>
      </c>
      <c r="AJ151" s="109">
        <f t="shared" si="77"/>
        <v>1.6072604085610037E-3</v>
      </c>
    </row>
    <row r="152" spans="1:36" s="11" customFormat="1" outlineLevel="1" x14ac:dyDescent="0.25">
      <c r="A152" s="23">
        <v>28</v>
      </c>
      <c r="B152" s="23"/>
      <c r="C152" s="176" t="s">
        <v>387</v>
      </c>
      <c r="D152" s="509">
        <v>44875</v>
      </c>
      <c r="E152" s="158" t="s">
        <v>388</v>
      </c>
      <c r="F152" s="158" t="s">
        <v>134</v>
      </c>
      <c r="G152" s="176" t="s">
        <v>135</v>
      </c>
      <c r="H152" s="33"/>
      <c r="I152" s="33"/>
      <c r="J152" s="629"/>
      <c r="K152" s="169">
        <v>30776871</v>
      </c>
      <c r="L152" s="78"/>
      <c r="M152" s="28"/>
      <c r="N152" s="28"/>
      <c r="O152" s="28"/>
      <c r="P152" s="154"/>
      <c r="Q152" s="154"/>
      <c r="R152" s="28"/>
      <c r="S152" s="28"/>
      <c r="T152" s="28"/>
      <c r="U152" s="29">
        <f t="shared" si="83"/>
        <v>0</v>
      </c>
      <c r="V152" s="28"/>
      <c r="W152" s="28"/>
      <c r="X152" s="28"/>
      <c r="Y152" s="29">
        <f t="shared" si="84"/>
        <v>0</v>
      </c>
      <c r="Z152" s="28"/>
      <c r="AA152" s="28"/>
      <c r="AB152" s="28"/>
      <c r="AC152" s="29">
        <f t="shared" si="85"/>
        <v>0</v>
      </c>
      <c r="AD152" s="184"/>
      <c r="AE152" s="67"/>
      <c r="AF152" s="169">
        <v>30776871</v>
      </c>
      <c r="AG152" s="29">
        <f t="shared" si="87"/>
        <v>30776871</v>
      </c>
      <c r="AH152" s="29">
        <f t="shared" si="86"/>
        <v>30776871</v>
      </c>
      <c r="AI152" s="109">
        <f t="shared" si="82"/>
        <v>3.764875508799638E-2</v>
      </c>
      <c r="AJ152" s="109">
        <f t="shared" si="77"/>
        <v>2.3555450598899668E-3</v>
      </c>
    </row>
    <row r="153" spans="1:36" s="11" customFormat="1" outlineLevel="1" x14ac:dyDescent="0.25">
      <c r="A153" s="23">
        <v>29</v>
      </c>
      <c r="B153" s="23"/>
      <c r="C153" s="176" t="s">
        <v>389</v>
      </c>
      <c r="D153" s="509">
        <v>44911</v>
      </c>
      <c r="E153" s="158" t="s">
        <v>390</v>
      </c>
      <c r="F153" s="158" t="s">
        <v>134</v>
      </c>
      <c r="G153" s="176" t="s">
        <v>135</v>
      </c>
      <c r="H153" s="33"/>
      <c r="I153" s="33"/>
      <c r="J153" s="629"/>
      <c r="K153" s="169">
        <v>49719776</v>
      </c>
      <c r="L153" s="78"/>
      <c r="M153" s="28"/>
      <c r="N153" s="28"/>
      <c r="O153" s="28"/>
      <c r="P153" s="154"/>
      <c r="Q153" s="154"/>
      <c r="R153" s="28"/>
      <c r="S153" s="28"/>
      <c r="T153" s="28"/>
      <c r="U153" s="29">
        <f t="shared" si="83"/>
        <v>0</v>
      </c>
      <c r="V153" s="28"/>
      <c r="W153" s="28"/>
      <c r="X153" s="28"/>
      <c r="Y153" s="29">
        <f t="shared" si="84"/>
        <v>0</v>
      </c>
      <c r="Z153" s="28"/>
      <c r="AA153" s="28"/>
      <c r="AB153" s="28"/>
      <c r="AC153" s="29">
        <f t="shared" si="85"/>
        <v>0</v>
      </c>
      <c r="AD153" s="184"/>
      <c r="AE153" s="67"/>
      <c r="AF153" s="169">
        <v>49719776</v>
      </c>
      <c r="AG153" s="29">
        <f t="shared" si="87"/>
        <v>49719776</v>
      </c>
      <c r="AH153" s="29">
        <f t="shared" si="86"/>
        <v>49719776</v>
      </c>
      <c r="AI153" s="109">
        <f t="shared" si="82"/>
        <v>6.0821246891993676E-2</v>
      </c>
      <c r="AJ153" s="109">
        <f t="shared" si="77"/>
        <v>3.8053632136819801E-3</v>
      </c>
    </row>
    <row r="154" spans="1:36" s="11" customFormat="1" outlineLevel="1" x14ac:dyDescent="0.25">
      <c r="A154" s="23">
        <v>30</v>
      </c>
      <c r="B154" s="23"/>
      <c r="C154" s="176" t="s">
        <v>391</v>
      </c>
      <c r="D154" s="509">
        <v>44911</v>
      </c>
      <c r="E154" s="158" t="s">
        <v>392</v>
      </c>
      <c r="F154" s="158" t="s">
        <v>134</v>
      </c>
      <c r="G154" s="176" t="s">
        <v>135</v>
      </c>
      <c r="H154" s="33"/>
      <c r="I154" s="33"/>
      <c r="J154" s="629"/>
      <c r="K154" s="169">
        <v>36666600</v>
      </c>
      <c r="L154" s="78"/>
      <c r="M154" s="28"/>
      <c r="N154" s="28"/>
      <c r="O154" s="28"/>
      <c r="P154" s="154"/>
      <c r="Q154" s="154"/>
      <c r="R154" s="28"/>
      <c r="S154" s="28"/>
      <c r="T154" s="28"/>
      <c r="U154" s="29">
        <f t="shared" si="83"/>
        <v>0</v>
      </c>
      <c r="V154" s="28"/>
      <c r="W154" s="28"/>
      <c r="X154" s="28"/>
      <c r="Y154" s="29">
        <f t="shared" si="84"/>
        <v>0</v>
      </c>
      <c r="Z154" s="28"/>
      <c r="AA154" s="28"/>
      <c r="AB154" s="28"/>
      <c r="AC154" s="29">
        <f t="shared" si="85"/>
        <v>0</v>
      </c>
      <c r="AD154" s="184"/>
      <c r="AE154" s="67"/>
      <c r="AF154" s="169">
        <v>36666600</v>
      </c>
      <c r="AG154" s="29">
        <f t="shared" si="87"/>
        <v>36666600</v>
      </c>
      <c r="AH154" s="29">
        <f t="shared" si="86"/>
        <v>36666600</v>
      </c>
      <c r="AI154" s="109">
        <f t="shared" si="82"/>
        <v>4.4853547435329863E-2</v>
      </c>
      <c r="AJ154" s="109">
        <f t="shared" si="77"/>
        <v>2.8063225950734714E-3</v>
      </c>
    </row>
    <row r="155" spans="1:36" s="11" customFormat="1" x14ac:dyDescent="0.25">
      <c r="A155" s="574" t="s">
        <v>59</v>
      </c>
      <c r="B155" s="579"/>
      <c r="C155" s="575"/>
      <c r="D155" s="575"/>
      <c r="E155" s="575"/>
      <c r="F155" s="575"/>
      <c r="G155" s="575"/>
      <c r="H155" s="575"/>
      <c r="I155" s="576"/>
      <c r="J155" s="222">
        <f>+J124</f>
        <v>817473803</v>
      </c>
      <c r="K155" s="222">
        <f>SUM(K125:K154)</f>
        <v>817473803</v>
      </c>
      <c r="L155" s="528"/>
      <c r="M155" s="222">
        <f>SUM(M125:M154)</f>
        <v>0</v>
      </c>
      <c r="N155" s="222">
        <f>SUM(N125:N154)</f>
        <v>0</v>
      </c>
      <c r="O155" s="222">
        <f>SUM(O125:O154)</f>
        <v>0</v>
      </c>
      <c r="P155" s="223"/>
      <c r="Q155" s="538"/>
      <c r="R155" s="222">
        <f t="shared" ref="R155:AH155" si="88">SUM(R125:R154)</f>
        <v>0</v>
      </c>
      <c r="S155" s="222">
        <f t="shared" si="88"/>
        <v>0</v>
      </c>
      <c r="T155" s="222">
        <f t="shared" si="88"/>
        <v>0</v>
      </c>
      <c r="U155" s="222">
        <f t="shared" si="88"/>
        <v>0</v>
      </c>
      <c r="V155" s="222">
        <f t="shared" si="88"/>
        <v>0</v>
      </c>
      <c r="W155" s="222">
        <f t="shared" si="88"/>
        <v>0</v>
      </c>
      <c r="X155" s="222">
        <f t="shared" si="88"/>
        <v>0</v>
      </c>
      <c r="Y155" s="222">
        <f t="shared" si="88"/>
        <v>0</v>
      </c>
      <c r="Z155" s="222">
        <f t="shared" si="88"/>
        <v>0</v>
      </c>
      <c r="AA155" s="222">
        <f t="shared" si="88"/>
        <v>0</v>
      </c>
      <c r="AB155" s="222">
        <f t="shared" si="88"/>
        <v>0</v>
      </c>
      <c r="AC155" s="222">
        <f t="shared" si="88"/>
        <v>0</v>
      </c>
      <c r="AD155" s="222">
        <f t="shared" si="88"/>
        <v>0</v>
      </c>
      <c r="AE155" s="222">
        <f t="shared" si="88"/>
        <v>0</v>
      </c>
      <c r="AF155" s="222">
        <f t="shared" si="88"/>
        <v>817473803</v>
      </c>
      <c r="AG155" s="222">
        <f t="shared" si="88"/>
        <v>817473803</v>
      </c>
      <c r="AH155" s="222">
        <f t="shared" si="88"/>
        <v>817473803</v>
      </c>
      <c r="AI155" s="230">
        <f>IF(ISERROR(AH155/J155),0,AH155/J155)</f>
        <v>1</v>
      </c>
      <c r="AJ155" s="230">
        <f>IF(ISERROR(AH155/$AH$366),0,AH155/$AH$366)</f>
        <v>6.2566346599890355E-2</v>
      </c>
    </row>
    <row r="156" spans="1:36" x14ac:dyDescent="0.25">
      <c r="A156" s="620" t="s">
        <v>60</v>
      </c>
      <c r="B156" s="621"/>
      <c r="C156" s="621"/>
      <c r="D156" s="621"/>
      <c r="E156" s="622"/>
      <c r="F156" s="16"/>
      <c r="G156" s="5"/>
      <c r="H156" s="17"/>
      <c r="I156" s="17"/>
      <c r="J156" s="628">
        <v>1354193167</v>
      </c>
      <c r="K156" s="7"/>
      <c r="L156" s="18"/>
      <c r="M156" s="19"/>
      <c r="N156" s="19"/>
      <c r="O156" s="19"/>
      <c r="P156" s="5"/>
      <c r="Q156" s="20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108"/>
      <c r="AJ156" s="108"/>
    </row>
    <row r="157" spans="1:36" s="11" customFormat="1" outlineLevel="1" x14ac:dyDescent="0.25">
      <c r="A157" s="22">
        <v>1</v>
      </c>
      <c r="B157" s="23"/>
      <c r="C157" s="176" t="s">
        <v>393</v>
      </c>
      <c r="D157" s="138">
        <v>44873</v>
      </c>
      <c r="E157" s="158" t="s">
        <v>394</v>
      </c>
      <c r="F157" s="158" t="s">
        <v>134</v>
      </c>
      <c r="G157" s="176" t="s">
        <v>135</v>
      </c>
      <c r="H157" s="25"/>
      <c r="I157" s="25"/>
      <c r="J157" s="629"/>
      <c r="K157" s="169">
        <v>33678657</v>
      </c>
      <c r="L157" s="78"/>
      <c r="M157" s="28"/>
      <c r="N157" s="28"/>
      <c r="O157" s="28"/>
      <c r="P157" s="78"/>
      <c r="Q157" s="78"/>
      <c r="R157" s="28"/>
      <c r="S157" s="28"/>
      <c r="T157" s="28"/>
      <c r="U157" s="29">
        <f>SUM(R157:T157)</f>
        <v>0</v>
      </c>
      <c r="V157" s="28"/>
      <c r="W157" s="28"/>
      <c r="X157" s="28"/>
      <c r="Y157" s="29">
        <f>SUM(V157:X157)</f>
        <v>0</v>
      </c>
      <c r="Z157" s="28"/>
      <c r="AA157" s="28"/>
      <c r="AB157" s="28"/>
      <c r="AC157" s="29">
        <f>SUM(Z157:AB157)</f>
        <v>0</v>
      </c>
      <c r="AD157" s="79"/>
      <c r="AE157" s="67">
        <v>33678657</v>
      </c>
      <c r="AF157" s="28"/>
      <c r="AG157" s="29">
        <f>SUM(AD157:AF157)</f>
        <v>33678657</v>
      </c>
      <c r="AH157" s="29">
        <f t="shared" ref="AH157:AH158" si="89">SUM(U157,Y157,AC157,AG157)</f>
        <v>33678657</v>
      </c>
      <c r="AI157" s="109">
        <f>IF(ISERROR(AH157/$J$156),0,AH157/$J$156)</f>
        <v>2.4869906170483579E-2</v>
      </c>
      <c r="AJ157" s="109">
        <f t="shared" ref="AJ157:AJ187" si="90">IF(ISERROR(AH157/$AH$366),"-",AH157/$AH$366)</f>
        <v>2.5776367623621859E-3</v>
      </c>
    </row>
    <row r="158" spans="1:36" s="11" customFormat="1" outlineLevel="1" x14ac:dyDescent="0.25">
      <c r="A158" s="22">
        <v>2</v>
      </c>
      <c r="B158" s="23"/>
      <c r="C158" s="176" t="s">
        <v>395</v>
      </c>
      <c r="D158" s="138">
        <v>44873</v>
      </c>
      <c r="E158" s="158" t="s">
        <v>396</v>
      </c>
      <c r="F158" s="158" t="s">
        <v>134</v>
      </c>
      <c r="G158" s="176" t="s">
        <v>135</v>
      </c>
      <c r="H158" s="33"/>
      <c r="I158" s="33"/>
      <c r="J158" s="629"/>
      <c r="K158" s="169">
        <v>60000000</v>
      </c>
      <c r="L158" s="78"/>
      <c r="M158" s="28"/>
      <c r="N158" s="28"/>
      <c r="O158" s="28"/>
      <c r="P158" s="154"/>
      <c r="Q158" s="154"/>
      <c r="R158" s="28"/>
      <c r="S158" s="28"/>
      <c r="T158" s="28"/>
      <c r="U158" s="29">
        <f t="shared" ref="U158" si="91">SUM(R158:T158)</f>
        <v>0</v>
      </c>
      <c r="V158" s="28"/>
      <c r="W158" s="28"/>
      <c r="X158" s="28"/>
      <c r="Y158" s="29">
        <f t="shared" ref="Y158" si="92">SUM(V158:X158)</f>
        <v>0</v>
      </c>
      <c r="Z158" s="28"/>
      <c r="AA158" s="28"/>
      <c r="AB158" s="28"/>
      <c r="AC158" s="29">
        <f t="shared" ref="AC158" si="93">SUM(Z158:AB158)</f>
        <v>0</v>
      </c>
      <c r="AD158" s="184"/>
      <c r="AE158" s="67">
        <v>60000000</v>
      </c>
      <c r="AF158" s="28"/>
      <c r="AG158" s="29">
        <f t="shared" ref="AG158" si="94">SUM(AD158:AF158)</f>
        <v>60000000</v>
      </c>
      <c r="AH158" s="29">
        <f t="shared" si="89"/>
        <v>60000000</v>
      </c>
      <c r="AI158" s="109">
        <f t="shared" ref="AI158:AI187" si="95">IF(ISERROR(AH158/$J$156),0,AH158/$J$156)</f>
        <v>4.4306825246298115E-2</v>
      </c>
      <c r="AJ158" s="109">
        <f t="shared" si="90"/>
        <v>4.5921725958885818E-3</v>
      </c>
    </row>
    <row r="159" spans="1:36" s="11" customFormat="1" outlineLevel="1" x14ac:dyDescent="0.25">
      <c r="A159" s="22">
        <v>3</v>
      </c>
      <c r="B159" s="23"/>
      <c r="C159" s="176" t="s">
        <v>397</v>
      </c>
      <c r="D159" s="138">
        <v>44873</v>
      </c>
      <c r="E159" s="158" t="s">
        <v>398</v>
      </c>
      <c r="F159" s="158" t="s">
        <v>134</v>
      </c>
      <c r="G159" s="176" t="s">
        <v>135</v>
      </c>
      <c r="H159" s="33"/>
      <c r="I159" s="33"/>
      <c r="J159" s="629"/>
      <c r="K159" s="411">
        <v>45000000</v>
      </c>
      <c r="L159" s="78"/>
      <c r="M159" s="28"/>
      <c r="N159" s="28"/>
      <c r="O159" s="28"/>
      <c r="P159" s="154"/>
      <c r="Q159" s="154"/>
      <c r="R159" s="28"/>
      <c r="S159" s="28"/>
      <c r="T159" s="28"/>
      <c r="U159" s="29">
        <f t="shared" ref="U159:U187" si="96">SUM(R159:T159)</f>
        <v>0</v>
      </c>
      <c r="V159" s="28"/>
      <c r="W159" s="28"/>
      <c r="X159" s="28"/>
      <c r="Y159" s="29">
        <f t="shared" ref="Y159:Y187" si="97">SUM(V159:X159)</f>
        <v>0</v>
      </c>
      <c r="Z159" s="28"/>
      <c r="AA159" s="28"/>
      <c r="AB159" s="28"/>
      <c r="AC159" s="29">
        <f t="shared" ref="AC159:AC187" si="98">SUM(Z159:AB159)</f>
        <v>0</v>
      </c>
      <c r="AD159" s="184"/>
      <c r="AE159" s="67"/>
      <c r="AF159" s="411">
        <v>45000000</v>
      </c>
      <c r="AG159" s="29">
        <f t="shared" ref="AG159:AG180" si="99">SUM(AD159:AF159)</f>
        <v>45000000</v>
      </c>
      <c r="AH159" s="29">
        <f t="shared" ref="AH159:AH180" si="100">SUM(U159,Y159,AC159,AG159)</f>
        <v>45000000</v>
      </c>
      <c r="AI159" s="109">
        <f t="shared" si="95"/>
        <v>3.3230118934723586E-2</v>
      </c>
      <c r="AJ159" s="109">
        <f t="shared" si="90"/>
        <v>3.4441294469164364E-3</v>
      </c>
    </row>
    <row r="160" spans="1:36" s="11" customFormat="1" outlineLevel="1" x14ac:dyDescent="0.25">
      <c r="A160" s="22">
        <v>4</v>
      </c>
      <c r="B160" s="23"/>
      <c r="C160" s="176" t="s">
        <v>399</v>
      </c>
      <c r="D160" s="138">
        <v>44868</v>
      </c>
      <c r="E160" s="158" t="s">
        <v>400</v>
      </c>
      <c r="F160" s="158" t="s">
        <v>134</v>
      </c>
      <c r="G160" s="176" t="s">
        <v>135</v>
      </c>
      <c r="H160" s="33"/>
      <c r="I160" s="33"/>
      <c r="J160" s="629"/>
      <c r="K160" s="411">
        <v>30000000</v>
      </c>
      <c r="L160" s="78"/>
      <c r="M160" s="28"/>
      <c r="N160" s="28"/>
      <c r="O160" s="28"/>
      <c r="P160" s="154"/>
      <c r="Q160" s="154"/>
      <c r="R160" s="28"/>
      <c r="S160" s="28"/>
      <c r="T160" s="28"/>
      <c r="U160" s="29">
        <f t="shared" si="96"/>
        <v>0</v>
      </c>
      <c r="V160" s="28"/>
      <c r="W160" s="28"/>
      <c r="X160" s="28"/>
      <c r="Y160" s="29">
        <f t="shared" si="97"/>
        <v>0</v>
      </c>
      <c r="Z160" s="28"/>
      <c r="AA160" s="28"/>
      <c r="AB160" s="28"/>
      <c r="AC160" s="29">
        <f t="shared" si="98"/>
        <v>0</v>
      </c>
      <c r="AD160" s="184"/>
      <c r="AE160" s="67">
        <v>30000000</v>
      </c>
      <c r="AF160" s="411"/>
      <c r="AG160" s="29">
        <f t="shared" si="99"/>
        <v>30000000</v>
      </c>
      <c r="AH160" s="29">
        <f t="shared" si="100"/>
        <v>30000000</v>
      </c>
      <c r="AI160" s="109">
        <f t="shared" si="95"/>
        <v>2.2153412623149057E-2</v>
      </c>
      <c r="AJ160" s="109">
        <f t="shared" si="90"/>
        <v>2.2960862979442909E-3</v>
      </c>
    </row>
    <row r="161" spans="1:36" s="11" customFormat="1" outlineLevel="1" x14ac:dyDescent="0.25">
      <c r="A161" s="22">
        <v>5</v>
      </c>
      <c r="B161" s="23"/>
      <c r="C161" s="176" t="s">
        <v>221</v>
      </c>
      <c r="D161" s="138">
        <v>44862</v>
      </c>
      <c r="E161" s="158" t="s">
        <v>401</v>
      </c>
      <c r="F161" s="158" t="s">
        <v>134</v>
      </c>
      <c r="G161" s="176" t="s">
        <v>135</v>
      </c>
      <c r="H161" s="33"/>
      <c r="I161" s="33"/>
      <c r="J161" s="629"/>
      <c r="K161" s="411">
        <v>32579191</v>
      </c>
      <c r="L161" s="78"/>
      <c r="M161" s="28"/>
      <c r="N161" s="28"/>
      <c r="O161" s="28"/>
      <c r="P161" s="154"/>
      <c r="Q161" s="154"/>
      <c r="R161" s="28"/>
      <c r="S161" s="28"/>
      <c r="T161" s="28"/>
      <c r="U161" s="29">
        <f t="shared" si="96"/>
        <v>0</v>
      </c>
      <c r="V161" s="28"/>
      <c r="W161" s="28"/>
      <c r="X161" s="28"/>
      <c r="Y161" s="29">
        <f t="shared" si="97"/>
        <v>0</v>
      </c>
      <c r="Z161" s="28"/>
      <c r="AA161" s="28"/>
      <c r="AB161" s="28"/>
      <c r="AC161" s="29">
        <f t="shared" si="98"/>
        <v>0</v>
      </c>
      <c r="AD161" s="184"/>
      <c r="AE161" s="67"/>
      <c r="AF161" s="411">
        <v>32579191</v>
      </c>
      <c r="AG161" s="29">
        <f t="shared" si="99"/>
        <v>32579191</v>
      </c>
      <c r="AH161" s="29">
        <f t="shared" si="100"/>
        <v>32579191</v>
      </c>
      <c r="AI161" s="109">
        <f t="shared" si="95"/>
        <v>2.4058008705046138E-2</v>
      </c>
      <c r="AJ161" s="109">
        <f t="shared" si="90"/>
        <v>2.4934878017736656E-3</v>
      </c>
    </row>
    <row r="162" spans="1:36" s="11" customFormat="1" outlineLevel="1" x14ac:dyDescent="0.25">
      <c r="A162" s="22">
        <v>6</v>
      </c>
      <c r="B162" s="23"/>
      <c r="C162" s="176" t="s">
        <v>402</v>
      </c>
      <c r="D162" s="138">
        <v>44867</v>
      </c>
      <c r="E162" s="158" t="s">
        <v>403</v>
      </c>
      <c r="F162" s="158" t="s">
        <v>134</v>
      </c>
      <c r="G162" s="176" t="s">
        <v>135</v>
      </c>
      <c r="H162" s="33"/>
      <c r="I162" s="33"/>
      <c r="J162" s="629"/>
      <c r="K162" s="411">
        <v>30000000</v>
      </c>
      <c r="L162" s="78"/>
      <c r="M162" s="28"/>
      <c r="N162" s="28"/>
      <c r="O162" s="28"/>
      <c r="P162" s="154"/>
      <c r="Q162" s="154"/>
      <c r="R162" s="28"/>
      <c r="S162" s="28"/>
      <c r="T162" s="28"/>
      <c r="U162" s="29">
        <f t="shared" si="96"/>
        <v>0</v>
      </c>
      <c r="V162" s="28"/>
      <c r="W162" s="28"/>
      <c r="X162" s="28"/>
      <c r="Y162" s="29">
        <f t="shared" si="97"/>
        <v>0</v>
      </c>
      <c r="Z162" s="28"/>
      <c r="AA162" s="28"/>
      <c r="AB162" s="28"/>
      <c r="AC162" s="29">
        <f t="shared" si="98"/>
        <v>0</v>
      </c>
      <c r="AD162" s="184"/>
      <c r="AE162" s="67">
        <v>30000000</v>
      </c>
      <c r="AF162" s="411"/>
      <c r="AG162" s="29">
        <f t="shared" si="99"/>
        <v>30000000</v>
      </c>
      <c r="AH162" s="29">
        <f t="shared" si="100"/>
        <v>30000000</v>
      </c>
      <c r="AI162" s="109">
        <f t="shared" si="95"/>
        <v>2.2153412623149057E-2</v>
      </c>
      <c r="AJ162" s="109">
        <f t="shared" si="90"/>
        <v>2.2960862979442909E-3</v>
      </c>
    </row>
    <row r="163" spans="1:36" s="11" customFormat="1" outlineLevel="1" x14ac:dyDescent="0.25">
      <c r="A163" s="22">
        <v>7</v>
      </c>
      <c r="B163" s="23"/>
      <c r="C163" s="176" t="s">
        <v>235</v>
      </c>
      <c r="D163" s="138">
        <v>44862</v>
      </c>
      <c r="E163" s="158" t="s">
        <v>404</v>
      </c>
      <c r="F163" s="158" t="s">
        <v>134</v>
      </c>
      <c r="G163" s="176" t="s">
        <v>135</v>
      </c>
      <c r="H163" s="33"/>
      <c r="I163" s="33"/>
      <c r="J163" s="629"/>
      <c r="K163" s="411">
        <v>34503685</v>
      </c>
      <c r="L163" s="78"/>
      <c r="M163" s="28"/>
      <c r="N163" s="28"/>
      <c r="O163" s="28"/>
      <c r="P163" s="154"/>
      <c r="Q163" s="154"/>
      <c r="R163" s="28"/>
      <c r="S163" s="28"/>
      <c r="T163" s="28"/>
      <c r="U163" s="29">
        <f t="shared" si="96"/>
        <v>0</v>
      </c>
      <c r="V163" s="28"/>
      <c r="W163" s="28"/>
      <c r="X163" s="28"/>
      <c r="Y163" s="29">
        <f t="shared" si="97"/>
        <v>0</v>
      </c>
      <c r="Z163" s="28"/>
      <c r="AA163" s="28"/>
      <c r="AB163" s="28"/>
      <c r="AC163" s="29">
        <f t="shared" si="98"/>
        <v>0</v>
      </c>
      <c r="AD163" s="184"/>
      <c r="AE163" s="67"/>
      <c r="AF163" s="411">
        <v>34503685</v>
      </c>
      <c r="AG163" s="29">
        <f t="shared" si="99"/>
        <v>34503685</v>
      </c>
      <c r="AH163" s="29">
        <f t="shared" si="100"/>
        <v>34503685</v>
      </c>
      <c r="AI163" s="109">
        <f t="shared" si="95"/>
        <v>2.5479145694138627E-2</v>
      </c>
      <c r="AJ163" s="109">
        <f t="shared" si="90"/>
        <v>2.6407812785695321E-3</v>
      </c>
    </row>
    <row r="164" spans="1:36" s="11" customFormat="1" outlineLevel="1" x14ac:dyDescent="0.25">
      <c r="A164" s="22">
        <v>8</v>
      </c>
      <c r="B164" s="23"/>
      <c r="C164" s="176" t="s">
        <v>405</v>
      </c>
      <c r="D164" s="138">
        <v>44862</v>
      </c>
      <c r="E164" s="158" t="s">
        <v>406</v>
      </c>
      <c r="F164" s="158" t="s">
        <v>134</v>
      </c>
      <c r="G164" s="176" t="s">
        <v>135</v>
      </c>
      <c r="H164" s="33"/>
      <c r="I164" s="33"/>
      <c r="J164" s="629"/>
      <c r="K164" s="411">
        <v>54000000</v>
      </c>
      <c r="L164" s="78"/>
      <c r="M164" s="28"/>
      <c r="N164" s="28"/>
      <c r="O164" s="28"/>
      <c r="P164" s="154"/>
      <c r="Q164" s="154"/>
      <c r="R164" s="28"/>
      <c r="S164" s="28"/>
      <c r="T164" s="28"/>
      <c r="U164" s="29">
        <f t="shared" si="96"/>
        <v>0</v>
      </c>
      <c r="V164" s="28"/>
      <c r="W164" s="28"/>
      <c r="X164" s="28"/>
      <c r="Y164" s="29">
        <f t="shared" si="97"/>
        <v>0</v>
      </c>
      <c r="Z164" s="28"/>
      <c r="AA164" s="28"/>
      <c r="AB164" s="28"/>
      <c r="AC164" s="29">
        <f t="shared" si="98"/>
        <v>0</v>
      </c>
      <c r="AD164" s="184"/>
      <c r="AE164" s="67">
        <v>54000000</v>
      </c>
      <c r="AF164" s="411"/>
      <c r="AG164" s="29">
        <f t="shared" si="99"/>
        <v>54000000</v>
      </c>
      <c r="AH164" s="29">
        <f t="shared" si="100"/>
        <v>54000000</v>
      </c>
      <c r="AI164" s="109">
        <f t="shared" si="95"/>
        <v>3.9876142721668305E-2</v>
      </c>
      <c r="AJ164" s="109">
        <f t="shared" si="90"/>
        <v>4.132955336299724E-3</v>
      </c>
    </row>
    <row r="165" spans="1:36" s="11" customFormat="1" outlineLevel="1" x14ac:dyDescent="0.25">
      <c r="A165" s="22">
        <v>9</v>
      </c>
      <c r="B165" s="23"/>
      <c r="C165" s="176" t="s">
        <v>407</v>
      </c>
      <c r="D165" s="138">
        <v>44862</v>
      </c>
      <c r="E165" s="158" t="s">
        <v>408</v>
      </c>
      <c r="F165" s="158" t="s">
        <v>134</v>
      </c>
      <c r="G165" s="176" t="s">
        <v>135</v>
      </c>
      <c r="H165" s="33"/>
      <c r="I165" s="33"/>
      <c r="J165" s="629"/>
      <c r="K165" s="411">
        <v>37000000</v>
      </c>
      <c r="L165" s="78"/>
      <c r="M165" s="28"/>
      <c r="N165" s="28"/>
      <c r="O165" s="28"/>
      <c r="P165" s="154"/>
      <c r="Q165" s="154"/>
      <c r="R165" s="28"/>
      <c r="S165" s="28"/>
      <c r="T165" s="28"/>
      <c r="U165" s="29">
        <f t="shared" si="96"/>
        <v>0</v>
      </c>
      <c r="V165" s="28"/>
      <c r="W165" s="28"/>
      <c r="X165" s="28"/>
      <c r="Y165" s="29">
        <f t="shared" si="97"/>
        <v>0</v>
      </c>
      <c r="Z165" s="28"/>
      <c r="AA165" s="28"/>
      <c r="AB165" s="28"/>
      <c r="AC165" s="29">
        <f t="shared" si="98"/>
        <v>0</v>
      </c>
      <c r="AD165" s="184"/>
      <c r="AE165" s="67">
        <v>37000000</v>
      </c>
      <c r="AF165" s="411"/>
      <c r="AG165" s="29">
        <f t="shared" si="99"/>
        <v>37000000</v>
      </c>
      <c r="AH165" s="29">
        <f t="shared" si="100"/>
        <v>37000000</v>
      </c>
      <c r="AI165" s="109">
        <f t="shared" si="95"/>
        <v>2.732254223521717E-2</v>
      </c>
      <c r="AJ165" s="109">
        <f t="shared" si="90"/>
        <v>2.8318397674646253E-3</v>
      </c>
    </row>
    <row r="166" spans="1:36" s="11" customFormat="1" outlineLevel="1" x14ac:dyDescent="0.25">
      <c r="A166" s="22">
        <v>10</v>
      </c>
      <c r="B166" s="23"/>
      <c r="C166" s="176" t="s">
        <v>409</v>
      </c>
      <c r="D166" s="138">
        <v>44862</v>
      </c>
      <c r="E166" s="158" t="s">
        <v>410</v>
      </c>
      <c r="F166" s="158" t="s">
        <v>134</v>
      </c>
      <c r="G166" s="176" t="s">
        <v>135</v>
      </c>
      <c r="H166" s="33"/>
      <c r="I166" s="33"/>
      <c r="J166" s="629"/>
      <c r="K166" s="411">
        <v>40217000</v>
      </c>
      <c r="L166" s="78"/>
      <c r="M166" s="28"/>
      <c r="N166" s="28"/>
      <c r="O166" s="28"/>
      <c r="P166" s="154"/>
      <c r="Q166" s="154"/>
      <c r="R166" s="28"/>
      <c r="S166" s="28"/>
      <c r="T166" s="28"/>
      <c r="U166" s="29">
        <f t="shared" si="96"/>
        <v>0</v>
      </c>
      <c r="V166" s="28"/>
      <c r="W166" s="28"/>
      <c r="X166" s="28"/>
      <c r="Y166" s="29">
        <f t="shared" si="97"/>
        <v>0</v>
      </c>
      <c r="Z166" s="28"/>
      <c r="AA166" s="28"/>
      <c r="AB166" s="28"/>
      <c r="AC166" s="29">
        <f t="shared" si="98"/>
        <v>0</v>
      </c>
      <c r="AD166" s="184"/>
      <c r="AE166" s="67">
        <v>40217000</v>
      </c>
      <c r="AF166" s="411"/>
      <c r="AG166" s="29">
        <f t="shared" si="99"/>
        <v>40217000</v>
      </c>
      <c r="AH166" s="29">
        <f t="shared" si="100"/>
        <v>40217000</v>
      </c>
      <c r="AI166" s="109">
        <f t="shared" si="95"/>
        <v>2.9698126515506188E-2</v>
      </c>
      <c r="AJ166" s="109">
        <f t="shared" si="90"/>
        <v>3.0780567548141851E-3</v>
      </c>
    </row>
    <row r="167" spans="1:36" s="11" customFormat="1" outlineLevel="1" x14ac:dyDescent="0.25">
      <c r="A167" s="22">
        <v>11</v>
      </c>
      <c r="B167" s="23"/>
      <c r="C167" s="176" t="s">
        <v>411</v>
      </c>
      <c r="D167" s="138">
        <v>44862</v>
      </c>
      <c r="E167" s="158" t="s">
        <v>412</v>
      </c>
      <c r="F167" s="158" t="s">
        <v>134</v>
      </c>
      <c r="G167" s="176" t="s">
        <v>135</v>
      </c>
      <c r="H167" s="33"/>
      <c r="I167" s="33"/>
      <c r="J167" s="629"/>
      <c r="K167" s="411">
        <v>44000000</v>
      </c>
      <c r="L167" s="78"/>
      <c r="M167" s="28"/>
      <c r="N167" s="28"/>
      <c r="O167" s="28"/>
      <c r="P167" s="154"/>
      <c r="Q167" s="154"/>
      <c r="R167" s="28"/>
      <c r="S167" s="28"/>
      <c r="T167" s="28"/>
      <c r="U167" s="29">
        <f t="shared" si="96"/>
        <v>0</v>
      </c>
      <c r="V167" s="28"/>
      <c r="W167" s="28"/>
      <c r="X167" s="28"/>
      <c r="Y167" s="29">
        <f t="shared" si="97"/>
        <v>0</v>
      </c>
      <c r="Z167" s="28"/>
      <c r="AA167" s="28"/>
      <c r="AB167" s="28"/>
      <c r="AC167" s="29">
        <f t="shared" si="98"/>
        <v>0</v>
      </c>
      <c r="AD167" s="184"/>
      <c r="AE167" s="67"/>
      <c r="AF167" s="411">
        <v>44000000</v>
      </c>
      <c r="AG167" s="29">
        <f t="shared" si="99"/>
        <v>44000000</v>
      </c>
      <c r="AH167" s="29">
        <f t="shared" si="100"/>
        <v>44000000</v>
      </c>
      <c r="AI167" s="109">
        <f t="shared" si="95"/>
        <v>3.2491671847285283E-2</v>
      </c>
      <c r="AJ167" s="109">
        <f t="shared" si="90"/>
        <v>3.3675932369849602E-3</v>
      </c>
    </row>
    <row r="168" spans="1:36" s="11" customFormat="1" outlineLevel="1" x14ac:dyDescent="0.25">
      <c r="A168" s="22">
        <v>12</v>
      </c>
      <c r="B168" s="23"/>
      <c r="C168" s="176" t="s">
        <v>413</v>
      </c>
      <c r="D168" s="138">
        <v>44862</v>
      </c>
      <c r="E168" s="158" t="s">
        <v>414</v>
      </c>
      <c r="F168" s="158" t="s">
        <v>134</v>
      </c>
      <c r="G168" s="176" t="s">
        <v>135</v>
      </c>
      <c r="H168" s="33"/>
      <c r="I168" s="33"/>
      <c r="J168" s="629"/>
      <c r="K168" s="411">
        <v>30000000</v>
      </c>
      <c r="L168" s="78"/>
      <c r="M168" s="28"/>
      <c r="N168" s="28"/>
      <c r="O168" s="28"/>
      <c r="P168" s="154"/>
      <c r="Q168" s="154"/>
      <c r="R168" s="28"/>
      <c r="S168" s="28"/>
      <c r="T168" s="28"/>
      <c r="U168" s="29">
        <f t="shared" si="96"/>
        <v>0</v>
      </c>
      <c r="V168" s="28"/>
      <c r="W168" s="28"/>
      <c r="X168" s="28"/>
      <c r="Y168" s="29">
        <f t="shared" si="97"/>
        <v>0</v>
      </c>
      <c r="Z168" s="28"/>
      <c r="AA168" s="28"/>
      <c r="AB168" s="28"/>
      <c r="AC168" s="29">
        <f t="shared" si="98"/>
        <v>0</v>
      </c>
      <c r="AD168" s="184"/>
      <c r="AE168" s="67">
        <v>30000000</v>
      </c>
      <c r="AF168" s="411"/>
      <c r="AG168" s="29">
        <f t="shared" si="99"/>
        <v>30000000</v>
      </c>
      <c r="AH168" s="29">
        <f t="shared" si="100"/>
        <v>30000000</v>
      </c>
      <c r="AI168" s="109">
        <f>IF(ISERROR(AH168/$J$156),0,AH168/$J$156)</f>
        <v>2.2153412623149057E-2</v>
      </c>
      <c r="AJ168" s="109">
        <f t="shared" si="90"/>
        <v>2.2960862979442909E-3</v>
      </c>
    </row>
    <row r="169" spans="1:36" s="11" customFormat="1" outlineLevel="1" x14ac:dyDescent="0.25">
      <c r="A169" s="22">
        <v>13</v>
      </c>
      <c r="B169" s="23"/>
      <c r="C169" s="176" t="s">
        <v>415</v>
      </c>
      <c r="D169" s="138">
        <v>44862</v>
      </c>
      <c r="E169" s="158" t="s">
        <v>416</v>
      </c>
      <c r="F169" s="158" t="s">
        <v>134</v>
      </c>
      <c r="G169" s="176" t="s">
        <v>135</v>
      </c>
      <c r="H169" s="33"/>
      <c r="I169" s="33"/>
      <c r="J169" s="629"/>
      <c r="K169" s="411">
        <v>50000000</v>
      </c>
      <c r="L169" s="78"/>
      <c r="M169" s="28"/>
      <c r="N169" s="28"/>
      <c r="O169" s="28"/>
      <c r="P169" s="154"/>
      <c r="Q169" s="154"/>
      <c r="R169" s="28"/>
      <c r="S169" s="28"/>
      <c r="T169" s="28"/>
      <c r="U169" s="29">
        <f t="shared" si="96"/>
        <v>0</v>
      </c>
      <c r="V169" s="28"/>
      <c r="W169" s="28"/>
      <c r="X169" s="28"/>
      <c r="Y169" s="29">
        <f t="shared" si="97"/>
        <v>0</v>
      </c>
      <c r="Z169" s="28"/>
      <c r="AA169" s="28"/>
      <c r="AB169" s="28"/>
      <c r="AC169" s="29">
        <f t="shared" si="98"/>
        <v>0</v>
      </c>
      <c r="AD169" s="184"/>
      <c r="AE169" s="67">
        <v>50000000</v>
      </c>
      <c r="AF169" s="411"/>
      <c r="AG169" s="29">
        <f t="shared" si="99"/>
        <v>50000000</v>
      </c>
      <c r="AH169" s="29">
        <f t="shared" si="100"/>
        <v>50000000</v>
      </c>
      <c r="AI169" s="109">
        <f t="shared" si="95"/>
        <v>3.6922354371915093E-2</v>
      </c>
      <c r="AJ169" s="109">
        <f t="shared" si="90"/>
        <v>3.8268104965738185E-3</v>
      </c>
    </row>
    <row r="170" spans="1:36" s="11" customFormat="1" outlineLevel="1" x14ac:dyDescent="0.25">
      <c r="A170" s="22">
        <v>14</v>
      </c>
      <c r="B170" s="23"/>
      <c r="C170" s="176" t="s">
        <v>417</v>
      </c>
      <c r="D170" s="138">
        <v>44862</v>
      </c>
      <c r="E170" s="158" t="s">
        <v>418</v>
      </c>
      <c r="F170" s="158" t="s">
        <v>134</v>
      </c>
      <c r="G170" s="176" t="s">
        <v>135</v>
      </c>
      <c r="H170" s="33"/>
      <c r="I170" s="33"/>
      <c r="J170" s="629"/>
      <c r="K170" s="411">
        <v>37423874</v>
      </c>
      <c r="L170" s="78"/>
      <c r="M170" s="28"/>
      <c r="N170" s="28"/>
      <c r="O170" s="28"/>
      <c r="P170" s="154"/>
      <c r="Q170" s="154"/>
      <c r="R170" s="28"/>
      <c r="S170" s="28"/>
      <c r="T170" s="28"/>
      <c r="U170" s="29">
        <f t="shared" si="96"/>
        <v>0</v>
      </c>
      <c r="V170" s="28"/>
      <c r="W170" s="28"/>
      <c r="X170" s="28"/>
      <c r="Y170" s="29">
        <f t="shared" si="97"/>
        <v>0</v>
      </c>
      <c r="Z170" s="28"/>
      <c r="AA170" s="28"/>
      <c r="AB170" s="28"/>
      <c r="AC170" s="29">
        <f t="shared" si="98"/>
        <v>0</v>
      </c>
      <c r="AD170" s="184"/>
      <c r="AE170" s="67">
        <v>37423874</v>
      </c>
      <c r="AF170" s="411"/>
      <c r="AG170" s="29">
        <f t="shared" si="99"/>
        <v>37423874</v>
      </c>
      <c r="AH170" s="29">
        <f t="shared" si="100"/>
        <v>37423874</v>
      </c>
      <c r="AI170" s="109">
        <f t="shared" si="95"/>
        <v>2.7635550755957992E-2</v>
      </c>
      <c r="AJ170" s="109">
        <f t="shared" si="90"/>
        <v>2.8642814769131203E-3</v>
      </c>
    </row>
    <row r="171" spans="1:36" s="11" customFormat="1" outlineLevel="1" x14ac:dyDescent="0.25">
      <c r="A171" s="22">
        <v>15</v>
      </c>
      <c r="B171" s="23"/>
      <c r="C171" s="286" t="s">
        <v>419</v>
      </c>
      <c r="D171" s="138">
        <v>44862</v>
      </c>
      <c r="E171" s="158" t="s">
        <v>420</v>
      </c>
      <c r="F171" s="158" t="s">
        <v>134</v>
      </c>
      <c r="G171" s="176" t="s">
        <v>135</v>
      </c>
      <c r="H171" s="33"/>
      <c r="I171" s="33"/>
      <c r="J171" s="629"/>
      <c r="K171" s="411">
        <v>30000000</v>
      </c>
      <c r="L171" s="78"/>
      <c r="M171" s="28"/>
      <c r="N171" s="28"/>
      <c r="O171" s="28"/>
      <c r="P171" s="154"/>
      <c r="Q171" s="154"/>
      <c r="R171" s="28"/>
      <c r="S171" s="28"/>
      <c r="T171" s="28"/>
      <c r="U171" s="29">
        <f t="shared" si="96"/>
        <v>0</v>
      </c>
      <c r="V171" s="28"/>
      <c r="W171" s="28"/>
      <c r="X171" s="28"/>
      <c r="Y171" s="29">
        <f t="shared" si="97"/>
        <v>0</v>
      </c>
      <c r="Z171" s="28"/>
      <c r="AA171" s="28"/>
      <c r="AB171" s="28"/>
      <c r="AC171" s="29">
        <f t="shared" si="98"/>
        <v>0</v>
      </c>
      <c r="AD171" s="184"/>
      <c r="AE171" s="67"/>
      <c r="AF171" s="411">
        <v>30000000</v>
      </c>
      <c r="AG171" s="29">
        <f t="shared" si="99"/>
        <v>30000000</v>
      </c>
      <c r="AH171" s="29">
        <f t="shared" si="100"/>
        <v>30000000</v>
      </c>
      <c r="AI171" s="109">
        <f t="shared" si="95"/>
        <v>2.2153412623149057E-2</v>
      </c>
      <c r="AJ171" s="109">
        <f t="shared" si="90"/>
        <v>2.2960862979442909E-3</v>
      </c>
    </row>
    <row r="172" spans="1:36" s="11" customFormat="1" outlineLevel="1" x14ac:dyDescent="0.25">
      <c r="A172" s="22">
        <v>16</v>
      </c>
      <c r="B172" s="23"/>
      <c r="C172" s="176" t="s">
        <v>421</v>
      </c>
      <c r="D172" s="138">
        <v>44862</v>
      </c>
      <c r="E172" s="158" t="s">
        <v>422</v>
      </c>
      <c r="F172" s="158" t="s">
        <v>134</v>
      </c>
      <c r="G172" s="176" t="s">
        <v>135</v>
      </c>
      <c r="H172" s="33"/>
      <c r="I172" s="33"/>
      <c r="J172" s="629"/>
      <c r="K172" s="411">
        <v>82000000</v>
      </c>
      <c r="L172" s="78"/>
      <c r="M172" s="28"/>
      <c r="N172" s="28"/>
      <c r="O172" s="28"/>
      <c r="P172" s="154"/>
      <c r="Q172" s="154"/>
      <c r="R172" s="28"/>
      <c r="S172" s="28"/>
      <c r="T172" s="28"/>
      <c r="U172" s="29">
        <f t="shared" si="96"/>
        <v>0</v>
      </c>
      <c r="V172" s="28"/>
      <c r="W172" s="28"/>
      <c r="X172" s="28"/>
      <c r="Y172" s="29">
        <f t="shared" si="97"/>
        <v>0</v>
      </c>
      <c r="Z172" s="28"/>
      <c r="AA172" s="28"/>
      <c r="AB172" s="28"/>
      <c r="AC172" s="29">
        <f t="shared" si="98"/>
        <v>0</v>
      </c>
      <c r="AD172" s="184"/>
      <c r="AE172" s="67"/>
      <c r="AF172" s="411">
        <v>82000000</v>
      </c>
      <c r="AG172" s="29">
        <f t="shared" si="99"/>
        <v>82000000</v>
      </c>
      <c r="AH172" s="29">
        <f t="shared" si="100"/>
        <v>82000000</v>
      </c>
      <c r="AI172" s="109">
        <f t="shared" si="95"/>
        <v>6.0552661169940757E-2</v>
      </c>
      <c r="AJ172" s="109">
        <f t="shared" si="90"/>
        <v>6.2759692143810617E-3</v>
      </c>
    </row>
    <row r="173" spans="1:36" s="11" customFormat="1" outlineLevel="1" x14ac:dyDescent="0.25">
      <c r="A173" s="22">
        <v>17</v>
      </c>
      <c r="B173" s="23"/>
      <c r="C173" s="176" t="s">
        <v>423</v>
      </c>
      <c r="D173" s="138">
        <v>44862</v>
      </c>
      <c r="E173" s="158" t="s">
        <v>424</v>
      </c>
      <c r="F173" s="158" t="s">
        <v>134</v>
      </c>
      <c r="G173" s="176" t="s">
        <v>135</v>
      </c>
      <c r="H173" s="33"/>
      <c r="I173" s="33"/>
      <c r="J173" s="629"/>
      <c r="K173" s="411">
        <v>45400000</v>
      </c>
      <c r="L173" s="78"/>
      <c r="M173" s="28"/>
      <c r="N173" s="28"/>
      <c r="O173" s="28"/>
      <c r="P173" s="154"/>
      <c r="Q173" s="154"/>
      <c r="R173" s="28"/>
      <c r="S173" s="28"/>
      <c r="T173" s="28"/>
      <c r="U173" s="29">
        <f t="shared" si="96"/>
        <v>0</v>
      </c>
      <c r="V173" s="28"/>
      <c r="W173" s="28"/>
      <c r="X173" s="28"/>
      <c r="Y173" s="29">
        <f t="shared" si="97"/>
        <v>0</v>
      </c>
      <c r="Z173" s="28"/>
      <c r="AA173" s="28"/>
      <c r="AB173" s="28"/>
      <c r="AC173" s="29">
        <f t="shared" si="98"/>
        <v>0</v>
      </c>
      <c r="AD173" s="184"/>
      <c r="AE173" s="67"/>
      <c r="AF173" s="411">
        <v>45400000</v>
      </c>
      <c r="AG173" s="29">
        <f t="shared" si="99"/>
        <v>45400000</v>
      </c>
      <c r="AH173" s="29">
        <f t="shared" si="100"/>
        <v>45400000</v>
      </c>
      <c r="AI173" s="109">
        <f t="shared" si="95"/>
        <v>3.352549776969891E-2</v>
      </c>
      <c r="AJ173" s="109">
        <f t="shared" si="90"/>
        <v>3.4747439308890271E-3</v>
      </c>
    </row>
    <row r="174" spans="1:36" s="11" customFormat="1" outlineLevel="1" x14ac:dyDescent="0.25">
      <c r="A174" s="22">
        <v>18</v>
      </c>
      <c r="B174" s="23"/>
      <c r="C174" s="176" t="s">
        <v>425</v>
      </c>
      <c r="D174" s="138">
        <v>44862</v>
      </c>
      <c r="E174" s="158" t="s">
        <v>426</v>
      </c>
      <c r="F174" s="158" t="s">
        <v>134</v>
      </c>
      <c r="G174" s="176" t="s">
        <v>135</v>
      </c>
      <c r="H174" s="33"/>
      <c r="I174" s="33"/>
      <c r="J174" s="629"/>
      <c r="K174" s="411">
        <v>34000000</v>
      </c>
      <c r="L174" s="78"/>
      <c r="M174" s="28"/>
      <c r="N174" s="28"/>
      <c r="O174" s="28"/>
      <c r="P174" s="154"/>
      <c r="Q174" s="154"/>
      <c r="R174" s="28"/>
      <c r="S174" s="28"/>
      <c r="T174" s="28"/>
      <c r="U174" s="29">
        <f t="shared" si="96"/>
        <v>0</v>
      </c>
      <c r="V174" s="28"/>
      <c r="W174" s="28"/>
      <c r="X174" s="28"/>
      <c r="Y174" s="29">
        <f t="shared" si="97"/>
        <v>0</v>
      </c>
      <c r="Z174" s="28"/>
      <c r="AA174" s="28"/>
      <c r="AB174" s="28"/>
      <c r="AC174" s="29">
        <f t="shared" si="98"/>
        <v>0</v>
      </c>
      <c r="AD174" s="184"/>
      <c r="AE174" s="67">
        <v>34000000</v>
      </c>
      <c r="AF174" s="411"/>
      <c r="AG174" s="29">
        <f t="shared" si="99"/>
        <v>34000000</v>
      </c>
      <c r="AH174" s="29">
        <f t="shared" si="100"/>
        <v>34000000</v>
      </c>
      <c r="AI174" s="109">
        <f t="shared" si="95"/>
        <v>2.5107200972902265E-2</v>
      </c>
      <c r="AJ174" s="109">
        <f t="shared" si="90"/>
        <v>2.6022311376701964E-3</v>
      </c>
    </row>
    <row r="175" spans="1:36" s="11" customFormat="1" outlineLevel="1" x14ac:dyDescent="0.25">
      <c r="A175" s="22">
        <v>19</v>
      </c>
      <c r="B175" s="23"/>
      <c r="C175" s="176" t="s">
        <v>231</v>
      </c>
      <c r="D175" s="138">
        <v>44862</v>
      </c>
      <c r="E175" s="158" t="s">
        <v>427</v>
      </c>
      <c r="F175" s="158" t="s">
        <v>134</v>
      </c>
      <c r="G175" s="176" t="s">
        <v>135</v>
      </c>
      <c r="H175" s="33"/>
      <c r="I175" s="33"/>
      <c r="J175" s="629"/>
      <c r="K175" s="411">
        <v>31127243</v>
      </c>
      <c r="L175" s="78"/>
      <c r="M175" s="28"/>
      <c r="N175" s="28"/>
      <c r="O175" s="28"/>
      <c r="P175" s="154"/>
      <c r="Q175" s="154"/>
      <c r="R175" s="28"/>
      <c r="S175" s="28"/>
      <c r="T175" s="28"/>
      <c r="U175" s="29">
        <f t="shared" si="96"/>
        <v>0</v>
      </c>
      <c r="V175" s="28"/>
      <c r="W175" s="28"/>
      <c r="X175" s="28"/>
      <c r="Y175" s="29">
        <f t="shared" si="97"/>
        <v>0</v>
      </c>
      <c r="Z175" s="28"/>
      <c r="AA175" s="28"/>
      <c r="AB175" s="28"/>
      <c r="AC175" s="29">
        <f t="shared" si="98"/>
        <v>0</v>
      </c>
      <c r="AD175" s="184"/>
      <c r="AE175" s="67"/>
      <c r="AF175" s="411">
        <v>31127243</v>
      </c>
      <c r="AG175" s="29">
        <f t="shared" si="99"/>
        <v>31127243</v>
      </c>
      <c r="AH175" s="29">
        <f t="shared" si="100"/>
        <v>31127243</v>
      </c>
      <c r="AI175" s="109">
        <f t="shared" si="95"/>
        <v>2.2985821933334271E-2</v>
      </c>
      <c r="AJ175" s="109">
        <f t="shared" si="90"/>
        <v>2.3823612048360782E-3</v>
      </c>
    </row>
    <row r="176" spans="1:36" s="11" customFormat="1" outlineLevel="1" x14ac:dyDescent="0.25">
      <c r="A176" s="22">
        <v>20</v>
      </c>
      <c r="B176" s="23"/>
      <c r="C176" s="176" t="s">
        <v>428</v>
      </c>
      <c r="D176" s="138">
        <v>44860</v>
      </c>
      <c r="E176" s="158" t="s">
        <v>429</v>
      </c>
      <c r="F176" s="158" t="s">
        <v>134</v>
      </c>
      <c r="G176" s="176" t="s">
        <v>135</v>
      </c>
      <c r="H176" s="33"/>
      <c r="I176" s="33"/>
      <c r="J176" s="629"/>
      <c r="K176" s="411">
        <v>30000000</v>
      </c>
      <c r="L176" s="78"/>
      <c r="M176" s="28"/>
      <c r="N176" s="28"/>
      <c r="O176" s="28"/>
      <c r="P176" s="154"/>
      <c r="Q176" s="154"/>
      <c r="R176" s="28"/>
      <c r="S176" s="28"/>
      <c r="T176" s="28"/>
      <c r="U176" s="29">
        <f t="shared" si="96"/>
        <v>0</v>
      </c>
      <c r="V176" s="28"/>
      <c r="W176" s="28"/>
      <c r="X176" s="28"/>
      <c r="Y176" s="29">
        <f t="shared" si="97"/>
        <v>0</v>
      </c>
      <c r="Z176" s="28"/>
      <c r="AA176" s="28"/>
      <c r="AB176" s="28"/>
      <c r="AC176" s="29">
        <f t="shared" si="98"/>
        <v>0</v>
      </c>
      <c r="AD176" s="184"/>
      <c r="AE176" s="67">
        <v>30000000</v>
      </c>
      <c r="AF176" s="411"/>
      <c r="AG176" s="29">
        <f t="shared" si="99"/>
        <v>30000000</v>
      </c>
      <c r="AH176" s="29">
        <f t="shared" si="100"/>
        <v>30000000</v>
      </c>
      <c r="AI176" s="109">
        <f t="shared" si="95"/>
        <v>2.2153412623149057E-2</v>
      </c>
      <c r="AJ176" s="109">
        <f t="shared" si="90"/>
        <v>2.2960862979442909E-3</v>
      </c>
    </row>
    <row r="177" spans="1:36" s="11" customFormat="1" outlineLevel="1" x14ac:dyDescent="0.25">
      <c r="A177" s="22">
        <v>21</v>
      </c>
      <c r="B177" s="23"/>
      <c r="C177" s="176" t="s">
        <v>430</v>
      </c>
      <c r="D177" s="138">
        <v>44860</v>
      </c>
      <c r="E177" s="158" t="s">
        <v>431</v>
      </c>
      <c r="F177" s="158" t="s">
        <v>134</v>
      </c>
      <c r="G177" s="176" t="s">
        <v>135</v>
      </c>
      <c r="H177" s="33"/>
      <c r="I177" s="33"/>
      <c r="J177" s="629"/>
      <c r="K177" s="411">
        <v>37500000</v>
      </c>
      <c r="L177" s="78"/>
      <c r="M177" s="28"/>
      <c r="N177" s="28"/>
      <c r="O177" s="28"/>
      <c r="P177" s="154"/>
      <c r="Q177" s="154"/>
      <c r="R177" s="28"/>
      <c r="S177" s="28"/>
      <c r="T177" s="28"/>
      <c r="U177" s="29">
        <f t="shared" si="96"/>
        <v>0</v>
      </c>
      <c r="V177" s="28"/>
      <c r="W177" s="28"/>
      <c r="X177" s="28"/>
      <c r="Y177" s="29">
        <f t="shared" si="97"/>
        <v>0</v>
      </c>
      <c r="Z177" s="28"/>
      <c r="AA177" s="28"/>
      <c r="AB177" s="28"/>
      <c r="AC177" s="29">
        <f t="shared" si="98"/>
        <v>0</v>
      </c>
      <c r="AD177" s="184"/>
      <c r="AE177" s="67">
        <v>37500000</v>
      </c>
      <c r="AF177" s="411"/>
      <c r="AG177" s="29">
        <f t="shared" si="99"/>
        <v>37500000</v>
      </c>
      <c r="AH177" s="29">
        <f t="shared" si="100"/>
        <v>37500000</v>
      </c>
      <c r="AI177" s="109">
        <f>IF(ISERROR(AH177/$J$156),0,AH177/$J$156)</f>
        <v>2.7691765778936322E-2</v>
      </c>
      <c r="AJ177" s="109">
        <f t="shared" si="90"/>
        <v>2.8701078724303638E-3</v>
      </c>
    </row>
    <row r="178" spans="1:36" s="11" customFormat="1" outlineLevel="1" x14ac:dyDescent="0.25">
      <c r="A178" s="22">
        <v>22</v>
      </c>
      <c r="B178" s="23"/>
      <c r="C178" s="176" t="s">
        <v>432</v>
      </c>
      <c r="D178" s="138">
        <v>44860</v>
      </c>
      <c r="E178" s="158" t="s">
        <v>433</v>
      </c>
      <c r="F178" s="158" t="s">
        <v>134</v>
      </c>
      <c r="G178" s="176" t="s">
        <v>135</v>
      </c>
      <c r="H178" s="33"/>
      <c r="I178" s="33"/>
      <c r="J178" s="629"/>
      <c r="K178" s="411">
        <v>31000000</v>
      </c>
      <c r="L178" s="78"/>
      <c r="M178" s="28"/>
      <c r="N178" s="28"/>
      <c r="O178" s="28"/>
      <c r="P178" s="154"/>
      <c r="Q178" s="154"/>
      <c r="R178" s="28"/>
      <c r="S178" s="28"/>
      <c r="T178" s="28"/>
      <c r="U178" s="29">
        <f t="shared" si="96"/>
        <v>0</v>
      </c>
      <c r="V178" s="28"/>
      <c r="W178" s="28"/>
      <c r="X178" s="28"/>
      <c r="Y178" s="29">
        <f t="shared" si="97"/>
        <v>0</v>
      </c>
      <c r="Z178" s="28"/>
      <c r="AA178" s="28"/>
      <c r="AB178" s="28"/>
      <c r="AC178" s="29">
        <f t="shared" si="98"/>
        <v>0</v>
      </c>
      <c r="AD178" s="184"/>
      <c r="AE178" s="67">
        <v>31000000</v>
      </c>
      <c r="AF178" s="411"/>
      <c r="AG178" s="29">
        <f t="shared" si="99"/>
        <v>31000000</v>
      </c>
      <c r="AH178" s="29">
        <f t="shared" si="100"/>
        <v>31000000</v>
      </c>
      <c r="AI178" s="109">
        <f t="shared" si="95"/>
        <v>2.289185971058736E-2</v>
      </c>
      <c r="AJ178" s="109">
        <f t="shared" si="90"/>
        <v>2.3726225078757675E-3</v>
      </c>
    </row>
    <row r="179" spans="1:36" s="11" customFormat="1" outlineLevel="1" x14ac:dyDescent="0.25">
      <c r="A179" s="22">
        <v>23</v>
      </c>
      <c r="B179" s="23"/>
      <c r="C179" s="176" t="s">
        <v>434</v>
      </c>
      <c r="D179" s="138">
        <v>44860</v>
      </c>
      <c r="E179" s="158" t="s">
        <v>435</v>
      </c>
      <c r="F179" s="158" t="s">
        <v>134</v>
      </c>
      <c r="G179" s="176" t="s">
        <v>135</v>
      </c>
      <c r="H179" s="33"/>
      <c r="I179" s="33"/>
      <c r="J179" s="629"/>
      <c r="K179" s="411">
        <v>39975802</v>
      </c>
      <c r="L179" s="78"/>
      <c r="M179" s="28"/>
      <c r="N179" s="28"/>
      <c r="O179" s="28"/>
      <c r="P179" s="154"/>
      <c r="Q179" s="154"/>
      <c r="R179" s="28"/>
      <c r="S179" s="28"/>
      <c r="T179" s="28"/>
      <c r="U179" s="29">
        <f t="shared" si="96"/>
        <v>0</v>
      </c>
      <c r="V179" s="28"/>
      <c r="W179" s="28"/>
      <c r="X179" s="28"/>
      <c r="Y179" s="29">
        <f t="shared" si="97"/>
        <v>0</v>
      </c>
      <c r="Z179" s="28"/>
      <c r="AA179" s="28"/>
      <c r="AB179" s="28"/>
      <c r="AC179" s="29">
        <f t="shared" si="98"/>
        <v>0</v>
      </c>
      <c r="AD179" s="184"/>
      <c r="AE179" s="67"/>
      <c r="AF179" s="411">
        <v>39975802</v>
      </c>
      <c r="AG179" s="29">
        <f t="shared" si="99"/>
        <v>39975802</v>
      </c>
      <c r="AH179" s="29">
        <f t="shared" si="100"/>
        <v>39975802</v>
      </c>
      <c r="AI179" s="109">
        <f t="shared" si="95"/>
        <v>2.9520014554910243E-2</v>
      </c>
      <c r="AJ179" s="109">
        <f t="shared" si="90"/>
        <v>3.0595963740511329E-3</v>
      </c>
    </row>
    <row r="180" spans="1:36" s="11" customFormat="1" outlineLevel="1" x14ac:dyDescent="0.25">
      <c r="A180" s="22">
        <v>24</v>
      </c>
      <c r="B180" s="23"/>
      <c r="C180" s="176" t="s">
        <v>436</v>
      </c>
      <c r="D180" s="138">
        <v>44860</v>
      </c>
      <c r="E180" s="158" t="s">
        <v>437</v>
      </c>
      <c r="F180" s="158" t="s">
        <v>134</v>
      </c>
      <c r="G180" s="176" t="s">
        <v>135</v>
      </c>
      <c r="H180" s="33"/>
      <c r="I180" s="33"/>
      <c r="J180" s="629"/>
      <c r="K180" s="411">
        <v>65958048</v>
      </c>
      <c r="L180" s="78"/>
      <c r="M180" s="28"/>
      <c r="N180" s="28"/>
      <c r="O180" s="28"/>
      <c r="P180" s="154"/>
      <c r="Q180" s="154"/>
      <c r="R180" s="28"/>
      <c r="S180" s="28"/>
      <c r="T180" s="28"/>
      <c r="U180" s="29">
        <f t="shared" si="96"/>
        <v>0</v>
      </c>
      <c r="V180" s="28"/>
      <c r="W180" s="28"/>
      <c r="X180" s="28"/>
      <c r="Y180" s="29">
        <f t="shared" si="97"/>
        <v>0</v>
      </c>
      <c r="Z180" s="28"/>
      <c r="AA180" s="28"/>
      <c r="AB180" s="28"/>
      <c r="AC180" s="29">
        <f t="shared" si="98"/>
        <v>0</v>
      </c>
      <c r="AD180" s="184"/>
      <c r="AE180" s="67">
        <v>65958048</v>
      </c>
      <c r="AF180" s="411"/>
      <c r="AG180" s="29">
        <f t="shared" si="99"/>
        <v>65958048</v>
      </c>
      <c r="AH180" s="29">
        <f t="shared" si="100"/>
        <v>65958048</v>
      </c>
      <c r="AI180" s="109">
        <f t="shared" si="95"/>
        <v>4.8706528438715715E-2</v>
      </c>
      <c r="AJ180" s="109">
        <f t="shared" si="90"/>
        <v>5.0481790083983947E-3</v>
      </c>
    </row>
    <row r="181" spans="1:36" s="11" customFormat="1" outlineLevel="1" x14ac:dyDescent="0.25">
      <c r="A181" s="22">
        <v>25</v>
      </c>
      <c r="B181" s="23"/>
      <c r="C181" s="286" t="s">
        <v>438</v>
      </c>
      <c r="D181" s="138">
        <v>44860</v>
      </c>
      <c r="E181" s="158" t="s">
        <v>439</v>
      </c>
      <c r="F181" s="158" t="s">
        <v>134</v>
      </c>
      <c r="G181" s="176" t="s">
        <v>135</v>
      </c>
      <c r="H181" s="33"/>
      <c r="I181" s="33"/>
      <c r="J181" s="629"/>
      <c r="K181" s="411">
        <v>30000000</v>
      </c>
      <c r="L181" s="78"/>
      <c r="M181" s="28"/>
      <c r="N181" s="28"/>
      <c r="O181" s="28"/>
      <c r="P181" s="154"/>
      <c r="Q181" s="154"/>
      <c r="R181" s="28"/>
      <c r="S181" s="28"/>
      <c r="T181" s="28"/>
      <c r="U181" s="29">
        <f t="shared" si="96"/>
        <v>0</v>
      </c>
      <c r="V181" s="28"/>
      <c r="W181" s="28"/>
      <c r="X181" s="28"/>
      <c r="Y181" s="29">
        <f t="shared" si="97"/>
        <v>0</v>
      </c>
      <c r="Z181" s="28"/>
      <c r="AA181" s="28"/>
      <c r="AB181" s="28"/>
      <c r="AC181" s="29">
        <f t="shared" si="98"/>
        <v>0</v>
      </c>
      <c r="AD181" s="184"/>
      <c r="AE181" s="67"/>
      <c r="AF181" s="411">
        <v>30000000</v>
      </c>
      <c r="AG181" s="29">
        <f t="shared" ref="AG181:AG187" si="101">SUM(AD181:AF181)</f>
        <v>30000000</v>
      </c>
      <c r="AH181" s="29">
        <f t="shared" ref="AH181:AH187" si="102">SUM(U181,Y181,AC181,AG181)</f>
        <v>30000000</v>
      </c>
      <c r="AI181" s="109">
        <f t="shared" si="95"/>
        <v>2.2153412623149057E-2</v>
      </c>
      <c r="AJ181" s="109">
        <f t="shared" si="90"/>
        <v>2.2960862979442909E-3</v>
      </c>
    </row>
    <row r="182" spans="1:36" s="11" customFormat="1" outlineLevel="1" x14ac:dyDescent="0.25">
      <c r="A182" s="22">
        <v>26</v>
      </c>
      <c r="B182" s="23"/>
      <c r="C182" s="176" t="s">
        <v>440</v>
      </c>
      <c r="D182" s="138">
        <v>44860</v>
      </c>
      <c r="E182" s="158" t="s">
        <v>441</v>
      </c>
      <c r="F182" s="158" t="s">
        <v>134</v>
      </c>
      <c r="G182" s="176" t="s">
        <v>135</v>
      </c>
      <c r="H182" s="33"/>
      <c r="I182" s="33"/>
      <c r="J182" s="629"/>
      <c r="K182" s="411">
        <v>66969017</v>
      </c>
      <c r="L182" s="78"/>
      <c r="M182" s="28"/>
      <c r="N182" s="28"/>
      <c r="O182" s="28"/>
      <c r="P182" s="154"/>
      <c r="Q182" s="154"/>
      <c r="R182" s="28"/>
      <c r="S182" s="28"/>
      <c r="T182" s="28"/>
      <c r="U182" s="29">
        <f t="shared" si="96"/>
        <v>0</v>
      </c>
      <c r="V182" s="28"/>
      <c r="W182" s="28"/>
      <c r="X182" s="28"/>
      <c r="Y182" s="29">
        <f t="shared" si="97"/>
        <v>0</v>
      </c>
      <c r="Z182" s="28"/>
      <c r="AA182" s="28"/>
      <c r="AB182" s="28"/>
      <c r="AC182" s="29">
        <f t="shared" si="98"/>
        <v>0</v>
      </c>
      <c r="AD182" s="18"/>
      <c r="AE182" s="67">
        <v>66969017</v>
      </c>
      <c r="AF182" s="411"/>
      <c r="AG182" s="29">
        <f t="shared" si="101"/>
        <v>66969017</v>
      </c>
      <c r="AH182" s="29">
        <f t="shared" si="102"/>
        <v>66969017</v>
      </c>
      <c r="AI182" s="109">
        <f t="shared" si="95"/>
        <v>4.9453075552256129E-2</v>
      </c>
      <c r="AJ182" s="109">
        <f t="shared" si="90"/>
        <v>5.1255547440166097E-3</v>
      </c>
    </row>
    <row r="183" spans="1:36" s="11" customFormat="1" outlineLevel="1" x14ac:dyDescent="0.25">
      <c r="A183" s="22">
        <v>27</v>
      </c>
      <c r="B183" s="23"/>
      <c r="C183" s="176" t="s">
        <v>442</v>
      </c>
      <c r="D183" s="138">
        <v>44867</v>
      </c>
      <c r="E183" s="158" t="s">
        <v>443</v>
      </c>
      <c r="F183" s="158" t="s">
        <v>134</v>
      </c>
      <c r="G183" s="176" t="s">
        <v>135</v>
      </c>
      <c r="H183" s="33"/>
      <c r="I183" s="33"/>
      <c r="J183" s="629"/>
      <c r="K183" s="411">
        <v>41000000</v>
      </c>
      <c r="L183" s="78"/>
      <c r="M183" s="28"/>
      <c r="N183" s="28"/>
      <c r="O183" s="28"/>
      <c r="P183" s="154"/>
      <c r="Q183" s="154"/>
      <c r="R183" s="28"/>
      <c r="S183" s="28"/>
      <c r="T183" s="28"/>
      <c r="U183" s="29">
        <f t="shared" si="96"/>
        <v>0</v>
      </c>
      <c r="V183" s="28"/>
      <c r="W183" s="28"/>
      <c r="X183" s="28"/>
      <c r="Y183" s="29">
        <f t="shared" si="97"/>
        <v>0</v>
      </c>
      <c r="Z183" s="28"/>
      <c r="AA183" s="28"/>
      <c r="AB183" s="28"/>
      <c r="AC183" s="29">
        <f t="shared" si="98"/>
        <v>0</v>
      </c>
      <c r="AD183" s="18"/>
      <c r="AE183" s="67"/>
      <c r="AF183" s="411">
        <v>41000000</v>
      </c>
      <c r="AG183" s="29">
        <f t="shared" si="101"/>
        <v>41000000</v>
      </c>
      <c r="AH183" s="29">
        <f t="shared" si="102"/>
        <v>41000000</v>
      </c>
      <c r="AI183" s="109">
        <f t="shared" si="95"/>
        <v>3.0276330584970378E-2</v>
      </c>
      <c r="AJ183" s="109">
        <f t="shared" si="90"/>
        <v>3.1379846071905308E-3</v>
      </c>
    </row>
    <row r="184" spans="1:36" s="11" customFormat="1" outlineLevel="1" x14ac:dyDescent="0.25">
      <c r="A184" s="22">
        <v>28</v>
      </c>
      <c r="B184" s="23"/>
      <c r="C184" s="176" t="s">
        <v>444</v>
      </c>
      <c r="D184" s="138">
        <v>44873</v>
      </c>
      <c r="E184" s="158" t="s">
        <v>445</v>
      </c>
      <c r="F184" s="158" t="s">
        <v>134</v>
      </c>
      <c r="G184" s="176" t="s">
        <v>135</v>
      </c>
      <c r="H184" s="33"/>
      <c r="I184" s="33"/>
      <c r="J184" s="629"/>
      <c r="K184" s="411">
        <v>76499000</v>
      </c>
      <c r="L184" s="78"/>
      <c r="M184" s="28"/>
      <c r="N184" s="28"/>
      <c r="O184" s="28"/>
      <c r="P184" s="154"/>
      <c r="Q184" s="154"/>
      <c r="R184" s="28"/>
      <c r="S184" s="28"/>
      <c r="T184" s="28"/>
      <c r="U184" s="29">
        <f t="shared" si="96"/>
        <v>0</v>
      </c>
      <c r="V184" s="28"/>
      <c r="W184" s="28"/>
      <c r="X184" s="28"/>
      <c r="Y184" s="29">
        <f t="shared" si="97"/>
        <v>0</v>
      </c>
      <c r="Z184" s="28"/>
      <c r="AA184" s="28"/>
      <c r="AB184" s="28"/>
      <c r="AC184" s="29">
        <f t="shared" si="98"/>
        <v>0</v>
      </c>
      <c r="AD184" s="18"/>
      <c r="AE184" s="67"/>
      <c r="AF184" s="411">
        <v>76499000</v>
      </c>
      <c r="AG184" s="29">
        <f t="shared" si="101"/>
        <v>76499000</v>
      </c>
      <c r="AH184" s="29">
        <f t="shared" si="102"/>
        <v>76499000</v>
      </c>
      <c r="AI184" s="109">
        <f t="shared" si="95"/>
        <v>5.6490463741942658E-2</v>
      </c>
      <c r="AJ184" s="109">
        <f t="shared" si="90"/>
        <v>5.8549435235480101E-3</v>
      </c>
    </row>
    <row r="185" spans="1:36" s="11" customFormat="1" outlineLevel="1" x14ac:dyDescent="0.25">
      <c r="A185" s="22">
        <v>29</v>
      </c>
      <c r="B185" s="23"/>
      <c r="C185" s="176" t="s">
        <v>446</v>
      </c>
      <c r="D185" s="138">
        <v>44873</v>
      </c>
      <c r="E185" s="158" t="s">
        <v>447</v>
      </c>
      <c r="F185" s="158" t="s">
        <v>134</v>
      </c>
      <c r="G185" s="176" t="s">
        <v>135</v>
      </c>
      <c r="H185" s="33"/>
      <c r="I185" s="33"/>
      <c r="J185" s="629"/>
      <c r="K185" s="411">
        <v>46000000</v>
      </c>
      <c r="L185" s="78"/>
      <c r="M185" s="28"/>
      <c r="N185" s="28"/>
      <c r="O185" s="28"/>
      <c r="P185" s="154"/>
      <c r="Q185" s="154"/>
      <c r="R185" s="28"/>
      <c r="S185" s="28"/>
      <c r="T185" s="28"/>
      <c r="U185" s="29">
        <f t="shared" si="96"/>
        <v>0</v>
      </c>
      <c r="V185" s="28"/>
      <c r="W185" s="28"/>
      <c r="X185" s="28"/>
      <c r="Y185" s="29">
        <f t="shared" si="97"/>
        <v>0</v>
      </c>
      <c r="Z185" s="28"/>
      <c r="AA185" s="28"/>
      <c r="AB185" s="28"/>
      <c r="AC185" s="29">
        <f t="shared" si="98"/>
        <v>0</v>
      </c>
      <c r="AD185" s="18"/>
      <c r="AE185" s="67">
        <v>46000000</v>
      </c>
      <c r="AF185" s="411"/>
      <c r="AG185" s="29">
        <f t="shared" si="101"/>
        <v>46000000</v>
      </c>
      <c r="AH185" s="29">
        <f t="shared" si="102"/>
        <v>46000000</v>
      </c>
      <c r="AI185" s="109">
        <f>IF(ISERROR(AH185/$J$156),0,AH185/$J$156)</f>
        <v>3.3968566022161889E-2</v>
      </c>
      <c r="AJ185" s="109">
        <f t="shared" si="90"/>
        <v>3.5206656568479129E-3</v>
      </c>
    </row>
    <row r="186" spans="1:36" s="11" customFormat="1" outlineLevel="1" x14ac:dyDescent="0.25">
      <c r="A186" s="22">
        <v>30</v>
      </c>
      <c r="B186" s="23"/>
      <c r="C186" s="176" t="s">
        <v>448</v>
      </c>
      <c r="D186" s="138">
        <v>44873</v>
      </c>
      <c r="E186" s="158" t="s">
        <v>449</v>
      </c>
      <c r="F186" s="158" t="s">
        <v>134</v>
      </c>
      <c r="G186" s="176" t="s">
        <v>135</v>
      </c>
      <c r="H186" s="33"/>
      <c r="I186" s="33"/>
      <c r="J186" s="629"/>
      <c r="K186" s="411">
        <v>41317000</v>
      </c>
      <c r="L186" s="78"/>
      <c r="M186" s="28"/>
      <c r="N186" s="28"/>
      <c r="O186" s="28"/>
      <c r="P186" s="154"/>
      <c r="Q186" s="154"/>
      <c r="R186" s="28"/>
      <c r="S186" s="28"/>
      <c r="T186" s="28"/>
      <c r="U186" s="29">
        <f t="shared" si="96"/>
        <v>0</v>
      </c>
      <c r="V186" s="28"/>
      <c r="W186" s="28"/>
      <c r="X186" s="28"/>
      <c r="Y186" s="29">
        <f t="shared" si="97"/>
        <v>0</v>
      </c>
      <c r="Z186" s="28"/>
      <c r="AA186" s="28"/>
      <c r="AB186" s="28"/>
      <c r="AC186" s="29">
        <f t="shared" si="98"/>
        <v>0</v>
      </c>
      <c r="AD186" s="184"/>
      <c r="AE186" s="67"/>
      <c r="AF186" s="411">
        <v>41317000</v>
      </c>
      <c r="AG186" s="29">
        <f t="shared" si="101"/>
        <v>41317000</v>
      </c>
      <c r="AH186" s="29">
        <f t="shared" si="102"/>
        <v>41317000</v>
      </c>
      <c r="AI186" s="109">
        <f t="shared" si="95"/>
        <v>3.0510418311688322E-2</v>
      </c>
      <c r="AJ186" s="109">
        <f t="shared" si="90"/>
        <v>3.1622465857388091E-3</v>
      </c>
    </row>
    <row r="187" spans="1:36" s="11" customFormat="1" outlineLevel="1" x14ac:dyDescent="0.25">
      <c r="A187" s="22">
        <v>31</v>
      </c>
      <c r="B187" s="23"/>
      <c r="C187" s="176" t="s">
        <v>450</v>
      </c>
      <c r="D187" s="138">
        <v>44873</v>
      </c>
      <c r="E187" s="158" t="s">
        <v>451</v>
      </c>
      <c r="F187" s="158" t="s">
        <v>134</v>
      </c>
      <c r="G187" s="176" t="s">
        <v>135</v>
      </c>
      <c r="H187" s="33"/>
      <c r="I187" s="33"/>
      <c r="J187" s="629"/>
      <c r="K187" s="169">
        <v>67044650</v>
      </c>
      <c r="L187" s="78"/>
      <c r="M187" s="28"/>
      <c r="N187" s="28"/>
      <c r="O187" s="28"/>
      <c r="P187" s="154"/>
      <c r="Q187" s="154"/>
      <c r="R187" s="28"/>
      <c r="S187" s="28"/>
      <c r="T187" s="28"/>
      <c r="U187" s="29">
        <f t="shared" si="96"/>
        <v>0</v>
      </c>
      <c r="V187" s="28"/>
      <c r="W187" s="28"/>
      <c r="X187" s="28"/>
      <c r="Y187" s="29">
        <f t="shared" si="97"/>
        <v>0</v>
      </c>
      <c r="Z187" s="28"/>
      <c r="AA187" s="28"/>
      <c r="AB187" s="28"/>
      <c r="AC187" s="29">
        <f t="shared" si="98"/>
        <v>0</v>
      </c>
      <c r="AD187" s="184"/>
      <c r="AE187" s="67">
        <v>67044650</v>
      </c>
      <c r="AF187" s="28"/>
      <c r="AG187" s="29">
        <f t="shared" si="101"/>
        <v>67044650</v>
      </c>
      <c r="AH187" s="29">
        <f t="shared" si="102"/>
        <v>67044650</v>
      </c>
      <c r="AI187" s="109">
        <f t="shared" si="95"/>
        <v>4.9508926520820347E-2</v>
      </c>
      <c r="AJ187" s="109">
        <f t="shared" si="90"/>
        <v>5.1313434071823573E-3</v>
      </c>
    </row>
    <row r="188" spans="1:36" s="11" customFormat="1" x14ac:dyDescent="0.25">
      <c r="A188" s="574" t="s">
        <v>61</v>
      </c>
      <c r="B188" s="579"/>
      <c r="C188" s="575"/>
      <c r="D188" s="575"/>
      <c r="E188" s="575"/>
      <c r="F188" s="575"/>
      <c r="G188" s="575"/>
      <c r="H188" s="575"/>
      <c r="I188" s="576"/>
      <c r="J188" s="222">
        <f>+J156</f>
        <v>1354193167</v>
      </c>
      <c r="K188" s="222">
        <f>SUM(K157:K187)</f>
        <v>1354193167</v>
      </c>
      <c r="L188" s="528"/>
      <c r="M188" s="222">
        <f>SUM(M157:M187)</f>
        <v>0</v>
      </c>
      <c r="N188" s="222">
        <f>SUM(N157:N187)</f>
        <v>0</v>
      </c>
      <c r="O188" s="222">
        <f>SUM(O157:O187)</f>
        <v>0</v>
      </c>
      <c r="P188" s="223"/>
      <c r="Q188" s="538"/>
      <c r="R188" s="222">
        <f t="shared" ref="R188:AH188" si="103">SUM(R157:R187)</f>
        <v>0</v>
      </c>
      <c r="S188" s="222">
        <f t="shared" si="103"/>
        <v>0</v>
      </c>
      <c r="T188" s="222">
        <f t="shared" si="103"/>
        <v>0</v>
      </c>
      <c r="U188" s="222">
        <f t="shared" si="103"/>
        <v>0</v>
      </c>
      <c r="V188" s="222">
        <f t="shared" si="103"/>
        <v>0</v>
      </c>
      <c r="W188" s="222">
        <f t="shared" si="103"/>
        <v>0</v>
      </c>
      <c r="X188" s="222">
        <f t="shared" si="103"/>
        <v>0</v>
      </c>
      <c r="Y188" s="222">
        <f t="shared" si="103"/>
        <v>0</v>
      </c>
      <c r="Z188" s="222">
        <f t="shared" si="103"/>
        <v>0</v>
      </c>
      <c r="AA188" s="222">
        <f t="shared" si="103"/>
        <v>0</v>
      </c>
      <c r="AB188" s="222">
        <f t="shared" si="103"/>
        <v>0</v>
      </c>
      <c r="AC188" s="222">
        <f t="shared" si="103"/>
        <v>0</v>
      </c>
      <c r="AD188" s="222">
        <f t="shared" si="103"/>
        <v>0</v>
      </c>
      <c r="AE188" s="222">
        <f t="shared" si="103"/>
        <v>780791246</v>
      </c>
      <c r="AF188" s="222">
        <f t="shared" si="103"/>
        <v>573401921</v>
      </c>
      <c r="AG188" s="222">
        <f t="shared" si="103"/>
        <v>1354193167</v>
      </c>
      <c r="AH188" s="222">
        <f t="shared" si="103"/>
        <v>1354193167</v>
      </c>
      <c r="AI188" s="230">
        <f>IF(ISERROR(AH188/J188),0,AH188/J188)</f>
        <v>1</v>
      </c>
      <c r="AJ188" s="230">
        <f>IF(ISERROR(AH188/$AH$366),0,AH188/$AH$366)</f>
        <v>0.10364481251728283</v>
      </c>
    </row>
    <row r="189" spans="1:36" x14ac:dyDescent="0.25">
      <c r="A189" s="620" t="s">
        <v>62</v>
      </c>
      <c r="B189" s="621"/>
      <c r="C189" s="621"/>
      <c r="D189" s="621"/>
      <c r="E189" s="622"/>
      <c r="F189" s="214"/>
      <c r="G189" s="5"/>
      <c r="H189" s="17"/>
      <c r="I189" s="17"/>
      <c r="J189" s="628">
        <v>1565249267</v>
      </c>
      <c r="K189" s="7"/>
      <c r="L189" s="18"/>
      <c r="M189" s="19"/>
      <c r="N189" s="19"/>
      <c r="O189" s="19"/>
      <c r="P189" s="5"/>
      <c r="Q189" s="20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83"/>
      <c r="AF189" s="83"/>
      <c r="AG189" s="83"/>
      <c r="AH189" s="7"/>
      <c r="AI189" s="108"/>
      <c r="AJ189" s="108"/>
    </row>
    <row r="190" spans="1:36" s="11" customFormat="1" outlineLevel="1" x14ac:dyDescent="0.25">
      <c r="A190" s="22">
        <v>1</v>
      </c>
      <c r="B190" s="23"/>
      <c r="C190" s="286" t="s">
        <v>452</v>
      </c>
      <c r="D190" s="138">
        <v>44883</v>
      </c>
      <c r="E190" s="158" t="s">
        <v>453</v>
      </c>
      <c r="F190" s="158" t="s">
        <v>134</v>
      </c>
      <c r="G190" s="176" t="s">
        <v>135</v>
      </c>
      <c r="H190" s="171"/>
      <c r="I190" s="171"/>
      <c r="J190" s="629"/>
      <c r="K190" s="411">
        <v>64277500</v>
      </c>
      <c r="L190" s="78"/>
      <c r="M190" s="51"/>
      <c r="N190" s="166"/>
      <c r="O190" s="51"/>
      <c r="P190" s="167"/>
      <c r="Q190" s="167"/>
      <c r="R190" s="28"/>
      <c r="S190" s="28"/>
      <c r="T190" s="28"/>
      <c r="U190" s="29">
        <f>SUM(R190:T190)</f>
        <v>0</v>
      </c>
      <c r="V190" s="28"/>
      <c r="W190" s="28"/>
      <c r="X190" s="28"/>
      <c r="Y190" s="29">
        <f>SUM(V190:X190)</f>
        <v>0</v>
      </c>
      <c r="Z190" s="28"/>
      <c r="AA190" s="28"/>
      <c r="AB190" s="28"/>
      <c r="AC190" s="29">
        <f>SUM(Z190:AB190)</f>
        <v>0</v>
      </c>
      <c r="AD190" s="342"/>
      <c r="AE190" s="259">
        <v>64277500</v>
      </c>
      <c r="AF190" s="259"/>
      <c r="AG190" s="340">
        <f>SUM(AD190:AF190)</f>
        <v>64277500</v>
      </c>
      <c r="AH190" s="149">
        <f t="shared" ref="AH190:AH191" si="104">SUM(U190,Y190,AC190,AG190)</f>
        <v>64277500</v>
      </c>
      <c r="AI190" s="109">
        <f>IF(ISERROR(AH190/$J$189),0,AH190/$J$189)</f>
        <v>4.1065344258679026E-2</v>
      </c>
      <c r="AJ190" s="109">
        <f t="shared" ref="AJ190:AJ215" si="105">IF(ISERROR(AH190/$AH$366),"-",AH190/$AH$366)</f>
        <v>4.9195562338704719E-3</v>
      </c>
    </row>
    <row r="191" spans="1:36" s="11" customFormat="1" outlineLevel="1" x14ac:dyDescent="0.25">
      <c r="A191" s="22">
        <v>2</v>
      </c>
      <c r="B191" s="23"/>
      <c r="C191" s="286" t="s">
        <v>454</v>
      </c>
      <c r="D191" s="138">
        <v>44883</v>
      </c>
      <c r="E191" s="158" t="s">
        <v>455</v>
      </c>
      <c r="F191" s="158" t="s">
        <v>134</v>
      </c>
      <c r="G191" s="176" t="s">
        <v>135</v>
      </c>
      <c r="H191" s="33"/>
      <c r="I191" s="33"/>
      <c r="J191" s="629"/>
      <c r="K191" s="411">
        <v>39721399</v>
      </c>
      <c r="L191" s="78"/>
      <c r="M191" s="28"/>
      <c r="N191" s="28"/>
      <c r="O191" s="28"/>
      <c r="P191" s="154"/>
      <c r="Q191" s="154"/>
      <c r="R191" s="28"/>
      <c r="S191" s="28"/>
      <c r="T191" s="28"/>
      <c r="U191" s="29">
        <f t="shared" ref="U191" si="106">SUM(R191:T191)</f>
        <v>0</v>
      </c>
      <c r="V191" s="28"/>
      <c r="W191" s="28"/>
      <c r="X191" s="28"/>
      <c r="Y191" s="29">
        <f t="shared" ref="Y191" si="107">SUM(V191:X191)</f>
        <v>0</v>
      </c>
      <c r="Z191" s="28"/>
      <c r="AA191" s="28"/>
      <c r="AB191" s="28"/>
      <c r="AC191" s="29">
        <f t="shared" ref="AC191" si="108">SUM(Z191:AB191)</f>
        <v>0</v>
      </c>
      <c r="AD191" s="413"/>
      <c r="AE191" s="259">
        <v>39721399</v>
      </c>
      <c r="AF191" s="261"/>
      <c r="AG191" s="340">
        <f t="shared" ref="AG191" si="109">SUM(AD191:AF191)</f>
        <v>39721399</v>
      </c>
      <c r="AH191" s="149">
        <f t="shared" si="104"/>
        <v>39721399</v>
      </c>
      <c r="AI191" s="109">
        <f t="shared" ref="AI191:AI215" si="110">IF(ISERROR(AH191/$J$189),0,AH191/$J$189)</f>
        <v>2.5377043668023003E-2</v>
      </c>
      <c r="AJ191" s="109">
        <f t="shared" si="105"/>
        <v>3.0401253326359356E-3</v>
      </c>
    </row>
    <row r="192" spans="1:36" s="11" customFormat="1" outlineLevel="1" x14ac:dyDescent="0.25">
      <c r="A192" s="22">
        <v>3</v>
      </c>
      <c r="B192" s="23"/>
      <c r="C192" s="286" t="s">
        <v>456</v>
      </c>
      <c r="D192" s="138">
        <v>44881</v>
      </c>
      <c r="E192" s="158" t="s">
        <v>457</v>
      </c>
      <c r="F192" s="158" t="s">
        <v>134</v>
      </c>
      <c r="G192" s="176" t="s">
        <v>135</v>
      </c>
      <c r="H192" s="33"/>
      <c r="I192" s="33"/>
      <c r="J192" s="629"/>
      <c r="K192" s="411">
        <v>55334000</v>
      </c>
      <c r="L192" s="78"/>
      <c r="M192" s="28"/>
      <c r="N192" s="28"/>
      <c r="O192" s="28"/>
      <c r="P192" s="154"/>
      <c r="Q192" s="154"/>
      <c r="R192" s="28"/>
      <c r="S192" s="28"/>
      <c r="T192" s="28"/>
      <c r="U192" s="29">
        <f t="shared" ref="U192:U222" si="111">SUM(R192:T192)</f>
        <v>0</v>
      </c>
      <c r="V192" s="28"/>
      <c r="W192" s="28"/>
      <c r="X192" s="28"/>
      <c r="Y192" s="29">
        <f t="shared" ref="Y192:Y222" si="112">SUM(V192:X192)</f>
        <v>0</v>
      </c>
      <c r="Z192" s="28"/>
      <c r="AA192" s="28"/>
      <c r="AB192" s="28"/>
      <c r="AC192" s="29">
        <f t="shared" ref="AC192:AC222" si="113">SUM(Z192:AB192)</f>
        <v>0</v>
      </c>
      <c r="AD192" s="413"/>
      <c r="AE192" s="259">
        <v>55334000</v>
      </c>
      <c r="AF192" s="261"/>
      <c r="AG192" s="340">
        <f t="shared" ref="AG192:AG215" si="114">SUM(AD192:AF192)</f>
        <v>55334000</v>
      </c>
      <c r="AH192" s="149">
        <f t="shared" ref="AH192:AH215" si="115">SUM(U192,Y192,AC192,AG192)</f>
        <v>55334000</v>
      </c>
      <c r="AI192" s="109">
        <f t="shared" si="110"/>
        <v>3.535155784232033E-2</v>
      </c>
      <c r="AJ192" s="109">
        <f t="shared" si="105"/>
        <v>4.2350546403483128E-3</v>
      </c>
    </row>
    <row r="193" spans="1:36" s="11" customFormat="1" outlineLevel="1" x14ac:dyDescent="0.25">
      <c r="A193" s="22">
        <v>4</v>
      </c>
      <c r="B193" s="23"/>
      <c r="C193" s="286" t="s">
        <v>458</v>
      </c>
      <c r="D193" s="138">
        <v>44924</v>
      </c>
      <c r="E193" s="177" t="s">
        <v>457</v>
      </c>
      <c r="F193" s="158" t="s">
        <v>134</v>
      </c>
      <c r="G193" s="176" t="s">
        <v>135</v>
      </c>
      <c r="H193" s="33"/>
      <c r="I193" s="33"/>
      <c r="J193" s="629"/>
      <c r="K193" s="411">
        <v>16068357</v>
      </c>
      <c r="L193" s="78"/>
      <c r="M193" s="28"/>
      <c r="N193" s="28"/>
      <c r="O193" s="28"/>
      <c r="P193" s="154"/>
      <c r="Q193" s="154"/>
      <c r="R193" s="28"/>
      <c r="S193" s="28"/>
      <c r="T193" s="28"/>
      <c r="U193" s="29">
        <f t="shared" si="111"/>
        <v>0</v>
      </c>
      <c r="V193" s="28"/>
      <c r="W193" s="28"/>
      <c r="X193" s="28"/>
      <c r="Y193" s="29">
        <f t="shared" si="112"/>
        <v>0</v>
      </c>
      <c r="Z193" s="28"/>
      <c r="AA193" s="28"/>
      <c r="AB193" s="28"/>
      <c r="AC193" s="29">
        <f t="shared" si="113"/>
        <v>0</v>
      </c>
      <c r="AD193" s="45"/>
      <c r="AE193" s="412"/>
      <c r="AF193" s="411">
        <v>16068357</v>
      </c>
      <c r="AG193" s="340">
        <f>SUM(AE193:AF193)</f>
        <v>16068357</v>
      </c>
      <c r="AH193" s="149">
        <f t="shared" si="115"/>
        <v>16068357</v>
      </c>
      <c r="AI193" s="109">
        <f t="shared" si="110"/>
        <v>1.0265685689025784E-2</v>
      </c>
      <c r="AJ193" s="109">
        <f t="shared" si="105"/>
        <v>1.2298111446059077E-3</v>
      </c>
    </row>
    <row r="194" spans="1:36" s="11" customFormat="1" outlineLevel="1" x14ac:dyDescent="0.25">
      <c r="A194" s="22">
        <v>5</v>
      </c>
      <c r="B194" s="23"/>
      <c r="C194" s="286" t="s">
        <v>459</v>
      </c>
      <c r="D194" s="138">
        <v>44924</v>
      </c>
      <c r="E194" s="177" t="s">
        <v>460</v>
      </c>
      <c r="F194" s="158" t="s">
        <v>134</v>
      </c>
      <c r="G194" s="176" t="s">
        <v>135</v>
      </c>
      <c r="H194" s="33"/>
      <c r="I194" s="33"/>
      <c r="J194" s="629"/>
      <c r="K194" s="411">
        <v>10712238</v>
      </c>
      <c r="L194" s="78"/>
      <c r="M194" s="28"/>
      <c r="N194" s="28"/>
      <c r="O194" s="28"/>
      <c r="P194" s="154"/>
      <c r="Q194" s="154"/>
      <c r="R194" s="28"/>
      <c r="S194" s="28"/>
      <c r="T194" s="28"/>
      <c r="U194" s="29">
        <f t="shared" si="111"/>
        <v>0</v>
      </c>
      <c r="V194" s="28"/>
      <c r="W194" s="28"/>
      <c r="X194" s="28"/>
      <c r="Y194" s="29">
        <f t="shared" si="112"/>
        <v>0</v>
      </c>
      <c r="Z194" s="28"/>
      <c r="AA194" s="28"/>
      <c r="AB194" s="28"/>
      <c r="AC194" s="29">
        <f t="shared" si="113"/>
        <v>0</v>
      </c>
      <c r="AD194" s="45"/>
      <c r="AE194" s="412"/>
      <c r="AF194" s="411">
        <v>10712238</v>
      </c>
      <c r="AG194" s="340">
        <f>SUM(AE194:AF194)</f>
        <v>10712238</v>
      </c>
      <c r="AH194" s="149">
        <f t="shared" si="115"/>
        <v>10712238</v>
      </c>
      <c r="AI194" s="109">
        <f t="shared" si="110"/>
        <v>6.8437904593505235E-3</v>
      </c>
      <c r="AJ194" s="109">
        <f t="shared" si="105"/>
        <v>8.1987409640393849E-4</v>
      </c>
    </row>
    <row r="195" spans="1:36" s="11" customFormat="1" outlineLevel="1" x14ac:dyDescent="0.25">
      <c r="A195" s="22">
        <v>6</v>
      </c>
      <c r="B195" s="23"/>
      <c r="C195" s="286" t="s">
        <v>461</v>
      </c>
      <c r="D195" s="138">
        <v>44888</v>
      </c>
      <c r="E195" s="177" t="s">
        <v>462</v>
      </c>
      <c r="F195" s="158" t="s">
        <v>134</v>
      </c>
      <c r="G195" s="176" t="s">
        <v>135</v>
      </c>
      <c r="H195" s="33"/>
      <c r="I195" s="33"/>
      <c r="J195" s="629"/>
      <c r="K195" s="411">
        <v>43884000</v>
      </c>
      <c r="L195" s="78"/>
      <c r="M195" s="28"/>
      <c r="N195" s="28"/>
      <c r="O195" s="28"/>
      <c r="P195" s="154"/>
      <c r="Q195" s="154"/>
      <c r="R195" s="28"/>
      <c r="S195" s="28"/>
      <c r="T195" s="28"/>
      <c r="U195" s="29">
        <f t="shared" si="111"/>
        <v>0</v>
      </c>
      <c r="V195" s="28"/>
      <c r="W195" s="28"/>
      <c r="X195" s="28"/>
      <c r="Y195" s="29">
        <f t="shared" si="112"/>
        <v>0</v>
      </c>
      <c r="Z195" s="28"/>
      <c r="AA195" s="28"/>
      <c r="AB195" s="28"/>
      <c r="AC195" s="29">
        <f t="shared" si="113"/>
        <v>0</v>
      </c>
      <c r="AD195" s="45"/>
      <c r="AE195" s="412"/>
      <c r="AF195" s="411">
        <v>43884000</v>
      </c>
      <c r="AG195" s="340">
        <f>SUM(AE195:AF195)</f>
        <v>43884000</v>
      </c>
      <c r="AH195" s="149">
        <f t="shared" si="115"/>
        <v>43884000</v>
      </c>
      <c r="AI195" s="109">
        <f t="shared" si="110"/>
        <v>2.8036429037343866E-2</v>
      </c>
      <c r="AJ195" s="109">
        <f t="shared" si="105"/>
        <v>3.3587150366329089E-3</v>
      </c>
    </row>
    <row r="196" spans="1:36" s="11" customFormat="1" outlineLevel="1" x14ac:dyDescent="0.25">
      <c r="A196" s="22">
        <v>7</v>
      </c>
      <c r="B196" s="23"/>
      <c r="C196" s="286" t="s">
        <v>463</v>
      </c>
      <c r="D196" s="138">
        <v>44883</v>
      </c>
      <c r="E196" s="177" t="s">
        <v>464</v>
      </c>
      <c r="F196" s="158" t="s">
        <v>134</v>
      </c>
      <c r="G196" s="176" t="s">
        <v>135</v>
      </c>
      <c r="H196" s="33"/>
      <c r="I196" s="33"/>
      <c r="J196" s="629"/>
      <c r="K196" s="411">
        <v>37385649</v>
      </c>
      <c r="L196" s="78"/>
      <c r="M196" s="28"/>
      <c r="N196" s="28"/>
      <c r="O196" s="28"/>
      <c r="P196" s="154"/>
      <c r="Q196" s="154"/>
      <c r="R196" s="28"/>
      <c r="S196" s="28"/>
      <c r="T196" s="28"/>
      <c r="U196" s="29">
        <f t="shared" si="111"/>
        <v>0</v>
      </c>
      <c r="V196" s="28"/>
      <c r="W196" s="28"/>
      <c r="X196" s="28"/>
      <c r="Y196" s="29">
        <f t="shared" si="112"/>
        <v>0</v>
      </c>
      <c r="Z196" s="28"/>
      <c r="AA196" s="28"/>
      <c r="AB196" s="28"/>
      <c r="AC196" s="29">
        <f t="shared" si="113"/>
        <v>0</v>
      </c>
      <c r="AD196" s="45"/>
      <c r="AE196" s="412"/>
      <c r="AF196" s="411">
        <v>37385649</v>
      </c>
      <c r="AG196" s="340">
        <f>SUM(AE196:AF196)</f>
        <v>37385649</v>
      </c>
      <c r="AH196" s="149">
        <f t="shared" si="115"/>
        <v>37385649</v>
      </c>
      <c r="AI196" s="109">
        <f t="shared" si="110"/>
        <v>2.3884789335601713E-2</v>
      </c>
      <c r="AJ196" s="109">
        <f t="shared" si="105"/>
        <v>2.8613558802884896E-3</v>
      </c>
    </row>
    <row r="197" spans="1:36" s="11" customFormat="1" outlineLevel="1" x14ac:dyDescent="0.25">
      <c r="A197" s="22">
        <v>8</v>
      </c>
      <c r="B197" s="23"/>
      <c r="C197" s="286" t="s">
        <v>465</v>
      </c>
      <c r="D197" s="138">
        <v>44887</v>
      </c>
      <c r="E197" s="177" t="s">
        <v>466</v>
      </c>
      <c r="F197" s="158" t="s">
        <v>134</v>
      </c>
      <c r="G197" s="176" t="s">
        <v>135</v>
      </c>
      <c r="H197" s="33"/>
      <c r="I197" s="33"/>
      <c r="J197" s="629"/>
      <c r="K197" s="411">
        <v>42849000</v>
      </c>
      <c r="L197" s="78"/>
      <c r="M197" s="28"/>
      <c r="N197" s="28"/>
      <c r="O197" s="28"/>
      <c r="P197" s="154"/>
      <c r="Q197" s="154"/>
      <c r="R197" s="28"/>
      <c r="S197" s="28"/>
      <c r="T197" s="28"/>
      <c r="U197" s="29">
        <f t="shared" si="111"/>
        <v>0</v>
      </c>
      <c r="V197" s="28"/>
      <c r="W197" s="28"/>
      <c r="X197" s="28"/>
      <c r="Y197" s="29">
        <f t="shared" si="112"/>
        <v>0</v>
      </c>
      <c r="Z197" s="28"/>
      <c r="AA197" s="28"/>
      <c r="AB197" s="28"/>
      <c r="AC197" s="29">
        <f t="shared" si="113"/>
        <v>0</v>
      </c>
      <c r="AD197" s="413"/>
      <c r="AE197" s="412"/>
      <c r="AF197" s="411">
        <v>42849000</v>
      </c>
      <c r="AG197" s="340">
        <f t="shared" si="114"/>
        <v>42849000</v>
      </c>
      <c r="AH197" s="149">
        <f t="shared" si="115"/>
        <v>42849000</v>
      </c>
      <c r="AI197" s="109">
        <f t="shared" si="110"/>
        <v>2.7375192503444244E-2</v>
      </c>
      <c r="AJ197" s="109">
        <f t="shared" si="105"/>
        <v>3.2795000593538307E-3</v>
      </c>
    </row>
    <row r="198" spans="1:36" s="11" customFormat="1" outlineLevel="1" x14ac:dyDescent="0.25">
      <c r="A198" s="22">
        <v>9</v>
      </c>
      <c r="B198" s="23"/>
      <c r="C198" s="286" t="s">
        <v>467</v>
      </c>
      <c r="D198" s="138">
        <v>44888</v>
      </c>
      <c r="E198" s="177" t="s">
        <v>468</v>
      </c>
      <c r="F198" s="158" t="s">
        <v>134</v>
      </c>
      <c r="G198" s="176" t="s">
        <v>135</v>
      </c>
      <c r="H198" s="33"/>
      <c r="I198" s="33"/>
      <c r="J198" s="629"/>
      <c r="K198" s="411">
        <v>34833524</v>
      </c>
      <c r="L198" s="78"/>
      <c r="M198" s="28"/>
      <c r="N198" s="28"/>
      <c r="O198" s="28"/>
      <c r="P198" s="154"/>
      <c r="Q198" s="154"/>
      <c r="R198" s="28"/>
      <c r="S198" s="28"/>
      <c r="T198" s="28"/>
      <c r="U198" s="29">
        <f t="shared" si="111"/>
        <v>0</v>
      </c>
      <c r="V198" s="28"/>
      <c r="W198" s="28"/>
      <c r="X198" s="28"/>
      <c r="Y198" s="29">
        <f t="shared" si="112"/>
        <v>0</v>
      </c>
      <c r="Z198" s="28"/>
      <c r="AA198" s="28"/>
      <c r="AB198" s="28"/>
      <c r="AC198" s="29">
        <f t="shared" si="113"/>
        <v>0</v>
      </c>
      <c r="AD198" s="413"/>
      <c r="AE198" s="412"/>
      <c r="AF198" s="411">
        <v>34833524</v>
      </c>
      <c r="AG198" s="340">
        <f t="shared" si="114"/>
        <v>34833524</v>
      </c>
      <c r="AH198" s="149">
        <f t="shared" si="115"/>
        <v>34833524</v>
      </c>
      <c r="AI198" s="109">
        <f t="shared" si="110"/>
        <v>2.2254298235042713E-2</v>
      </c>
      <c r="AJ198" s="109">
        <f t="shared" si="105"/>
        <v>2.6660259055171203E-3</v>
      </c>
    </row>
    <row r="199" spans="1:36" s="11" customFormat="1" outlineLevel="1" x14ac:dyDescent="0.25">
      <c r="A199" s="22">
        <v>10</v>
      </c>
      <c r="B199" s="23"/>
      <c r="C199" s="286" t="s">
        <v>469</v>
      </c>
      <c r="D199" s="138">
        <v>44908</v>
      </c>
      <c r="E199" s="177" t="s">
        <v>470</v>
      </c>
      <c r="F199" s="158" t="s">
        <v>134</v>
      </c>
      <c r="G199" s="176" t="s">
        <v>135</v>
      </c>
      <c r="H199" s="33"/>
      <c r="I199" s="33"/>
      <c r="J199" s="629"/>
      <c r="K199" s="411">
        <v>114443989</v>
      </c>
      <c r="L199" s="78"/>
      <c r="M199" s="28"/>
      <c r="N199" s="28"/>
      <c r="O199" s="28"/>
      <c r="P199" s="154"/>
      <c r="Q199" s="154"/>
      <c r="R199" s="28"/>
      <c r="S199" s="28"/>
      <c r="T199" s="28"/>
      <c r="U199" s="29">
        <f t="shared" si="111"/>
        <v>0</v>
      </c>
      <c r="V199" s="28"/>
      <c r="W199" s="28"/>
      <c r="X199" s="28"/>
      <c r="Y199" s="29">
        <f t="shared" si="112"/>
        <v>0</v>
      </c>
      <c r="Z199" s="28"/>
      <c r="AA199" s="28"/>
      <c r="AB199" s="28"/>
      <c r="AC199" s="29">
        <f t="shared" si="113"/>
        <v>0</v>
      </c>
      <c r="AD199" s="413"/>
      <c r="AE199" s="412"/>
      <c r="AF199" s="411">
        <v>114443989</v>
      </c>
      <c r="AG199" s="340">
        <f t="shared" si="114"/>
        <v>114443989</v>
      </c>
      <c r="AH199" s="149">
        <f t="shared" si="115"/>
        <v>114443989</v>
      </c>
      <c r="AI199" s="109">
        <f t="shared" si="110"/>
        <v>7.3115503972952828E-2</v>
      </c>
      <c r="AJ199" s="109">
        <f t="shared" si="105"/>
        <v>8.7591091674995725E-3</v>
      </c>
    </row>
    <row r="200" spans="1:36" s="11" customFormat="1" outlineLevel="1" x14ac:dyDescent="0.25">
      <c r="A200" s="22">
        <v>11</v>
      </c>
      <c r="B200" s="23"/>
      <c r="C200" s="286" t="s">
        <v>471</v>
      </c>
      <c r="D200" s="138">
        <v>44915</v>
      </c>
      <c r="E200" s="177" t="s">
        <v>472</v>
      </c>
      <c r="F200" s="158" t="s">
        <v>134</v>
      </c>
      <c r="G200" s="176" t="s">
        <v>135</v>
      </c>
      <c r="H200" s="33"/>
      <c r="I200" s="33"/>
      <c r="J200" s="629"/>
      <c r="K200" s="411">
        <v>58022500</v>
      </c>
      <c r="L200" s="78"/>
      <c r="M200" s="28"/>
      <c r="N200" s="28"/>
      <c r="O200" s="28"/>
      <c r="P200" s="154"/>
      <c r="Q200" s="154"/>
      <c r="R200" s="28"/>
      <c r="S200" s="28"/>
      <c r="T200" s="28"/>
      <c r="U200" s="29">
        <f t="shared" si="111"/>
        <v>0</v>
      </c>
      <c r="V200" s="28"/>
      <c r="W200" s="28"/>
      <c r="X200" s="28"/>
      <c r="Y200" s="29">
        <f t="shared" si="112"/>
        <v>0</v>
      </c>
      <c r="Z200" s="28"/>
      <c r="AA200" s="28"/>
      <c r="AB200" s="28"/>
      <c r="AC200" s="29">
        <f t="shared" si="113"/>
        <v>0</v>
      </c>
      <c r="AD200" s="413"/>
      <c r="AE200" s="412"/>
      <c r="AF200" s="411">
        <v>58022500</v>
      </c>
      <c r="AG200" s="340">
        <f t="shared" si="114"/>
        <v>58022500</v>
      </c>
      <c r="AH200" s="149">
        <f t="shared" si="115"/>
        <v>58022500</v>
      </c>
      <c r="AI200" s="109">
        <f t="shared" si="110"/>
        <v>3.7069175640763931E-2</v>
      </c>
      <c r="AJ200" s="109">
        <f t="shared" si="105"/>
        <v>4.4408222407490879E-3</v>
      </c>
    </row>
    <row r="201" spans="1:36" s="11" customFormat="1" outlineLevel="1" x14ac:dyDescent="0.25">
      <c r="A201" s="22">
        <v>12</v>
      </c>
      <c r="B201" s="23"/>
      <c r="C201" s="286" t="s">
        <v>473</v>
      </c>
      <c r="D201" s="138">
        <v>44883</v>
      </c>
      <c r="E201" s="177" t="s">
        <v>474</v>
      </c>
      <c r="F201" s="158" t="s">
        <v>134</v>
      </c>
      <c r="G201" s="176" t="s">
        <v>135</v>
      </c>
      <c r="H201" s="33"/>
      <c r="I201" s="33"/>
      <c r="J201" s="629"/>
      <c r="K201" s="411">
        <v>45312934</v>
      </c>
      <c r="L201" s="78"/>
      <c r="M201" s="28"/>
      <c r="N201" s="28"/>
      <c r="O201" s="28"/>
      <c r="P201" s="154"/>
      <c r="Q201" s="154"/>
      <c r="R201" s="28"/>
      <c r="S201" s="28"/>
      <c r="T201" s="28"/>
      <c r="U201" s="29">
        <f t="shared" si="111"/>
        <v>0</v>
      </c>
      <c r="V201" s="28"/>
      <c r="W201" s="28"/>
      <c r="X201" s="28"/>
      <c r="Y201" s="29">
        <f t="shared" si="112"/>
        <v>0</v>
      </c>
      <c r="Z201" s="28"/>
      <c r="AA201" s="28"/>
      <c r="AB201" s="28"/>
      <c r="AC201" s="29">
        <f t="shared" si="113"/>
        <v>0</v>
      </c>
      <c r="AD201" s="414"/>
      <c r="AE201" s="412"/>
      <c r="AF201" s="411">
        <v>45312934</v>
      </c>
      <c r="AG201" s="340">
        <f t="shared" ref="AG201:AG202" si="116">SUM(AD201:AF201)</f>
        <v>45312934</v>
      </c>
      <c r="AH201" s="149">
        <f t="shared" ref="AH201:AH202" si="117">SUM(U201,Y201,AC201,AG201)</f>
        <v>45312934</v>
      </c>
      <c r="AI201" s="109">
        <f t="shared" si="110"/>
        <v>2.8949340501432094E-2</v>
      </c>
      <c r="AJ201" s="109">
        <f t="shared" si="105"/>
        <v>3.4680802292351332E-3</v>
      </c>
    </row>
    <row r="202" spans="1:36" s="11" customFormat="1" outlineLevel="1" x14ac:dyDescent="0.25">
      <c r="A202" s="22">
        <v>13</v>
      </c>
      <c r="B202" s="23"/>
      <c r="C202" s="286" t="s">
        <v>475</v>
      </c>
      <c r="D202" s="138">
        <v>44887</v>
      </c>
      <c r="E202" s="177" t="s">
        <v>476</v>
      </c>
      <c r="F202" s="158" t="s">
        <v>134</v>
      </c>
      <c r="G202" s="176" t="s">
        <v>135</v>
      </c>
      <c r="H202" s="33"/>
      <c r="I202" s="33"/>
      <c r="J202" s="629"/>
      <c r="K202" s="411">
        <v>41868738</v>
      </c>
      <c r="L202" s="78"/>
      <c r="M202" s="28"/>
      <c r="N202" s="28"/>
      <c r="O202" s="28"/>
      <c r="P202" s="154"/>
      <c r="Q202" s="154"/>
      <c r="R202" s="28"/>
      <c r="S202" s="28"/>
      <c r="T202" s="28"/>
      <c r="U202" s="29">
        <f t="shared" si="111"/>
        <v>0</v>
      </c>
      <c r="V202" s="28"/>
      <c r="W202" s="28"/>
      <c r="X202" s="28"/>
      <c r="Y202" s="29">
        <f t="shared" si="112"/>
        <v>0</v>
      </c>
      <c r="Z202" s="28"/>
      <c r="AA202" s="28"/>
      <c r="AB202" s="28"/>
      <c r="AC202" s="29">
        <f t="shared" si="113"/>
        <v>0</v>
      </c>
      <c r="AD202" s="414"/>
      <c r="AE202" s="412"/>
      <c r="AF202" s="411">
        <v>41868738</v>
      </c>
      <c r="AG202" s="340">
        <f t="shared" si="116"/>
        <v>41868738</v>
      </c>
      <c r="AH202" s="149">
        <f t="shared" si="117"/>
        <v>41868738</v>
      </c>
      <c r="AI202" s="109">
        <f t="shared" si="110"/>
        <v>2.674892675736356E-2</v>
      </c>
      <c r="AJ202" s="109">
        <f t="shared" si="105"/>
        <v>3.204474521133982E-3</v>
      </c>
    </row>
    <row r="203" spans="1:36" s="11" customFormat="1" outlineLevel="1" x14ac:dyDescent="0.25">
      <c r="A203" s="22">
        <v>14</v>
      </c>
      <c r="B203" s="23"/>
      <c r="C203" s="286" t="s">
        <v>477</v>
      </c>
      <c r="D203" s="138">
        <v>44887</v>
      </c>
      <c r="E203" s="177" t="s">
        <v>478</v>
      </c>
      <c r="F203" s="158" t="s">
        <v>134</v>
      </c>
      <c r="G203" s="176" t="s">
        <v>135</v>
      </c>
      <c r="H203" s="33"/>
      <c r="I203" s="33"/>
      <c r="J203" s="629"/>
      <c r="K203" s="411">
        <v>49331154</v>
      </c>
      <c r="L203" s="78"/>
      <c r="M203" s="28"/>
      <c r="N203" s="28"/>
      <c r="O203" s="28"/>
      <c r="P203" s="154"/>
      <c r="Q203" s="154"/>
      <c r="R203" s="28"/>
      <c r="S203" s="28"/>
      <c r="T203" s="28"/>
      <c r="U203" s="29">
        <f t="shared" si="111"/>
        <v>0</v>
      </c>
      <c r="V203" s="28"/>
      <c r="W203" s="28"/>
      <c r="X203" s="28"/>
      <c r="Y203" s="29">
        <f t="shared" si="112"/>
        <v>0</v>
      </c>
      <c r="Z203" s="28"/>
      <c r="AA203" s="28"/>
      <c r="AB203" s="28"/>
      <c r="AC203" s="29">
        <f t="shared" si="113"/>
        <v>0</v>
      </c>
      <c r="AD203" s="413"/>
      <c r="AE203" s="412"/>
      <c r="AF203" s="411">
        <v>49331154</v>
      </c>
      <c r="AG203" s="340">
        <f t="shared" si="114"/>
        <v>49331154</v>
      </c>
      <c r="AH203" s="149">
        <f t="shared" si="115"/>
        <v>49331154</v>
      </c>
      <c r="AI203" s="109">
        <f t="shared" si="110"/>
        <v>3.1516484332587774E-2</v>
      </c>
      <c r="AJ203" s="109">
        <f t="shared" si="105"/>
        <v>3.7756195587059899E-3</v>
      </c>
    </row>
    <row r="204" spans="1:36" s="11" customFormat="1" outlineLevel="1" x14ac:dyDescent="0.25">
      <c r="A204" s="22">
        <v>15</v>
      </c>
      <c r="B204" s="23"/>
      <c r="C204" s="286" t="s">
        <v>479</v>
      </c>
      <c r="D204" s="138">
        <v>44888</v>
      </c>
      <c r="E204" s="177" t="s">
        <v>480</v>
      </c>
      <c r="F204" s="158" t="s">
        <v>134</v>
      </c>
      <c r="G204" s="176" t="s">
        <v>135</v>
      </c>
      <c r="H204" s="33"/>
      <c r="I204" s="33"/>
      <c r="J204" s="629"/>
      <c r="K204" s="411">
        <v>37233206</v>
      </c>
      <c r="L204" s="78"/>
      <c r="M204" s="28"/>
      <c r="N204" s="28"/>
      <c r="O204" s="28"/>
      <c r="P204" s="154"/>
      <c r="Q204" s="154"/>
      <c r="R204" s="28"/>
      <c r="S204" s="28"/>
      <c r="T204" s="28"/>
      <c r="U204" s="29">
        <f t="shared" si="111"/>
        <v>0</v>
      </c>
      <c r="V204" s="28"/>
      <c r="W204" s="28"/>
      <c r="X204" s="28"/>
      <c r="Y204" s="29">
        <f t="shared" si="112"/>
        <v>0</v>
      </c>
      <c r="Z204" s="28"/>
      <c r="AA204" s="28"/>
      <c r="AB204" s="28"/>
      <c r="AC204" s="29">
        <f t="shared" si="113"/>
        <v>0</v>
      </c>
      <c r="AD204" s="45"/>
      <c r="AE204" s="412"/>
      <c r="AF204" s="411">
        <v>37233206</v>
      </c>
      <c r="AG204" s="340">
        <f>SUM(AE204:AF204)</f>
        <v>37233206</v>
      </c>
      <c r="AH204" s="149">
        <f t="shared" si="115"/>
        <v>37233206</v>
      </c>
      <c r="AI204" s="109">
        <f t="shared" si="110"/>
        <v>2.3787397180106779E-2</v>
      </c>
      <c r="AJ204" s="109">
        <f t="shared" si="105"/>
        <v>2.8496884708379055E-3</v>
      </c>
    </row>
    <row r="205" spans="1:36" s="11" customFormat="1" outlineLevel="1" x14ac:dyDescent="0.25">
      <c r="A205" s="22">
        <v>16</v>
      </c>
      <c r="B205" s="23"/>
      <c r="C205" s="286" t="s">
        <v>481</v>
      </c>
      <c r="D205" s="138">
        <v>44883</v>
      </c>
      <c r="E205" s="177" t="s">
        <v>482</v>
      </c>
      <c r="F205" s="158" t="s">
        <v>134</v>
      </c>
      <c r="G205" s="176" t="s">
        <v>135</v>
      </c>
      <c r="H205" s="33"/>
      <c r="I205" s="33"/>
      <c r="J205" s="629"/>
      <c r="K205" s="411">
        <v>30624500</v>
      </c>
      <c r="L205" s="78"/>
      <c r="M205" s="28"/>
      <c r="N205" s="28"/>
      <c r="O205" s="28"/>
      <c r="P205" s="154"/>
      <c r="Q205" s="154"/>
      <c r="R205" s="28"/>
      <c r="S205" s="28"/>
      <c r="T205" s="28"/>
      <c r="U205" s="29">
        <f t="shared" si="111"/>
        <v>0</v>
      </c>
      <c r="V205" s="28"/>
      <c r="W205" s="28"/>
      <c r="X205" s="28"/>
      <c r="Y205" s="29">
        <f t="shared" si="112"/>
        <v>0</v>
      </c>
      <c r="Z205" s="28"/>
      <c r="AA205" s="28"/>
      <c r="AB205" s="28"/>
      <c r="AC205" s="29">
        <f t="shared" si="113"/>
        <v>0</v>
      </c>
      <c r="AD205" s="413"/>
      <c r="AE205" s="412"/>
      <c r="AF205" s="411">
        <v>30624500</v>
      </c>
      <c r="AG205" s="340">
        <f t="shared" si="114"/>
        <v>30624500</v>
      </c>
      <c r="AH205" s="149">
        <f t="shared" si="115"/>
        <v>30624500</v>
      </c>
      <c r="AI205" s="109">
        <f t="shared" si="110"/>
        <v>1.956525433082985E-2</v>
      </c>
      <c r="AJ205" s="109">
        <f t="shared" si="105"/>
        <v>2.3438831610464979E-3</v>
      </c>
    </row>
    <row r="206" spans="1:36" s="11" customFormat="1" outlineLevel="1" x14ac:dyDescent="0.25">
      <c r="A206" s="22">
        <v>17</v>
      </c>
      <c r="B206" s="23"/>
      <c r="C206" s="286" t="s">
        <v>483</v>
      </c>
      <c r="D206" s="138">
        <v>44881</v>
      </c>
      <c r="E206" s="177" t="s">
        <v>484</v>
      </c>
      <c r="F206" s="158" t="s">
        <v>134</v>
      </c>
      <c r="G206" s="176" t="s">
        <v>135</v>
      </c>
      <c r="H206" s="33"/>
      <c r="I206" s="33"/>
      <c r="J206" s="629"/>
      <c r="K206" s="411">
        <v>44967500</v>
      </c>
      <c r="L206" s="78"/>
      <c r="M206" s="28"/>
      <c r="N206" s="28"/>
      <c r="O206" s="28"/>
      <c r="P206" s="154"/>
      <c r="Q206" s="154"/>
      <c r="R206" s="28"/>
      <c r="S206" s="28"/>
      <c r="T206" s="28"/>
      <c r="U206" s="29">
        <f t="shared" si="111"/>
        <v>0</v>
      </c>
      <c r="V206" s="28"/>
      <c r="W206" s="28"/>
      <c r="X206" s="28"/>
      <c r="Y206" s="29">
        <f t="shared" si="112"/>
        <v>0</v>
      </c>
      <c r="Z206" s="28"/>
      <c r="AA206" s="28"/>
      <c r="AB206" s="28"/>
      <c r="AC206" s="29">
        <f t="shared" si="113"/>
        <v>0</v>
      </c>
      <c r="AD206" s="413"/>
      <c r="AE206" s="412"/>
      <c r="AF206" s="411">
        <v>44967500</v>
      </c>
      <c r="AG206" s="340">
        <f t="shared" si="114"/>
        <v>44967500</v>
      </c>
      <c r="AH206" s="149">
        <f t="shared" si="115"/>
        <v>44967500</v>
      </c>
      <c r="AI206" s="109">
        <f t="shared" si="110"/>
        <v>2.8728651051334434E-2</v>
      </c>
      <c r="AJ206" s="109">
        <f t="shared" si="105"/>
        <v>3.4416420200936637E-3</v>
      </c>
    </row>
    <row r="207" spans="1:36" s="11" customFormat="1" outlineLevel="1" x14ac:dyDescent="0.25">
      <c r="A207" s="22">
        <v>18</v>
      </c>
      <c r="B207" s="23"/>
      <c r="C207" s="286" t="s">
        <v>485</v>
      </c>
      <c r="D207" s="138">
        <v>44883</v>
      </c>
      <c r="E207" s="177" t="s">
        <v>486</v>
      </c>
      <c r="F207" s="158" t="s">
        <v>134</v>
      </c>
      <c r="G207" s="176" t="s">
        <v>135</v>
      </c>
      <c r="H207" s="33"/>
      <c r="I207" s="33"/>
      <c r="J207" s="629"/>
      <c r="K207" s="411">
        <v>38018120</v>
      </c>
      <c r="L207" s="78"/>
      <c r="M207" s="28"/>
      <c r="N207" s="28"/>
      <c r="O207" s="28"/>
      <c r="P207" s="154"/>
      <c r="Q207" s="154"/>
      <c r="R207" s="28"/>
      <c r="S207" s="28"/>
      <c r="T207" s="28"/>
      <c r="U207" s="29">
        <f t="shared" si="111"/>
        <v>0</v>
      </c>
      <c r="V207" s="28"/>
      <c r="W207" s="28"/>
      <c r="X207" s="28"/>
      <c r="Y207" s="29">
        <f t="shared" si="112"/>
        <v>0</v>
      </c>
      <c r="Z207" s="28"/>
      <c r="AA207" s="28"/>
      <c r="AB207" s="28"/>
      <c r="AC207" s="29">
        <f t="shared" si="113"/>
        <v>0</v>
      </c>
      <c r="AD207" s="413"/>
      <c r="AE207" s="412"/>
      <c r="AF207" s="411">
        <v>38018120</v>
      </c>
      <c r="AG207" s="340">
        <f t="shared" si="114"/>
        <v>38018120</v>
      </c>
      <c r="AH207" s="149">
        <f t="shared" si="115"/>
        <v>38018120</v>
      </c>
      <c r="AI207" s="109">
        <f t="shared" si="110"/>
        <v>2.4288859801139904E-2</v>
      </c>
      <c r="AJ207" s="109">
        <f t="shared" si="105"/>
        <v>2.9097628135200601E-3</v>
      </c>
    </row>
    <row r="208" spans="1:36" s="11" customFormat="1" outlineLevel="1" x14ac:dyDescent="0.25">
      <c r="A208" s="22">
        <v>19</v>
      </c>
      <c r="B208" s="23"/>
      <c r="C208" s="286" t="s">
        <v>487</v>
      </c>
      <c r="D208" s="138">
        <v>44887</v>
      </c>
      <c r="E208" s="177" t="s">
        <v>488</v>
      </c>
      <c r="F208" s="158" t="s">
        <v>134</v>
      </c>
      <c r="G208" s="176" t="s">
        <v>135</v>
      </c>
      <c r="H208" s="33"/>
      <c r="I208" s="33"/>
      <c r="J208" s="629"/>
      <c r="K208" s="411">
        <v>73092750</v>
      </c>
      <c r="L208" s="78"/>
      <c r="M208" s="28"/>
      <c r="N208" s="28"/>
      <c r="O208" s="28"/>
      <c r="P208" s="154"/>
      <c r="Q208" s="154"/>
      <c r="R208" s="28"/>
      <c r="S208" s="28"/>
      <c r="T208" s="28"/>
      <c r="U208" s="29">
        <f t="shared" si="111"/>
        <v>0</v>
      </c>
      <c r="V208" s="28"/>
      <c r="W208" s="28"/>
      <c r="X208" s="28"/>
      <c r="Y208" s="29">
        <f t="shared" si="112"/>
        <v>0</v>
      </c>
      <c r="Z208" s="28"/>
      <c r="AA208" s="28"/>
      <c r="AB208" s="28"/>
      <c r="AC208" s="29">
        <f t="shared" si="113"/>
        <v>0</v>
      </c>
      <c r="AD208" s="414"/>
      <c r="AE208" s="412"/>
      <c r="AF208" s="411">
        <v>73092750</v>
      </c>
      <c r="AG208" s="340">
        <f t="shared" si="114"/>
        <v>73092750</v>
      </c>
      <c r="AH208" s="149">
        <f t="shared" si="115"/>
        <v>73092750</v>
      </c>
      <c r="AI208" s="109">
        <f t="shared" si="110"/>
        <v>4.6697194843663199E-2</v>
      </c>
      <c r="AJ208" s="109">
        <f t="shared" si="105"/>
        <v>5.5942420584689191E-3</v>
      </c>
    </row>
    <row r="209" spans="1:36" s="11" customFormat="1" outlineLevel="1" x14ac:dyDescent="0.25">
      <c r="A209" s="22">
        <v>20</v>
      </c>
      <c r="B209" s="23"/>
      <c r="C209" s="286" t="s">
        <v>489</v>
      </c>
      <c r="D209" s="138">
        <v>44883</v>
      </c>
      <c r="E209" s="177" t="s">
        <v>490</v>
      </c>
      <c r="F209" s="158" t="s">
        <v>134</v>
      </c>
      <c r="G209" s="176" t="s">
        <v>135</v>
      </c>
      <c r="H209" s="33"/>
      <c r="I209" s="33"/>
      <c r="J209" s="629"/>
      <c r="K209" s="411">
        <v>35285500</v>
      </c>
      <c r="L209" s="78"/>
      <c r="M209" s="28"/>
      <c r="N209" s="28"/>
      <c r="O209" s="28"/>
      <c r="P209" s="154"/>
      <c r="Q209" s="154"/>
      <c r="R209" s="28"/>
      <c r="S209" s="28"/>
      <c r="T209" s="28"/>
      <c r="U209" s="29">
        <f t="shared" si="111"/>
        <v>0</v>
      </c>
      <c r="V209" s="28"/>
      <c r="W209" s="28"/>
      <c r="X209" s="28"/>
      <c r="Y209" s="29">
        <f t="shared" si="112"/>
        <v>0</v>
      </c>
      <c r="Z209" s="28"/>
      <c r="AA209" s="28"/>
      <c r="AB209" s="28"/>
      <c r="AC209" s="29">
        <f t="shared" si="113"/>
        <v>0</v>
      </c>
      <c r="AD209" s="45"/>
      <c r="AE209" s="412"/>
      <c r="AF209" s="411">
        <v>35285500</v>
      </c>
      <c r="AG209" s="340">
        <f>SUM(AE209:AF209)</f>
        <v>35285500</v>
      </c>
      <c r="AH209" s="149">
        <f t="shared" si="115"/>
        <v>35285500</v>
      </c>
      <c r="AI209" s="109">
        <f t="shared" si="110"/>
        <v>2.2543054798951714E-2</v>
      </c>
      <c r="AJ209" s="109">
        <f t="shared" si="105"/>
        <v>2.7006184355371091E-3</v>
      </c>
    </row>
    <row r="210" spans="1:36" s="11" customFormat="1" outlineLevel="1" x14ac:dyDescent="0.25">
      <c r="A210" s="22">
        <v>21</v>
      </c>
      <c r="B210" s="23"/>
      <c r="C210" s="286" t="s">
        <v>491</v>
      </c>
      <c r="D210" s="138">
        <v>44887</v>
      </c>
      <c r="E210" s="177" t="s">
        <v>492</v>
      </c>
      <c r="F210" s="158" t="s">
        <v>134</v>
      </c>
      <c r="G210" s="176" t="s">
        <v>135</v>
      </c>
      <c r="H210" s="33"/>
      <c r="I210" s="33"/>
      <c r="J210" s="629"/>
      <c r="K210" s="411">
        <v>28527000</v>
      </c>
      <c r="L210" s="78"/>
      <c r="M210" s="28"/>
      <c r="N210" s="28"/>
      <c r="O210" s="28"/>
      <c r="P210" s="154"/>
      <c r="Q210" s="154"/>
      <c r="R210" s="28"/>
      <c r="S210" s="28"/>
      <c r="T210" s="28"/>
      <c r="U210" s="29">
        <f t="shared" si="111"/>
        <v>0</v>
      </c>
      <c r="V210" s="28"/>
      <c r="W210" s="28"/>
      <c r="X210" s="28"/>
      <c r="Y210" s="29">
        <f t="shared" si="112"/>
        <v>0</v>
      </c>
      <c r="Z210" s="28"/>
      <c r="AA210" s="28"/>
      <c r="AB210" s="28"/>
      <c r="AC210" s="29">
        <f t="shared" si="113"/>
        <v>0</v>
      </c>
      <c r="AD210" s="414"/>
      <c r="AE210" s="412"/>
      <c r="AF210" s="411">
        <v>28527000</v>
      </c>
      <c r="AG210" s="340">
        <f t="shared" si="114"/>
        <v>28527000</v>
      </c>
      <c r="AH210" s="149">
        <f t="shared" si="115"/>
        <v>28527000</v>
      </c>
      <c r="AI210" s="109">
        <f t="shared" si="110"/>
        <v>1.8225212176381105E-2</v>
      </c>
      <c r="AJ210" s="109">
        <f t="shared" si="105"/>
        <v>2.1833484607152263E-3</v>
      </c>
    </row>
    <row r="211" spans="1:36" s="11" customFormat="1" outlineLevel="1" x14ac:dyDescent="0.25">
      <c r="A211" s="22">
        <v>22</v>
      </c>
      <c r="B211" s="23"/>
      <c r="C211" s="286" t="s">
        <v>493</v>
      </c>
      <c r="D211" s="138">
        <v>44881</v>
      </c>
      <c r="E211" s="177" t="s">
        <v>494</v>
      </c>
      <c r="F211" s="158" t="s">
        <v>134</v>
      </c>
      <c r="G211" s="176" t="s">
        <v>135</v>
      </c>
      <c r="H211" s="33"/>
      <c r="I211" s="33"/>
      <c r="J211" s="629"/>
      <c r="K211" s="411">
        <v>46419750</v>
      </c>
      <c r="L211" s="78"/>
      <c r="M211" s="28"/>
      <c r="N211" s="28"/>
      <c r="O211" s="28"/>
      <c r="P211" s="154"/>
      <c r="Q211" s="154"/>
      <c r="R211" s="28"/>
      <c r="S211" s="28"/>
      <c r="T211" s="28"/>
      <c r="U211" s="29">
        <f t="shared" si="111"/>
        <v>0</v>
      </c>
      <c r="V211" s="28"/>
      <c r="W211" s="28"/>
      <c r="X211" s="28"/>
      <c r="Y211" s="29">
        <f t="shared" si="112"/>
        <v>0</v>
      </c>
      <c r="Z211" s="28"/>
      <c r="AA211" s="28"/>
      <c r="AB211" s="28"/>
      <c r="AC211" s="29">
        <f t="shared" si="113"/>
        <v>0</v>
      </c>
      <c r="AD211" s="413"/>
      <c r="AE211" s="412"/>
      <c r="AF211" s="411">
        <v>46419750</v>
      </c>
      <c r="AG211" s="340">
        <f t="shared" si="114"/>
        <v>46419750</v>
      </c>
      <c r="AH211" s="149">
        <f t="shared" si="115"/>
        <v>46419750</v>
      </c>
      <c r="AI211" s="109">
        <f t="shared" si="110"/>
        <v>2.9656458545397932E-2</v>
      </c>
      <c r="AJ211" s="109">
        <f t="shared" si="105"/>
        <v>3.5527917309666501E-3</v>
      </c>
    </row>
    <row r="212" spans="1:36" s="11" customFormat="1" outlineLevel="1" x14ac:dyDescent="0.25">
      <c r="A212" s="22">
        <v>23</v>
      </c>
      <c r="B212" s="23"/>
      <c r="C212" s="286" t="s">
        <v>495</v>
      </c>
      <c r="D212" s="138">
        <v>44881</v>
      </c>
      <c r="E212" s="177" t="s">
        <v>460</v>
      </c>
      <c r="F212" s="158" t="s">
        <v>134</v>
      </c>
      <c r="G212" s="176" t="s">
        <v>135</v>
      </c>
      <c r="H212" s="33"/>
      <c r="I212" s="33"/>
      <c r="J212" s="629"/>
      <c r="K212" s="411">
        <v>60819500</v>
      </c>
      <c r="L212" s="78"/>
      <c r="M212" s="28"/>
      <c r="N212" s="28"/>
      <c r="O212" s="28"/>
      <c r="P212" s="154"/>
      <c r="Q212" s="154"/>
      <c r="R212" s="28"/>
      <c r="S212" s="28"/>
      <c r="T212" s="28"/>
      <c r="U212" s="29">
        <f t="shared" si="111"/>
        <v>0</v>
      </c>
      <c r="V212" s="28"/>
      <c r="W212" s="28"/>
      <c r="X212" s="28"/>
      <c r="Y212" s="29">
        <f t="shared" si="112"/>
        <v>0</v>
      </c>
      <c r="Z212" s="28"/>
      <c r="AA212" s="28"/>
      <c r="AB212" s="28"/>
      <c r="AC212" s="29">
        <f t="shared" si="113"/>
        <v>0</v>
      </c>
      <c r="AD212" s="45"/>
      <c r="AE212" s="412"/>
      <c r="AF212" s="411">
        <v>60819500</v>
      </c>
      <c r="AG212" s="340">
        <f>SUM(AE212:AF212)</f>
        <v>60819500</v>
      </c>
      <c r="AH212" s="149">
        <f t="shared" si="115"/>
        <v>60819500</v>
      </c>
      <c r="AI212" s="109">
        <f t="shared" si="110"/>
        <v>3.8856111471988315E-2</v>
      </c>
      <c r="AJ212" s="109">
        <f t="shared" si="105"/>
        <v>4.6548940199274266E-3</v>
      </c>
    </row>
    <row r="213" spans="1:36" s="11" customFormat="1" outlineLevel="1" x14ac:dyDescent="0.25">
      <c r="A213" s="22">
        <v>24</v>
      </c>
      <c r="B213" s="23"/>
      <c r="C213" s="286" t="s">
        <v>496</v>
      </c>
      <c r="D213" s="138">
        <v>44883</v>
      </c>
      <c r="E213" s="177" t="s">
        <v>497</v>
      </c>
      <c r="F213" s="158" t="s">
        <v>134</v>
      </c>
      <c r="G213" s="176" t="s">
        <v>135</v>
      </c>
      <c r="H213" s="33"/>
      <c r="I213" s="33"/>
      <c r="J213" s="629"/>
      <c r="K213" s="411">
        <v>37048500</v>
      </c>
      <c r="L213" s="78"/>
      <c r="M213" s="28"/>
      <c r="N213" s="28"/>
      <c r="O213" s="28"/>
      <c r="P213" s="154"/>
      <c r="Q213" s="154"/>
      <c r="R213" s="28"/>
      <c r="S213" s="28"/>
      <c r="T213" s="28"/>
      <c r="U213" s="29">
        <f t="shared" si="111"/>
        <v>0</v>
      </c>
      <c r="V213" s="28"/>
      <c r="W213" s="28"/>
      <c r="X213" s="28"/>
      <c r="Y213" s="29">
        <f t="shared" si="112"/>
        <v>0</v>
      </c>
      <c r="Z213" s="28"/>
      <c r="AA213" s="28"/>
      <c r="AB213" s="28"/>
      <c r="AC213" s="29">
        <f t="shared" si="113"/>
        <v>0</v>
      </c>
      <c r="AD213" s="413"/>
      <c r="AE213" s="412"/>
      <c r="AF213" s="411">
        <v>37048500</v>
      </c>
      <c r="AG213" s="340">
        <f t="shared" si="114"/>
        <v>37048500</v>
      </c>
      <c r="AH213" s="149">
        <f t="shared" si="115"/>
        <v>37048500</v>
      </c>
      <c r="AI213" s="109">
        <f t="shared" si="110"/>
        <v>2.3669392972154639E-2</v>
      </c>
      <c r="AJ213" s="109">
        <f t="shared" si="105"/>
        <v>2.8355517736463019E-3</v>
      </c>
    </row>
    <row r="214" spans="1:36" s="11" customFormat="1" outlineLevel="1" x14ac:dyDescent="0.25">
      <c r="A214" s="22">
        <v>25</v>
      </c>
      <c r="B214" s="23"/>
      <c r="C214" s="286" t="s">
        <v>498</v>
      </c>
      <c r="D214" s="138">
        <v>44895</v>
      </c>
      <c r="E214" s="177" t="s">
        <v>499</v>
      </c>
      <c r="F214" s="158" t="s">
        <v>134</v>
      </c>
      <c r="G214" s="176" t="s">
        <v>135</v>
      </c>
      <c r="H214" s="33"/>
      <c r="I214" s="33"/>
      <c r="J214" s="629"/>
      <c r="K214" s="411">
        <v>45658500</v>
      </c>
      <c r="L214" s="78"/>
      <c r="M214" s="28"/>
      <c r="N214" s="28"/>
      <c r="O214" s="28"/>
      <c r="P214" s="154"/>
      <c r="Q214" s="154"/>
      <c r="R214" s="28"/>
      <c r="S214" s="28"/>
      <c r="T214" s="28"/>
      <c r="U214" s="29">
        <f t="shared" si="111"/>
        <v>0</v>
      </c>
      <c r="V214" s="28"/>
      <c r="W214" s="28"/>
      <c r="X214" s="28"/>
      <c r="Y214" s="29">
        <f t="shared" si="112"/>
        <v>0</v>
      </c>
      <c r="Z214" s="28"/>
      <c r="AA214" s="28"/>
      <c r="AB214" s="28"/>
      <c r="AC214" s="29">
        <f t="shared" si="113"/>
        <v>0</v>
      </c>
      <c r="AD214" s="413"/>
      <c r="AE214" s="412"/>
      <c r="AF214" s="411">
        <v>45658500</v>
      </c>
      <c r="AG214" s="340">
        <f t="shared" si="114"/>
        <v>45658500</v>
      </c>
      <c r="AH214" s="149">
        <f t="shared" si="115"/>
        <v>45658500</v>
      </c>
      <c r="AI214" s="109">
        <f t="shared" si="110"/>
        <v>2.9170114283145678E-2</v>
      </c>
      <c r="AJ214" s="109">
        <f t="shared" si="105"/>
        <v>3.4945285411563136E-3</v>
      </c>
    </row>
    <row r="215" spans="1:36" s="11" customFormat="1" outlineLevel="1" x14ac:dyDescent="0.25">
      <c r="A215" s="22">
        <v>26</v>
      </c>
      <c r="B215" s="23"/>
      <c r="C215" s="286" t="s">
        <v>500</v>
      </c>
      <c r="D215" s="138">
        <v>44888</v>
      </c>
      <c r="E215" s="177" t="s">
        <v>501</v>
      </c>
      <c r="F215" s="158" t="s">
        <v>134</v>
      </c>
      <c r="G215" s="176" t="s">
        <v>135</v>
      </c>
      <c r="H215" s="33"/>
      <c r="I215" s="33"/>
      <c r="J215" s="629"/>
      <c r="K215" s="411">
        <v>48168000</v>
      </c>
      <c r="L215" s="78"/>
      <c r="M215" s="28"/>
      <c r="N215" s="28"/>
      <c r="O215" s="28"/>
      <c r="P215" s="154"/>
      <c r="Q215" s="154"/>
      <c r="R215" s="28"/>
      <c r="S215" s="28"/>
      <c r="T215" s="28"/>
      <c r="U215" s="29">
        <f t="shared" si="111"/>
        <v>0</v>
      </c>
      <c r="V215" s="28"/>
      <c r="W215" s="28"/>
      <c r="X215" s="28"/>
      <c r="Y215" s="29">
        <f t="shared" si="112"/>
        <v>0</v>
      </c>
      <c r="Z215" s="28"/>
      <c r="AA215" s="28"/>
      <c r="AB215" s="28"/>
      <c r="AC215" s="29">
        <f t="shared" si="113"/>
        <v>0</v>
      </c>
      <c r="AD215" s="413"/>
      <c r="AE215" s="259"/>
      <c r="AF215" s="411">
        <v>48168000</v>
      </c>
      <c r="AG215" s="340">
        <f t="shared" si="114"/>
        <v>48168000</v>
      </c>
      <c r="AH215" s="149">
        <f t="shared" si="115"/>
        <v>48168000</v>
      </c>
      <c r="AI215" s="109">
        <f t="shared" si="110"/>
        <v>3.077337329939794E-2</v>
      </c>
      <c r="AJ215" s="109">
        <f t="shared" si="105"/>
        <v>3.6865961599793534E-3</v>
      </c>
    </row>
    <row r="216" spans="1:36" s="11" customFormat="1" outlineLevel="1" x14ac:dyDescent="0.25">
      <c r="A216" s="22">
        <v>27</v>
      </c>
      <c r="B216" s="23"/>
      <c r="C216" s="286" t="s">
        <v>502</v>
      </c>
      <c r="D216" s="138">
        <v>44894</v>
      </c>
      <c r="E216" s="177" t="s">
        <v>503</v>
      </c>
      <c r="F216" s="158" t="s">
        <v>134</v>
      </c>
      <c r="G216" s="176" t="s">
        <v>135</v>
      </c>
      <c r="H216" s="33"/>
      <c r="I216" s="33"/>
      <c r="J216" s="629"/>
      <c r="K216" s="411">
        <v>45133887</v>
      </c>
      <c r="L216" s="78"/>
      <c r="M216" s="28"/>
      <c r="N216" s="28"/>
      <c r="O216" s="28"/>
      <c r="P216" s="154"/>
      <c r="Q216" s="154"/>
      <c r="R216" s="28"/>
      <c r="S216" s="28"/>
      <c r="T216" s="28"/>
      <c r="U216" s="29">
        <f t="shared" si="111"/>
        <v>0</v>
      </c>
      <c r="V216" s="28"/>
      <c r="W216" s="28"/>
      <c r="X216" s="28"/>
      <c r="Y216" s="29">
        <f t="shared" si="112"/>
        <v>0</v>
      </c>
      <c r="Z216" s="28"/>
      <c r="AA216" s="28"/>
      <c r="AB216" s="28"/>
      <c r="AC216" s="29">
        <f t="shared" si="113"/>
        <v>0</v>
      </c>
      <c r="AD216" s="413"/>
      <c r="AE216" s="259"/>
      <c r="AF216" s="411">
        <v>45133887</v>
      </c>
      <c r="AG216" s="340">
        <f t="shared" ref="AG216:AG222" si="118">SUM(AD216:AF216)</f>
        <v>45133887</v>
      </c>
      <c r="AH216" s="149">
        <f t="shared" ref="AH216:AH222" si="119">SUM(U216,Y216,AC216,AG216)</f>
        <v>45133887</v>
      </c>
      <c r="AI216" s="109">
        <f t="shared" ref="AI216:AI222" si="120">IF(ISERROR(AH216/$J$189),0,AH216/$J$189)</f>
        <v>2.8834951692074486E-2</v>
      </c>
      <c r="AJ216" s="109">
        <f t="shared" ref="AJ216:AJ222" si="121">IF(ISERROR(AH216/$AH$366),"-",AH216/$AH$366)</f>
        <v>3.4543766504555322E-3</v>
      </c>
    </row>
    <row r="217" spans="1:36" s="11" customFormat="1" outlineLevel="1" x14ac:dyDescent="0.25">
      <c r="A217" s="22">
        <v>28</v>
      </c>
      <c r="B217" s="23"/>
      <c r="C217" s="286" t="s">
        <v>504</v>
      </c>
      <c r="D217" s="138">
        <v>44883</v>
      </c>
      <c r="E217" s="177" t="s">
        <v>505</v>
      </c>
      <c r="F217" s="158" t="s">
        <v>134</v>
      </c>
      <c r="G217" s="176" t="s">
        <v>135</v>
      </c>
      <c r="H217" s="33"/>
      <c r="I217" s="33"/>
      <c r="J217" s="629"/>
      <c r="K217" s="411">
        <v>60580527</v>
      </c>
      <c r="L217" s="78"/>
      <c r="M217" s="28"/>
      <c r="N217" s="28"/>
      <c r="O217" s="28"/>
      <c r="P217" s="154"/>
      <c r="Q217" s="154"/>
      <c r="R217" s="28"/>
      <c r="S217" s="28"/>
      <c r="T217" s="28"/>
      <c r="U217" s="29">
        <f t="shared" si="111"/>
        <v>0</v>
      </c>
      <c r="V217" s="28"/>
      <c r="W217" s="28"/>
      <c r="X217" s="28"/>
      <c r="Y217" s="29">
        <f t="shared" si="112"/>
        <v>0</v>
      </c>
      <c r="Z217" s="28"/>
      <c r="AA217" s="28"/>
      <c r="AB217" s="28"/>
      <c r="AC217" s="29">
        <f t="shared" si="113"/>
        <v>0</v>
      </c>
      <c r="AD217" s="413"/>
      <c r="AE217" s="259"/>
      <c r="AF217" s="411">
        <v>60580527</v>
      </c>
      <c r="AG217" s="340">
        <f t="shared" si="118"/>
        <v>60580527</v>
      </c>
      <c r="AH217" s="149">
        <f t="shared" si="119"/>
        <v>60580527</v>
      </c>
      <c r="AI217" s="109">
        <f t="shared" si="120"/>
        <v>3.8703437386755857E-2</v>
      </c>
      <c r="AJ217" s="109">
        <f t="shared" si="121"/>
        <v>4.6366039322314721E-3</v>
      </c>
    </row>
    <row r="218" spans="1:36" s="11" customFormat="1" outlineLevel="1" x14ac:dyDescent="0.25">
      <c r="A218" s="22">
        <v>29</v>
      </c>
      <c r="B218" s="23"/>
      <c r="C218" s="286" t="s">
        <v>506</v>
      </c>
      <c r="D218" s="138">
        <v>44881</v>
      </c>
      <c r="E218" s="177" t="s">
        <v>507</v>
      </c>
      <c r="F218" s="158" t="s">
        <v>134</v>
      </c>
      <c r="G218" s="176" t="s">
        <v>135</v>
      </c>
      <c r="H218" s="33"/>
      <c r="I218" s="33"/>
      <c r="J218" s="629"/>
      <c r="K218" s="411">
        <v>70550000</v>
      </c>
      <c r="L218" s="78"/>
      <c r="M218" s="28"/>
      <c r="N218" s="28"/>
      <c r="O218" s="28"/>
      <c r="P218" s="154"/>
      <c r="Q218" s="154"/>
      <c r="R218" s="28"/>
      <c r="S218" s="28"/>
      <c r="T218" s="28"/>
      <c r="U218" s="29">
        <f t="shared" si="111"/>
        <v>0</v>
      </c>
      <c r="V218" s="28"/>
      <c r="W218" s="28"/>
      <c r="X218" s="28"/>
      <c r="Y218" s="29">
        <f t="shared" si="112"/>
        <v>0</v>
      </c>
      <c r="Z218" s="28"/>
      <c r="AA218" s="28"/>
      <c r="AB218" s="28"/>
      <c r="AC218" s="29">
        <f t="shared" si="113"/>
        <v>0</v>
      </c>
      <c r="AD218" s="413"/>
      <c r="AE218" s="259"/>
      <c r="AF218" s="411">
        <v>70550000</v>
      </c>
      <c r="AG218" s="340">
        <f t="shared" si="118"/>
        <v>70550000</v>
      </c>
      <c r="AH218" s="149">
        <f t="shared" si="119"/>
        <v>70550000</v>
      </c>
      <c r="AI218" s="109">
        <f t="shared" si="120"/>
        <v>4.5072693204461986E-2</v>
      </c>
      <c r="AJ218" s="109">
        <f t="shared" si="121"/>
        <v>5.3996296106656573E-3</v>
      </c>
    </row>
    <row r="219" spans="1:36" s="11" customFormat="1" outlineLevel="1" x14ac:dyDescent="0.25">
      <c r="A219" s="22">
        <v>30</v>
      </c>
      <c r="B219" s="23"/>
      <c r="C219" s="286" t="s">
        <v>508</v>
      </c>
      <c r="D219" s="138">
        <v>44888</v>
      </c>
      <c r="E219" s="177" t="s">
        <v>509</v>
      </c>
      <c r="F219" s="158" t="s">
        <v>134</v>
      </c>
      <c r="G219" s="176" t="s">
        <v>135</v>
      </c>
      <c r="H219" s="33"/>
      <c r="I219" s="33"/>
      <c r="J219" s="629"/>
      <c r="K219" s="411">
        <v>44849000</v>
      </c>
      <c r="L219" s="78"/>
      <c r="M219" s="28"/>
      <c r="N219" s="28"/>
      <c r="O219" s="28"/>
      <c r="P219" s="154"/>
      <c r="Q219" s="154"/>
      <c r="R219" s="28"/>
      <c r="S219" s="28"/>
      <c r="T219" s="28"/>
      <c r="U219" s="29">
        <f t="shared" si="111"/>
        <v>0</v>
      </c>
      <c r="V219" s="28"/>
      <c r="W219" s="28"/>
      <c r="X219" s="28"/>
      <c r="Y219" s="29">
        <f t="shared" si="112"/>
        <v>0</v>
      </c>
      <c r="Z219" s="28"/>
      <c r="AA219" s="28"/>
      <c r="AB219" s="28"/>
      <c r="AC219" s="29">
        <f t="shared" si="113"/>
        <v>0</v>
      </c>
      <c r="AD219" s="413"/>
      <c r="AE219" s="259"/>
      <c r="AF219" s="411">
        <v>44849000</v>
      </c>
      <c r="AG219" s="340">
        <f t="shared" si="118"/>
        <v>44849000</v>
      </c>
      <c r="AH219" s="149">
        <f t="shared" si="119"/>
        <v>44849000</v>
      </c>
      <c r="AI219" s="109">
        <f t="shared" si="120"/>
        <v>2.8652944259772013E-2</v>
      </c>
      <c r="AJ219" s="109">
        <f t="shared" si="121"/>
        <v>3.4325724792167835E-3</v>
      </c>
    </row>
    <row r="220" spans="1:36" s="11" customFormat="1" outlineLevel="1" x14ac:dyDescent="0.25">
      <c r="A220" s="22">
        <v>31</v>
      </c>
      <c r="B220" s="23"/>
      <c r="C220" s="286" t="s">
        <v>510</v>
      </c>
      <c r="D220" s="138">
        <v>44887</v>
      </c>
      <c r="E220" s="177" t="s">
        <v>511</v>
      </c>
      <c r="F220" s="158" t="s">
        <v>134</v>
      </c>
      <c r="G220" s="176" t="s">
        <v>135</v>
      </c>
      <c r="H220" s="33"/>
      <c r="I220" s="33"/>
      <c r="J220" s="629"/>
      <c r="K220" s="411">
        <v>67272500</v>
      </c>
      <c r="L220" s="78"/>
      <c r="M220" s="28"/>
      <c r="N220" s="28"/>
      <c r="O220" s="28"/>
      <c r="P220" s="154"/>
      <c r="Q220" s="154"/>
      <c r="R220" s="28"/>
      <c r="S220" s="28"/>
      <c r="T220" s="28"/>
      <c r="U220" s="29">
        <f t="shared" si="111"/>
        <v>0</v>
      </c>
      <c r="V220" s="28"/>
      <c r="W220" s="28"/>
      <c r="X220" s="28"/>
      <c r="Y220" s="29">
        <f t="shared" si="112"/>
        <v>0</v>
      </c>
      <c r="Z220" s="28"/>
      <c r="AA220" s="28"/>
      <c r="AB220" s="28"/>
      <c r="AC220" s="29">
        <f t="shared" si="113"/>
        <v>0</v>
      </c>
      <c r="AD220" s="413"/>
      <c r="AE220" s="259"/>
      <c r="AF220" s="411">
        <v>67272500</v>
      </c>
      <c r="AG220" s="340">
        <f t="shared" si="118"/>
        <v>67272500</v>
      </c>
      <c r="AH220" s="149">
        <f t="shared" si="119"/>
        <v>67272500</v>
      </c>
      <c r="AI220" s="109">
        <f t="shared" si="120"/>
        <v>4.2978777513779855E-2</v>
      </c>
      <c r="AJ220" s="109">
        <f t="shared" si="121"/>
        <v>5.1487821826152434E-3</v>
      </c>
    </row>
    <row r="221" spans="1:36" s="11" customFormat="1" outlineLevel="1" x14ac:dyDescent="0.25">
      <c r="A221" s="22">
        <v>32</v>
      </c>
      <c r="B221" s="23"/>
      <c r="C221" s="286" t="s">
        <v>512</v>
      </c>
      <c r="D221" s="138">
        <v>44888</v>
      </c>
      <c r="E221" s="177" t="s">
        <v>513</v>
      </c>
      <c r="F221" s="158" t="s">
        <v>134</v>
      </c>
      <c r="G221" s="176" t="s">
        <v>135</v>
      </c>
      <c r="H221" s="33"/>
      <c r="I221" s="33"/>
      <c r="J221" s="629"/>
      <c r="K221" s="411">
        <v>50380545</v>
      </c>
      <c r="L221" s="78"/>
      <c r="M221" s="28"/>
      <c r="N221" s="28"/>
      <c r="O221" s="28"/>
      <c r="P221" s="154"/>
      <c r="Q221" s="154"/>
      <c r="R221" s="28"/>
      <c r="S221" s="28"/>
      <c r="T221" s="28"/>
      <c r="U221" s="29">
        <f t="shared" si="111"/>
        <v>0</v>
      </c>
      <c r="V221" s="28"/>
      <c r="W221" s="28"/>
      <c r="X221" s="28"/>
      <c r="Y221" s="29">
        <f t="shared" si="112"/>
        <v>0</v>
      </c>
      <c r="Z221" s="28"/>
      <c r="AA221" s="28"/>
      <c r="AB221" s="28"/>
      <c r="AC221" s="29">
        <f t="shared" si="113"/>
        <v>0</v>
      </c>
      <c r="AD221" s="413"/>
      <c r="AE221" s="259"/>
      <c r="AF221" s="411">
        <v>50380545</v>
      </c>
      <c r="AG221" s="340">
        <f t="shared" si="118"/>
        <v>50380545</v>
      </c>
      <c r="AH221" s="149">
        <f t="shared" si="119"/>
        <v>50380545</v>
      </c>
      <c r="AI221" s="109">
        <f t="shared" si="120"/>
        <v>3.2186914929250049E-2</v>
      </c>
      <c r="AJ221" s="109">
        <f t="shared" si="121"/>
        <v>3.8559359685821919E-3</v>
      </c>
    </row>
    <row r="222" spans="1:36" s="11" customFormat="1" outlineLevel="1" x14ac:dyDescent="0.25">
      <c r="A222" s="22">
        <v>33</v>
      </c>
      <c r="B222" s="23"/>
      <c r="C222" s="286" t="s">
        <v>514</v>
      </c>
      <c r="D222" s="509">
        <v>44883</v>
      </c>
      <c r="E222" s="177" t="s">
        <v>515</v>
      </c>
      <c r="F222" s="158" t="s">
        <v>134</v>
      </c>
      <c r="G222" s="176" t="s">
        <v>135</v>
      </c>
      <c r="H222" s="33"/>
      <c r="I222" s="33"/>
      <c r="J222" s="629"/>
      <c r="K222" s="411">
        <v>46575000</v>
      </c>
      <c r="L222" s="78"/>
      <c r="M222" s="28"/>
      <c r="N222" s="28"/>
      <c r="O222" s="28"/>
      <c r="P222" s="154"/>
      <c r="Q222" s="154"/>
      <c r="R222" s="28"/>
      <c r="S222" s="28"/>
      <c r="T222" s="28"/>
      <c r="U222" s="29">
        <f t="shared" si="111"/>
        <v>0</v>
      </c>
      <c r="V222" s="28"/>
      <c r="W222" s="28"/>
      <c r="X222" s="28"/>
      <c r="Y222" s="29">
        <f t="shared" si="112"/>
        <v>0</v>
      </c>
      <c r="Z222" s="28"/>
      <c r="AA222" s="28"/>
      <c r="AB222" s="28"/>
      <c r="AC222" s="29">
        <f t="shared" si="113"/>
        <v>0</v>
      </c>
      <c r="AD222" s="45"/>
      <c r="AE222" s="412"/>
      <c r="AF222" s="411">
        <v>46575000</v>
      </c>
      <c r="AG222" s="340">
        <f t="shared" si="118"/>
        <v>46575000</v>
      </c>
      <c r="AH222" s="149">
        <f t="shared" si="119"/>
        <v>46575000</v>
      </c>
      <c r="AI222" s="109">
        <f t="shared" si="120"/>
        <v>2.9755644025482874E-2</v>
      </c>
      <c r="AJ222" s="109">
        <f t="shared" si="121"/>
        <v>3.5646739775585115E-3</v>
      </c>
    </row>
    <row r="223" spans="1:36" s="11" customFormat="1" x14ac:dyDescent="0.25">
      <c r="A223" s="574" t="s">
        <v>63</v>
      </c>
      <c r="B223" s="579"/>
      <c r="C223" s="575"/>
      <c r="D223" s="575"/>
      <c r="E223" s="575"/>
      <c r="F223" s="575"/>
      <c r="G223" s="575"/>
      <c r="H223" s="575"/>
      <c r="I223" s="576"/>
      <c r="J223" s="222">
        <f>+J189</f>
        <v>1565249267</v>
      </c>
      <c r="K223" s="222">
        <f>SUM(K190:K222)</f>
        <v>1565249267</v>
      </c>
      <c r="L223" s="528"/>
      <c r="M223" s="222">
        <f>SUM(M190:M222)</f>
        <v>0</v>
      </c>
      <c r="N223" s="222">
        <f>SUM(N190:N222)</f>
        <v>0</v>
      </c>
      <c r="O223" s="222">
        <f>SUM(O190:O222)</f>
        <v>0</v>
      </c>
      <c r="P223" s="223"/>
      <c r="Q223" s="538"/>
      <c r="R223" s="222">
        <f t="shared" ref="R223:AH223" si="122">SUM(R190:R222)</f>
        <v>0</v>
      </c>
      <c r="S223" s="222">
        <f t="shared" si="122"/>
        <v>0</v>
      </c>
      <c r="T223" s="222">
        <f t="shared" si="122"/>
        <v>0</v>
      </c>
      <c r="U223" s="222">
        <f t="shared" si="122"/>
        <v>0</v>
      </c>
      <c r="V223" s="222">
        <f t="shared" si="122"/>
        <v>0</v>
      </c>
      <c r="W223" s="222">
        <f t="shared" si="122"/>
        <v>0</v>
      </c>
      <c r="X223" s="222">
        <f t="shared" si="122"/>
        <v>0</v>
      </c>
      <c r="Y223" s="222">
        <f t="shared" si="122"/>
        <v>0</v>
      </c>
      <c r="Z223" s="222">
        <f t="shared" si="122"/>
        <v>0</v>
      </c>
      <c r="AA223" s="222">
        <f t="shared" si="122"/>
        <v>0</v>
      </c>
      <c r="AB223" s="222">
        <f t="shared" si="122"/>
        <v>0</v>
      </c>
      <c r="AC223" s="222">
        <f t="shared" si="122"/>
        <v>0</v>
      </c>
      <c r="AD223" s="222">
        <f t="shared" si="122"/>
        <v>0</v>
      </c>
      <c r="AE223" s="222">
        <f t="shared" si="122"/>
        <v>159332899</v>
      </c>
      <c r="AF223" s="222">
        <f t="shared" si="122"/>
        <v>1405916368</v>
      </c>
      <c r="AG223" s="222">
        <f t="shared" si="122"/>
        <v>1565249267</v>
      </c>
      <c r="AH223" s="222">
        <f t="shared" si="122"/>
        <v>1565249267</v>
      </c>
      <c r="AI223" s="230">
        <f>IF(ISERROR(AH223/J223),0,AH223/J223)</f>
        <v>1</v>
      </c>
      <c r="AJ223" s="230">
        <f>IF(ISERROR(AH223/$AH$366),0,AH223/$AH$366)</f>
        <v>0.1197982464942015</v>
      </c>
    </row>
    <row r="224" spans="1:36" x14ac:dyDescent="0.25">
      <c r="A224" s="620" t="s">
        <v>64</v>
      </c>
      <c r="B224" s="621"/>
      <c r="C224" s="621"/>
      <c r="D224" s="621"/>
      <c r="E224" s="622"/>
      <c r="F224" s="16"/>
      <c r="G224" s="5"/>
      <c r="H224" s="17"/>
      <c r="I224" s="17"/>
      <c r="J224" s="628">
        <v>1024800000</v>
      </c>
      <c r="K224" s="7"/>
      <c r="L224" s="18"/>
      <c r="M224" s="19"/>
      <c r="N224" s="19"/>
      <c r="O224" s="19"/>
      <c r="P224" s="5"/>
      <c r="Q224" s="20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108"/>
      <c r="AJ224" s="108"/>
    </row>
    <row r="225" spans="1:36" s="11" customFormat="1" ht="12.75" customHeight="1" outlineLevel="1" x14ac:dyDescent="0.25">
      <c r="A225" s="22">
        <v>1</v>
      </c>
      <c r="B225" s="23"/>
      <c r="C225" s="286" t="s">
        <v>191</v>
      </c>
      <c r="D225" s="509">
        <v>44858</v>
      </c>
      <c r="E225" s="158" t="s">
        <v>516</v>
      </c>
      <c r="F225" s="158" t="s">
        <v>134</v>
      </c>
      <c r="G225" s="176" t="s">
        <v>135</v>
      </c>
      <c r="H225" s="171"/>
      <c r="I225" s="171"/>
      <c r="J225" s="629"/>
      <c r="K225" s="76">
        <v>42000000</v>
      </c>
      <c r="L225" s="78"/>
      <c r="M225" s="51"/>
      <c r="N225" s="166"/>
      <c r="O225" s="51"/>
      <c r="P225" s="167"/>
      <c r="Q225" s="167"/>
      <c r="R225" s="28">
        <v>0</v>
      </c>
      <c r="S225" s="28">
        <v>0</v>
      </c>
      <c r="T225" s="28">
        <v>0</v>
      </c>
      <c r="U225" s="29">
        <f>SUM(R225:T225)</f>
        <v>0</v>
      </c>
      <c r="V225" s="28">
        <v>0</v>
      </c>
      <c r="W225" s="28">
        <v>0</v>
      </c>
      <c r="X225" s="28">
        <v>0</v>
      </c>
      <c r="Y225" s="29">
        <f>SUM(V225:X225)</f>
        <v>0</v>
      </c>
      <c r="Z225" s="28">
        <v>0</v>
      </c>
      <c r="AA225" s="28">
        <v>0</v>
      </c>
      <c r="AB225" s="28">
        <v>0</v>
      </c>
      <c r="AC225" s="29">
        <f>SUM(Z225:AB225)</f>
        <v>0</v>
      </c>
      <c r="AD225" s="28">
        <v>0</v>
      </c>
      <c r="AE225" s="76">
        <v>42000000</v>
      </c>
      <c r="AF225" s="28">
        <v>0</v>
      </c>
      <c r="AG225" s="29">
        <f>SUM(AD225:AF225)</f>
        <v>42000000</v>
      </c>
      <c r="AH225" s="29">
        <f t="shared" ref="AH225" si="123">SUM(U225,Y225,AC225,AG225)</f>
        <v>42000000</v>
      </c>
      <c r="AI225" s="109">
        <f>IF(ISERROR(AH225/$J$224),0,AH225/$J$224)</f>
        <v>4.0983606557377046E-2</v>
      </c>
      <c r="AJ225" s="109">
        <f t="shared" ref="AJ225:AJ251" si="124">IF(ISERROR(AH225/$AH$366),"-",AH225/$AH$366)</f>
        <v>3.2145208171220074E-3</v>
      </c>
    </row>
    <row r="226" spans="1:36" s="11" customFormat="1" outlineLevel="1" x14ac:dyDescent="0.25">
      <c r="A226" s="22">
        <v>2</v>
      </c>
      <c r="B226" s="23"/>
      <c r="C226" s="286" t="s">
        <v>517</v>
      </c>
      <c r="D226" s="509">
        <v>44855</v>
      </c>
      <c r="E226" s="158" t="s">
        <v>518</v>
      </c>
      <c r="F226" s="158" t="s">
        <v>134</v>
      </c>
      <c r="G226" s="176" t="s">
        <v>135</v>
      </c>
      <c r="H226" s="171"/>
      <c r="I226" s="171"/>
      <c r="J226" s="629"/>
      <c r="K226" s="76">
        <v>25200000</v>
      </c>
      <c r="L226" s="78"/>
      <c r="M226" s="51"/>
      <c r="N226" s="166"/>
      <c r="O226" s="51"/>
      <c r="P226" s="167"/>
      <c r="Q226" s="167"/>
      <c r="R226" s="28">
        <v>0</v>
      </c>
      <c r="S226" s="28">
        <v>0</v>
      </c>
      <c r="T226" s="28">
        <v>0</v>
      </c>
      <c r="U226" s="29">
        <f t="shared" ref="U226:U254" si="125">SUM(R226:T226)</f>
        <v>0</v>
      </c>
      <c r="V226" s="28">
        <v>0</v>
      </c>
      <c r="W226" s="28">
        <v>0</v>
      </c>
      <c r="X226" s="28">
        <v>0</v>
      </c>
      <c r="Y226" s="29">
        <f t="shared" ref="Y226:Y254" si="126">SUM(V226:X226)</f>
        <v>0</v>
      </c>
      <c r="Z226" s="28">
        <v>0</v>
      </c>
      <c r="AA226" s="28">
        <v>0</v>
      </c>
      <c r="AB226" s="28">
        <v>0</v>
      </c>
      <c r="AC226" s="29">
        <f t="shared" ref="AC226:AC254" si="127">SUM(Z226:AB226)</f>
        <v>0</v>
      </c>
      <c r="AD226" s="28">
        <v>0</v>
      </c>
      <c r="AE226" s="76">
        <v>25200000</v>
      </c>
      <c r="AF226" s="28">
        <v>0</v>
      </c>
      <c r="AG226" s="29">
        <f t="shared" ref="AG226:AG251" si="128">SUM(AD226:AF226)</f>
        <v>25200000</v>
      </c>
      <c r="AH226" s="29">
        <f t="shared" ref="AH226:AH251" si="129">SUM(U226,Y226,AC226,AG226)</f>
        <v>25200000</v>
      </c>
      <c r="AI226" s="109">
        <f t="shared" ref="AI226:AI251" si="130">IF(ISERROR(AH226/$J$224),0,AH226/$J$224)</f>
        <v>2.4590163934426229E-2</v>
      </c>
      <c r="AJ226" s="109">
        <f t="shared" si="124"/>
        <v>1.9287124902732044E-3</v>
      </c>
    </row>
    <row r="227" spans="1:36" s="11" customFormat="1" outlineLevel="1" x14ac:dyDescent="0.25">
      <c r="A227" s="22">
        <v>3</v>
      </c>
      <c r="B227" s="23"/>
      <c r="C227" s="286" t="s">
        <v>519</v>
      </c>
      <c r="D227" s="509">
        <v>44855</v>
      </c>
      <c r="E227" s="158" t="s">
        <v>520</v>
      </c>
      <c r="F227" s="158" t="s">
        <v>134</v>
      </c>
      <c r="G227" s="176" t="s">
        <v>135</v>
      </c>
      <c r="H227" s="171"/>
      <c r="I227" s="171"/>
      <c r="J227" s="629"/>
      <c r="K227" s="76">
        <v>29400000</v>
      </c>
      <c r="L227" s="78"/>
      <c r="M227" s="51"/>
      <c r="N227" s="166"/>
      <c r="O227" s="51"/>
      <c r="P227" s="167"/>
      <c r="Q227" s="167"/>
      <c r="R227" s="28">
        <v>0</v>
      </c>
      <c r="S227" s="28">
        <v>0</v>
      </c>
      <c r="T227" s="28">
        <v>0</v>
      </c>
      <c r="U227" s="29">
        <f t="shared" si="125"/>
        <v>0</v>
      </c>
      <c r="V227" s="28">
        <v>0</v>
      </c>
      <c r="W227" s="28">
        <v>0</v>
      </c>
      <c r="X227" s="28">
        <v>0</v>
      </c>
      <c r="Y227" s="29">
        <f t="shared" si="126"/>
        <v>0</v>
      </c>
      <c r="Z227" s="28">
        <v>0</v>
      </c>
      <c r="AA227" s="28">
        <v>0</v>
      </c>
      <c r="AB227" s="28">
        <v>0</v>
      </c>
      <c r="AC227" s="29">
        <f t="shared" si="127"/>
        <v>0</v>
      </c>
      <c r="AD227" s="28">
        <v>0</v>
      </c>
      <c r="AE227" s="76">
        <v>29400000</v>
      </c>
      <c r="AF227" s="28">
        <v>0</v>
      </c>
      <c r="AG227" s="29">
        <f t="shared" si="128"/>
        <v>29400000</v>
      </c>
      <c r="AH227" s="29">
        <f t="shared" si="129"/>
        <v>29400000</v>
      </c>
      <c r="AI227" s="109">
        <f t="shared" si="130"/>
        <v>2.8688524590163935E-2</v>
      </c>
      <c r="AJ227" s="109">
        <f t="shared" si="124"/>
        <v>2.250164571985405E-3</v>
      </c>
    </row>
    <row r="228" spans="1:36" s="11" customFormat="1" outlineLevel="1" x14ac:dyDescent="0.25">
      <c r="A228" s="22">
        <v>4</v>
      </c>
      <c r="B228" s="23"/>
      <c r="C228" s="286" t="s">
        <v>521</v>
      </c>
      <c r="D228" s="509">
        <v>44855</v>
      </c>
      <c r="E228" s="158" t="s">
        <v>522</v>
      </c>
      <c r="F228" s="158" t="s">
        <v>134</v>
      </c>
      <c r="G228" s="176" t="s">
        <v>135</v>
      </c>
      <c r="H228" s="171"/>
      <c r="I228" s="171"/>
      <c r="J228" s="629"/>
      <c r="K228" s="76">
        <v>42000000</v>
      </c>
      <c r="L228" s="78"/>
      <c r="M228" s="51"/>
      <c r="N228" s="166"/>
      <c r="O228" s="51"/>
      <c r="P228" s="167"/>
      <c r="Q228" s="167"/>
      <c r="R228" s="28">
        <v>0</v>
      </c>
      <c r="S228" s="28">
        <v>0</v>
      </c>
      <c r="T228" s="28">
        <v>0</v>
      </c>
      <c r="U228" s="29">
        <f t="shared" si="125"/>
        <v>0</v>
      </c>
      <c r="V228" s="28">
        <v>0</v>
      </c>
      <c r="W228" s="28">
        <v>0</v>
      </c>
      <c r="X228" s="28">
        <v>0</v>
      </c>
      <c r="Y228" s="29">
        <f t="shared" si="126"/>
        <v>0</v>
      </c>
      <c r="Z228" s="28">
        <v>0</v>
      </c>
      <c r="AA228" s="28">
        <v>0</v>
      </c>
      <c r="AB228" s="28">
        <v>0</v>
      </c>
      <c r="AC228" s="29">
        <f t="shared" si="127"/>
        <v>0</v>
      </c>
      <c r="AD228" s="28">
        <v>0</v>
      </c>
      <c r="AE228" s="76">
        <v>42000000</v>
      </c>
      <c r="AF228" s="28">
        <v>0</v>
      </c>
      <c r="AG228" s="29">
        <f t="shared" si="128"/>
        <v>42000000</v>
      </c>
      <c r="AH228" s="29">
        <f t="shared" si="129"/>
        <v>42000000</v>
      </c>
      <c r="AI228" s="109">
        <f t="shared" si="130"/>
        <v>4.0983606557377046E-2</v>
      </c>
      <c r="AJ228" s="109">
        <f t="shared" si="124"/>
        <v>3.2145208171220074E-3</v>
      </c>
    </row>
    <row r="229" spans="1:36" s="11" customFormat="1" outlineLevel="1" x14ac:dyDescent="0.25">
      <c r="A229" s="22">
        <v>5</v>
      </c>
      <c r="B229" s="23"/>
      <c r="C229" s="286" t="s">
        <v>523</v>
      </c>
      <c r="D229" s="509">
        <v>44855</v>
      </c>
      <c r="E229" s="158" t="s">
        <v>524</v>
      </c>
      <c r="F229" s="158" t="s">
        <v>134</v>
      </c>
      <c r="G229" s="176" t="s">
        <v>135</v>
      </c>
      <c r="H229" s="171"/>
      <c r="I229" s="171"/>
      <c r="J229" s="629"/>
      <c r="K229" s="76">
        <v>29400000</v>
      </c>
      <c r="L229" s="78"/>
      <c r="M229" s="51"/>
      <c r="N229" s="166"/>
      <c r="O229" s="51"/>
      <c r="P229" s="167"/>
      <c r="Q229" s="167"/>
      <c r="R229" s="28">
        <v>0</v>
      </c>
      <c r="S229" s="28">
        <v>0</v>
      </c>
      <c r="T229" s="28">
        <v>0</v>
      </c>
      <c r="U229" s="29">
        <f t="shared" si="125"/>
        <v>0</v>
      </c>
      <c r="V229" s="28">
        <v>0</v>
      </c>
      <c r="W229" s="28">
        <v>0</v>
      </c>
      <c r="X229" s="28">
        <v>0</v>
      </c>
      <c r="Y229" s="29">
        <f t="shared" si="126"/>
        <v>0</v>
      </c>
      <c r="Z229" s="28">
        <v>0</v>
      </c>
      <c r="AA229" s="28">
        <v>0</v>
      </c>
      <c r="AB229" s="28">
        <v>0</v>
      </c>
      <c r="AC229" s="29">
        <f t="shared" si="127"/>
        <v>0</v>
      </c>
      <c r="AD229" s="28">
        <v>0</v>
      </c>
      <c r="AE229" s="76">
        <v>29400000</v>
      </c>
      <c r="AF229" s="28">
        <v>0</v>
      </c>
      <c r="AG229" s="29">
        <f t="shared" si="128"/>
        <v>29400000</v>
      </c>
      <c r="AH229" s="29">
        <f t="shared" si="129"/>
        <v>29400000</v>
      </c>
      <c r="AI229" s="109">
        <f t="shared" si="130"/>
        <v>2.8688524590163935E-2</v>
      </c>
      <c r="AJ229" s="109">
        <f t="shared" si="124"/>
        <v>2.250164571985405E-3</v>
      </c>
    </row>
    <row r="230" spans="1:36" s="11" customFormat="1" outlineLevel="1" x14ac:dyDescent="0.25">
      <c r="A230" s="22">
        <v>6</v>
      </c>
      <c r="B230" s="23"/>
      <c r="C230" s="286" t="s">
        <v>525</v>
      </c>
      <c r="D230" s="509">
        <v>44855</v>
      </c>
      <c r="E230" s="158" t="s">
        <v>526</v>
      </c>
      <c r="F230" s="158" t="s">
        <v>134</v>
      </c>
      <c r="G230" s="176" t="s">
        <v>135</v>
      </c>
      <c r="H230" s="171"/>
      <c r="I230" s="171"/>
      <c r="J230" s="629"/>
      <c r="K230" s="76">
        <v>29400000</v>
      </c>
      <c r="L230" s="78"/>
      <c r="M230" s="51"/>
      <c r="N230" s="166"/>
      <c r="O230" s="51"/>
      <c r="P230" s="167"/>
      <c r="Q230" s="167"/>
      <c r="R230" s="28">
        <v>0</v>
      </c>
      <c r="S230" s="28">
        <v>0</v>
      </c>
      <c r="T230" s="28">
        <v>0</v>
      </c>
      <c r="U230" s="29">
        <f t="shared" si="125"/>
        <v>0</v>
      </c>
      <c r="V230" s="28">
        <v>0</v>
      </c>
      <c r="W230" s="28">
        <v>0</v>
      </c>
      <c r="X230" s="28">
        <v>0</v>
      </c>
      <c r="Y230" s="29">
        <f t="shared" si="126"/>
        <v>0</v>
      </c>
      <c r="Z230" s="28">
        <v>0</v>
      </c>
      <c r="AA230" s="28">
        <v>0</v>
      </c>
      <c r="AB230" s="28">
        <v>0</v>
      </c>
      <c r="AC230" s="29">
        <f t="shared" si="127"/>
        <v>0</v>
      </c>
      <c r="AD230" s="28">
        <v>0</v>
      </c>
      <c r="AE230" s="76">
        <v>29400000</v>
      </c>
      <c r="AF230" s="28">
        <v>0</v>
      </c>
      <c r="AG230" s="29">
        <f t="shared" si="128"/>
        <v>29400000</v>
      </c>
      <c r="AH230" s="29">
        <f t="shared" si="129"/>
        <v>29400000</v>
      </c>
      <c r="AI230" s="109">
        <f t="shared" si="130"/>
        <v>2.8688524590163935E-2</v>
      </c>
      <c r="AJ230" s="109">
        <f t="shared" si="124"/>
        <v>2.250164571985405E-3</v>
      </c>
    </row>
    <row r="231" spans="1:36" s="11" customFormat="1" outlineLevel="1" x14ac:dyDescent="0.25">
      <c r="A231" s="22">
        <v>7</v>
      </c>
      <c r="B231" s="23"/>
      <c r="C231" s="286" t="s">
        <v>527</v>
      </c>
      <c r="D231" s="509">
        <v>44862</v>
      </c>
      <c r="E231" s="158" t="s">
        <v>528</v>
      </c>
      <c r="F231" s="158" t="s">
        <v>134</v>
      </c>
      <c r="G231" s="176" t="s">
        <v>135</v>
      </c>
      <c r="H231" s="171"/>
      <c r="I231" s="171"/>
      <c r="J231" s="629"/>
      <c r="K231" s="76">
        <v>25200000</v>
      </c>
      <c r="L231" s="78"/>
      <c r="M231" s="51"/>
      <c r="N231" s="166"/>
      <c r="O231" s="51"/>
      <c r="P231" s="167"/>
      <c r="Q231" s="167"/>
      <c r="R231" s="28">
        <v>0</v>
      </c>
      <c r="S231" s="28">
        <v>0</v>
      </c>
      <c r="T231" s="28">
        <v>0</v>
      </c>
      <c r="U231" s="29">
        <f t="shared" si="125"/>
        <v>0</v>
      </c>
      <c r="V231" s="28">
        <v>0</v>
      </c>
      <c r="W231" s="28">
        <v>0</v>
      </c>
      <c r="X231" s="28">
        <v>0</v>
      </c>
      <c r="Y231" s="29">
        <f t="shared" si="126"/>
        <v>0</v>
      </c>
      <c r="Z231" s="28">
        <v>0</v>
      </c>
      <c r="AA231" s="28">
        <v>0</v>
      </c>
      <c r="AB231" s="28">
        <v>0</v>
      </c>
      <c r="AC231" s="29">
        <f t="shared" si="127"/>
        <v>0</v>
      </c>
      <c r="AD231" s="28">
        <v>0</v>
      </c>
      <c r="AE231" s="76">
        <v>25200000</v>
      </c>
      <c r="AF231" s="28">
        <v>0</v>
      </c>
      <c r="AG231" s="29">
        <f t="shared" si="128"/>
        <v>25200000</v>
      </c>
      <c r="AH231" s="29">
        <f t="shared" si="129"/>
        <v>25200000</v>
      </c>
      <c r="AI231" s="109">
        <f t="shared" si="130"/>
        <v>2.4590163934426229E-2</v>
      </c>
      <c r="AJ231" s="109">
        <f t="shared" si="124"/>
        <v>1.9287124902732044E-3</v>
      </c>
    </row>
    <row r="232" spans="1:36" s="11" customFormat="1" outlineLevel="1" x14ac:dyDescent="0.25">
      <c r="A232" s="22">
        <v>8</v>
      </c>
      <c r="B232" s="23"/>
      <c r="C232" s="286" t="s">
        <v>529</v>
      </c>
      <c r="D232" s="509">
        <v>44868</v>
      </c>
      <c r="E232" s="158" t="s">
        <v>530</v>
      </c>
      <c r="F232" s="158" t="s">
        <v>134</v>
      </c>
      <c r="G232" s="176" t="s">
        <v>135</v>
      </c>
      <c r="H232" s="171"/>
      <c r="I232" s="171"/>
      <c r="J232" s="629"/>
      <c r="K232" s="76">
        <v>84000000</v>
      </c>
      <c r="L232" s="78"/>
      <c r="M232" s="51"/>
      <c r="N232" s="166"/>
      <c r="O232" s="51"/>
      <c r="P232" s="167"/>
      <c r="Q232" s="167"/>
      <c r="R232" s="28">
        <v>0</v>
      </c>
      <c r="S232" s="28">
        <v>0</v>
      </c>
      <c r="T232" s="28">
        <v>0</v>
      </c>
      <c r="U232" s="29">
        <f t="shared" si="125"/>
        <v>0</v>
      </c>
      <c r="V232" s="28">
        <v>0</v>
      </c>
      <c r="W232" s="28">
        <v>0</v>
      </c>
      <c r="X232" s="28">
        <v>0</v>
      </c>
      <c r="Y232" s="29">
        <f t="shared" si="126"/>
        <v>0</v>
      </c>
      <c r="Z232" s="28">
        <v>0</v>
      </c>
      <c r="AA232" s="28">
        <v>0</v>
      </c>
      <c r="AB232" s="28">
        <v>0</v>
      </c>
      <c r="AC232" s="29">
        <f t="shared" si="127"/>
        <v>0</v>
      </c>
      <c r="AD232" s="28">
        <v>0</v>
      </c>
      <c r="AE232" s="76">
        <v>84000000</v>
      </c>
      <c r="AF232" s="28">
        <v>0</v>
      </c>
      <c r="AG232" s="29">
        <f t="shared" si="128"/>
        <v>84000000</v>
      </c>
      <c r="AH232" s="29">
        <f t="shared" si="129"/>
        <v>84000000</v>
      </c>
      <c r="AI232" s="109">
        <f t="shared" si="130"/>
        <v>8.1967213114754092E-2</v>
      </c>
      <c r="AJ232" s="109">
        <f t="shared" si="124"/>
        <v>6.4290416342440149E-3</v>
      </c>
    </row>
    <row r="233" spans="1:36" s="11" customFormat="1" outlineLevel="1" x14ac:dyDescent="0.25">
      <c r="A233" s="22">
        <v>9</v>
      </c>
      <c r="B233" s="23"/>
      <c r="C233" s="286" t="s">
        <v>531</v>
      </c>
      <c r="D233" s="509">
        <v>44855</v>
      </c>
      <c r="E233" s="158" t="s">
        <v>532</v>
      </c>
      <c r="F233" s="158" t="s">
        <v>134</v>
      </c>
      <c r="G233" s="176" t="s">
        <v>135</v>
      </c>
      <c r="H233" s="171"/>
      <c r="I233" s="171"/>
      <c r="J233" s="629"/>
      <c r="K233" s="76">
        <v>92400000</v>
      </c>
      <c r="L233" s="78"/>
      <c r="M233" s="51"/>
      <c r="N233" s="166"/>
      <c r="O233" s="51"/>
      <c r="P233" s="167"/>
      <c r="Q233" s="167"/>
      <c r="R233" s="28">
        <v>0</v>
      </c>
      <c r="S233" s="28">
        <v>0</v>
      </c>
      <c r="T233" s="28">
        <v>0</v>
      </c>
      <c r="U233" s="29">
        <f t="shared" si="125"/>
        <v>0</v>
      </c>
      <c r="V233" s="28">
        <v>0</v>
      </c>
      <c r="W233" s="28">
        <v>0</v>
      </c>
      <c r="X233" s="28">
        <v>0</v>
      </c>
      <c r="Y233" s="29">
        <f t="shared" si="126"/>
        <v>0</v>
      </c>
      <c r="Z233" s="28">
        <v>0</v>
      </c>
      <c r="AA233" s="28">
        <v>0</v>
      </c>
      <c r="AB233" s="28">
        <v>0</v>
      </c>
      <c r="AC233" s="29">
        <f t="shared" si="127"/>
        <v>0</v>
      </c>
      <c r="AD233" s="28">
        <v>0</v>
      </c>
      <c r="AE233" s="76">
        <v>92400000</v>
      </c>
      <c r="AF233" s="28">
        <v>0</v>
      </c>
      <c r="AG233" s="29">
        <f t="shared" si="128"/>
        <v>92400000</v>
      </c>
      <c r="AH233" s="29">
        <f t="shared" si="129"/>
        <v>92400000</v>
      </c>
      <c r="AI233" s="109">
        <f t="shared" si="130"/>
        <v>9.0163934426229511E-2</v>
      </c>
      <c r="AJ233" s="109">
        <f t="shared" si="124"/>
        <v>7.0719457976684162E-3</v>
      </c>
    </row>
    <row r="234" spans="1:36" s="11" customFormat="1" outlineLevel="1" x14ac:dyDescent="0.25">
      <c r="A234" s="22">
        <v>10</v>
      </c>
      <c r="B234" s="23"/>
      <c r="C234" s="523" t="s">
        <v>533</v>
      </c>
      <c r="D234" s="509">
        <v>44855</v>
      </c>
      <c r="E234" s="158" t="s">
        <v>534</v>
      </c>
      <c r="F234" s="158" t="s">
        <v>134</v>
      </c>
      <c r="G234" s="176" t="s">
        <v>135</v>
      </c>
      <c r="H234" s="171"/>
      <c r="I234" s="171"/>
      <c r="J234" s="629"/>
      <c r="K234" s="76">
        <v>25200000</v>
      </c>
      <c r="L234" s="78"/>
      <c r="M234" s="51"/>
      <c r="N234" s="166"/>
      <c r="O234" s="51"/>
      <c r="P234" s="167"/>
      <c r="Q234" s="167"/>
      <c r="R234" s="28">
        <v>0</v>
      </c>
      <c r="S234" s="28">
        <v>0</v>
      </c>
      <c r="T234" s="28">
        <v>0</v>
      </c>
      <c r="U234" s="29">
        <f t="shared" si="125"/>
        <v>0</v>
      </c>
      <c r="V234" s="28">
        <v>0</v>
      </c>
      <c r="W234" s="28">
        <v>0</v>
      </c>
      <c r="X234" s="28">
        <v>0</v>
      </c>
      <c r="Y234" s="29">
        <f t="shared" si="126"/>
        <v>0</v>
      </c>
      <c r="Z234" s="28">
        <v>0</v>
      </c>
      <c r="AA234" s="28">
        <v>0</v>
      </c>
      <c r="AB234" s="28">
        <v>0</v>
      </c>
      <c r="AC234" s="29">
        <f t="shared" si="127"/>
        <v>0</v>
      </c>
      <c r="AD234" s="28">
        <v>0</v>
      </c>
      <c r="AE234" s="76">
        <v>25200000</v>
      </c>
      <c r="AF234" s="28">
        <v>0</v>
      </c>
      <c r="AG234" s="29">
        <f t="shared" si="128"/>
        <v>25200000</v>
      </c>
      <c r="AH234" s="29">
        <f t="shared" si="129"/>
        <v>25200000</v>
      </c>
      <c r="AI234" s="109">
        <f t="shared" si="130"/>
        <v>2.4590163934426229E-2</v>
      </c>
      <c r="AJ234" s="109">
        <f t="shared" si="124"/>
        <v>1.9287124902732044E-3</v>
      </c>
    </row>
    <row r="235" spans="1:36" s="11" customFormat="1" outlineLevel="1" x14ac:dyDescent="0.25">
      <c r="A235" s="22">
        <v>11</v>
      </c>
      <c r="B235" s="23"/>
      <c r="C235" s="286" t="s">
        <v>458</v>
      </c>
      <c r="D235" s="509">
        <v>44855</v>
      </c>
      <c r="E235" s="158" t="s">
        <v>535</v>
      </c>
      <c r="F235" s="158" t="s">
        <v>134</v>
      </c>
      <c r="G235" s="176" t="s">
        <v>135</v>
      </c>
      <c r="H235" s="171"/>
      <c r="I235" s="171"/>
      <c r="J235" s="629"/>
      <c r="K235" s="76">
        <v>33600000</v>
      </c>
      <c r="L235" s="78"/>
      <c r="M235" s="51"/>
      <c r="N235" s="166"/>
      <c r="O235" s="51"/>
      <c r="P235" s="167"/>
      <c r="Q235" s="167"/>
      <c r="R235" s="28">
        <v>0</v>
      </c>
      <c r="S235" s="28">
        <v>0</v>
      </c>
      <c r="T235" s="28">
        <v>0</v>
      </c>
      <c r="U235" s="29">
        <f t="shared" si="125"/>
        <v>0</v>
      </c>
      <c r="V235" s="28">
        <v>0</v>
      </c>
      <c r="W235" s="28">
        <v>0</v>
      </c>
      <c r="X235" s="28">
        <v>0</v>
      </c>
      <c r="Y235" s="29">
        <f t="shared" si="126"/>
        <v>0</v>
      </c>
      <c r="Z235" s="28">
        <v>0</v>
      </c>
      <c r="AA235" s="28">
        <v>0</v>
      </c>
      <c r="AB235" s="28">
        <v>0</v>
      </c>
      <c r="AC235" s="29">
        <f t="shared" si="127"/>
        <v>0</v>
      </c>
      <c r="AD235" s="28">
        <v>0</v>
      </c>
      <c r="AE235" s="76">
        <v>33600000</v>
      </c>
      <c r="AF235" s="28">
        <v>0</v>
      </c>
      <c r="AG235" s="29">
        <f t="shared" si="128"/>
        <v>33600000</v>
      </c>
      <c r="AH235" s="29">
        <f t="shared" si="129"/>
        <v>33600000</v>
      </c>
      <c r="AI235" s="109">
        <f t="shared" si="130"/>
        <v>3.2786885245901641E-2</v>
      </c>
      <c r="AJ235" s="109">
        <f t="shared" si="124"/>
        <v>2.5716166536976057E-3</v>
      </c>
    </row>
    <row r="236" spans="1:36" s="11" customFormat="1" outlineLevel="1" x14ac:dyDescent="0.25">
      <c r="A236" s="22">
        <v>12</v>
      </c>
      <c r="B236" s="23"/>
      <c r="C236" s="286" t="s">
        <v>536</v>
      </c>
      <c r="D236" s="509">
        <v>44855</v>
      </c>
      <c r="E236" s="158" t="s">
        <v>537</v>
      </c>
      <c r="F236" s="158" t="s">
        <v>134</v>
      </c>
      <c r="G236" s="176" t="s">
        <v>135</v>
      </c>
      <c r="H236" s="171"/>
      <c r="I236" s="171"/>
      <c r="J236" s="629"/>
      <c r="K236" s="76">
        <v>33600000</v>
      </c>
      <c r="L236" s="78"/>
      <c r="M236" s="51"/>
      <c r="N236" s="166"/>
      <c r="O236" s="51"/>
      <c r="P236" s="167"/>
      <c r="Q236" s="167"/>
      <c r="R236" s="28">
        <v>0</v>
      </c>
      <c r="S236" s="28">
        <v>0</v>
      </c>
      <c r="T236" s="28">
        <v>0</v>
      </c>
      <c r="U236" s="29">
        <f t="shared" si="125"/>
        <v>0</v>
      </c>
      <c r="V236" s="28">
        <v>0</v>
      </c>
      <c r="W236" s="28">
        <v>0</v>
      </c>
      <c r="X236" s="28">
        <v>0</v>
      </c>
      <c r="Y236" s="29">
        <f t="shared" si="126"/>
        <v>0</v>
      </c>
      <c r="Z236" s="28">
        <v>0</v>
      </c>
      <c r="AA236" s="28">
        <v>0</v>
      </c>
      <c r="AB236" s="28">
        <v>0</v>
      </c>
      <c r="AC236" s="29">
        <f t="shared" si="127"/>
        <v>0</v>
      </c>
      <c r="AD236" s="28">
        <v>0</v>
      </c>
      <c r="AE236" s="76">
        <v>33600000</v>
      </c>
      <c r="AF236" s="28">
        <v>0</v>
      </c>
      <c r="AG236" s="29">
        <f t="shared" si="128"/>
        <v>33600000</v>
      </c>
      <c r="AH236" s="29">
        <f t="shared" si="129"/>
        <v>33600000</v>
      </c>
      <c r="AI236" s="109">
        <f t="shared" si="130"/>
        <v>3.2786885245901641E-2</v>
      </c>
      <c r="AJ236" s="109">
        <f t="shared" si="124"/>
        <v>2.5716166536976057E-3</v>
      </c>
    </row>
    <row r="237" spans="1:36" s="11" customFormat="1" outlineLevel="1" x14ac:dyDescent="0.25">
      <c r="A237" s="22">
        <v>13</v>
      </c>
      <c r="B237" s="23"/>
      <c r="C237" s="286" t="s">
        <v>538</v>
      </c>
      <c r="D237" s="509">
        <v>44855</v>
      </c>
      <c r="E237" s="158" t="s">
        <v>539</v>
      </c>
      <c r="F237" s="158" t="s">
        <v>134</v>
      </c>
      <c r="G237" s="176" t="s">
        <v>135</v>
      </c>
      <c r="H237" s="171"/>
      <c r="I237" s="171"/>
      <c r="J237" s="629"/>
      <c r="K237" s="76">
        <v>21000000</v>
      </c>
      <c r="L237" s="78"/>
      <c r="M237" s="51"/>
      <c r="N237" s="166"/>
      <c r="O237" s="51"/>
      <c r="P237" s="167"/>
      <c r="Q237" s="167"/>
      <c r="R237" s="28">
        <v>0</v>
      </c>
      <c r="S237" s="28">
        <v>0</v>
      </c>
      <c r="T237" s="28">
        <v>0</v>
      </c>
      <c r="U237" s="29">
        <f t="shared" si="125"/>
        <v>0</v>
      </c>
      <c r="V237" s="28">
        <v>0</v>
      </c>
      <c r="W237" s="28">
        <v>0</v>
      </c>
      <c r="X237" s="28">
        <v>0</v>
      </c>
      <c r="Y237" s="29">
        <f t="shared" si="126"/>
        <v>0</v>
      </c>
      <c r="Z237" s="28">
        <v>0</v>
      </c>
      <c r="AA237" s="28">
        <v>0</v>
      </c>
      <c r="AB237" s="28">
        <v>0</v>
      </c>
      <c r="AC237" s="29">
        <f t="shared" si="127"/>
        <v>0</v>
      </c>
      <c r="AD237" s="28">
        <v>0</v>
      </c>
      <c r="AE237" s="76">
        <v>21000000</v>
      </c>
      <c r="AF237" s="28">
        <v>0</v>
      </c>
      <c r="AG237" s="29">
        <f t="shared" si="128"/>
        <v>21000000</v>
      </c>
      <c r="AH237" s="29">
        <f t="shared" si="129"/>
        <v>21000000</v>
      </c>
      <c r="AI237" s="109">
        <f t="shared" si="130"/>
        <v>2.0491803278688523E-2</v>
      </c>
      <c r="AJ237" s="109">
        <f t="shared" si="124"/>
        <v>1.6072604085610037E-3</v>
      </c>
    </row>
    <row r="238" spans="1:36" s="11" customFormat="1" outlineLevel="1" x14ac:dyDescent="0.25">
      <c r="A238" s="22">
        <v>14</v>
      </c>
      <c r="B238" s="23"/>
      <c r="C238" s="286" t="s">
        <v>540</v>
      </c>
      <c r="D238" s="509">
        <v>44858</v>
      </c>
      <c r="E238" s="158" t="s">
        <v>541</v>
      </c>
      <c r="F238" s="158" t="s">
        <v>134</v>
      </c>
      <c r="G238" s="176" t="s">
        <v>135</v>
      </c>
      <c r="H238" s="171"/>
      <c r="I238" s="171"/>
      <c r="J238" s="629"/>
      <c r="K238" s="76">
        <v>33600000</v>
      </c>
      <c r="L238" s="78"/>
      <c r="M238" s="51"/>
      <c r="N238" s="166"/>
      <c r="O238" s="51"/>
      <c r="P238" s="167"/>
      <c r="Q238" s="167"/>
      <c r="R238" s="28">
        <v>0</v>
      </c>
      <c r="S238" s="28">
        <v>0</v>
      </c>
      <c r="T238" s="28">
        <v>0</v>
      </c>
      <c r="U238" s="29">
        <f t="shared" si="125"/>
        <v>0</v>
      </c>
      <c r="V238" s="28">
        <v>0</v>
      </c>
      <c r="W238" s="28">
        <v>0</v>
      </c>
      <c r="X238" s="28">
        <v>0</v>
      </c>
      <c r="Y238" s="29">
        <f t="shared" si="126"/>
        <v>0</v>
      </c>
      <c r="Z238" s="28">
        <v>0</v>
      </c>
      <c r="AA238" s="28">
        <v>0</v>
      </c>
      <c r="AB238" s="28">
        <v>0</v>
      </c>
      <c r="AC238" s="29">
        <f t="shared" si="127"/>
        <v>0</v>
      </c>
      <c r="AD238" s="28">
        <v>0</v>
      </c>
      <c r="AE238" s="76">
        <v>33600000</v>
      </c>
      <c r="AF238" s="28">
        <v>0</v>
      </c>
      <c r="AG238" s="29">
        <f t="shared" si="128"/>
        <v>33600000</v>
      </c>
      <c r="AH238" s="29">
        <f t="shared" si="129"/>
        <v>33600000</v>
      </c>
      <c r="AI238" s="109">
        <f t="shared" si="130"/>
        <v>3.2786885245901641E-2</v>
      </c>
      <c r="AJ238" s="109">
        <f t="shared" si="124"/>
        <v>2.5716166536976057E-3</v>
      </c>
    </row>
    <row r="239" spans="1:36" s="11" customFormat="1" outlineLevel="1" x14ac:dyDescent="0.25">
      <c r="A239" s="22">
        <v>15</v>
      </c>
      <c r="B239" s="23"/>
      <c r="C239" s="286" t="s">
        <v>542</v>
      </c>
      <c r="D239" s="509">
        <v>44855</v>
      </c>
      <c r="E239" s="158" t="s">
        <v>543</v>
      </c>
      <c r="F239" s="158" t="s">
        <v>134</v>
      </c>
      <c r="G239" s="176" t="s">
        <v>135</v>
      </c>
      <c r="H239" s="171"/>
      <c r="I239" s="171"/>
      <c r="J239" s="629"/>
      <c r="K239" s="76">
        <v>35000000</v>
      </c>
      <c r="L239" s="78"/>
      <c r="M239" s="51"/>
      <c r="N239" s="166"/>
      <c r="O239" s="51"/>
      <c r="P239" s="167"/>
      <c r="Q239" s="167"/>
      <c r="R239" s="28">
        <v>0</v>
      </c>
      <c r="S239" s="28">
        <v>0</v>
      </c>
      <c r="T239" s="28">
        <v>0</v>
      </c>
      <c r="U239" s="29">
        <f t="shared" si="125"/>
        <v>0</v>
      </c>
      <c r="V239" s="28">
        <v>0</v>
      </c>
      <c r="W239" s="28">
        <v>0</v>
      </c>
      <c r="X239" s="28">
        <v>0</v>
      </c>
      <c r="Y239" s="29">
        <f t="shared" si="126"/>
        <v>0</v>
      </c>
      <c r="Z239" s="28">
        <v>0</v>
      </c>
      <c r="AA239" s="28">
        <v>0</v>
      </c>
      <c r="AB239" s="28">
        <v>0</v>
      </c>
      <c r="AC239" s="29">
        <f t="shared" si="127"/>
        <v>0</v>
      </c>
      <c r="AD239" s="28">
        <v>0</v>
      </c>
      <c r="AE239" s="76">
        <v>35000000</v>
      </c>
      <c r="AF239" s="28">
        <v>0</v>
      </c>
      <c r="AG239" s="29">
        <f t="shared" si="128"/>
        <v>35000000</v>
      </c>
      <c r="AH239" s="29">
        <f t="shared" si="129"/>
        <v>35000000</v>
      </c>
      <c r="AI239" s="109">
        <f t="shared" si="130"/>
        <v>3.4153005464480878E-2</v>
      </c>
      <c r="AJ239" s="109">
        <f t="shared" si="124"/>
        <v>2.678767347601673E-3</v>
      </c>
    </row>
    <row r="240" spans="1:36" s="11" customFormat="1" outlineLevel="1" x14ac:dyDescent="0.25">
      <c r="A240" s="22">
        <v>16</v>
      </c>
      <c r="B240" s="23"/>
      <c r="C240" s="286" t="s">
        <v>544</v>
      </c>
      <c r="D240" s="509">
        <v>44855</v>
      </c>
      <c r="E240" s="158" t="s">
        <v>545</v>
      </c>
      <c r="F240" s="158" t="s">
        <v>134</v>
      </c>
      <c r="G240" s="176" t="s">
        <v>135</v>
      </c>
      <c r="H240" s="171"/>
      <c r="I240" s="171"/>
      <c r="J240" s="629"/>
      <c r="K240" s="76">
        <v>33600000</v>
      </c>
      <c r="L240" s="78"/>
      <c r="M240" s="51"/>
      <c r="N240" s="166"/>
      <c r="O240" s="51"/>
      <c r="P240" s="167"/>
      <c r="Q240" s="167"/>
      <c r="R240" s="28">
        <v>0</v>
      </c>
      <c r="S240" s="28">
        <v>0</v>
      </c>
      <c r="T240" s="28">
        <v>0</v>
      </c>
      <c r="U240" s="29">
        <f t="shared" si="125"/>
        <v>0</v>
      </c>
      <c r="V240" s="28">
        <v>0</v>
      </c>
      <c r="W240" s="28">
        <v>0</v>
      </c>
      <c r="X240" s="28">
        <v>0</v>
      </c>
      <c r="Y240" s="29">
        <f t="shared" si="126"/>
        <v>0</v>
      </c>
      <c r="Z240" s="28">
        <v>0</v>
      </c>
      <c r="AA240" s="28">
        <v>0</v>
      </c>
      <c r="AB240" s="28">
        <v>0</v>
      </c>
      <c r="AC240" s="29">
        <f t="shared" si="127"/>
        <v>0</v>
      </c>
      <c r="AD240" s="28">
        <v>0</v>
      </c>
      <c r="AE240" s="76">
        <v>33600000</v>
      </c>
      <c r="AF240" s="28">
        <v>0</v>
      </c>
      <c r="AG240" s="29">
        <f t="shared" si="128"/>
        <v>33600000</v>
      </c>
      <c r="AH240" s="29">
        <f t="shared" si="129"/>
        <v>33600000</v>
      </c>
      <c r="AI240" s="109">
        <f t="shared" si="130"/>
        <v>3.2786885245901641E-2</v>
      </c>
      <c r="AJ240" s="109">
        <f t="shared" si="124"/>
        <v>2.5716166536976057E-3</v>
      </c>
    </row>
    <row r="241" spans="1:36" s="11" customFormat="1" outlineLevel="1" x14ac:dyDescent="0.25">
      <c r="A241" s="22">
        <v>17</v>
      </c>
      <c r="B241" s="23"/>
      <c r="C241" s="286" t="s">
        <v>546</v>
      </c>
      <c r="D241" s="509">
        <v>44855</v>
      </c>
      <c r="E241" s="158" t="s">
        <v>547</v>
      </c>
      <c r="F241" s="158" t="s">
        <v>134</v>
      </c>
      <c r="G241" s="176" t="s">
        <v>135</v>
      </c>
      <c r="H241" s="171"/>
      <c r="I241" s="171"/>
      <c r="J241" s="629"/>
      <c r="K241" s="76">
        <v>25200000</v>
      </c>
      <c r="L241" s="78"/>
      <c r="M241" s="51"/>
      <c r="N241" s="166"/>
      <c r="O241" s="51"/>
      <c r="P241" s="167"/>
      <c r="Q241" s="167"/>
      <c r="R241" s="28">
        <v>0</v>
      </c>
      <c r="S241" s="28">
        <v>0</v>
      </c>
      <c r="T241" s="28">
        <v>0</v>
      </c>
      <c r="U241" s="29">
        <f t="shared" si="125"/>
        <v>0</v>
      </c>
      <c r="V241" s="28">
        <v>0</v>
      </c>
      <c r="W241" s="28">
        <v>0</v>
      </c>
      <c r="X241" s="28">
        <v>0</v>
      </c>
      <c r="Y241" s="29">
        <f t="shared" si="126"/>
        <v>0</v>
      </c>
      <c r="Z241" s="28">
        <v>0</v>
      </c>
      <c r="AA241" s="28">
        <v>0</v>
      </c>
      <c r="AB241" s="28">
        <v>0</v>
      </c>
      <c r="AC241" s="29">
        <f t="shared" si="127"/>
        <v>0</v>
      </c>
      <c r="AD241" s="28">
        <v>0</v>
      </c>
      <c r="AE241" s="76"/>
      <c r="AF241" s="76">
        <v>25200000</v>
      </c>
      <c r="AG241" s="29">
        <f t="shared" si="128"/>
        <v>25200000</v>
      </c>
      <c r="AH241" s="29">
        <f t="shared" si="129"/>
        <v>25200000</v>
      </c>
      <c r="AI241" s="109">
        <f t="shared" si="130"/>
        <v>2.4590163934426229E-2</v>
      </c>
      <c r="AJ241" s="109">
        <f t="shared" si="124"/>
        <v>1.9287124902732044E-3</v>
      </c>
    </row>
    <row r="242" spans="1:36" s="11" customFormat="1" outlineLevel="1" x14ac:dyDescent="0.25">
      <c r="A242" s="22">
        <v>18</v>
      </c>
      <c r="B242" s="23"/>
      <c r="C242" s="286" t="s">
        <v>548</v>
      </c>
      <c r="D242" s="509">
        <v>44855</v>
      </c>
      <c r="E242" s="158" t="s">
        <v>549</v>
      </c>
      <c r="F242" s="158" t="s">
        <v>134</v>
      </c>
      <c r="G242" s="176" t="s">
        <v>135</v>
      </c>
      <c r="H242" s="171"/>
      <c r="I242" s="171"/>
      <c r="J242" s="629"/>
      <c r="K242" s="76">
        <v>29400000</v>
      </c>
      <c r="L242" s="78"/>
      <c r="M242" s="51"/>
      <c r="N242" s="166"/>
      <c r="O242" s="51"/>
      <c r="P242" s="167"/>
      <c r="Q242" s="167"/>
      <c r="R242" s="28">
        <v>0</v>
      </c>
      <c r="S242" s="28">
        <v>0</v>
      </c>
      <c r="T242" s="28">
        <v>0</v>
      </c>
      <c r="U242" s="29">
        <f t="shared" si="125"/>
        <v>0</v>
      </c>
      <c r="V242" s="28">
        <v>0</v>
      </c>
      <c r="W242" s="28">
        <v>0</v>
      </c>
      <c r="X242" s="28">
        <v>0</v>
      </c>
      <c r="Y242" s="29">
        <f t="shared" si="126"/>
        <v>0</v>
      </c>
      <c r="Z242" s="28">
        <v>0</v>
      </c>
      <c r="AA242" s="28">
        <v>0</v>
      </c>
      <c r="AB242" s="28">
        <v>0</v>
      </c>
      <c r="AC242" s="29">
        <f t="shared" si="127"/>
        <v>0</v>
      </c>
      <c r="AD242" s="28">
        <v>0</v>
      </c>
      <c r="AE242" s="76"/>
      <c r="AF242" s="76">
        <v>29400000</v>
      </c>
      <c r="AG242" s="29">
        <f t="shared" si="128"/>
        <v>29400000</v>
      </c>
      <c r="AH242" s="29">
        <f t="shared" si="129"/>
        <v>29400000</v>
      </c>
      <c r="AI242" s="109">
        <f t="shared" si="130"/>
        <v>2.8688524590163935E-2</v>
      </c>
      <c r="AJ242" s="109">
        <f t="shared" si="124"/>
        <v>2.250164571985405E-3</v>
      </c>
    </row>
    <row r="243" spans="1:36" s="11" customFormat="1" outlineLevel="1" x14ac:dyDescent="0.25">
      <c r="A243" s="22">
        <v>19</v>
      </c>
      <c r="B243" s="23"/>
      <c r="C243" s="286" t="s">
        <v>550</v>
      </c>
      <c r="D243" s="509">
        <v>44855</v>
      </c>
      <c r="E243" s="158" t="s">
        <v>551</v>
      </c>
      <c r="F243" s="158" t="s">
        <v>134</v>
      </c>
      <c r="G243" s="176" t="s">
        <v>135</v>
      </c>
      <c r="H243" s="171"/>
      <c r="I243" s="171"/>
      <c r="J243" s="629"/>
      <c r="K243" s="76">
        <v>21000000</v>
      </c>
      <c r="L243" s="78"/>
      <c r="M243" s="51"/>
      <c r="N243" s="166"/>
      <c r="O243" s="51"/>
      <c r="P243" s="167"/>
      <c r="Q243" s="167"/>
      <c r="R243" s="28">
        <v>0</v>
      </c>
      <c r="S243" s="28">
        <v>0</v>
      </c>
      <c r="T243" s="28">
        <v>0</v>
      </c>
      <c r="U243" s="29">
        <f t="shared" si="125"/>
        <v>0</v>
      </c>
      <c r="V243" s="28">
        <v>0</v>
      </c>
      <c r="W243" s="28">
        <v>0</v>
      </c>
      <c r="X243" s="28">
        <v>0</v>
      </c>
      <c r="Y243" s="29">
        <f t="shared" si="126"/>
        <v>0</v>
      </c>
      <c r="Z243" s="28">
        <v>0</v>
      </c>
      <c r="AA243" s="28">
        <v>0</v>
      </c>
      <c r="AB243" s="28">
        <v>0</v>
      </c>
      <c r="AC243" s="29">
        <f t="shared" si="127"/>
        <v>0</v>
      </c>
      <c r="AD243" s="28">
        <v>0</v>
      </c>
      <c r="AE243" s="76"/>
      <c r="AF243" s="76">
        <v>21000000</v>
      </c>
      <c r="AG243" s="29">
        <f t="shared" si="128"/>
        <v>21000000</v>
      </c>
      <c r="AH243" s="29">
        <f t="shared" si="129"/>
        <v>21000000</v>
      </c>
      <c r="AI243" s="109">
        <f t="shared" si="130"/>
        <v>2.0491803278688523E-2</v>
      </c>
      <c r="AJ243" s="109">
        <f t="shared" si="124"/>
        <v>1.6072604085610037E-3</v>
      </c>
    </row>
    <row r="244" spans="1:36" s="11" customFormat="1" outlineLevel="1" x14ac:dyDescent="0.25">
      <c r="A244" s="22">
        <v>20</v>
      </c>
      <c r="B244" s="23"/>
      <c r="C244" s="286" t="s">
        <v>552</v>
      </c>
      <c r="D244" s="509">
        <v>44858</v>
      </c>
      <c r="E244" s="158" t="s">
        <v>553</v>
      </c>
      <c r="F244" s="158" t="s">
        <v>134</v>
      </c>
      <c r="G244" s="176" t="s">
        <v>135</v>
      </c>
      <c r="H244" s="171"/>
      <c r="I244" s="171"/>
      <c r="J244" s="629"/>
      <c r="K244" s="76">
        <v>33600000</v>
      </c>
      <c r="L244" s="78"/>
      <c r="M244" s="51"/>
      <c r="N244" s="166"/>
      <c r="O244" s="51"/>
      <c r="P244" s="167"/>
      <c r="Q244" s="167"/>
      <c r="R244" s="28">
        <v>0</v>
      </c>
      <c r="S244" s="28">
        <v>0</v>
      </c>
      <c r="T244" s="28">
        <v>0</v>
      </c>
      <c r="U244" s="29">
        <f t="shared" si="125"/>
        <v>0</v>
      </c>
      <c r="V244" s="28">
        <v>0</v>
      </c>
      <c r="W244" s="28">
        <v>0</v>
      </c>
      <c r="X244" s="28">
        <v>0</v>
      </c>
      <c r="Y244" s="29">
        <f t="shared" si="126"/>
        <v>0</v>
      </c>
      <c r="Z244" s="28">
        <v>0</v>
      </c>
      <c r="AA244" s="28">
        <v>0</v>
      </c>
      <c r="AB244" s="28">
        <v>0</v>
      </c>
      <c r="AC244" s="29">
        <f t="shared" si="127"/>
        <v>0</v>
      </c>
      <c r="AD244" s="28">
        <v>0</v>
      </c>
      <c r="AE244" s="76"/>
      <c r="AF244" s="76">
        <v>33600000</v>
      </c>
      <c r="AG244" s="29">
        <f t="shared" si="128"/>
        <v>33600000</v>
      </c>
      <c r="AH244" s="29">
        <f t="shared" si="129"/>
        <v>33600000</v>
      </c>
      <c r="AI244" s="109">
        <f t="shared" si="130"/>
        <v>3.2786885245901641E-2</v>
      </c>
      <c r="AJ244" s="109">
        <f t="shared" si="124"/>
        <v>2.5716166536976057E-3</v>
      </c>
    </row>
    <row r="245" spans="1:36" s="11" customFormat="1" outlineLevel="1" x14ac:dyDescent="0.25">
      <c r="A245" s="22">
        <v>21</v>
      </c>
      <c r="B245" s="23"/>
      <c r="C245" s="286" t="s">
        <v>554</v>
      </c>
      <c r="D245" s="509">
        <v>44858</v>
      </c>
      <c r="E245" s="158" t="s">
        <v>555</v>
      </c>
      <c r="F245" s="158" t="s">
        <v>134</v>
      </c>
      <c r="G245" s="176" t="s">
        <v>135</v>
      </c>
      <c r="H245" s="171"/>
      <c r="I245" s="171"/>
      <c r="J245" s="629"/>
      <c r="K245" s="76">
        <v>21000000</v>
      </c>
      <c r="L245" s="78"/>
      <c r="M245" s="51"/>
      <c r="N245" s="166"/>
      <c r="O245" s="51"/>
      <c r="P245" s="167"/>
      <c r="Q245" s="167"/>
      <c r="R245" s="28">
        <v>0</v>
      </c>
      <c r="S245" s="28">
        <v>0</v>
      </c>
      <c r="T245" s="28">
        <v>0</v>
      </c>
      <c r="U245" s="29">
        <f t="shared" si="125"/>
        <v>0</v>
      </c>
      <c r="V245" s="28">
        <v>0</v>
      </c>
      <c r="W245" s="28">
        <v>0</v>
      </c>
      <c r="X245" s="28">
        <v>0</v>
      </c>
      <c r="Y245" s="29">
        <f t="shared" si="126"/>
        <v>0</v>
      </c>
      <c r="Z245" s="28">
        <v>0</v>
      </c>
      <c r="AA245" s="28">
        <v>0</v>
      </c>
      <c r="AB245" s="28">
        <v>0</v>
      </c>
      <c r="AC245" s="29">
        <f t="shared" si="127"/>
        <v>0</v>
      </c>
      <c r="AD245" s="28">
        <v>0</v>
      </c>
      <c r="AE245" s="76"/>
      <c r="AF245" s="76">
        <v>21000000</v>
      </c>
      <c r="AG245" s="29">
        <f t="shared" si="128"/>
        <v>21000000</v>
      </c>
      <c r="AH245" s="29">
        <f t="shared" si="129"/>
        <v>21000000</v>
      </c>
      <c r="AI245" s="109">
        <f t="shared" si="130"/>
        <v>2.0491803278688523E-2</v>
      </c>
      <c r="AJ245" s="109">
        <f t="shared" si="124"/>
        <v>1.6072604085610037E-3</v>
      </c>
    </row>
    <row r="246" spans="1:36" s="11" customFormat="1" outlineLevel="1" x14ac:dyDescent="0.25">
      <c r="A246" s="22">
        <v>22</v>
      </c>
      <c r="B246" s="23"/>
      <c r="C246" s="286" t="s">
        <v>556</v>
      </c>
      <c r="D246" s="509">
        <v>44855</v>
      </c>
      <c r="E246" s="158" t="s">
        <v>557</v>
      </c>
      <c r="F246" s="158" t="s">
        <v>134</v>
      </c>
      <c r="G246" s="176" t="s">
        <v>135</v>
      </c>
      <c r="H246" s="171"/>
      <c r="I246" s="171"/>
      <c r="J246" s="629"/>
      <c r="K246" s="76">
        <v>35000000</v>
      </c>
      <c r="L246" s="78"/>
      <c r="M246" s="51"/>
      <c r="N246" s="166"/>
      <c r="O246" s="51"/>
      <c r="P246" s="167"/>
      <c r="Q246" s="167"/>
      <c r="R246" s="28">
        <v>0</v>
      </c>
      <c r="S246" s="28">
        <v>0</v>
      </c>
      <c r="T246" s="28">
        <v>0</v>
      </c>
      <c r="U246" s="29">
        <f t="shared" si="125"/>
        <v>0</v>
      </c>
      <c r="V246" s="28">
        <v>0</v>
      </c>
      <c r="W246" s="28">
        <v>0</v>
      </c>
      <c r="X246" s="28">
        <v>0</v>
      </c>
      <c r="Y246" s="29">
        <f t="shared" si="126"/>
        <v>0</v>
      </c>
      <c r="Z246" s="28">
        <v>0</v>
      </c>
      <c r="AA246" s="28">
        <v>0</v>
      </c>
      <c r="AB246" s="28">
        <v>0</v>
      </c>
      <c r="AC246" s="29">
        <f t="shared" si="127"/>
        <v>0</v>
      </c>
      <c r="AD246" s="28">
        <v>0</v>
      </c>
      <c r="AE246" s="76"/>
      <c r="AF246" s="76">
        <v>35000000</v>
      </c>
      <c r="AG246" s="29">
        <f t="shared" si="128"/>
        <v>35000000</v>
      </c>
      <c r="AH246" s="29">
        <f t="shared" si="129"/>
        <v>35000000</v>
      </c>
      <c r="AI246" s="109">
        <f t="shared" si="130"/>
        <v>3.4153005464480878E-2</v>
      </c>
      <c r="AJ246" s="109">
        <f t="shared" si="124"/>
        <v>2.678767347601673E-3</v>
      </c>
    </row>
    <row r="247" spans="1:36" s="11" customFormat="1" outlineLevel="1" x14ac:dyDescent="0.25">
      <c r="A247" s="22">
        <v>23</v>
      </c>
      <c r="B247" s="23"/>
      <c r="C247" s="286" t="s">
        <v>558</v>
      </c>
      <c r="D247" s="509">
        <v>44855</v>
      </c>
      <c r="E247" s="158" t="s">
        <v>559</v>
      </c>
      <c r="F247" s="158" t="s">
        <v>134</v>
      </c>
      <c r="G247" s="176" t="s">
        <v>135</v>
      </c>
      <c r="H247" s="171"/>
      <c r="I247" s="171"/>
      <c r="J247" s="629"/>
      <c r="K247" s="76">
        <v>21000000</v>
      </c>
      <c r="L247" s="78"/>
      <c r="M247" s="51"/>
      <c r="N247" s="166"/>
      <c r="O247" s="51"/>
      <c r="P247" s="167"/>
      <c r="Q247" s="167"/>
      <c r="R247" s="28">
        <v>0</v>
      </c>
      <c r="S247" s="28">
        <v>0</v>
      </c>
      <c r="T247" s="28">
        <v>0</v>
      </c>
      <c r="U247" s="29">
        <f t="shared" si="125"/>
        <v>0</v>
      </c>
      <c r="V247" s="28">
        <v>0</v>
      </c>
      <c r="W247" s="28">
        <v>0</v>
      </c>
      <c r="X247" s="28">
        <v>0</v>
      </c>
      <c r="Y247" s="29">
        <f t="shared" si="126"/>
        <v>0</v>
      </c>
      <c r="Z247" s="28">
        <v>0</v>
      </c>
      <c r="AA247" s="28">
        <v>0</v>
      </c>
      <c r="AB247" s="28">
        <v>0</v>
      </c>
      <c r="AC247" s="29">
        <f t="shared" si="127"/>
        <v>0</v>
      </c>
      <c r="AD247" s="28">
        <v>0</v>
      </c>
      <c r="AE247" s="76"/>
      <c r="AF247" s="76">
        <v>21000000</v>
      </c>
      <c r="AG247" s="29">
        <f t="shared" si="128"/>
        <v>21000000</v>
      </c>
      <c r="AH247" s="29">
        <f t="shared" si="129"/>
        <v>21000000</v>
      </c>
      <c r="AI247" s="109">
        <f t="shared" si="130"/>
        <v>2.0491803278688523E-2</v>
      </c>
      <c r="AJ247" s="109">
        <f t="shared" si="124"/>
        <v>1.6072604085610037E-3</v>
      </c>
    </row>
    <row r="248" spans="1:36" s="11" customFormat="1" outlineLevel="1" x14ac:dyDescent="0.25">
      <c r="A248" s="22">
        <v>24</v>
      </c>
      <c r="B248" s="23"/>
      <c r="C248" s="286" t="s">
        <v>560</v>
      </c>
      <c r="D248" s="509">
        <v>44855</v>
      </c>
      <c r="E248" s="158" t="s">
        <v>561</v>
      </c>
      <c r="F248" s="158" t="s">
        <v>134</v>
      </c>
      <c r="G248" s="176" t="s">
        <v>135</v>
      </c>
      <c r="H248" s="171"/>
      <c r="I248" s="171"/>
      <c r="J248" s="629"/>
      <c r="K248" s="76">
        <v>35000000</v>
      </c>
      <c r="L248" s="78"/>
      <c r="M248" s="51"/>
      <c r="N248" s="166"/>
      <c r="O248" s="51"/>
      <c r="P248" s="167"/>
      <c r="Q248" s="167"/>
      <c r="R248" s="28">
        <v>0</v>
      </c>
      <c r="S248" s="28">
        <v>0</v>
      </c>
      <c r="T248" s="28">
        <v>0</v>
      </c>
      <c r="U248" s="29">
        <f t="shared" si="125"/>
        <v>0</v>
      </c>
      <c r="V248" s="28">
        <v>0</v>
      </c>
      <c r="W248" s="28">
        <v>0</v>
      </c>
      <c r="X248" s="28">
        <v>0</v>
      </c>
      <c r="Y248" s="29">
        <f t="shared" si="126"/>
        <v>0</v>
      </c>
      <c r="Z248" s="28">
        <v>0</v>
      </c>
      <c r="AA248" s="28">
        <v>0</v>
      </c>
      <c r="AB248" s="28">
        <v>0</v>
      </c>
      <c r="AC248" s="29">
        <f t="shared" si="127"/>
        <v>0</v>
      </c>
      <c r="AD248" s="28">
        <v>0</v>
      </c>
      <c r="AE248" s="76"/>
      <c r="AF248" s="76">
        <v>35000000</v>
      </c>
      <c r="AG248" s="29">
        <f t="shared" si="128"/>
        <v>35000000</v>
      </c>
      <c r="AH248" s="29">
        <f t="shared" si="129"/>
        <v>35000000</v>
      </c>
      <c r="AI248" s="109">
        <f t="shared" si="130"/>
        <v>3.4153005464480878E-2</v>
      </c>
      <c r="AJ248" s="109">
        <f t="shared" si="124"/>
        <v>2.678767347601673E-3</v>
      </c>
    </row>
    <row r="249" spans="1:36" s="11" customFormat="1" outlineLevel="1" x14ac:dyDescent="0.25">
      <c r="A249" s="22">
        <v>25</v>
      </c>
      <c r="B249" s="23"/>
      <c r="C249" s="286" t="s">
        <v>562</v>
      </c>
      <c r="D249" s="509">
        <v>44855</v>
      </c>
      <c r="E249" s="158" t="s">
        <v>563</v>
      </c>
      <c r="F249" s="158" t="s">
        <v>134</v>
      </c>
      <c r="G249" s="176" t="s">
        <v>135</v>
      </c>
      <c r="H249" s="171"/>
      <c r="I249" s="171"/>
      <c r="J249" s="629"/>
      <c r="K249" s="76">
        <v>21000000</v>
      </c>
      <c r="L249" s="78"/>
      <c r="M249" s="51"/>
      <c r="N249" s="166"/>
      <c r="O249" s="51"/>
      <c r="P249" s="167"/>
      <c r="Q249" s="167"/>
      <c r="R249" s="28">
        <v>0</v>
      </c>
      <c r="S249" s="28">
        <v>0</v>
      </c>
      <c r="T249" s="28">
        <v>0</v>
      </c>
      <c r="U249" s="29">
        <f t="shared" si="125"/>
        <v>0</v>
      </c>
      <c r="V249" s="28">
        <v>0</v>
      </c>
      <c r="W249" s="28">
        <v>0</v>
      </c>
      <c r="X249" s="28">
        <v>0</v>
      </c>
      <c r="Y249" s="29">
        <f t="shared" si="126"/>
        <v>0</v>
      </c>
      <c r="Z249" s="28">
        <v>0</v>
      </c>
      <c r="AA249" s="28">
        <v>0</v>
      </c>
      <c r="AB249" s="28">
        <v>0</v>
      </c>
      <c r="AC249" s="29">
        <f t="shared" si="127"/>
        <v>0</v>
      </c>
      <c r="AD249" s="28">
        <v>0</v>
      </c>
      <c r="AE249" s="76"/>
      <c r="AF249" s="76">
        <v>21000000</v>
      </c>
      <c r="AG249" s="29">
        <f t="shared" si="128"/>
        <v>21000000</v>
      </c>
      <c r="AH249" s="29">
        <f t="shared" si="129"/>
        <v>21000000</v>
      </c>
      <c r="AI249" s="109">
        <f t="shared" si="130"/>
        <v>2.0491803278688523E-2</v>
      </c>
      <c r="AJ249" s="109">
        <f t="shared" si="124"/>
        <v>1.6072604085610037E-3</v>
      </c>
    </row>
    <row r="250" spans="1:36" s="11" customFormat="1" outlineLevel="1" x14ac:dyDescent="0.25">
      <c r="A250" s="22">
        <v>26</v>
      </c>
      <c r="B250" s="23"/>
      <c r="C250" s="286" t="s">
        <v>564</v>
      </c>
      <c r="D250" s="509">
        <v>44858</v>
      </c>
      <c r="E250" s="158" t="s">
        <v>565</v>
      </c>
      <c r="F250" s="158" t="s">
        <v>134</v>
      </c>
      <c r="G250" s="176" t="s">
        <v>135</v>
      </c>
      <c r="H250" s="171"/>
      <c r="I250" s="171"/>
      <c r="J250" s="629"/>
      <c r="K250" s="76">
        <v>33600000</v>
      </c>
      <c r="L250" s="78"/>
      <c r="M250" s="51"/>
      <c r="N250" s="166"/>
      <c r="O250" s="51"/>
      <c r="P250" s="167"/>
      <c r="Q250" s="167"/>
      <c r="R250" s="28">
        <v>0</v>
      </c>
      <c r="S250" s="28">
        <v>0</v>
      </c>
      <c r="T250" s="28">
        <v>0</v>
      </c>
      <c r="U250" s="29">
        <f t="shared" si="125"/>
        <v>0</v>
      </c>
      <c r="V250" s="28">
        <v>0</v>
      </c>
      <c r="W250" s="28">
        <v>0</v>
      </c>
      <c r="X250" s="28">
        <v>0</v>
      </c>
      <c r="Y250" s="29">
        <f t="shared" si="126"/>
        <v>0</v>
      </c>
      <c r="Z250" s="28">
        <v>0</v>
      </c>
      <c r="AA250" s="28">
        <v>0</v>
      </c>
      <c r="AB250" s="28">
        <v>0</v>
      </c>
      <c r="AC250" s="29">
        <f t="shared" si="127"/>
        <v>0</v>
      </c>
      <c r="AD250" s="28">
        <v>0</v>
      </c>
      <c r="AE250" s="76"/>
      <c r="AF250" s="76">
        <v>33600000</v>
      </c>
      <c r="AG250" s="29">
        <f t="shared" si="128"/>
        <v>33600000</v>
      </c>
      <c r="AH250" s="29">
        <f t="shared" si="129"/>
        <v>33600000</v>
      </c>
      <c r="AI250" s="109">
        <f t="shared" si="130"/>
        <v>3.2786885245901641E-2</v>
      </c>
      <c r="AJ250" s="109">
        <f t="shared" si="124"/>
        <v>2.5716166536976057E-3</v>
      </c>
    </row>
    <row r="251" spans="1:36" s="11" customFormat="1" outlineLevel="1" x14ac:dyDescent="0.25">
      <c r="A251" s="22">
        <v>27</v>
      </c>
      <c r="B251" s="23"/>
      <c r="C251" s="286" t="s">
        <v>566</v>
      </c>
      <c r="D251" s="509">
        <v>44862</v>
      </c>
      <c r="E251" s="158" t="s">
        <v>567</v>
      </c>
      <c r="F251" s="158" t="s">
        <v>134</v>
      </c>
      <c r="G251" s="176" t="s">
        <v>135</v>
      </c>
      <c r="H251" s="171"/>
      <c r="I251" s="171"/>
      <c r="J251" s="629"/>
      <c r="K251" s="76">
        <v>29400000</v>
      </c>
      <c r="L251" s="78"/>
      <c r="M251" s="51"/>
      <c r="N251" s="166"/>
      <c r="O251" s="51"/>
      <c r="P251" s="167"/>
      <c r="Q251" s="167"/>
      <c r="R251" s="28">
        <v>0</v>
      </c>
      <c r="S251" s="28">
        <v>0</v>
      </c>
      <c r="T251" s="28">
        <v>0</v>
      </c>
      <c r="U251" s="29">
        <f t="shared" si="125"/>
        <v>0</v>
      </c>
      <c r="V251" s="28">
        <v>0</v>
      </c>
      <c r="W251" s="28">
        <v>0</v>
      </c>
      <c r="X251" s="28">
        <v>0</v>
      </c>
      <c r="Y251" s="29">
        <f t="shared" si="126"/>
        <v>0</v>
      </c>
      <c r="Z251" s="28">
        <v>0</v>
      </c>
      <c r="AA251" s="28">
        <v>0</v>
      </c>
      <c r="AB251" s="28">
        <v>0</v>
      </c>
      <c r="AC251" s="29">
        <f t="shared" si="127"/>
        <v>0</v>
      </c>
      <c r="AD251" s="28">
        <v>0</v>
      </c>
      <c r="AE251" s="76"/>
      <c r="AF251" s="76">
        <v>29400000</v>
      </c>
      <c r="AG251" s="29">
        <f t="shared" si="128"/>
        <v>29400000</v>
      </c>
      <c r="AH251" s="29">
        <f t="shared" si="129"/>
        <v>29400000</v>
      </c>
      <c r="AI251" s="109">
        <f t="shared" si="130"/>
        <v>2.8688524590163935E-2</v>
      </c>
      <c r="AJ251" s="109">
        <f t="shared" si="124"/>
        <v>2.250164571985405E-3</v>
      </c>
    </row>
    <row r="252" spans="1:36" s="11" customFormat="1" outlineLevel="1" x14ac:dyDescent="0.25">
      <c r="A252" s="22">
        <v>28</v>
      </c>
      <c r="B252" s="23"/>
      <c r="C252" s="286" t="s">
        <v>568</v>
      </c>
      <c r="D252" s="509">
        <v>44855</v>
      </c>
      <c r="E252" s="158" t="s">
        <v>569</v>
      </c>
      <c r="F252" s="158" t="s">
        <v>134</v>
      </c>
      <c r="G252" s="176" t="s">
        <v>135</v>
      </c>
      <c r="H252" s="171"/>
      <c r="I252" s="171"/>
      <c r="J252" s="629"/>
      <c r="K252" s="76">
        <v>37800000</v>
      </c>
      <c r="L252" s="78"/>
      <c r="M252" s="51"/>
      <c r="N252" s="166"/>
      <c r="O252" s="51"/>
      <c r="P252" s="167"/>
      <c r="Q252" s="167"/>
      <c r="R252" s="28"/>
      <c r="S252" s="28"/>
      <c r="T252" s="28"/>
      <c r="U252" s="29">
        <f t="shared" ref="U252" si="131">SUM(R252:T252)</f>
        <v>0</v>
      </c>
      <c r="V252" s="28">
        <v>0</v>
      </c>
      <c r="W252" s="28">
        <v>0</v>
      </c>
      <c r="X252" s="28">
        <v>0</v>
      </c>
      <c r="Y252" s="29">
        <f t="shared" ref="Y252" si="132">SUM(V252:X252)</f>
        <v>0</v>
      </c>
      <c r="Z252" s="28">
        <v>0</v>
      </c>
      <c r="AA252" s="28">
        <v>0</v>
      </c>
      <c r="AB252" s="28">
        <v>0</v>
      </c>
      <c r="AC252" s="29">
        <f t="shared" ref="AC252" si="133">SUM(Z252:AB252)</f>
        <v>0</v>
      </c>
      <c r="AD252" s="28"/>
      <c r="AE252" s="76"/>
      <c r="AF252" s="76">
        <v>37800000</v>
      </c>
      <c r="AG252" s="29">
        <f t="shared" ref="AG252:AG254" si="134">SUM(AD252:AF252)</f>
        <v>37800000</v>
      </c>
      <c r="AH252" s="29">
        <f t="shared" ref="AH252:AH254" si="135">SUM(U252,Y252,AC252,AG252)</f>
        <v>37800000</v>
      </c>
      <c r="AI252" s="109">
        <f t="shared" ref="AI252:AI254" si="136">IF(ISERROR(AH252/$J$224),0,AH252/$J$224)</f>
        <v>3.6885245901639344E-2</v>
      </c>
      <c r="AJ252" s="109">
        <f t="shared" ref="AJ252:AJ254" si="137">IF(ISERROR(AH252/$AH$366),"-",AH252/$AH$366)</f>
        <v>2.8930687354098068E-3</v>
      </c>
    </row>
    <row r="253" spans="1:36" s="11" customFormat="1" outlineLevel="1" x14ac:dyDescent="0.25">
      <c r="A253" s="22">
        <v>29</v>
      </c>
      <c r="B253" s="23"/>
      <c r="C253" s="286" t="s">
        <v>570</v>
      </c>
      <c r="D253" s="509">
        <v>44858</v>
      </c>
      <c r="E253" s="158" t="s">
        <v>571</v>
      </c>
      <c r="F253" s="158" t="s">
        <v>134</v>
      </c>
      <c r="G253" s="176" t="s">
        <v>135</v>
      </c>
      <c r="H253" s="171"/>
      <c r="I253" s="171"/>
      <c r="J253" s="629"/>
      <c r="K253" s="76">
        <v>25200000</v>
      </c>
      <c r="L253" s="78"/>
      <c r="M253" s="51"/>
      <c r="N253" s="166"/>
      <c r="O253" s="51"/>
      <c r="P253" s="167"/>
      <c r="Q253" s="167"/>
      <c r="R253" s="28">
        <v>0</v>
      </c>
      <c r="S253" s="28">
        <v>0</v>
      </c>
      <c r="T253" s="28">
        <v>0</v>
      </c>
      <c r="U253" s="29">
        <f t="shared" si="125"/>
        <v>0</v>
      </c>
      <c r="V253" s="28">
        <v>0</v>
      </c>
      <c r="W253" s="28">
        <v>0</v>
      </c>
      <c r="X253" s="28">
        <v>0</v>
      </c>
      <c r="Y253" s="29">
        <f t="shared" si="126"/>
        <v>0</v>
      </c>
      <c r="Z253" s="28">
        <v>0</v>
      </c>
      <c r="AA253" s="28">
        <v>0</v>
      </c>
      <c r="AB253" s="28">
        <v>0</v>
      </c>
      <c r="AC253" s="29">
        <f t="shared" si="127"/>
        <v>0</v>
      </c>
      <c r="AD253" s="28">
        <v>0</v>
      </c>
      <c r="AE253" s="76"/>
      <c r="AF253" s="76">
        <v>25200000</v>
      </c>
      <c r="AG253" s="29">
        <f t="shared" si="134"/>
        <v>25200000</v>
      </c>
      <c r="AH253" s="29">
        <f t="shared" si="135"/>
        <v>25200000</v>
      </c>
      <c r="AI253" s="109">
        <f t="shared" si="136"/>
        <v>2.4590163934426229E-2</v>
      </c>
      <c r="AJ253" s="109">
        <f t="shared" si="137"/>
        <v>1.9287124902732044E-3</v>
      </c>
    </row>
    <row r="254" spans="1:36" s="11" customFormat="1" outlineLevel="1" x14ac:dyDescent="0.25">
      <c r="A254" s="22">
        <v>30</v>
      </c>
      <c r="B254" s="23"/>
      <c r="C254" s="286" t="s">
        <v>572</v>
      </c>
      <c r="D254" s="509">
        <v>44868</v>
      </c>
      <c r="E254" s="158" t="s">
        <v>573</v>
      </c>
      <c r="F254" s="158" t="s">
        <v>134</v>
      </c>
      <c r="G254" s="176" t="s">
        <v>135</v>
      </c>
      <c r="H254" s="171"/>
      <c r="I254" s="171"/>
      <c r="J254" s="629"/>
      <c r="K254" s="76">
        <v>42000000</v>
      </c>
      <c r="L254" s="78"/>
      <c r="M254" s="51"/>
      <c r="N254" s="166"/>
      <c r="O254" s="51"/>
      <c r="P254" s="167"/>
      <c r="Q254" s="167"/>
      <c r="R254" s="28">
        <v>0</v>
      </c>
      <c r="S254" s="28">
        <v>0</v>
      </c>
      <c r="T254" s="28">
        <v>0</v>
      </c>
      <c r="U254" s="29">
        <f t="shared" si="125"/>
        <v>0</v>
      </c>
      <c r="V254" s="28">
        <v>0</v>
      </c>
      <c r="W254" s="28">
        <v>0</v>
      </c>
      <c r="X254" s="28">
        <v>0</v>
      </c>
      <c r="Y254" s="29">
        <f t="shared" si="126"/>
        <v>0</v>
      </c>
      <c r="Z254" s="28">
        <v>0</v>
      </c>
      <c r="AA254" s="28">
        <v>0</v>
      </c>
      <c r="AB254" s="28">
        <v>0</v>
      </c>
      <c r="AC254" s="29">
        <f t="shared" si="127"/>
        <v>0</v>
      </c>
      <c r="AD254" s="28">
        <v>0</v>
      </c>
      <c r="AE254" s="76"/>
      <c r="AF254" s="76">
        <v>42000000</v>
      </c>
      <c r="AG254" s="29">
        <f t="shared" si="134"/>
        <v>42000000</v>
      </c>
      <c r="AH254" s="29">
        <f t="shared" si="135"/>
        <v>42000000</v>
      </c>
      <c r="AI254" s="109">
        <f t="shared" si="136"/>
        <v>4.0983606557377046E-2</v>
      </c>
      <c r="AJ254" s="109">
        <f t="shared" si="137"/>
        <v>3.2145208171220074E-3</v>
      </c>
    </row>
    <row r="255" spans="1:36" s="11" customFormat="1" x14ac:dyDescent="0.25">
      <c r="A255" s="574" t="s">
        <v>65</v>
      </c>
      <c r="B255" s="579"/>
      <c r="C255" s="575"/>
      <c r="D255" s="575"/>
      <c r="E255" s="575"/>
      <c r="F255" s="575"/>
      <c r="G255" s="575"/>
      <c r="H255" s="575"/>
      <c r="I255" s="576"/>
      <c r="J255" s="222">
        <f>+J224</f>
        <v>1024800000</v>
      </c>
      <c r="K255" s="222">
        <f>SUM(K225:K254)</f>
        <v>1024800000</v>
      </c>
      <c r="L255" s="528"/>
      <c r="M255" s="222">
        <f>SUM(M225:M254)</f>
        <v>0</v>
      </c>
      <c r="N255" s="222">
        <f>SUM(N225:N254)</f>
        <v>0</v>
      </c>
      <c r="O255" s="222">
        <f>SUM(O225:O254)</f>
        <v>0</v>
      </c>
      <c r="P255" s="223"/>
      <c r="Q255" s="538"/>
      <c r="R255" s="222">
        <f t="shared" ref="R255:AH255" si="138">SUM(R225:R254)</f>
        <v>0</v>
      </c>
      <c r="S255" s="222">
        <f t="shared" si="138"/>
        <v>0</v>
      </c>
      <c r="T255" s="222">
        <f t="shared" si="138"/>
        <v>0</v>
      </c>
      <c r="U255" s="222">
        <f>SUM(U225:U254)</f>
        <v>0</v>
      </c>
      <c r="V255" s="222">
        <f t="shared" si="138"/>
        <v>0</v>
      </c>
      <c r="W255" s="222">
        <f t="shared" si="138"/>
        <v>0</v>
      </c>
      <c r="X255" s="222">
        <f t="shared" si="138"/>
        <v>0</v>
      </c>
      <c r="Y255" s="222">
        <f t="shared" si="138"/>
        <v>0</v>
      </c>
      <c r="Z255" s="222">
        <f t="shared" si="138"/>
        <v>0</v>
      </c>
      <c r="AA255" s="222">
        <f t="shared" si="138"/>
        <v>0</v>
      </c>
      <c r="AB255" s="222">
        <f t="shared" si="138"/>
        <v>0</v>
      </c>
      <c r="AC255" s="222">
        <f t="shared" si="138"/>
        <v>0</v>
      </c>
      <c r="AD255" s="222">
        <f t="shared" si="138"/>
        <v>0</v>
      </c>
      <c r="AE255" s="222">
        <f t="shared" si="138"/>
        <v>614600000</v>
      </c>
      <c r="AF255" s="222">
        <f t="shared" si="138"/>
        <v>410200000</v>
      </c>
      <c r="AG255" s="222">
        <f t="shared" si="138"/>
        <v>1024800000</v>
      </c>
      <c r="AH255" s="222">
        <f t="shared" si="138"/>
        <v>1024800000</v>
      </c>
      <c r="AI255" s="230">
        <f>IF(ISERROR(AH255/J255),0,AH255/J255)</f>
        <v>1</v>
      </c>
      <c r="AJ255" s="230">
        <f>IF(ISERROR(AH255/$AH$366),0,AH255/$AH$366)</f>
        <v>7.8434307937776976E-2</v>
      </c>
    </row>
    <row r="256" spans="1:36" x14ac:dyDescent="0.25">
      <c r="A256" s="620" t="s">
        <v>66</v>
      </c>
      <c r="B256" s="621"/>
      <c r="C256" s="621"/>
      <c r="D256" s="621"/>
      <c r="E256" s="622"/>
      <c r="F256" s="16"/>
      <c r="G256" s="5"/>
      <c r="H256" s="17"/>
      <c r="I256" s="17"/>
      <c r="J256" s="628">
        <v>224317581</v>
      </c>
      <c r="K256" s="7"/>
      <c r="L256" s="18"/>
      <c r="M256" s="19"/>
      <c r="N256" s="19"/>
      <c r="O256" s="19"/>
      <c r="P256" s="5"/>
      <c r="Q256" s="20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108"/>
      <c r="AJ256" s="108"/>
    </row>
    <row r="257" spans="1:36" s="11" customFormat="1" outlineLevel="1" x14ac:dyDescent="0.25">
      <c r="A257" s="23">
        <v>1</v>
      </c>
      <c r="B257" s="5"/>
      <c r="C257" s="176" t="s">
        <v>574</v>
      </c>
      <c r="D257" s="509">
        <v>44854</v>
      </c>
      <c r="E257" s="158" t="s">
        <v>575</v>
      </c>
      <c r="F257" s="158" t="s">
        <v>134</v>
      </c>
      <c r="G257" s="176" t="s">
        <v>135</v>
      </c>
      <c r="H257" s="171"/>
      <c r="I257" s="171"/>
      <c r="J257" s="629"/>
      <c r="K257" s="76">
        <v>58627500</v>
      </c>
      <c r="L257" s="78"/>
      <c r="M257" s="547"/>
      <c r="N257" s="547"/>
      <c r="O257" s="5"/>
      <c r="P257" s="5"/>
      <c r="Q257" s="5"/>
      <c r="R257" s="9"/>
      <c r="S257" s="9"/>
      <c r="T257" s="9"/>
      <c r="U257" s="29">
        <f>SUM(R257:T257)</f>
        <v>0</v>
      </c>
      <c r="V257" s="28"/>
      <c r="W257" s="28"/>
      <c r="X257" s="28"/>
      <c r="Y257" s="29">
        <f>SUM(V257:X257)</f>
        <v>0</v>
      </c>
      <c r="Z257" s="28"/>
      <c r="AA257" s="28"/>
      <c r="AB257" s="28"/>
      <c r="AC257" s="29">
        <f>SUM(Z257:AB257)</f>
        <v>0</v>
      </c>
      <c r="AD257" s="28"/>
      <c r="AE257" s="76">
        <v>58627500</v>
      </c>
      <c r="AF257" s="28"/>
      <c r="AG257" s="29">
        <f>SUM(AD257:AF257)</f>
        <v>58627500</v>
      </c>
      <c r="AH257" s="29">
        <f t="shared" ref="AH257:AH262" si="139">SUM(U257,Y257,AC257,AG257)</f>
        <v>58627500</v>
      </c>
      <c r="AI257" s="109">
        <f>IF(ISERROR(AH257/$J$256),0,AH257/$J$256)</f>
        <v>0.26135936264398285</v>
      </c>
      <c r="AJ257" s="109">
        <f t="shared" ref="AJ257:AJ262" si="140">IF(ISERROR(AH257/$AH$366),"-",AH257/$AH$366)</f>
        <v>4.4871266477576307E-3</v>
      </c>
    </row>
    <row r="258" spans="1:36" s="11" customFormat="1" outlineLevel="1" x14ac:dyDescent="0.25">
      <c r="A258" s="23">
        <v>2</v>
      </c>
      <c r="B258" s="23"/>
      <c r="C258" s="176" t="s">
        <v>576</v>
      </c>
      <c r="D258" s="509">
        <v>44852</v>
      </c>
      <c r="E258" s="158" t="s">
        <v>577</v>
      </c>
      <c r="F258" s="158" t="s">
        <v>134</v>
      </c>
      <c r="G258" s="176" t="s">
        <v>135</v>
      </c>
      <c r="H258" s="33"/>
      <c r="I258" s="33"/>
      <c r="J258" s="629"/>
      <c r="K258" s="76">
        <v>34000000</v>
      </c>
      <c r="L258" s="78"/>
      <c r="M258" s="28"/>
      <c r="N258" s="28"/>
      <c r="O258" s="28"/>
      <c r="P258" s="154"/>
      <c r="Q258" s="154"/>
      <c r="R258" s="28"/>
      <c r="S258" s="28"/>
      <c r="T258" s="28"/>
      <c r="U258" s="29">
        <f t="shared" ref="U258:U261" si="141">SUM(R258:T258)</f>
        <v>0</v>
      </c>
      <c r="V258" s="28"/>
      <c r="W258" s="28"/>
      <c r="X258" s="28"/>
      <c r="Y258" s="29">
        <f t="shared" ref="Y258:Y261" si="142">SUM(V258:X258)</f>
        <v>0</v>
      </c>
      <c r="Z258" s="28"/>
      <c r="AA258" s="28"/>
      <c r="AB258" s="28"/>
      <c r="AC258" s="29">
        <f t="shared" ref="AC258:AC261" si="143">SUM(Z258:AB258)</f>
        <v>0</v>
      </c>
      <c r="AD258" s="28">
        <v>34000000</v>
      </c>
      <c r="AE258" s="76"/>
      <c r="AF258" s="28"/>
      <c r="AG258" s="29">
        <f t="shared" ref="AG258:AG262" si="144">SUM(AD258:AF258)</f>
        <v>34000000</v>
      </c>
      <c r="AH258" s="29">
        <f t="shared" si="139"/>
        <v>34000000</v>
      </c>
      <c r="AI258" s="109">
        <f t="shared" ref="AI258:AI262" si="145">IF(ISERROR(AH258/$J$256),0,AH258/$J$256)</f>
        <v>0.15157082137043909</v>
      </c>
      <c r="AJ258" s="109">
        <f t="shared" si="140"/>
        <v>2.6022311376701964E-3</v>
      </c>
    </row>
    <row r="259" spans="1:36" outlineLevel="1" x14ac:dyDescent="0.25">
      <c r="A259" s="23">
        <v>3</v>
      </c>
      <c r="B259" s="23"/>
      <c r="C259" s="176" t="s">
        <v>578</v>
      </c>
      <c r="D259" s="509">
        <v>44851</v>
      </c>
      <c r="E259" s="158" t="s">
        <v>579</v>
      </c>
      <c r="F259" s="158" t="s">
        <v>134</v>
      </c>
      <c r="G259" s="176" t="s">
        <v>135</v>
      </c>
      <c r="H259" s="33"/>
      <c r="I259" s="33"/>
      <c r="J259" s="629"/>
      <c r="K259" s="76">
        <v>26471081</v>
      </c>
      <c r="L259" s="78"/>
      <c r="M259" s="28"/>
      <c r="N259" s="28"/>
      <c r="O259" s="28"/>
      <c r="P259" s="154"/>
      <c r="Q259" s="154"/>
      <c r="R259" s="28"/>
      <c r="S259" s="28"/>
      <c r="T259" s="28"/>
      <c r="U259" s="29">
        <f t="shared" si="141"/>
        <v>0</v>
      </c>
      <c r="V259" s="28"/>
      <c r="W259" s="28"/>
      <c r="X259" s="28"/>
      <c r="Y259" s="29">
        <f t="shared" si="142"/>
        <v>0</v>
      </c>
      <c r="Z259" s="28"/>
      <c r="AA259" s="28"/>
      <c r="AB259" s="28"/>
      <c r="AC259" s="29">
        <f t="shared" si="143"/>
        <v>0</v>
      </c>
      <c r="AD259" s="28"/>
      <c r="AE259" s="76">
        <v>26471081</v>
      </c>
      <c r="AF259" s="28"/>
      <c r="AG259" s="29">
        <f t="shared" si="144"/>
        <v>26471081</v>
      </c>
      <c r="AH259" s="29">
        <f t="shared" si="139"/>
        <v>26471081</v>
      </c>
      <c r="AI259" s="109">
        <f t="shared" si="145"/>
        <v>0.11800716146274777</v>
      </c>
      <c r="AJ259" s="109">
        <f t="shared" si="140"/>
        <v>2.0259962125291154E-3</v>
      </c>
    </row>
    <row r="260" spans="1:36" s="11" customFormat="1" outlineLevel="1" x14ac:dyDescent="0.25">
      <c r="A260" s="23">
        <v>4</v>
      </c>
      <c r="B260" s="22"/>
      <c r="C260" s="176" t="s">
        <v>580</v>
      </c>
      <c r="D260" s="509">
        <v>44851</v>
      </c>
      <c r="E260" s="158" t="s">
        <v>581</v>
      </c>
      <c r="F260" s="158" t="s">
        <v>134</v>
      </c>
      <c r="G260" s="176" t="s">
        <v>135</v>
      </c>
      <c r="H260" s="33"/>
      <c r="I260" s="33"/>
      <c r="J260" s="629"/>
      <c r="K260" s="76">
        <v>35294000</v>
      </c>
      <c r="L260" s="78"/>
      <c r="M260" s="28"/>
      <c r="N260" s="28"/>
      <c r="O260" s="28"/>
      <c r="P260" s="154"/>
      <c r="Q260" s="154"/>
      <c r="R260" s="28"/>
      <c r="S260" s="28"/>
      <c r="T260" s="28"/>
      <c r="U260" s="29">
        <f t="shared" si="141"/>
        <v>0</v>
      </c>
      <c r="V260" s="28"/>
      <c r="W260" s="28"/>
      <c r="X260" s="28"/>
      <c r="Y260" s="29">
        <f t="shared" si="142"/>
        <v>0</v>
      </c>
      <c r="Z260" s="28"/>
      <c r="AA260" s="28"/>
      <c r="AB260" s="28"/>
      <c r="AC260" s="29">
        <f t="shared" si="143"/>
        <v>0</v>
      </c>
      <c r="AD260" s="28">
        <v>35294000</v>
      </c>
      <c r="AE260" s="76"/>
      <c r="AF260" s="28"/>
      <c r="AG260" s="29">
        <f t="shared" si="144"/>
        <v>35294000</v>
      </c>
      <c r="AH260" s="29">
        <f t="shared" si="139"/>
        <v>35294000</v>
      </c>
      <c r="AI260" s="109">
        <f t="shared" si="145"/>
        <v>0.15733942851318461</v>
      </c>
      <c r="AJ260" s="109">
        <f t="shared" si="140"/>
        <v>2.7012689933215268E-3</v>
      </c>
    </row>
    <row r="261" spans="1:36" s="11" customFormat="1" outlineLevel="1" x14ac:dyDescent="0.25">
      <c r="A261" s="23">
        <v>5</v>
      </c>
      <c r="B261" s="22"/>
      <c r="C261" s="176" t="s">
        <v>205</v>
      </c>
      <c r="D261" s="509">
        <v>44851</v>
      </c>
      <c r="E261" s="158" t="s">
        <v>582</v>
      </c>
      <c r="F261" s="158" t="s">
        <v>134</v>
      </c>
      <c r="G261" s="176" t="s">
        <v>135</v>
      </c>
      <c r="H261" s="33"/>
      <c r="I261" s="33"/>
      <c r="J261" s="629"/>
      <c r="K261" s="76">
        <v>43596000</v>
      </c>
      <c r="L261" s="78"/>
      <c r="M261" s="28"/>
      <c r="N261" s="28"/>
      <c r="O261" s="28"/>
      <c r="P261" s="154"/>
      <c r="Q261" s="154"/>
      <c r="R261" s="28"/>
      <c r="S261" s="28"/>
      <c r="T261" s="28"/>
      <c r="U261" s="29">
        <f t="shared" si="141"/>
        <v>0</v>
      </c>
      <c r="V261" s="28"/>
      <c r="W261" s="28"/>
      <c r="X261" s="28"/>
      <c r="Y261" s="29">
        <f t="shared" si="142"/>
        <v>0</v>
      </c>
      <c r="Z261" s="28"/>
      <c r="AA261" s="28"/>
      <c r="AB261" s="28"/>
      <c r="AC261" s="29">
        <f t="shared" si="143"/>
        <v>0</v>
      </c>
      <c r="AD261" s="28"/>
      <c r="AE261" s="76">
        <v>43596000</v>
      </c>
      <c r="AF261" s="28"/>
      <c r="AG261" s="29">
        <f t="shared" si="144"/>
        <v>43596000</v>
      </c>
      <c r="AH261" s="29">
        <f t="shared" si="139"/>
        <v>43596000</v>
      </c>
      <c r="AI261" s="109">
        <f t="shared" si="145"/>
        <v>0.19434945671957829</v>
      </c>
      <c r="AJ261" s="109">
        <f t="shared" si="140"/>
        <v>3.3366726081726435E-3</v>
      </c>
    </row>
    <row r="262" spans="1:36" s="11" customFormat="1" outlineLevel="1" x14ac:dyDescent="0.25">
      <c r="A262" s="23">
        <v>6</v>
      </c>
      <c r="B262" s="22"/>
      <c r="C262" s="176" t="s">
        <v>583</v>
      </c>
      <c r="D262" s="509">
        <v>44858</v>
      </c>
      <c r="E262" s="158" t="s">
        <v>584</v>
      </c>
      <c r="F262" s="158" t="s">
        <v>134</v>
      </c>
      <c r="G262" s="176" t="s">
        <v>135</v>
      </c>
      <c r="H262" s="33"/>
      <c r="I262" s="33"/>
      <c r="J262" s="629"/>
      <c r="K262" s="76">
        <v>26329000</v>
      </c>
      <c r="L262" s="78"/>
      <c r="M262" s="28"/>
      <c r="N262" s="28"/>
      <c r="O262" s="28"/>
      <c r="P262" s="154"/>
      <c r="Q262" s="154"/>
      <c r="R262" s="28"/>
      <c r="S262" s="28"/>
      <c r="T262" s="28"/>
      <c r="U262" s="29">
        <f t="shared" ref="U262" si="146">SUM(R262:T262)</f>
        <v>0</v>
      </c>
      <c r="V262" s="28"/>
      <c r="W262" s="28"/>
      <c r="X262" s="28"/>
      <c r="Y262" s="29">
        <f t="shared" ref="Y262" si="147">SUM(V262:X262)</f>
        <v>0</v>
      </c>
      <c r="Z262" s="28"/>
      <c r="AA262" s="28"/>
      <c r="AB262" s="28"/>
      <c r="AC262" s="29">
        <f t="shared" ref="AC262" si="148">SUM(Z262:AB262)</f>
        <v>0</v>
      </c>
      <c r="AD262" s="28"/>
      <c r="AE262" s="76">
        <v>26329000</v>
      </c>
      <c r="AF262" s="28"/>
      <c r="AG262" s="29">
        <f t="shared" si="144"/>
        <v>26329000</v>
      </c>
      <c r="AH262" s="29">
        <f t="shared" si="139"/>
        <v>26329000</v>
      </c>
      <c r="AI262" s="109">
        <f t="shared" si="145"/>
        <v>0.11737376929006738</v>
      </c>
      <c r="AJ262" s="109">
        <f t="shared" si="140"/>
        <v>2.0151218712858411E-3</v>
      </c>
    </row>
    <row r="263" spans="1:36" s="11" customFormat="1" x14ac:dyDescent="0.25">
      <c r="A263" s="577" t="s">
        <v>67</v>
      </c>
      <c r="B263" s="577"/>
      <c r="C263" s="577"/>
      <c r="D263" s="577"/>
      <c r="E263" s="577"/>
      <c r="F263" s="577"/>
      <c r="G263" s="577"/>
      <c r="H263" s="577"/>
      <c r="I263" s="577"/>
      <c r="J263" s="222">
        <f>+J256</f>
        <v>224317581</v>
      </c>
      <c r="K263" s="222">
        <f>+SUM(K257:K262)</f>
        <v>224317581</v>
      </c>
      <c r="L263" s="528"/>
      <c r="M263" s="222">
        <f>SUM(M257:M262)</f>
        <v>0</v>
      </c>
      <c r="N263" s="222">
        <f>SUM(N257:N262)</f>
        <v>0</v>
      </c>
      <c r="O263" s="222">
        <f>SUM(O257:O262)</f>
        <v>0</v>
      </c>
      <c r="P263" s="223"/>
      <c r="Q263" s="538"/>
      <c r="R263" s="222">
        <f t="shared" ref="R263:AH263" si="149">SUM(R257:R262)</f>
        <v>0</v>
      </c>
      <c r="S263" s="222">
        <f t="shared" si="149"/>
        <v>0</v>
      </c>
      <c r="T263" s="222">
        <f t="shared" si="149"/>
        <v>0</v>
      </c>
      <c r="U263" s="222">
        <f t="shared" si="149"/>
        <v>0</v>
      </c>
      <c r="V263" s="222">
        <f t="shared" si="149"/>
        <v>0</v>
      </c>
      <c r="W263" s="222">
        <f t="shared" si="149"/>
        <v>0</v>
      </c>
      <c r="X263" s="222">
        <f t="shared" si="149"/>
        <v>0</v>
      </c>
      <c r="Y263" s="222">
        <f t="shared" si="149"/>
        <v>0</v>
      </c>
      <c r="Z263" s="222">
        <f t="shared" si="149"/>
        <v>0</v>
      </c>
      <c r="AA263" s="222">
        <f t="shared" si="149"/>
        <v>0</v>
      </c>
      <c r="AB263" s="222">
        <f t="shared" si="149"/>
        <v>0</v>
      </c>
      <c r="AC263" s="222">
        <f t="shared" si="149"/>
        <v>0</v>
      </c>
      <c r="AD263" s="222">
        <f t="shared" si="149"/>
        <v>69294000</v>
      </c>
      <c r="AE263" s="222">
        <f t="shared" si="149"/>
        <v>155023581</v>
      </c>
      <c r="AF263" s="222">
        <f t="shared" si="149"/>
        <v>0</v>
      </c>
      <c r="AG263" s="222">
        <f t="shared" si="149"/>
        <v>224317581</v>
      </c>
      <c r="AH263" s="222">
        <f t="shared" si="149"/>
        <v>224317581</v>
      </c>
      <c r="AI263" s="230">
        <f>IF(ISERROR(AH263/J263),0,AH263/J263)</f>
        <v>1</v>
      </c>
      <c r="AJ263" s="230">
        <f>IF(ISERROR(AH263/$AH$366),0,AH263/$AH$366)</f>
        <v>1.7168417470736955E-2</v>
      </c>
    </row>
    <row r="264" spans="1:36" x14ac:dyDescent="0.25">
      <c r="A264" s="623" t="s">
        <v>68</v>
      </c>
      <c r="B264" s="624"/>
      <c r="C264" s="624"/>
      <c r="D264" s="624"/>
      <c r="E264" s="625"/>
      <c r="F264" s="39"/>
      <c r="G264" s="315"/>
      <c r="H264" s="40"/>
      <c r="I264" s="40"/>
      <c r="J264" s="628">
        <v>131176476</v>
      </c>
      <c r="K264" s="7"/>
      <c r="L264" s="18"/>
      <c r="M264" s="19"/>
      <c r="N264" s="19"/>
      <c r="O264" s="19"/>
      <c r="P264" s="5"/>
      <c r="Q264" s="20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108"/>
      <c r="AJ264" s="108"/>
    </row>
    <row r="265" spans="1:36" s="11" customFormat="1" outlineLevel="1" x14ac:dyDescent="0.25">
      <c r="A265" s="23">
        <v>1</v>
      </c>
      <c r="B265" s="23"/>
      <c r="C265" s="176" t="s">
        <v>585</v>
      </c>
      <c r="D265" s="509">
        <v>44862</v>
      </c>
      <c r="E265" s="158" t="s">
        <v>586</v>
      </c>
      <c r="F265" s="158" t="s">
        <v>134</v>
      </c>
      <c r="G265" s="176" t="s">
        <v>135</v>
      </c>
      <c r="H265" s="33"/>
      <c r="I265" s="33"/>
      <c r="J265" s="629"/>
      <c r="K265" s="79">
        <v>56912400</v>
      </c>
      <c r="L265" s="74"/>
      <c r="M265" s="67"/>
      <c r="N265" s="67"/>
      <c r="O265" s="67"/>
      <c r="P265" s="74"/>
      <c r="Q265" s="74"/>
      <c r="R265" s="28"/>
      <c r="S265" s="28"/>
      <c r="T265" s="28"/>
      <c r="U265" s="29">
        <f>SUM(R265:T265)</f>
        <v>0</v>
      </c>
      <c r="V265" s="28"/>
      <c r="W265" s="28"/>
      <c r="X265" s="28"/>
      <c r="Y265" s="29">
        <f>SUM(V265:X265)</f>
        <v>0</v>
      </c>
      <c r="Z265" s="28"/>
      <c r="AA265" s="28"/>
      <c r="AB265" s="28"/>
      <c r="AC265" s="29">
        <f>SUM(Z265:AB265)</f>
        <v>0</v>
      </c>
      <c r="AD265" s="28"/>
      <c r="AE265" s="67">
        <v>56912400</v>
      </c>
      <c r="AF265" s="184"/>
      <c r="AG265" s="7">
        <f>SUM(AD265:AF265)</f>
        <v>56912400</v>
      </c>
      <c r="AH265" s="29">
        <f t="shared" ref="AH265" si="150">SUM(U265,Y265,AC265,AG265)</f>
        <v>56912400</v>
      </c>
      <c r="AI265" s="109">
        <f>IF(ISERROR(AH265/$J$264),0,AH265/$J$264)</f>
        <v>0.43386132739226813</v>
      </c>
      <c r="AJ265" s="109">
        <f>IF(ISERROR(AH265/$AH$366),"-",AH265/$AH$366)</f>
        <v>4.3558593941041557E-3</v>
      </c>
    </row>
    <row r="266" spans="1:36" s="11" customFormat="1" outlineLevel="1" x14ac:dyDescent="0.25">
      <c r="A266" s="23">
        <v>2</v>
      </c>
      <c r="B266" s="23"/>
      <c r="C266" s="176" t="s">
        <v>587</v>
      </c>
      <c r="D266" s="509">
        <v>44909</v>
      </c>
      <c r="E266" s="158" t="s">
        <v>588</v>
      </c>
      <c r="F266" s="158" t="s">
        <v>134</v>
      </c>
      <c r="G266" s="176" t="s">
        <v>135</v>
      </c>
      <c r="H266" s="33"/>
      <c r="I266" s="33"/>
      <c r="J266" s="629"/>
      <c r="K266" s="79">
        <v>50550576</v>
      </c>
      <c r="L266" s="74"/>
      <c r="M266" s="67"/>
      <c r="N266" s="67"/>
      <c r="O266" s="67"/>
      <c r="P266" s="74"/>
      <c r="Q266" s="74"/>
      <c r="R266" s="28"/>
      <c r="S266" s="28"/>
      <c r="T266" s="28"/>
      <c r="U266" s="29">
        <f t="shared" ref="U266:U267" si="151">SUM(R266:T266)</f>
        <v>0</v>
      </c>
      <c r="V266" s="28"/>
      <c r="W266" s="28"/>
      <c r="X266" s="28"/>
      <c r="Y266" s="29">
        <f t="shared" ref="Y266:Y267" si="152">SUM(V266:X266)</f>
        <v>0</v>
      </c>
      <c r="Z266" s="28"/>
      <c r="AA266" s="28"/>
      <c r="AB266" s="28"/>
      <c r="AC266" s="29">
        <f t="shared" ref="AC266:AC267" si="153">SUM(Z266:AB266)</f>
        <v>0</v>
      </c>
      <c r="AD266" s="28"/>
      <c r="AE266" s="67"/>
      <c r="AF266" s="67">
        <v>50550576</v>
      </c>
      <c r="AG266" s="7">
        <f t="shared" ref="AG266:AG267" si="154">SUM(AD266:AF266)</f>
        <v>50550576</v>
      </c>
      <c r="AH266" s="29">
        <f t="shared" ref="AH266:AH267" si="155">SUM(U266,Y266,AC266,AG266)</f>
        <v>50550576</v>
      </c>
      <c r="AI266" s="109">
        <f t="shared" ref="AI266:AI267" si="156">IF(ISERROR(AH266/$J$264),0,AH266/$J$264)</f>
        <v>0.3853631195276202</v>
      </c>
      <c r="AJ266" s="109">
        <f>IF(ISERROR(AH266/$AH$366),"-",AH266/$AH$366)</f>
        <v>3.868949496893051E-3</v>
      </c>
    </row>
    <row r="267" spans="1:36" s="11" customFormat="1" outlineLevel="1" x14ac:dyDescent="0.25">
      <c r="A267" s="23">
        <v>3</v>
      </c>
      <c r="B267" s="23"/>
      <c r="C267" s="176" t="s">
        <v>269</v>
      </c>
      <c r="D267" s="509">
        <v>44876</v>
      </c>
      <c r="E267" s="158" t="s">
        <v>589</v>
      </c>
      <c r="F267" s="158" t="s">
        <v>134</v>
      </c>
      <c r="G267" s="176" t="s">
        <v>135</v>
      </c>
      <c r="H267" s="33"/>
      <c r="I267" s="33"/>
      <c r="J267" s="664"/>
      <c r="K267" s="79">
        <v>23713500</v>
      </c>
      <c r="L267" s="74"/>
      <c r="M267" s="67"/>
      <c r="N267" s="67"/>
      <c r="O267" s="67"/>
      <c r="P267" s="74"/>
      <c r="Q267" s="74"/>
      <c r="R267" s="28"/>
      <c r="S267" s="28"/>
      <c r="T267" s="28"/>
      <c r="U267" s="29">
        <f t="shared" si="151"/>
        <v>0</v>
      </c>
      <c r="V267" s="28"/>
      <c r="W267" s="28"/>
      <c r="X267" s="28"/>
      <c r="Y267" s="29">
        <f t="shared" si="152"/>
        <v>0</v>
      </c>
      <c r="Z267" s="28"/>
      <c r="AA267" s="28"/>
      <c r="AB267" s="28"/>
      <c r="AC267" s="29">
        <f t="shared" si="153"/>
        <v>0</v>
      </c>
      <c r="AD267" s="28"/>
      <c r="AE267" s="67"/>
      <c r="AF267" s="67">
        <v>23713500</v>
      </c>
      <c r="AG267" s="7">
        <f t="shared" si="154"/>
        <v>23713500</v>
      </c>
      <c r="AH267" s="29">
        <f t="shared" si="155"/>
        <v>23713500</v>
      </c>
      <c r="AI267" s="109">
        <f t="shared" si="156"/>
        <v>0.1807755530801117</v>
      </c>
      <c r="AJ267" s="109">
        <f>IF(ISERROR(AH267/$AH$366),"-",AH267/$AH$366)</f>
        <v>1.8149414142100647E-3</v>
      </c>
    </row>
    <row r="268" spans="1:36" s="11" customFormat="1" x14ac:dyDescent="0.25">
      <c r="A268" s="574" t="s">
        <v>69</v>
      </c>
      <c r="B268" s="575"/>
      <c r="C268" s="575"/>
      <c r="D268" s="575"/>
      <c r="E268" s="575"/>
      <c r="F268" s="575"/>
      <c r="G268" s="575"/>
      <c r="H268" s="575"/>
      <c r="I268" s="576"/>
      <c r="J268" s="222">
        <f>+J264</f>
        <v>131176476</v>
      </c>
      <c r="K268" s="222">
        <f>SUM(K265:K267)</f>
        <v>131176476</v>
      </c>
      <c r="L268" s="528"/>
      <c r="M268" s="222">
        <f>SUM(M265:M265)</f>
        <v>0</v>
      </c>
      <c r="N268" s="222">
        <f>SUM(N265:N265)</f>
        <v>0</v>
      </c>
      <c r="O268" s="222">
        <f>SUM(O265:O265)</f>
        <v>0</v>
      </c>
      <c r="P268" s="223"/>
      <c r="Q268" s="538"/>
      <c r="R268" s="222">
        <f t="shared" ref="R268:AC268" si="157">SUM(R265:R265)</f>
        <v>0</v>
      </c>
      <c r="S268" s="222">
        <f t="shared" si="157"/>
        <v>0</v>
      </c>
      <c r="T268" s="222">
        <f t="shared" si="157"/>
        <v>0</v>
      </c>
      <c r="U268" s="222">
        <f t="shared" si="157"/>
        <v>0</v>
      </c>
      <c r="V268" s="222">
        <f t="shared" si="157"/>
        <v>0</v>
      </c>
      <c r="W268" s="222">
        <f t="shared" si="157"/>
        <v>0</v>
      </c>
      <c r="X268" s="222">
        <f t="shared" si="157"/>
        <v>0</v>
      </c>
      <c r="Y268" s="222">
        <f t="shared" si="157"/>
        <v>0</v>
      </c>
      <c r="Z268" s="222">
        <f t="shared" si="157"/>
        <v>0</v>
      </c>
      <c r="AA268" s="222">
        <f t="shared" si="157"/>
        <v>0</v>
      </c>
      <c r="AB268" s="222">
        <f t="shared" si="157"/>
        <v>0</v>
      </c>
      <c r="AC268" s="222">
        <f t="shared" si="157"/>
        <v>0</v>
      </c>
      <c r="AD268" s="222">
        <f>SUM(AD265:AD267)</f>
        <v>0</v>
      </c>
      <c r="AE268" s="222">
        <f>SUM(AE265:AE267)</f>
        <v>56912400</v>
      </c>
      <c r="AF268" s="222">
        <f>SUM(AF265:AF267)</f>
        <v>74264076</v>
      </c>
      <c r="AG268" s="222">
        <f>SUM(AG265:AG267)</f>
        <v>131176476</v>
      </c>
      <c r="AH268" s="222">
        <f>SUM(AH265:AH267)</f>
        <v>131176476</v>
      </c>
      <c r="AI268" s="230">
        <f>IF(ISERROR(AH268/J268),0,AH268/J268)</f>
        <v>1</v>
      </c>
      <c r="AJ268" s="230">
        <f>IF(ISERROR(AH268/$AH$366),0,AH268/$AH$366)</f>
        <v>1.0039750305207271E-2</v>
      </c>
    </row>
    <row r="269" spans="1:36" x14ac:dyDescent="0.25">
      <c r="A269" s="620" t="s">
        <v>70</v>
      </c>
      <c r="B269" s="621"/>
      <c r="C269" s="621"/>
      <c r="D269" s="621"/>
      <c r="E269" s="622"/>
      <c r="F269" s="16"/>
      <c r="G269" s="5"/>
      <c r="H269" s="17"/>
      <c r="I269" s="17"/>
      <c r="J269" s="265"/>
      <c r="K269" s="7"/>
      <c r="L269" s="18"/>
      <c r="M269" s="19"/>
      <c r="N269" s="19"/>
      <c r="O269" s="19"/>
      <c r="P269" s="5"/>
      <c r="Q269" s="20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108"/>
      <c r="AJ269" s="108"/>
    </row>
    <row r="270" spans="1:36" s="11" customFormat="1" outlineLevel="1" x14ac:dyDescent="0.25">
      <c r="A270" s="23">
        <v>1</v>
      </c>
      <c r="B270" s="23"/>
      <c r="C270" s="176" t="s">
        <v>590</v>
      </c>
      <c r="D270" s="509">
        <v>44858</v>
      </c>
      <c r="E270" s="158" t="s">
        <v>591</v>
      </c>
      <c r="F270" s="158" t="s">
        <v>134</v>
      </c>
      <c r="G270" s="176" t="s">
        <v>135</v>
      </c>
      <c r="H270" s="25"/>
      <c r="I270" s="25"/>
      <c r="J270" s="628">
        <v>413523798</v>
      </c>
      <c r="K270" s="79">
        <v>44166667</v>
      </c>
      <c r="L270" s="78"/>
      <c r="M270" s="28"/>
      <c r="N270" s="28"/>
      <c r="O270" s="28"/>
      <c r="P270" s="78"/>
      <c r="Q270" s="78"/>
      <c r="R270" s="28"/>
      <c r="S270" s="28"/>
      <c r="T270" s="28"/>
      <c r="U270" s="29">
        <f>SUM(R270:T270)</f>
        <v>0</v>
      </c>
      <c r="V270" s="28"/>
      <c r="W270" s="28"/>
      <c r="X270" s="28"/>
      <c r="Y270" s="29">
        <f>SUM(V270:X270)</f>
        <v>0</v>
      </c>
      <c r="Z270" s="28"/>
      <c r="AA270" s="28"/>
      <c r="AB270" s="28"/>
      <c r="AC270" s="29">
        <f>SUM(Z270:AB270)</f>
        <v>0</v>
      </c>
      <c r="AD270" s="143"/>
      <c r="AE270" s="79">
        <v>44166667</v>
      </c>
      <c r="AF270" s="28"/>
      <c r="AG270" s="29">
        <f>SUM(AD270:AF270)</f>
        <v>44166667</v>
      </c>
      <c r="AH270" s="29">
        <f t="shared" ref="AH270:AH281" si="158">SUM(U270,Y270,AC270,AG270)</f>
        <v>44166667</v>
      </c>
      <c r="AI270" s="109">
        <f>IF(ISERROR(AH270/$J$270),0,AH270/$J$270)</f>
        <v>0.10680562331263943</v>
      </c>
      <c r="AJ270" s="109">
        <f t="shared" ref="AJ270:AJ281" si="159">IF(ISERROR(AH270/$AH$366),"-",AH270/$AH$366)</f>
        <v>3.3803492974856094E-3</v>
      </c>
    </row>
    <row r="271" spans="1:36" s="11" customFormat="1" outlineLevel="1" x14ac:dyDescent="0.25">
      <c r="A271" s="23">
        <v>2</v>
      </c>
      <c r="B271" s="23"/>
      <c r="C271" s="176" t="s">
        <v>592</v>
      </c>
      <c r="D271" s="509">
        <v>44861</v>
      </c>
      <c r="E271" s="158" t="s">
        <v>593</v>
      </c>
      <c r="F271" s="158" t="s">
        <v>134</v>
      </c>
      <c r="G271" s="176" t="s">
        <v>135</v>
      </c>
      <c r="H271" s="33"/>
      <c r="I271" s="33"/>
      <c r="J271" s="629"/>
      <c r="K271" s="79">
        <v>39750000</v>
      </c>
      <c r="L271" s="78"/>
      <c r="M271" s="28"/>
      <c r="N271" s="28"/>
      <c r="O271" s="28"/>
      <c r="P271" s="154"/>
      <c r="Q271" s="154"/>
      <c r="R271" s="28"/>
      <c r="S271" s="28"/>
      <c r="T271" s="28"/>
      <c r="U271" s="29">
        <f t="shared" ref="U271:U281" si="160">SUM(R271:T271)</f>
        <v>0</v>
      </c>
      <c r="V271" s="28"/>
      <c r="W271" s="28"/>
      <c r="X271" s="28"/>
      <c r="Y271" s="29">
        <f t="shared" ref="Y271:Y281" si="161">SUM(V271:X271)</f>
        <v>0</v>
      </c>
      <c r="Z271" s="28"/>
      <c r="AA271" s="28"/>
      <c r="AB271" s="28"/>
      <c r="AC271" s="29">
        <f t="shared" ref="AC271:AC281" si="162">SUM(Z271:AB271)</f>
        <v>0</v>
      </c>
      <c r="AD271" s="144"/>
      <c r="AE271" s="79">
        <v>39750000</v>
      </c>
      <c r="AF271" s="28"/>
      <c r="AG271" s="29">
        <f t="shared" ref="AG271:AG281" si="163">SUM(AD271:AF271)</f>
        <v>39750000</v>
      </c>
      <c r="AH271" s="29">
        <f t="shared" si="158"/>
        <v>39750000</v>
      </c>
      <c r="AI271" s="109">
        <f t="shared" ref="AI271:AI281" si="164">IF(ISERROR(AH271/$J$270),0,AH271/$J$270)</f>
        <v>9.6125060255903338E-2</v>
      </c>
      <c r="AJ271" s="109">
        <f t="shared" si="159"/>
        <v>3.0423143447761854E-3</v>
      </c>
    </row>
    <row r="272" spans="1:36" outlineLevel="1" x14ac:dyDescent="0.25">
      <c r="A272" s="23">
        <v>3</v>
      </c>
      <c r="B272" s="23"/>
      <c r="C272" s="176" t="s">
        <v>594</v>
      </c>
      <c r="D272" s="509">
        <v>44858</v>
      </c>
      <c r="E272" s="158" t="s">
        <v>595</v>
      </c>
      <c r="F272" s="158" t="s">
        <v>134</v>
      </c>
      <c r="G272" s="176" t="s">
        <v>135</v>
      </c>
      <c r="H272" s="33"/>
      <c r="I272" s="33"/>
      <c r="J272" s="629"/>
      <c r="K272" s="79">
        <v>35163500</v>
      </c>
      <c r="L272" s="78"/>
      <c r="M272" s="28"/>
      <c r="N272" s="28"/>
      <c r="O272" s="28"/>
      <c r="P272" s="154"/>
      <c r="Q272" s="154"/>
      <c r="R272" s="28"/>
      <c r="S272" s="28"/>
      <c r="T272" s="28"/>
      <c r="U272" s="29">
        <f t="shared" si="160"/>
        <v>0</v>
      </c>
      <c r="V272" s="28"/>
      <c r="W272" s="28"/>
      <c r="X272" s="28"/>
      <c r="Y272" s="29">
        <f t="shared" si="161"/>
        <v>0</v>
      </c>
      <c r="Z272" s="28"/>
      <c r="AA272" s="28"/>
      <c r="AB272" s="28"/>
      <c r="AC272" s="29">
        <f t="shared" si="162"/>
        <v>0</v>
      </c>
      <c r="AD272" s="144"/>
      <c r="AE272" s="79">
        <v>35163500</v>
      </c>
      <c r="AF272" s="28"/>
      <c r="AG272" s="29">
        <f t="shared" si="163"/>
        <v>35163500</v>
      </c>
      <c r="AH272" s="29">
        <f t="shared" si="158"/>
        <v>35163500</v>
      </c>
      <c r="AI272" s="109">
        <f t="shared" si="164"/>
        <v>8.5033800158703321E-2</v>
      </c>
      <c r="AJ272" s="109">
        <f t="shared" si="159"/>
        <v>2.6912810179254691E-3</v>
      </c>
    </row>
    <row r="273" spans="1:36" s="11" customFormat="1" outlineLevel="1" x14ac:dyDescent="0.25">
      <c r="A273" s="23">
        <v>4</v>
      </c>
      <c r="B273" s="23"/>
      <c r="C273" s="176" t="s">
        <v>596</v>
      </c>
      <c r="D273" s="509">
        <v>44858</v>
      </c>
      <c r="E273" s="158" t="s">
        <v>597</v>
      </c>
      <c r="F273" s="158" t="s">
        <v>134</v>
      </c>
      <c r="G273" s="176" t="s">
        <v>135</v>
      </c>
      <c r="H273" s="33"/>
      <c r="I273" s="33"/>
      <c r="J273" s="629"/>
      <c r="K273" s="79">
        <v>33600000</v>
      </c>
      <c r="L273" s="78"/>
      <c r="M273" s="28"/>
      <c r="N273" s="28"/>
      <c r="O273" s="28"/>
      <c r="P273" s="154"/>
      <c r="Q273" s="154"/>
      <c r="R273" s="28"/>
      <c r="S273" s="28"/>
      <c r="T273" s="28"/>
      <c r="U273" s="29">
        <f t="shared" si="160"/>
        <v>0</v>
      </c>
      <c r="V273" s="28"/>
      <c r="W273" s="28"/>
      <c r="X273" s="28"/>
      <c r="Y273" s="29">
        <f t="shared" si="161"/>
        <v>0</v>
      </c>
      <c r="Z273" s="28"/>
      <c r="AA273" s="28"/>
      <c r="AB273" s="28"/>
      <c r="AC273" s="29">
        <f t="shared" si="162"/>
        <v>0</v>
      </c>
      <c r="AD273" s="144"/>
      <c r="AE273" s="79">
        <v>33600000</v>
      </c>
      <c r="AF273" s="28"/>
      <c r="AG273" s="29">
        <f t="shared" si="163"/>
        <v>33600000</v>
      </c>
      <c r="AH273" s="29">
        <f t="shared" si="158"/>
        <v>33600000</v>
      </c>
      <c r="AI273" s="109">
        <f t="shared" si="164"/>
        <v>8.1252881121971127E-2</v>
      </c>
      <c r="AJ273" s="109">
        <f t="shared" si="159"/>
        <v>2.5716166536976057E-3</v>
      </c>
    </row>
    <row r="274" spans="1:36" s="11" customFormat="1" outlineLevel="1" x14ac:dyDescent="0.25">
      <c r="A274" s="23">
        <v>5</v>
      </c>
      <c r="B274" s="23"/>
      <c r="C274" s="176" t="s">
        <v>598</v>
      </c>
      <c r="D274" s="509">
        <v>44858</v>
      </c>
      <c r="E274" s="158" t="s">
        <v>599</v>
      </c>
      <c r="F274" s="158" t="s">
        <v>134</v>
      </c>
      <c r="G274" s="176" t="s">
        <v>135</v>
      </c>
      <c r="H274" s="33"/>
      <c r="I274" s="33"/>
      <c r="J274" s="629"/>
      <c r="K274" s="79">
        <v>35133513</v>
      </c>
      <c r="L274" s="78"/>
      <c r="M274" s="28"/>
      <c r="N274" s="28"/>
      <c r="O274" s="28"/>
      <c r="P274" s="154"/>
      <c r="Q274" s="154"/>
      <c r="R274" s="28"/>
      <c r="S274" s="28"/>
      <c r="T274" s="28"/>
      <c r="U274" s="29">
        <f t="shared" ref="U274:U275" si="165">SUM(R274:T274)</f>
        <v>0</v>
      </c>
      <c r="V274" s="28"/>
      <c r="W274" s="28"/>
      <c r="X274" s="28"/>
      <c r="Y274" s="29">
        <f t="shared" ref="Y274:Y275" si="166">SUM(V274:X274)</f>
        <v>0</v>
      </c>
      <c r="Z274" s="28"/>
      <c r="AA274" s="28"/>
      <c r="AB274" s="28"/>
      <c r="AC274" s="29">
        <f t="shared" ref="AC274:AC275" si="167">SUM(Z274:AB274)</f>
        <v>0</v>
      </c>
      <c r="AD274" s="144"/>
      <c r="AE274" s="79">
        <v>35133513</v>
      </c>
      <c r="AF274" s="28"/>
      <c r="AG274" s="29">
        <f t="shared" ref="AG274:AG275" si="168">SUM(AD274:AF274)</f>
        <v>35133513</v>
      </c>
      <c r="AH274" s="29">
        <f t="shared" ref="AH274:AH275" si="169">SUM(U274,Y274,AC274,AG274)</f>
        <v>35133513</v>
      </c>
      <c r="AI274" s="109">
        <f t="shared" si="164"/>
        <v>8.4961284380542471E-2</v>
      </c>
      <c r="AJ274" s="109">
        <f t="shared" si="159"/>
        <v>2.6889859265982539E-3</v>
      </c>
    </row>
    <row r="275" spans="1:36" s="11" customFormat="1" outlineLevel="1" x14ac:dyDescent="0.25">
      <c r="A275" s="23">
        <v>6</v>
      </c>
      <c r="B275" s="23"/>
      <c r="C275" s="176" t="s">
        <v>600</v>
      </c>
      <c r="D275" s="509">
        <v>44858</v>
      </c>
      <c r="E275" s="158" t="s">
        <v>601</v>
      </c>
      <c r="F275" s="158" t="s">
        <v>134</v>
      </c>
      <c r="G275" s="176" t="s">
        <v>135</v>
      </c>
      <c r="H275" s="33"/>
      <c r="I275" s="33"/>
      <c r="J275" s="629"/>
      <c r="K275" s="79">
        <v>34000000</v>
      </c>
      <c r="L275" s="78"/>
      <c r="M275" s="28"/>
      <c r="N275" s="28"/>
      <c r="O275" s="28"/>
      <c r="P275" s="154"/>
      <c r="Q275" s="154"/>
      <c r="R275" s="28"/>
      <c r="S275" s="28"/>
      <c r="T275" s="28"/>
      <c r="U275" s="29">
        <f t="shared" si="165"/>
        <v>0</v>
      </c>
      <c r="V275" s="28"/>
      <c r="W275" s="28"/>
      <c r="X275" s="28"/>
      <c r="Y275" s="29">
        <f t="shared" si="166"/>
        <v>0</v>
      </c>
      <c r="Z275" s="28"/>
      <c r="AA275" s="28"/>
      <c r="AB275" s="28"/>
      <c r="AC275" s="29">
        <f t="shared" si="167"/>
        <v>0</v>
      </c>
      <c r="AD275" s="144"/>
      <c r="AE275" s="79">
        <v>34000000</v>
      </c>
      <c r="AF275" s="28"/>
      <c r="AG275" s="29">
        <f t="shared" si="168"/>
        <v>34000000</v>
      </c>
      <c r="AH275" s="29">
        <f t="shared" si="169"/>
        <v>34000000</v>
      </c>
      <c r="AI275" s="109">
        <f t="shared" si="164"/>
        <v>8.2220177325804111E-2</v>
      </c>
      <c r="AJ275" s="109">
        <f t="shared" si="159"/>
        <v>2.6022311376701964E-3</v>
      </c>
    </row>
    <row r="276" spans="1:36" s="11" customFormat="1" outlineLevel="1" x14ac:dyDescent="0.25">
      <c r="A276" s="23">
        <v>7</v>
      </c>
      <c r="B276" s="23"/>
      <c r="C276" s="176" t="s">
        <v>602</v>
      </c>
      <c r="D276" s="509">
        <v>44848</v>
      </c>
      <c r="E276" s="158" t="s">
        <v>603</v>
      </c>
      <c r="F276" s="158" t="s">
        <v>134</v>
      </c>
      <c r="G276" s="176" t="s">
        <v>135</v>
      </c>
      <c r="H276" s="33"/>
      <c r="I276" s="33"/>
      <c r="J276" s="629"/>
      <c r="K276" s="79">
        <v>29202443</v>
      </c>
      <c r="L276" s="78"/>
      <c r="M276" s="28"/>
      <c r="N276" s="28"/>
      <c r="O276" s="28"/>
      <c r="P276" s="154"/>
      <c r="Q276" s="154"/>
      <c r="R276" s="28"/>
      <c r="S276" s="28"/>
      <c r="T276" s="28"/>
      <c r="U276" s="29">
        <f t="shared" si="160"/>
        <v>0</v>
      </c>
      <c r="V276" s="28"/>
      <c r="W276" s="28"/>
      <c r="X276" s="28"/>
      <c r="Y276" s="29">
        <f t="shared" si="161"/>
        <v>0</v>
      </c>
      <c r="Z276" s="28"/>
      <c r="AA276" s="28"/>
      <c r="AB276" s="28"/>
      <c r="AC276" s="29">
        <f t="shared" si="162"/>
        <v>0</v>
      </c>
      <c r="AD276" s="144"/>
      <c r="AE276" s="79">
        <v>29202443</v>
      </c>
      <c r="AF276" s="28"/>
      <c r="AG276" s="29">
        <f t="shared" si="163"/>
        <v>29202443</v>
      </c>
      <c r="AH276" s="29">
        <f t="shared" si="158"/>
        <v>29202443</v>
      </c>
      <c r="AI276" s="109">
        <f t="shared" si="164"/>
        <v>7.0618530641373148E-2</v>
      </c>
      <c r="AJ276" s="109">
        <f t="shared" si="159"/>
        <v>2.2350443079599725E-3</v>
      </c>
    </row>
    <row r="277" spans="1:36" outlineLevel="1" x14ac:dyDescent="0.25">
      <c r="A277" s="23">
        <v>8</v>
      </c>
      <c r="B277" s="23"/>
      <c r="C277" s="176" t="s">
        <v>269</v>
      </c>
      <c r="D277" s="509">
        <v>44848</v>
      </c>
      <c r="E277" s="158" t="s">
        <v>604</v>
      </c>
      <c r="F277" s="158" t="s">
        <v>134</v>
      </c>
      <c r="G277" s="176" t="s">
        <v>135</v>
      </c>
      <c r="H277" s="33"/>
      <c r="I277" s="33"/>
      <c r="J277" s="629"/>
      <c r="K277" s="79">
        <v>26132675</v>
      </c>
      <c r="L277" s="78"/>
      <c r="M277" s="28"/>
      <c r="N277" s="28"/>
      <c r="O277" s="28"/>
      <c r="P277" s="154"/>
      <c r="Q277" s="154"/>
      <c r="R277" s="28"/>
      <c r="S277" s="28"/>
      <c r="T277" s="28"/>
      <c r="U277" s="29">
        <f t="shared" si="160"/>
        <v>0</v>
      </c>
      <c r="V277" s="28"/>
      <c r="W277" s="28"/>
      <c r="X277" s="28"/>
      <c r="Y277" s="29">
        <f t="shared" si="161"/>
        <v>0</v>
      </c>
      <c r="Z277" s="28"/>
      <c r="AA277" s="28"/>
      <c r="AB277" s="28"/>
      <c r="AC277" s="29">
        <f t="shared" si="162"/>
        <v>0</v>
      </c>
      <c r="AD277" s="144"/>
      <c r="AE277" s="79">
        <v>26132675</v>
      </c>
      <c r="AF277" s="28"/>
      <c r="AG277" s="29">
        <f t="shared" si="163"/>
        <v>26132675</v>
      </c>
      <c r="AH277" s="29">
        <f t="shared" si="158"/>
        <v>26132675</v>
      </c>
      <c r="AI277" s="109">
        <f t="shared" si="164"/>
        <v>6.319509330875317E-2</v>
      </c>
      <c r="AJ277" s="109">
        <f t="shared" si="159"/>
        <v>2.0000958998710443E-3</v>
      </c>
    </row>
    <row r="278" spans="1:36" s="11" customFormat="1" outlineLevel="1" x14ac:dyDescent="0.25">
      <c r="A278" s="23">
        <v>9</v>
      </c>
      <c r="B278" s="23"/>
      <c r="C278" s="176" t="s">
        <v>605</v>
      </c>
      <c r="D278" s="509">
        <v>44848</v>
      </c>
      <c r="E278" s="158" t="s">
        <v>606</v>
      </c>
      <c r="F278" s="158" t="s">
        <v>134</v>
      </c>
      <c r="G278" s="176" t="s">
        <v>135</v>
      </c>
      <c r="H278" s="33"/>
      <c r="I278" s="33"/>
      <c r="J278" s="629"/>
      <c r="K278" s="79">
        <v>45375000</v>
      </c>
      <c r="L278" s="78"/>
      <c r="M278" s="28"/>
      <c r="N278" s="28"/>
      <c r="O278" s="28"/>
      <c r="P278" s="154"/>
      <c r="Q278" s="154"/>
      <c r="R278" s="28"/>
      <c r="S278" s="28"/>
      <c r="T278" s="28"/>
      <c r="U278" s="29">
        <f t="shared" si="160"/>
        <v>0</v>
      </c>
      <c r="V278" s="28"/>
      <c r="W278" s="28"/>
      <c r="X278" s="28"/>
      <c r="Y278" s="29">
        <f t="shared" si="161"/>
        <v>0</v>
      </c>
      <c r="Z278" s="28"/>
      <c r="AA278" s="28"/>
      <c r="AB278" s="28"/>
      <c r="AC278" s="29">
        <f t="shared" si="162"/>
        <v>0</v>
      </c>
      <c r="AD278" s="144"/>
      <c r="AE278" s="79">
        <v>45375000</v>
      </c>
      <c r="AF278" s="28"/>
      <c r="AG278" s="29">
        <f t="shared" si="163"/>
        <v>45375000</v>
      </c>
      <c r="AH278" s="29">
        <f t="shared" si="158"/>
        <v>45375000</v>
      </c>
      <c r="AI278" s="109">
        <f t="shared" si="164"/>
        <v>0.10972766312230475</v>
      </c>
      <c r="AJ278" s="109">
        <f t="shared" si="159"/>
        <v>3.4728305256407402E-3</v>
      </c>
    </row>
    <row r="279" spans="1:36" s="11" customFormat="1" outlineLevel="1" x14ac:dyDescent="0.25">
      <c r="A279" s="23">
        <v>10</v>
      </c>
      <c r="B279" s="23"/>
      <c r="C279" s="176" t="s">
        <v>213</v>
      </c>
      <c r="D279" s="509">
        <v>44848</v>
      </c>
      <c r="E279" s="158" t="s">
        <v>607</v>
      </c>
      <c r="F279" s="158" t="s">
        <v>134</v>
      </c>
      <c r="G279" s="176" t="s">
        <v>135</v>
      </c>
      <c r="H279" s="33"/>
      <c r="I279" s="33"/>
      <c r="J279" s="629"/>
      <c r="K279" s="79">
        <v>35000000</v>
      </c>
      <c r="L279" s="78"/>
      <c r="M279" s="28"/>
      <c r="N279" s="28"/>
      <c r="O279" s="28"/>
      <c r="P279" s="154"/>
      <c r="Q279" s="154"/>
      <c r="R279" s="28"/>
      <c r="S279" s="28"/>
      <c r="T279" s="28"/>
      <c r="U279" s="29">
        <f t="shared" si="160"/>
        <v>0</v>
      </c>
      <c r="V279" s="28"/>
      <c r="W279" s="28"/>
      <c r="X279" s="28"/>
      <c r="Y279" s="29">
        <f t="shared" si="161"/>
        <v>0</v>
      </c>
      <c r="Z279" s="28"/>
      <c r="AA279" s="28"/>
      <c r="AB279" s="28"/>
      <c r="AC279" s="29">
        <f t="shared" si="162"/>
        <v>0</v>
      </c>
      <c r="AD279" s="144"/>
      <c r="AE279" s="79">
        <v>35000000</v>
      </c>
      <c r="AF279" s="28"/>
      <c r="AG279" s="29">
        <f t="shared" si="163"/>
        <v>35000000</v>
      </c>
      <c r="AH279" s="29">
        <f t="shared" si="158"/>
        <v>35000000</v>
      </c>
      <c r="AI279" s="109">
        <f t="shared" si="164"/>
        <v>8.4638417835386587E-2</v>
      </c>
      <c r="AJ279" s="109">
        <f t="shared" si="159"/>
        <v>2.678767347601673E-3</v>
      </c>
    </row>
    <row r="280" spans="1:36" outlineLevel="1" x14ac:dyDescent="0.25">
      <c r="A280" s="23">
        <v>11</v>
      </c>
      <c r="B280" s="23"/>
      <c r="C280" s="176" t="s">
        <v>608</v>
      </c>
      <c r="D280" s="509">
        <v>44858</v>
      </c>
      <c r="E280" s="158" t="s">
        <v>609</v>
      </c>
      <c r="F280" s="158" t="s">
        <v>134</v>
      </c>
      <c r="G280" s="176" t="s">
        <v>135</v>
      </c>
      <c r="H280" s="33"/>
      <c r="I280" s="33"/>
      <c r="J280" s="629"/>
      <c r="K280" s="79">
        <v>21000000</v>
      </c>
      <c r="L280" s="78"/>
      <c r="M280" s="28"/>
      <c r="N280" s="28"/>
      <c r="O280" s="28"/>
      <c r="P280" s="154"/>
      <c r="Q280" s="154"/>
      <c r="R280" s="28"/>
      <c r="S280" s="28"/>
      <c r="T280" s="28"/>
      <c r="U280" s="29">
        <f t="shared" si="160"/>
        <v>0</v>
      </c>
      <c r="V280" s="28"/>
      <c r="W280" s="28"/>
      <c r="X280" s="28"/>
      <c r="Y280" s="29">
        <f t="shared" si="161"/>
        <v>0</v>
      </c>
      <c r="Z280" s="28"/>
      <c r="AA280" s="28"/>
      <c r="AB280" s="28"/>
      <c r="AC280" s="29">
        <f t="shared" si="162"/>
        <v>0</v>
      </c>
      <c r="AD280" s="144"/>
      <c r="AE280" s="79">
        <v>21000000</v>
      </c>
      <c r="AF280" s="28"/>
      <c r="AG280" s="29">
        <f t="shared" si="163"/>
        <v>21000000</v>
      </c>
      <c r="AH280" s="29">
        <f t="shared" si="158"/>
        <v>21000000</v>
      </c>
      <c r="AI280" s="109">
        <f t="shared" si="164"/>
        <v>5.0783050701231951E-2</v>
      </c>
      <c r="AJ280" s="109">
        <f t="shared" si="159"/>
        <v>1.6072604085610037E-3</v>
      </c>
    </row>
    <row r="281" spans="1:36" s="11" customFormat="1" outlineLevel="1" x14ac:dyDescent="0.25">
      <c r="A281" s="23">
        <v>12</v>
      </c>
      <c r="B281" s="23"/>
      <c r="C281" s="415" t="s">
        <v>610</v>
      </c>
      <c r="D281" s="69">
        <v>44921</v>
      </c>
      <c r="E281" s="416" t="s">
        <v>611</v>
      </c>
      <c r="F281" s="158" t="s">
        <v>134</v>
      </c>
      <c r="G281" s="176" t="s">
        <v>135</v>
      </c>
      <c r="H281" s="33"/>
      <c r="I281" s="33"/>
      <c r="J281" s="664"/>
      <c r="K281" s="326">
        <v>35000000</v>
      </c>
      <c r="L281" s="78"/>
      <c r="M281" s="28"/>
      <c r="N281" s="28"/>
      <c r="O281" s="28"/>
      <c r="P281" s="154"/>
      <c r="Q281" s="154"/>
      <c r="R281" s="28"/>
      <c r="S281" s="28"/>
      <c r="T281" s="28"/>
      <c r="U281" s="29">
        <f t="shared" si="160"/>
        <v>0</v>
      </c>
      <c r="V281" s="28"/>
      <c r="W281" s="28"/>
      <c r="X281" s="28"/>
      <c r="Y281" s="29">
        <f t="shared" si="161"/>
        <v>0</v>
      </c>
      <c r="Z281" s="28"/>
      <c r="AA281" s="28"/>
      <c r="AB281" s="28"/>
      <c r="AC281" s="29">
        <f t="shared" si="162"/>
        <v>0</v>
      </c>
      <c r="AD281" s="161"/>
      <c r="AE281" s="28"/>
      <c r="AF281" s="28">
        <v>35000000</v>
      </c>
      <c r="AG281" s="29">
        <f t="shared" si="163"/>
        <v>35000000</v>
      </c>
      <c r="AH281" s="29">
        <f t="shared" si="158"/>
        <v>35000000</v>
      </c>
      <c r="AI281" s="109">
        <f t="shared" si="164"/>
        <v>8.4638417835386587E-2</v>
      </c>
      <c r="AJ281" s="109">
        <f t="shared" si="159"/>
        <v>2.678767347601673E-3</v>
      </c>
    </row>
    <row r="282" spans="1:36" s="11" customFormat="1" x14ac:dyDescent="0.25">
      <c r="A282" s="574" t="s">
        <v>71</v>
      </c>
      <c r="B282" s="575"/>
      <c r="C282" s="575"/>
      <c r="D282" s="575"/>
      <c r="E282" s="575"/>
      <c r="F282" s="575"/>
      <c r="G282" s="575"/>
      <c r="H282" s="575"/>
      <c r="I282" s="576"/>
      <c r="J282" s="222">
        <f>SUM(J270:J281)</f>
        <v>413523798</v>
      </c>
      <c r="K282" s="222">
        <f>SUM(K270:K281)</f>
        <v>413523798</v>
      </c>
      <c r="L282" s="528"/>
      <c r="M282" s="222">
        <f>SUM(M270:M281)</f>
        <v>0</v>
      </c>
      <c r="N282" s="222">
        <f>SUM(N270:N281)</f>
        <v>0</v>
      </c>
      <c r="O282" s="222">
        <f>SUM(O270:O281)</f>
        <v>0</v>
      </c>
      <c r="P282" s="223"/>
      <c r="Q282" s="538"/>
      <c r="R282" s="222">
        <f t="shared" ref="R282:AH282" si="170">SUM(R270:R281)</f>
        <v>0</v>
      </c>
      <c r="S282" s="222">
        <f t="shared" si="170"/>
        <v>0</v>
      </c>
      <c r="T282" s="222">
        <f t="shared" si="170"/>
        <v>0</v>
      </c>
      <c r="U282" s="222">
        <f t="shared" si="170"/>
        <v>0</v>
      </c>
      <c r="V282" s="222">
        <f t="shared" si="170"/>
        <v>0</v>
      </c>
      <c r="W282" s="222">
        <f t="shared" si="170"/>
        <v>0</v>
      </c>
      <c r="X282" s="222">
        <f t="shared" si="170"/>
        <v>0</v>
      </c>
      <c r="Y282" s="222">
        <f t="shared" si="170"/>
        <v>0</v>
      </c>
      <c r="Z282" s="222">
        <f t="shared" si="170"/>
        <v>0</v>
      </c>
      <c r="AA282" s="222">
        <f t="shared" si="170"/>
        <v>0</v>
      </c>
      <c r="AB282" s="222">
        <f t="shared" si="170"/>
        <v>0</v>
      </c>
      <c r="AC282" s="222">
        <f t="shared" si="170"/>
        <v>0</v>
      </c>
      <c r="AD282" s="222">
        <f t="shared" si="170"/>
        <v>0</v>
      </c>
      <c r="AE282" s="222">
        <f t="shared" si="170"/>
        <v>378523798</v>
      </c>
      <c r="AF282" s="222">
        <f t="shared" si="170"/>
        <v>35000000</v>
      </c>
      <c r="AG282" s="222">
        <f t="shared" si="170"/>
        <v>413523798</v>
      </c>
      <c r="AH282" s="222">
        <f t="shared" si="170"/>
        <v>413523798</v>
      </c>
      <c r="AI282" s="230">
        <f>IF(ISERROR(AH282/J282),0,AH282/J282)</f>
        <v>1</v>
      </c>
      <c r="AJ282" s="230">
        <f>IF(ISERROR(AH282/$AH$366),0,AH282/$AH$366)</f>
        <v>3.1649544215389423E-2</v>
      </c>
    </row>
    <row r="283" spans="1:36" x14ac:dyDescent="0.25">
      <c r="A283" s="620" t="s">
        <v>72</v>
      </c>
      <c r="B283" s="671"/>
      <c r="C283" s="671"/>
      <c r="D283" s="671"/>
      <c r="E283" s="672"/>
      <c r="F283" s="150"/>
      <c r="G283" s="151"/>
      <c r="H283" s="269"/>
      <c r="I283" s="269"/>
      <c r="J283" s="673">
        <v>226495112</v>
      </c>
      <c r="K283" s="83"/>
      <c r="L283" s="153"/>
      <c r="M283" s="263"/>
      <c r="N283" s="263"/>
      <c r="O283" s="263"/>
      <c r="P283" s="151"/>
      <c r="Q283" s="264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108"/>
      <c r="AJ283" s="108"/>
    </row>
    <row r="284" spans="1:36" s="11" customFormat="1" outlineLevel="1" x14ac:dyDescent="0.25">
      <c r="A284" s="22">
        <v>1</v>
      </c>
      <c r="B284" s="390"/>
      <c r="C284" s="360" t="s">
        <v>612</v>
      </c>
      <c r="D284" s="511">
        <v>44862</v>
      </c>
      <c r="E284" s="260" t="s">
        <v>613</v>
      </c>
      <c r="F284" s="260" t="s">
        <v>134</v>
      </c>
      <c r="G284" s="360" t="s">
        <v>135</v>
      </c>
      <c r="H284" s="391"/>
      <c r="I284" s="391"/>
      <c r="J284" s="674"/>
      <c r="K284" s="259">
        <v>33747557</v>
      </c>
      <c r="L284" s="262"/>
      <c r="M284" s="261"/>
      <c r="N284" s="261"/>
      <c r="O284" s="261"/>
      <c r="P284" s="262"/>
      <c r="Q284" s="262"/>
      <c r="R284" s="95"/>
      <c r="S284" s="28"/>
      <c r="T284" s="28"/>
      <c r="U284" s="29">
        <f>SUM(R284:T284)</f>
        <v>0</v>
      </c>
      <c r="V284" s="28"/>
      <c r="W284" s="28"/>
      <c r="X284" s="28"/>
      <c r="Y284" s="29">
        <f>SUM(V284:X284)</f>
        <v>0</v>
      </c>
      <c r="Z284" s="28"/>
      <c r="AA284" s="28"/>
      <c r="AB284" s="28"/>
      <c r="AC284" s="29">
        <f>SUM(Z284:AB284)</f>
        <v>0</v>
      </c>
      <c r="AD284" s="28">
        <v>33747557</v>
      </c>
      <c r="AE284" s="143"/>
      <c r="AF284" s="28"/>
      <c r="AG284" s="29">
        <f>SUM(AD284:AF284)</f>
        <v>33747557</v>
      </c>
      <c r="AH284" s="29">
        <f t="shared" ref="AH284:AH285" si="171">SUM(U284,Y284,AC284,AG284)</f>
        <v>33747557</v>
      </c>
      <c r="AI284" s="109">
        <f>IF(ISERROR(AH284/J283),0,AH284/J283)</f>
        <v>0.14899905212965478</v>
      </c>
      <c r="AJ284" s="109">
        <f>IF(ISERROR(AH284/$AH$366),"-",AH284/$AH$366)</f>
        <v>2.5829101072264646E-3</v>
      </c>
    </row>
    <row r="285" spans="1:36" s="11" customFormat="1" outlineLevel="1" x14ac:dyDescent="0.25">
      <c r="A285" s="22">
        <v>2</v>
      </c>
      <c r="B285" s="390"/>
      <c r="C285" s="360" t="s">
        <v>614</v>
      </c>
      <c r="D285" s="511">
        <v>44908</v>
      </c>
      <c r="E285" s="260" t="s">
        <v>615</v>
      </c>
      <c r="F285" s="260" t="s">
        <v>134</v>
      </c>
      <c r="G285" s="360" t="s">
        <v>135</v>
      </c>
      <c r="H285" s="391"/>
      <c r="I285" s="391"/>
      <c r="J285" s="674"/>
      <c r="K285" s="259">
        <v>29400000</v>
      </c>
      <c r="L285" s="262"/>
      <c r="M285" s="261"/>
      <c r="N285" s="261"/>
      <c r="O285" s="261"/>
      <c r="P285" s="262"/>
      <c r="Q285" s="262"/>
      <c r="R285" s="95"/>
      <c r="S285" s="28"/>
      <c r="T285" s="28"/>
      <c r="U285" s="29">
        <f t="shared" ref="U285:U286" si="172">SUM(R285:T285)</f>
        <v>0</v>
      </c>
      <c r="V285" s="28"/>
      <c r="W285" s="28"/>
      <c r="X285" s="28"/>
      <c r="Y285" s="29">
        <f t="shared" ref="Y285:Y286" si="173">SUM(V285:X285)</f>
        <v>0</v>
      </c>
      <c r="Z285" s="28"/>
      <c r="AA285" s="28"/>
      <c r="AB285" s="28"/>
      <c r="AC285" s="29">
        <f t="shared" ref="AC285:AC286" si="174">SUM(Z285:AB285)</f>
        <v>0</v>
      </c>
      <c r="AD285" s="28"/>
      <c r="AE285" s="144"/>
      <c r="AF285" s="28">
        <v>29400000</v>
      </c>
      <c r="AG285" s="29">
        <f t="shared" ref="AG285" si="175">SUM(AD285:AF285)</f>
        <v>29400000</v>
      </c>
      <c r="AH285" s="29">
        <f t="shared" si="171"/>
        <v>29400000</v>
      </c>
      <c r="AI285" s="109">
        <f>IF(ISERROR(AH285/J283),0,AH285/J283)</f>
        <v>0.12980412575084624</v>
      </c>
      <c r="AJ285" s="109">
        <f>IF(ISERROR(AH285/$AH$366),"-",AH285/$AH$366)</f>
        <v>2.250164571985405E-3</v>
      </c>
    </row>
    <row r="286" spans="1:36" s="11" customFormat="1" outlineLevel="1" x14ac:dyDescent="0.25">
      <c r="A286" s="22">
        <v>3</v>
      </c>
      <c r="B286" s="390"/>
      <c r="C286" s="360" t="s">
        <v>261</v>
      </c>
      <c r="D286" s="511">
        <v>44896</v>
      </c>
      <c r="E286" s="260" t="s">
        <v>616</v>
      </c>
      <c r="F286" s="260" t="s">
        <v>134</v>
      </c>
      <c r="G286" s="360" t="s">
        <v>135</v>
      </c>
      <c r="H286" s="391"/>
      <c r="I286" s="391"/>
      <c r="J286" s="675"/>
      <c r="K286" s="259">
        <v>163347555</v>
      </c>
      <c r="L286" s="262"/>
      <c r="M286" s="261"/>
      <c r="N286" s="261"/>
      <c r="O286" s="261"/>
      <c r="P286" s="262"/>
      <c r="Q286" s="262"/>
      <c r="R286" s="95"/>
      <c r="S286" s="28"/>
      <c r="T286" s="28"/>
      <c r="U286" s="29">
        <f t="shared" si="172"/>
        <v>0</v>
      </c>
      <c r="V286" s="28"/>
      <c r="W286" s="28"/>
      <c r="X286" s="28"/>
      <c r="Y286" s="29">
        <f t="shared" si="173"/>
        <v>0</v>
      </c>
      <c r="Z286" s="28"/>
      <c r="AA286" s="28"/>
      <c r="AB286" s="28"/>
      <c r="AC286" s="29">
        <f t="shared" si="174"/>
        <v>0</v>
      </c>
      <c r="AD286" s="28"/>
      <c r="AE286" s="378"/>
      <c r="AF286" s="28">
        <v>163347555</v>
      </c>
      <c r="AG286" s="29">
        <f t="shared" ref="AG286" si="176">SUM(AD286:AF286)</f>
        <v>163347555</v>
      </c>
      <c r="AH286" s="29">
        <f t="shared" ref="AH286" si="177">SUM(U286,Y286,AC286,AG286)</f>
        <v>163347555</v>
      </c>
      <c r="AI286" s="109">
        <f>IF(ISERROR(AH286/J283),0,AH286/J283)</f>
        <v>0.72119682211949898</v>
      </c>
      <c r="AJ286" s="109">
        <f>IF(ISERROR(AH286/$AH$366),"-",AH286/$AH$366)</f>
        <v>1.2502002761273381E-2</v>
      </c>
    </row>
    <row r="287" spans="1:36" s="11" customFormat="1" x14ac:dyDescent="0.25">
      <c r="A287" s="574" t="s">
        <v>73</v>
      </c>
      <c r="B287" s="579"/>
      <c r="C287" s="579"/>
      <c r="D287" s="579"/>
      <c r="E287" s="579"/>
      <c r="F287" s="579"/>
      <c r="G287" s="579"/>
      <c r="H287" s="579"/>
      <c r="I287" s="670"/>
      <c r="J287" s="222">
        <f>+J283</f>
        <v>226495112</v>
      </c>
      <c r="K287" s="231">
        <f>SUM(K284:K286)</f>
        <v>226495112</v>
      </c>
      <c r="L287" s="530"/>
      <c r="M287" s="231">
        <f>SUM(M284:M285)</f>
        <v>0</v>
      </c>
      <c r="N287" s="231">
        <f>SUM(N284:N285)</f>
        <v>0</v>
      </c>
      <c r="O287" s="231">
        <f>SUM(O284:O285)</f>
        <v>0</v>
      </c>
      <c r="P287" s="249"/>
      <c r="Q287" s="539"/>
      <c r="R287" s="222">
        <f t="shared" ref="R287:AC287" si="178">SUM(R284:R285)</f>
        <v>0</v>
      </c>
      <c r="S287" s="222">
        <f t="shared" si="178"/>
        <v>0</v>
      </c>
      <c r="T287" s="222">
        <f t="shared" si="178"/>
        <v>0</v>
      </c>
      <c r="U287" s="222">
        <f t="shared" si="178"/>
        <v>0</v>
      </c>
      <c r="V287" s="222">
        <f t="shared" si="178"/>
        <v>0</v>
      </c>
      <c r="W287" s="222">
        <f t="shared" si="178"/>
        <v>0</v>
      </c>
      <c r="X287" s="222">
        <f t="shared" si="178"/>
        <v>0</v>
      </c>
      <c r="Y287" s="222">
        <f t="shared" si="178"/>
        <v>0</v>
      </c>
      <c r="Z287" s="222">
        <f t="shared" si="178"/>
        <v>0</v>
      </c>
      <c r="AA287" s="222">
        <f t="shared" si="178"/>
        <v>0</v>
      </c>
      <c r="AB287" s="222">
        <f t="shared" si="178"/>
        <v>0</v>
      </c>
      <c r="AC287" s="222">
        <f t="shared" si="178"/>
        <v>0</v>
      </c>
      <c r="AD287" s="222">
        <f>SUM(AD284:AD286)</f>
        <v>33747557</v>
      </c>
      <c r="AE287" s="222">
        <f>SUM(AE284:AE286)</f>
        <v>0</v>
      </c>
      <c r="AF287" s="222">
        <f>SUM(AF284:AF286)</f>
        <v>192747555</v>
      </c>
      <c r="AG287" s="222">
        <f>SUM(AG284:AG286)</f>
        <v>226495112</v>
      </c>
      <c r="AH287" s="222">
        <f>SUM(AH284:AH286)</f>
        <v>226495112</v>
      </c>
      <c r="AI287" s="230">
        <f>IF(ISERROR(AH287/J287),0,AH287/J287)</f>
        <v>1</v>
      </c>
      <c r="AJ287" s="230">
        <f>IF(ISERROR(AH287/$AH$366),0,AH287/$AH$366)</f>
        <v>1.7335077440485253E-2</v>
      </c>
    </row>
    <row r="288" spans="1:36" x14ac:dyDescent="0.25">
      <c r="A288" s="620" t="s">
        <v>617</v>
      </c>
      <c r="B288" s="621"/>
      <c r="C288" s="621"/>
      <c r="D288" s="621"/>
      <c r="E288" s="622"/>
      <c r="F288" s="16"/>
      <c r="G288" s="5"/>
      <c r="H288" s="17"/>
      <c r="I288" s="17"/>
      <c r="J288" s="628">
        <v>547894642</v>
      </c>
      <c r="K288" s="7"/>
      <c r="L288" s="18"/>
      <c r="M288" s="19"/>
      <c r="N288" s="19"/>
      <c r="O288" s="19"/>
      <c r="P288" s="5"/>
      <c r="Q288" s="20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108"/>
      <c r="AJ288" s="108"/>
    </row>
    <row r="289" spans="1:36" s="11" customFormat="1" outlineLevel="1" x14ac:dyDescent="0.25">
      <c r="A289" s="22">
        <v>1</v>
      </c>
      <c r="B289" s="23"/>
      <c r="C289" s="176" t="s">
        <v>618</v>
      </c>
      <c r="D289" s="509">
        <v>44887</v>
      </c>
      <c r="E289" s="158" t="s">
        <v>619</v>
      </c>
      <c r="F289" s="158" t="s">
        <v>134</v>
      </c>
      <c r="G289" s="176" t="s">
        <v>135</v>
      </c>
      <c r="H289" s="25"/>
      <c r="I289" s="25"/>
      <c r="J289" s="629"/>
      <c r="K289" s="326">
        <v>21000000</v>
      </c>
      <c r="L289" s="78"/>
      <c r="M289" s="28"/>
      <c r="N289" s="28"/>
      <c r="O289" s="28"/>
      <c r="P289" s="78"/>
      <c r="Q289" s="78"/>
      <c r="R289" s="28"/>
      <c r="S289" s="28"/>
      <c r="T289" s="28"/>
      <c r="U289" s="29">
        <f>SUM(R289:T289)</f>
        <v>0</v>
      </c>
      <c r="V289" s="28"/>
      <c r="W289" s="28"/>
      <c r="X289" s="28"/>
      <c r="Y289" s="29">
        <f>SUM(V289:X289)</f>
        <v>0</v>
      </c>
      <c r="Z289" s="28"/>
      <c r="AA289" s="28"/>
      <c r="AB289" s="28"/>
      <c r="AC289" s="29">
        <f>SUM(Z289:AB289)</f>
        <v>0</v>
      </c>
      <c r="AD289" s="143"/>
      <c r="AE289" s="143"/>
      <c r="AF289" s="326">
        <v>21000000</v>
      </c>
      <c r="AG289" s="29">
        <f>SUM(AD289:AF289)</f>
        <v>21000000</v>
      </c>
      <c r="AH289" s="29">
        <f t="shared" ref="AH289" si="179">SUM(U289,Y289,AC289,AG289)</f>
        <v>21000000</v>
      </c>
      <c r="AI289" s="109">
        <f>IF(ISERROR(AH289/$J$288),0,AH289/$J$288)</f>
        <v>3.8328536894142506E-2</v>
      </c>
      <c r="AJ289" s="109">
        <f t="shared" ref="AJ289:AJ304" si="180">IF(ISERROR(AH289/$AH$366),"-",AH289/$AH$366)</f>
        <v>1.6072604085610037E-3</v>
      </c>
    </row>
    <row r="290" spans="1:36" s="11" customFormat="1" outlineLevel="1" x14ac:dyDescent="0.25">
      <c r="A290" s="22">
        <v>2</v>
      </c>
      <c r="B290" s="23"/>
      <c r="C290" s="176" t="s">
        <v>620</v>
      </c>
      <c r="D290" s="509">
        <v>44902</v>
      </c>
      <c r="E290" s="158" t="s">
        <v>621</v>
      </c>
      <c r="F290" s="158" t="s">
        <v>134</v>
      </c>
      <c r="G290" s="176" t="s">
        <v>135</v>
      </c>
      <c r="H290" s="25"/>
      <c r="I290" s="25"/>
      <c r="J290" s="629"/>
      <c r="K290" s="326">
        <v>23880600</v>
      </c>
      <c r="L290" s="78"/>
      <c r="M290" s="28"/>
      <c r="N290" s="28"/>
      <c r="O290" s="28"/>
      <c r="P290" s="78"/>
      <c r="Q290" s="78"/>
      <c r="R290" s="28"/>
      <c r="S290" s="28"/>
      <c r="T290" s="28"/>
      <c r="U290" s="29">
        <f t="shared" ref="U290:U304" si="181">SUM(R290:T290)</f>
        <v>0</v>
      </c>
      <c r="V290" s="28"/>
      <c r="W290" s="28"/>
      <c r="X290" s="28"/>
      <c r="Y290" s="29">
        <f t="shared" ref="Y290:Y304" si="182">SUM(V290:X290)</f>
        <v>0</v>
      </c>
      <c r="Z290" s="28"/>
      <c r="AA290" s="28"/>
      <c r="AB290" s="28"/>
      <c r="AC290" s="29">
        <f t="shared" ref="AC290:AC304" si="183">SUM(Z290:AB290)</f>
        <v>0</v>
      </c>
      <c r="AD290" s="143"/>
      <c r="AE290" s="143"/>
      <c r="AF290" s="326">
        <v>23880600</v>
      </c>
      <c r="AG290" s="29">
        <f t="shared" ref="AG290:AG304" si="184">SUM(AD290:AF290)</f>
        <v>23880600</v>
      </c>
      <c r="AH290" s="29">
        <f t="shared" ref="AH290:AH304" si="185">SUM(U290,Y290,AC290,AG290)</f>
        <v>23880600</v>
      </c>
      <c r="AI290" s="109">
        <f t="shared" ref="AI290:AI304" si="186">IF(ISERROR(AH290/$J$288),0,AH290/$J$288)</f>
        <v>4.3586117054964742E-2</v>
      </c>
      <c r="AJ290" s="109">
        <f t="shared" si="180"/>
        <v>1.8277306148896146E-3</v>
      </c>
    </row>
    <row r="291" spans="1:36" s="11" customFormat="1" outlineLevel="1" x14ac:dyDescent="0.25">
      <c r="A291" s="22">
        <v>3</v>
      </c>
      <c r="B291" s="23"/>
      <c r="C291" s="176" t="s">
        <v>257</v>
      </c>
      <c r="D291" s="509">
        <v>44901</v>
      </c>
      <c r="E291" s="158" t="s">
        <v>622</v>
      </c>
      <c r="F291" s="158" t="s">
        <v>134</v>
      </c>
      <c r="G291" s="176" t="s">
        <v>135</v>
      </c>
      <c r="H291" s="25"/>
      <c r="I291" s="25"/>
      <c r="J291" s="629"/>
      <c r="K291" s="326">
        <v>24805764</v>
      </c>
      <c r="L291" s="78"/>
      <c r="M291" s="28"/>
      <c r="N291" s="28"/>
      <c r="O291" s="28"/>
      <c r="P291" s="78"/>
      <c r="Q291" s="78"/>
      <c r="R291" s="28"/>
      <c r="S291" s="28"/>
      <c r="T291" s="28"/>
      <c r="U291" s="29">
        <f t="shared" si="181"/>
        <v>0</v>
      </c>
      <c r="V291" s="28"/>
      <c r="W291" s="28"/>
      <c r="X291" s="28"/>
      <c r="Y291" s="29">
        <f t="shared" si="182"/>
        <v>0</v>
      </c>
      <c r="Z291" s="28"/>
      <c r="AA291" s="28"/>
      <c r="AB291" s="28"/>
      <c r="AC291" s="29">
        <f t="shared" si="183"/>
        <v>0</v>
      </c>
      <c r="AD291" s="143"/>
      <c r="AE291" s="143"/>
      <c r="AF291" s="326">
        <v>24805764</v>
      </c>
      <c r="AG291" s="29">
        <f t="shared" si="184"/>
        <v>24805764</v>
      </c>
      <c r="AH291" s="29">
        <f t="shared" si="185"/>
        <v>24805764</v>
      </c>
      <c r="AI291" s="109">
        <f t="shared" si="186"/>
        <v>4.5274697174352001E-2</v>
      </c>
      <c r="AJ291" s="109">
        <f t="shared" si="180"/>
        <v>1.8985391610146589E-3</v>
      </c>
    </row>
    <row r="292" spans="1:36" s="11" customFormat="1" outlineLevel="1" x14ac:dyDescent="0.25">
      <c r="A292" s="22">
        <v>4</v>
      </c>
      <c r="B292" s="23"/>
      <c r="C292" s="176" t="s">
        <v>317</v>
      </c>
      <c r="D292" s="509">
        <v>44894</v>
      </c>
      <c r="E292" s="158" t="s">
        <v>623</v>
      </c>
      <c r="F292" s="158" t="s">
        <v>134</v>
      </c>
      <c r="G292" s="176" t="s">
        <v>135</v>
      </c>
      <c r="H292" s="25"/>
      <c r="I292" s="25"/>
      <c r="J292" s="629"/>
      <c r="K292" s="326">
        <v>26504869</v>
      </c>
      <c r="L292" s="78"/>
      <c r="M292" s="28"/>
      <c r="N292" s="28"/>
      <c r="O292" s="28"/>
      <c r="P292" s="78"/>
      <c r="Q292" s="78"/>
      <c r="R292" s="28"/>
      <c r="S292" s="28"/>
      <c r="T292" s="28"/>
      <c r="U292" s="29">
        <f t="shared" si="181"/>
        <v>0</v>
      </c>
      <c r="V292" s="28"/>
      <c r="W292" s="28"/>
      <c r="X292" s="28"/>
      <c r="Y292" s="29">
        <f t="shared" si="182"/>
        <v>0</v>
      </c>
      <c r="Z292" s="28"/>
      <c r="AA292" s="28"/>
      <c r="AB292" s="28"/>
      <c r="AC292" s="29">
        <f t="shared" si="183"/>
        <v>0</v>
      </c>
      <c r="AD292" s="143"/>
      <c r="AE292" s="143"/>
      <c r="AF292" s="326">
        <v>26504869</v>
      </c>
      <c r="AG292" s="29">
        <f t="shared" si="184"/>
        <v>26504869</v>
      </c>
      <c r="AH292" s="29">
        <f t="shared" si="185"/>
        <v>26504869</v>
      </c>
      <c r="AI292" s="109">
        <f t="shared" si="186"/>
        <v>4.8375849968614951E-2</v>
      </c>
      <c r="AJ292" s="109">
        <f t="shared" si="180"/>
        <v>2.02858221799028E-3</v>
      </c>
    </row>
    <row r="293" spans="1:36" s="11" customFormat="1" outlineLevel="1" x14ac:dyDescent="0.25">
      <c r="A293" s="22">
        <v>5</v>
      </c>
      <c r="B293" s="23"/>
      <c r="C293" s="176" t="s">
        <v>624</v>
      </c>
      <c r="D293" s="509">
        <v>44895</v>
      </c>
      <c r="E293" s="158" t="s">
        <v>625</v>
      </c>
      <c r="F293" s="158" t="s">
        <v>134</v>
      </c>
      <c r="G293" s="176" t="s">
        <v>135</v>
      </c>
      <c r="H293" s="25"/>
      <c r="I293" s="25"/>
      <c r="J293" s="629"/>
      <c r="K293" s="326">
        <v>28648594</v>
      </c>
      <c r="L293" s="78"/>
      <c r="M293" s="28"/>
      <c r="N293" s="28"/>
      <c r="O293" s="28"/>
      <c r="P293" s="78"/>
      <c r="Q293" s="78"/>
      <c r="R293" s="28"/>
      <c r="S293" s="28"/>
      <c r="T293" s="28"/>
      <c r="U293" s="29">
        <f t="shared" si="181"/>
        <v>0</v>
      </c>
      <c r="V293" s="28"/>
      <c r="W293" s="28"/>
      <c r="X293" s="28"/>
      <c r="Y293" s="29">
        <f t="shared" si="182"/>
        <v>0</v>
      </c>
      <c r="Z293" s="28"/>
      <c r="AA293" s="28"/>
      <c r="AB293" s="28"/>
      <c r="AC293" s="29">
        <f t="shared" si="183"/>
        <v>0</v>
      </c>
      <c r="AD293" s="143"/>
      <c r="AE293" s="417"/>
      <c r="AF293" s="259">
        <v>28648594</v>
      </c>
      <c r="AG293" s="149">
        <f t="shared" si="184"/>
        <v>28648594</v>
      </c>
      <c r="AH293" s="29">
        <f t="shared" si="185"/>
        <v>28648594</v>
      </c>
      <c r="AI293" s="109">
        <f t="shared" si="186"/>
        <v>5.2288509147348075E-2</v>
      </c>
      <c r="AJ293" s="109">
        <f t="shared" si="180"/>
        <v>2.1926548046256344E-3</v>
      </c>
    </row>
    <row r="294" spans="1:36" s="11" customFormat="1" outlineLevel="1" x14ac:dyDescent="0.25">
      <c r="A294" s="22">
        <v>6</v>
      </c>
      <c r="B294" s="23"/>
      <c r="C294" s="176" t="s">
        <v>315</v>
      </c>
      <c r="D294" s="509">
        <v>44894</v>
      </c>
      <c r="E294" s="158" t="s">
        <v>626</v>
      </c>
      <c r="F294" s="158" t="s">
        <v>134</v>
      </c>
      <c r="G294" s="176" t="s">
        <v>135</v>
      </c>
      <c r="H294" s="25"/>
      <c r="I294" s="25"/>
      <c r="J294" s="629"/>
      <c r="K294" s="327">
        <v>21000000</v>
      </c>
      <c r="L294" s="78"/>
      <c r="M294" s="28"/>
      <c r="N294" s="28"/>
      <c r="O294" s="28"/>
      <c r="P294" s="78"/>
      <c r="Q294" s="78"/>
      <c r="R294" s="28"/>
      <c r="S294" s="28"/>
      <c r="T294" s="28"/>
      <c r="U294" s="29">
        <f t="shared" si="181"/>
        <v>0</v>
      </c>
      <c r="V294" s="28"/>
      <c r="W294" s="28"/>
      <c r="X294" s="28"/>
      <c r="Y294" s="29">
        <f t="shared" si="182"/>
        <v>0</v>
      </c>
      <c r="Z294" s="28"/>
      <c r="AA294" s="28"/>
      <c r="AB294" s="28"/>
      <c r="AC294" s="29">
        <f t="shared" si="183"/>
        <v>0</v>
      </c>
      <c r="AD294" s="143"/>
      <c r="AE294" s="418">
        <v>21000000</v>
      </c>
      <c r="AF294" s="261"/>
      <c r="AG294" s="149">
        <f t="shared" si="184"/>
        <v>21000000</v>
      </c>
      <c r="AH294" s="29">
        <f t="shared" si="185"/>
        <v>21000000</v>
      </c>
      <c r="AI294" s="109">
        <f t="shared" si="186"/>
        <v>3.8328536894142506E-2</v>
      </c>
      <c r="AJ294" s="109">
        <f t="shared" si="180"/>
        <v>1.6072604085610037E-3</v>
      </c>
    </row>
    <row r="295" spans="1:36" s="11" customFormat="1" outlineLevel="1" x14ac:dyDescent="0.25">
      <c r="A295" s="22">
        <v>7</v>
      </c>
      <c r="B295" s="23"/>
      <c r="C295" s="176" t="s">
        <v>313</v>
      </c>
      <c r="D295" s="509">
        <v>44894</v>
      </c>
      <c r="E295" s="158" t="s">
        <v>627</v>
      </c>
      <c r="F295" s="158" t="s">
        <v>134</v>
      </c>
      <c r="G295" s="176" t="s">
        <v>135</v>
      </c>
      <c r="H295" s="25"/>
      <c r="I295" s="25"/>
      <c r="J295" s="629"/>
      <c r="K295" s="327">
        <v>21000000</v>
      </c>
      <c r="L295" s="78"/>
      <c r="M295" s="28"/>
      <c r="N295" s="28"/>
      <c r="O295" s="28"/>
      <c r="P295" s="78"/>
      <c r="Q295" s="78"/>
      <c r="R295" s="28"/>
      <c r="S295" s="28"/>
      <c r="T295" s="28"/>
      <c r="U295" s="29">
        <f t="shared" si="181"/>
        <v>0</v>
      </c>
      <c r="V295" s="28"/>
      <c r="W295" s="28"/>
      <c r="X295" s="28"/>
      <c r="Y295" s="29">
        <f t="shared" si="182"/>
        <v>0</v>
      </c>
      <c r="Z295" s="28"/>
      <c r="AA295" s="28"/>
      <c r="AB295" s="28"/>
      <c r="AC295" s="29">
        <f t="shared" si="183"/>
        <v>0</v>
      </c>
      <c r="AD295" s="143"/>
      <c r="AE295" s="418">
        <v>21000000</v>
      </c>
      <c r="AF295" s="261"/>
      <c r="AG295" s="149">
        <f t="shared" si="184"/>
        <v>21000000</v>
      </c>
      <c r="AH295" s="29">
        <f t="shared" si="185"/>
        <v>21000000</v>
      </c>
      <c r="AI295" s="109">
        <f t="shared" si="186"/>
        <v>3.8328536894142506E-2</v>
      </c>
      <c r="AJ295" s="109">
        <f t="shared" si="180"/>
        <v>1.6072604085610037E-3</v>
      </c>
    </row>
    <row r="296" spans="1:36" s="11" customFormat="1" outlineLevel="1" x14ac:dyDescent="0.25">
      <c r="A296" s="22">
        <v>8</v>
      </c>
      <c r="B296" s="23"/>
      <c r="C296" s="176" t="s">
        <v>309</v>
      </c>
      <c r="D296" s="509">
        <v>44894</v>
      </c>
      <c r="E296" s="158" t="s">
        <v>628</v>
      </c>
      <c r="F296" s="158" t="s">
        <v>134</v>
      </c>
      <c r="G296" s="176" t="s">
        <v>135</v>
      </c>
      <c r="H296" s="25"/>
      <c r="I296" s="25"/>
      <c r="J296" s="629"/>
      <c r="K296" s="327">
        <v>31259655</v>
      </c>
      <c r="L296" s="78"/>
      <c r="M296" s="28"/>
      <c r="N296" s="28"/>
      <c r="O296" s="28"/>
      <c r="P296" s="78"/>
      <c r="Q296" s="78"/>
      <c r="R296" s="28"/>
      <c r="S296" s="28"/>
      <c r="T296" s="28"/>
      <c r="U296" s="29">
        <f t="shared" si="181"/>
        <v>0</v>
      </c>
      <c r="V296" s="28"/>
      <c r="W296" s="28"/>
      <c r="X296" s="28"/>
      <c r="Y296" s="29">
        <f t="shared" si="182"/>
        <v>0</v>
      </c>
      <c r="Z296" s="28"/>
      <c r="AA296" s="28"/>
      <c r="AB296" s="28"/>
      <c r="AC296" s="29">
        <f t="shared" si="183"/>
        <v>0</v>
      </c>
      <c r="AD296" s="143"/>
      <c r="AE296" s="327">
        <v>31259655</v>
      </c>
      <c r="AF296" s="28"/>
      <c r="AG296" s="29">
        <f t="shared" si="184"/>
        <v>31259655</v>
      </c>
      <c r="AH296" s="29">
        <f t="shared" si="185"/>
        <v>31259655</v>
      </c>
      <c r="AI296" s="109">
        <f t="shared" si="186"/>
        <v>5.7054135236460295E-2</v>
      </c>
      <c r="AJ296" s="109">
        <f t="shared" si="180"/>
        <v>2.392495517465525E-3</v>
      </c>
    </row>
    <row r="297" spans="1:36" s="11" customFormat="1" outlineLevel="1" x14ac:dyDescent="0.25">
      <c r="A297" s="22">
        <v>9</v>
      </c>
      <c r="B297" s="23"/>
      <c r="C297" s="176" t="s">
        <v>629</v>
      </c>
      <c r="D297" s="509">
        <v>44895</v>
      </c>
      <c r="E297" s="158" t="s">
        <v>630</v>
      </c>
      <c r="F297" s="158" t="s">
        <v>134</v>
      </c>
      <c r="G297" s="176" t="s">
        <v>135</v>
      </c>
      <c r="H297" s="25"/>
      <c r="I297" s="25"/>
      <c r="J297" s="629"/>
      <c r="K297" s="327">
        <v>28612719</v>
      </c>
      <c r="L297" s="78"/>
      <c r="M297" s="28"/>
      <c r="N297" s="28"/>
      <c r="O297" s="28"/>
      <c r="P297" s="78"/>
      <c r="Q297" s="78"/>
      <c r="R297" s="28"/>
      <c r="S297" s="28"/>
      <c r="T297" s="28"/>
      <c r="U297" s="29">
        <f t="shared" si="181"/>
        <v>0</v>
      </c>
      <c r="V297" s="28"/>
      <c r="W297" s="28"/>
      <c r="X297" s="28"/>
      <c r="Y297" s="29">
        <f t="shared" si="182"/>
        <v>0</v>
      </c>
      <c r="Z297" s="28"/>
      <c r="AA297" s="28"/>
      <c r="AB297" s="28"/>
      <c r="AC297" s="29">
        <f t="shared" si="183"/>
        <v>0</v>
      </c>
      <c r="AD297" s="143"/>
      <c r="AE297" s="327">
        <v>28612719</v>
      </c>
      <c r="AF297" s="28"/>
      <c r="AG297" s="29">
        <f t="shared" si="184"/>
        <v>28612719</v>
      </c>
      <c r="AH297" s="29">
        <f t="shared" si="185"/>
        <v>28612719</v>
      </c>
      <c r="AI297" s="109">
        <f t="shared" si="186"/>
        <v>5.222303123015392E-2</v>
      </c>
      <c r="AJ297" s="109">
        <f t="shared" si="180"/>
        <v>2.1899090680943425E-3</v>
      </c>
    </row>
    <row r="298" spans="1:36" s="11" customFormat="1" outlineLevel="1" x14ac:dyDescent="0.25">
      <c r="A298" s="22">
        <v>10</v>
      </c>
      <c r="B298" s="23"/>
      <c r="C298" s="176" t="s">
        <v>631</v>
      </c>
      <c r="D298" s="509">
        <v>44895</v>
      </c>
      <c r="E298" s="158" t="s">
        <v>632</v>
      </c>
      <c r="F298" s="158" t="s">
        <v>134</v>
      </c>
      <c r="G298" s="176" t="s">
        <v>135</v>
      </c>
      <c r="H298" s="25"/>
      <c r="I298" s="25"/>
      <c r="J298" s="629"/>
      <c r="K298" s="252">
        <v>21000000</v>
      </c>
      <c r="L298" s="157"/>
      <c r="M298" s="28"/>
      <c r="N298" s="28"/>
      <c r="O298" s="28"/>
      <c r="P298" s="78"/>
      <c r="Q298" s="78"/>
      <c r="R298" s="28"/>
      <c r="S298" s="28"/>
      <c r="T298" s="28"/>
      <c r="U298" s="29">
        <f t="shared" si="181"/>
        <v>0</v>
      </c>
      <c r="V298" s="28"/>
      <c r="W298" s="28"/>
      <c r="X298" s="28"/>
      <c r="Y298" s="29">
        <f t="shared" si="182"/>
        <v>0</v>
      </c>
      <c r="Z298" s="28"/>
      <c r="AA298" s="28"/>
      <c r="AB298" s="28"/>
      <c r="AC298" s="29">
        <f t="shared" si="183"/>
        <v>0</v>
      </c>
      <c r="AD298" s="143"/>
      <c r="AE298" s="252">
        <v>21000000</v>
      </c>
      <c r="AF298" s="28"/>
      <c r="AG298" s="29">
        <f t="shared" si="184"/>
        <v>21000000</v>
      </c>
      <c r="AH298" s="29">
        <f t="shared" si="185"/>
        <v>21000000</v>
      </c>
      <c r="AI298" s="109">
        <f t="shared" si="186"/>
        <v>3.8328536894142506E-2</v>
      </c>
      <c r="AJ298" s="109">
        <f t="shared" si="180"/>
        <v>1.6072604085610037E-3</v>
      </c>
    </row>
    <row r="299" spans="1:36" s="11" customFormat="1" outlineLevel="1" x14ac:dyDescent="0.25">
      <c r="A299" s="22">
        <v>11</v>
      </c>
      <c r="B299" s="23"/>
      <c r="C299" s="176" t="s">
        <v>633</v>
      </c>
      <c r="D299" s="509">
        <v>44897</v>
      </c>
      <c r="E299" s="158" t="s">
        <v>634</v>
      </c>
      <c r="F299" s="158" t="s">
        <v>134</v>
      </c>
      <c r="G299" s="176" t="s">
        <v>135</v>
      </c>
      <c r="H299" s="25"/>
      <c r="I299" s="25"/>
      <c r="J299" s="629"/>
      <c r="K299" s="327">
        <v>21000000</v>
      </c>
      <c r="L299" s="78"/>
      <c r="M299" s="28"/>
      <c r="N299" s="28"/>
      <c r="O299" s="28"/>
      <c r="P299" s="78"/>
      <c r="Q299" s="78"/>
      <c r="R299" s="28"/>
      <c r="S299" s="28"/>
      <c r="T299" s="28"/>
      <c r="U299" s="29">
        <f t="shared" si="181"/>
        <v>0</v>
      </c>
      <c r="V299" s="28"/>
      <c r="W299" s="28"/>
      <c r="X299" s="28"/>
      <c r="Y299" s="29">
        <f t="shared" si="182"/>
        <v>0</v>
      </c>
      <c r="Z299" s="28"/>
      <c r="AA299" s="28"/>
      <c r="AB299" s="28"/>
      <c r="AC299" s="29">
        <f t="shared" si="183"/>
        <v>0</v>
      </c>
      <c r="AD299" s="143"/>
      <c r="AE299" s="327">
        <v>21000000</v>
      </c>
      <c r="AF299" s="28"/>
      <c r="AG299" s="29">
        <f t="shared" si="184"/>
        <v>21000000</v>
      </c>
      <c r="AH299" s="29">
        <f t="shared" si="185"/>
        <v>21000000</v>
      </c>
      <c r="AI299" s="109">
        <f t="shared" si="186"/>
        <v>3.8328536894142506E-2</v>
      </c>
      <c r="AJ299" s="109">
        <f t="shared" si="180"/>
        <v>1.6072604085610037E-3</v>
      </c>
    </row>
    <row r="300" spans="1:36" s="11" customFormat="1" outlineLevel="1" x14ac:dyDescent="0.25">
      <c r="A300" s="22">
        <v>12</v>
      </c>
      <c r="B300" s="23"/>
      <c r="C300" s="176" t="s">
        <v>635</v>
      </c>
      <c r="D300" s="509">
        <v>44895</v>
      </c>
      <c r="E300" s="158" t="s">
        <v>636</v>
      </c>
      <c r="F300" s="158" t="s">
        <v>134</v>
      </c>
      <c r="G300" s="176" t="s">
        <v>135</v>
      </c>
      <c r="H300" s="25"/>
      <c r="I300" s="25"/>
      <c r="J300" s="629"/>
      <c r="K300" s="327">
        <v>29857800</v>
      </c>
      <c r="L300" s="78"/>
      <c r="M300" s="28"/>
      <c r="N300" s="28"/>
      <c r="O300" s="28"/>
      <c r="P300" s="78"/>
      <c r="Q300" s="78"/>
      <c r="R300" s="28"/>
      <c r="S300" s="28"/>
      <c r="T300" s="28"/>
      <c r="U300" s="29">
        <f t="shared" si="181"/>
        <v>0</v>
      </c>
      <c r="V300" s="28"/>
      <c r="W300" s="28"/>
      <c r="X300" s="28"/>
      <c r="Y300" s="29">
        <f t="shared" si="182"/>
        <v>0</v>
      </c>
      <c r="Z300" s="28"/>
      <c r="AA300" s="28"/>
      <c r="AB300" s="28"/>
      <c r="AC300" s="29">
        <f t="shared" si="183"/>
        <v>0</v>
      </c>
      <c r="AD300" s="143"/>
      <c r="AE300" s="327">
        <v>29857800</v>
      </c>
      <c r="AF300" s="28"/>
      <c r="AG300" s="29">
        <f t="shared" si="184"/>
        <v>29857800</v>
      </c>
      <c r="AH300" s="29">
        <f t="shared" si="185"/>
        <v>29857800</v>
      </c>
      <c r="AI300" s="109">
        <f t="shared" si="186"/>
        <v>5.4495513756091817E-2</v>
      </c>
      <c r="AJ300" s="109">
        <f t="shared" si="180"/>
        <v>2.2852028488920349E-3</v>
      </c>
    </row>
    <row r="301" spans="1:36" s="11" customFormat="1" outlineLevel="1" x14ac:dyDescent="0.25">
      <c r="A301" s="22">
        <v>13</v>
      </c>
      <c r="B301" s="23"/>
      <c r="C301" s="176" t="s">
        <v>323</v>
      </c>
      <c r="D301" s="509">
        <v>44894</v>
      </c>
      <c r="E301" s="158" t="s">
        <v>637</v>
      </c>
      <c r="F301" s="158" t="s">
        <v>134</v>
      </c>
      <c r="G301" s="176" t="s">
        <v>135</v>
      </c>
      <c r="H301" s="25"/>
      <c r="I301" s="25"/>
      <c r="J301" s="629"/>
      <c r="K301" s="327">
        <v>25800250</v>
      </c>
      <c r="L301" s="78"/>
      <c r="M301" s="28"/>
      <c r="N301" s="28"/>
      <c r="O301" s="28"/>
      <c r="P301" s="78"/>
      <c r="Q301" s="78"/>
      <c r="R301" s="28"/>
      <c r="S301" s="28"/>
      <c r="T301" s="28"/>
      <c r="U301" s="29">
        <f t="shared" si="181"/>
        <v>0</v>
      </c>
      <c r="V301" s="28"/>
      <c r="W301" s="28"/>
      <c r="X301" s="28"/>
      <c r="Y301" s="29">
        <f t="shared" si="182"/>
        <v>0</v>
      </c>
      <c r="Z301" s="28"/>
      <c r="AA301" s="28"/>
      <c r="AB301" s="28"/>
      <c r="AC301" s="29">
        <f t="shared" si="183"/>
        <v>0</v>
      </c>
      <c r="AD301" s="143"/>
      <c r="AE301" s="327">
        <v>25800250</v>
      </c>
      <c r="AF301" s="28"/>
      <c r="AG301" s="29">
        <f t="shared" si="184"/>
        <v>25800250</v>
      </c>
      <c r="AH301" s="29">
        <f t="shared" si="185"/>
        <v>25800250</v>
      </c>
      <c r="AI301" s="109">
        <f t="shared" si="186"/>
        <v>4.7089801619195244E-2</v>
      </c>
      <c r="AJ301" s="109">
        <f t="shared" si="180"/>
        <v>1.9746533502845733E-3</v>
      </c>
    </row>
    <row r="302" spans="1:36" s="11" customFormat="1" outlineLevel="1" x14ac:dyDescent="0.25">
      <c r="A302" s="22">
        <v>14</v>
      </c>
      <c r="B302" s="23"/>
      <c r="C302" s="176" t="s">
        <v>321</v>
      </c>
      <c r="D302" s="509">
        <v>44894</v>
      </c>
      <c r="E302" s="158" t="s">
        <v>638</v>
      </c>
      <c r="F302" s="158" t="s">
        <v>134</v>
      </c>
      <c r="G302" s="176" t="s">
        <v>135</v>
      </c>
      <c r="H302" s="25"/>
      <c r="I302" s="25"/>
      <c r="J302" s="629"/>
      <c r="K302" s="327">
        <v>25456500</v>
      </c>
      <c r="L302" s="318"/>
      <c r="M302" s="28"/>
      <c r="N302" s="28"/>
      <c r="O302" s="28"/>
      <c r="P302" s="78"/>
      <c r="Q302" s="78"/>
      <c r="R302" s="28"/>
      <c r="S302" s="28"/>
      <c r="T302" s="28"/>
      <c r="U302" s="29">
        <f t="shared" si="181"/>
        <v>0</v>
      </c>
      <c r="V302" s="28"/>
      <c r="W302" s="28"/>
      <c r="X302" s="28"/>
      <c r="Y302" s="29">
        <f t="shared" si="182"/>
        <v>0</v>
      </c>
      <c r="Z302" s="28"/>
      <c r="AA302" s="28"/>
      <c r="AB302" s="28"/>
      <c r="AC302" s="29">
        <f t="shared" si="183"/>
        <v>0</v>
      </c>
      <c r="AD302" s="143"/>
      <c r="AE302" s="327">
        <v>25456500</v>
      </c>
      <c r="AF302" s="28"/>
      <c r="AG302" s="29">
        <f t="shared" si="184"/>
        <v>25456500</v>
      </c>
      <c r="AH302" s="29">
        <f t="shared" si="185"/>
        <v>25456500</v>
      </c>
      <c r="AI302" s="109">
        <f t="shared" si="186"/>
        <v>4.6462399973606607E-2</v>
      </c>
      <c r="AJ302" s="109">
        <f t="shared" si="180"/>
        <v>1.9483440281206281E-3</v>
      </c>
    </row>
    <row r="303" spans="1:36" s="11" customFormat="1" outlineLevel="1" x14ac:dyDescent="0.25">
      <c r="A303" s="22">
        <v>15</v>
      </c>
      <c r="B303" s="23"/>
      <c r="C303" s="176" t="s">
        <v>319</v>
      </c>
      <c r="D303" s="509">
        <v>44894</v>
      </c>
      <c r="E303" s="158" t="s">
        <v>639</v>
      </c>
      <c r="F303" s="158" t="s">
        <v>134</v>
      </c>
      <c r="G303" s="176" t="s">
        <v>135</v>
      </c>
      <c r="H303" s="25"/>
      <c r="I303" s="25"/>
      <c r="J303" s="676"/>
      <c r="K303" s="412">
        <v>21000000</v>
      </c>
      <c r="L303" s="262"/>
      <c r="M303" s="95"/>
      <c r="N303" s="28"/>
      <c r="O303" s="28"/>
      <c r="P303" s="78"/>
      <c r="Q303" s="78"/>
      <c r="R303" s="28"/>
      <c r="S303" s="28"/>
      <c r="T303" s="28"/>
      <c r="U303" s="29">
        <f t="shared" si="181"/>
        <v>0</v>
      </c>
      <c r="V303" s="28"/>
      <c r="W303" s="28"/>
      <c r="X303" s="28"/>
      <c r="Y303" s="29">
        <f t="shared" si="182"/>
        <v>0</v>
      </c>
      <c r="Z303" s="28"/>
      <c r="AA303" s="28"/>
      <c r="AB303" s="28"/>
      <c r="AC303" s="29">
        <f t="shared" si="183"/>
        <v>0</v>
      </c>
      <c r="AD303" s="336"/>
      <c r="AE303" s="327">
        <v>21000000</v>
      </c>
      <c r="AF303" s="335"/>
      <c r="AG303" s="29">
        <f t="shared" si="184"/>
        <v>21000000</v>
      </c>
      <c r="AH303" s="29">
        <f t="shared" si="185"/>
        <v>21000000</v>
      </c>
      <c r="AI303" s="109">
        <f t="shared" si="186"/>
        <v>3.8328536894142506E-2</v>
      </c>
      <c r="AJ303" s="109">
        <f t="shared" si="180"/>
        <v>1.6072604085610037E-3</v>
      </c>
    </row>
    <row r="304" spans="1:36" s="11" customFormat="1" outlineLevel="1" x14ac:dyDescent="0.25">
      <c r="A304" s="22">
        <v>16</v>
      </c>
      <c r="B304" s="23"/>
      <c r="C304" s="176" t="s">
        <v>325</v>
      </c>
      <c r="D304" s="509">
        <v>44894</v>
      </c>
      <c r="E304" s="158" t="s">
        <v>640</v>
      </c>
      <c r="F304" s="158" t="s">
        <v>134</v>
      </c>
      <c r="G304" s="176" t="s">
        <v>135</v>
      </c>
      <c r="H304" s="25"/>
      <c r="I304" s="25"/>
      <c r="J304" s="676"/>
      <c r="K304" s="412">
        <v>21000000</v>
      </c>
      <c r="L304" s="262"/>
      <c r="M304" s="95"/>
      <c r="N304" s="28"/>
      <c r="O304" s="28"/>
      <c r="P304" s="78"/>
      <c r="Q304" s="78"/>
      <c r="R304" s="28"/>
      <c r="S304" s="28"/>
      <c r="T304" s="28"/>
      <c r="U304" s="29">
        <f t="shared" si="181"/>
        <v>0</v>
      </c>
      <c r="V304" s="28"/>
      <c r="W304" s="28"/>
      <c r="X304" s="28"/>
      <c r="Y304" s="29">
        <f t="shared" si="182"/>
        <v>0</v>
      </c>
      <c r="Z304" s="28"/>
      <c r="AA304" s="28"/>
      <c r="AB304" s="28"/>
      <c r="AC304" s="266">
        <f t="shared" si="183"/>
        <v>0</v>
      </c>
      <c r="AD304" s="379"/>
      <c r="AE304" s="412">
        <v>21000000</v>
      </c>
      <c r="AF304" s="261"/>
      <c r="AG304" s="149">
        <f t="shared" si="184"/>
        <v>21000000</v>
      </c>
      <c r="AH304" s="29">
        <f t="shared" si="185"/>
        <v>21000000</v>
      </c>
      <c r="AI304" s="109">
        <f t="shared" si="186"/>
        <v>3.8328536894142506E-2</v>
      </c>
      <c r="AJ304" s="109">
        <f t="shared" si="180"/>
        <v>1.6072604085610037E-3</v>
      </c>
    </row>
    <row r="305" spans="1:36" s="11" customFormat="1" outlineLevel="1" x14ac:dyDescent="0.25">
      <c r="A305" s="22">
        <v>17</v>
      </c>
      <c r="B305" s="23"/>
      <c r="C305" s="176" t="s">
        <v>311</v>
      </c>
      <c r="D305" s="509">
        <v>44894</v>
      </c>
      <c r="E305" s="158" t="s">
        <v>641</v>
      </c>
      <c r="F305" s="158" t="s">
        <v>134</v>
      </c>
      <c r="G305" s="176" t="s">
        <v>135</v>
      </c>
      <c r="H305" s="25"/>
      <c r="I305" s="25"/>
      <c r="J305" s="676"/>
      <c r="K305" s="412">
        <v>28700000</v>
      </c>
      <c r="L305" s="262"/>
      <c r="M305" s="95"/>
      <c r="N305" s="28"/>
      <c r="O305" s="28"/>
      <c r="P305" s="78"/>
      <c r="Q305" s="78"/>
      <c r="R305" s="28"/>
      <c r="S305" s="28"/>
      <c r="T305" s="28"/>
      <c r="U305" s="29">
        <f t="shared" ref="U305:U309" si="187">SUM(R305:T305)</f>
        <v>0</v>
      </c>
      <c r="V305" s="28"/>
      <c r="W305" s="28"/>
      <c r="X305" s="28"/>
      <c r="Y305" s="29">
        <f t="shared" ref="Y305:Y309" si="188">SUM(V305:X305)</f>
        <v>0</v>
      </c>
      <c r="Z305" s="28"/>
      <c r="AA305" s="28"/>
      <c r="AB305" s="28"/>
      <c r="AC305" s="266">
        <f t="shared" ref="AC305:AC309" si="189">SUM(Z305:AB305)</f>
        <v>0</v>
      </c>
      <c r="AD305" s="379"/>
      <c r="AE305" s="412"/>
      <c r="AF305" s="412">
        <v>28700000</v>
      </c>
      <c r="AG305" s="149">
        <f t="shared" ref="AG305:AG309" si="190">SUM(AD305:AF305)</f>
        <v>28700000</v>
      </c>
      <c r="AH305" s="29">
        <f t="shared" ref="AH305:AH309" si="191">SUM(U305,Y305,AC305,AG305)</f>
        <v>28700000</v>
      </c>
      <c r="AI305" s="109">
        <f t="shared" ref="AI305:AI309" si="192">IF(ISERROR(AH305/$J$288),0,AH305/$J$288)</f>
        <v>5.2382333755328088E-2</v>
      </c>
      <c r="AJ305" s="109">
        <f t="shared" ref="AJ305:AJ309" si="193">IF(ISERROR(AH305/$AH$366),"-",AH305/$AH$366)</f>
        <v>2.1965892250333718E-3</v>
      </c>
    </row>
    <row r="306" spans="1:36" s="11" customFormat="1" outlineLevel="1" x14ac:dyDescent="0.25">
      <c r="A306" s="22">
        <v>18</v>
      </c>
      <c r="B306" s="23"/>
      <c r="C306" s="176" t="s">
        <v>209</v>
      </c>
      <c r="D306" s="509">
        <v>44901</v>
      </c>
      <c r="E306" s="158" t="s">
        <v>642</v>
      </c>
      <c r="F306" s="158" t="s">
        <v>134</v>
      </c>
      <c r="G306" s="176" t="s">
        <v>135</v>
      </c>
      <c r="H306" s="25"/>
      <c r="I306" s="25"/>
      <c r="J306" s="676"/>
      <c r="K306" s="412">
        <v>24660256</v>
      </c>
      <c r="L306" s="262"/>
      <c r="M306" s="95"/>
      <c r="N306" s="28"/>
      <c r="O306" s="28"/>
      <c r="P306" s="78"/>
      <c r="Q306" s="78"/>
      <c r="R306" s="28"/>
      <c r="S306" s="28"/>
      <c r="T306" s="28"/>
      <c r="U306" s="29">
        <f t="shared" si="187"/>
        <v>0</v>
      </c>
      <c r="V306" s="28"/>
      <c r="W306" s="28"/>
      <c r="X306" s="28"/>
      <c r="Y306" s="29">
        <f t="shared" si="188"/>
        <v>0</v>
      </c>
      <c r="Z306" s="28"/>
      <c r="AA306" s="28"/>
      <c r="AB306" s="28"/>
      <c r="AC306" s="266">
        <f t="shared" si="189"/>
        <v>0</v>
      </c>
      <c r="AD306" s="379"/>
      <c r="AE306" s="412"/>
      <c r="AF306" s="412">
        <v>24660256</v>
      </c>
      <c r="AG306" s="149">
        <f t="shared" si="190"/>
        <v>24660256</v>
      </c>
      <c r="AH306" s="29">
        <f t="shared" si="191"/>
        <v>24660256</v>
      </c>
      <c r="AI306" s="109">
        <f t="shared" si="192"/>
        <v>4.5009120567380906E-2</v>
      </c>
      <c r="AJ306" s="109">
        <f t="shared" si="193"/>
        <v>1.8874025301799497E-3</v>
      </c>
    </row>
    <row r="307" spans="1:36" s="11" customFormat="1" outlineLevel="1" x14ac:dyDescent="0.25">
      <c r="A307" s="22">
        <v>19</v>
      </c>
      <c r="B307" s="23"/>
      <c r="C307" s="176" t="s">
        <v>205</v>
      </c>
      <c r="D307" s="509">
        <v>44901</v>
      </c>
      <c r="E307" s="158" t="s">
        <v>643</v>
      </c>
      <c r="F307" s="158" t="s">
        <v>134</v>
      </c>
      <c r="G307" s="176" t="s">
        <v>135</v>
      </c>
      <c r="H307" s="25"/>
      <c r="I307" s="25"/>
      <c r="J307" s="676"/>
      <c r="K307" s="412">
        <v>26768765</v>
      </c>
      <c r="L307" s="262"/>
      <c r="M307" s="95"/>
      <c r="N307" s="28"/>
      <c r="O307" s="28"/>
      <c r="P307" s="78"/>
      <c r="Q307" s="78"/>
      <c r="R307" s="28"/>
      <c r="S307" s="28"/>
      <c r="T307" s="28"/>
      <c r="U307" s="29">
        <f t="shared" si="187"/>
        <v>0</v>
      </c>
      <c r="V307" s="28"/>
      <c r="W307" s="28"/>
      <c r="X307" s="28"/>
      <c r="Y307" s="29">
        <f t="shared" si="188"/>
        <v>0</v>
      </c>
      <c r="Z307" s="28"/>
      <c r="AA307" s="28"/>
      <c r="AB307" s="28"/>
      <c r="AC307" s="266">
        <f t="shared" si="189"/>
        <v>0</v>
      </c>
      <c r="AD307" s="379"/>
      <c r="AE307" s="412"/>
      <c r="AF307" s="412">
        <v>26768765</v>
      </c>
      <c r="AG307" s="149">
        <f t="shared" si="190"/>
        <v>26768765</v>
      </c>
      <c r="AH307" s="29">
        <f t="shared" si="191"/>
        <v>26768765</v>
      </c>
      <c r="AI307" s="109">
        <f t="shared" si="192"/>
        <v>4.8857504614910979E-2</v>
      </c>
      <c r="AJ307" s="109">
        <f t="shared" si="193"/>
        <v>2.048779817646357E-3</v>
      </c>
    </row>
    <row r="308" spans="1:36" s="11" customFormat="1" outlineLevel="1" x14ac:dyDescent="0.25">
      <c r="A308" s="22">
        <v>20</v>
      </c>
      <c r="B308" s="23"/>
      <c r="C308" s="176" t="s">
        <v>243</v>
      </c>
      <c r="D308" s="509">
        <v>44901</v>
      </c>
      <c r="E308" s="158" t="s">
        <v>644</v>
      </c>
      <c r="F308" s="158" t="s">
        <v>134</v>
      </c>
      <c r="G308" s="176" t="s">
        <v>135</v>
      </c>
      <c r="H308" s="25"/>
      <c r="I308" s="25"/>
      <c r="J308" s="676"/>
      <c r="K308" s="412">
        <v>48988620</v>
      </c>
      <c r="L308" s="262"/>
      <c r="M308" s="95"/>
      <c r="N308" s="28"/>
      <c r="O308" s="28"/>
      <c r="P308" s="78"/>
      <c r="Q308" s="78"/>
      <c r="R308" s="28"/>
      <c r="S308" s="28"/>
      <c r="T308" s="28"/>
      <c r="U308" s="29">
        <f t="shared" si="187"/>
        <v>0</v>
      </c>
      <c r="V308" s="28"/>
      <c r="W308" s="28"/>
      <c r="X308" s="28"/>
      <c r="Y308" s="29">
        <f t="shared" si="188"/>
        <v>0</v>
      </c>
      <c r="Z308" s="28"/>
      <c r="AA308" s="28"/>
      <c r="AB308" s="28"/>
      <c r="AC308" s="266">
        <f t="shared" si="189"/>
        <v>0</v>
      </c>
      <c r="AD308" s="379"/>
      <c r="AE308" s="412"/>
      <c r="AF308" s="412">
        <v>48988620</v>
      </c>
      <c r="AG308" s="149">
        <f t="shared" si="190"/>
        <v>48988620</v>
      </c>
      <c r="AH308" s="29">
        <f t="shared" si="191"/>
        <v>48988620</v>
      </c>
      <c r="AI308" s="109">
        <f t="shared" si="192"/>
        <v>8.9412482336339402E-2</v>
      </c>
      <c r="AJ308" s="109">
        <f t="shared" si="193"/>
        <v>3.7494033045733215E-3</v>
      </c>
    </row>
    <row r="309" spans="1:36" s="11" customFormat="1" outlineLevel="1" x14ac:dyDescent="0.25">
      <c r="A309" s="22">
        <v>21</v>
      </c>
      <c r="B309" s="23"/>
      <c r="C309" s="176" t="s">
        <v>645</v>
      </c>
      <c r="D309" s="509">
        <v>44908</v>
      </c>
      <c r="E309" s="158" t="s">
        <v>646</v>
      </c>
      <c r="F309" s="158" t="s">
        <v>134</v>
      </c>
      <c r="G309" s="176" t="s">
        <v>135</v>
      </c>
      <c r="H309" s="25"/>
      <c r="I309" s="25"/>
      <c r="J309" s="676"/>
      <c r="K309" s="412">
        <v>26950250</v>
      </c>
      <c r="L309" s="262"/>
      <c r="M309" s="95"/>
      <c r="N309" s="28"/>
      <c r="O309" s="28"/>
      <c r="P309" s="78"/>
      <c r="Q309" s="78"/>
      <c r="R309" s="28"/>
      <c r="S309" s="28"/>
      <c r="T309" s="28"/>
      <c r="U309" s="29">
        <f t="shared" si="187"/>
        <v>0</v>
      </c>
      <c r="V309" s="28"/>
      <c r="W309" s="28"/>
      <c r="X309" s="28"/>
      <c r="Y309" s="29">
        <f t="shared" si="188"/>
        <v>0</v>
      </c>
      <c r="Z309" s="28"/>
      <c r="AA309" s="28"/>
      <c r="AB309" s="28"/>
      <c r="AC309" s="266">
        <f t="shared" si="189"/>
        <v>0</v>
      </c>
      <c r="AD309" s="379"/>
      <c r="AE309" s="412"/>
      <c r="AF309" s="412">
        <v>26950250</v>
      </c>
      <c r="AG309" s="149">
        <f t="shared" si="190"/>
        <v>26950250</v>
      </c>
      <c r="AH309" s="29">
        <f t="shared" si="191"/>
        <v>26950250</v>
      </c>
      <c r="AI309" s="109">
        <f t="shared" si="192"/>
        <v>4.918874530625543E-2</v>
      </c>
      <c r="AJ309" s="109">
        <f t="shared" si="193"/>
        <v>2.0626699917057709E-3</v>
      </c>
    </row>
    <row r="310" spans="1:36" s="11" customFormat="1" x14ac:dyDescent="0.25">
      <c r="A310" s="574" t="s">
        <v>647</v>
      </c>
      <c r="B310" s="575"/>
      <c r="C310" s="575"/>
      <c r="D310" s="575"/>
      <c r="E310" s="575"/>
      <c r="F310" s="575"/>
      <c r="G310" s="575"/>
      <c r="H310" s="575"/>
      <c r="I310" s="576"/>
      <c r="J310" s="222">
        <f>+J288</f>
        <v>547894642</v>
      </c>
      <c r="K310" s="231">
        <f>SUM(K289:K309)</f>
        <v>547894642</v>
      </c>
      <c r="L310" s="530"/>
      <c r="M310" s="222">
        <f>SUM(M289:M309)</f>
        <v>0</v>
      </c>
      <c r="N310" s="222">
        <f>SUM(N289:N309)</f>
        <v>0</v>
      </c>
      <c r="O310" s="222">
        <f>SUM(O289:O309)</f>
        <v>0</v>
      </c>
      <c r="P310" s="223"/>
      <c r="Q310" s="538"/>
      <c r="R310" s="222">
        <f t="shared" ref="R310:AH310" si="194">SUM(R289:R309)</f>
        <v>0</v>
      </c>
      <c r="S310" s="222">
        <f t="shared" si="194"/>
        <v>0</v>
      </c>
      <c r="T310" s="222">
        <f t="shared" si="194"/>
        <v>0</v>
      </c>
      <c r="U310" s="222">
        <f t="shared" si="194"/>
        <v>0</v>
      </c>
      <c r="V310" s="222">
        <f t="shared" si="194"/>
        <v>0</v>
      </c>
      <c r="W310" s="222">
        <f t="shared" si="194"/>
        <v>0</v>
      </c>
      <c r="X310" s="222">
        <f t="shared" si="194"/>
        <v>0</v>
      </c>
      <c r="Y310" s="222">
        <f t="shared" si="194"/>
        <v>0</v>
      </c>
      <c r="Z310" s="222">
        <f t="shared" si="194"/>
        <v>0</v>
      </c>
      <c r="AA310" s="222">
        <f t="shared" si="194"/>
        <v>0</v>
      </c>
      <c r="AB310" s="222">
        <f t="shared" si="194"/>
        <v>0</v>
      </c>
      <c r="AC310" s="222">
        <f t="shared" si="194"/>
        <v>0</v>
      </c>
      <c r="AD310" s="231">
        <f t="shared" si="194"/>
        <v>0</v>
      </c>
      <c r="AE310" s="231">
        <f t="shared" si="194"/>
        <v>266986924</v>
      </c>
      <c r="AF310" s="231">
        <f t="shared" si="194"/>
        <v>280907718</v>
      </c>
      <c r="AG310" s="222">
        <f t="shared" si="194"/>
        <v>547894642</v>
      </c>
      <c r="AH310" s="222">
        <f t="shared" si="194"/>
        <v>547894642</v>
      </c>
      <c r="AI310" s="230">
        <f>IF(ISERROR(AH310/J310),0,AH310/J310)</f>
        <v>1</v>
      </c>
      <c r="AJ310" s="230">
        <f>IF(ISERROR(AH310/$AH$366),0,AH310/$AH$366)</f>
        <v>4.1933779340443088E-2</v>
      </c>
    </row>
    <row r="311" spans="1:36" x14ac:dyDescent="0.25">
      <c r="A311" s="620" t="s">
        <v>74</v>
      </c>
      <c r="B311" s="621"/>
      <c r="C311" s="621"/>
      <c r="D311" s="621"/>
      <c r="E311" s="622"/>
      <c r="F311" s="16"/>
      <c r="G311" s="5"/>
      <c r="H311" s="17"/>
      <c r="I311" s="17"/>
      <c r="J311" s="628">
        <v>1928443298</v>
      </c>
      <c r="K311" s="7"/>
      <c r="L311" s="18"/>
      <c r="M311" s="19"/>
      <c r="N311" s="19"/>
      <c r="O311" s="19"/>
      <c r="P311" s="5"/>
      <c r="Q311" s="20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108"/>
      <c r="AJ311" s="108"/>
    </row>
    <row r="312" spans="1:36" s="11" customFormat="1" outlineLevel="1" x14ac:dyDescent="0.25">
      <c r="A312" s="23">
        <v>1</v>
      </c>
      <c r="B312" s="23"/>
      <c r="C312" s="319" t="s">
        <v>648</v>
      </c>
      <c r="D312" s="509"/>
      <c r="E312" s="158" t="s">
        <v>649</v>
      </c>
      <c r="F312" s="158" t="s">
        <v>134</v>
      </c>
      <c r="G312" s="176" t="s">
        <v>135</v>
      </c>
      <c r="H312" s="25"/>
      <c r="I312" s="25"/>
      <c r="J312" s="629"/>
      <c r="K312" s="79">
        <v>8680000</v>
      </c>
      <c r="L312" s="79"/>
      <c r="M312" s="28"/>
      <c r="N312" s="28"/>
      <c r="O312" s="28"/>
      <c r="P312" s="78"/>
      <c r="Q312" s="78"/>
      <c r="R312" s="28"/>
      <c r="S312" s="28"/>
      <c r="T312" s="28"/>
      <c r="U312" s="29">
        <f>SUM(R312:T312)</f>
        <v>0</v>
      </c>
      <c r="V312" s="28"/>
      <c r="W312" s="28"/>
      <c r="X312" s="28"/>
      <c r="Y312" s="29">
        <f>SUM(V312:X312)</f>
        <v>0</v>
      </c>
      <c r="Z312" s="28"/>
      <c r="AA312" s="28"/>
      <c r="AB312" s="28"/>
      <c r="AC312" s="29">
        <f>SUM(Z312:AB312)</f>
        <v>0</v>
      </c>
      <c r="AD312" s="28"/>
      <c r="AE312" s="143"/>
      <c r="AF312" s="79">
        <v>8680000</v>
      </c>
      <c r="AG312" s="29">
        <f>SUM(AD312:AF312)</f>
        <v>8680000</v>
      </c>
      <c r="AH312" s="29">
        <f t="shared" ref="AH312:AH313" si="195">SUM(U312,Y312,AC312,AG312)</f>
        <v>8680000</v>
      </c>
      <c r="AI312" s="109">
        <f>IF(ISERROR(AH312/$J$311),0,AH312/$J$311)</f>
        <v>4.5010397811551311E-3</v>
      </c>
      <c r="AJ312" s="109">
        <f t="shared" ref="AJ312:AJ352" si="196">IF(ISERROR(AH312/$AH$366),"-",AH312/$AH$366)</f>
        <v>6.6433430220521489E-4</v>
      </c>
    </row>
    <row r="313" spans="1:36" s="11" customFormat="1" outlineLevel="1" x14ac:dyDescent="0.25">
      <c r="A313" s="23">
        <v>2</v>
      </c>
      <c r="B313" s="23"/>
      <c r="C313" s="319" t="s">
        <v>650</v>
      </c>
      <c r="D313" s="509"/>
      <c r="E313" s="158" t="s">
        <v>651</v>
      </c>
      <c r="F313" s="158" t="s">
        <v>134</v>
      </c>
      <c r="G313" s="176" t="s">
        <v>135</v>
      </c>
      <c r="H313" s="33"/>
      <c r="I313" s="33"/>
      <c r="J313" s="629"/>
      <c r="K313" s="79">
        <v>14020000</v>
      </c>
      <c r="L313" s="79"/>
      <c r="M313" s="28"/>
      <c r="N313" s="28"/>
      <c r="O313" s="28"/>
      <c r="P313" s="154"/>
      <c r="Q313" s="154"/>
      <c r="R313" s="28"/>
      <c r="S313" s="28"/>
      <c r="T313" s="28"/>
      <c r="U313" s="29">
        <f t="shared" ref="U313" si="197">SUM(R313:T313)</f>
        <v>0</v>
      </c>
      <c r="V313" s="28"/>
      <c r="W313" s="28"/>
      <c r="X313" s="28"/>
      <c r="Y313" s="29">
        <f t="shared" ref="Y313" si="198">SUM(V313:X313)</f>
        <v>0</v>
      </c>
      <c r="Z313" s="28"/>
      <c r="AA313" s="28"/>
      <c r="AB313" s="28"/>
      <c r="AC313" s="29">
        <f t="shared" ref="AC313" si="199">SUM(Z313:AB313)</f>
        <v>0</v>
      </c>
      <c r="AD313" s="28"/>
      <c r="AE313" s="144"/>
      <c r="AF313" s="79">
        <v>14020000</v>
      </c>
      <c r="AG313" s="29">
        <f t="shared" ref="AG313" si="200">SUM(AD313:AF313)</f>
        <v>14020000</v>
      </c>
      <c r="AH313" s="29">
        <f t="shared" si="195"/>
        <v>14020000</v>
      </c>
      <c r="AI313" s="109">
        <f t="shared" ref="AI313:AI352" si="201">IF(ISERROR(AH313/$J$311),0,AH313/$J$311)</f>
        <v>7.2701126419118601E-3</v>
      </c>
      <c r="AJ313" s="109">
        <f t="shared" si="196"/>
        <v>1.0730376632392985E-3</v>
      </c>
    </row>
    <row r="314" spans="1:36" s="11" customFormat="1" outlineLevel="1" x14ac:dyDescent="0.25">
      <c r="A314" s="23">
        <v>3</v>
      </c>
      <c r="B314" s="23"/>
      <c r="C314" s="176" t="s">
        <v>652</v>
      </c>
      <c r="D314" s="509">
        <v>44887</v>
      </c>
      <c r="E314" s="177" t="s">
        <v>653</v>
      </c>
      <c r="F314" s="158" t="s">
        <v>134</v>
      </c>
      <c r="G314" s="176" t="s">
        <v>135</v>
      </c>
      <c r="H314" s="33"/>
      <c r="I314" s="33"/>
      <c r="J314" s="629"/>
      <c r="K314" s="79">
        <v>30380000</v>
      </c>
      <c r="L314" s="79"/>
      <c r="M314" s="28"/>
      <c r="N314" s="28"/>
      <c r="O314" s="28"/>
      <c r="P314" s="154"/>
      <c r="Q314" s="154"/>
      <c r="R314" s="28"/>
      <c r="S314" s="28"/>
      <c r="T314" s="28"/>
      <c r="U314" s="29">
        <f t="shared" ref="U314:U359" si="202">SUM(R314:T314)</f>
        <v>0</v>
      </c>
      <c r="V314" s="28"/>
      <c r="W314" s="28"/>
      <c r="X314" s="28"/>
      <c r="Y314" s="29">
        <f t="shared" ref="Y314:Y359" si="203">SUM(V314:X314)</f>
        <v>0</v>
      </c>
      <c r="Z314" s="28"/>
      <c r="AA314" s="28"/>
      <c r="AB314" s="28"/>
      <c r="AC314" s="29">
        <f t="shared" ref="AC314:AC359" si="204">SUM(Z314:AB314)</f>
        <v>0</v>
      </c>
      <c r="AD314" s="28"/>
      <c r="AE314" s="144"/>
      <c r="AF314" s="79">
        <v>30380000</v>
      </c>
      <c r="AG314" s="29">
        <f t="shared" ref="AG314:AG352" si="205">SUM(AD314:AF314)</f>
        <v>30380000</v>
      </c>
      <c r="AH314" s="29">
        <f t="shared" ref="AH314:AH352" si="206">SUM(U314,Y314,AC314,AG314)</f>
        <v>30380000</v>
      </c>
      <c r="AI314" s="109">
        <f t="shared" si="201"/>
        <v>1.5753639234042958E-2</v>
      </c>
      <c r="AJ314" s="109">
        <f t="shared" si="196"/>
        <v>2.3251700577182522E-3</v>
      </c>
    </row>
    <row r="315" spans="1:36" s="11" customFormat="1" outlineLevel="1" x14ac:dyDescent="0.25">
      <c r="A315" s="23">
        <v>4</v>
      </c>
      <c r="B315" s="23"/>
      <c r="C315" s="176" t="s">
        <v>654</v>
      </c>
      <c r="D315" s="509">
        <v>44867</v>
      </c>
      <c r="E315" s="177" t="s">
        <v>655</v>
      </c>
      <c r="F315" s="158" t="s">
        <v>134</v>
      </c>
      <c r="G315" s="176" t="s">
        <v>135</v>
      </c>
      <c r="H315" s="33"/>
      <c r="I315" s="33"/>
      <c r="J315" s="629"/>
      <c r="K315" s="79">
        <v>22700000</v>
      </c>
      <c r="L315" s="79"/>
      <c r="M315" s="28"/>
      <c r="N315" s="28"/>
      <c r="O315" s="28"/>
      <c r="P315" s="154"/>
      <c r="Q315" s="154"/>
      <c r="R315" s="28"/>
      <c r="S315" s="28"/>
      <c r="T315" s="28"/>
      <c r="U315" s="29">
        <f t="shared" si="202"/>
        <v>0</v>
      </c>
      <c r="V315" s="28"/>
      <c r="W315" s="28"/>
      <c r="X315" s="28"/>
      <c r="Y315" s="29">
        <f t="shared" si="203"/>
        <v>0</v>
      </c>
      <c r="Z315" s="28"/>
      <c r="AA315" s="28"/>
      <c r="AB315" s="28"/>
      <c r="AC315" s="29">
        <f t="shared" si="204"/>
        <v>0</v>
      </c>
      <c r="AD315" s="28"/>
      <c r="AE315" s="144"/>
      <c r="AF315" s="79">
        <v>22700000</v>
      </c>
      <c r="AG315" s="29">
        <f t="shared" si="205"/>
        <v>22700000</v>
      </c>
      <c r="AH315" s="29">
        <f t="shared" si="206"/>
        <v>22700000</v>
      </c>
      <c r="AI315" s="109">
        <f t="shared" si="201"/>
        <v>1.1771152423066991E-2</v>
      </c>
      <c r="AJ315" s="109">
        <f t="shared" si="196"/>
        <v>1.7373719654445135E-3</v>
      </c>
    </row>
    <row r="316" spans="1:36" s="11" customFormat="1" outlineLevel="1" x14ac:dyDescent="0.25">
      <c r="A316" s="23">
        <v>5</v>
      </c>
      <c r="B316" s="23"/>
      <c r="C316" s="176" t="s">
        <v>656</v>
      </c>
      <c r="D316" s="509">
        <v>44895</v>
      </c>
      <c r="E316" s="177" t="s">
        <v>657</v>
      </c>
      <c r="F316" s="158" t="s">
        <v>134</v>
      </c>
      <c r="G316" s="176" t="s">
        <v>135</v>
      </c>
      <c r="H316" s="33"/>
      <c r="I316" s="33"/>
      <c r="J316" s="629"/>
      <c r="K316" s="79">
        <v>22700000</v>
      </c>
      <c r="L316" s="79"/>
      <c r="M316" s="28"/>
      <c r="N316" s="28"/>
      <c r="O316" s="28"/>
      <c r="P316" s="154"/>
      <c r="Q316" s="154"/>
      <c r="R316" s="28"/>
      <c r="S316" s="28"/>
      <c r="T316" s="28"/>
      <c r="U316" s="29">
        <f t="shared" si="202"/>
        <v>0</v>
      </c>
      <c r="V316" s="28"/>
      <c r="W316" s="28"/>
      <c r="X316" s="28"/>
      <c r="Y316" s="29">
        <f t="shared" si="203"/>
        <v>0</v>
      </c>
      <c r="Z316" s="28"/>
      <c r="AA316" s="28"/>
      <c r="AB316" s="28"/>
      <c r="AC316" s="29">
        <f t="shared" si="204"/>
        <v>0</v>
      </c>
      <c r="AD316" s="28"/>
      <c r="AE316" s="144"/>
      <c r="AF316" s="79">
        <v>22700000</v>
      </c>
      <c r="AG316" s="29">
        <f t="shared" si="205"/>
        <v>22700000</v>
      </c>
      <c r="AH316" s="29">
        <f t="shared" si="206"/>
        <v>22700000</v>
      </c>
      <c r="AI316" s="109">
        <f t="shared" si="201"/>
        <v>1.1771152423066991E-2</v>
      </c>
      <c r="AJ316" s="109">
        <f t="shared" si="196"/>
        <v>1.7373719654445135E-3</v>
      </c>
    </row>
    <row r="317" spans="1:36" s="11" customFormat="1" outlineLevel="1" x14ac:dyDescent="0.25">
      <c r="A317" s="23">
        <v>6</v>
      </c>
      <c r="B317" s="23"/>
      <c r="C317" s="176" t="s">
        <v>343</v>
      </c>
      <c r="D317" s="509">
        <v>44854</v>
      </c>
      <c r="E317" s="177" t="s">
        <v>658</v>
      </c>
      <c r="F317" s="158" t="s">
        <v>134</v>
      </c>
      <c r="G317" s="176" t="s">
        <v>135</v>
      </c>
      <c r="H317" s="33"/>
      <c r="I317" s="33"/>
      <c r="J317" s="629"/>
      <c r="K317" s="79">
        <v>21700000</v>
      </c>
      <c r="L317" s="79"/>
      <c r="M317" s="28"/>
      <c r="N317" s="28"/>
      <c r="O317" s="28"/>
      <c r="P317" s="154"/>
      <c r="Q317" s="154"/>
      <c r="R317" s="28"/>
      <c r="S317" s="28"/>
      <c r="T317" s="28"/>
      <c r="U317" s="29">
        <f t="shared" si="202"/>
        <v>0</v>
      </c>
      <c r="V317" s="28"/>
      <c r="W317" s="28"/>
      <c r="X317" s="28"/>
      <c r="Y317" s="29">
        <f t="shared" si="203"/>
        <v>0</v>
      </c>
      <c r="Z317" s="28"/>
      <c r="AA317" s="28"/>
      <c r="AB317" s="28"/>
      <c r="AC317" s="29">
        <f t="shared" si="204"/>
        <v>0</v>
      </c>
      <c r="AD317" s="28"/>
      <c r="AE317" s="144"/>
      <c r="AF317" s="79">
        <v>21700000</v>
      </c>
      <c r="AG317" s="29">
        <f t="shared" si="205"/>
        <v>21700000</v>
      </c>
      <c r="AH317" s="29">
        <f t="shared" si="206"/>
        <v>21700000</v>
      </c>
      <c r="AI317" s="109">
        <f t="shared" si="201"/>
        <v>1.1252599452887828E-2</v>
      </c>
      <c r="AJ317" s="109">
        <f t="shared" si="196"/>
        <v>1.6608357555130372E-3</v>
      </c>
    </row>
    <row r="318" spans="1:36" s="11" customFormat="1" outlineLevel="1" x14ac:dyDescent="0.25">
      <c r="A318" s="23">
        <v>7</v>
      </c>
      <c r="B318" s="23"/>
      <c r="C318" s="176" t="s">
        <v>659</v>
      </c>
      <c r="D318" s="509">
        <v>44869</v>
      </c>
      <c r="E318" s="177" t="s">
        <v>660</v>
      </c>
      <c r="F318" s="158" t="s">
        <v>134</v>
      </c>
      <c r="G318" s="176" t="s">
        <v>135</v>
      </c>
      <c r="H318" s="33"/>
      <c r="I318" s="33"/>
      <c r="J318" s="629"/>
      <c r="K318" s="79">
        <v>22700000</v>
      </c>
      <c r="L318" s="79"/>
      <c r="M318" s="28"/>
      <c r="N318" s="28"/>
      <c r="O318" s="28"/>
      <c r="P318" s="154"/>
      <c r="Q318" s="154"/>
      <c r="R318" s="28"/>
      <c r="S318" s="28"/>
      <c r="T318" s="28"/>
      <c r="U318" s="29">
        <f t="shared" si="202"/>
        <v>0</v>
      </c>
      <c r="V318" s="28"/>
      <c r="W318" s="28"/>
      <c r="X318" s="28"/>
      <c r="Y318" s="29">
        <f t="shared" si="203"/>
        <v>0</v>
      </c>
      <c r="Z318" s="28"/>
      <c r="AA318" s="28"/>
      <c r="AB318" s="28"/>
      <c r="AC318" s="29">
        <f t="shared" si="204"/>
        <v>0</v>
      </c>
      <c r="AD318" s="28"/>
      <c r="AE318" s="144"/>
      <c r="AF318" s="79">
        <v>22700000</v>
      </c>
      <c r="AG318" s="29">
        <f t="shared" si="205"/>
        <v>22700000</v>
      </c>
      <c r="AH318" s="29">
        <f t="shared" si="206"/>
        <v>22700000</v>
      </c>
      <c r="AI318" s="109">
        <f t="shared" si="201"/>
        <v>1.1771152423066991E-2</v>
      </c>
      <c r="AJ318" s="109">
        <f t="shared" si="196"/>
        <v>1.7373719654445135E-3</v>
      </c>
    </row>
    <row r="319" spans="1:36" s="11" customFormat="1" outlineLevel="1" x14ac:dyDescent="0.25">
      <c r="A319" s="23">
        <v>8</v>
      </c>
      <c r="B319" s="23"/>
      <c r="C319" s="319" t="s">
        <v>661</v>
      </c>
      <c r="D319" s="509"/>
      <c r="E319" s="158" t="s">
        <v>662</v>
      </c>
      <c r="F319" s="158" t="s">
        <v>134</v>
      </c>
      <c r="G319" s="176" t="s">
        <v>135</v>
      </c>
      <c r="H319" s="33"/>
      <c r="I319" s="33"/>
      <c r="J319" s="629"/>
      <c r="K319" s="79">
        <v>24000000</v>
      </c>
      <c r="L319" s="79"/>
      <c r="M319" s="28"/>
      <c r="N319" s="28"/>
      <c r="O319" s="28"/>
      <c r="P319" s="154"/>
      <c r="Q319" s="154"/>
      <c r="R319" s="28"/>
      <c r="S319" s="28"/>
      <c r="T319" s="28"/>
      <c r="U319" s="29">
        <f t="shared" si="202"/>
        <v>0</v>
      </c>
      <c r="V319" s="28"/>
      <c r="W319" s="28"/>
      <c r="X319" s="28"/>
      <c r="Y319" s="29">
        <f t="shared" si="203"/>
        <v>0</v>
      </c>
      <c r="Z319" s="28"/>
      <c r="AA319" s="28"/>
      <c r="AB319" s="28"/>
      <c r="AC319" s="29">
        <f t="shared" si="204"/>
        <v>0</v>
      </c>
      <c r="AD319" s="28"/>
      <c r="AE319" s="144"/>
      <c r="AF319" s="79">
        <v>24000000</v>
      </c>
      <c r="AG319" s="29">
        <f t="shared" si="205"/>
        <v>24000000</v>
      </c>
      <c r="AH319" s="29">
        <f t="shared" si="206"/>
        <v>24000000</v>
      </c>
      <c r="AI319" s="109">
        <f t="shared" si="201"/>
        <v>1.2445271284299902E-2</v>
      </c>
      <c r="AJ319" s="109">
        <f t="shared" si="196"/>
        <v>1.8368690383554329E-3</v>
      </c>
    </row>
    <row r="320" spans="1:36" s="11" customFormat="1" ht="12.75" customHeight="1" outlineLevel="1" x14ac:dyDescent="0.25">
      <c r="A320" s="23">
        <v>9</v>
      </c>
      <c r="B320" s="23"/>
      <c r="C320" s="176" t="s">
        <v>663</v>
      </c>
      <c r="D320" s="509">
        <v>44867</v>
      </c>
      <c r="E320" s="177" t="s">
        <v>664</v>
      </c>
      <c r="F320" s="158" t="s">
        <v>134</v>
      </c>
      <c r="G320" s="176" t="s">
        <v>135</v>
      </c>
      <c r="H320" s="33"/>
      <c r="I320" s="33"/>
      <c r="J320" s="629"/>
      <c r="K320" s="79">
        <v>34720000</v>
      </c>
      <c r="L320" s="79"/>
      <c r="M320" s="28"/>
      <c r="N320" s="28"/>
      <c r="O320" s="28"/>
      <c r="P320" s="154"/>
      <c r="Q320" s="154"/>
      <c r="R320" s="28"/>
      <c r="S320" s="28"/>
      <c r="T320" s="28"/>
      <c r="U320" s="29">
        <f t="shared" si="202"/>
        <v>0</v>
      </c>
      <c r="V320" s="28"/>
      <c r="W320" s="28"/>
      <c r="X320" s="28"/>
      <c r="Y320" s="29">
        <f t="shared" si="203"/>
        <v>0</v>
      </c>
      <c r="Z320" s="28"/>
      <c r="AA320" s="28"/>
      <c r="AB320" s="28"/>
      <c r="AC320" s="29">
        <f t="shared" si="204"/>
        <v>0</v>
      </c>
      <c r="AD320" s="28"/>
      <c r="AE320" s="144"/>
      <c r="AF320" s="79">
        <v>34720000</v>
      </c>
      <c r="AG320" s="29">
        <f t="shared" si="205"/>
        <v>34720000</v>
      </c>
      <c r="AH320" s="29">
        <f t="shared" si="206"/>
        <v>34720000</v>
      </c>
      <c r="AI320" s="109">
        <f t="shared" si="201"/>
        <v>1.8004159124620524E-2</v>
      </c>
      <c r="AJ320" s="109">
        <f t="shared" si="196"/>
        <v>2.6573372088208595E-3</v>
      </c>
    </row>
    <row r="321" spans="1:36" s="11" customFormat="1" outlineLevel="1" x14ac:dyDescent="0.25">
      <c r="A321" s="23">
        <v>10</v>
      </c>
      <c r="B321" s="23"/>
      <c r="C321" s="176" t="s">
        <v>665</v>
      </c>
      <c r="D321" s="509">
        <v>44867</v>
      </c>
      <c r="E321" s="177" t="s">
        <v>666</v>
      </c>
      <c r="F321" s="158" t="s">
        <v>134</v>
      </c>
      <c r="G321" s="176" t="s">
        <v>135</v>
      </c>
      <c r="H321" s="33"/>
      <c r="I321" s="33"/>
      <c r="J321" s="629"/>
      <c r="K321" s="252">
        <v>95480000</v>
      </c>
      <c r="L321" s="79"/>
      <c r="M321" s="28"/>
      <c r="N321" s="28"/>
      <c r="O321" s="28"/>
      <c r="P321" s="154"/>
      <c r="Q321" s="154"/>
      <c r="R321" s="28"/>
      <c r="S321" s="28"/>
      <c r="T321" s="28"/>
      <c r="U321" s="29">
        <f t="shared" si="202"/>
        <v>0</v>
      </c>
      <c r="V321" s="28"/>
      <c r="W321" s="28"/>
      <c r="X321" s="28"/>
      <c r="Y321" s="29">
        <f t="shared" si="203"/>
        <v>0</v>
      </c>
      <c r="Z321" s="28"/>
      <c r="AA321" s="28"/>
      <c r="AB321" s="28"/>
      <c r="AC321" s="29">
        <f t="shared" si="204"/>
        <v>0</v>
      </c>
      <c r="AD321" s="28"/>
      <c r="AE321" s="144"/>
      <c r="AF321" s="79">
        <v>95480000</v>
      </c>
      <c r="AG321" s="29">
        <f t="shared" si="205"/>
        <v>95480000</v>
      </c>
      <c r="AH321" s="29">
        <f t="shared" si="206"/>
        <v>95480000</v>
      </c>
      <c r="AI321" s="109">
        <f t="shared" si="201"/>
        <v>4.9511437592706445E-2</v>
      </c>
      <c r="AJ321" s="109">
        <f t="shared" si="196"/>
        <v>7.3076773242573634E-3</v>
      </c>
    </row>
    <row r="322" spans="1:36" s="11" customFormat="1" outlineLevel="1" x14ac:dyDescent="0.25">
      <c r="A322" s="23">
        <v>11</v>
      </c>
      <c r="B322" s="23"/>
      <c r="C322" s="286" t="s">
        <v>667</v>
      </c>
      <c r="D322" s="509">
        <v>44869</v>
      </c>
      <c r="E322" s="177" t="s">
        <v>668</v>
      </c>
      <c r="F322" s="158" t="s">
        <v>134</v>
      </c>
      <c r="G322" s="176" t="s">
        <v>135</v>
      </c>
      <c r="H322" s="33"/>
      <c r="I322" s="33"/>
      <c r="J322" s="629"/>
      <c r="K322" s="252">
        <v>73780000</v>
      </c>
      <c r="L322" s="78"/>
      <c r="M322" s="28"/>
      <c r="N322" s="28"/>
      <c r="O322" s="28"/>
      <c r="P322" s="154"/>
      <c r="Q322" s="154"/>
      <c r="R322" s="28"/>
      <c r="S322" s="28"/>
      <c r="T322" s="28"/>
      <c r="U322" s="29">
        <f t="shared" si="202"/>
        <v>0</v>
      </c>
      <c r="V322" s="28"/>
      <c r="W322" s="28"/>
      <c r="X322" s="28"/>
      <c r="Y322" s="29">
        <f t="shared" si="203"/>
        <v>0</v>
      </c>
      <c r="Z322" s="28"/>
      <c r="AA322" s="28"/>
      <c r="AB322" s="28"/>
      <c r="AC322" s="29">
        <f t="shared" si="204"/>
        <v>0</v>
      </c>
      <c r="AD322" s="28"/>
      <c r="AE322" s="79">
        <v>73780000</v>
      </c>
      <c r="AF322" s="252"/>
      <c r="AG322" s="29">
        <f t="shared" si="205"/>
        <v>73780000</v>
      </c>
      <c r="AH322" s="29">
        <f t="shared" si="206"/>
        <v>73780000</v>
      </c>
      <c r="AI322" s="109">
        <f t="shared" si="201"/>
        <v>3.8258838139818618E-2</v>
      </c>
      <c r="AJ322" s="109">
        <f t="shared" si="196"/>
        <v>5.6468415687443265E-3</v>
      </c>
    </row>
    <row r="323" spans="1:36" s="11" customFormat="1" outlineLevel="1" x14ac:dyDescent="0.25">
      <c r="A323" s="23">
        <v>12</v>
      </c>
      <c r="B323" s="23"/>
      <c r="C323" s="286" t="s">
        <v>669</v>
      </c>
      <c r="D323" s="509">
        <v>44858</v>
      </c>
      <c r="E323" s="177" t="s">
        <v>670</v>
      </c>
      <c r="F323" s="158" t="s">
        <v>134</v>
      </c>
      <c r="G323" s="176" t="s">
        <v>135</v>
      </c>
      <c r="H323" s="33"/>
      <c r="I323" s="33"/>
      <c r="J323" s="629"/>
      <c r="K323" s="252">
        <v>28800000</v>
      </c>
      <c r="L323" s="78"/>
      <c r="M323" s="28"/>
      <c r="N323" s="28"/>
      <c r="O323" s="28"/>
      <c r="P323" s="154"/>
      <c r="Q323" s="154"/>
      <c r="R323" s="28"/>
      <c r="S323" s="28"/>
      <c r="T323" s="28"/>
      <c r="U323" s="29">
        <f t="shared" si="202"/>
        <v>0</v>
      </c>
      <c r="V323" s="28"/>
      <c r="W323" s="28"/>
      <c r="X323" s="28"/>
      <c r="Y323" s="29">
        <f t="shared" si="203"/>
        <v>0</v>
      </c>
      <c r="Z323" s="28"/>
      <c r="AA323" s="28"/>
      <c r="AB323" s="28"/>
      <c r="AC323" s="29">
        <f t="shared" si="204"/>
        <v>0</v>
      </c>
      <c r="AD323" s="28"/>
      <c r="AE323" s="79">
        <v>28800000</v>
      </c>
      <c r="AF323" s="252"/>
      <c r="AG323" s="29">
        <f t="shared" si="205"/>
        <v>28800000</v>
      </c>
      <c r="AH323" s="29">
        <f t="shared" si="206"/>
        <v>28800000</v>
      </c>
      <c r="AI323" s="109">
        <f t="shared" si="201"/>
        <v>1.4934325541159883E-2</v>
      </c>
      <c r="AJ323" s="109">
        <f t="shared" si="196"/>
        <v>2.2042428460265192E-3</v>
      </c>
    </row>
    <row r="324" spans="1:36" s="11" customFormat="1" outlineLevel="1" x14ac:dyDescent="0.25">
      <c r="A324" s="23">
        <v>13</v>
      </c>
      <c r="B324" s="23"/>
      <c r="C324" s="286" t="s">
        <v>671</v>
      </c>
      <c r="D324" s="509">
        <v>44867</v>
      </c>
      <c r="E324" s="177" t="s">
        <v>672</v>
      </c>
      <c r="F324" s="158" t="s">
        <v>134</v>
      </c>
      <c r="G324" s="176" t="s">
        <v>135</v>
      </c>
      <c r="H324" s="33"/>
      <c r="I324" s="33"/>
      <c r="J324" s="629"/>
      <c r="K324" s="252">
        <v>21700000</v>
      </c>
      <c r="L324" s="78"/>
      <c r="M324" s="28"/>
      <c r="N324" s="28"/>
      <c r="O324" s="28"/>
      <c r="P324" s="154"/>
      <c r="Q324" s="154"/>
      <c r="R324" s="28"/>
      <c r="S324" s="28"/>
      <c r="T324" s="28"/>
      <c r="U324" s="29">
        <f t="shared" si="202"/>
        <v>0</v>
      </c>
      <c r="V324" s="28"/>
      <c r="W324" s="28"/>
      <c r="X324" s="28"/>
      <c r="Y324" s="29">
        <f t="shared" si="203"/>
        <v>0</v>
      </c>
      <c r="Z324" s="28"/>
      <c r="AA324" s="28"/>
      <c r="AB324" s="28"/>
      <c r="AC324" s="29">
        <f t="shared" si="204"/>
        <v>0</v>
      </c>
      <c r="AD324" s="28"/>
      <c r="AE324" s="79">
        <v>21700000</v>
      </c>
      <c r="AF324" s="252"/>
      <c r="AG324" s="29">
        <f t="shared" si="205"/>
        <v>21700000</v>
      </c>
      <c r="AH324" s="29">
        <f t="shared" si="206"/>
        <v>21700000</v>
      </c>
      <c r="AI324" s="109">
        <f t="shared" si="201"/>
        <v>1.1252599452887828E-2</v>
      </c>
      <c r="AJ324" s="109">
        <f t="shared" si="196"/>
        <v>1.6608357555130372E-3</v>
      </c>
    </row>
    <row r="325" spans="1:36" s="11" customFormat="1" outlineLevel="1" x14ac:dyDescent="0.25">
      <c r="A325" s="23">
        <v>14</v>
      </c>
      <c r="B325" s="23"/>
      <c r="C325" s="286" t="s">
        <v>673</v>
      </c>
      <c r="D325" s="509">
        <v>44887</v>
      </c>
      <c r="E325" s="177" t="s">
        <v>674</v>
      </c>
      <c r="F325" s="158" t="s">
        <v>134</v>
      </c>
      <c r="G325" s="176" t="s">
        <v>135</v>
      </c>
      <c r="H325" s="33"/>
      <c r="I325" s="33"/>
      <c r="J325" s="629"/>
      <c r="K325" s="79">
        <v>21700000</v>
      </c>
      <c r="L325" s="78"/>
      <c r="M325" s="28"/>
      <c r="N325" s="28"/>
      <c r="O325" s="28"/>
      <c r="P325" s="154"/>
      <c r="Q325" s="154"/>
      <c r="R325" s="28"/>
      <c r="S325" s="28"/>
      <c r="T325" s="28"/>
      <c r="U325" s="29">
        <f t="shared" si="202"/>
        <v>0</v>
      </c>
      <c r="V325" s="28"/>
      <c r="W325" s="28"/>
      <c r="X325" s="28"/>
      <c r="Y325" s="29">
        <f t="shared" si="203"/>
        <v>0</v>
      </c>
      <c r="Z325" s="28"/>
      <c r="AA325" s="28"/>
      <c r="AB325" s="28"/>
      <c r="AC325" s="29">
        <f t="shared" si="204"/>
        <v>0</v>
      </c>
      <c r="AD325" s="28"/>
      <c r="AE325" s="144"/>
      <c r="AF325" s="79">
        <v>21700000</v>
      </c>
      <c r="AG325" s="29">
        <f t="shared" si="205"/>
        <v>21700000</v>
      </c>
      <c r="AH325" s="29">
        <f t="shared" si="206"/>
        <v>21700000</v>
      </c>
      <c r="AI325" s="109">
        <f t="shared" si="201"/>
        <v>1.1252599452887828E-2</v>
      </c>
      <c r="AJ325" s="109">
        <f t="shared" si="196"/>
        <v>1.6608357555130372E-3</v>
      </c>
    </row>
    <row r="326" spans="1:36" s="11" customFormat="1" outlineLevel="1" x14ac:dyDescent="0.25">
      <c r="A326" s="23">
        <v>15</v>
      </c>
      <c r="B326" s="23"/>
      <c r="C326" s="286" t="s">
        <v>675</v>
      </c>
      <c r="D326" s="509">
        <v>44867</v>
      </c>
      <c r="E326" s="177" t="s">
        <v>676</v>
      </c>
      <c r="F326" s="158" t="s">
        <v>134</v>
      </c>
      <c r="G326" s="176" t="s">
        <v>135</v>
      </c>
      <c r="H326" s="33"/>
      <c r="I326" s="33"/>
      <c r="J326" s="629"/>
      <c r="K326" s="79">
        <v>45400000</v>
      </c>
      <c r="L326" s="78"/>
      <c r="M326" s="28"/>
      <c r="N326" s="28"/>
      <c r="O326" s="28"/>
      <c r="P326" s="154"/>
      <c r="Q326" s="154"/>
      <c r="R326" s="28"/>
      <c r="S326" s="28"/>
      <c r="T326" s="28"/>
      <c r="U326" s="29">
        <f t="shared" si="202"/>
        <v>0</v>
      </c>
      <c r="V326" s="28"/>
      <c r="W326" s="28"/>
      <c r="X326" s="28"/>
      <c r="Y326" s="29">
        <f t="shared" si="203"/>
        <v>0</v>
      </c>
      <c r="Z326" s="28"/>
      <c r="AA326" s="28"/>
      <c r="AB326" s="28"/>
      <c r="AC326" s="29">
        <f t="shared" si="204"/>
        <v>0</v>
      </c>
      <c r="AD326" s="28"/>
      <c r="AE326" s="144"/>
      <c r="AF326" s="79">
        <v>45400000</v>
      </c>
      <c r="AG326" s="29">
        <f t="shared" si="205"/>
        <v>45400000</v>
      </c>
      <c r="AH326" s="29">
        <f t="shared" si="206"/>
        <v>45400000</v>
      </c>
      <c r="AI326" s="109">
        <f t="shared" si="201"/>
        <v>2.3542304846133982E-2</v>
      </c>
      <c r="AJ326" s="109">
        <f t="shared" si="196"/>
        <v>3.4747439308890271E-3</v>
      </c>
    </row>
    <row r="327" spans="1:36" s="11" customFormat="1" outlineLevel="1" x14ac:dyDescent="0.25">
      <c r="A327" s="23">
        <v>16</v>
      </c>
      <c r="B327" s="23"/>
      <c r="C327" s="176" t="s">
        <v>677</v>
      </c>
      <c r="D327" s="509">
        <v>44875</v>
      </c>
      <c r="E327" s="177" t="s">
        <v>649</v>
      </c>
      <c r="F327" s="158" t="s">
        <v>134</v>
      </c>
      <c r="G327" s="176" t="s">
        <v>135</v>
      </c>
      <c r="H327" s="33"/>
      <c r="I327" s="33"/>
      <c r="J327" s="629"/>
      <c r="K327" s="79">
        <v>34720000</v>
      </c>
      <c r="L327" s="78"/>
      <c r="M327" s="28"/>
      <c r="N327" s="28"/>
      <c r="O327" s="28"/>
      <c r="P327" s="154"/>
      <c r="Q327" s="154"/>
      <c r="R327" s="28"/>
      <c r="S327" s="28"/>
      <c r="T327" s="28"/>
      <c r="U327" s="29">
        <f t="shared" si="202"/>
        <v>0</v>
      </c>
      <c r="V327" s="28"/>
      <c r="W327" s="28"/>
      <c r="X327" s="28"/>
      <c r="Y327" s="29">
        <f t="shared" si="203"/>
        <v>0</v>
      </c>
      <c r="Z327" s="28"/>
      <c r="AA327" s="28"/>
      <c r="AB327" s="28"/>
      <c r="AC327" s="29">
        <f t="shared" si="204"/>
        <v>0</v>
      </c>
      <c r="AD327" s="28"/>
      <c r="AE327" s="144"/>
      <c r="AF327" s="79">
        <v>34720000</v>
      </c>
      <c r="AG327" s="29">
        <f t="shared" si="205"/>
        <v>34720000</v>
      </c>
      <c r="AH327" s="29">
        <f t="shared" si="206"/>
        <v>34720000</v>
      </c>
      <c r="AI327" s="109">
        <f t="shared" si="201"/>
        <v>1.8004159124620524E-2</v>
      </c>
      <c r="AJ327" s="109">
        <f t="shared" si="196"/>
        <v>2.6573372088208595E-3</v>
      </c>
    </row>
    <row r="328" spans="1:36" s="11" customFormat="1" outlineLevel="1" x14ac:dyDescent="0.25">
      <c r="A328" s="23">
        <v>17</v>
      </c>
      <c r="B328" s="23"/>
      <c r="C328" s="176" t="s">
        <v>678</v>
      </c>
      <c r="D328" s="509">
        <v>44869</v>
      </c>
      <c r="E328" s="177" t="s">
        <v>679</v>
      </c>
      <c r="F328" s="158" t="s">
        <v>134</v>
      </c>
      <c r="G328" s="176" t="s">
        <v>135</v>
      </c>
      <c r="H328" s="33"/>
      <c r="I328" s="33"/>
      <c r="J328" s="629"/>
      <c r="K328" s="79">
        <v>78120000</v>
      </c>
      <c r="L328" s="78"/>
      <c r="M328" s="28"/>
      <c r="N328" s="28"/>
      <c r="O328" s="28"/>
      <c r="P328" s="154"/>
      <c r="Q328" s="154"/>
      <c r="R328" s="28"/>
      <c r="S328" s="28"/>
      <c r="T328" s="28"/>
      <c r="U328" s="29">
        <f t="shared" si="202"/>
        <v>0</v>
      </c>
      <c r="V328" s="28"/>
      <c r="W328" s="28"/>
      <c r="X328" s="28"/>
      <c r="Y328" s="29">
        <f t="shared" si="203"/>
        <v>0</v>
      </c>
      <c r="Z328" s="28"/>
      <c r="AA328" s="28"/>
      <c r="AB328" s="28"/>
      <c r="AC328" s="29">
        <f t="shared" si="204"/>
        <v>0</v>
      </c>
      <c r="AD328" s="28"/>
      <c r="AE328" s="144"/>
      <c r="AF328" s="79">
        <v>78120000</v>
      </c>
      <c r="AG328" s="29">
        <f t="shared" si="205"/>
        <v>78120000</v>
      </c>
      <c r="AH328" s="29">
        <f t="shared" si="206"/>
        <v>78120000</v>
      </c>
      <c r="AI328" s="109">
        <f t="shared" si="201"/>
        <v>4.0509358030396181E-2</v>
      </c>
      <c r="AJ328" s="109">
        <f t="shared" si="196"/>
        <v>5.9790087198469339E-3</v>
      </c>
    </row>
    <row r="329" spans="1:36" s="11" customFormat="1" outlineLevel="1" x14ac:dyDescent="0.25">
      <c r="A329" s="23">
        <v>18</v>
      </c>
      <c r="B329" s="23"/>
      <c r="C329" s="176" t="s">
        <v>680</v>
      </c>
      <c r="D329" s="509">
        <v>44875</v>
      </c>
      <c r="E329" s="177" t="s">
        <v>681</v>
      </c>
      <c r="F329" s="158" t="s">
        <v>134</v>
      </c>
      <c r="G329" s="176" t="s">
        <v>135</v>
      </c>
      <c r="H329" s="33"/>
      <c r="I329" s="33"/>
      <c r="J329" s="629"/>
      <c r="K329" s="79">
        <v>56420000</v>
      </c>
      <c r="L329" s="78"/>
      <c r="M329" s="28"/>
      <c r="N329" s="28"/>
      <c r="O329" s="28"/>
      <c r="P329" s="154"/>
      <c r="Q329" s="154"/>
      <c r="R329" s="28"/>
      <c r="S329" s="28"/>
      <c r="T329" s="28"/>
      <c r="U329" s="29">
        <f t="shared" si="202"/>
        <v>0</v>
      </c>
      <c r="V329" s="28"/>
      <c r="W329" s="28"/>
      <c r="X329" s="28"/>
      <c r="Y329" s="29">
        <f t="shared" si="203"/>
        <v>0</v>
      </c>
      <c r="Z329" s="28"/>
      <c r="AA329" s="28"/>
      <c r="AB329" s="28"/>
      <c r="AC329" s="29">
        <f t="shared" si="204"/>
        <v>0</v>
      </c>
      <c r="AD329" s="28"/>
      <c r="AE329" s="144"/>
      <c r="AF329" s="79">
        <v>56420000</v>
      </c>
      <c r="AG329" s="29">
        <f t="shared" si="205"/>
        <v>56420000</v>
      </c>
      <c r="AH329" s="29">
        <f t="shared" si="206"/>
        <v>56420000</v>
      </c>
      <c r="AI329" s="109">
        <f t="shared" si="201"/>
        <v>2.9256758577508354E-2</v>
      </c>
      <c r="AJ329" s="109">
        <f t="shared" si="196"/>
        <v>4.3181729643338969E-3</v>
      </c>
    </row>
    <row r="330" spans="1:36" s="11" customFormat="1" outlineLevel="1" x14ac:dyDescent="0.25">
      <c r="A330" s="23">
        <v>19</v>
      </c>
      <c r="B330" s="23"/>
      <c r="C330" s="176" t="s">
        <v>362</v>
      </c>
      <c r="D330" s="509">
        <v>44854</v>
      </c>
      <c r="E330" s="177" t="s">
        <v>682</v>
      </c>
      <c r="F330" s="158" t="s">
        <v>134</v>
      </c>
      <c r="G330" s="176" t="s">
        <v>135</v>
      </c>
      <c r="H330" s="33"/>
      <c r="I330" s="33"/>
      <c r="J330" s="629"/>
      <c r="K330" s="79">
        <v>91140000</v>
      </c>
      <c r="L330" s="78"/>
      <c r="M330" s="28"/>
      <c r="N330" s="28"/>
      <c r="O330" s="28"/>
      <c r="P330" s="154"/>
      <c r="Q330" s="154"/>
      <c r="R330" s="28"/>
      <c r="S330" s="28"/>
      <c r="T330" s="28"/>
      <c r="U330" s="29">
        <f t="shared" si="202"/>
        <v>0</v>
      </c>
      <c r="V330" s="28"/>
      <c r="W330" s="28"/>
      <c r="X330" s="28"/>
      <c r="Y330" s="29">
        <f t="shared" si="203"/>
        <v>0</v>
      </c>
      <c r="Z330" s="28"/>
      <c r="AA330" s="28"/>
      <c r="AB330" s="28"/>
      <c r="AC330" s="29">
        <f t="shared" si="204"/>
        <v>0</v>
      </c>
      <c r="AD330" s="28"/>
      <c r="AE330" s="144"/>
      <c r="AF330" s="79">
        <v>91140000</v>
      </c>
      <c r="AG330" s="29">
        <f t="shared" si="205"/>
        <v>91140000</v>
      </c>
      <c r="AH330" s="29">
        <f t="shared" si="206"/>
        <v>91140000</v>
      </c>
      <c r="AI330" s="109">
        <f t="shared" si="201"/>
        <v>4.7260917702128882E-2</v>
      </c>
      <c r="AJ330" s="109">
        <f t="shared" si="196"/>
        <v>6.975510173154756E-3</v>
      </c>
    </row>
    <row r="331" spans="1:36" s="11" customFormat="1" outlineLevel="1" x14ac:dyDescent="0.25">
      <c r="A331" s="23">
        <v>20</v>
      </c>
      <c r="B331" s="23"/>
      <c r="C331" s="176" t="s">
        <v>683</v>
      </c>
      <c r="D331" s="509">
        <v>44876</v>
      </c>
      <c r="E331" s="177" t="s">
        <v>684</v>
      </c>
      <c r="F331" s="158" t="s">
        <v>134</v>
      </c>
      <c r="G331" s="176" t="s">
        <v>135</v>
      </c>
      <c r="H331" s="33"/>
      <c r="I331" s="33"/>
      <c r="J331" s="629"/>
      <c r="K331" s="79">
        <v>52080000</v>
      </c>
      <c r="L331" s="78"/>
      <c r="M331" s="28"/>
      <c r="N331" s="28"/>
      <c r="O331" s="28"/>
      <c r="P331" s="154"/>
      <c r="Q331" s="154"/>
      <c r="R331" s="28"/>
      <c r="S331" s="28"/>
      <c r="T331" s="28"/>
      <c r="U331" s="29">
        <f t="shared" si="202"/>
        <v>0</v>
      </c>
      <c r="V331" s="28"/>
      <c r="W331" s="28"/>
      <c r="X331" s="28"/>
      <c r="Y331" s="29">
        <f t="shared" si="203"/>
        <v>0</v>
      </c>
      <c r="Z331" s="28"/>
      <c r="AA331" s="28"/>
      <c r="AB331" s="28"/>
      <c r="AC331" s="29">
        <f t="shared" si="204"/>
        <v>0</v>
      </c>
      <c r="AD331" s="28"/>
      <c r="AE331" s="144"/>
      <c r="AF331" s="79">
        <v>52080000</v>
      </c>
      <c r="AG331" s="29">
        <f t="shared" si="205"/>
        <v>52080000</v>
      </c>
      <c r="AH331" s="29">
        <f t="shared" si="206"/>
        <v>52080000</v>
      </c>
      <c r="AI331" s="109">
        <f t="shared" si="201"/>
        <v>2.7006238686930788E-2</v>
      </c>
      <c r="AJ331" s="109">
        <f t="shared" si="196"/>
        <v>3.9860058132312895E-3</v>
      </c>
    </row>
    <row r="332" spans="1:36" s="11" customFormat="1" outlineLevel="1" x14ac:dyDescent="0.25">
      <c r="A332" s="23">
        <v>21</v>
      </c>
      <c r="B332" s="23"/>
      <c r="C332" s="176" t="s">
        <v>685</v>
      </c>
      <c r="D332" s="509">
        <v>44876</v>
      </c>
      <c r="E332" s="177" t="s">
        <v>686</v>
      </c>
      <c r="F332" s="158" t="s">
        <v>134</v>
      </c>
      <c r="G332" s="176" t="s">
        <v>135</v>
      </c>
      <c r="H332" s="33"/>
      <c r="I332" s="33"/>
      <c r="J332" s="629"/>
      <c r="K332" s="79">
        <v>22700000</v>
      </c>
      <c r="L332" s="78"/>
      <c r="M332" s="28"/>
      <c r="N332" s="28"/>
      <c r="O332" s="28"/>
      <c r="P332" s="154"/>
      <c r="Q332" s="154"/>
      <c r="R332" s="28"/>
      <c r="S332" s="28"/>
      <c r="T332" s="28"/>
      <c r="U332" s="29">
        <f t="shared" si="202"/>
        <v>0</v>
      </c>
      <c r="V332" s="28"/>
      <c r="W332" s="28"/>
      <c r="X332" s="28"/>
      <c r="Y332" s="29">
        <f t="shared" si="203"/>
        <v>0</v>
      </c>
      <c r="Z332" s="28"/>
      <c r="AA332" s="28"/>
      <c r="AB332" s="28"/>
      <c r="AC332" s="29">
        <f t="shared" si="204"/>
        <v>0</v>
      </c>
      <c r="AD332" s="28"/>
      <c r="AE332" s="144"/>
      <c r="AF332" s="79">
        <v>22700000</v>
      </c>
      <c r="AG332" s="29">
        <f t="shared" si="205"/>
        <v>22700000</v>
      </c>
      <c r="AH332" s="29">
        <f t="shared" si="206"/>
        <v>22700000</v>
      </c>
      <c r="AI332" s="109">
        <f t="shared" si="201"/>
        <v>1.1771152423066991E-2</v>
      </c>
      <c r="AJ332" s="109">
        <f t="shared" si="196"/>
        <v>1.7373719654445135E-3</v>
      </c>
    </row>
    <row r="333" spans="1:36" s="11" customFormat="1" outlineLevel="1" x14ac:dyDescent="0.25">
      <c r="A333" s="23">
        <v>22</v>
      </c>
      <c r="B333" s="23"/>
      <c r="C333" s="176" t="s">
        <v>687</v>
      </c>
      <c r="D333" s="509">
        <v>44876</v>
      </c>
      <c r="E333" s="177" t="s">
        <v>688</v>
      </c>
      <c r="F333" s="158" t="s">
        <v>134</v>
      </c>
      <c r="G333" s="176" t="s">
        <v>135</v>
      </c>
      <c r="H333" s="33"/>
      <c r="I333" s="33"/>
      <c r="J333" s="629"/>
      <c r="K333" s="79">
        <v>73780000</v>
      </c>
      <c r="L333" s="78"/>
      <c r="M333" s="28"/>
      <c r="N333" s="28"/>
      <c r="O333" s="28"/>
      <c r="P333" s="154"/>
      <c r="Q333" s="154"/>
      <c r="R333" s="28"/>
      <c r="S333" s="28"/>
      <c r="T333" s="28"/>
      <c r="U333" s="29">
        <f t="shared" si="202"/>
        <v>0</v>
      </c>
      <c r="V333" s="28"/>
      <c r="W333" s="28"/>
      <c r="X333" s="28"/>
      <c r="Y333" s="29">
        <f t="shared" si="203"/>
        <v>0</v>
      </c>
      <c r="Z333" s="28"/>
      <c r="AA333" s="28"/>
      <c r="AB333" s="28"/>
      <c r="AC333" s="29">
        <f t="shared" si="204"/>
        <v>0</v>
      </c>
      <c r="AD333" s="28"/>
      <c r="AE333" s="144"/>
      <c r="AF333" s="79">
        <v>73780000</v>
      </c>
      <c r="AG333" s="29">
        <f t="shared" si="205"/>
        <v>73780000</v>
      </c>
      <c r="AH333" s="29">
        <f t="shared" si="206"/>
        <v>73780000</v>
      </c>
      <c r="AI333" s="109">
        <f t="shared" si="201"/>
        <v>3.8258838139818618E-2</v>
      </c>
      <c r="AJ333" s="109">
        <f t="shared" si="196"/>
        <v>5.6468415687443265E-3</v>
      </c>
    </row>
    <row r="334" spans="1:36" s="11" customFormat="1" outlineLevel="1" x14ac:dyDescent="0.25">
      <c r="A334" s="23">
        <v>23</v>
      </c>
      <c r="B334" s="23"/>
      <c r="C334" s="286" t="s">
        <v>689</v>
      </c>
      <c r="D334" s="509">
        <v>44890</v>
      </c>
      <c r="E334" s="177" t="s">
        <v>690</v>
      </c>
      <c r="F334" s="158" t="s">
        <v>134</v>
      </c>
      <c r="G334" s="176" t="s">
        <v>135</v>
      </c>
      <c r="H334" s="33"/>
      <c r="I334" s="33"/>
      <c r="J334" s="629"/>
      <c r="K334" s="79">
        <v>62963292</v>
      </c>
      <c r="L334" s="78"/>
      <c r="M334" s="28"/>
      <c r="N334" s="28"/>
      <c r="O334" s="28"/>
      <c r="P334" s="154"/>
      <c r="Q334" s="154"/>
      <c r="R334" s="28"/>
      <c r="S334" s="28"/>
      <c r="T334" s="28"/>
      <c r="U334" s="29">
        <f t="shared" si="202"/>
        <v>0</v>
      </c>
      <c r="V334" s="28"/>
      <c r="W334" s="28"/>
      <c r="X334" s="28"/>
      <c r="Y334" s="29">
        <f t="shared" si="203"/>
        <v>0</v>
      </c>
      <c r="Z334" s="28"/>
      <c r="AA334" s="28"/>
      <c r="AB334" s="28"/>
      <c r="AC334" s="29">
        <f t="shared" si="204"/>
        <v>0</v>
      </c>
      <c r="AD334" s="28"/>
      <c r="AE334" s="144"/>
      <c r="AF334" s="79">
        <v>62963292</v>
      </c>
      <c r="AG334" s="29">
        <f t="shared" si="205"/>
        <v>62963292</v>
      </c>
      <c r="AH334" s="29">
        <f t="shared" si="206"/>
        <v>62963292</v>
      </c>
      <c r="AI334" s="109">
        <f t="shared" si="201"/>
        <v>3.2649802078857905E-2</v>
      </c>
      <c r="AJ334" s="109">
        <f t="shared" si="196"/>
        <v>4.8189717344888465E-3</v>
      </c>
    </row>
    <row r="335" spans="1:36" s="11" customFormat="1" outlineLevel="1" x14ac:dyDescent="0.25">
      <c r="A335" s="23">
        <v>24</v>
      </c>
      <c r="B335" s="23"/>
      <c r="C335" s="176" t="s">
        <v>691</v>
      </c>
      <c r="D335" s="509">
        <v>44858</v>
      </c>
      <c r="E335" s="177" t="s">
        <v>692</v>
      </c>
      <c r="F335" s="158" t="s">
        <v>134</v>
      </c>
      <c r="G335" s="176" t="s">
        <v>135</v>
      </c>
      <c r="H335" s="33"/>
      <c r="I335" s="33"/>
      <c r="J335" s="629"/>
      <c r="K335" s="79">
        <v>91140000</v>
      </c>
      <c r="L335" s="78"/>
      <c r="M335" s="28"/>
      <c r="N335" s="28"/>
      <c r="O335" s="28"/>
      <c r="P335" s="154"/>
      <c r="Q335" s="154"/>
      <c r="R335" s="28"/>
      <c r="S335" s="28"/>
      <c r="T335" s="28"/>
      <c r="U335" s="29">
        <f t="shared" si="202"/>
        <v>0</v>
      </c>
      <c r="V335" s="28"/>
      <c r="W335" s="28"/>
      <c r="X335" s="28"/>
      <c r="Y335" s="29">
        <f t="shared" si="203"/>
        <v>0</v>
      </c>
      <c r="Z335" s="28"/>
      <c r="AA335" s="28"/>
      <c r="AB335" s="28"/>
      <c r="AC335" s="29">
        <f t="shared" si="204"/>
        <v>0</v>
      </c>
      <c r="AD335" s="28"/>
      <c r="AE335" s="144"/>
      <c r="AF335" s="79">
        <v>91140000</v>
      </c>
      <c r="AG335" s="29">
        <f t="shared" si="205"/>
        <v>91140000</v>
      </c>
      <c r="AH335" s="29">
        <f t="shared" si="206"/>
        <v>91140000</v>
      </c>
      <c r="AI335" s="109">
        <f t="shared" si="201"/>
        <v>4.7260917702128882E-2</v>
      </c>
      <c r="AJ335" s="109">
        <f t="shared" si="196"/>
        <v>6.975510173154756E-3</v>
      </c>
    </row>
    <row r="336" spans="1:36" s="11" customFormat="1" outlineLevel="1" x14ac:dyDescent="0.25">
      <c r="A336" s="23">
        <v>25</v>
      </c>
      <c r="B336" s="23"/>
      <c r="C336" s="176" t="s">
        <v>693</v>
      </c>
      <c r="D336" s="509">
        <v>44867</v>
      </c>
      <c r="E336" s="177" t="s">
        <v>694</v>
      </c>
      <c r="F336" s="158" t="s">
        <v>134</v>
      </c>
      <c r="G336" s="176" t="s">
        <v>135</v>
      </c>
      <c r="H336" s="33"/>
      <c r="I336" s="33"/>
      <c r="J336" s="629"/>
      <c r="K336" s="79">
        <v>22700000</v>
      </c>
      <c r="L336" s="78"/>
      <c r="M336" s="28"/>
      <c r="N336" s="28"/>
      <c r="O336" s="28"/>
      <c r="P336" s="154"/>
      <c r="Q336" s="154"/>
      <c r="R336" s="28"/>
      <c r="S336" s="28"/>
      <c r="T336" s="28"/>
      <c r="U336" s="29">
        <f t="shared" si="202"/>
        <v>0</v>
      </c>
      <c r="V336" s="28"/>
      <c r="W336" s="28"/>
      <c r="X336" s="28"/>
      <c r="Y336" s="29">
        <f t="shared" si="203"/>
        <v>0</v>
      </c>
      <c r="Z336" s="28"/>
      <c r="AA336" s="28"/>
      <c r="AB336" s="28"/>
      <c r="AC336" s="29">
        <f t="shared" si="204"/>
        <v>0</v>
      </c>
      <c r="AD336" s="28"/>
      <c r="AE336" s="144"/>
      <c r="AF336" s="79">
        <v>22700000</v>
      </c>
      <c r="AG336" s="29">
        <f t="shared" si="205"/>
        <v>22700000</v>
      </c>
      <c r="AH336" s="29">
        <f t="shared" si="206"/>
        <v>22700000</v>
      </c>
      <c r="AI336" s="109">
        <f t="shared" si="201"/>
        <v>1.1771152423066991E-2</v>
      </c>
      <c r="AJ336" s="109">
        <f t="shared" si="196"/>
        <v>1.7373719654445135E-3</v>
      </c>
    </row>
    <row r="337" spans="1:36" s="11" customFormat="1" outlineLevel="1" x14ac:dyDescent="0.25">
      <c r="A337" s="23">
        <v>26</v>
      </c>
      <c r="B337" s="23"/>
      <c r="C337" s="176" t="s">
        <v>548</v>
      </c>
      <c r="D337" s="509">
        <v>44858</v>
      </c>
      <c r="E337" s="177" t="s">
        <v>695</v>
      </c>
      <c r="F337" s="158" t="s">
        <v>134</v>
      </c>
      <c r="G337" s="176" t="s">
        <v>135</v>
      </c>
      <c r="H337" s="33"/>
      <c r="I337" s="33"/>
      <c r="J337" s="629"/>
      <c r="K337" s="79">
        <v>34720000</v>
      </c>
      <c r="L337" s="78"/>
      <c r="M337" s="28"/>
      <c r="N337" s="28"/>
      <c r="O337" s="28"/>
      <c r="P337" s="154"/>
      <c r="Q337" s="154"/>
      <c r="R337" s="28"/>
      <c r="S337" s="28"/>
      <c r="T337" s="28"/>
      <c r="U337" s="29">
        <f t="shared" si="202"/>
        <v>0</v>
      </c>
      <c r="V337" s="28"/>
      <c r="W337" s="28"/>
      <c r="X337" s="28"/>
      <c r="Y337" s="29">
        <f t="shared" si="203"/>
        <v>0</v>
      </c>
      <c r="Z337" s="28"/>
      <c r="AA337" s="28"/>
      <c r="AB337" s="28"/>
      <c r="AC337" s="29">
        <f t="shared" si="204"/>
        <v>0</v>
      </c>
      <c r="AD337" s="28"/>
      <c r="AE337" s="144"/>
      <c r="AF337" s="79">
        <v>34720000</v>
      </c>
      <c r="AG337" s="29">
        <f t="shared" si="205"/>
        <v>34720000</v>
      </c>
      <c r="AH337" s="29">
        <f t="shared" si="206"/>
        <v>34720000</v>
      </c>
      <c r="AI337" s="109">
        <f t="shared" si="201"/>
        <v>1.8004159124620524E-2</v>
      </c>
      <c r="AJ337" s="109">
        <f t="shared" si="196"/>
        <v>2.6573372088208595E-3</v>
      </c>
    </row>
    <row r="338" spans="1:36" s="11" customFormat="1" outlineLevel="1" x14ac:dyDescent="0.25">
      <c r="A338" s="23">
        <v>27</v>
      </c>
      <c r="B338" s="23"/>
      <c r="C338" s="176" t="s">
        <v>341</v>
      </c>
      <c r="D338" s="509">
        <v>44854</v>
      </c>
      <c r="E338" s="177" t="s">
        <v>696</v>
      </c>
      <c r="F338" s="158" t="s">
        <v>134</v>
      </c>
      <c r="G338" s="176" t="s">
        <v>135</v>
      </c>
      <c r="H338" s="33"/>
      <c r="I338" s="33"/>
      <c r="J338" s="629"/>
      <c r="K338" s="79">
        <v>36320000</v>
      </c>
      <c r="L338" s="78"/>
      <c r="M338" s="28"/>
      <c r="N338" s="28"/>
      <c r="O338" s="28"/>
      <c r="P338" s="154"/>
      <c r="Q338" s="154"/>
      <c r="R338" s="28"/>
      <c r="S338" s="28"/>
      <c r="T338" s="28"/>
      <c r="U338" s="29">
        <f t="shared" si="202"/>
        <v>0</v>
      </c>
      <c r="V338" s="28"/>
      <c r="W338" s="28"/>
      <c r="X338" s="28"/>
      <c r="Y338" s="29">
        <f t="shared" si="203"/>
        <v>0</v>
      </c>
      <c r="Z338" s="28"/>
      <c r="AA338" s="28"/>
      <c r="AB338" s="28"/>
      <c r="AC338" s="29">
        <f t="shared" si="204"/>
        <v>0</v>
      </c>
      <c r="AD338" s="28"/>
      <c r="AE338" s="144"/>
      <c r="AF338" s="79">
        <v>36320000</v>
      </c>
      <c r="AG338" s="29">
        <f t="shared" si="205"/>
        <v>36320000</v>
      </c>
      <c r="AH338" s="29">
        <f t="shared" si="206"/>
        <v>36320000</v>
      </c>
      <c r="AI338" s="109">
        <f t="shared" si="201"/>
        <v>1.8833843876907185E-2</v>
      </c>
      <c r="AJ338" s="109">
        <f t="shared" si="196"/>
        <v>2.7797951447112216E-3</v>
      </c>
    </row>
    <row r="339" spans="1:36" s="11" customFormat="1" outlineLevel="1" x14ac:dyDescent="0.25">
      <c r="A339" s="23">
        <v>28</v>
      </c>
      <c r="B339" s="23"/>
      <c r="C339" s="176" t="s">
        <v>697</v>
      </c>
      <c r="D339" s="509">
        <v>44869</v>
      </c>
      <c r="E339" s="177" t="s">
        <v>698</v>
      </c>
      <c r="F339" s="158" t="s">
        <v>134</v>
      </c>
      <c r="G339" s="176" t="s">
        <v>135</v>
      </c>
      <c r="H339" s="33"/>
      <c r="I339" s="33"/>
      <c r="J339" s="629"/>
      <c r="K339" s="79">
        <v>31780000</v>
      </c>
      <c r="L339" s="78"/>
      <c r="M339" s="28"/>
      <c r="N339" s="28"/>
      <c r="O339" s="28"/>
      <c r="P339" s="154"/>
      <c r="Q339" s="154"/>
      <c r="R339" s="28"/>
      <c r="S339" s="28"/>
      <c r="T339" s="28"/>
      <c r="U339" s="29">
        <f t="shared" si="202"/>
        <v>0</v>
      </c>
      <c r="V339" s="28"/>
      <c r="W339" s="28"/>
      <c r="X339" s="28"/>
      <c r="Y339" s="29">
        <f t="shared" si="203"/>
        <v>0</v>
      </c>
      <c r="Z339" s="28"/>
      <c r="AA339" s="28"/>
      <c r="AB339" s="28"/>
      <c r="AC339" s="29">
        <f t="shared" si="204"/>
        <v>0</v>
      </c>
      <c r="AD339" s="28"/>
      <c r="AE339" s="144"/>
      <c r="AF339" s="79">
        <v>31780000</v>
      </c>
      <c r="AG339" s="29">
        <f t="shared" si="205"/>
        <v>31780000</v>
      </c>
      <c r="AH339" s="29">
        <f t="shared" si="206"/>
        <v>31780000</v>
      </c>
      <c r="AI339" s="109">
        <f t="shared" si="201"/>
        <v>1.6479613392293788E-2</v>
      </c>
      <c r="AJ339" s="109">
        <f t="shared" si="196"/>
        <v>2.432320751622319E-3</v>
      </c>
    </row>
    <row r="340" spans="1:36" s="11" customFormat="1" outlineLevel="1" x14ac:dyDescent="0.25">
      <c r="A340" s="23">
        <v>29</v>
      </c>
      <c r="B340" s="23"/>
      <c r="C340" s="176" t="s">
        <v>652</v>
      </c>
      <c r="D340" s="509">
        <v>44887</v>
      </c>
      <c r="E340" s="177" t="s">
        <v>653</v>
      </c>
      <c r="F340" s="158" t="s">
        <v>134</v>
      </c>
      <c r="G340" s="176" t="s">
        <v>135</v>
      </c>
      <c r="H340" s="33"/>
      <c r="I340" s="33"/>
      <c r="J340" s="629"/>
      <c r="K340" s="79">
        <v>30380000</v>
      </c>
      <c r="L340" s="78"/>
      <c r="M340" s="28"/>
      <c r="N340" s="28"/>
      <c r="O340" s="28"/>
      <c r="P340" s="154"/>
      <c r="Q340" s="154"/>
      <c r="R340" s="28"/>
      <c r="S340" s="28"/>
      <c r="T340" s="28"/>
      <c r="U340" s="29">
        <f t="shared" si="202"/>
        <v>0</v>
      </c>
      <c r="V340" s="28"/>
      <c r="W340" s="28"/>
      <c r="X340" s="28"/>
      <c r="Y340" s="29">
        <f t="shared" si="203"/>
        <v>0</v>
      </c>
      <c r="Z340" s="28"/>
      <c r="AA340" s="28"/>
      <c r="AB340" s="28"/>
      <c r="AC340" s="29">
        <f t="shared" si="204"/>
        <v>0</v>
      </c>
      <c r="AD340" s="28"/>
      <c r="AE340" s="144"/>
      <c r="AF340" s="79">
        <v>30380000</v>
      </c>
      <c r="AG340" s="29">
        <f t="shared" si="205"/>
        <v>30380000</v>
      </c>
      <c r="AH340" s="29">
        <f t="shared" si="206"/>
        <v>30380000</v>
      </c>
      <c r="AI340" s="109">
        <f t="shared" si="201"/>
        <v>1.5753639234042958E-2</v>
      </c>
      <c r="AJ340" s="109">
        <f t="shared" si="196"/>
        <v>2.3251700577182522E-3</v>
      </c>
    </row>
    <row r="341" spans="1:36" s="11" customFormat="1" outlineLevel="1" x14ac:dyDescent="0.25">
      <c r="A341" s="23">
        <v>30</v>
      </c>
      <c r="B341" s="23"/>
      <c r="C341" s="176" t="s">
        <v>550</v>
      </c>
      <c r="D341" s="509">
        <v>44858</v>
      </c>
      <c r="E341" s="177" t="s">
        <v>699</v>
      </c>
      <c r="F341" s="158" t="s">
        <v>134</v>
      </c>
      <c r="G341" s="176" t="s">
        <v>135</v>
      </c>
      <c r="H341" s="33"/>
      <c r="I341" s="33"/>
      <c r="J341" s="629"/>
      <c r="K341" s="79">
        <v>21700000</v>
      </c>
      <c r="L341" s="78"/>
      <c r="M341" s="28"/>
      <c r="N341" s="28"/>
      <c r="O341" s="28"/>
      <c r="P341" s="154"/>
      <c r="Q341" s="154"/>
      <c r="R341" s="28"/>
      <c r="S341" s="28"/>
      <c r="T341" s="28"/>
      <c r="U341" s="29">
        <f t="shared" si="202"/>
        <v>0</v>
      </c>
      <c r="V341" s="28"/>
      <c r="W341" s="28"/>
      <c r="X341" s="28"/>
      <c r="Y341" s="29">
        <f t="shared" si="203"/>
        <v>0</v>
      </c>
      <c r="Z341" s="28"/>
      <c r="AA341" s="28"/>
      <c r="AB341" s="28"/>
      <c r="AC341" s="29">
        <f t="shared" si="204"/>
        <v>0</v>
      </c>
      <c r="AD341" s="28"/>
      <c r="AE341" s="144"/>
      <c r="AF341" s="79">
        <v>21700000</v>
      </c>
      <c r="AG341" s="29">
        <f t="shared" si="205"/>
        <v>21700000</v>
      </c>
      <c r="AH341" s="29">
        <f t="shared" si="206"/>
        <v>21700000</v>
      </c>
      <c r="AI341" s="109">
        <f t="shared" si="201"/>
        <v>1.1252599452887828E-2</v>
      </c>
      <c r="AJ341" s="109">
        <f t="shared" si="196"/>
        <v>1.6608357555130372E-3</v>
      </c>
    </row>
    <row r="342" spans="1:36" s="11" customFormat="1" outlineLevel="1" x14ac:dyDescent="0.25">
      <c r="A342" s="23">
        <v>31</v>
      </c>
      <c r="B342" s="23"/>
      <c r="C342" s="319" t="s">
        <v>700</v>
      </c>
      <c r="D342" s="509"/>
      <c r="E342" s="158" t="s">
        <v>701</v>
      </c>
      <c r="F342" s="158" t="s">
        <v>134</v>
      </c>
      <c r="G342" s="176" t="s">
        <v>135</v>
      </c>
      <c r="H342" s="33"/>
      <c r="I342" s="33"/>
      <c r="J342" s="629"/>
      <c r="K342" s="79">
        <v>21700000</v>
      </c>
      <c r="L342" s="78"/>
      <c r="M342" s="28"/>
      <c r="N342" s="28"/>
      <c r="O342" s="28"/>
      <c r="P342" s="154"/>
      <c r="Q342" s="154"/>
      <c r="R342" s="28"/>
      <c r="S342" s="28"/>
      <c r="T342" s="28"/>
      <c r="U342" s="29">
        <f t="shared" si="202"/>
        <v>0</v>
      </c>
      <c r="V342" s="28"/>
      <c r="W342" s="28"/>
      <c r="X342" s="28"/>
      <c r="Y342" s="29">
        <f t="shared" si="203"/>
        <v>0</v>
      </c>
      <c r="Z342" s="28"/>
      <c r="AA342" s="28"/>
      <c r="AB342" s="28"/>
      <c r="AC342" s="29">
        <f t="shared" si="204"/>
        <v>0</v>
      </c>
      <c r="AD342" s="28"/>
      <c r="AE342" s="144"/>
      <c r="AF342" s="79">
        <v>21700000</v>
      </c>
      <c r="AG342" s="29">
        <f t="shared" si="205"/>
        <v>21700000</v>
      </c>
      <c r="AH342" s="29">
        <f t="shared" si="206"/>
        <v>21700000</v>
      </c>
      <c r="AI342" s="109">
        <f t="shared" si="201"/>
        <v>1.1252599452887828E-2</v>
      </c>
      <c r="AJ342" s="109">
        <f t="shared" si="196"/>
        <v>1.6608357555130372E-3</v>
      </c>
    </row>
    <row r="343" spans="1:36" s="11" customFormat="1" outlineLevel="1" x14ac:dyDescent="0.25">
      <c r="A343" s="23">
        <v>32</v>
      </c>
      <c r="B343" s="23"/>
      <c r="C343" s="176" t="s">
        <v>702</v>
      </c>
      <c r="D343" s="509">
        <v>44867</v>
      </c>
      <c r="E343" s="177" t="s">
        <v>703</v>
      </c>
      <c r="F343" s="158" t="s">
        <v>134</v>
      </c>
      <c r="G343" s="176" t="s">
        <v>135</v>
      </c>
      <c r="H343" s="33"/>
      <c r="I343" s="33"/>
      <c r="J343" s="629"/>
      <c r="K343" s="79">
        <v>21700000</v>
      </c>
      <c r="L343" s="78"/>
      <c r="M343" s="28"/>
      <c r="N343" s="28"/>
      <c r="O343" s="28"/>
      <c r="P343" s="154"/>
      <c r="Q343" s="154"/>
      <c r="R343" s="28"/>
      <c r="S343" s="28"/>
      <c r="T343" s="28"/>
      <c r="U343" s="29">
        <f t="shared" si="202"/>
        <v>0</v>
      </c>
      <c r="V343" s="28"/>
      <c r="W343" s="28"/>
      <c r="X343" s="28"/>
      <c r="Y343" s="29">
        <f t="shared" si="203"/>
        <v>0</v>
      </c>
      <c r="Z343" s="28"/>
      <c r="AA343" s="28"/>
      <c r="AB343" s="28"/>
      <c r="AC343" s="29">
        <f t="shared" si="204"/>
        <v>0</v>
      </c>
      <c r="AD343" s="28"/>
      <c r="AE343" s="144"/>
      <c r="AF343" s="79">
        <v>21700000</v>
      </c>
      <c r="AG343" s="29">
        <f t="shared" si="205"/>
        <v>21700000</v>
      </c>
      <c r="AH343" s="29">
        <f t="shared" si="206"/>
        <v>21700000</v>
      </c>
      <c r="AI343" s="109">
        <f t="shared" si="201"/>
        <v>1.1252599452887828E-2</v>
      </c>
      <c r="AJ343" s="109">
        <f t="shared" si="196"/>
        <v>1.6608357555130372E-3</v>
      </c>
    </row>
    <row r="344" spans="1:36" s="11" customFormat="1" outlineLevel="1" x14ac:dyDescent="0.25">
      <c r="A344" s="23">
        <v>33</v>
      </c>
      <c r="B344" s="23"/>
      <c r="C344" s="176" t="s">
        <v>704</v>
      </c>
      <c r="D344" s="509">
        <v>44858</v>
      </c>
      <c r="E344" s="177" t="s">
        <v>705</v>
      </c>
      <c r="F344" s="158" t="s">
        <v>134</v>
      </c>
      <c r="G344" s="176" t="s">
        <v>135</v>
      </c>
      <c r="H344" s="33"/>
      <c r="I344" s="33"/>
      <c r="J344" s="629"/>
      <c r="K344" s="79">
        <v>47740000</v>
      </c>
      <c r="L344" s="78"/>
      <c r="M344" s="28"/>
      <c r="N344" s="28"/>
      <c r="O344" s="28"/>
      <c r="P344" s="154"/>
      <c r="Q344" s="154"/>
      <c r="R344" s="28"/>
      <c r="S344" s="28"/>
      <c r="T344" s="28"/>
      <c r="U344" s="29">
        <f t="shared" si="202"/>
        <v>0</v>
      </c>
      <c r="V344" s="28"/>
      <c r="W344" s="28"/>
      <c r="X344" s="28"/>
      <c r="Y344" s="29">
        <f t="shared" si="203"/>
        <v>0</v>
      </c>
      <c r="Z344" s="28"/>
      <c r="AA344" s="28"/>
      <c r="AB344" s="28"/>
      <c r="AC344" s="29">
        <f t="shared" si="204"/>
        <v>0</v>
      </c>
      <c r="AD344" s="28"/>
      <c r="AE344" s="144"/>
      <c r="AF344" s="79">
        <v>47740000</v>
      </c>
      <c r="AG344" s="29">
        <f t="shared" si="205"/>
        <v>47740000</v>
      </c>
      <c r="AH344" s="29">
        <f t="shared" si="206"/>
        <v>47740000</v>
      </c>
      <c r="AI344" s="109">
        <f t="shared" si="201"/>
        <v>2.4755718796353222E-2</v>
      </c>
      <c r="AJ344" s="109">
        <f t="shared" si="196"/>
        <v>3.6538386621286817E-3</v>
      </c>
    </row>
    <row r="345" spans="1:36" s="11" customFormat="1" outlineLevel="1" x14ac:dyDescent="0.25">
      <c r="A345" s="23">
        <v>34</v>
      </c>
      <c r="B345" s="23"/>
      <c r="C345" s="176" t="s">
        <v>706</v>
      </c>
      <c r="D345" s="509">
        <v>44895</v>
      </c>
      <c r="E345" s="177" t="s">
        <v>707</v>
      </c>
      <c r="F345" s="158" t="s">
        <v>134</v>
      </c>
      <c r="G345" s="176" t="s">
        <v>135</v>
      </c>
      <c r="H345" s="33"/>
      <c r="I345" s="33"/>
      <c r="J345" s="629"/>
      <c r="K345" s="79">
        <v>21700000</v>
      </c>
      <c r="L345" s="78"/>
      <c r="M345" s="28"/>
      <c r="N345" s="28"/>
      <c r="O345" s="28"/>
      <c r="P345" s="154"/>
      <c r="Q345" s="154"/>
      <c r="R345" s="28"/>
      <c r="S345" s="28"/>
      <c r="T345" s="28"/>
      <c r="U345" s="29">
        <f t="shared" si="202"/>
        <v>0</v>
      </c>
      <c r="V345" s="28"/>
      <c r="W345" s="28"/>
      <c r="X345" s="28"/>
      <c r="Y345" s="29">
        <f t="shared" si="203"/>
        <v>0</v>
      </c>
      <c r="Z345" s="28"/>
      <c r="AA345" s="28"/>
      <c r="AB345" s="28"/>
      <c r="AC345" s="29">
        <f t="shared" si="204"/>
        <v>0</v>
      </c>
      <c r="AD345" s="28"/>
      <c r="AE345" s="144"/>
      <c r="AF345" s="79">
        <v>21700000</v>
      </c>
      <c r="AG345" s="29">
        <f t="shared" si="205"/>
        <v>21700000</v>
      </c>
      <c r="AH345" s="29">
        <f t="shared" si="206"/>
        <v>21700000</v>
      </c>
      <c r="AI345" s="109">
        <f t="shared" si="201"/>
        <v>1.1252599452887828E-2</v>
      </c>
      <c r="AJ345" s="109">
        <f t="shared" si="196"/>
        <v>1.6608357555130372E-3</v>
      </c>
    </row>
    <row r="346" spans="1:36" s="11" customFormat="1" outlineLevel="1" x14ac:dyDescent="0.25">
      <c r="A346" s="23">
        <v>35</v>
      </c>
      <c r="B346" s="23"/>
      <c r="C346" s="176" t="s">
        <v>546</v>
      </c>
      <c r="D346" s="509">
        <v>44858</v>
      </c>
      <c r="E346" s="177" t="s">
        <v>708</v>
      </c>
      <c r="F346" s="158" t="s">
        <v>134</v>
      </c>
      <c r="G346" s="176" t="s">
        <v>135</v>
      </c>
      <c r="H346" s="33"/>
      <c r="I346" s="33"/>
      <c r="J346" s="629"/>
      <c r="K346" s="79">
        <v>21700000</v>
      </c>
      <c r="L346" s="78"/>
      <c r="M346" s="28"/>
      <c r="N346" s="28"/>
      <c r="O346" s="28"/>
      <c r="P346" s="154"/>
      <c r="Q346" s="154"/>
      <c r="R346" s="28"/>
      <c r="S346" s="28"/>
      <c r="T346" s="28"/>
      <c r="U346" s="29">
        <f t="shared" si="202"/>
        <v>0</v>
      </c>
      <c r="V346" s="28"/>
      <c r="W346" s="28"/>
      <c r="X346" s="28"/>
      <c r="Y346" s="29">
        <f t="shared" si="203"/>
        <v>0</v>
      </c>
      <c r="Z346" s="28"/>
      <c r="AA346" s="28"/>
      <c r="AB346" s="28"/>
      <c r="AC346" s="29">
        <f t="shared" si="204"/>
        <v>0</v>
      </c>
      <c r="AD346" s="28"/>
      <c r="AE346" s="144"/>
      <c r="AF346" s="79">
        <v>21700000</v>
      </c>
      <c r="AG346" s="29">
        <f t="shared" si="205"/>
        <v>21700000</v>
      </c>
      <c r="AH346" s="29">
        <f t="shared" si="206"/>
        <v>21700000</v>
      </c>
      <c r="AI346" s="109">
        <f t="shared" si="201"/>
        <v>1.1252599452887828E-2</v>
      </c>
      <c r="AJ346" s="109">
        <f t="shared" si="196"/>
        <v>1.6608357555130372E-3</v>
      </c>
    </row>
    <row r="347" spans="1:36" s="11" customFormat="1" outlineLevel="1" x14ac:dyDescent="0.25">
      <c r="A347" s="23">
        <v>36</v>
      </c>
      <c r="B347" s="23"/>
      <c r="C347" s="176" t="s">
        <v>709</v>
      </c>
      <c r="D347" s="509">
        <v>44869</v>
      </c>
      <c r="E347" s="177" t="s">
        <v>710</v>
      </c>
      <c r="F347" s="158" t="s">
        <v>134</v>
      </c>
      <c r="G347" s="176" t="s">
        <v>135</v>
      </c>
      <c r="H347" s="33"/>
      <c r="I347" s="33"/>
      <c r="J347" s="629"/>
      <c r="K347" s="79">
        <v>22700000</v>
      </c>
      <c r="L347" s="78"/>
      <c r="M347" s="28"/>
      <c r="N347" s="28"/>
      <c r="O347" s="28"/>
      <c r="P347" s="154"/>
      <c r="Q347" s="154"/>
      <c r="R347" s="28"/>
      <c r="S347" s="28"/>
      <c r="T347" s="28"/>
      <c r="U347" s="29">
        <f t="shared" si="202"/>
        <v>0</v>
      </c>
      <c r="V347" s="28"/>
      <c r="W347" s="28"/>
      <c r="X347" s="28"/>
      <c r="Y347" s="29">
        <f t="shared" si="203"/>
        <v>0</v>
      </c>
      <c r="Z347" s="28"/>
      <c r="AA347" s="28"/>
      <c r="AB347" s="28"/>
      <c r="AC347" s="29">
        <f t="shared" si="204"/>
        <v>0</v>
      </c>
      <c r="AD347" s="28"/>
      <c r="AE347" s="144"/>
      <c r="AF347" s="79">
        <v>22700000</v>
      </c>
      <c r="AG347" s="29">
        <f t="shared" si="205"/>
        <v>22700000</v>
      </c>
      <c r="AH347" s="29">
        <f t="shared" si="206"/>
        <v>22700000</v>
      </c>
      <c r="AI347" s="109">
        <f t="shared" si="201"/>
        <v>1.1771152423066991E-2</v>
      </c>
      <c r="AJ347" s="109">
        <f t="shared" si="196"/>
        <v>1.7373719654445135E-3</v>
      </c>
    </row>
    <row r="348" spans="1:36" s="11" customFormat="1" outlineLevel="1" x14ac:dyDescent="0.25">
      <c r="A348" s="23">
        <v>37</v>
      </c>
      <c r="B348" s="23"/>
      <c r="C348" s="176" t="s">
        <v>711</v>
      </c>
      <c r="D348" s="509">
        <v>44858</v>
      </c>
      <c r="E348" s="177" t="s">
        <v>712</v>
      </c>
      <c r="F348" s="158" t="s">
        <v>134</v>
      </c>
      <c r="G348" s="176" t="s">
        <v>135</v>
      </c>
      <c r="H348" s="33"/>
      <c r="I348" s="33"/>
      <c r="J348" s="629"/>
      <c r="K348" s="79">
        <v>21700000</v>
      </c>
      <c r="L348" s="78"/>
      <c r="M348" s="28"/>
      <c r="N348" s="28"/>
      <c r="O348" s="28"/>
      <c r="P348" s="154"/>
      <c r="Q348" s="154"/>
      <c r="R348" s="28"/>
      <c r="S348" s="28"/>
      <c r="T348" s="28"/>
      <c r="U348" s="29">
        <f t="shared" si="202"/>
        <v>0</v>
      </c>
      <c r="V348" s="28"/>
      <c r="W348" s="28"/>
      <c r="X348" s="28"/>
      <c r="Y348" s="29">
        <f t="shared" si="203"/>
        <v>0</v>
      </c>
      <c r="Z348" s="28"/>
      <c r="AA348" s="28"/>
      <c r="AB348" s="28"/>
      <c r="AC348" s="29">
        <f t="shared" si="204"/>
        <v>0</v>
      </c>
      <c r="AD348" s="28"/>
      <c r="AE348" s="144"/>
      <c r="AF348" s="79">
        <v>21700000</v>
      </c>
      <c r="AG348" s="29">
        <f t="shared" si="205"/>
        <v>21700000</v>
      </c>
      <c r="AH348" s="29">
        <f t="shared" si="206"/>
        <v>21700000</v>
      </c>
      <c r="AI348" s="109">
        <f t="shared" si="201"/>
        <v>1.1252599452887828E-2</v>
      </c>
      <c r="AJ348" s="109">
        <f t="shared" si="196"/>
        <v>1.6608357555130372E-3</v>
      </c>
    </row>
    <row r="349" spans="1:36" s="11" customFormat="1" outlineLevel="1" x14ac:dyDescent="0.25">
      <c r="A349" s="23">
        <v>38</v>
      </c>
      <c r="B349" s="23"/>
      <c r="C349" s="286" t="s">
        <v>517</v>
      </c>
      <c r="D349" s="509">
        <v>44858</v>
      </c>
      <c r="E349" s="177" t="s">
        <v>713</v>
      </c>
      <c r="F349" s="158" t="s">
        <v>134</v>
      </c>
      <c r="G349" s="176" t="s">
        <v>135</v>
      </c>
      <c r="H349" s="33"/>
      <c r="I349" s="33"/>
      <c r="J349" s="629"/>
      <c r="K349" s="79">
        <v>78120000</v>
      </c>
      <c r="L349" s="78"/>
      <c r="M349" s="28"/>
      <c r="N349" s="28"/>
      <c r="O349" s="28"/>
      <c r="P349" s="154"/>
      <c r="Q349" s="154"/>
      <c r="R349" s="28"/>
      <c r="S349" s="28"/>
      <c r="T349" s="28"/>
      <c r="U349" s="29">
        <f t="shared" si="202"/>
        <v>0</v>
      </c>
      <c r="V349" s="28"/>
      <c r="W349" s="28"/>
      <c r="X349" s="28"/>
      <c r="Y349" s="29">
        <f t="shared" si="203"/>
        <v>0</v>
      </c>
      <c r="Z349" s="28"/>
      <c r="AA349" s="28"/>
      <c r="AB349" s="28"/>
      <c r="AC349" s="29">
        <f t="shared" si="204"/>
        <v>0</v>
      </c>
      <c r="AD349" s="28"/>
      <c r="AE349" s="144"/>
      <c r="AF349" s="79">
        <v>78120000</v>
      </c>
      <c r="AG349" s="29">
        <f t="shared" si="205"/>
        <v>78120000</v>
      </c>
      <c r="AH349" s="29">
        <f t="shared" si="206"/>
        <v>78120000</v>
      </c>
      <c r="AI349" s="109">
        <f t="shared" si="201"/>
        <v>4.0509358030396181E-2</v>
      </c>
      <c r="AJ349" s="109">
        <f t="shared" si="196"/>
        <v>5.9790087198469339E-3</v>
      </c>
    </row>
    <row r="350" spans="1:36" s="11" customFormat="1" outlineLevel="1" x14ac:dyDescent="0.25">
      <c r="A350" s="23">
        <v>39</v>
      </c>
      <c r="B350" s="23"/>
      <c r="C350" s="176" t="s">
        <v>714</v>
      </c>
      <c r="D350" s="509">
        <v>44876</v>
      </c>
      <c r="E350" s="177" t="s">
        <v>715</v>
      </c>
      <c r="F350" s="158" t="s">
        <v>134</v>
      </c>
      <c r="G350" s="176" t="s">
        <v>135</v>
      </c>
      <c r="H350" s="33"/>
      <c r="I350" s="33"/>
      <c r="J350" s="629"/>
      <c r="K350" s="79">
        <v>108500000</v>
      </c>
      <c r="L350" s="78"/>
      <c r="M350" s="28"/>
      <c r="N350" s="28"/>
      <c r="O350" s="28"/>
      <c r="P350" s="154"/>
      <c r="Q350" s="154"/>
      <c r="R350" s="28"/>
      <c r="S350" s="28"/>
      <c r="T350" s="28"/>
      <c r="U350" s="29">
        <f t="shared" si="202"/>
        <v>0</v>
      </c>
      <c r="V350" s="28"/>
      <c r="W350" s="28"/>
      <c r="X350" s="28"/>
      <c r="Y350" s="29">
        <f t="shared" si="203"/>
        <v>0</v>
      </c>
      <c r="Z350" s="28"/>
      <c r="AA350" s="28"/>
      <c r="AB350" s="28"/>
      <c r="AC350" s="29">
        <f t="shared" si="204"/>
        <v>0</v>
      </c>
      <c r="AD350" s="28"/>
      <c r="AE350" s="144"/>
      <c r="AF350" s="79">
        <v>108500000</v>
      </c>
      <c r="AG350" s="29">
        <f t="shared" si="205"/>
        <v>108500000</v>
      </c>
      <c r="AH350" s="29">
        <f t="shared" si="206"/>
        <v>108500000</v>
      </c>
      <c r="AI350" s="109">
        <f t="shared" si="201"/>
        <v>5.6262997264439146E-2</v>
      </c>
      <c r="AJ350" s="109">
        <f t="shared" si="196"/>
        <v>8.3041787775651865E-3</v>
      </c>
    </row>
    <row r="351" spans="1:36" s="11" customFormat="1" outlineLevel="1" x14ac:dyDescent="0.25">
      <c r="A351" s="23">
        <v>40</v>
      </c>
      <c r="B351" s="23"/>
      <c r="C351" s="176" t="s">
        <v>716</v>
      </c>
      <c r="D351" s="509">
        <v>44867</v>
      </c>
      <c r="E351" s="177" t="s">
        <v>717</v>
      </c>
      <c r="F351" s="158" t="s">
        <v>134</v>
      </c>
      <c r="G351" s="176" t="s">
        <v>135</v>
      </c>
      <c r="H351" s="33"/>
      <c r="I351" s="33"/>
      <c r="J351" s="629"/>
      <c r="K351" s="79">
        <v>22700000</v>
      </c>
      <c r="L351" s="78"/>
      <c r="M351" s="28"/>
      <c r="N351" s="28"/>
      <c r="O351" s="28"/>
      <c r="P351" s="154"/>
      <c r="Q351" s="154"/>
      <c r="R351" s="28"/>
      <c r="S351" s="28"/>
      <c r="T351" s="28"/>
      <c r="U351" s="29">
        <f t="shared" si="202"/>
        <v>0</v>
      </c>
      <c r="V351" s="28"/>
      <c r="W351" s="28"/>
      <c r="X351" s="28"/>
      <c r="Y351" s="29">
        <f t="shared" si="203"/>
        <v>0</v>
      </c>
      <c r="Z351" s="28"/>
      <c r="AA351" s="28"/>
      <c r="AB351" s="28"/>
      <c r="AC351" s="29">
        <f t="shared" si="204"/>
        <v>0</v>
      </c>
      <c r="AD351" s="28"/>
      <c r="AE351" s="144"/>
      <c r="AF351" s="79">
        <v>22700000</v>
      </c>
      <c r="AG351" s="29">
        <f t="shared" si="205"/>
        <v>22700000</v>
      </c>
      <c r="AH351" s="29">
        <f t="shared" si="206"/>
        <v>22700000</v>
      </c>
      <c r="AI351" s="109">
        <f t="shared" si="201"/>
        <v>1.1771152423066991E-2</v>
      </c>
      <c r="AJ351" s="109">
        <f t="shared" si="196"/>
        <v>1.7373719654445135E-3</v>
      </c>
    </row>
    <row r="352" spans="1:36" s="11" customFormat="1" outlineLevel="1" x14ac:dyDescent="0.25">
      <c r="A352" s="23">
        <v>41</v>
      </c>
      <c r="B352" s="23"/>
      <c r="C352" s="176" t="s">
        <v>718</v>
      </c>
      <c r="D352" s="509">
        <v>44867</v>
      </c>
      <c r="E352" s="177" t="s">
        <v>719</v>
      </c>
      <c r="F352" s="158" t="s">
        <v>134</v>
      </c>
      <c r="G352" s="176" t="s">
        <v>135</v>
      </c>
      <c r="H352" s="33"/>
      <c r="I352" s="33"/>
      <c r="J352" s="629"/>
      <c r="K352" s="79">
        <v>47740000</v>
      </c>
      <c r="L352" s="78"/>
      <c r="M352" s="28"/>
      <c r="N352" s="28"/>
      <c r="O352" s="28"/>
      <c r="P352" s="154"/>
      <c r="Q352" s="154"/>
      <c r="R352" s="28"/>
      <c r="S352" s="28"/>
      <c r="T352" s="28"/>
      <c r="U352" s="29">
        <f t="shared" si="202"/>
        <v>0</v>
      </c>
      <c r="V352" s="28"/>
      <c r="W352" s="28"/>
      <c r="X352" s="28"/>
      <c r="Y352" s="29">
        <f t="shared" si="203"/>
        <v>0</v>
      </c>
      <c r="Z352" s="28"/>
      <c r="AA352" s="28"/>
      <c r="AB352" s="28"/>
      <c r="AC352" s="29">
        <f t="shared" si="204"/>
        <v>0</v>
      </c>
      <c r="AD352" s="28"/>
      <c r="AE352" s="144"/>
      <c r="AF352" s="79">
        <v>47740000</v>
      </c>
      <c r="AG352" s="29">
        <f t="shared" si="205"/>
        <v>47740000</v>
      </c>
      <c r="AH352" s="29">
        <f t="shared" si="206"/>
        <v>47740000</v>
      </c>
      <c r="AI352" s="109">
        <f t="shared" si="201"/>
        <v>2.4755718796353222E-2</v>
      </c>
      <c r="AJ352" s="109">
        <f t="shared" si="196"/>
        <v>3.6538386621286817E-3</v>
      </c>
    </row>
    <row r="353" spans="1:36" s="11" customFormat="1" outlineLevel="1" x14ac:dyDescent="0.25">
      <c r="A353" s="23">
        <v>42</v>
      </c>
      <c r="B353" s="23"/>
      <c r="C353" s="176" t="s">
        <v>536</v>
      </c>
      <c r="D353" s="509">
        <v>44858</v>
      </c>
      <c r="E353" s="177" t="s">
        <v>720</v>
      </c>
      <c r="F353" s="158" t="s">
        <v>134</v>
      </c>
      <c r="G353" s="176" t="s">
        <v>135</v>
      </c>
      <c r="H353" s="33"/>
      <c r="I353" s="33"/>
      <c r="J353" s="629"/>
      <c r="K353" s="79">
        <v>108500000</v>
      </c>
      <c r="L353" s="78"/>
      <c r="M353" s="28"/>
      <c r="N353" s="28"/>
      <c r="O353" s="28"/>
      <c r="P353" s="154"/>
      <c r="Q353" s="154"/>
      <c r="R353" s="28"/>
      <c r="S353" s="28"/>
      <c r="T353" s="28"/>
      <c r="U353" s="29">
        <f t="shared" si="202"/>
        <v>0</v>
      </c>
      <c r="V353" s="28"/>
      <c r="W353" s="28"/>
      <c r="X353" s="28"/>
      <c r="Y353" s="29">
        <f t="shared" si="203"/>
        <v>0</v>
      </c>
      <c r="Z353" s="28"/>
      <c r="AA353" s="28"/>
      <c r="AB353" s="28"/>
      <c r="AC353" s="29">
        <f t="shared" si="204"/>
        <v>0</v>
      </c>
      <c r="AD353" s="28"/>
      <c r="AE353" s="144"/>
      <c r="AF353" s="79">
        <v>108500000</v>
      </c>
      <c r="AG353" s="29">
        <f t="shared" ref="AG353:AG359" si="207">SUM(AD353:AF353)</f>
        <v>108500000</v>
      </c>
      <c r="AH353" s="29">
        <f t="shared" ref="AH353:AH359" si="208">SUM(U353,Y353,AC353,AG353)</f>
        <v>108500000</v>
      </c>
      <c r="AI353" s="109">
        <f t="shared" ref="AI353:AI359" si="209">IF(ISERROR(AH353/$J$311),0,AH353/$J$311)</f>
        <v>5.6262997264439146E-2</v>
      </c>
      <c r="AJ353" s="109">
        <f t="shared" ref="AJ353:AJ359" si="210">IF(ISERROR(AH353/$AH$366),"-",AH353/$AH$366)</f>
        <v>8.3041787775651865E-3</v>
      </c>
    </row>
    <row r="354" spans="1:36" s="11" customFormat="1" outlineLevel="1" x14ac:dyDescent="0.25">
      <c r="A354" s="23">
        <v>43</v>
      </c>
      <c r="B354" s="23"/>
      <c r="C354" s="176" t="s">
        <v>721</v>
      </c>
      <c r="D354" s="509">
        <v>44858</v>
      </c>
      <c r="E354" s="177" t="s">
        <v>722</v>
      </c>
      <c r="F354" s="158" t="s">
        <v>134</v>
      </c>
      <c r="G354" s="176" t="s">
        <v>135</v>
      </c>
      <c r="H354" s="33"/>
      <c r="I354" s="33"/>
      <c r="J354" s="629"/>
      <c r="K354" s="317">
        <v>30380000</v>
      </c>
      <c r="L354" s="78"/>
      <c r="M354" s="28"/>
      <c r="N354" s="28"/>
      <c r="O354" s="28"/>
      <c r="P354" s="154"/>
      <c r="Q354" s="154"/>
      <c r="R354" s="28"/>
      <c r="S354" s="28"/>
      <c r="T354" s="28"/>
      <c r="U354" s="29">
        <f t="shared" si="202"/>
        <v>0</v>
      </c>
      <c r="V354" s="28"/>
      <c r="W354" s="28"/>
      <c r="X354" s="28"/>
      <c r="Y354" s="29">
        <f t="shared" si="203"/>
        <v>0</v>
      </c>
      <c r="Z354" s="28"/>
      <c r="AA354" s="28"/>
      <c r="AB354" s="28"/>
      <c r="AC354" s="29">
        <f t="shared" si="204"/>
        <v>0</v>
      </c>
      <c r="AD354" s="28"/>
      <c r="AE354" s="144"/>
      <c r="AF354" s="317">
        <v>30380000</v>
      </c>
      <c r="AG354" s="29">
        <f t="shared" si="207"/>
        <v>30380000</v>
      </c>
      <c r="AH354" s="29">
        <f t="shared" si="208"/>
        <v>30380000</v>
      </c>
      <c r="AI354" s="109">
        <f t="shared" si="209"/>
        <v>1.5753639234042958E-2</v>
      </c>
      <c r="AJ354" s="109">
        <f t="shared" si="210"/>
        <v>2.3251700577182522E-3</v>
      </c>
    </row>
    <row r="355" spans="1:36" s="11" customFormat="1" outlineLevel="1" x14ac:dyDescent="0.25">
      <c r="A355" s="23">
        <v>44</v>
      </c>
      <c r="B355" s="23"/>
      <c r="C355" s="176" t="s">
        <v>723</v>
      </c>
      <c r="D355" s="509">
        <v>44875</v>
      </c>
      <c r="E355" s="177" t="s">
        <v>724</v>
      </c>
      <c r="F355" s="158" t="s">
        <v>134</v>
      </c>
      <c r="G355" s="176" t="s">
        <v>135</v>
      </c>
      <c r="H355" s="33"/>
      <c r="I355" s="33"/>
      <c r="J355" s="676"/>
      <c r="K355" s="259">
        <v>28800000</v>
      </c>
      <c r="L355" s="157"/>
      <c r="M355" s="28"/>
      <c r="N355" s="28"/>
      <c r="O355" s="28"/>
      <c r="P355" s="154"/>
      <c r="Q355" s="154"/>
      <c r="R355" s="28"/>
      <c r="S355" s="28"/>
      <c r="T355" s="28"/>
      <c r="U355" s="29">
        <f t="shared" si="202"/>
        <v>0</v>
      </c>
      <c r="V355" s="28"/>
      <c r="W355" s="28"/>
      <c r="X355" s="28"/>
      <c r="Y355" s="29">
        <f t="shared" si="203"/>
        <v>0</v>
      </c>
      <c r="Z355" s="28"/>
      <c r="AA355" s="28"/>
      <c r="AB355" s="28"/>
      <c r="AC355" s="29">
        <f t="shared" si="204"/>
        <v>0</v>
      </c>
      <c r="AD355" s="28"/>
      <c r="AE355" s="144"/>
      <c r="AF355" s="259">
        <v>28800000</v>
      </c>
      <c r="AG355" s="29">
        <f t="shared" si="207"/>
        <v>28800000</v>
      </c>
      <c r="AH355" s="29">
        <f t="shared" si="208"/>
        <v>28800000</v>
      </c>
      <c r="AI355" s="109">
        <f t="shared" si="209"/>
        <v>1.4934325541159883E-2</v>
      </c>
      <c r="AJ355" s="109">
        <f t="shared" si="210"/>
        <v>2.2042428460265192E-3</v>
      </c>
    </row>
    <row r="356" spans="1:36" s="11" customFormat="1" outlineLevel="1" x14ac:dyDescent="0.25">
      <c r="A356" s="23">
        <v>45</v>
      </c>
      <c r="B356" s="23"/>
      <c r="C356" s="176" t="s">
        <v>725</v>
      </c>
      <c r="D356" s="509">
        <v>44876</v>
      </c>
      <c r="E356" s="177" t="s">
        <v>726</v>
      </c>
      <c r="F356" s="158" t="s">
        <v>134</v>
      </c>
      <c r="G356" s="176" t="s">
        <v>135</v>
      </c>
      <c r="H356" s="33"/>
      <c r="I356" s="33"/>
      <c r="J356" s="676"/>
      <c r="K356" s="259">
        <v>21700000</v>
      </c>
      <c r="L356" s="157"/>
      <c r="M356" s="28"/>
      <c r="N356" s="28"/>
      <c r="O356" s="28"/>
      <c r="P356" s="154"/>
      <c r="Q356" s="154"/>
      <c r="R356" s="28"/>
      <c r="S356" s="28"/>
      <c r="T356" s="28"/>
      <c r="U356" s="29">
        <f t="shared" si="202"/>
        <v>0</v>
      </c>
      <c r="V356" s="28"/>
      <c r="W356" s="28"/>
      <c r="X356" s="28"/>
      <c r="Y356" s="29">
        <f t="shared" si="203"/>
        <v>0</v>
      </c>
      <c r="Z356" s="28"/>
      <c r="AA356" s="28"/>
      <c r="AB356" s="28"/>
      <c r="AC356" s="29">
        <f t="shared" si="204"/>
        <v>0</v>
      </c>
      <c r="AD356" s="28"/>
      <c r="AE356" s="144"/>
      <c r="AF356" s="259">
        <v>21700000</v>
      </c>
      <c r="AG356" s="29">
        <f t="shared" si="207"/>
        <v>21700000</v>
      </c>
      <c r="AH356" s="29">
        <f t="shared" si="208"/>
        <v>21700000</v>
      </c>
      <c r="AI356" s="109">
        <f t="shared" si="209"/>
        <v>1.1252599452887828E-2</v>
      </c>
      <c r="AJ356" s="109">
        <f t="shared" si="210"/>
        <v>1.6608357555130372E-3</v>
      </c>
    </row>
    <row r="357" spans="1:36" s="11" customFormat="1" outlineLevel="1" x14ac:dyDescent="0.25">
      <c r="A357" s="23">
        <v>46</v>
      </c>
      <c r="B357" s="23"/>
      <c r="C357" s="176" t="s">
        <v>521</v>
      </c>
      <c r="D357" s="509">
        <v>44860</v>
      </c>
      <c r="E357" s="177" t="s">
        <v>727</v>
      </c>
      <c r="F357" s="158" t="s">
        <v>134</v>
      </c>
      <c r="G357" s="176" t="s">
        <v>135</v>
      </c>
      <c r="H357" s="33"/>
      <c r="I357" s="33"/>
      <c r="J357" s="676"/>
      <c r="K357" s="259">
        <v>24000000</v>
      </c>
      <c r="L357" s="157"/>
      <c r="M357" s="28"/>
      <c r="N357" s="28"/>
      <c r="O357" s="28"/>
      <c r="P357" s="154"/>
      <c r="Q357" s="154"/>
      <c r="R357" s="28"/>
      <c r="S357" s="28"/>
      <c r="T357" s="28"/>
      <c r="U357" s="29">
        <f t="shared" si="202"/>
        <v>0</v>
      </c>
      <c r="V357" s="28"/>
      <c r="W357" s="28"/>
      <c r="X357" s="28"/>
      <c r="Y357" s="29">
        <f t="shared" si="203"/>
        <v>0</v>
      </c>
      <c r="Z357" s="28"/>
      <c r="AA357" s="28"/>
      <c r="AB357" s="28"/>
      <c r="AC357" s="29">
        <f t="shared" si="204"/>
        <v>0</v>
      </c>
      <c r="AD357" s="28"/>
      <c r="AE357" s="144"/>
      <c r="AF357" s="259">
        <v>24000000</v>
      </c>
      <c r="AG357" s="29">
        <f t="shared" si="207"/>
        <v>24000000</v>
      </c>
      <c r="AH357" s="29">
        <f t="shared" si="208"/>
        <v>24000000</v>
      </c>
      <c r="AI357" s="109">
        <f t="shared" si="209"/>
        <v>1.2445271284299902E-2</v>
      </c>
      <c r="AJ357" s="109">
        <f t="shared" si="210"/>
        <v>1.8368690383554329E-3</v>
      </c>
    </row>
    <row r="358" spans="1:36" s="11" customFormat="1" outlineLevel="1" x14ac:dyDescent="0.25">
      <c r="A358" s="23">
        <v>47</v>
      </c>
      <c r="B358" s="23"/>
      <c r="C358" s="176" t="s">
        <v>728</v>
      </c>
      <c r="D358" s="509">
        <v>44858</v>
      </c>
      <c r="E358" s="177" t="s">
        <v>729</v>
      </c>
      <c r="F358" s="158" t="s">
        <v>134</v>
      </c>
      <c r="G358" s="176" t="s">
        <v>135</v>
      </c>
      <c r="H358" s="33"/>
      <c r="I358" s="33"/>
      <c r="J358" s="676"/>
      <c r="K358" s="79">
        <v>22700000</v>
      </c>
      <c r="L358" s="157"/>
      <c r="M358" s="28"/>
      <c r="N358" s="28"/>
      <c r="O358" s="28"/>
      <c r="P358" s="154"/>
      <c r="Q358" s="154"/>
      <c r="R358" s="28"/>
      <c r="S358" s="28"/>
      <c r="T358" s="28"/>
      <c r="U358" s="29">
        <f t="shared" si="202"/>
        <v>0</v>
      </c>
      <c r="V358" s="28"/>
      <c r="W358" s="28"/>
      <c r="X358" s="28"/>
      <c r="Y358" s="29">
        <f t="shared" si="203"/>
        <v>0</v>
      </c>
      <c r="Z358" s="28"/>
      <c r="AA358" s="28"/>
      <c r="AB358" s="28"/>
      <c r="AC358" s="29">
        <f t="shared" si="204"/>
        <v>0</v>
      </c>
      <c r="AD358" s="28"/>
      <c r="AE358" s="144"/>
      <c r="AF358" s="79">
        <v>22700000</v>
      </c>
      <c r="AG358" s="29">
        <f t="shared" si="207"/>
        <v>22700000</v>
      </c>
      <c r="AH358" s="29">
        <f t="shared" si="208"/>
        <v>22700000</v>
      </c>
      <c r="AI358" s="109">
        <f t="shared" si="209"/>
        <v>1.1771152423066991E-2</v>
      </c>
      <c r="AJ358" s="109">
        <f t="shared" si="210"/>
        <v>1.7373719654445135E-3</v>
      </c>
    </row>
    <row r="359" spans="1:36" s="11" customFormat="1" outlineLevel="1" x14ac:dyDescent="0.25">
      <c r="A359" s="23">
        <v>48</v>
      </c>
      <c r="B359" s="23"/>
      <c r="C359" s="176" t="s">
        <v>523</v>
      </c>
      <c r="D359" s="509">
        <v>44860</v>
      </c>
      <c r="E359" s="177" t="s">
        <v>730</v>
      </c>
      <c r="F359" s="158" t="s">
        <v>134</v>
      </c>
      <c r="G359" s="176" t="s">
        <v>135</v>
      </c>
      <c r="H359" s="33"/>
      <c r="I359" s="33"/>
      <c r="J359" s="629"/>
      <c r="K359" s="79">
        <v>27240006</v>
      </c>
      <c r="L359" s="78"/>
      <c r="M359" s="28"/>
      <c r="N359" s="28"/>
      <c r="O359" s="28"/>
      <c r="P359" s="154"/>
      <c r="Q359" s="154"/>
      <c r="R359" s="28"/>
      <c r="S359" s="28"/>
      <c r="T359" s="28"/>
      <c r="U359" s="29">
        <f t="shared" si="202"/>
        <v>0</v>
      </c>
      <c r="V359" s="28"/>
      <c r="W359" s="28"/>
      <c r="X359" s="28"/>
      <c r="Y359" s="29">
        <f t="shared" si="203"/>
        <v>0</v>
      </c>
      <c r="Z359" s="28"/>
      <c r="AA359" s="28"/>
      <c r="AB359" s="28"/>
      <c r="AC359" s="29">
        <f t="shared" si="204"/>
        <v>0</v>
      </c>
      <c r="AD359" s="28"/>
      <c r="AE359" s="144"/>
      <c r="AF359" s="79">
        <v>27240006</v>
      </c>
      <c r="AG359" s="29">
        <f t="shared" si="207"/>
        <v>27240006</v>
      </c>
      <c r="AH359" s="29">
        <f t="shared" si="208"/>
        <v>27240006</v>
      </c>
      <c r="AI359" s="109">
        <f t="shared" si="209"/>
        <v>1.4125386018998211E-2</v>
      </c>
      <c r="AJ359" s="109">
        <f t="shared" si="210"/>
        <v>2.0848468177506758E-3</v>
      </c>
    </row>
    <row r="360" spans="1:36" s="11" customFormat="1" x14ac:dyDescent="0.25">
      <c r="A360" s="574" t="s">
        <v>75</v>
      </c>
      <c r="B360" s="575"/>
      <c r="C360" s="575"/>
      <c r="D360" s="575"/>
      <c r="E360" s="575"/>
      <c r="F360" s="575"/>
      <c r="G360" s="575"/>
      <c r="H360" s="575"/>
      <c r="I360" s="576"/>
      <c r="J360" s="222">
        <f>+J311</f>
        <v>1928443298</v>
      </c>
      <c r="K360" s="222">
        <f>SUM(K312:K359)</f>
        <v>1928443298</v>
      </c>
      <c r="L360" s="528"/>
      <c r="M360" s="222">
        <f>SUM(M312:M359)</f>
        <v>0</v>
      </c>
      <c r="N360" s="222">
        <f>SUM(N312:N359)</f>
        <v>0</v>
      </c>
      <c r="O360" s="222">
        <f>SUM(O312:O359)</f>
        <v>0</v>
      </c>
      <c r="P360" s="223"/>
      <c r="Q360" s="538"/>
      <c r="R360" s="222">
        <f t="shared" ref="R360:AH360" si="211">SUM(R312:R359)</f>
        <v>0</v>
      </c>
      <c r="S360" s="222">
        <f t="shared" si="211"/>
        <v>0</v>
      </c>
      <c r="T360" s="222">
        <f t="shared" si="211"/>
        <v>0</v>
      </c>
      <c r="U360" s="222">
        <f t="shared" si="211"/>
        <v>0</v>
      </c>
      <c r="V360" s="222">
        <f t="shared" si="211"/>
        <v>0</v>
      </c>
      <c r="W360" s="222">
        <f t="shared" si="211"/>
        <v>0</v>
      </c>
      <c r="X360" s="222">
        <f t="shared" si="211"/>
        <v>0</v>
      </c>
      <c r="Y360" s="222">
        <f t="shared" si="211"/>
        <v>0</v>
      </c>
      <c r="Z360" s="222">
        <f t="shared" si="211"/>
        <v>0</v>
      </c>
      <c r="AA360" s="222">
        <f t="shared" si="211"/>
        <v>0</v>
      </c>
      <c r="AB360" s="222">
        <f t="shared" si="211"/>
        <v>0</v>
      </c>
      <c r="AC360" s="222">
        <f t="shared" si="211"/>
        <v>0</v>
      </c>
      <c r="AD360" s="222">
        <f t="shared" si="211"/>
        <v>0</v>
      </c>
      <c r="AE360" s="222">
        <f t="shared" si="211"/>
        <v>124280000</v>
      </c>
      <c r="AF360" s="222">
        <f t="shared" si="211"/>
        <v>1804163298</v>
      </c>
      <c r="AG360" s="222">
        <f t="shared" si="211"/>
        <v>1928443298</v>
      </c>
      <c r="AH360" s="222">
        <f t="shared" si="211"/>
        <v>1928443298</v>
      </c>
      <c r="AI360" s="230">
        <f>IF(ISERROR(AH360/J360),0,AH360/J360)</f>
        <v>1</v>
      </c>
      <c r="AJ360" s="230">
        <f>IF(ISERROR(AH360/$AH$366),0,AH360/$AH$366)</f>
        <v>0.14759574109667664</v>
      </c>
    </row>
    <row r="361" spans="1:36" x14ac:dyDescent="0.25">
      <c r="A361" s="620" t="s">
        <v>76</v>
      </c>
      <c r="B361" s="621"/>
      <c r="C361" s="621"/>
      <c r="D361" s="621"/>
      <c r="E361" s="622"/>
      <c r="F361" s="16"/>
      <c r="G361" s="5"/>
      <c r="H361" s="17"/>
      <c r="I361" s="17"/>
      <c r="J361" s="628">
        <v>1770296500</v>
      </c>
      <c r="K361" s="83"/>
      <c r="L361" s="153"/>
      <c r="M361" s="19"/>
      <c r="N361" s="19"/>
      <c r="O361" s="19"/>
      <c r="P361" s="5"/>
      <c r="Q361" s="20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108"/>
      <c r="AJ361" s="108"/>
    </row>
    <row r="362" spans="1:36" s="11" customFormat="1" ht="25.5" outlineLevel="1" x14ac:dyDescent="0.25">
      <c r="A362" s="272">
        <v>1</v>
      </c>
      <c r="B362" s="272"/>
      <c r="C362" s="273" t="s">
        <v>731</v>
      </c>
      <c r="D362" s="274">
        <v>44582</v>
      </c>
      <c r="E362" s="275" t="s">
        <v>102</v>
      </c>
      <c r="F362" s="275" t="s">
        <v>732</v>
      </c>
      <c r="G362" s="276" t="s">
        <v>135</v>
      </c>
      <c r="H362" s="277"/>
      <c r="I362" s="278"/>
      <c r="J362" s="676"/>
      <c r="K362" s="79">
        <v>1395296500</v>
      </c>
      <c r="L362" s="5"/>
      <c r="M362" s="279"/>
      <c r="N362" s="166"/>
      <c r="O362" s="282"/>
      <c r="P362" s="283"/>
      <c r="Q362" s="283"/>
      <c r="R362" s="28"/>
      <c r="S362" s="165">
        <v>697648250</v>
      </c>
      <c r="T362" s="28"/>
      <c r="U362" s="29">
        <f>SUM(R362:T362)</f>
        <v>697648250</v>
      </c>
      <c r="V362" s="28"/>
      <c r="W362" s="28"/>
      <c r="X362" s="28"/>
      <c r="Y362" s="29">
        <f>SUM(V362:X362)</f>
        <v>0</v>
      </c>
      <c r="Z362" s="28">
        <v>697648250</v>
      </c>
      <c r="AA362" s="28"/>
      <c r="AB362" s="28"/>
      <c r="AC362" s="29">
        <f>SUM(Z362:AB362)</f>
        <v>697648250</v>
      </c>
      <c r="AD362" s="28"/>
      <c r="AE362" s="28">
        <v>0</v>
      </c>
      <c r="AF362" s="28">
        <v>0</v>
      </c>
      <c r="AG362" s="29">
        <f>SUM(AD362:AF362)</f>
        <v>0</v>
      </c>
      <c r="AH362" s="29">
        <f t="shared" ref="AH362:AH364" si="212">SUM(U362,Y362,AC362,AG362)</f>
        <v>1395296500</v>
      </c>
      <c r="AI362" s="109">
        <f>IF(ISERROR(AH362/J361),0,AH362/J361)</f>
        <v>0.78817107755678217</v>
      </c>
      <c r="AJ362" s="109">
        <f>IF(ISERROR(AH362/$AH$366),"-",AH362/$AH$366)</f>
        <v>0.10679070584065421</v>
      </c>
    </row>
    <row r="363" spans="1:36" s="11" customFormat="1" ht="25.5" outlineLevel="1" x14ac:dyDescent="0.25">
      <c r="A363" s="23">
        <v>2</v>
      </c>
      <c r="B363" s="23"/>
      <c r="C363" s="80" t="s">
        <v>733</v>
      </c>
      <c r="D363" s="162">
        <v>44676</v>
      </c>
      <c r="E363" s="163" t="s">
        <v>734</v>
      </c>
      <c r="F363" s="163" t="s">
        <v>735</v>
      </c>
      <c r="G363" s="176" t="s">
        <v>135</v>
      </c>
      <c r="H363" s="168"/>
      <c r="I363" s="171"/>
      <c r="J363" s="676"/>
      <c r="K363" s="79">
        <v>375000000</v>
      </c>
      <c r="L363" s="5"/>
      <c r="M363" s="279"/>
      <c r="N363" s="281"/>
      <c r="O363" s="280"/>
      <c r="P363" s="176"/>
      <c r="Q363" s="176"/>
      <c r="R363" s="95"/>
      <c r="S363" s="28"/>
      <c r="T363" s="28"/>
      <c r="U363" s="29">
        <f t="shared" ref="U363:U364" si="213">SUM(R363:T363)</f>
        <v>0</v>
      </c>
      <c r="V363" s="28">
        <v>375000000</v>
      </c>
      <c r="W363" s="28"/>
      <c r="X363" s="28"/>
      <c r="Y363" s="29">
        <f t="shared" ref="Y363:Y364" si="214">SUM(V363:X363)</f>
        <v>375000000</v>
      </c>
      <c r="Z363" s="28"/>
      <c r="AA363" s="28"/>
      <c r="AB363" s="28"/>
      <c r="AC363" s="29">
        <f t="shared" ref="AC363:AC364" si="215">SUM(Z363:AB363)</f>
        <v>0</v>
      </c>
      <c r="AD363" s="28"/>
      <c r="AE363" s="28">
        <v>0</v>
      </c>
      <c r="AF363" s="28">
        <v>0</v>
      </c>
      <c r="AG363" s="29">
        <f t="shared" ref="AG363" si="216">SUM(AD363:AF363)</f>
        <v>0</v>
      </c>
      <c r="AH363" s="29">
        <f t="shared" si="212"/>
        <v>375000000</v>
      </c>
      <c r="AI363" s="109">
        <f>IF(ISERROR(AH363/J361),0,AH363/J361)</f>
        <v>0.21182892244321785</v>
      </c>
      <c r="AJ363" s="109">
        <f>IF(ISERROR(AH363/$AH$366),"-",AH363/$AH$366)</f>
        <v>2.8701078724303636E-2</v>
      </c>
    </row>
    <row r="364" spans="1:36" s="11" customFormat="1" outlineLevel="1" x14ac:dyDescent="0.25">
      <c r="A364" s="23"/>
      <c r="B364" s="23"/>
      <c r="C364" s="80"/>
      <c r="D364" s="162"/>
      <c r="E364" s="163"/>
      <c r="F364" s="163"/>
      <c r="G364" s="176"/>
      <c r="H364" s="168"/>
      <c r="I364" s="171"/>
      <c r="J364" s="677"/>
      <c r="K364" s="79"/>
      <c r="L364" s="5"/>
      <c r="M364" s="279"/>
      <c r="N364" s="281"/>
      <c r="O364" s="280"/>
      <c r="P364" s="176"/>
      <c r="Q364" s="176"/>
      <c r="R364" s="95"/>
      <c r="S364" s="28"/>
      <c r="T364" s="28"/>
      <c r="U364" s="29">
        <f t="shared" si="213"/>
        <v>0</v>
      </c>
      <c r="V364" s="28"/>
      <c r="W364" s="28"/>
      <c r="X364" s="28"/>
      <c r="Y364" s="29">
        <f t="shared" si="214"/>
        <v>0</v>
      </c>
      <c r="Z364" s="28"/>
      <c r="AA364" s="28"/>
      <c r="AB364" s="28"/>
      <c r="AC364" s="29">
        <f t="shared" si="215"/>
        <v>0</v>
      </c>
      <c r="AD364" s="28"/>
      <c r="AE364" s="28"/>
      <c r="AF364" s="28"/>
      <c r="AG364" s="29"/>
      <c r="AH364" s="29">
        <f t="shared" si="212"/>
        <v>0</v>
      </c>
      <c r="AI364" s="109">
        <f>IF(ISERROR(AH364/J362),0,AH364/J362)</f>
        <v>0</v>
      </c>
      <c r="AJ364" s="109">
        <f>IF(ISERROR(AH364/$AH$366),"-",AH364/$AH$366)</f>
        <v>0</v>
      </c>
    </row>
    <row r="365" spans="1:36" s="11" customFormat="1" x14ac:dyDescent="0.25">
      <c r="A365" s="669" t="s">
        <v>82</v>
      </c>
      <c r="B365" s="579"/>
      <c r="C365" s="579"/>
      <c r="D365" s="579"/>
      <c r="E365" s="579"/>
      <c r="F365" s="579"/>
      <c r="G365" s="579"/>
      <c r="H365" s="579"/>
      <c r="I365" s="670"/>
      <c r="J365" s="222">
        <f>J361</f>
        <v>1770296500</v>
      </c>
      <c r="K365" s="231">
        <f>SUM(K362:K364)</f>
        <v>1770296500</v>
      </c>
      <c r="L365" s="530"/>
      <c r="M365" s="222">
        <f>SUM(M362:M363)</f>
        <v>0</v>
      </c>
      <c r="N365" s="222">
        <f>SUM(N362:N363)</f>
        <v>0</v>
      </c>
      <c r="O365" s="231">
        <f>SUM(O362:O363)</f>
        <v>0</v>
      </c>
      <c r="P365" s="249"/>
      <c r="Q365" s="539"/>
      <c r="R365" s="222">
        <f t="shared" ref="R365:AG365" si="217">SUM(R362:R363)</f>
        <v>0</v>
      </c>
      <c r="S365" s="222">
        <f t="shared" si="217"/>
        <v>697648250</v>
      </c>
      <c r="T365" s="222">
        <f t="shared" si="217"/>
        <v>0</v>
      </c>
      <c r="U365" s="222">
        <f>SUM(U362:U364)</f>
        <v>697648250</v>
      </c>
      <c r="V365" s="222">
        <f t="shared" si="217"/>
        <v>375000000</v>
      </c>
      <c r="W365" s="222">
        <f t="shared" si="217"/>
        <v>0</v>
      </c>
      <c r="X365" s="222">
        <f t="shared" si="217"/>
        <v>0</v>
      </c>
      <c r="Y365" s="222">
        <f>SUM(Y362:Y364)</f>
        <v>375000000</v>
      </c>
      <c r="Z365" s="222">
        <f>SUM(Z362:Z364)</f>
        <v>697648250</v>
      </c>
      <c r="AA365" s="222">
        <f t="shared" si="217"/>
        <v>0</v>
      </c>
      <c r="AB365" s="222">
        <f t="shared" si="217"/>
        <v>0</v>
      </c>
      <c r="AC365" s="222">
        <f>SUM(AC362:AC364)</f>
        <v>697648250</v>
      </c>
      <c r="AD365" s="222">
        <f t="shared" si="217"/>
        <v>0</v>
      </c>
      <c r="AE365" s="222">
        <f t="shared" si="217"/>
        <v>0</v>
      </c>
      <c r="AF365" s="222">
        <f t="shared" si="217"/>
        <v>0</v>
      </c>
      <c r="AG365" s="222">
        <f t="shared" si="217"/>
        <v>0</v>
      </c>
      <c r="AH365" s="222">
        <f>SUM(AH362:AH364)</f>
        <v>1770296500</v>
      </c>
      <c r="AI365" s="230">
        <f>IF(ISERROR(AH365/J365),0,AH365/J365)</f>
        <v>1</v>
      </c>
      <c r="AJ365" s="230">
        <f>IF(ISERROR(AH365/$AH$366),0,AH365/$AH$366)</f>
        <v>0.13549178456495786</v>
      </c>
    </row>
    <row r="366" spans="1:36" x14ac:dyDescent="0.25">
      <c r="A366" s="568" t="s">
        <v>736</v>
      </c>
      <c r="B366" s="569"/>
      <c r="C366" s="569"/>
      <c r="D366" s="569"/>
      <c r="E366" s="569"/>
      <c r="F366" s="569"/>
      <c r="G366" s="569"/>
      <c r="H366" s="569"/>
      <c r="I366" s="570"/>
      <c r="J366" s="225">
        <f t="shared" ref="J366:AH366" si="218">SUM(J17,J25,J35,J52,J89,J123,J155,J188,J223,J255,J263,J268,J282,J287,J310,J360,J365)</f>
        <v>13065711000</v>
      </c>
      <c r="K366" s="225">
        <f t="shared" si="218"/>
        <v>13065711000</v>
      </c>
      <c r="L366" s="225">
        <f t="shared" si="218"/>
        <v>0</v>
      </c>
      <c r="M366" s="225">
        <f t="shared" si="218"/>
        <v>0</v>
      </c>
      <c r="N366" s="225">
        <f t="shared" si="218"/>
        <v>0</v>
      </c>
      <c r="O366" s="225">
        <f t="shared" si="218"/>
        <v>0</v>
      </c>
      <c r="P366" s="225">
        <f t="shared" si="218"/>
        <v>0</v>
      </c>
      <c r="Q366" s="225">
        <f t="shared" si="218"/>
        <v>0</v>
      </c>
      <c r="R366" s="225">
        <f t="shared" si="218"/>
        <v>0</v>
      </c>
      <c r="S366" s="225">
        <f t="shared" si="218"/>
        <v>697648250</v>
      </c>
      <c r="T366" s="225">
        <f t="shared" si="218"/>
        <v>0</v>
      </c>
      <c r="U366" s="225">
        <f t="shared" si="218"/>
        <v>697648250</v>
      </c>
      <c r="V366" s="225">
        <f t="shared" si="218"/>
        <v>375000000</v>
      </c>
      <c r="W366" s="225">
        <f t="shared" si="218"/>
        <v>0</v>
      </c>
      <c r="X366" s="225">
        <f t="shared" si="218"/>
        <v>0</v>
      </c>
      <c r="Y366" s="225">
        <f t="shared" si="218"/>
        <v>375000000</v>
      </c>
      <c r="Z366" s="225">
        <f t="shared" si="218"/>
        <v>697648250</v>
      </c>
      <c r="AA366" s="225">
        <f t="shared" si="218"/>
        <v>0</v>
      </c>
      <c r="AB366" s="225">
        <f t="shared" si="218"/>
        <v>0</v>
      </c>
      <c r="AC366" s="225">
        <f t="shared" si="218"/>
        <v>697648250</v>
      </c>
      <c r="AD366" s="225">
        <f t="shared" si="218"/>
        <v>103041557</v>
      </c>
      <c r="AE366" s="225">
        <f t="shared" si="218"/>
        <v>3653352515</v>
      </c>
      <c r="AF366" s="225">
        <f t="shared" si="218"/>
        <v>7539020428</v>
      </c>
      <c r="AG366" s="225">
        <f t="shared" si="218"/>
        <v>11295414500</v>
      </c>
      <c r="AH366" s="225">
        <f t="shared" si="218"/>
        <v>13065711000</v>
      </c>
      <c r="AI366" s="229">
        <f>IF(ISERROR(AH366/J366),0,AH366/J366)</f>
        <v>1</v>
      </c>
      <c r="AJ366" s="229">
        <f>IF(ISERROR(AH366/$AH$366),0,AH366/$AH$366)</f>
        <v>1</v>
      </c>
    </row>
    <row r="367" spans="1:36" s="11" customFormat="1" x14ac:dyDescent="0.25">
      <c r="A367" s="15"/>
      <c r="B367" s="15"/>
      <c r="C367" s="15"/>
      <c r="D367" s="15"/>
      <c r="E367" s="14"/>
      <c r="F367" s="14"/>
      <c r="G367" s="15"/>
      <c r="H367" s="15"/>
      <c r="I367" s="15"/>
      <c r="J367" s="41"/>
      <c r="K367" s="41"/>
      <c r="L367" s="14"/>
      <c r="M367" s="15"/>
      <c r="N367" s="15"/>
      <c r="O367" s="15"/>
      <c r="P367" s="15"/>
      <c r="Q367" s="42"/>
      <c r="R367" s="41"/>
      <c r="S367" s="41"/>
      <c r="T367" s="41"/>
      <c r="U367" s="12"/>
      <c r="V367" s="41"/>
      <c r="W367" s="41"/>
      <c r="X367" s="41"/>
      <c r="Y367" s="12"/>
      <c r="Z367" s="41"/>
      <c r="AA367" s="41"/>
      <c r="AB367" s="41"/>
      <c r="AC367" s="12"/>
      <c r="AD367" s="41"/>
      <c r="AE367" s="41"/>
      <c r="AF367" s="41"/>
      <c r="AG367" s="12"/>
      <c r="AH367" s="12"/>
      <c r="AI367" s="13"/>
      <c r="AJ367" s="13"/>
    </row>
    <row r="368" spans="1:36" s="11" customFormat="1" x14ac:dyDescent="0.25">
      <c r="A368" s="15"/>
      <c r="B368" s="15"/>
      <c r="C368" s="15"/>
      <c r="D368" s="15"/>
      <c r="E368" s="14"/>
      <c r="F368" s="14"/>
      <c r="G368" s="15"/>
      <c r="H368" s="15"/>
      <c r="I368" s="15"/>
      <c r="J368" s="41"/>
      <c r="K368" s="41"/>
      <c r="L368" s="14"/>
      <c r="M368" s="15"/>
      <c r="N368" s="15"/>
      <c r="O368" s="15"/>
      <c r="P368" s="15"/>
      <c r="Q368" s="42"/>
      <c r="R368" s="41"/>
      <c r="S368" s="41"/>
      <c r="T368" s="41"/>
      <c r="U368" s="12"/>
      <c r="V368" s="41"/>
      <c r="W368" s="41"/>
      <c r="X368" s="41"/>
      <c r="Y368" s="12"/>
      <c r="Z368" s="41"/>
      <c r="AA368" s="41"/>
      <c r="AB368" s="41"/>
      <c r="AC368" s="12"/>
      <c r="AD368" s="41"/>
      <c r="AE368" s="41"/>
      <c r="AF368" s="41"/>
      <c r="AG368" s="12"/>
      <c r="AH368" s="12"/>
      <c r="AI368" s="13"/>
      <c r="AJ368" s="13"/>
    </row>
    <row r="369" spans="1:36" x14ac:dyDescent="0.25">
      <c r="J369" s="41"/>
      <c r="R369" s="41"/>
      <c r="S369" s="41"/>
      <c r="T369" s="41"/>
      <c r="V369" s="41"/>
      <c r="W369" s="41"/>
      <c r="X369" s="41"/>
      <c r="Z369" s="41"/>
      <c r="AA369" s="41"/>
      <c r="AB369" s="41"/>
      <c r="AD369" s="41"/>
      <c r="AE369" s="41"/>
      <c r="AF369" s="41"/>
    </row>
    <row r="370" spans="1:36" s="11" customFormat="1" x14ac:dyDescent="0.2">
      <c r="A370" s="15"/>
      <c r="B370" s="15"/>
      <c r="C370" s="15"/>
      <c r="D370" s="15"/>
      <c r="E370" s="14"/>
      <c r="F370" s="14"/>
      <c r="G370" s="15"/>
      <c r="H370" s="15"/>
      <c r="I370" s="15"/>
      <c r="J370" s="248"/>
      <c r="K370" s="41"/>
      <c r="L370" s="14"/>
      <c r="M370" s="15"/>
      <c r="N370" s="15"/>
      <c r="O370" s="15"/>
      <c r="P370" s="15"/>
      <c r="Q370" s="42"/>
      <c r="R370" s="41"/>
      <c r="S370" s="41"/>
      <c r="T370" s="41"/>
      <c r="U370" s="12"/>
      <c r="V370" s="41"/>
      <c r="W370" s="41"/>
      <c r="X370" s="41"/>
      <c r="Y370" s="12"/>
      <c r="Z370" s="41"/>
      <c r="AA370" s="41"/>
      <c r="AB370" s="41"/>
      <c r="AC370" s="12"/>
      <c r="AD370" s="41"/>
      <c r="AE370" s="41"/>
      <c r="AF370" s="41"/>
      <c r="AG370" s="12"/>
      <c r="AH370" s="12"/>
      <c r="AI370" s="13"/>
      <c r="AJ370" s="13"/>
    </row>
    <row r="371" spans="1:36" x14ac:dyDescent="0.25">
      <c r="J371" s="41"/>
      <c r="K371" s="12"/>
      <c r="R371" s="41"/>
      <c r="S371" s="41"/>
      <c r="T371" s="41"/>
      <c r="V371" s="41"/>
      <c r="W371" s="41"/>
      <c r="X371" s="41"/>
      <c r="Z371" s="41"/>
      <c r="AA371" s="41"/>
      <c r="AB371" s="41"/>
      <c r="AD371" s="41"/>
      <c r="AE371" s="41"/>
      <c r="AF371" s="41"/>
    </row>
    <row r="372" spans="1:36" x14ac:dyDescent="0.25">
      <c r="J372" s="41"/>
      <c r="R372" s="41"/>
      <c r="S372" s="41"/>
      <c r="T372" s="41"/>
      <c r="V372" s="41"/>
      <c r="W372" s="41"/>
      <c r="X372" s="41"/>
      <c r="Z372" s="41"/>
      <c r="AA372" s="41"/>
      <c r="AB372" s="41"/>
      <c r="AD372" s="41"/>
      <c r="AE372" s="41"/>
      <c r="AF372" s="41"/>
    </row>
    <row r="373" spans="1:36" x14ac:dyDescent="0.25">
      <c r="J373" s="41"/>
      <c r="R373" s="41"/>
      <c r="S373" s="41"/>
      <c r="T373" s="41"/>
      <c r="V373" s="41"/>
      <c r="W373" s="41"/>
      <c r="X373" s="41"/>
      <c r="Z373" s="41"/>
      <c r="AA373" s="41"/>
      <c r="AB373" s="41"/>
      <c r="AD373" s="41"/>
      <c r="AE373" s="41"/>
      <c r="AF373" s="41"/>
    </row>
    <row r="374" spans="1:36" x14ac:dyDescent="0.25">
      <c r="J374" s="41"/>
      <c r="R374" s="41"/>
      <c r="S374" s="41"/>
      <c r="T374" s="41"/>
      <c r="V374" s="41"/>
      <c r="W374" s="41"/>
      <c r="X374" s="41"/>
      <c r="Z374" s="41"/>
      <c r="AA374" s="41"/>
      <c r="AB374" s="41"/>
      <c r="AD374" s="41"/>
      <c r="AE374" s="41"/>
      <c r="AF374" s="41"/>
    </row>
    <row r="375" spans="1:36" x14ac:dyDescent="0.25">
      <c r="A375" s="14"/>
      <c r="J375" s="41"/>
      <c r="R375" s="41"/>
      <c r="S375" s="41"/>
      <c r="T375" s="41"/>
      <c r="V375" s="41"/>
      <c r="W375" s="41"/>
      <c r="X375" s="41"/>
      <c r="Z375" s="41"/>
      <c r="AA375" s="41"/>
      <c r="AB375" s="41"/>
      <c r="AD375" s="41"/>
      <c r="AE375" s="41"/>
      <c r="AF375" s="41"/>
    </row>
    <row r="376" spans="1:36" x14ac:dyDescent="0.25">
      <c r="A376" s="14"/>
      <c r="J376" s="41"/>
      <c r="R376" s="41"/>
      <c r="S376" s="41"/>
      <c r="T376" s="41"/>
      <c r="V376" s="41"/>
      <c r="W376" s="41"/>
      <c r="X376" s="41"/>
      <c r="Z376" s="41"/>
      <c r="AA376" s="41"/>
      <c r="AB376" s="41"/>
      <c r="AD376" s="41"/>
      <c r="AE376" s="41"/>
      <c r="AF376" s="41"/>
    </row>
    <row r="377" spans="1:36" x14ac:dyDescent="0.25">
      <c r="A377" s="14"/>
      <c r="J377" s="41"/>
      <c r="R377" s="41"/>
      <c r="S377" s="41"/>
      <c r="T377" s="41"/>
      <c r="V377" s="41"/>
      <c r="W377" s="41"/>
      <c r="X377" s="41"/>
      <c r="Z377" s="41"/>
      <c r="AA377" s="41"/>
      <c r="AB377" s="41"/>
      <c r="AD377" s="41"/>
      <c r="AE377" s="41"/>
      <c r="AF377" s="41"/>
    </row>
    <row r="378" spans="1:36" x14ac:dyDescent="0.25">
      <c r="A378" s="14"/>
      <c r="J378" s="41"/>
      <c r="R378" s="41"/>
      <c r="S378" s="41"/>
      <c r="T378" s="41"/>
      <c r="V378" s="41"/>
      <c r="W378" s="41"/>
      <c r="X378" s="41"/>
      <c r="Z378" s="41"/>
      <c r="AA378" s="41"/>
      <c r="AB378" s="41"/>
      <c r="AD378" s="41"/>
      <c r="AE378" s="41"/>
      <c r="AF378" s="41"/>
    </row>
    <row r="379" spans="1:36" x14ac:dyDescent="0.25">
      <c r="A379" s="14"/>
      <c r="J379" s="41"/>
      <c r="R379" s="41"/>
      <c r="S379" s="41"/>
      <c r="T379" s="41"/>
      <c r="V379" s="41"/>
      <c r="W379" s="41"/>
      <c r="X379" s="41"/>
      <c r="Z379" s="41"/>
      <c r="AA379" s="41"/>
      <c r="AB379" s="41"/>
      <c r="AD379" s="41"/>
      <c r="AE379" s="41"/>
      <c r="AF379" s="41"/>
    </row>
    <row r="380" spans="1:36" x14ac:dyDescent="0.25">
      <c r="A380" s="14"/>
      <c r="J380" s="41"/>
      <c r="R380" s="41"/>
      <c r="S380" s="41"/>
      <c r="T380" s="41"/>
      <c r="V380" s="41"/>
      <c r="W380" s="41"/>
      <c r="X380" s="41"/>
      <c r="Z380" s="41"/>
      <c r="AA380" s="41"/>
      <c r="AB380" s="41"/>
      <c r="AD380" s="41"/>
      <c r="AE380" s="41"/>
      <c r="AF380" s="41"/>
    </row>
    <row r="381" spans="1:36" x14ac:dyDescent="0.25">
      <c r="A381" s="14"/>
      <c r="J381" s="41"/>
      <c r="R381" s="41"/>
      <c r="S381" s="41"/>
      <c r="T381" s="41"/>
      <c r="V381" s="41"/>
      <c r="W381" s="41"/>
      <c r="X381" s="41"/>
      <c r="Z381" s="41"/>
      <c r="AA381" s="41"/>
      <c r="AB381" s="41"/>
      <c r="AD381" s="41"/>
      <c r="AE381" s="41"/>
      <c r="AF381" s="41"/>
    </row>
    <row r="382" spans="1:36" x14ac:dyDescent="0.25">
      <c r="A382" s="14"/>
      <c r="J382" s="41"/>
      <c r="R382" s="41"/>
      <c r="S382" s="41"/>
      <c r="T382" s="41"/>
      <c r="V382" s="41"/>
      <c r="W382" s="41"/>
      <c r="X382" s="41"/>
      <c r="Z382" s="41"/>
      <c r="AA382" s="41"/>
      <c r="AB382" s="41"/>
      <c r="AD382" s="41"/>
      <c r="AE382" s="41"/>
      <c r="AF382" s="41"/>
    </row>
    <row r="383" spans="1:36" x14ac:dyDescent="0.25">
      <c r="A383" s="14"/>
      <c r="J383" s="41"/>
      <c r="R383" s="41"/>
      <c r="S383" s="41"/>
      <c r="T383" s="41"/>
      <c r="V383" s="41"/>
      <c r="W383" s="41"/>
      <c r="X383" s="41"/>
      <c r="Z383" s="41"/>
      <c r="AA383" s="41"/>
      <c r="AB383" s="41"/>
      <c r="AD383" s="41"/>
      <c r="AE383" s="41"/>
      <c r="AF383" s="41"/>
    </row>
  </sheetData>
  <mergeCells count="80">
    <mergeCell ref="J283:J286"/>
    <mergeCell ref="A156:E156"/>
    <mergeCell ref="A188:I188"/>
    <mergeCell ref="J361:J364"/>
    <mergeCell ref="A36:E36"/>
    <mergeCell ref="A189:E189"/>
    <mergeCell ref="A123:I123"/>
    <mergeCell ref="J270:J281"/>
    <mergeCell ref="A288:E288"/>
    <mergeCell ref="A310:I310"/>
    <mergeCell ref="J124:J154"/>
    <mergeCell ref="J288:J309"/>
    <mergeCell ref="J311:J359"/>
    <mergeCell ref="J156:J187"/>
    <mergeCell ref="J189:J222"/>
    <mergeCell ref="J224:J254"/>
    <mergeCell ref="A365:I365"/>
    <mergeCell ref="A366:I366"/>
    <mergeCell ref="A269:E269"/>
    <mergeCell ref="A282:I282"/>
    <mergeCell ref="A283:E283"/>
    <mergeCell ref="A287:I287"/>
    <mergeCell ref="A311:E311"/>
    <mergeCell ref="A360:I360"/>
    <mergeCell ref="A361:E361"/>
    <mergeCell ref="A8:E8"/>
    <mergeCell ref="A89:I89"/>
    <mergeCell ref="A90:E90"/>
    <mergeCell ref="A268:I268"/>
    <mergeCell ref="A223:I223"/>
    <mergeCell ref="A224:E224"/>
    <mergeCell ref="A255:I255"/>
    <mergeCell ref="A256:E256"/>
    <mergeCell ref="A263:I263"/>
    <mergeCell ref="A264:E264"/>
    <mergeCell ref="A155:I155"/>
    <mergeCell ref="A17:I17"/>
    <mergeCell ref="A18:E18"/>
    <mergeCell ref="A25:I25"/>
    <mergeCell ref="A52:I52"/>
    <mergeCell ref="A53:E53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A5:AJ5"/>
    <mergeCell ref="M6:O6"/>
    <mergeCell ref="A124:E124"/>
    <mergeCell ref="A26:E26"/>
    <mergeCell ref="A35:I35"/>
    <mergeCell ref="J8:J16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J256:J262"/>
    <mergeCell ref="J264:J267"/>
    <mergeCell ref="J18:J24"/>
    <mergeCell ref="J26:J34"/>
    <mergeCell ref="J53:J88"/>
    <mergeCell ref="J36:J51"/>
    <mergeCell ref="J90:J122"/>
  </mergeCells>
  <dataValidations count="10">
    <dataValidation allowBlank="1" showInputMessage="1" showErrorMessage="1" errorTitle="Sólo números" error="Sólo ingresar números sin letras_x000a_" sqref="O8:O16 O189:O222 O288:O309 O283:O286 O224:O254 O264:O267 O256:O262 P257 O361:O364 O156:O187 O53:O88 O124:O154 O18:O24 O26:O34 O269:O281 O311:O359 O90:O122 O36:O51"/>
    <dataValidation type="date" operator="greaterThan" allowBlank="1" showInputMessage="1" showErrorMessage="1" errorTitle="Error en Ingresos de Fechas" error="La fecha debe corresponder al Año 2014." sqref="D312:D359 D19:D24 D289:D309 D190:D222 D284:D286 D257:D262 D125:D154 D270:D281 D37:D51 D265:D267 D27:D34 D157:D187 D91:D122 D54:D88 D225:D254 D9:D16">
      <formula1>41275</formula1>
    </dataValidation>
    <dataValidation type="textLength" operator="lessThanOrEqual" allowBlank="1" showInputMessage="1" showErrorMessage="1" errorTitle="MÁXIMO DE CARACTERES SOBREPASADO" error="Sólo 255 caracteres por celdas" sqref="E362:G364 N225:N254 P258:Q262 N190 C257:C262 L289:L309 L284:L286 L270:L281 P284:Q286 E257:G262 L265:L267 P265:Q267 L257:L262 E9:G16 Q257 P362:Q364 N362:N364 L125:L154 N54:N88 P9:Q16 E265:G267 P19:Q24 C9:C16 P27:Q34 E19:G24 L19 L54:L88 E27:G34 P54:Q88 L28 P125:Q154 L157:L187 P157:Q187 E125:G154 C37:C51 P190:Q222 L190:L222 L225:L254 P225:Q254 P270:Q281 C270:C281 P289:Q309 P312:Q359 E270:G281 L51 P91:Q122 L91:L122 C91:C122 E91:G122 C19:C24 C27:C34 C125:C154 E157:G187 C54:C88 E190:G222 C265:C267 C289:C309 E225:G254 C284:C286 E284:G286 L9:L13 L37:L42 L44 L48 L322:L359 E37:G51 P37:Q51 E54:G88 C157:C187 C190:C222 C225:C254 E289:G309 E312:G359 C312:C359">
      <formula1>255</formula1>
    </dataValidation>
    <dataValidation type="date" operator="greaterThan" allowBlank="1" showInputMessage="1" showErrorMessage="1" errorTitle="SÓLO FECHAS" error="Las fechas corresponden a las del Año 2013" sqref="H21:I21 H272:I272 H29:I29 H259:I259 H11:I11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30:I34 H157:I187 H265:I267 H284:I286 H270:I271 H125:I154 H289:I309 H12:I16 H191:I222 H19:I20 H22:I24 H257:I258 H260:I262 H27:I28 H273:I281 H312:I359 H91:I122 H37:I51">
      <formula1>42005</formula1>
    </dataValidation>
    <dataValidation type="textLength" operator="lessThanOrEqual" allowBlank="1" showInputMessage="1" showErrorMessage="1" sqref="AD128:AD131 K265:K267 AF305:AF309 K257:K262 K19 K284:K286 AD210:AD211 AF265:AF267 AE54:AE88 AF45 K28:K34 K362:K364 K312:L321 K9:K13 K125:K154 AE19:AE24 K54:K88 AE129 AE134 AE146 AE131:AE132 AD142:AD154 AE140:AE141 AE138 AD133:AD137 AD139 AE127 AD125:AD126 AD190:AE192 AD205:AD208 AD213:AD221 K190:K222 K157:K187 AD197:AD203 AF125:AF154 AE182:AE185 AD157:AD181 AD186:AD187 AE91:AE122 AF190 K225:K254 AF57:AF88 AE257:AE262 K270:K281 AD270:AD281 AE284:AE286 K289:K309 AE270:AE280 AF289:AF293 AE225:AE254 AE37:AE51 AF159:AF186 AE193:AF222 AF241:AF254 K322:K359 K91:K122 AD289:AE309 K14:L16 K20:L24 K27:L27 L29:L34 L45:L47 L49:L50 AE27:AF34 L43 K37:K51 AE312:AF359">
      <formula1>255</formula1>
    </dataValidation>
    <dataValidation type="decimal" allowBlank="1" showInputMessage="1" showErrorMessage="1" errorTitle="Sólo números" error="Sólo ingresar números sin letras_x000a_" sqref="AD362:AF364 M362:M364 V362:X364 Z362:AB364 V284:X286 Z284:AB286 V257:X262 R284:T286 V265:X267 Z265:AB267 AF257:AF262 R265:T267 Z257:AB262 V157:X187 Z225:AB254 R257:T262 AF191:AF192 AE128 M54:M88 AF46:AF51 Z9:AB16 V289:X309 M19:N24 Z19:AB24 R9:T16 V9:X16 AD9:AF16 AE281 M27:N34 R19:T24 V27:X34 Z27:AB34 AF19:AF24 M190 AD27:AD34 M284:N286 M265:N267 V125:X154 R27:T34 R37:T51 M257:N262 M9:N16 AD265:AE267 AD19:AD24 R54:T88 Z54:AB88 V54:X88 AD54:AD88 M125:N154 R125:T154 Z125:AB154 AF54:AF56 AE130 AE139 AE133 AE147:AE154 AE142:AE145 AE135:AE137 AE125:AE126 M191:N222 Z190:AB222 M37:N51 R190:T222 M157:N187 R157:T187 AD91:AD122 Z37:AB51 AE157:AE181 AE186:AE187 V190:X222 R225:T254 M225:M254 AF187 AD225:AD254 AD257:AD262 M270:N281 R270:T281 V270:X281 Z270:AB281 AD284:AD286 AF284:AF286 M289:N309 R289:T309 Z289:AB309 AF225:AF240 AF294:AF304 M312:N359 R312:T359 V312:X359 Z312:AB359 AD312:AD359 AF37:AF44 AD37:AD51 V37:X51 AF157:AF158 V225:X254 R362:R364 T362:T364 S363:S364 AF91:AF122 M91:N122 R91:T122 V91:X122 Z91:AB122 Z157:AB187 AF270:AF281 V19:X24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362:D364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Z42"/>
  <sheetViews>
    <sheetView zoomScaleNormal="100" workbookViewId="0">
      <selection activeCell="Z8" sqref="Z8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6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6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6" s="11" customFormat="1" ht="15" customHeight="1" x14ac:dyDescent="0.25">
      <c r="A3" s="599" t="str">
        <f>+'24-03-335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6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6" ht="18" customHeight="1" x14ac:dyDescent="0.25">
      <c r="A5" s="606" t="str">
        <f>+'24-03-335 Ind. Proy'!A5:U5</f>
        <v>24-03-335 "Programa de Habitabilidad"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6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6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53" t="s">
        <v>86</v>
      </c>
    </row>
    <row r="8" spans="1:26" x14ac:dyDescent="0.25">
      <c r="A8" s="43" t="s">
        <v>46</v>
      </c>
      <c r="B8" s="9">
        <f>+'24-03-335 Ind. Proy'!J17</f>
        <v>203180435</v>
      </c>
      <c r="C8" s="9">
        <f>+'24-03-335 Ind. Proy'!K17</f>
        <v>203180435</v>
      </c>
      <c r="D8" s="9">
        <f>+'24-03-335 Ind. Proy'!M17</f>
        <v>0</v>
      </c>
      <c r="E8" s="9">
        <f>+'24-03-335 Ind. Proy'!N17</f>
        <v>0</v>
      </c>
      <c r="F8" s="9">
        <f>+'24-03-335 Ind. Proy'!O17</f>
        <v>0</v>
      </c>
      <c r="G8" s="9">
        <f>+'24-03-335 Ind. Proy'!R17</f>
        <v>0</v>
      </c>
      <c r="H8" s="9">
        <f>+'24-03-335 Ind. Proy'!S17</f>
        <v>0</v>
      </c>
      <c r="I8" s="9">
        <f>+'24-03-335 Ind. Proy'!T17</f>
        <v>0</v>
      </c>
      <c r="J8" s="9">
        <f>+'24-03-335 Ind. Proy'!U17</f>
        <v>0</v>
      </c>
      <c r="K8" s="9">
        <f>+'24-03-335 Ind. Proy'!V17</f>
        <v>0</v>
      </c>
      <c r="L8" s="9">
        <f>+'24-03-335 Ind. Proy'!W17</f>
        <v>0</v>
      </c>
      <c r="M8" s="9">
        <f>+'24-03-335 Ind. Proy'!X17</f>
        <v>0</v>
      </c>
      <c r="N8" s="9">
        <f>+'24-03-335 Ind. Proy'!Y17</f>
        <v>0</v>
      </c>
      <c r="O8" s="9">
        <f>+'24-03-335 Ind. Proy'!Z17</f>
        <v>0</v>
      </c>
      <c r="P8" s="9">
        <f>+'24-03-335 Ind. Proy'!AA17</f>
        <v>0</v>
      </c>
      <c r="Q8" s="9">
        <f>+'24-03-335 Ind. Proy'!AB17</f>
        <v>0</v>
      </c>
      <c r="R8" s="9">
        <f>+'24-03-335 Ind. Proy'!AC17</f>
        <v>0</v>
      </c>
      <c r="S8" s="9">
        <f>+'24-03-335 Ind. Proy'!AD17</f>
        <v>0</v>
      </c>
      <c r="T8" s="9">
        <f>+'24-03-335 Ind. Proy'!AE17</f>
        <v>137000166</v>
      </c>
      <c r="U8" s="9">
        <f>+'24-03-335 Ind. Proy'!AF17</f>
        <v>66180269</v>
      </c>
      <c r="V8" s="9">
        <f>+'24-03-335 Ind. Proy'!AG17</f>
        <v>203180435</v>
      </c>
      <c r="W8" s="9">
        <f>+'24-03-335 Ind. Proy'!AH17</f>
        <v>203180435</v>
      </c>
      <c r="X8" s="109">
        <f>+'24-03-335 Ind. Proy'!AI17</f>
        <v>1</v>
      </c>
      <c r="Y8" s="254">
        <f>+'24-03-335 Ind. Proy'!AJ17</f>
        <v>1.5550660427128687E-2</v>
      </c>
      <c r="Z8" s="459"/>
    </row>
    <row r="9" spans="1:26" x14ac:dyDescent="0.25">
      <c r="A9" s="43" t="s">
        <v>48</v>
      </c>
      <c r="B9" s="9">
        <f>+'24-03-335 Ind. Proy'!J25</f>
        <v>254430143</v>
      </c>
      <c r="C9" s="9">
        <f>+'24-03-335 Ind. Proy'!K25</f>
        <v>254430143</v>
      </c>
      <c r="D9" s="9">
        <f>+'24-03-335 Ind. Proy'!M25</f>
        <v>0</v>
      </c>
      <c r="E9" s="9">
        <f>+'24-03-335 Ind. Proy'!N25</f>
        <v>0</v>
      </c>
      <c r="F9" s="9">
        <f>+'24-03-335 Ind. Proy'!O25</f>
        <v>0</v>
      </c>
      <c r="G9" s="9">
        <f>+'24-03-335 Ind. Proy'!R25</f>
        <v>0</v>
      </c>
      <c r="H9" s="9">
        <f>+'24-03-335 Ind. Proy'!S25</f>
        <v>0</v>
      </c>
      <c r="I9" s="9">
        <f>+'24-03-335 Ind. Proy'!T25</f>
        <v>0</v>
      </c>
      <c r="J9" s="9">
        <f>+'24-03-335 Ind. Proy'!U25</f>
        <v>0</v>
      </c>
      <c r="K9" s="9">
        <f>+'24-03-335 Ind. Proy'!V25</f>
        <v>0</v>
      </c>
      <c r="L9" s="9">
        <f>+'24-03-335 Ind. Proy'!W25</f>
        <v>0</v>
      </c>
      <c r="M9" s="9">
        <f>+'24-03-335 Ind. Proy'!X25</f>
        <v>0</v>
      </c>
      <c r="N9" s="9">
        <f>+'24-03-335 Ind. Proy'!Y25</f>
        <v>0</v>
      </c>
      <c r="O9" s="9">
        <f>+'24-03-335 Ind. Proy'!Z25</f>
        <v>0</v>
      </c>
      <c r="P9" s="9">
        <f>+'24-03-335 Ind. Proy'!AA25</f>
        <v>0</v>
      </c>
      <c r="Q9" s="9">
        <f>+'24-03-335 Ind. Proy'!AB25</f>
        <v>0</v>
      </c>
      <c r="R9" s="9">
        <f>+'24-03-335 Ind. Proy'!AC25</f>
        <v>0</v>
      </c>
      <c r="S9" s="9">
        <f>+'24-03-335 Ind. Proy'!AD25</f>
        <v>0</v>
      </c>
      <c r="T9" s="9">
        <f>+'24-03-335 Ind. Proy'!AE25</f>
        <v>0</v>
      </c>
      <c r="U9" s="9">
        <f>+'24-03-335 Ind. Proy'!AF25</f>
        <v>254430143</v>
      </c>
      <c r="V9" s="9">
        <f>+'24-03-335 Ind. Proy'!AG25</f>
        <v>254430143</v>
      </c>
      <c r="W9" s="9">
        <f>+'24-03-335 Ind. Proy'!AH25</f>
        <v>254430143</v>
      </c>
      <c r="X9" s="109">
        <f>+'24-03-335 Ind. Proy'!AI25</f>
        <v>1</v>
      </c>
      <c r="Y9" s="254">
        <f>+'24-03-335 Ind. Proy'!AJ25</f>
        <v>1.9473118837543553E-2</v>
      </c>
      <c r="Z9" s="459"/>
    </row>
    <row r="10" spans="1:26" x14ac:dyDescent="0.25">
      <c r="A10" s="43" t="s">
        <v>50</v>
      </c>
      <c r="B10" s="9">
        <f>+'24-03-335 Ind. Proy'!J35</f>
        <v>255532287</v>
      </c>
      <c r="C10" s="9">
        <f>+'24-03-335 Ind. Proy'!K35</f>
        <v>255532287</v>
      </c>
      <c r="D10" s="9">
        <f>+'24-03-335 Ind. Proy'!M35</f>
        <v>0</v>
      </c>
      <c r="E10" s="9">
        <f>+'24-03-335 Ind. Proy'!N35</f>
        <v>0</v>
      </c>
      <c r="F10" s="9">
        <f>+'24-03-335 Ind. Proy'!O35</f>
        <v>0</v>
      </c>
      <c r="G10" s="9">
        <f>+'24-03-335 Ind. Proy'!R35</f>
        <v>0</v>
      </c>
      <c r="H10" s="9">
        <f>+'24-03-335 Ind. Proy'!S35</f>
        <v>0</v>
      </c>
      <c r="I10" s="9">
        <f>+'24-03-335 Ind. Proy'!T35</f>
        <v>0</v>
      </c>
      <c r="J10" s="9">
        <f>+'24-03-335 Ind. Proy'!U35</f>
        <v>0</v>
      </c>
      <c r="K10" s="9">
        <f>+'24-03-335 Ind. Proy'!V35</f>
        <v>0</v>
      </c>
      <c r="L10" s="9">
        <f>+'24-03-335 Ind. Proy'!W35</f>
        <v>0</v>
      </c>
      <c r="M10" s="9">
        <f>+'24-03-335 Ind. Proy'!X35</f>
        <v>0</v>
      </c>
      <c r="N10" s="9">
        <f>+'24-03-335 Ind. Proy'!Y35</f>
        <v>0</v>
      </c>
      <c r="O10" s="9">
        <f>+'24-03-335 Ind. Proy'!Z35</f>
        <v>0</v>
      </c>
      <c r="P10" s="9">
        <f>+'24-03-335 Ind. Proy'!AA35</f>
        <v>0</v>
      </c>
      <c r="Q10" s="9">
        <f>+'24-03-335 Ind. Proy'!AB35</f>
        <v>0</v>
      </c>
      <c r="R10" s="9">
        <f>+'24-03-335 Ind. Proy'!AC35</f>
        <v>0</v>
      </c>
      <c r="S10" s="9">
        <f>+'24-03-335 Ind. Proy'!AD35</f>
        <v>0</v>
      </c>
      <c r="T10" s="9">
        <f>+'24-03-335 Ind. Proy'!AE35</f>
        <v>0</v>
      </c>
      <c r="U10" s="9">
        <f>+'24-03-335 Ind. Proy'!AF35</f>
        <v>255532287</v>
      </c>
      <c r="V10" s="9">
        <f>+'24-03-335 Ind. Proy'!AG35</f>
        <v>255532287</v>
      </c>
      <c r="W10" s="9">
        <f>+'24-03-335 Ind. Proy'!AH35</f>
        <v>255532287</v>
      </c>
      <c r="X10" s="109">
        <f>+'24-03-335 Ind. Proy'!AI35</f>
        <v>1</v>
      </c>
      <c r="Y10" s="254">
        <f>+'24-03-335 Ind. Proy'!AJ35</f>
        <v>1.955747276210227E-2</v>
      </c>
      <c r="Z10" s="459"/>
    </row>
    <row r="11" spans="1:26" x14ac:dyDescent="0.25">
      <c r="A11" s="43" t="s">
        <v>52</v>
      </c>
      <c r="B11" s="9">
        <f>+'24-03-335 Ind. Proy'!J52</f>
        <v>448007533</v>
      </c>
      <c r="C11" s="9">
        <f>+'24-03-335 Ind. Proy'!K52</f>
        <v>448007533</v>
      </c>
      <c r="D11" s="9">
        <f>+'24-03-335 Ind. Proy'!M52</f>
        <v>0</v>
      </c>
      <c r="E11" s="9">
        <f>+'24-03-335 Ind. Proy'!N52</f>
        <v>0</v>
      </c>
      <c r="F11" s="9">
        <f>+'24-03-335 Ind. Proy'!O52</f>
        <v>0</v>
      </c>
      <c r="G11" s="9">
        <f>+'24-03-335 Ind. Proy'!R52</f>
        <v>0</v>
      </c>
      <c r="H11" s="9">
        <f>+'24-03-335 Ind. Proy'!S52</f>
        <v>0</v>
      </c>
      <c r="I11" s="9">
        <f>+'24-03-335 Ind. Proy'!T52</f>
        <v>0</v>
      </c>
      <c r="J11" s="9">
        <f>+'24-03-335 Ind. Proy'!U52</f>
        <v>0</v>
      </c>
      <c r="K11" s="9">
        <f>+'24-03-335 Ind. Proy'!V52</f>
        <v>0</v>
      </c>
      <c r="L11" s="9">
        <f>+'24-03-335 Ind. Proy'!W52</f>
        <v>0</v>
      </c>
      <c r="M11" s="9">
        <f>+'24-03-335 Ind. Proy'!X52</f>
        <v>0</v>
      </c>
      <c r="N11" s="9">
        <f>+'24-03-335 Ind. Proy'!Y52</f>
        <v>0</v>
      </c>
      <c r="O11" s="9">
        <f>+'24-03-335 Ind. Proy'!Z52</f>
        <v>0</v>
      </c>
      <c r="P11" s="9">
        <f>+'24-03-335 Ind. Proy'!AA52</f>
        <v>0</v>
      </c>
      <c r="Q11" s="9">
        <f>+'24-03-335 Ind. Proy'!AB52</f>
        <v>0</v>
      </c>
      <c r="R11" s="9">
        <f>+'24-03-335 Ind. Proy'!AC52</f>
        <v>0</v>
      </c>
      <c r="S11" s="9">
        <f>+'24-03-335 Ind. Proy'!AD52</f>
        <v>0</v>
      </c>
      <c r="T11" s="9">
        <f>+'24-03-335 Ind. Proy'!AE52</f>
        <v>156129500</v>
      </c>
      <c r="U11" s="9">
        <f>+'24-03-335 Ind. Proy'!AF52</f>
        <v>291878033</v>
      </c>
      <c r="V11" s="9">
        <f>+'24-03-335 Ind. Proy'!AG52</f>
        <v>448007533</v>
      </c>
      <c r="W11" s="9">
        <f>+'24-03-335 Ind. Proy'!AH52</f>
        <v>448007533</v>
      </c>
      <c r="X11" s="109">
        <f>+'24-03-335 Ind. Proy'!AI52</f>
        <v>1</v>
      </c>
      <c r="Y11" s="254">
        <f>+'24-03-335 Ind. Proy'!AJ52</f>
        <v>3.4288798596570823E-2</v>
      </c>
      <c r="Z11" s="459"/>
    </row>
    <row r="12" spans="1:26" x14ac:dyDescent="0.25">
      <c r="A12" s="43" t="s">
        <v>54</v>
      </c>
      <c r="B12" s="9">
        <f>+'24-03-335 Ind. Proy'!J89</f>
        <v>1094924957</v>
      </c>
      <c r="C12" s="9">
        <f>+'24-03-335 Ind. Proy'!K89</f>
        <v>1094924957</v>
      </c>
      <c r="D12" s="9">
        <f>+'24-03-335 Ind. Proy'!M89</f>
        <v>0</v>
      </c>
      <c r="E12" s="9">
        <f>+'24-03-335 Ind. Proy'!N89</f>
        <v>0</v>
      </c>
      <c r="F12" s="9">
        <f>+'24-03-335 Ind. Proy'!O89</f>
        <v>0</v>
      </c>
      <c r="G12" s="9">
        <f>+'24-03-335 Ind. Proy'!R89</f>
        <v>0</v>
      </c>
      <c r="H12" s="9">
        <f>+'24-03-335 Ind. Proy'!S89</f>
        <v>0</v>
      </c>
      <c r="I12" s="9">
        <f>+'24-03-335 Ind. Proy'!T89</f>
        <v>0</v>
      </c>
      <c r="J12" s="9">
        <f>+'24-03-335 Ind. Proy'!U89</f>
        <v>0</v>
      </c>
      <c r="K12" s="9">
        <f>+'24-03-335 Ind. Proy'!V89</f>
        <v>0</v>
      </c>
      <c r="L12" s="9">
        <f>+'24-03-335 Ind. Proy'!W89</f>
        <v>0</v>
      </c>
      <c r="M12" s="9">
        <f>+'24-03-335 Ind. Proy'!X89</f>
        <v>0</v>
      </c>
      <c r="N12" s="9">
        <f>+'24-03-335 Ind. Proy'!Y89</f>
        <v>0</v>
      </c>
      <c r="O12" s="9">
        <f>+'24-03-335 Ind. Proy'!Z89</f>
        <v>0</v>
      </c>
      <c r="P12" s="9">
        <f>+'24-03-335 Ind. Proy'!AA89</f>
        <v>0</v>
      </c>
      <c r="Q12" s="9">
        <f>+'24-03-335 Ind. Proy'!AB89</f>
        <v>0</v>
      </c>
      <c r="R12" s="9">
        <f>+'24-03-335 Ind. Proy'!AC89</f>
        <v>0</v>
      </c>
      <c r="S12" s="9">
        <f>+'24-03-335 Ind. Proy'!AD89</f>
        <v>0</v>
      </c>
      <c r="T12" s="9">
        <f>+'24-03-335 Ind. Proy'!AE89</f>
        <v>60000000</v>
      </c>
      <c r="U12" s="9">
        <f>+'24-03-335 Ind. Proy'!AF89</f>
        <v>1034924957</v>
      </c>
      <c r="V12" s="9">
        <f>+'24-03-335 Ind. Proy'!AG89</f>
        <v>1094924957</v>
      </c>
      <c r="W12" s="9">
        <f>+'24-03-335 Ind. Proy'!AH89</f>
        <v>1094924957</v>
      </c>
      <c r="X12" s="109">
        <f>+'24-03-335 Ind. Proy'!AI89</f>
        <v>1</v>
      </c>
      <c r="Y12" s="254">
        <f>+'24-03-335 Ind. Proy'!AJ89</f>
        <v>8.380140636816473E-2</v>
      </c>
      <c r="Z12" s="459"/>
    </row>
    <row r="13" spans="1:26" x14ac:dyDescent="0.25">
      <c r="A13" s="43" t="s">
        <v>56</v>
      </c>
      <c r="B13" s="9">
        <f>+'24-03-335 Ind. Proy'!J123</f>
        <v>805772001</v>
      </c>
      <c r="C13" s="9">
        <f>+'24-03-335 Ind. Proy'!K123</f>
        <v>805772001</v>
      </c>
      <c r="D13" s="9">
        <f>+'24-03-335 Ind. Proy'!M123</f>
        <v>0</v>
      </c>
      <c r="E13" s="9">
        <f>+'24-03-335 Ind. Proy'!N123</f>
        <v>0</v>
      </c>
      <c r="F13" s="9">
        <f>+'24-03-335 Ind. Proy'!O123</f>
        <v>0</v>
      </c>
      <c r="G13" s="9">
        <f>+'24-03-335 Ind. Proy'!R123</f>
        <v>0</v>
      </c>
      <c r="H13" s="9">
        <f>+'24-03-335 Ind. Proy'!S123</f>
        <v>0</v>
      </c>
      <c r="I13" s="9">
        <f>+'24-03-335 Ind. Proy'!T123</f>
        <v>0</v>
      </c>
      <c r="J13" s="9">
        <f>+'24-03-335 Ind. Proy'!U123</f>
        <v>0</v>
      </c>
      <c r="K13" s="9">
        <f>+'24-03-335 Ind. Proy'!V123</f>
        <v>0</v>
      </c>
      <c r="L13" s="9">
        <f>+'24-03-335 Ind. Proy'!W123</f>
        <v>0</v>
      </c>
      <c r="M13" s="9">
        <f>+'24-03-335 Ind. Proy'!X123</f>
        <v>0</v>
      </c>
      <c r="N13" s="9">
        <f>+'24-03-335 Ind. Proy'!Y123</f>
        <v>0</v>
      </c>
      <c r="O13" s="9">
        <f>+'24-03-335 Ind. Proy'!Z123</f>
        <v>0</v>
      </c>
      <c r="P13" s="9">
        <f>+'24-03-335 Ind. Proy'!AA123</f>
        <v>0</v>
      </c>
      <c r="Q13" s="9">
        <f>+'24-03-335 Ind. Proy'!AB123</f>
        <v>0</v>
      </c>
      <c r="R13" s="9">
        <f>+'24-03-335 Ind. Proy'!AC123</f>
        <v>0</v>
      </c>
      <c r="S13" s="9">
        <f>+'24-03-335 Ind. Proy'!AD123</f>
        <v>0</v>
      </c>
      <c r="T13" s="9">
        <f>+'24-03-335 Ind. Proy'!AE123</f>
        <v>763772001</v>
      </c>
      <c r="U13" s="9">
        <f>+'24-03-335 Ind. Proy'!AF123</f>
        <v>42000000</v>
      </c>
      <c r="V13" s="9">
        <f>+'24-03-335 Ind. Proy'!AG123</f>
        <v>805772001</v>
      </c>
      <c r="W13" s="9">
        <f>+'24-03-335 Ind. Proy'!AH123</f>
        <v>805772001</v>
      </c>
      <c r="X13" s="109">
        <f>+'24-03-335 Ind. Proy'!AI123</f>
        <v>1</v>
      </c>
      <c r="Y13" s="254">
        <f>+'24-03-335 Ind. Proy'!AJ123</f>
        <v>6.1670735025441785E-2</v>
      </c>
      <c r="Z13" s="459"/>
    </row>
    <row r="14" spans="1:26" x14ac:dyDescent="0.25">
      <c r="A14" s="43" t="s">
        <v>58</v>
      </c>
      <c r="B14" s="9">
        <f>+'24-03-335 Ind. Proy'!J155</f>
        <v>817473803</v>
      </c>
      <c r="C14" s="9">
        <f>+'24-03-335 Ind. Proy'!K155</f>
        <v>817473803</v>
      </c>
      <c r="D14" s="9">
        <f>+'24-03-335 Ind. Proy'!M155</f>
        <v>0</v>
      </c>
      <c r="E14" s="9">
        <f>+'24-03-335 Ind. Proy'!N155</f>
        <v>0</v>
      </c>
      <c r="F14" s="9">
        <f>+'24-03-335 Ind. Proy'!O155</f>
        <v>0</v>
      </c>
      <c r="G14" s="9">
        <f>+'24-03-335 Ind. Proy'!R155</f>
        <v>0</v>
      </c>
      <c r="H14" s="9">
        <f>+'24-03-335 Ind. Proy'!S155</f>
        <v>0</v>
      </c>
      <c r="I14" s="9">
        <f>+'24-03-335 Ind. Proy'!T155</f>
        <v>0</v>
      </c>
      <c r="J14" s="9">
        <f>+'24-03-335 Ind. Proy'!U155</f>
        <v>0</v>
      </c>
      <c r="K14" s="9">
        <f>+'24-03-335 Ind. Proy'!V155</f>
        <v>0</v>
      </c>
      <c r="L14" s="9">
        <f>+'24-03-335 Ind. Proy'!W155</f>
        <v>0</v>
      </c>
      <c r="M14" s="9">
        <f>+'24-03-335 Ind. Proy'!X155</f>
        <v>0</v>
      </c>
      <c r="N14" s="9">
        <f>+'24-03-335 Ind. Proy'!Y155</f>
        <v>0</v>
      </c>
      <c r="O14" s="9">
        <f>+'24-03-335 Ind. Proy'!Z155</f>
        <v>0</v>
      </c>
      <c r="P14" s="9">
        <f>+'24-03-335 Ind. Proy'!AA155</f>
        <v>0</v>
      </c>
      <c r="Q14" s="9">
        <f>+'24-03-335 Ind. Proy'!AB155</f>
        <v>0</v>
      </c>
      <c r="R14" s="9">
        <f>+'24-03-335 Ind. Proy'!AC155</f>
        <v>0</v>
      </c>
      <c r="S14" s="9">
        <f>+'24-03-335 Ind. Proy'!AD155</f>
        <v>0</v>
      </c>
      <c r="T14" s="9">
        <f>+'24-03-335 Ind. Proy'!AE155</f>
        <v>0</v>
      </c>
      <c r="U14" s="9">
        <f>+'24-03-335 Ind. Proy'!AF155</f>
        <v>817473803</v>
      </c>
      <c r="V14" s="9">
        <f>+'24-03-335 Ind. Proy'!AG155</f>
        <v>817473803</v>
      </c>
      <c r="W14" s="9">
        <f>+'24-03-335 Ind. Proy'!AH155</f>
        <v>817473803</v>
      </c>
      <c r="X14" s="109">
        <f>+'24-03-335 Ind. Proy'!AI155</f>
        <v>1</v>
      </c>
      <c r="Y14" s="254">
        <f>+'24-03-335 Ind. Proy'!AJ155</f>
        <v>6.2566346599890355E-2</v>
      </c>
      <c r="Z14" s="459"/>
    </row>
    <row r="15" spans="1:26" x14ac:dyDescent="0.25">
      <c r="A15" s="43" t="s">
        <v>60</v>
      </c>
      <c r="B15" s="9">
        <f>+'24-03-335 Ind. Proy'!J188</f>
        <v>1354193167</v>
      </c>
      <c r="C15" s="9">
        <f>+'24-03-335 Ind. Proy'!K188</f>
        <v>1354193167</v>
      </c>
      <c r="D15" s="9">
        <f>+'24-03-335 Ind. Proy'!M188</f>
        <v>0</v>
      </c>
      <c r="E15" s="9">
        <f>+'24-03-335 Ind. Proy'!N188</f>
        <v>0</v>
      </c>
      <c r="F15" s="9">
        <f>+'24-03-335 Ind. Proy'!O188</f>
        <v>0</v>
      </c>
      <c r="G15" s="9">
        <f>+'24-03-335 Ind. Proy'!R188</f>
        <v>0</v>
      </c>
      <c r="H15" s="9">
        <f>+'24-03-335 Ind. Proy'!S188</f>
        <v>0</v>
      </c>
      <c r="I15" s="9">
        <f>+'24-03-335 Ind. Proy'!T188</f>
        <v>0</v>
      </c>
      <c r="J15" s="9">
        <f>+'24-03-335 Ind. Proy'!U188</f>
        <v>0</v>
      </c>
      <c r="K15" s="9">
        <f>+'24-03-335 Ind. Proy'!V188</f>
        <v>0</v>
      </c>
      <c r="L15" s="9">
        <f>+'24-03-335 Ind. Proy'!W188</f>
        <v>0</v>
      </c>
      <c r="M15" s="9">
        <f>+'24-03-335 Ind. Proy'!X188</f>
        <v>0</v>
      </c>
      <c r="N15" s="9">
        <f>+'24-03-335 Ind. Proy'!Y188</f>
        <v>0</v>
      </c>
      <c r="O15" s="9">
        <f>+'24-03-335 Ind. Proy'!Z188</f>
        <v>0</v>
      </c>
      <c r="P15" s="9">
        <f>+'24-03-335 Ind. Proy'!AA188</f>
        <v>0</v>
      </c>
      <c r="Q15" s="9">
        <f>+'24-03-335 Ind. Proy'!AB188</f>
        <v>0</v>
      </c>
      <c r="R15" s="9">
        <f>+'24-03-335 Ind. Proy'!AC188</f>
        <v>0</v>
      </c>
      <c r="S15" s="9">
        <f>+'24-03-335 Ind. Proy'!AD188</f>
        <v>0</v>
      </c>
      <c r="T15" s="9">
        <f>+'24-03-335 Ind. Proy'!AE188</f>
        <v>780791246</v>
      </c>
      <c r="U15" s="9">
        <f>+'24-03-335 Ind. Proy'!AF188</f>
        <v>573401921</v>
      </c>
      <c r="V15" s="9">
        <f>+'24-03-335 Ind. Proy'!AG188</f>
        <v>1354193167</v>
      </c>
      <c r="W15" s="9">
        <f>+'24-03-335 Ind. Proy'!AH188</f>
        <v>1354193167</v>
      </c>
      <c r="X15" s="109">
        <f>+'24-03-335 Ind. Proy'!AI188</f>
        <v>1</v>
      </c>
      <c r="Y15" s="254">
        <f>+'24-03-335 Ind. Proy'!AJ188</f>
        <v>0.10364481251728283</v>
      </c>
      <c r="Z15" s="459"/>
    </row>
    <row r="16" spans="1:26" x14ac:dyDescent="0.25">
      <c r="A16" s="43" t="s">
        <v>62</v>
      </c>
      <c r="B16" s="9">
        <f>+'24-03-335 Ind. Proy'!J223</f>
        <v>1565249267</v>
      </c>
      <c r="C16" s="9">
        <f>+'24-03-335 Ind. Proy'!K223</f>
        <v>1565249267</v>
      </c>
      <c r="D16" s="9">
        <f>+'24-03-335 Ind. Proy'!M223</f>
        <v>0</v>
      </c>
      <c r="E16" s="9">
        <f>+'24-03-335 Ind. Proy'!N223</f>
        <v>0</v>
      </c>
      <c r="F16" s="9">
        <f>+'24-03-335 Ind. Proy'!O223</f>
        <v>0</v>
      </c>
      <c r="G16" s="9">
        <f>+'24-03-335 Ind. Proy'!R223</f>
        <v>0</v>
      </c>
      <c r="H16" s="9">
        <f>+'24-03-335 Ind. Proy'!S223</f>
        <v>0</v>
      </c>
      <c r="I16" s="9">
        <f>+'24-03-335 Ind. Proy'!T223</f>
        <v>0</v>
      </c>
      <c r="J16" s="9">
        <f>+'24-03-335 Ind. Proy'!U223</f>
        <v>0</v>
      </c>
      <c r="K16" s="9">
        <f>+'24-03-335 Ind. Proy'!V223</f>
        <v>0</v>
      </c>
      <c r="L16" s="9">
        <f>+'24-03-335 Ind. Proy'!W223</f>
        <v>0</v>
      </c>
      <c r="M16" s="9">
        <f>+'24-03-335 Ind. Proy'!X223</f>
        <v>0</v>
      </c>
      <c r="N16" s="9">
        <f>+'24-03-335 Ind. Proy'!Y223</f>
        <v>0</v>
      </c>
      <c r="O16" s="9">
        <f>+'24-03-335 Ind. Proy'!Z223</f>
        <v>0</v>
      </c>
      <c r="P16" s="9">
        <f>+'24-03-335 Ind. Proy'!AA223</f>
        <v>0</v>
      </c>
      <c r="Q16" s="9">
        <f>+'24-03-335 Ind. Proy'!AB223</f>
        <v>0</v>
      </c>
      <c r="R16" s="9">
        <f>+'24-03-335 Ind. Proy'!AC223</f>
        <v>0</v>
      </c>
      <c r="S16" s="9">
        <f>+'24-03-335 Ind. Proy'!AD223</f>
        <v>0</v>
      </c>
      <c r="T16" s="9">
        <f>+'24-03-335 Ind. Proy'!AE223</f>
        <v>159332899</v>
      </c>
      <c r="U16" s="9">
        <f>+'24-03-335 Ind. Proy'!AF223</f>
        <v>1405916368</v>
      </c>
      <c r="V16" s="9">
        <f>+'24-03-335 Ind. Proy'!AG223</f>
        <v>1565249267</v>
      </c>
      <c r="W16" s="9">
        <f>+'24-03-335 Ind. Proy'!AH223</f>
        <v>1565249267</v>
      </c>
      <c r="X16" s="109">
        <f>+'24-03-335 Ind. Proy'!AI189</f>
        <v>0</v>
      </c>
      <c r="Y16" s="254">
        <f>+'24-03-335 Ind. Proy'!AJ223</f>
        <v>0.1197982464942015</v>
      </c>
      <c r="Z16" s="459"/>
    </row>
    <row r="17" spans="1:26" x14ac:dyDescent="0.25">
      <c r="A17" s="43" t="s">
        <v>64</v>
      </c>
      <c r="B17" s="9">
        <f>+'24-03-335 Ind. Proy'!J255</f>
        <v>1024800000</v>
      </c>
      <c r="C17" s="9">
        <f>+'24-03-335 Ind. Proy'!K255</f>
        <v>1024800000</v>
      </c>
      <c r="D17" s="9">
        <f>+'24-03-335 Ind. Proy'!M255</f>
        <v>0</v>
      </c>
      <c r="E17" s="9">
        <f>+'24-03-335 Ind. Proy'!N255</f>
        <v>0</v>
      </c>
      <c r="F17" s="9">
        <f>+'24-03-335 Ind. Proy'!O255</f>
        <v>0</v>
      </c>
      <c r="G17" s="9">
        <f>+'24-03-335 Ind. Proy'!R255</f>
        <v>0</v>
      </c>
      <c r="H17" s="9">
        <f>+'24-03-335 Ind. Proy'!S255</f>
        <v>0</v>
      </c>
      <c r="I17" s="9">
        <f>+'24-03-335 Ind. Proy'!T255</f>
        <v>0</v>
      </c>
      <c r="J17" s="9">
        <f>+'24-03-335 Ind. Proy'!U255</f>
        <v>0</v>
      </c>
      <c r="K17" s="9">
        <f>+'24-03-335 Ind. Proy'!V255</f>
        <v>0</v>
      </c>
      <c r="L17" s="9">
        <f>+'24-03-335 Ind. Proy'!W255</f>
        <v>0</v>
      </c>
      <c r="M17" s="9">
        <f>+'24-03-335 Ind. Proy'!X255</f>
        <v>0</v>
      </c>
      <c r="N17" s="9">
        <f>+'24-03-335 Ind. Proy'!Y255</f>
        <v>0</v>
      </c>
      <c r="O17" s="9">
        <f>+'24-03-335 Ind. Proy'!Z255</f>
        <v>0</v>
      </c>
      <c r="P17" s="9">
        <f>+'24-03-335 Ind. Proy'!AA255</f>
        <v>0</v>
      </c>
      <c r="Q17" s="9">
        <f>+'24-03-335 Ind. Proy'!AB255</f>
        <v>0</v>
      </c>
      <c r="R17" s="9">
        <f>+'24-03-335 Ind. Proy'!AC255</f>
        <v>0</v>
      </c>
      <c r="S17" s="9">
        <f>+'24-03-335 Ind. Proy'!AD255</f>
        <v>0</v>
      </c>
      <c r="T17" s="9">
        <f>+'24-03-335 Ind. Proy'!AE255</f>
        <v>614600000</v>
      </c>
      <c r="U17" s="9">
        <f>+'24-03-335 Ind. Proy'!AF255</f>
        <v>410200000</v>
      </c>
      <c r="V17" s="9">
        <f>+'24-03-335 Ind. Proy'!AG255</f>
        <v>1024800000</v>
      </c>
      <c r="W17" s="9">
        <f>+'24-03-335 Ind. Proy'!AH255</f>
        <v>1024800000</v>
      </c>
      <c r="X17" s="109">
        <f>+'24-03-335 Ind. Proy'!AI190</f>
        <v>4.1065344258679026E-2</v>
      </c>
      <c r="Y17" s="254">
        <f>+'24-03-335 Ind. Proy'!AJ224</f>
        <v>0</v>
      </c>
      <c r="Z17" s="459"/>
    </row>
    <row r="18" spans="1:26" x14ac:dyDescent="0.25">
      <c r="A18" s="43" t="s">
        <v>66</v>
      </c>
      <c r="B18" s="9">
        <f>+'24-03-335 Ind. Proy'!J263</f>
        <v>224317581</v>
      </c>
      <c r="C18" s="9">
        <f>+'24-03-335 Ind. Proy'!K263</f>
        <v>224317581</v>
      </c>
      <c r="D18" s="9">
        <f>+'24-03-335 Ind. Proy'!M263</f>
        <v>0</v>
      </c>
      <c r="E18" s="9">
        <f>+'24-03-335 Ind. Proy'!N263</f>
        <v>0</v>
      </c>
      <c r="F18" s="9">
        <f>+'24-03-335 Ind. Proy'!O263</f>
        <v>0</v>
      </c>
      <c r="G18" s="9">
        <f>+'24-03-335 Ind. Proy'!R263</f>
        <v>0</v>
      </c>
      <c r="H18" s="9">
        <f>+'24-03-335 Ind. Proy'!S263</f>
        <v>0</v>
      </c>
      <c r="I18" s="9">
        <f>+'24-03-335 Ind. Proy'!T263</f>
        <v>0</v>
      </c>
      <c r="J18" s="9">
        <f>+'24-03-335 Ind. Proy'!U263</f>
        <v>0</v>
      </c>
      <c r="K18" s="9">
        <f>+'24-03-335 Ind. Proy'!V263</f>
        <v>0</v>
      </c>
      <c r="L18" s="9">
        <f>+'24-03-335 Ind. Proy'!W263</f>
        <v>0</v>
      </c>
      <c r="M18" s="9">
        <f>+'24-03-335 Ind. Proy'!X263</f>
        <v>0</v>
      </c>
      <c r="N18" s="9">
        <f>+'24-03-335 Ind. Proy'!Y263</f>
        <v>0</v>
      </c>
      <c r="O18" s="9">
        <f>+'24-03-335 Ind. Proy'!Z263</f>
        <v>0</v>
      </c>
      <c r="P18" s="9">
        <f>+'24-03-335 Ind. Proy'!AA263</f>
        <v>0</v>
      </c>
      <c r="Q18" s="9">
        <f>+'24-03-335 Ind. Proy'!AB263</f>
        <v>0</v>
      </c>
      <c r="R18" s="9">
        <f>+'24-03-335 Ind. Proy'!AC263</f>
        <v>0</v>
      </c>
      <c r="S18" s="9">
        <f>+'24-03-335 Ind. Proy'!AD263</f>
        <v>69294000</v>
      </c>
      <c r="T18" s="9">
        <f>+'24-03-335 Ind. Proy'!AE263</f>
        <v>155023581</v>
      </c>
      <c r="U18" s="9">
        <f>+'24-03-335 Ind. Proy'!AF263</f>
        <v>0</v>
      </c>
      <c r="V18" s="9">
        <f>+'24-03-335 Ind. Proy'!AG263</f>
        <v>224317581</v>
      </c>
      <c r="W18" s="9">
        <f>+'24-03-335 Ind. Proy'!AH263</f>
        <v>224317581</v>
      </c>
      <c r="X18" s="109">
        <f>+'24-03-335 Ind. Proy'!AI191</f>
        <v>2.5377043668023003E-2</v>
      </c>
      <c r="Y18" s="254">
        <f>+'24-03-335 Ind. Proy'!AJ263</f>
        <v>1.7168417470736955E-2</v>
      </c>
      <c r="Z18" s="459"/>
    </row>
    <row r="19" spans="1:26" x14ac:dyDescent="0.25">
      <c r="A19" s="43" t="s">
        <v>68</v>
      </c>
      <c r="B19" s="9">
        <f>+'24-03-335 Ind. Proy'!J268</f>
        <v>131176476</v>
      </c>
      <c r="C19" s="9">
        <f>+'24-03-335 Ind. Proy'!K268</f>
        <v>131176476</v>
      </c>
      <c r="D19" s="9">
        <f>+'24-03-335 Ind. Proy'!M268</f>
        <v>0</v>
      </c>
      <c r="E19" s="9">
        <f>+'24-03-335 Ind. Proy'!N268</f>
        <v>0</v>
      </c>
      <c r="F19" s="9">
        <f>+'24-03-335 Ind. Proy'!O268</f>
        <v>0</v>
      </c>
      <c r="G19" s="9">
        <f>+'24-03-335 Ind. Proy'!R268</f>
        <v>0</v>
      </c>
      <c r="H19" s="9">
        <f>+'24-03-335 Ind. Proy'!S268</f>
        <v>0</v>
      </c>
      <c r="I19" s="9">
        <f>+'24-03-335 Ind. Proy'!T268</f>
        <v>0</v>
      </c>
      <c r="J19" s="9">
        <f>+'24-03-335 Ind. Proy'!U268</f>
        <v>0</v>
      </c>
      <c r="K19" s="9">
        <f>+'24-03-335 Ind. Proy'!V268</f>
        <v>0</v>
      </c>
      <c r="L19" s="9">
        <f>+'24-03-335 Ind. Proy'!W268</f>
        <v>0</v>
      </c>
      <c r="M19" s="9">
        <f>+'24-03-335 Ind. Proy'!X268</f>
        <v>0</v>
      </c>
      <c r="N19" s="9">
        <f>+'24-03-335 Ind. Proy'!Y268</f>
        <v>0</v>
      </c>
      <c r="O19" s="9">
        <f>+'24-03-335 Ind. Proy'!Z268</f>
        <v>0</v>
      </c>
      <c r="P19" s="9">
        <f>+'24-03-335 Ind. Proy'!AA268</f>
        <v>0</v>
      </c>
      <c r="Q19" s="9">
        <f>+'24-03-335 Ind. Proy'!AB268</f>
        <v>0</v>
      </c>
      <c r="R19" s="9">
        <f>+'24-03-335 Ind. Proy'!AC268</f>
        <v>0</v>
      </c>
      <c r="S19" s="9">
        <f>+'24-03-335 Ind. Proy'!AD268</f>
        <v>0</v>
      </c>
      <c r="T19" s="9">
        <f>+'24-03-335 Ind. Proy'!AE268</f>
        <v>56912400</v>
      </c>
      <c r="U19" s="9">
        <f>+'24-03-335 Ind. Proy'!AF268</f>
        <v>74264076</v>
      </c>
      <c r="V19" s="9">
        <f>+'24-03-335 Ind. Proy'!AG268</f>
        <v>131176476</v>
      </c>
      <c r="W19" s="9">
        <f>+'24-03-335 Ind. Proy'!AH268</f>
        <v>131176476</v>
      </c>
      <c r="X19" s="109">
        <f>+'24-03-335 Ind. Proy'!AJ268</f>
        <v>1.0039750305207271E-2</v>
      </c>
      <c r="Y19" s="254">
        <f>+'24-03-335 Ind. Proy'!AJ268</f>
        <v>1.0039750305207271E-2</v>
      </c>
      <c r="Z19" s="459"/>
    </row>
    <row r="20" spans="1:26" x14ac:dyDescent="0.25">
      <c r="A20" s="44" t="s">
        <v>70</v>
      </c>
      <c r="B20" s="9">
        <f>+'24-03-335 Ind. Proy'!J282</f>
        <v>413523798</v>
      </c>
      <c r="C20" s="9">
        <f>+'24-03-335 Ind. Proy'!K282</f>
        <v>413523798</v>
      </c>
      <c r="D20" s="9">
        <f>+'24-03-335 Ind. Proy'!M282</f>
        <v>0</v>
      </c>
      <c r="E20" s="9">
        <f>+'24-03-335 Ind. Proy'!N282</f>
        <v>0</v>
      </c>
      <c r="F20" s="9">
        <f>+'24-03-335 Ind. Proy'!O282</f>
        <v>0</v>
      </c>
      <c r="G20" s="9">
        <f>+'24-03-335 Ind. Proy'!R282</f>
        <v>0</v>
      </c>
      <c r="H20" s="9">
        <f>+'24-03-335 Ind. Proy'!S282</f>
        <v>0</v>
      </c>
      <c r="I20" s="9">
        <f>+'24-03-335 Ind. Proy'!T282</f>
        <v>0</v>
      </c>
      <c r="J20" s="9">
        <f>+'24-03-335 Ind. Proy'!U282</f>
        <v>0</v>
      </c>
      <c r="K20" s="9">
        <f>+'24-03-335 Ind. Proy'!V282</f>
        <v>0</v>
      </c>
      <c r="L20" s="9">
        <f>+'24-03-335 Ind. Proy'!W282</f>
        <v>0</v>
      </c>
      <c r="M20" s="9">
        <f>+'24-03-335 Ind. Proy'!X282</f>
        <v>0</v>
      </c>
      <c r="N20" s="9">
        <f>+'24-03-335 Ind. Proy'!Y282</f>
        <v>0</v>
      </c>
      <c r="O20" s="9">
        <f>+'24-03-335 Ind. Proy'!Z282</f>
        <v>0</v>
      </c>
      <c r="P20" s="9">
        <f>+'24-03-335 Ind. Proy'!AA282</f>
        <v>0</v>
      </c>
      <c r="Q20" s="9">
        <f>+'24-03-335 Ind. Proy'!AB282</f>
        <v>0</v>
      </c>
      <c r="R20" s="9">
        <f>+'24-03-335 Ind. Proy'!AC282</f>
        <v>0</v>
      </c>
      <c r="S20" s="9">
        <f>+'24-03-335 Ind. Proy'!AD282</f>
        <v>0</v>
      </c>
      <c r="T20" s="9">
        <f>+'24-03-335 Ind. Proy'!AE282</f>
        <v>378523798</v>
      </c>
      <c r="U20" s="9">
        <f>+'24-03-335 Ind. Proy'!AF282</f>
        <v>35000000</v>
      </c>
      <c r="V20" s="9">
        <f>+'24-03-335 Ind. Proy'!AG282</f>
        <v>413523798</v>
      </c>
      <c r="W20" s="9">
        <f>+'24-03-335 Ind. Proy'!AH282</f>
        <v>413523798</v>
      </c>
      <c r="X20" s="109">
        <f>+'24-03-335 Ind. Proy'!AI282</f>
        <v>1</v>
      </c>
      <c r="Y20" s="254">
        <f>+'24-03-335 Ind. Proy'!AJ282</f>
        <v>3.1649544215389423E-2</v>
      </c>
      <c r="Z20" s="459"/>
    </row>
    <row r="21" spans="1:26" x14ac:dyDescent="0.25">
      <c r="A21" s="44" t="s">
        <v>72</v>
      </c>
      <c r="B21" s="9">
        <f>+'24-03-335 Ind. Proy'!J287</f>
        <v>226495112</v>
      </c>
      <c r="C21" s="9">
        <f>+'24-03-335 Ind. Proy'!K287</f>
        <v>226495112</v>
      </c>
      <c r="D21" s="9">
        <f>+'24-03-335 Ind. Proy'!M287</f>
        <v>0</v>
      </c>
      <c r="E21" s="9">
        <f>+'24-03-335 Ind. Proy'!N287</f>
        <v>0</v>
      </c>
      <c r="F21" s="9">
        <f>+'24-03-335 Ind. Proy'!O287</f>
        <v>0</v>
      </c>
      <c r="G21" s="9">
        <f>+'24-03-335 Ind. Proy'!R287</f>
        <v>0</v>
      </c>
      <c r="H21" s="9">
        <f>+'24-03-335 Ind. Proy'!S287</f>
        <v>0</v>
      </c>
      <c r="I21" s="9">
        <f>+'24-03-335 Ind. Proy'!T287</f>
        <v>0</v>
      </c>
      <c r="J21" s="9">
        <f>+'24-03-335 Ind. Proy'!U287</f>
        <v>0</v>
      </c>
      <c r="K21" s="9">
        <f>+'24-03-335 Ind. Proy'!V287</f>
        <v>0</v>
      </c>
      <c r="L21" s="9">
        <f>+'24-03-335 Ind. Proy'!W287</f>
        <v>0</v>
      </c>
      <c r="M21" s="9">
        <f>+'24-03-335 Ind. Proy'!X287</f>
        <v>0</v>
      </c>
      <c r="N21" s="9">
        <f>+'24-03-335 Ind. Proy'!Y287</f>
        <v>0</v>
      </c>
      <c r="O21" s="9">
        <f>+'24-03-335 Ind. Proy'!Z287</f>
        <v>0</v>
      </c>
      <c r="P21" s="9">
        <f>+'24-03-335 Ind. Proy'!AA287</f>
        <v>0</v>
      </c>
      <c r="Q21" s="9">
        <f>+'24-03-335 Ind. Proy'!AB287</f>
        <v>0</v>
      </c>
      <c r="R21" s="9">
        <f>+'24-03-335 Ind. Proy'!AC287</f>
        <v>0</v>
      </c>
      <c r="S21" s="9">
        <f>+'24-03-335 Ind. Proy'!AD287</f>
        <v>33747557</v>
      </c>
      <c r="T21" s="9">
        <f>+'24-03-335 Ind. Proy'!AE287</f>
        <v>0</v>
      </c>
      <c r="U21" s="9">
        <f>+'24-03-335 Ind. Proy'!AF287</f>
        <v>192747555</v>
      </c>
      <c r="V21" s="9">
        <f>+'24-03-335 Ind. Proy'!AG287</f>
        <v>226495112</v>
      </c>
      <c r="W21" s="9">
        <f>+'24-03-335 Ind. Proy'!AH287</f>
        <v>226495112</v>
      </c>
      <c r="X21" s="109">
        <f>+'24-03-335 Ind. Proy'!AI287</f>
        <v>1</v>
      </c>
      <c r="Y21" s="254">
        <f>+'24-03-335 Ind. Proy'!AJ287</f>
        <v>1.7335077440485253E-2</v>
      </c>
      <c r="Z21" s="459"/>
    </row>
    <row r="22" spans="1:26" x14ac:dyDescent="0.25">
      <c r="A22" s="44" t="s">
        <v>617</v>
      </c>
      <c r="B22" s="9">
        <f>+'24-03-335 Ind. Proy'!J310</f>
        <v>547894642</v>
      </c>
      <c r="C22" s="9">
        <f>+'24-03-335 Ind. Proy'!K310</f>
        <v>547894642</v>
      </c>
      <c r="D22" s="9">
        <f>+'24-03-335 Ind. Proy'!M288</f>
        <v>0</v>
      </c>
      <c r="E22" s="9">
        <f>+'24-03-335 Ind. Proy'!N288</f>
        <v>0</v>
      </c>
      <c r="F22" s="9">
        <f>+'24-03-335 Ind. Proy'!O288</f>
        <v>0</v>
      </c>
      <c r="G22" s="9">
        <f>+'24-03-335 Ind. Proy'!R288</f>
        <v>0</v>
      </c>
      <c r="H22" s="9">
        <f>+'24-03-335 Ind. Proy'!S288</f>
        <v>0</v>
      </c>
      <c r="I22" s="9">
        <f>+'24-03-335 Ind. Proy'!T288</f>
        <v>0</v>
      </c>
      <c r="J22" s="9">
        <f>+'24-03-335 Ind. Proy'!U310</f>
        <v>0</v>
      </c>
      <c r="K22" s="9">
        <f>+'24-03-335 Ind. Proy'!V288</f>
        <v>0</v>
      </c>
      <c r="L22" s="9">
        <f>+'24-03-335 Ind. Proy'!W288</f>
        <v>0</v>
      </c>
      <c r="M22" s="9">
        <f>+'24-03-335 Ind. Proy'!X288</f>
        <v>0</v>
      </c>
      <c r="N22" s="9">
        <f>+'24-03-335 Ind. Proy'!Y288</f>
        <v>0</v>
      </c>
      <c r="O22" s="9">
        <f>+'24-03-335 Ind. Proy'!Z288</f>
        <v>0</v>
      </c>
      <c r="P22" s="9">
        <f>+'24-03-335 Ind. Proy'!AA288</f>
        <v>0</v>
      </c>
      <c r="Q22" s="9">
        <f>+'24-03-335 Ind. Proy'!AB288</f>
        <v>0</v>
      </c>
      <c r="R22" s="9">
        <f>+'24-03-335 Ind. Proy'!AC288</f>
        <v>0</v>
      </c>
      <c r="S22" s="9">
        <f>+'24-03-335 Ind. Proy'!AD288</f>
        <v>0</v>
      </c>
      <c r="T22" s="9">
        <f>+'24-03-335 Ind. Proy'!AE288</f>
        <v>0</v>
      </c>
      <c r="U22" s="9">
        <f>+'24-03-335 Ind. Proy'!AF288</f>
        <v>0</v>
      </c>
      <c r="V22" s="9">
        <f>+'24-03-335 Ind. Proy'!AG310</f>
        <v>547894642</v>
      </c>
      <c r="W22" s="9">
        <f>+'24-03-335 Ind. Proy'!AH310</f>
        <v>547894642</v>
      </c>
      <c r="X22" s="109">
        <f>+'24-03-335 Ind. Proy'!AI310</f>
        <v>1</v>
      </c>
      <c r="Y22" s="254">
        <f>+'24-03-335 Ind. Proy'!AJ310</f>
        <v>4.1933779340443088E-2</v>
      </c>
      <c r="Z22" s="459"/>
    </row>
    <row r="23" spans="1:26" x14ac:dyDescent="0.25">
      <c r="A23" s="44" t="s">
        <v>74</v>
      </c>
      <c r="B23" s="9">
        <f>+'24-03-335 Ind. Proy'!J360</f>
        <v>1928443298</v>
      </c>
      <c r="C23" s="9">
        <f>+'24-03-335 Ind. Proy'!K360</f>
        <v>1928443298</v>
      </c>
      <c r="D23" s="9">
        <f>+'24-03-335 Ind. Proy'!M360</f>
        <v>0</v>
      </c>
      <c r="E23" s="9">
        <f>+'24-03-335 Ind. Proy'!N360</f>
        <v>0</v>
      </c>
      <c r="F23" s="9">
        <f>+'24-03-335 Ind. Proy'!O360</f>
        <v>0</v>
      </c>
      <c r="G23" s="9">
        <f>+'24-03-335 Ind. Proy'!R360</f>
        <v>0</v>
      </c>
      <c r="H23" s="9">
        <f>+'24-03-335 Ind. Proy'!S360</f>
        <v>0</v>
      </c>
      <c r="I23" s="9">
        <f>+'24-03-335 Ind. Proy'!T360</f>
        <v>0</v>
      </c>
      <c r="J23" s="9">
        <f>+'24-03-335 Ind. Proy'!U360</f>
        <v>0</v>
      </c>
      <c r="K23" s="9">
        <f>+'24-03-335 Ind. Proy'!V360</f>
        <v>0</v>
      </c>
      <c r="L23" s="9">
        <f>+'24-03-335 Ind. Proy'!W360</f>
        <v>0</v>
      </c>
      <c r="M23" s="9">
        <f>+'24-03-335 Ind. Proy'!X360</f>
        <v>0</v>
      </c>
      <c r="N23" s="9">
        <f>+'24-03-335 Ind. Proy'!Y360</f>
        <v>0</v>
      </c>
      <c r="O23" s="9">
        <f>+'24-03-335 Ind. Proy'!Z360</f>
        <v>0</v>
      </c>
      <c r="P23" s="9">
        <f>+'24-03-335 Ind. Proy'!AA360</f>
        <v>0</v>
      </c>
      <c r="Q23" s="9">
        <f>+'24-03-335 Ind. Proy'!AB360</f>
        <v>0</v>
      </c>
      <c r="R23" s="9">
        <f>+'24-03-335 Ind. Proy'!AC360</f>
        <v>0</v>
      </c>
      <c r="S23" s="9">
        <f>+'24-03-335 Ind. Proy'!AD360</f>
        <v>0</v>
      </c>
      <c r="T23" s="9">
        <f>+'24-03-335 Ind. Proy'!AE360</f>
        <v>124280000</v>
      </c>
      <c r="U23" s="9">
        <f>+'24-03-335 Ind. Proy'!AF360</f>
        <v>1804163298</v>
      </c>
      <c r="V23" s="9">
        <f>+'24-03-335 Ind. Proy'!AG360</f>
        <v>1928443298</v>
      </c>
      <c r="W23" s="9">
        <f>+'24-03-335 Ind. Proy'!AH360</f>
        <v>1928443298</v>
      </c>
      <c r="X23" s="109">
        <f>+'24-03-335 Ind. Proy'!AI360</f>
        <v>1</v>
      </c>
      <c r="Y23" s="254">
        <f>+'24-03-335 Ind. Proy'!AJ360</f>
        <v>0.14759574109667664</v>
      </c>
      <c r="Z23" s="459"/>
    </row>
    <row r="24" spans="1:26" x14ac:dyDescent="0.25">
      <c r="A24" s="45" t="s">
        <v>76</v>
      </c>
      <c r="B24" s="9">
        <f>+'24-03-335 Ind. Proy'!J365</f>
        <v>1770296500</v>
      </c>
      <c r="C24" s="9">
        <f>+'24-03-335 Ind. Proy'!K365</f>
        <v>1770296500</v>
      </c>
      <c r="D24" s="9">
        <f>+'24-03-335 Ind. Proy'!M365</f>
        <v>0</v>
      </c>
      <c r="E24" s="9">
        <f>+'24-03-335 Ind. Proy'!N365</f>
        <v>0</v>
      </c>
      <c r="F24" s="9">
        <f>+'24-03-335 Ind. Proy'!O365</f>
        <v>0</v>
      </c>
      <c r="G24" s="9">
        <f>+'24-03-335 Ind. Proy'!R365</f>
        <v>0</v>
      </c>
      <c r="H24" s="9">
        <f>+'24-03-335 Ind. Proy'!S365</f>
        <v>697648250</v>
      </c>
      <c r="I24" s="9">
        <f>+'24-03-335 Ind. Proy'!T365</f>
        <v>0</v>
      </c>
      <c r="J24" s="9">
        <f>+'24-03-335 Ind. Proy'!U365</f>
        <v>697648250</v>
      </c>
      <c r="K24" s="9">
        <f>+'24-03-335 Ind. Proy'!V365</f>
        <v>375000000</v>
      </c>
      <c r="L24" s="9">
        <f>+'24-03-335 Ind. Proy'!W365</f>
        <v>0</v>
      </c>
      <c r="M24" s="9">
        <f>+'24-03-335 Ind. Proy'!X365</f>
        <v>0</v>
      </c>
      <c r="N24" s="9">
        <f>+'24-03-335 Ind. Proy'!Y365</f>
        <v>375000000</v>
      </c>
      <c r="O24" s="9">
        <f>+'24-03-335 Ind. Proy'!Z365</f>
        <v>697648250</v>
      </c>
      <c r="P24" s="9">
        <f>+'24-03-335 Ind. Proy'!AA365</f>
        <v>0</v>
      </c>
      <c r="Q24" s="9">
        <f>+'24-03-335 Ind. Proy'!AB365</f>
        <v>0</v>
      </c>
      <c r="R24" s="9">
        <f>+'24-03-335 Ind. Proy'!AC365</f>
        <v>697648250</v>
      </c>
      <c r="S24" s="9">
        <f>+'24-03-335 Ind. Proy'!AD365</f>
        <v>0</v>
      </c>
      <c r="T24" s="9">
        <f>+'24-03-335 Ind. Proy'!AE365</f>
        <v>0</v>
      </c>
      <c r="U24" s="9">
        <f>+'24-03-335 Ind. Proy'!AF365</f>
        <v>0</v>
      </c>
      <c r="V24" s="9">
        <f>+'24-03-335 Ind. Proy'!AG365</f>
        <v>0</v>
      </c>
      <c r="W24" s="9">
        <f>+'24-03-335 Ind. Proy'!AH365</f>
        <v>1770296500</v>
      </c>
      <c r="X24" s="109">
        <f>+'24-03-335 Ind. Proy'!AI365</f>
        <v>1</v>
      </c>
      <c r="Y24" s="254">
        <f>+'24-03-335 Ind. Proy'!AJ365</f>
        <v>0.13549178456495786</v>
      </c>
      <c r="Z24" s="459"/>
    </row>
    <row r="25" spans="1:26" x14ac:dyDescent="0.25">
      <c r="A25" s="537" t="s">
        <v>736</v>
      </c>
      <c r="B25" s="222">
        <f t="shared" ref="B25:W25" si="0">SUM(B8:B24)</f>
        <v>13065711000</v>
      </c>
      <c r="C25" s="222">
        <f t="shared" si="0"/>
        <v>13065711000</v>
      </c>
      <c r="D25" s="222">
        <f t="shared" si="0"/>
        <v>0</v>
      </c>
      <c r="E25" s="222">
        <f>SUM(E8:E24)</f>
        <v>0</v>
      </c>
      <c r="F25" s="222">
        <f t="shared" si="0"/>
        <v>0</v>
      </c>
      <c r="G25" s="222">
        <f t="shared" si="0"/>
        <v>0</v>
      </c>
      <c r="H25" s="222">
        <f t="shared" si="0"/>
        <v>697648250</v>
      </c>
      <c r="I25" s="222">
        <f t="shared" si="0"/>
        <v>0</v>
      </c>
      <c r="J25" s="222">
        <f t="shared" si="0"/>
        <v>697648250</v>
      </c>
      <c r="K25" s="222">
        <f t="shared" si="0"/>
        <v>375000000</v>
      </c>
      <c r="L25" s="222">
        <f t="shared" si="0"/>
        <v>0</v>
      </c>
      <c r="M25" s="222">
        <f t="shared" si="0"/>
        <v>0</v>
      </c>
      <c r="N25" s="222">
        <f t="shared" si="0"/>
        <v>375000000</v>
      </c>
      <c r="O25" s="222">
        <f t="shared" si="0"/>
        <v>697648250</v>
      </c>
      <c r="P25" s="222">
        <f t="shared" si="0"/>
        <v>0</v>
      </c>
      <c r="Q25" s="222">
        <f t="shared" si="0"/>
        <v>0</v>
      </c>
      <c r="R25" s="222">
        <f t="shared" si="0"/>
        <v>697648250</v>
      </c>
      <c r="S25" s="222">
        <f t="shared" si="0"/>
        <v>103041557</v>
      </c>
      <c r="T25" s="222">
        <f t="shared" si="0"/>
        <v>3386365591</v>
      </c>
      <c r="U25" s="222">
        <f t="shared" si="0"/>
        <v>7258112710</v>
      </c>
      <c r="V25" s="222">
        <f t="shared" si="0"/>
        <v>11295414500</v>
      </c>
      <c r="W25" s="222">
        <f t="shared" si="0"/>
        <v>13065711000</v>
      </c>
      <c r="X25" s="230">
        <f>+'24-03-335 Ind. Proy'!AI366</f>
        <v>1</v>
      </c>
      <c r="Y25" s="255">
        <f>'24-03-335 Ind. Proy'!AJ366</f>
        <v>1</v>
      </c>
    </row>
    <row r="26" spans="1:26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6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6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6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6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6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6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208"/>
  <sheetViews>
    <sheetView topLeftCell="M55" zoomScaleNormal="100" workbookViewId="0">
      <selection activeCell="AS233" sqref="AQ233:AS235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578" t="s">
        <v>737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1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6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>
        <f t="shared" si="1"/>
        <v>0</v>
      </c>
    </row>
    <row r="19" spans="1:36" s="11" customFormat="1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30">
        <f>IF(ISERROR(AH19/J19),0,AH19/J19)</f>
        <v>0</v>
      </c>
      <c r="AJ19" s="230">
        <f>IF(ISERROR(AH19/$AH$191),0,AH19/$AH$191)</f>
        <v>0</v>
      </c>
    </row>
    <row r="20" spans="1:36" ht="12.75" customHeight="1" x14ac:dyDescent="0.25">
      <c r="A20" s="620" t="s">
        <v>48</v>
      </c>
      <c r="B20" s="621"/>
      <c r="C20" s="621"/>
      <c r="D20" s="621"/>
      <c r="E20" s="62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>
        <f t="shared" si="9"/>
        <v>0</v>
      </c>
    </row>
    <row r="31" spans="1:36" s="11" customFormat="1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30">
        <f>IF(ISERROR(AH31/J31),0,AH31/J31)</f>
        <v>0</v>
      </c>
      <c r="AJ31" s="230">
        <f>IF(ISERROR(AH31/$AH$191),0,AH31/$AH$191)</f>
        <v>0</v>
      </c>
    </row>
    <row r="32" spans="1:36" ht="12.75" customHeight="1" x14ac:dyDescent="0.25">
      <c r="A32" s="620" t="s">
        <v>50</v>
      </c>
      <c r="B32" s="621"/>
      <c r="C32" s="621"/>
      <c r="D32" s="621"/>
      <c r="E32" s="62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>
        <f t="shared" si="17"/>
        <v>0</v>
      </c>
    </row>
    <row r="43" spans="1:36" s="11" customFormat="1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30">
        <f>IF(ISERROR(AH43/J43),0,AH43/J43)</f>
        <v>0</v>
      </c>
      <c r="AJ43" s="230">
        <f>IF(ISERROR(AH43/$AH$191),0,AH43/$AH$191)</f>
        <v>0</v>
      </c>
    </row>
    <row r="44" spans="1:36" ht="12.75" customHeight="1" x14ac:dyDescent="0.25">
      <c r="A44" s="620" t="s">
        <v>52</v>
      </c>
      <c r="B44" s="621"/>
      <c r="C44" s="621"/>
      <c r="D44" s="621"/>
      <c r="E44" s="62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>
        <f t="shared" si="25"/>
        <v>0</v>
      </c>
    </row>
    <row r="55" spans="1:36" s="11" customFormat="1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30">
        <f>IF(ISERROR(AH55/J55),0,AH55/J55)</f>
        <v>0</v>
      </c>
      <c r="AJ55" s="230">
        <f>IF(ISERROR(AH55/$AH$191),0,AH55/$AH$191)</f>
        <v>0</v>
      </c>
    </row>
    <row r="56" spans="1:36" ht="12.75" customHeight="1" x14ac:dyDescent="0.25">
      <c r="A56" s="620" t="s">
        <v>54</v>
      </c>
      <c r="B56" s="621"/>
      <c r="C56" s="621"/>
      <c r="D56" s="621"/>
      <c r="E56" s="62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s="11" customFormat="1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>
        <f t="shared" si="33"/>
        <v>0</v>
      </c>
    </row>
    <row r="67" spans="1:36" s="11" customFormat="1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30">
        <f>IF(ISERROR(AH67/J67),0,AH67/J67)</f>
        <v>0</v>
      </c>
      <c r="AJ67" s="230">
        <f>IF(ISERROR(AH67/$AH$191),0,AH67/$AH$191)</f>
        <v>0</v>
      </c>
    </row>
    <row r="68" spans="1:36" ht="12.75" customHeight="1" x14ac:dyDescent="0.25">
      <c r="A68" s="620" t="s">
        <v>56</v>
      </c>
      <c r="B68" s="621"/>
      <c r="C68" s="621"/>
      <c r="D68" s="621"/>
      <c r="E68" s="62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>
        <f t="shared" si="41"/>
        <v>0</v>
      </c>
    </row>
    <row r="79" spans="1:36" s="11" customFormat="1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30">
        <f>IF(ISERROR(AH79/J79),0,AH79/J79)</f>
        <v>0</v>
      </c>
      <c r="AJ79" s="230">
        <f>IF(ISERROR(AH79/$AH$191),0,AH79/$AH$191)</f>
        <v>0</v>
      </c>
    </row>
    <row r="80" spans="1:36" ht="12.75" customHeight="1" x14ac:dyDescent="0.25">
      <c r="A80" s="620" t="s">
        <v>58</v>
      </c>
      <c r="B80" s="621"/>
      <c r="C80" s="621"/>
      <c r="D80" s="621"/>
      <c r="E80" s="62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>
        <f t="shared" si="49"/>
        <v>0</v>
      </c>
    </row>
    <row r="91" spans="1:36" s="11" customFormat="1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30">
        <f>IF(ISERROR(AH91/J91),0,AH91/J91)</f>
        <v>0</v>
      </c>
      <c r="AJ91" s="230">
        <f>IF(ISERROR(AH91/$AH$191),0,AH91/$AH$191)</f>
        <v>0</v>
      </c>
    </row>
    <row r="92" spans="1:36" ht="12.75" customHeight="1" x14ac:dyDescent="0.25">
      <c r="A92" s="620" t="s">
        <v>60</v>
      </c>
      <c r="B92" s="621"/>
      <c r="C92" s="621"/>
      <c r="D92" s="621"/>
      <c r="E92" s="62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>
        <f t="shared" si="57"/>
        <v>0</v>
      </c>
    </row>
    <row r="103" spans="1:36" s="11" customFormat="1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30">
        <f>IF(ISERROR(AH103/J103),0,AH103/J103)</f>
        <v>0</v>
      </c>
      <c r="AJ103" s="230">
        <f>IF(ISERROR(AH103/$AH$191),0,AH103/$AH$191)</f>
        <v>0</v>
      </c>
    </row>
    <row r="104" spans="1:36" ht="12.75" customHeight="1" x14ac:dyDescent="0.25">
      <c r="A104" s="620" t="s">
        <v>62</v>
      </c>
      <c r="B104" s="621"/>
      <c r="C104" s="621"/>
      <c r="D104" s="621"/>
      <c r="E104" s="62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36" s="11" customFormat="1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>
        <f t="shared" si="66"/>
        <v>0</v>
      </c>
    </row>
    <row r="115" spans="1:36" s="11" customFormat="1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30">
        <f>IF(ISERROR(AH115/J115),0,AH115/J115)</f>
        <v>0</v>
      </c>
      <c r="AJ115" s="230">
        <f>IF(ISERROR(AH115/$AH$191),0,AH115/$AH$191)</f>
        <v>0</v>
      </c>
    </row>
    <row r="116" spans="1:36" ht="12.75" customHeight="1" x14ac:dyDescent="0.25">
      <c r="A116" s="620" t="s">
        <v>64</v>
      </c>
      <c r="B116" s="621"/>
      <c r="C116" s="621"/>
      <c r="D116" s="621"/>
      <c r="E116" s="62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36" s="11" customFormat="1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>
        <f t="shared" si="74"/>
        <v>0</v>
      </c>
    </row>
    <row r="127" spans="1:36" s="11" customFormat="1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30">
        <f>IF(ISERROR(AH127/J127),0,AH127/J127)</f>
        <v>0</v>
      </c>
      <c r="AJ127" s="230">
        <f>IF(ISERROR(AH127/$AH$191),0,AH127/$AH$191)</f>
        <v>0</v>
      </c>
    </row>
    <row r="128" spans="1:36" ht="12.75" customHeight="1" x14ac:dyDescent="0.25">
      <c r="A128" s="620" t="s">
        <v>66</v>
      </c>
      <c r="B128" s="621"/>
      <c r="C128" s="621"/>
      <c r="D128" s="621"/>
      <c r="E128" s="62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>
        <f t="shared" si="81"/>
        <v>0</v>
      </c>
    </row>
    <row r="139" spans="1:36" s="11" customFormat="1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30">
        <f>IF(ISERROR(AH139/J139),0,AH139/J139)</f>
        <v>0</v>
      </c>
      <c r="AJ139" s="230">
        <f>IF(ISERROR(AH139/$AH$191),0,AH139/$AH$191)</f>
        <v>0</v>
      </c>
    </row>
    <row r="140" spans="1:36" ht="12.75" customHeight="1" x14ac:dyDescent="0.25">
      <c r="A140" s="623" t="s">
        <v>68</v>
      </c>
      <c r="B140" s="624"/>
      <c r="C140" s="624"/>
      <c r="D140" s="624"/>
      <c r="E140" s="625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108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>
        <f t="shared" si="89"/>
        <v>0</v>
      </c>
    </row>
    <row r="151" spans="1:36" s="11" customFormat="1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30">
        <f>IF(ISERROR(AH151/J151),0,AH151/J151)</f>
        <v>0</v>
      </c>
      <c r="AJ151" s="230">
        <f>IF(ISERROR(AH151/$AH$191),0,AH151/$AH$191)</f>
        <v>0</v>
      </c>
    </row>
    <row r="152" spans="1:36" ht="12.75" customHeight="1" x14ac:dyDescent="0.25">
      <c r="A152" s="620" t="s">
        <v>70</v>
      </c>
      <c r="B152" s="621"/>
      <c r="C152" s="621"/>
      <c r="D152" s="621"/>
      <c r="E152" s="62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>
        <f t="shared" si="97"/>
        <v>0</v>
      </c>
    </row>
    <row r="163" spans="1:36" s="11" customFormat="1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30">
        <f>IF(ISERROR(AH163/J163),0,AH163/J163)</f>
        <v>0</v>
      </c>
      <c r="AJ163" s="230">
        <f>IF(ISERROR(AH163/$AH$191),0,AH163/$AH$191)</f>
        <v>0</v>
      </c>
    </row>
    <row r="164" spans="1:36" ht="12.75" customHeight="1" x14ac:dyDescent="0.25">
      <c r="A164" s="620" t="s">
        <v>72</v>
      </c>
      <c r="B164" s="621"/>
      <c r="C164" s="621"/>
      <c r="D164" s="621"/>
      <c r="E164" s="62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>
        <f t="shared" si="105"/>
        <v>0</v>
      </c>
    </row>
    <row r="175" spans="1:36" s="11" customFormat="1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30">
        <f>IF(ISERROR(AH175/J175),0,AH175/J175)</f>
        <v>0</v>
      </c>
      <c r="AJ175" s="230">
        <f>IF(ISERROR(AH175/$AH$191),0,AH175/$AH$191)</f>
        <v>0</v>
      </c>
    </row>
    <row r="176" spans="1:36" ht="12.75" customHeight="1" x14ac:dyDescent="0.25">
      <c r="A176" s="620" t="s">
        <v>74</v>
      </c>
      <c r="B176" s="621"/>
      <c r="C176" s="621"/>
      <c r="D176" s="621"/>
      <c r="E176" s="62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109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109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109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109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109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109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109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109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109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109">
        <f t="shared" si="113"/>
        <v>0</v>
      </c>
    </row>
    <row r="187" spans="1:36" s="11" customFormat="1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30">
        <f>IF(ISERROR(AH187/J187),0,AH187/J187)</f>
        <v>0</v>
      </c>
      <c r="AJ187" s="230">
        <f>IF(ISERROR(AH187/$AH$191),0,AH187/$AH$191)</f>
        <v>0</v>
      </c>
    </row>
    <row r="188" spans="1:36" ht="12.75" customHeight="1" x14ac:dyDescent="0.25">
      <c r="A188" s="620" t="s">
        <v>76</v>
      </c>
      <c r="B188" s="621"/>
      <c r="C188" s="621"/>
      <c r="D188" s="621"/>
      <c r="E188" s="622"/>
      <c r="F188" s="16"/>
      <c r="G188" s="5"/>
      <c r="H188" s="17"/>
      <c r="I188" s="17"/>
      <c r="J188" s="593">
        <v>58625000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36" s="11" customFormat="1" ht="35.1" customHeight="1" outlineLevel="1" x14ac:dyDescent="0.25">
      <c r="A189" s="23">
        <v>1</v>
      </c>
      <c r="B189" s="23"/>
      <c r="C189" s="48" t="s">
        <v>738</v>
      </c>
      <c r="D189" s="49">
        <v>44662</v>
      </c>
      <c r="E189" s="59" t="s">
        <v>739</v>
      </c>
      <c r="F189" s="59" t="s">
        <v>740</v>
      </c>
      <c r="G189" s="57" t="s">
        <v>741</v>
      </c>
      <c r="H189" s="10"/>
      <c r="I189" s="6"/>
      <c r="J189" s="613"/>
      <c r="K189" s="52">
        <v>58625000</v>
      </c>
      <c r="L189" s="1"/>
      <c r="M189" s="51"/>
      <c r="N189" s="58"/>
      <c r="O189" s="51"/>
      <c r="P189" s="47"/>
      <c r="Q189" s="47"/>
      <c r="R189" s="28"/>
      <c r="S189" s="28"/>
      <c r="T189" s="28"/>
      <c r="U189" s="29">
        <f>SUM(R189:T189)</f>
        <v>0</v>
      </c>
      <c r="V189" s="28"/>
      <c r="W189" s="28">
        <v>29312500</v>
      </c>
      <c r="X189" s="28"/>
      <c r="Y189" s="29">
        <f>SUM(V189:X189)</f>
        <v>29312500</v>
      </c>
      <c r="Z189" s="28"/>
      <c r="AA189" s="28">
        <v>29312500</v>
      </c>
      <c r="AB189" s="28"/>
      <c r="AC189" s="29">
        <f>SUM(Z189:AB189)</f>
        <v>29312500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58625000</v>
      </c>
      <c r="AI189" s="109">
        <f>IF(ISERROR(AH189/J188),0,AH189/J188)</f>
        <v>1</v>
      </c>
      <c r="AJ189" s="109">
        <f>IF(ISERROR(AH189/$AH$191),"-",AH189/$AH$191)</f>
        <v>1</v>
      </c>
    </row>
    <row r="190" spans="1:36" s="11" customFormat="1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58625000</v>
      </c>
      <c r="K190" s="222">
        <f>SUM(K189:K189)</f>
        <v>58625000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 t="shared" ref="R190:AH190" si="121">SUM(R189:R189)</f>
        <v>0</v>
      </c>
      <c r="S190" s="222">
        <f t="shared" si="121"/>
        <v>0</v>
      </c>
      <c r="T190" s="222">
        <f t="shared" si="121"/>
        <v>0</v>
      </c>
      <c r="U190" s="222">
        <f t="shared" si="121"/>
        <v>0</v>
      </c>
      <c r="V190" s="222">
        <f t="shared" si="121"/>
        <v>0</v>
      </c>
      <c r="W190" s="222">
        <f t="shared" si="121"/>
        <v>29312500</v>
      </c>
      <c r="X190" s="222">
        <f t="shared" si="121"/>
        <v>0</v>
      </c>
      <c r="Y190" s="222">
        <f t="shared" si="121"/>
        <v>29312500</v>
      </c>
      <c r="Z190" s="222">
        <f t="shared" si="121"/>
        <v>0</v>
      </c>
      <c r="AA190" s="222">
        <f t="shared" si="121"/>
        <v>29312500</v>
      </c>
      <c r="AB190" s="222">
        <f t="shared" si="121"/>
        <v>0</v>
      </c>
      <c r="AC190" s="222">
        <f t="shared" si="121"/>
        <v>29312500</v>
      </c>
      <c r="AD190" s="222">
        <f t="shared" si="121"/>
        <v>0</v>
      </c>
      <c r="AE190" s="222">
        <f t="shared" si="121"/>
        <v>0</v>
      </c>
      <c r="AF190" s="222">
        <f t="shared" si="121"/>
        <v>0</v>
      </c>
      <c r="AG190" s="222">
        <f t="shared" si="121"/>
        <v>0</v>
      </c>
      <c r="AH190" s="222">
        <f t="shared" si="121"/>
        <v>58625000</v>
      </c>
      <c r="AI190" s="230">
        <f>IF(ISERROR(AH190/J190),0,AH190/J190)</f>
        <v>1</v>
      </c>
      <c r="AJ190" s="230">
        <f>IF(ISERROR(AH190/$AH$191),0,AH190/$AH$191)</f>
        <v>1</v>
      </c>
    </row>
    <row r="191" spans="1:36" ht="15" customHeight="1" x14ac:dyDescent="0.25">
      <c r="A191" s="568" t="s">
        <v>742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58625000</v>
      </c>
      <c r="K191" s="225">
        <f>+K19+K31+K43+K55+K67+K79+K91+K103+K115+K127+K139+K151+K187+K163+K175+K190</f>
        <v>58625000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2">+R19+R31+R43+R55+R67+R79+R91+R103+R115+R127+R139+R151+R187+R163+R175+R190</f>
        <v>0</v>
      </c>
      <c r="S191" s="225">
        <f t="shared" si="122"/>
        <v>0</v>
      </c>
      <c r="T191" s="225">
        <f t="shared" si="122"/>
        <v>0</v>
      </c>
      <c r="U191" s="225">
        <f t="shared" si="122"/>
        <v>0</v>
      </c>
      <c r="V191" s="225">
        <f t="shared" si="122"/>
        <v>0</v>
      </c>
      <c r="W191" s="225">
        <f t="shared" si="122"/>
        <v>29312500</v>
      </c>
      <c r="X191" s="225">
        <f t="shared" si="122"/>
        <v>0</v>
      </c>
      <c r="Y191" s="225">
        <f t="shared" si="122"/>
        <v>29312500</v>
      </c>
      <c r="Z191" s="225">
        <f t="shared" si="122"/>
        <v>0</v>
      </c>
      <c r="AA191" s="225">
        <f t="shared" si="122"/>
        <v>29312500</v>
      </c>
      <c r="AB191" s="225">
        <f t="shared" si="122"/>
        <v>0</v>
      </c>
      <c r="AC191" s="225">
        <f t="shared" si="122"/>
        <v>29312500</v>
      </c>
      <c r="AD191" s="225">
        <f t="shared" si="122"/>
        <v>0</v>
      </c>
      <c r="AE191" s="225">
        <f t="shared" si="122"/>
        <v>0</v>
      </c>
      <c r="AF191" s="225">
        <f t="shared" si="122"/>
        <v>0</v>
      </c>
      <c r="AG191" s="225">
        <f t="shared" si="122"/>
        <v>0</v>
      </c>
      <c r="AH191" s="225">
        <f t="shared" si="122"/>
        <v>58625000</v>
      </c>
      <c r="AI191" s="229">
        <f>IF(ISERROR(AH191/J191),0,AH191/J191)</f>
        <v>1</v>
      </c>
      <c r="AJ191" s="229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T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0" orientation="landscape" r:id="rId1"/>
  <headerFooter>
    <oddHeader>&amp;L&amp;G</oddHeader>
    <oddFooter>Preparado por Fabiola Oyanedel &amp;D&amp;RPágina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topLeftCell="A12" zoomScaleNormal="100" workbookViewId="0">
      <selection activeCell="A3" sqref="A3"/>
    </sheetView>
  </sheetViews>
  <sheetFormatPr baseColWidth="10" defaultColWidth="11.42578125" defaultRowHeight="12.75" outlineLevelCol="1" x14ac:dyDescent="0.25"/>
  <cols>
    <col min="1" max="1" width="45.42578125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+'24-03-336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+'24-03-336 Ind. Proy'!A5:U5</f>
        <v>24-03-336 "Programa de Identificación Chile Solidaria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53" t="s">
        <v>86</v>
      </c>
    </row>
    <row r="8" spans="1:25" ht="24.75" customHeight="1" x14ac:dyDescent="0.25">
      <c r="A8" s="43" t="s">
        <v>46</v>
      </c>
      <c r="B8" s="9">
        <f>+'24-03-336 Ind. Proy'!J19</f>
        <v>0</v>
      </c>
      <c r="C8" s="9">
        <f>+'24-03-336 Ind. Proy'!K19</f>
        <v>0</v>
      </c>
      <c r="D8" s="9">
        <f>+'24-03-336 Ind. Proy'!M19</f>
        <v>0</v>
      </c>
      <c r="E8" s="9">
        <f>+'24-03-336 Ind. Proy'!N19</f>
        <v>0</v>
      </c>
      <c r="F8" s="9">
        <f>+'24-03-336 Ind. Proy'!O19</f>
        <v>0</v>
      </c>
      <c r="G8" s="9">
        <f>+'24-03-336 Ind. Proy'!R19</f>
        <v>0</v>
      </c>
      <c r="H8" s="9">
        <f>+'24-03-336 Ind. Proy'!S19</f>
        <v>0</v>
      </c>
      <c r="I8" s="9">
        <f>+'24-03-336 Ind. Proy'!T19</f>
        <v>0</v>
      </c>
      <c r="J8" s="9">
        <f>+'24-03-336 Ind. Proy'!U19</f>
        <v>0</v>
      </c>
      <c r="K8" s="9">
        <f>+'24-03-336 Ind. Proy'!V19</f>
        <v>0</v>
      </c>
      <c r="L8" s="9">
        <f>+'24-03-336 Ind. Proy'!W19</f>
        <v>0</v>
      </c>
      <c r="M8" s="9">
        <f>+'24-03-336 Ind. Proy'!X19</f>
        <v>0</v>
      </c>
      <c r="N8" s="9">
        <f>+'24-03-336 Ind. Proy'!Y19</f>
        <v>0</v>
      </c>
      <c r="O8" s="9">
        <f>+'24-03-336 Ind. Proy'!Z19</f>
        <v>0</v>
      </c>
      <c r="P8" s="9">
        <f>+'24-03-336 Ind. Proy'!AA19</f>
        <v>0</v>
      </c>
      <c r="Q8" s="9">
        <f>+'24-03-336 Ind. Proy'!AB19</f>
        <v>0</v>
      </c>
      <c r="R8" s="9">
        <f>+'24-03-336 Ind. Proy'!AC19</f>
        <v>0</v>
      </c>
      <c r="S8" s="9">
        <f>+'24-03-336 Ind. Proy'!AD19</f>
        <v>0</v>
      </c>
      <c r="T8" s="9">
        <f>+'24-03-336 Ind. Proy'!AE19</f>
        <v>0</v>
      </c>
      <c r="U8" s="9">
        <f>+'24-03-336 Ind. Proy'!AF19</f>
        <v>0</v>
      </c>
      <c r="V8" s="9">
        <f>+'24-03-336 Ind. Proy'!AG19</f>
        <v>0</v>
      </c>
      <c r="W8" s="9">
        <f>+'24-03-336 Ind. Proy'!AH19</f>
        <v>0</v>
      </c>
      <c r="X8" s="109">
        <f>+'24-03-336 Ind. Proy'!AI19</f>
        <v>0</v>
      </c>
      <c r="Y8" s="254">
        <f>+'24-03-336 Ind. Proy'!AJ19</f>
        <v>0</v>
      </c>
    </row>
    <row r="9" spans="1:25" ht="24.75" customHeight="1" x14ac:dyDescent="0.25">
      <c r="A9" s="43" t="s">
        <v>48</v>
      </c>
      <c r="B9" s="9">
        <f>+'24-03-336 Ind. Proy'!J31</f>
        <v>0</v>
      </c>
      <c r="C9" s="9">
        <f>+'24-03-336 Ind. Proy'!K31</f>
        <v>0</v>
      </c>
      <c r="D9" s="9">
        <f>+'24-03-336 Ind. Proy'!M31</f>
        <v>0</v>
      </c>
      <c r="E9" s="9">
        <f>+'24-03-336 Ind. Proy'!N31</f>
        <v>0</v>
      </c>
      <c r="F9" s="9">
        <f>+'24-03-336 Ind. Proy'!O31</f>
        <v>0</v>
      </c>
      <c r="G9" s="9">
        <f>+'24-03-336 Ind. Proy'!R31</f>
        <v>0</v>
      </c>
      <c r="H9" s="9">
        <f>+'24-03-336 Ind. Proy'!S31</f>
        <v>0</v>
      </c>
      <c r="I9" s="9">
        <f>+'24-03-336 Ind. Proy'!T31</f>
        <v>0</v>
      </c>
      <c r="J9" s="9">
        <f>+'24-03-336 Ind. Proy'!U31</f>
        <v>0</v>
      </c>
      <c r="K9" s="9">
        <f>+'24-03-336 Ind. Proy'!V31</f>
        <v>0</v>
      </c>
      <c r="L9" s="9">
        <f>+'24-03-336 Ind. Proy'!W31</f>
        <v>0</v>
      </c>
      <c r="M9" s="9">
        <f>+'24-03-336 Ind. Proy'!X31</f>
        <v>0</v>
      </c>
      <c r="N9" s="9">
        <f>+'24-03-336 Ind. Proy'!Y31</f>
        <v>0</v>
      </c>
      <c r="O9" s="9">
        <f>+'24-03-336 Ind. Proy'!Z31</f>
        <v>0</v>
      </c>
      <c r="P9" s="9">
        <f>+'24-03-336 Ind. Proy'!AA31</f>
        <v>0</v>
      </c>
      <c r="Q9" s="9">
        <f>+'24-03-336 Ind. Proy'!AB31</f>
        <v>0</v>
      </c>
      <c r="R9" s="9">
        <f>+'24-03-336 Ind. Proy'!AC31</f>
        <v>0</v>
      </c>
      <c r="S9" s="9">
        <f>+'24-03-336 Ind. Proy'!AD31</f>
        <v>0</v>
      </c>
      <c r="T9" s="9">
        <f>+'24-03-336 Ind. Proy'!AE31</f>
        <v>0</v>
      </c>
      <c r="U9" s="9">
        <f>+'24-03-336 Ind. Proy'!AF31</f>
        <v>0</v>
      </c>
      <c r="V9" s="9">
        <f>+'24-03-336 Ind. Proy'!AG31</f>
        <v>0</v>
      </c>
      <c r="W9" s="9">
        <f>+'24-03-336 Ind. Proy'!AH31</f>
        <v>0</v>
      </c>
      <c r="X9" s="109">
        <f>+'24-03-336 Ind. Proy'!AI31</f>
        <v>0</v>
      </c>
      <c r="Y9" s="254">
        <f>+'24-03-336 Ind. Proy'!AJ31</f>
        <v>0</v>
      </c>
    </row>
    <row r="10" spans="1:25" ht="24.75" customHeight="1" x14ac:dyDescent="0.25">
      <c r="A10" s="43" t="s">
        <v>50</v>
      </c>
      <c r="B10" s="9">
        <f>+'24-03-336 Ind. Proy'!J43</f>
        <v>0</v>
      </c>
      <c r="C10" s="9">
        <f>+'24-03-336 Ind. Proy'!K43</f>
        <v>0</v>
      </c>
      <c r="D10" s="9">
        <f>+'24-03-336 Ind. Proy'!M43</f>
        <v>0</v>
      </c>
      <c r="E10" s="9">
        <f>+'24-03-336 Ind. Proy'!N43</f>
        <v>0</v>
      </c>
      <c r="F10" s="9">
        <f>+'24-03-336 Ind. Proy'!O43</f>
        <v>0</v>
      </c>
      <c r="G10" s="9">
        <f>+'24-03-336 Ind. Proy'!R43</f>
        <v>0</v>
      </c>
      <c r="H10" s="9">
        <f>+'24-03-336 Ind. Proy'!S43</f>
        <v>0</v>
      </c>
      <c r="I10" s="9">
        <f>+'24-03-336 Ind. Proy'!T43</f>
        <v>0</v>
      </c>
      <c r="J10" s="9">
        <f>+'24-03-336 Ind. Proy'!U43</f>
        <v>0</v>
      </c>
      <c r="K10" s="9">
        <f>+'24-03-336 Ind. Proy'!V43</f>
        <v>0</v>
      </c>
      <c r="L10" s="9">
        <f>+'24-03-336 Ind. Proy'!W43</f>
        <v>0</v>
      </c>
      <c r="M10" s="9">
        <f>+'24-03-336 Ind. Proy'!X43</f>
        <v>0</v>
      </c>
      <c r="N10" s="9">
        <f>+'24-03-336 Ind. Proy'!Y43</f>
        <v>0</v>
      </c>
      <c r="O10" s="9">
        <f>+'24-03-336 Ind. Proy'!Z43</f>
        <v>0</v>
      </c>
      <c r="P10" s="9">
        <f>+'24-03-336 Ind. Proy'!AA43</f>
        <v>0</v>
      </c>
      <c r="Q10" s="9">
        <f>+'24-03-336 Ind. Proy'!AB43</f>
        <v>0</v>
      </c>
      <c r="R10" s="9">
        <f>+'24-03-336 Ind. Proy'!AC43</f>
        <v>0</v>
      </c>
      <c r="S10" s="9">
        <f>+'24-03-336 Ind. Proy'!AD43</f>
        <v>0</v>
      </c>
      <c r="T10" s="9">
        <f>+'24-03-336 Ind. Proy'!AE43</f>
        <v>0</v>
      </c>
      <c r="U10" s="9">
        <f>+'24-03-336 Ind. Proy'!AF43</f>
        <v>0</v>
      </c>
      <c r="V10" s="9">
        <f>+'24-03-336 Ind. Proy'!AG43</f>
        <v>0</v>
      </c>
      <c r="W10" s="9">
        <f>+'24-03-336 Ind. Proy'!AH43</f>
        <v>0</v>
      </c>
      <c r="X10" s="109">
        <f>+'24-03-336 Ind. Proy'!AI43</f>
        <v>0</v>
      </c>
      <c r="Y10" s="254">
        <f>+'24-03-336 Ind. Proy'!AJ43</f>
        <v>0</v>
      </c>
    </row>
    <row r="11" spans="1:25" ht="24.75" customHeight="1" x14ac:dyDescent="0.25">
      <c r="A11" s="43" t="s">
        <v>52</v>
      </c>
      <c r="B11" s="9">
        <f>+'24-03-336 Ind. Proy'!J55</f>
        <v>0</v>
      </c>
      <c r="C11" s="9">
        <f>+'24-03-336 Ind. Proy'!K55</f>
        <v>0</v>
      </c>
      <c r="D11" s="9">
        <f>+'24-03-336 Ind. Proy'!M55</f>
        <v>0</v>
      </c>
      <c r="E11" s="9">
        <f>+'24-03-336 Ind. Proy'!N55</f>
        <v>0</v>
      </c>
      <c r="F11" s="9">
        <f>+'24-03-336 Ind. Proy'!O55</f>
        <v>0</v>
      </c>
      <c r="G11" s="9">
        <f>+'24-03-336 Ind. Proy'!R55</f>
        <v>0</v>
      </c>
      <c r="H11" s="9">
        <f>+'24-03-336 Ind. Proy'!S55</f>
        <v>0</v>
      </c>
      <c r="I11" s="9">
        <f>+'24-03-336 Ind. Proy'!T55</f>
        <v>0</v>
      </c>
      <c r="J11" s="9">
        <f>+'24-03-336 Ind. Proy'!U55</f>
        <v>0</v>
      </c>
      <c r="K11" s="9">
        <f>+'24-03-336 Ind. Proy'!V55</f>
        <v>0</v>
      </c>
      <c r="L11" s="9">
        <f>+'24-03-336 Ind. Proy'!W55</f>
        <v>0</v>
      </c>
      <c r="M11" s="9">
        <f>+'24-03-336 Ind. Proy'!X55</f>
        <v>0</v>
      </c>
      <c r="N11" s="9">
        <f>+'24-03-336 Ind. Proy'!Y55</f>
        <v>0</v>
      </c>
      <c r="O11" s="9">
        <f>+'24-03-336 Ind. Proy'!Z55</f>
        <v>0</v>
      </c>
      <c r="P11" s="9">
        <f>+'24-03-336 Ind. Proy'!AA55</f>
        <v>0</v>
      </c>
      <c r="Q11" s="9">
        <f>+'24-03-336 Ind. Proy'!AB55</f>
        <v>0</v>
      </c>
      <c r="R11" s="9">
        <f>+'24-03-336 Ind. Proy'!AC55</f>
        <v>0</v>
      </c>
      <c r="S11" s="9">
        <f>+'24-03-336 Ind. Proy'!AD55</f>
        <v>0</v>
      </c>
      <c r="T11" s="9">
        <f>+'24-03-336 Ind. Proy'!AE55</f>
        <v>0</v>
      </c>
      <c r="U11" s="9">
        <f>+'24-03-336 Ind. Proy'!AF55</f>
        <v>0</v>
      </c>
      <c r="V11" s="9">
        <f>+'24-03-336 Ind. Proy'!AG55</f>
        <v>0</v>
      </c>
      <c r="W11" s="9">
        <f>+'24-03-336 Ind. Proy'!AH55</f>
        <v>0</v>
      </c>
      <c r="X11" s="109">
        <f>+'24-03-336 Ind. Proy'!AI55</f>
        <v>0</v>
      </c>
      <c r="Y11" s="254">
        <f>+'24-03-336 Ind. Proy'!AJ55</f>
        <v>0</v>
      </c>
    </row>
    <row r="12" spans="1:25" ht="24.75" customHeight="1" x14ac:dyDescent="0.25">
      <c r="A12" s="43" t="s">
        <v>54</v>
      </c>
      <c r="B12" s="9">
        <f>+'24-03-336 Ind. Proy'!J67</f>
        <v>0</v>
      </c>
      <c r="C12" s="9">
        <f>+'24-03-336 Ind. Proy'!K67</f>
        <v>0</v>
      </c>
      <c r="D12" s="9">
        <f>+'24-03-336 Ind. Proy'!M67</f>
        <v>0</v>
      </c>
      <c r="E12" s="9">
        <f>+'24-03-336 Ind. Proy'!N67</f>
        <v>0</v>
      </c>
      <c r="F12" s="9">
        <f>+'24-03-336 Ind. Proy'!O67</f>
        <v>0</v>
      </c>
      <c r="G12" s="9">
        <f>+'24-03-336 Ind. Proy'!R67</f>
        <v>0</v>
      </c>
      <c r="H12" s="9">
        <f>+'24-03-336 Ind. Proy'!S67</f>
        <v>0</v>
      </c>
      <c r="I12" s="9">
        <f>+'24-03-336 Ind. Proy'!T67</f>
        <v>0</v>
      </c>
      <c r="J12" s="9">
        <f>+'24-03-336 Ind. Proy'!U67</f>
        <v>0</v>
      </c>
      <c r="K12" s="9">
        <f>+'24-03-336 Ind. Proy'!V67</f>
        <v>0</v>
      </c>
      <c r="L12" s="9">
        <f>+'24-03-336 Ind. Proy'!W67</f>
        <v>0</v>
      </c>
      <c r="M12" s="9">
        <f>+'24-03-336 Ind. Proy'!X67</f>
        <v>0</v>
      </c>
      <c r="N12" s="9">
        <f>+'24-03-336 Ind. Proy'!Y67</f>
        <v>0</v>
      </c>
      <c r="O12" s="9">
        <f>+'24-03-336 Ind. Proy'!Z67</f>
        <v>0</v>
      </c>
      <c r="P12" s="9">
        <f>+'24-03-336 Ind. Proy'!AA67</f>
        <v>0</v>
      </c>
      <c r="Q12" s="9">
        <f>+'24-03-336 Ind. Proy'!AB67</f>
        <v>0</v>
      </c>
      <c r="R12" s="9">
        <f>+'24-03-336 Ind. Proy'!AC67</f>
        <v>0</v>
      </c>
      <c r="S12" s="9">
        <f>+'24-03-336 Ind. Proy'!AD67</f>
        <v>0</v>
      </c>
      <c r="T12" s="9">
        <f>+'24-03-336 Ind. Proy'!AE67</f>
        <v>0</v>
      </c>
      <c r="U12" s="9">
        <f>+'24-03-336 Ind. Proy'!AF67</f>
        <v>0</v>
      </c>
      <c r="V12" s="9">
        <f>+'24-03-336 Ind. Proy'!AG67</f>
        <v>0</v>
      </c>
      <c r="W12" s="9">
        <f>+'24-03-336 Ind. Proy'!AH67</f>
        <v>0</v>
      </c>
      <c r="X12" s="109">
        <f>+'24-03-336 Ind. Proy'!AI67</f>
        <v>0</v>
      </c>
      <c r="Y12" s="254">
        <f>+'24-03-336 Ind. Proy'!AJ67</f>
        <v>0</v>
      </c>
    </row>
    <row r="13" spans="1:25" ht="24.75" customHeight="1" x14ac:dyDescent="0.25">
      <c r="A13" s="43" t="s">
        <v>56</v>
      </c>
      <c r="B13" s="9">
        <f>+'24-03-336 Ind. Proy'!J79</f>
        <v>0</v>
      </c>
      <c r="C13" s="9">
        <f>+'24-03-336 Ind. Proy'!K79</f>
        <v>0</v>
      </c>
      <c r="D13" s="9">
        <f>+'24-03-336 Ind. Proy'!M79</f>
        <v>0</v>
      </c>
      <c r="E13" s="9">
        <f>+'24-03-336 Ind. Proy'!N79</f>
        <v>0</v>
      </c>
      <c r="F13" s="9">
        <f>+'24-03-336 Ind. Proy'!O79</f>
        <v>0</v>
      </c>
      <c r="G13" s="9">
        <f>+'24-03-336 Ind. Proy'!R79</f>
        <v>0</v>
      </c>
      <c r="H13" s="9">
        <f>+'24-03-336 Ind. Proy'!S79</f>
        <v>0</v>
      </c>
      <c r="I13" s="9">
        <f>+'24-03-336 Ind. Proy'!T79</f>
        <v>0</v>
      </c>
      <c r="J13" s="9">
        <f>+'24-03-336 Ind. Proy'!U79</f>
        <v>0</v>
      </c>
      <c r="K13" s="9">
        <f>+'24-03-336 Ind. Proy'!V79</f>
        <v>0</v>
      </c>
      <c r="L13" s="9">
        <f>+'24-03-336 Ind. Proy'!W79</f>
        <v>0</v>
      </c>
      <c r="M13" s="9">
        <f>+'24-03-336 Ind. Proy'!X79</f>
        <v>0</v>
      </c>
      <c r="N13" s="9">
        <f>+'24-03-336 Ind. Proy'!Y79</f>
        <v>0</v>
      </c>
      <c r="O13" s="9">
        <f>+'24-03-336 Ind. Proy'!Z79</f>
        <v>0</v>
      </c>
      <c r="P13" s="9">
        <f>+'24-03-336 Ind. Proy'!AA79</f>
        <v>0</v>
      </c>
      <c r="Q13" s="9">
        <f>+'24-03-336 Ind. Proy'!AB79</f>
        <v>0</v>
      </c>
      <c r="R13" s="9">
        <f>+'24-03-336 Ind. Proy'!AC79</f>
        <v>0</v>
      </c>
      <c r="S13" s="9">
        <f>+'24-03-336 Ind. Proy'!AD79</f>
        <v>0</v>
      </c>
      <c r="T13" s="9">
        <f>+'24-03-336 Ind. Proy'!AE79</f>
        <v>0</v>
      </c>
      <c r="U13" s="9">
        <f>+'24-03-336 Ind. Proy'!AF79</f>
        <v>0</v>
      </c>
      <c r="V13" s="9">
        <f>+'24-03-336 Ind. Proy'!AG79</f>
        <v>0</v>
      </c>
      <c r="W13" s="9">
        <f>+'24-03-336 Ind. Proy'!AH79</f>
        <v>0</v>
      </c>
      <c r="X13" s="109">
        <f>+'24-03-336 Ind. Proy'!AI79</f>
        <v>0</v>
      </c>
      <c r="Y13" s="254">
        <f>+'24-03-336 Ind. Proy'!AJ79</f>
        <v>0</v>
      </c>
    </row>
    <row r="14" spans="1:25" ht="24.75" customHeight="1" x14ac:dyDescent="0.25">
      <c r="A14" s="43" t="s">
        <v>58</v>
      </c>
      <c r="B14" s="9">
        <f>+'24-03-336 Ind. Proy'!J91</f>
        <v>0</v>
      </c>
      <c r="C14" s="9">
        <f>+'24-03-336 Ind. Proy'!K91</f>
        <v>0</v>
      </c>
      <c r="D14" s="9">
        <f>+'24-03-336 Ind. Proy'!M91</f>
        <v>0</v>
      </c>
      <c r="E14" s="9">
        <f>+'24-03-336 Ind. Proy'!N91</f>
        <v>0</v>
      </c>
      <c r="F14" s="9">
        <f>+'24-03-336 Ind. Proy'!O91</f>
        <v>0</v>
      </c>
      <c r="G14" s="9">
        <f>+'24-03-336 Ind. Proy'!R91</f>
        <v>0</v>
      </c>
      <c r="H14" s="9">
        <f>+'24-03-336 Ind. Proy'!S91</f>
        <v>0</v>
      </c>
      <c r="I14" s="9">
        <f>+'24-03-336 Ind. Proy'!T91</f>
        <v>0</v>
      </c>
      <c r="J14" s="9">
        <f>+'24-03-336 Ind. Proy'!U91</f>
        <v>0</v>
      </c>
      <c r="K14" s="9">
        <f>+'24-03-336 Ind. Proy'!V91</f>
        <v>0</v>
      </c>
      <c r="L14" s="9">
        <f>+'24-03-336 Ind. Proy'!W91</f>
        <v>0</v>
      </c>
      <c r="M14" s="9">
        <f>+'24-03-336 Ind. Proy'!X91</f>
        <v>0</v>
      </c>
      <c r="N14" s="9">
        <f>+'24-03-336 Ind. Proy'!Y91</f>
        <v>0</v>
      </c>
      <c r="O14" s="9">
        <f>+'24-03-336 Ind. Proy'!Z91</f>
        <v>0</v>
      </c>
      <c r="P14" s="9">
        <f>+'24-03-336 Ind. Proy'!AA91</f>
        <v>0</v>
      </c>
      <c r="Q14" s="9">
        <f>+'24-03-336 Ind. Proy'!AB91</f>
        <v>0</v>
      </c>
      <c r="R14" s="9">
        <f>+'24-03-336 Ind. Proy'!AC91</f>
        <v>0</v>
      </c>
      <c r="S14" s="9">
        <f>+'24-03-336 Ind. Proy'!AD91</f>
        <v>0</v>
      </c>
      <c r="T14" s="9">
        <f>+'24-03-336 Ind. Proy'!AE91</f>
        <v>0</v>
      </c>
      <c r="U14" s="9">
        <f>+'24-03-336 Ind. Proy'!AF91</f>
        <v>0</v>
      </c>
      <c r="V14" s="9">
        <f>+'24-03-336 Ind. Proy'!AG91</f>
        <v>0</v>
      </c>
      <c r="W14" s="9">
        <f>+'24-03-336 Ind. Proy'!AH91</f>
        <v>0</v>
      </c>
      <c r="X14" s="109">
        <f>+'24-03-336 Ind. Proy'!AI91</f>
        <v>0</v>
      </c>
      <c r="Y14" s="254">
        <f>+'24-03-336 Ind. Proy'!AJ91</f>
        <v>0</v>
      </c>
    </row>
    <row r="15" spans="1:25" ht="24.75" customHeight="1" x14ac:dyDescent="0.25">
      <c r="A15" s="43" t="s">
        <v>60</v>
      </c>
      <c r="B15" s="9">
        <f>+'24-03-336 Ind. Proy'!J103</f>
        <v>0</v>
      </c>
      <c r="C15" s="9">
        <f>+'24-03-336 Ind. Proy'!K103</f>
        <v>0</v>
      </c>
      <c r="D15" s="9">
        <f>+'24-03-336 Ind. Proy'!M103</f>
        <v>0</v>
      </c>
      <c r="E15" s="9">
        <f>+'24-03-336 Ind. Proy'!N103</f>
        <v>0</v>
      </c>
      <c r="F15" s="9">
        <f>+'24-03-336 Ind. Proy'!O103</f>
        <v>0</v>
      </c>
      <c r="G15" s="9">
        <f>+'24-03-336 Ind. Proy'!R103</f>
        <v>0</v>
      </c>
      <c r="H15" s="9">
        <f>+'24-03-336 Ind. Proy'!S103</f>
        <v>0</v>
      </c>
      <c r="I15" s="9">
        <f>+'24-03-336 Ind. Proy'!T103</f>
        <v>0</v>
      </c>
      <c r="J15" s="9">
        <f>+'24-03-336 Ind. Proy'!U103</f>
        <v>0</v>
      </c>
      <c r="K15" s="9">
        <f>+'24-03-336 Ind. Proy'!V103</f>
        <v>0</v>
      </c>
      <c r="L15" s="9">
        <f>+'24-03-336 Ind. Proy'!W103</f>
        <v>0</v>
      </c>
      <c r="M15" s="9">
        <f>+'24-03-336 Ind. Proy'!X103</f>
        <v>0</v>
      </c>
      <c r="N15" s="9">
        <f>+'24-03-336 Ind. Proy'!Y103</f>
        <v>0</v>
      </c>
      <c r="O15" s="9">
        <f>+'24-03-336 Ind. Proy'!Z103</f>
        <v>0</v>
      </c>
      <c r="P15" s="9">
        <f>+'24-03-336 Ind. Proy'!AA103</f>
        <v>0</v>
      </c>
      <c r="Q15" s="9">
        <f>+'24-03-336 Ind. Proy'!AB103</f>
        <v>0</v>
      </c>
      <c r="R15" s="9">
        <f>+'24-03-336 Ind. Proy'!AC103</f>
        <v>0</v>
      </c>
      <c r="S15" s="9">
        <f>+'24-03-336 Ind. Proy'!AD103</f>
        <v>0</v>
      </c>
      <c r="T15" s="9">
        <f>+'24-03-336 Ind. Proy'!AE103</f>
        <v>0</v>
      </c>
      <c r="U15" s="9">
        <f>+'24-03-336 Ind. Proy'!AF103</f>
        <v>0</v>
      </c>
      <c r="V15" s="9">
        <f>+'24-03-336 Ind. Proy'!AG103</f>
        <v>0</v>
      </c>
      <c r="W15" s="9">
        <f>+'24-03-336 Ind. Proy'!AH103</f>
        <v>0</v>
      </c>
      <c r="X15" s="109">
        <f>+'24-03-336 Ind. Proy'!AI103</f>
        <v>0</v>
      </c>
      <c r="Y15" s="254">
        <f>+'24-03-336 Ind. Proy'!AJ103</f>
        <v>0</v>
      </c>
    </row>
    <row r="16" spans="1:25" ht="24.75" customHeight="1" x14ac:dyDescent="0.25">
      <c r="A16" s="43" t="s">
        <v>62</v>
      </c>
      <c r="B16" s="9">
        <f>+'24-03-336 Ind. Proy'!J115</f>
        <v>0</v>
      </c>
      <c r="C16" s="9">
        <f>+'24-03-336 Ind. Proy'!K115</f>
        <v>0</v>
      </c>
      <c r="D16" s="9">
        <f>+'24-03-336 Ind. Proy'!M115</f>
        <v>0</v>
      </c>
      <c r="E16" s="9">
        <f>+'24-03-336 Ind. Proy'!N115</f>
        <v>0</v>
      </c>
      <c r="F16" s="9">
        <f>+'24-03-336 Ind. Proy'!O115</f>
        <v>0</v>
      </c>
      <c r="G16" s="9">
        <f>+'24-03-336 Ind. Proy'!R115</f>
        <v>0</v>
      </c>
      <c r="H16" s="9">
        <f>+'24-03-336 Ind. Proy'!S115</f>
        <v>0</v>
      </c>
      <c r="I16" s="9">
        <f>+'24-03-336 Ind. Proy'!T115</f>
        <v>0</v>
      </c>
      <c r="J16" s="9">
        <f>+'24-03-336 Ind. Proy'!U115</f>
        <v>0</v>
      </c>
      <c r="K16" s="9">
        <f>+'24-03-336 Ind. Proy'!V115</f>
        <v>0</v>
      </c>
      <c r="L16" s="9">
        <f>+'24-03-336 Ind. Proy'!W115</f>
        <v>0</v>
      </c>
      <c r="M16" s="9">
        <f>+'24-03-336 Ind. Proy'!X115</f>
        <v>0</v>
      </c>
      <c r="N16" s="9">
        <f>+'24-03-336 Ind. Proy'!Y115</f>
        <v>0</v>
      </c>
      <c r="O16" s="9">
        <f>+'24-03-336 Ind. Proy'!Z115</f>
        <v>0</v>
      </c>
      <c r="P16" s="9">
        <f>+'24-03-336 Ind. Proy'!AA115</f>
        <v>0</v>
      </c>
      <c r="Q16" s="9">
        <f>+'24-03-336 Ind. Proy'!AB115</f>
        <v>0</v>
      </c>
      <c r="R16" s="9">
        <f>+'24-03-336 Ind. Proy'!AC115</f>
        <v>0</v>
      </c>
      <c r="S16" s="9">
        <f>+'24-03-336 Ind. Proy'!AD115</f>
        <v>0</v>
      </c>
      <c r="T16" s="9">
        <f>+'24-03-336 Ind. Proy'!AE115</f>
        <v>0</v>
      </c>
      <c r="U16" s="9">
        <f>+'24-03-336 Ind. Proy'!AF115</f>
        <v>0</v>
      </c>
      <c r="V16" s="9">
        <f>+'24-03-336 Ind. Proy'!AG115</f>
        <v>0</v>
      </c>
      <c r="W16" s="9">
        <f>+'24-03-336 Ind. Proy'!AH115</f>
        <v>0</v>
      </c>
      <c r="X16" s="109">
        <f>+'24-03-336 Ind. Proy'!AI115</f>
        <v>0</v>
      </c>
      <c r="Y16" s="254">
        <f>+'24-03-336 Ind. Proy'!AJ115</f>
        <v>0</v>
      </c>
    </row>
    <row r="17" spans="1:25" ht="24.75" customHeight="1" x14ac:dyDescent="0.25">
      <c r="A17" s="43" t="s">
        <v>64</v>
      </c>
      <c r="B17" s="9">
        <f>+'24-03-336 Ind. Proy'!J127</f>
        <v>0</v>
      </c>
      <c r="C17" s="9">
        <f>+'24-03-336 Ind. Proy'!K127</f>
        <v>0</v>
      </c>
      <c r="D17" s="9">
        <f>+'24-03-336 Ind. Proy'!M127</f>
        <v>0</v>
      </c>
      <c r="E17" s="9">
        <f>+'24-03-336 Ind. Proy'!N127</f>
        <v>0</v>
      </c>
      <c r="F17" s="9">
        <f>+'24-03-336 Ind. Proy'!O127</f>
        <v>0</v>
      </c>
      <c r="G17" s="9">
        <f>+'24-03-336 Ind. Proy'!R127</f>
        <v>0</v>
      </c>
      <c r="H17" s="9">
        <f>+'24-03-336 Ind. Proy'!S127</f>
        <v>0</v>
      </c>
      <c r="I17" s="9">
        <f>+'24-03-336 Ind. Proy'!T127</f>
        <v>0</v>
      </c>
      <c r="J17" s="9">
        <f>+'24-03-336 Ind. Proy'!U127</f>
        <v>0</v>
      </c>
      <c r="K17" s="9">
        <f>+'24-03-336 Ind. Proy'!V127</f>
        <v>0</v>
      </c>
      <c r="L17" s="9">
        <f>+'24-03-336 Ind. Proy'!W127</f>
        <v>0</v>
      </c>
      <c r="M17" s="9">
        <f>+'24-03-336 Ind. Proy'!X127</f>
        <v>0</v>
      </c>
      <c r="N17" s="9">
        <f>+'24-03-336 Ind. Proy'!Y127</f>
        <v>0</v>
      </c>
      <c r="O17" s="9">
        <f>+'24-03-336 Ind. Proy'!Z127</f>
        <v>0</v>
      </c>
      <c r="P17" s="9">
        <f>+'24-03-336 Ind. Proy'!AA127</f>
        <v>0</v>
      </c>
      <c r="Q17" s="9">
        <f>+'24-03-336 Ind. Proy'!AB127</f>
        <v>0</v>
      </c>
      <c r="R17" s="9">
        <f>+'24-03-336 Ind. Proy'!AC127</f>
        <v>0</v>
      </c>
      <c r="S17" s="9">
        <f>+'24-03-336 Ind. Proy'!AD127</f>
        <v>0</v>
      </c>
      <c r="T17" s="9">
        <f>+'24-03-336 Ind. Proy'!AE127</f>
        <v>0</v>
      </c>
      <c r="U17" s="9">
        <f>+'24-03-336 Ind. Proy'!AF127</f>
        <v>0</v>
      </c>
      <c r="V17" s="9">
        <f>+'24-03-336 Ind. Proy'!AG127</f>
        <v>0</v>
      </c>
      <c r="W17" s="9">
        <f>+'24-03-336 Ind. Proy'!AH127</f>
        <v>0</v>
      </c>
      <c r="X17" s="109">
        <f>+'24-03-336 Ind. Proy'!AI116</f>
        <v>0</v>
      </c>
      <c r="Y17" s="254">
        <f>+'24-03-336 Ind. Proy'!AJ116</f>
        <v>0</v>
      </c>
    </row>
    <row r="18" spans="1:25" ht="24.75" customHeight="1" x14ac:dyDescent="0.25">
      <c r="A18" s="43" t="s">
        <v>66</v>
      </c>
      <c r="B18" s="9">
        <f>+'24-03-336 Ind. Proy'!J139</f>
        <v>0</v>
      </c>
      <c r="C18" s="9">
        <f>+'24-03-336 Ind. Proy'!K139</f>
        <v>0</v>
      </c>
      <c r="D18" s="9">
        <f>+'24-03-336 Ind. Proy'!M139</f>
        <v>0</v>
      </c>
      <c r="E18" s="9">
        <f>+'24-03-336 Ind. Proy'!N139</f>
        <v>0</v>
      </c>
      <c r="F18" s="9">
        <f>+'24-03-336 Ind. Proy'!O139</f>
        <v>0</v>
      </c>
      <c r="G18" s="9">
        <f>+'24-03-336 Ind. Proy'!R139</f>
        <v>0</v>
      </c>
      <c r="H18" s="9">
        <f>+'24-03-336 Ind. Proy'!S139</f>
        <v>0</v>
      </c>
      <c r="I18" s="9">
        <f>+'24-03-336 Ind. Proy'!T139</f>
        <v>0</v>
      </c>
      <c r="J18" s="9">
        <f>+'24-03-336 Ind. Proy'!U139</f>
        <v>0</v>
      </c>
      <c r="K18" s="9">
        <f>+'24-03-336 Ind. Proy'!V139</f>
        <v>0</v>
      </c>
      <c r="L18" s="9">
        <f>+'24-03-336 Ind. Proy'!W139</f>
        <v>0</v>
      </c>
      <c r="M18" s="9">
        <f>+'24-03-336 Ind. Proy'!X139</f>
        <v>0</v>
      </c>
      <c r="N18" s="9">
        <f>+'24-03-336 Ind. Proy'!Y139</f>
        <v>0</v>
      </c>
      <c r="O18" s="9">
        <f>+'24-03-336 Ind. Proy'!Z139</f>
        <v>0</v>
      </c>
      <c r="P18" s="9">
        <f>+'24-03-336 Ind. Proy'!AA139</f>
        <v>0</v>
      </c>
      <c r="Q18" s="9">
        <f>+'24-03-336 Ind. Proy'!AB139</f>
        <v>0</v>
      </c>
      <c r="R18" s="9">
        <f>+'24-03-336 Ind. Proy'!AC139</f>
        <v>0</v>
      </c>
      <c r="S18" s="9">
        <f>+'24-03-336 Ind. Proy'!AD139</f>
        <v>0</v>
      </c>
      <c r="T18" s="9">
        <f>+'24-03-336 Ind. Proy'!AE139</f>
        <v>0</v>
      </c>
      <c r="U18" s="9">
        <f>+'24-03-336 Ind. Proy'!AF139</f>
        <v>0</v>
      </c>
      <c r="V18" s="9">
        <f>+'24-03-336 Ind. Proy'!AG139</f>
        <v>0</v>
      </c>
      <c r="W18" s="9">
        <f>+'24-03-336 Ind. Proy'!AH139</f>
        <v>0</v>
      </c>
      <c r="X18" s="109">
        <f>+'24-03-336 Ind. Proy'!AI117</f>
        <v>0</v>
      </c>
      <c r="Y18" s="254">
        <f>+'24-03-336 Ind. Proy'!AJ139</f>
        <v>0</v>
      </c>
    </row>
    <row r="19" spans="1:25" ht="24.75" customHeight="1" x14ac:dyDescent="0.25">
      <c r="A19" s="43" t="s">
        <v>68</v>
      </c>
      <c r="B19" s="9">
        <f>+'24-03-336 Ind. Proy'!J151</f>
        <v>0</v>
      </c>
      <c r="C19" s="9">
        <f>+'24-03-336 Ind. Proy'!K151</f>
        <v>0</v>
      </c>
      <c r="D19" s="9">
        <f>+'24-03-336 Ind. Proy'!M151</f>
        <v>0</v>
      </c>
      <c r="E19" s="9">
        <f>+'24-03-336 Ind. Proy'!N151</f>
        <v>0</v>
      </c>
      <c r="F19" s="9">
        <f>+'24-03-336 Ind. Proy'!O151</f>
        <v>0</v>
      </c>
      <c r="G19" s="9">
        <f>+'24-03-336 Ind. Proy'!R151</f>
        <v>0</v>
      </c>
      <c r="H19" s="9">
        <f>+'24-03-336 Ind. Proy'!S151</f>
        <v>0</v>
      </c>
      <c r="I19" s="9">
        <f>+'24-03-336 Ind. Proy'!T151</f>
        <v>0</v>
      </c>
      <c r="J19" s="9">
        <f>+'24-03-336 Ind. Proy'!U151</f>
        <v>0</v>
      </c>
      <c r="K19" s="9">
        <f>+'24-03-336 Ind. Proy'!V151</f>
        <v>0</v>
      </c>
      <c r="L19" s="9">
        <f>+'24-03-336 Ind. Proy'!W151</f>
        <v>0</v>
      </c>
      <c r="M19" s="9">
        <f>+'24-03-336 Ind. Proy'!X151</f>
        <v>0</v>
      </c>
      <c r="N19" s="9">
        <f>+'24-03-336 Ind. Proy'!Y151</f>
        <v>0</v>
      </c>
      <c r="O19" s="9">
        <f>+'24-03-336 Ind. Proy'!Z151</f>
        <v>0</v>
      </c>
      <c r="P19" s="9">
        <f>+'24-03-336 Ind. Proy'!AA151</f>
        <v>0</v>
      </c>
      <c r="Q19" s="9">
        <f>+'24-03-336 Ind. Proy'!AB151</f>
        <v>0</v>
      </c>
      <c r="R19" s="9">
        <f>+'24-03-336 Ind. Proy'!AC151</f>
        <v>0</v>
      </c>
      <c r="S19" s="9">
        <f>+'24-03-336 Ind. Proy'!AD151</f>
        <v>0</v>
      </c>
      <c r="T19" s="9">
        <f>+'24-03-336 Ind. Proy'!AE151</f>
        <v>0</v>
      </c>
      <c r="U19" s="9">
        <f>+'24-03-336 Ind. Proy'!AF151</f>
        <v>0</v>
      </c>
      <c r="V19" s="9">
        <f>+'24-03-336 Ind. Proy'!AG151</f>
        <v>0</v>
      </c>
      <c r="W19" s="9">
        <f>+'24-03-336 Ind. Proy'!AH151</f>
        <v>0</v>
      </c>
      <c r="X19" s="109">
        <f>+'24-03-336 Ind. Proy'!AI118</f>
        <v>0</v>
      </c>
      <c r="Y19" s="254">
        <f>+'24-03-336 Ind. Proy'!AJ151</f>
        <v>0</v>
      </c>
    </row>
    <row r="20" spans="1:25" ht="24.75" customHeight="1" x14ac:dyDescent="0.25">
      <c r="A20" s="44" t="s">
        <v>70</v>
      </c>
      <c r="B20" s="9">
        <f>+'24-03-336 Ind. Proy'!J163</f>
        <v>0</v>
      </c>
      <c r="C20" s="9">
        <f>+'24-03-336 Ind. Proy'!K163</f>
        <v>0</v>
      </c>
      <c r="D20" s="9">
        <f>+'24-03-336 Ind. Proy'!M163</f>
        <v>0</v>
      </c>
      <c r="E20" s="9">
        <f>+'24-03-336 Ind. Proy'!N163</f>
        <v>0</v>
      </c>
      <c r="F20" s="9">
        <f>+'24-03-336 Ind. Proy'!O163</f>
        <v>0</v>
      </c>
      <c r="G20" s="9">
        <f>+'24-03-336 Ind. Proy'!R163</f>
        <v>0</v>
      </c>
      <c r="H20" s="9">
        <f>+'24-03-336 Ind. Proy'!S163</f>
        <v>0</v>
      </c>
      <c r="I20" s="9">
        <f>+'24-03-336 Ind. Proy'!T163</f>
        <v>0</v>
      </c>
      <c r="J20" s="9">
        <f>+'24-03-336 Ind. Proy'!U163</f>
        <v>0</v>
      </c>
      <c r="K20" s="9">
        <f>+'24-03-336 Ind. Proy'!V163</f>
        <v>0</v>
      </c>
      <c r="L20" s="9">
        <f>+'24-03-336 Ind. Proy'!W163</f>
        <v>0</v>
      </c>
      <c r="M20" s="9">
        <f>+'24-03-336 Ind. Proy'!X163</f>
        <v>0</v>
      </c>
      <c r="N20" s="9">
        <f>+'24-03-336 Ind. Proy'!Y163</f>
        <v>0</v>
      </c>
      <c r="O20" s="9">
        <f>+'24-03-336 Ind. Proy'!Z163</f>
        <v>0</v>
      </c>
      <c r="P20" s="9">
        <f>+'24-03-336 Ind. Proy'!AA163</f>
        <v>0</v>
      </c>
      <c r="Q20" s="9">
        <f>+'24-03-336 Ind. Proy'!AB163</f>
        <v>0</v>
      </c>
      <c r="R20" s="9">
        <f>+'24-03-336 Ind. Proy'!AC163</f>
        <v>0</v>
      </c>
      <c r="S20" s="9">
        <f>+'24-03-336 Ind. Proy'!AD163</f>
        <v>0</v>
      </c>
      <c r="T20" s="9">
        <f>+'24-03-336 Ind. Proy'!AE163</f>
        <v>0</v>
      </c>
      <c r="U20" s="9">
        <f>+'24-03-336 Ind. Proy'!AF163</f>
        <v>0</v>
      </c>
      <c r="V20" s="9">
        <f>+'24-03-336 Ind. Proy'!AG163</f>
        <v>0</v>
      </c>
      <c r="W20" s="9">
        <f>+'24-03-336 Ind. Proy'!AH163</f>
        <v>0</v>
      </c>
      <c r="X20" s="109">
        <f>+'24-03-336 Ind. Proy'!AI119</f>
        <v>0</v>
      </c>
      <c r="Y20" s="254">
        <f>+'24-03-336 Ind. Proy'!AJ163</f>
        <v>0</v>
      </c>
    </row>
    <row r="21" spans="1:25" ht="24.75" customHeight="1" x14ac:dyDescent="0.25">
      <c r="A21" s="44" t="s">
        <v>72</v>
      </c>
      <c r="B21" s="9">
        <f>+'24-03-336 Ind. Proy'!J175</f>
        <v>0</v>
      </c>
      <c r="C21" s="9">
        <f>+'24-03-336 Ind. Proy'!K175</f>
        <v>0</v>
      </c>
      <c r="D21" s="9">
        <f>+'24-03-336 Ind. Proy'!M175</f>
        <v>0</v>
      </c>
      <c r="E21" s="9">
        <f>+'24-03-336 Ind. Proy'!N175</f>
        <v>0</v>
      </c>
      <c r="F21" s="9">
        <f>+'24-03-336 Ind. Proy'!O175</f>
        <v>0</v>
      </c>
      <c r="G21" s="9">
        <f>+'24-03-336 Ind. Proy'!R175</f>
        <v>0</v>
      </c>
      <c r="H21" s="9">
        <f>+'24-03-336 Ind. Proy'!S175</f>
        <v>0</v>
      </c>
      <c r="I21" s="9">
        <f>+'24-03-336 Ind. Proy'!T175</f>
        <v>0</v>
      </c>
      <c r="J21" s="9">
        <f>+'24-03-336 Ind. Proy'!U175</f>
        <v>0</v>
      </c>
      <c r="K21" s="9">
        <f>+'24-03-336 Ind. Proy'!V175</f>
        <v>0</v>
      </c>
      <c r="L21" s="9">
        <f>+'24-03-336 Ind. Proy'!W175</f>
        <v>0</v>
      </c>
      <c r="M21" s="9">
        <f>+'24-03-336 Ind. Proy'!X175</f>
        <v>0</v>
      </c>
      <c r="N21" s="9">
        <f>+'24-03-336 Ind. Proy'!Y175</f>
        <v>0</v>
      </c>
      <c r="O21" s="9">
        <f>+'24-03-336 Ind. Proy'!Z175</f>
        <v>0</v>
      </c>
      <c r="P21" s="9">
        <f>+'24-03-336 Ind. Proy'!AA175</f>
        <v>0</v>
      </c>
      <c r="Q21" s="9">
        <f>+'24-03-336 Ind. Proy'!AB175</f>
        <v>0</v>
      </c>
      <c r="R21" s="9">
        <f>+'24-03-336 Ind. Proy'!AC175</f>
        <v>0</v>
      </c>
      <c r="S21" s="9">
        <f>+'24-03-336 Ind. Proy'!AD175</f>
        <v>0</v>
      </c>
      <c r="T21" s="9">
        <f>+'24-03-336 Ind. Proy'!AE175</f>
        <v>0</v>
      </c>
      <c r="U21" s="9">
        <f>+'24-03-336 Ind. Proy'!AF175</f>
        <v>0</v>
      </c>
      <c r="V21" s="9">
        <f>+'24-03-336 Ind. Proy'!AG175</f>
        <v>0</v>
      </c>
      <c r="W21" s="9">
        <f>+'24-03-336 Ind. Proy'!AH175</f>
        <v>0</v>
      </c>
      <c r="X21" s="109">
        <f>+'24-03-336 Ind. Proy'!AI175</f>
        <v>0</v>
      </c>
      <c r="Y21" s="254">
        <f>+'24-03-336 Ind. Proy'!AJ175</f>
        <v>0</v>
      </c>
    </row>
    <row r="22" spans="1:25" ht="24.75" customHeight="1" x14ac:dyDescent="0.25">
      <c r="A22" s="44" t="s">
        <v>74</v>
      </c>
      <c r="B22" s="9">
        <f>+'24-03-336 Ind. Proy'!J187</f>
        <v>0</v>
      </c>
      <c r="C22" s="9">
        <f>+'24-03-336 Ind. Proy'!K187</f>
        <v>0</v>
      </c>
      <c r="D22" s="9">
        <f>+'24-03-336 Ind. Proy'!M187</f>
        <v>0</v>
      </c>
      <c r="E22" s="9">
        <f>+'24-03-336 Ind. Proy'!N187</f>
        <v>0</v>
      </c>
      <c r="F22" s="9">
        <f>+'24-03-336 Ind. Proy'!O187</f>
        <v>0</v>
      </c>
      <c r="G22" s="9">
        <f>+'24-03-336 Ind. Proy'!R187</f>
        <v>0</v>
      </c>
      <c r="H22" s="9">
        <f>+'24-03-336 Ind. Proy'!S187</f>
        <v>0</v>
      </c>
      <c r="I22" s="9">
        <f>+'24-03-336 Ind. Proy'!T187</f>
        <v>0</v>
      </c>
      <c r="J22" s="9">
        <f>+'24-03-336 Ind. Proy'!U187</f>
        <v>0</v>
      </c>
      <c r="K22" s="9">
        <f>+'24-03-336 Ind. Proy'!V187</f>
        <v>0</v>
      </c>
      <c r="L22" s="9">
        <f>+'24-03-336 Ind. Proy'!W187</f>
        <v>0</v>
      </c>
      <c r="M22" s="9">
        <f>+'24-03-336 Ind. Proy'!X187</f>
        <v>0</v>
      </c>
      <c r="N22" s="9">
        <f>+'24-03-336 Ind. Proy'!Y187</f>
        <v>0</v>
      </c>
      <c r="O22" s="9">
        <f>+'24-03-336 Ind. Proy'!Z187</f>
        <v>0</v>
      </c>
      <c r="P22" s="9">
        <f>+'24-03-336 Ind. Proy'!AA187</f>
        <v>0</v>
      </c>
      <c r="Q22" s="9">
        <f>+'24-03-336 Ind. Proy'!AB187</f>
        <v>0</v>
      </c>
      <c r="R22" s="9">
        <f>+'24-03-336 Ind. Proy'!AC187</f>
        <v>0</v>
      </c>
      <c r="S22" s="9">
        <f>+'24-03-336 Ind. Proy'!AD187</f>
        <v>0</v>
      </c>
      <c r="T22" s="9">
        <f>+'24-03-336 Ind. Proy'!AE187</f>
        <v>0</v>
      </c>
      <c r="U22" s="9">
        <f>+'24-03-336 Ind. Proy'!AF187</f>
        <v>0</v>
      </c>
      <c r="V22" s="9">
        <f>+'24-03-336 Ind. Proy'!AG187</f>
        <v>0</v>
      </c>
      <c r="W22" s="9">
        <f>+'24-03-336 Ind. Proy'!AH187</f>
        <v>0</v>
      </c>
      <c r="X22" s="109">
        <f>+'24-03-336 Ind. Proy'!AI187</f>
        <v>0</v>
      </c>
      <c r="Y22" s="254">
        <f>+'24-03-336 Ind. Proy'!AJ187</f>
        <v>0</v>
      </c>
    </row>
    <row r="23" spans="1:25" ht="24.75" customHeight="1" x14ac:dyDescent="0.25">
      <c r="A23" s="45" t="s">
        <v>76</v>
      </c>
      <c r="B23" s="9">
        <f>+'24-03-336 Ind. Proy'!J190</f>
        <v>58625000</v>
      </c>
      <c r="C23" s="9">
        <f>+'24-03-336 Ind. Proy'!K190</f>
        <v>58625000</v>
      </c>
      <c r="D23" s="9">
        <f>+'24-03-336 Ind. Proy'!M190</f>
        <v>0</v>
      </c>
      <c r="E23" s="9">
        <f>+'24-03-336 Ind. Proy'!N190</f>
        <v>0</v>
      </c>
      <c r="F23" s="9">
        <f>+'24-03-336 Ind. Proy'!O190</f>
        <v>0</v>
      </c>
      <c r="G23" s="9">
        <f>+'24-03-336 Ind. Proy'!R190</f>
        <v>0</v>
      </c>
      <c r="H23" s="9">
        <f>+'24-03-336 Ind. Proy'!S190</f>
        <v>0</v>
      </c>
      <c r="I23" s="9">
        <f>+'24-03-336 Ind. Proy'!T190</f>
        <v>0</v>
      </c>
      <c r="J23" s="9">
        <f>+'24-03-336 Ind. Proy'!U190</f>
        <v>0</v>
      </c>
      <c r="K23" s="9">
        <f>+'24-03-336 Ind. Proy'!V190</f>
        <v>0</v>
      </c>
      <c r="L23" s="9">
        <f>+'24-03-336 Ind. Proy'!W190</f>
        <v>29312500</v>
      </c>
      <c r="M23" s="9">
        <f>+'24-03-336 Ind. Proy'!X190</f>
        <v>0</v>
      </c>
      <c r="N23" s="9">
        <f>+'24-03-336 Ind. Proy'!Y190</f>
        <v>29312500</v>
      </c>
      <c r="O23" s="9">
        <f>+'24-03-336 Ind. Proy'!Z190</f>
        <v>0</v>
      </c>
      <c r="P23" s="9">
        <f>+'24-03-336 Ind. Proy'!AA190</f>
        <v>29312500</v>
      </c>
      <c r="Q23" s="9">
        <f>+'24-03-336 Ind. Proy'!AB190</f>
        <v>0</v>
      </c>
      <c r="R23" s="9">
        <f>+'24-03-336 Ind. Proy'!AC190</f>
        <v>29312500</v>
      </c>
      <c r="S23" s="9">
        <f>+'24-03-336 Ind. Proy'!AD190</f>
        <v>0</v>
      </c>
      <c r="T23" s="9">
        <f>+'24-03-336 Ind. Proy'!AE190</f>
        <v>0</v>
      </c>
      <c r="U23" s="9">
        <f>+'24-03-336 Ind. Proy'!AF190</f>
        <v>0</v>
      </c>
      <c r="V23" s="9">
        <f>+'24-03-336 Ind. Proy'!AG190</f>
        <v>0</v>
      </c>
      <c r="W23" s="9">
        <f>+'24-03-336 Ind. Proy'!AH190</f>
        <v>58625000</v>
      </c>
      <c r="X23" s="109">
        <f>+'24-03-336 Ind. Proy'!AI190</f>
        <v>1</v>
      </c>
      <c r="Y23" s="254">
        <f>+'24-03-336 Ind. Proy'!AJ190</f>
        <v>1</v>
      </c>
    </row>
    <row r="24" spans="1:25" ht="20.45" customHeight="1" x14ac:dyDescent="0.25">
      <c r="A24" s="537" t="s">
        <v>742</v>
      </c>
      <c r="B24" s="222">
        <f t="shared" ref="B24:W24" si="0">SUM(B8:B23)</f>
        <v>58625000</v>
      </c>
      <c r="C24" s="222">
        <f t="shared" si="0"/>
        <v>58625000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0</v>
      </c>
      <c r="I24" s="222">
        <f t="shared" si="0"/>
        <v>0</v>
      </c>
      <c r="J24" s="222">
        <f t="shared" si="0"/>
        <v>0</v>
      </c>
      <c r="K24" s="222">
        <f t="shared" si="0"/>
        <v>0</v>
      </c>
      <c r="L24" s="222">
        <f t="shared" si="0"/>
        <v>29312500</v>
      </c>
      <c r="M24" s="222">
        <f t="shared" si="0"/>
        <v>0</v>
      </c>
      <c r="N24" s="222">
        <f t="shared" si="0"/>
        <v>29312500</v>
      </c>
      <c r="O24" s="222">
        <f t="shared" si="0"/>
        <v>0</v>
      </c>
      <c r="P24" s="222">
        <f t="shared" si="0"/>
        <v>29312500</v>
      </c>
      <c r="Q24" s="222">
        <f t="shared" si="0"/>
        <v>0</v>
      </c>
      <c r="R24" s="222">
        <f t="shared" si="0"/>
        <v>29312500</v>
      </c>
      <c r="S24" s="222">
        <f t="shared" si="0"/>
        <v>0</v>
      </c>
      <c r="T24" s="222">
        <f t="shared" si="0"/>
        <v>0</v>
      </c>
      <c r="U24" s="222">
        <f t="shared" si="0"/>
        <v>0</v>
      </c>
      <c r="V24" s="222">
        <f t="shared" si="0"/>
        <v>0</v>
      </c>
      <c r="W24" s="222">
        <f t="shared" si="0"/>
        <v>58625000</v>
      </c>
      <c r="X24" s="230">
        <f>+'24-03-336 Ind. Proy'!AI191</f>
        <v>1</v>
      </c>
      <c r="Y24" s="255">
        <f>'24-03-336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A33" s="14"/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  <c r="V33" s="14"/>
      <c r="W33" s="14"/>
      <c r="X33" s="14"/>
      <c r="Y33" s="14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208"/>
  <sheetViews>
    <sheetView topLeftCell="I20" zoomScaleNormal="100" workbookViewId="0">
      <selection activeCell="AG197" sqref="AG197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578" t="s">
        <v>743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53" t="s">
        <v>45</v>
      </c>
    </row>
    <row r="8" spans="1:36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258"/>
    </row>
    <row r="9" spans="1:36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254">
        <f t="shared" ref="AJ9:AJ18" si="1">IF(ISERROR(AH9/$AH$191),"-",AH9/$AH$191)</f>
        <v>0</v>
      </c>
    </row>
    <row r="10" spans="1:36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254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254">
        <f t="shared" si="1"/>
        <v>0</v>
      </c>
    </row>
    <row r="12" spans="1:36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254">
        <f t="shared" si="1"/>
        <v>0</v>
      </c>
    </row>
    <row r="13" spans="1:36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254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254">
        <f t="shared" si="1"/>
        <v>0</v>
      </c>
    </row>
    <row r="15" spans="1:36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254">
        <f t="shared" si="1"/>
        <v>0</v>
      </c>
    </row>
    <row r="16" spans="1:36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254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254">
        <f t="shared" si="1"/>
        <v>0</v>
      </c>
    </row>
    <row r="18" spans="1:36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254">
        <f t="shared" si="1"/>
        <v>0</v>
      </c>
    </row>
    <row r="19" spans="1:36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30">
        <f>IF(ISERROR(AH19/J19),0,AH19/J19)</f>
        <v>0</v>
      </c>
      <c r="AJ19" s="255">
        <f>IF(ISERROR(AH19/$AH$191),0,AH19/$AH$191)</f>
        <v>0</v>
      </c>
    </row>
    <row r="20" spans="1:36" ht="12.75" customHeight="1" x14ac:dyDescent="0.25">
      <c r="A20" s="620" t="s">
        <v>48</v>
      </c>
      <c r="B20" s="621"/>
      <c r="C20" s="621"/>
      <c r="D20" s="621"/>
      <c r="E20" s="62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258"/>
    </row>
    <row r="21" spans="1:36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254">
        <f t="shared" ref="AJ21:AJ30" si="9">IF(ISERROR(AH21/$AH$191),"-",AH21/$AH$191)</f>
        <v>0</v>
      </c>
    </row>
    <row r="22" spans="1:36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254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254">
        <f t="shared" si="9"/>
        <v>0</v>
      </c>
    </row>
    <row r="24" spans="1:36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254">
        <f t="shared" si="9"/>
        <v>0</v>
      </c>
    </row>
    <row r="25" spans="1:36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254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254">
        <f t="shared" si="9"/>
        <v>0</v>
      </c>
    </row>
    <row r="27" spans="1:36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254">
        <f t="shared" si="9"/>
        <v>0</v>
      </c>
    </row>
    <row r="28" spans="1:36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254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254">
        <f t="shared" si="9"/>
        <v>0</v>
      </c>
    </row>
    <row r="30" spans="1:36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254">
        <f t="shared" si="9"/>
        <v>0</v>
      </c>
    </row>
    <row r="31" spans="1:36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30">
        <f>IF(ISERROR(AH31/J31),0,AH31/J31)</f>
        <v>0</v>
      </c>
      <c r="AJ31" s="255">
        <f>IF(ISERROR(AH31/$AH$191),0,AH31/$AH$191)</f>
        <v>0</v>
      </c>
    </row>
    <row r="32" spans="1:36" ht="12.75" customHeight="1" x14ac:dyDescent="0.25">
      <c r="A32" s="620" t="s">
        <v>50</v>
      </c>
      <c r="B32" s="621"/>
      <c r="C32" s="621"/>
      <c r="D32" s="621"/>
      <c r="E32" s="62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258"/>
    </row>
    <row r="33" spans="1:36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254">
        <f t="shared" ref="AJ33:AJ42" si="17">IF(ISERROR(AH33/$AH$191),"-",AH33/$AH$191)</f>
        <v>0</v>
      </c>
    </row>
    <row r="34" spans="1:36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254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254">
        <f t="shared" si="17"/>
        <v>0</v>
      </c>
    </row>
    <row r="36" spans="1:36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254">
        <f t="shared" si="17"/>
        <v>0</v>
      </c>
    </row>
    <row r="37" spans="1:36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254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254">
        <f t="shared" si="17"/>
        <v>0</v>
      </c>
    </row>
    <row r="39" spans="1:36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254">
        <f t="shared" si="17"/>
        <v>0</v>
      </c>
    </row>
    <row r="40" spans="1:36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254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254">
        <f t="shared" si="17"/>
        <v>0</v>
      </c>
    </row>
    <row r="42" spans="1:36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254">
        <f t="shared" si="17"/>
        <v>0</v>
      </c>
    </row>
    <row r="43" spans="1:36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30">
        <f>IF(ISERROR(AH43/J43),0,AH43/J43)</f>
        <v>0</v>
      </c>
      <c r="AJ43" s="255">
        <f>IF(ISERROR(AH43/$AH$191),0,AH43/$AH$191)</f>
        <v>0</v>
      </c>
    </row>
    <row r="44" spans="1:36" ht="12.75" customHeight="1" x14ac:dyDescent="0.25">
      <c r="A44" s="620" t="s">
        <v>52</v>
      </c>
      <c r="B44" s="621"/>
      <c r="C44" s="621"/>
      <c r="D44" s="621"/>
      <c r="E44" s="62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258"/>
    </row>
    <row r="45" spans="1:36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254">
        <f t="shared" ref="AJ45:AJ54" si="25">IF(ISERROR(AH45/$AH$191),"-",AH45/$AH$191)</f>
        <v>0</v>
      </c>
    </row>
    <row r="46" spans="1:36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254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254">
        <f t="shared" si="25"/>
        <v>0</v>
      </c>
    </row>
    <row r="48" spans="1:36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254">
        <f t="shared" si="25"/>
        <v>0</v>
      </c>
    </row>
    <row r="49" spans="1:36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254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254">
        <f t="shared" si="25"/>
        <v>0</v>
      </c>
    </row>
    <row r="51" spans="1:36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254">
        <f t="shared" si="25"/>
        <v>0</v>
      </c>
    </row>
    <row r="52" spans="1:36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254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254">
        <f t="shared" si="25"/>
        <v>0</v>
      </c>
    </row>
    <row r="54" spans="1:36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254">
        <f t="shared" si="25"/>
        <v>0</v>
      </c>
    </row>
    <row r="55" spans="1:36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30">
        <f>IF(ISERROR(AH55/J55),0,AH55/J55)</f>
        <v>0</v>
      </c>
      <c r="AJ55" s="255">
        <f>IF(ISERROR(AH55/$AH$191),0,AH55/$AH$191)</f>
        <v>0</v>
      </c>
    </row>
    <row r="56" spans="1:36" ht="12.75" customHeight="1" x14ac:dyDescent="0.25">
      <c r="A56" s="620" t="s">
        <v>54</v>
      </c>
      <c r="B56" s="621"/>
      <c r="C56" s="621"/>
      <c r="D56" s="621"/>
      <c r="E56" s="62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258"/>
    </row>
    <row r="57" spans="1:36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254">
        <f t="shared" ref="AJ57:AJ66" si="33">IF(ISERROR(AH57/$AH$191),"-",AH57/$AH$191)</f>
        <v>0</v>
      </c>
    </row>
    <row r="58" spans="1:36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254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254">
        <f t="shared" si="33"/>
        <v>0</v>
      </c>
    </row>
    <row r="60" spans="1:36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254">
        <f t="shared" si="33"/>
        <v>0</v>
      </c>
    </row>
    <row r="61" spans="1:36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254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254">
        <f t="shared" si="33"/>
        <v>0</v>
      </c>
    </row>
    <row r="63" spans="1:36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254">
        <f t="shared" si="33"/>
        <v>0</v>
      </c>
    </row>
    <row r="64" spans="1:36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254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254">
        <f t="shared" si="33"/>
        <v>0</v>
      </c>
    </row>
    <row r="66" spans="1:36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254">
        <f t="shared" si="33"/>
        <v>0</v>
      </c>
    </row>
    <row r="67" spans="1:36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30">
        <f>IF(ISERROR(AH67/J67),0,AH67/J67)</f>
        <v>0</v>
      </c>
      <c r="AJ67" s="255">
        <f>IF(ISERROR(AH67/$AH$191),0,AH67/$AH$191)</f>
        <v>0</v>
      </c>
    </row>
    <row r="68" spans="1:36" ht="12.75" customHeight="1" x14ac:dyDescent="0.25">
      <c r="A68" s="620" t="s">
        <v>56</v>
      </c>
      <c r="B68" s="621"/>
      <c r="C68" s="621"/>
      <c r="D68" s="621"/>
      <c r="E68" s="62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258"/>
    </row>
    <row r="69" spans="1:36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254">
        <f t="shared" ref="AJ69:AJ78" si="41">IF(ISERROR(AH69/$AH$191),"-",AH69/$AH$191)</f>
        <v>0</v>
      </c>
    </row>
    <row r="70" spans="1:36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254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254">
        <f t="shared" si="41"/>
        <v>0</v>
      </c>
    </row>
    <row r="72" spans="1:36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254">
        <f t="shared" si="41"/>
        <v>0</v>
      </c>
    </row>
    <row r="73" spans="1:36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254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254">
        <f t="shared" si="41"/>
        <v>0</v>
      </c>
    </row>
    <row r="75" spans="1:36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254">
        <f t="shared" si="41"/>
        <v>0</v>
      </c>
    </row>
    <row r="76" spans="1:36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254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254">
        <f t="shared" si="41"/>
        <v>0</v>
      </c>
    </row>
    <row r="78" spans="1:36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254">
        <f t="shared" si="41"/>
        <v>0</v>
      </c>
    </row>
    <row r="79" spans="1:36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30">
        <f>IF(ISERROR(AH79/J79),0,AH79/J79)</f>
        <v>0</v>
      </c>
      <c r="AJ79" s="255">
        <f>IF(ISERROR(AH79/$AH$191),0,AH79/$AH$191)</f>
        <v>0</v>
      </c>
    </row>
    <row r="80" spans="1:36" ht="12.75" customHeight="1" x14ac:dyDescent="0.25">
      <c r="A80" s="620" t="s">
        <v>58</v>
      </c>
      <c r="B80" s="621"/>
      <c r="C80" s="621"/>
      <c r="D80" s="621"/>
      <c r="E80" s="62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258"/>
    </row>
    <row r="81" spans="1:36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254">
        <f t="shared" ref="AJ81:AJ90" si="49">IF(ISERROR(AH81/$AH$191),"-",AH81/$AH$191)</f>
        <v>0</v>
      </c>
    </row>
    <row r="82" spans="1:36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254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254">
        <f t="shared" si="49"/>
        <v>0</v>
      </c>
    </row>
    <row r="84" spans="1:36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254">
        <f t="shared" si="49"/>
        <v>0</v>
      </c>
    </row>
    <row r="85" spans="1:36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254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254">
        <f t="shared" si="49"/>
        <v>0</v>
      </c>
    </row>
    <row r="87" spans="1:36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254">
        <f t="shared" si="49"/>
        <v>0</v>
      </c>
    </row>
    <row r="88" spans="1:36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254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254">
        <f t="shared" si="49"/>
        <v>0</v>
      </c>
    </row>
    <row r="90" spans="1:36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254">
        <f t="shared" si="49"/>
        <v>0</v>
      </c>
    </row>
    <row r="91" spans="1:36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30">
        <f>IF(ISERROR(AH91/J91),0,AH91/J91)</f>
        <v>0</v>
      </c>
      <c r="AJ91" s="255">
        <f>IF(ISERROR(AH91/$AH$191),0,AH91/$AH$191)</f>
        <v>0</v>
      </c>
    </row>
    <row r="92" spans="1:36" ht="12.75" customHeight="1" x14ac:dyDescent="0.25">
      <c r="A92" s="620" t="s">
        <v>60</v>
      </c>
      <c r="B92" s="621"/>
      <c r="C92" s="621"/>
      <c r="D92" s="621"/>
      <c r="E92" s="62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258"/>
    </row>
    <row r="93" spans="1:36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254">
        <f t="shared" ref="AJ93:AJ102" si="57">IF(ISERROR(AH93/$AH$191),"-",AH93/$AH$191)</f>
        <v>0</v>
      </c>
    </row>
    <row r="94" spans="1:36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254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254">
        <f t="shared" si="57"/>
        <v>0</v>
      </c>
    </row>
    <row r="96" spans="1:36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254">
        <f t="shared" si="57"/>
        <v>0</v>
      </c>
    </row>
    <row r="97" spans="1:36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254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254">
        <f t="shared" si="57"/>
        <v>0</v>
      </c>
    </row>
    <row r="99" spans="1:36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254">
        <f t="shared" si="57"/>
        <v>0</v>
      </c>
    </row>
    <row r="100" spans="1:36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254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254">
        <f t="shared" si="57"/>
        <v>0</v>
      </c>
    </row>
    <row r="102" spans="1:36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254">
        <f t="shared" si="57"/>
        <v>0</v>
      </c>
    </row>
    <row r="103" spans="1:36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30">
        <f>IF(ISERROR(AH103/J103),0,AH103/J103)</f>
        <v>0</v>
      </c>
      <c r="AJ103" s="255">
        <f>IF(ISERROR(AH103/$AH$191),0,AH103/$AH$191)</f>
        <v>0</v>
      </c>
    </row>
    <row r="104" spans="1:36" ht="12.75" customHeight="1" x14ac:dyDescent="0.25">
      <c r="A104" s="620" t="s">
        <v>62</v>
      </c>
      <c r="B104" s="621"/>
      <c r="C104" s="621"/>
      <c r="D104" s="621"/>
      <c r="E104" s="62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258"/>
    </row>
    <row r="105" spans="1:36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254">
        <f t="shared" ref="AJ105:AJ114" si="66">IF(ISERROR(AH105/$AH$191),"-",AH105/$AH$191)</f>
        <v>0</v>
      </c>
    </row>
    <row r="106" spans="1:36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254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254">
        <f t="shared" si="66"/>
        <v>0</v>
      </c>
    </row>
    <row r="108" spans="1:36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254">
        <f t="shared" si="66"/>
        <v>0</v>
      </c>
    </row>
    <row r="109" spans="1:36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254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254">
        <f t="shared" si="66"/>
        <v>0</v>
      </c>
    </row>
    <row r="111" spans="1:36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254">
        <f t="shared" si="66"/>
        <v>0</v>
      </c>
    </row>
    <row r="112" spans="1:36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254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254">
        <f t="shared" si="66"/>
        <v>0</v>
      </c>
    </row>
    <row r="114" spans="1:36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254">
        <f t="shared" si="66"/>
        <v>0</v>
      </c>
    </row>
    <row r="115" spans="1:36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30">
        <f>IF(ISERROR(AH115/J115),0,AH115/J115)</f>
        <v>0</v>
      </c>
      <c r="AJ115" s="255">
        <f>IF(ISERROR(AH115/$AH$191),0,AH115/$AH$191)</f>
        <v>0</v>
      </c>
    </row>
    <row r="116" spans="1:36" ht="12.75" customHeight="1" x14ac:dyDescent="0.25">
      <c r="A116" s="620" t="s">
        <v>64</v>
      </c>
      <c r="B116" s="621"/>
      <c r="C116" s="621"/>
      <c r="D116" s="621"/>
      <c r="E116" s="62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258"/>
    </row>
    <row r="117" spans="1:36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254">
        <f t="shared" ref="AJ117:AJ126" si="74">IF(ISERROR(AH117/$AH$191),"-",AH117/$AH$191)</f>
        <v>0</v>
      </c>
    </row>
    <row r="118" spans="1:36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254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254">
        <f t="shared" si="74"/>
        <v>0</v>
      </c>
    </row>
    <row r="120" spans="1:36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254">
        <f t="shared" si="74"/>
        <v>0</v>
      </c>
    </row>
    <row r="121" spans="1:36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254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254">
        <f t="shared" si="74"/>
        <v>0</v>
      </c>
    </row>
    <row r="123" spans="1:36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254">
        <f t="shared" si="74"/>
        <v>0</v>
      </c>
    </row>
    <row r="124" spans="1:36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254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254">
        <f t="shared" si="74"/>
        <v>0</v>
      </c>
    </row>
    <row r="126" spans="1:36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254">
        <f t="shared" si="74"/>
        <v>0</v>
      </c>
    </row>
    <row r="127" spans="1:36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30">
        <f>IF(ISERROR(AH127/J127),0,AH127/J127)</f>
        <v>0</v>
      </c>
      <c r="AJ127" s="255">
        <f>IF(ISERROR(AH127/$AH$191),0,AH127/$AH$191)</f>
        <v>0</v>
      </c>
    </row>
    <row r="128" spans="1:36" ht="12.75" customHeight="1" x14ac:dyDescent="0.25">
      <c r="A128" s="620" t="s">
        <v>66</v>
      </c>
      <c r="B128" s="621"/>
      <c r="C128" s="621"/>
      <c r="D128" s="621"/>
      <c r="E128" s="62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258"/>
    </row>
    <row r="129" spans="1:36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254">
        <f t="shared" ref="AJ129:AJ138" si="81">IF(ISERROR(AH129/$AH$191),"-",AH129/$AH$191)</f>
        <v>0</v>
      </c>
    </row>
    <row r="130" spans="1:36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254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254">
        <f t="shared" si="81"/>
        <v>0</v>
      </c>
    </row>
    <row r="132" spans="1:36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254">
        <f t="shared" si="81"/>
        <v>0</v>
      </c>
    </row>
    <row r="133" spans="1:36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254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254">
        <f t="shared" si="81"/>
        <v>0</v>
      </c>
    </row>
    <row r="135" spans="1:36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254">
        <f t="shared" si="81"/>
        <v>0</v>
      </c>
    </row>
    <row r="136" spans="1:36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254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254">
        <f t="shared" si="81"/>
        <v>0</v>
      </c>
    </row>
    <row r="138" spans="1:36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254">
        <f t="shared" si="81"/>
        <v>0</v>
      </c>
    </row>
    <row r="139" spans="1:36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30">
        <f>IF(ISERROR(AH139/J139),0,AH139/J139)</f>
        <v>0</v>
      </c>
      <c r="AJ139" s="255">
        <f>IF(ISERROR(AH139/$AH$191),0,AH139/$AH$191)</f>
        <v>0</v>
      </c>
    </row>
    <row r="140" spans="1:36" ht="12.75" customHeight="1" x14ac:dyDescent="0.25">
      <c r="A140" s="623" t="s">
        <v>68</v>
      </c>
      <c r="B140" s="624"/>
      <c r="C140" s="624"/>
      <c r="D140" s="624"/>
      <c r="E140" s="625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258"/>
    </row>
    <row r="141" spans="1:36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254">
        <f t="shared" ref="AJ141:AJ150" si="89">IF(ISERROR(AH141/$AH$191),"-",AH141/$AH$191)</f>
        <v>0</v>
      </c>
    </row>
    <row r="142" spans="1:36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254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254">
        <f t="shared" si="89"/>
        <v>0</v>
      </c>
    </row>
    <row r="144" spans="1:36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254">
        <f t="shared" si="89"/>
        <v>0</v>
      </c>
    </row>
    <row r="145" spans="1:36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254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254">
        <f t="shared" si="89"/>
        <v>0</v>
      </c>
    </row>
    <row r="147" spans="1:36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254">
        <f t="shared" si="89"/>
        <v>0</v>
      </c>
    </row>
    <row r="148" spans="1:36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254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254">
        <f t="shared" si="89"/>
        <v>0</v>
      </c>
    </row>
    <row r="150" spans="1:36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254">
        <f t="shared" si="89"/>
        <v>0</v>
      </c>
    </row>
    <row r="151" spans="1:36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30">
        <f>IF(ISERROR(AH151/J151),0,AH151/J151)</f>
        <v>0</v>
      </c>
      <c r="AJ151" s="255">
        <f>IF(ISERROR(AH151/$AH$191),0,AH151/$AH$191)</f>
        <v>0</v>
      </c>
    </row>
    <row r="152" spans="1:36" ht="12.75" customHeight="1" x14ac:dyDescent="0.25">
      <c r="A152" s="620" t="s">
        <v>70</v>
      </c>
      <c r="B152" s="621"/>
      <c r="C152" s="621"/>
      <c r="D152" s="621"/>
      <c r="E152" s="62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258"/>
    </row>
    <row r="153" spans="1:36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254">
        <f t="shared" ref="AJ153:AJ162" si="97">IF(ISERROR(AH153/$AH$191),"-",AH153/$AH$191)</f>
        <v>0</v>
      </c>
    </row>
    <row r="154" spans="1:36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254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254">
        <f t="shared" si="97"/>
        <v>0</v>
      </c>
    </row>
    <row r="156" spans="1:36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254">
        <f t="shared" si="97"/>
        <v>0</v>
      </c>
    </row>
    <row r="157" spans="1:36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254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254">
        <f t="shared" si="97"/>
        <v>0</v>
      </c>
    </row>
    <row r="159" spans="1:36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254">
        <f t="shared" si="97"/>
        <v>0</v>
      </c>
    </row>
    <row r="160" spans="1:36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254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254">
        <f t="shared" si="97"/>
        <v>0</v>
      </c>
    </row>
    <row r="162" spans="1:36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254">
        <f t="shared" si="97"/>
        <v>0</v>
      </c>
    </row>
    <row r="163" spans="1:36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30">
        <f>IF(ISERROR(AH163/J163),0,AH163/J163)</f>
        <v>0</v>
      </c>
      <c r="AJ163" s="255">
        <f>IF(ISERROR(AH163/$AH$191),0,AH163/$AH$191)</f>
        <v>0</v>
      </c>
    </row>
    <row r="164" spans="1:36" ht="12.75" customHeight="1" x14ac:dyDescent="0.25">
      <c r="A164" s="620" t="s">
        <v>72</v>
      </c>
      <c r="B164" s="621"/>
      <c r="C164" s="621"/>
      <c r="D164" s="621"/>
      <c r="E164" s="62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258"/>
    </row>
    <row r="165" spans="1:36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254">
        <f t="shared" ref="AJ165:AJ174" si="105">IF(ISERROR(AH165/$AH$191),"-",AH165/$AH$191)</f>
        <v>0</v>
      </c>
    </row>
    <row r="166" spans="1:36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254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254">
        <f t="shared" si="105"/>
        <v>0</v>
      </c>
    </row>
    <row r="168" spans="1:36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254">
        <f t="shared" si="105"/>
        <v>0</v>
      </c>
    </row>
    <row r="169" spans="1:36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254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254">
        <f t="shared" si="105"/>
        <v>0</v>
      </c>
    </row>
    <row r="171" spans="1:36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254">
        <f t="shared" si="105"/>
        <v>0</v>
      </c>
    </row>
    <row r="172" spans="1:36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254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254">
        <f t="shared" si="105"/>
        <v>0</v>
      </c>
    </row>
    <row r="174" spans="1:36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254">
        <f t="shared" si="105"/>
        <v>0</v>
      </c>
    </row>
    <row r="175" spans="1:36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30">
        <f>IF(ISERROR(AH175/J175),0,AH175/J175)</f>
        <v>0</v>
      </c>
      <c r="AJ175" s="255">
        <f>IF(ISERROR(AH175/$AH$191),0,AH175/$AH$191)</f>
        <v>0</v>
      </c>
    </row>
    <row r="176" spans="1:36" ht="12.75" customHeight="1" x14ac:dyDescent="0.25">
      <c r="A176" s="620" t="s">
        <v>74</v>
      </c>
      <c r="B176" s="621"/>
      <c r="C176" s="621"/>
      <c r="D176" s="621"/>
      <c r="E176" s="62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258"/>
    </row>
    <row r="177" spans="1:36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254">
        <f t="shared" ref="AJ177:AJ186" si="113">IF(ISERROR(AH177/$AH$191),"-",AH177/$AH$191)</f>
        <v>0</v>
      </c>
    </row>
    <row r="178" spans="1:36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254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254">
        <f t="shared" si="113"/>
        <v>0</v>
      </c>
    </row>
    <row r="180" spans="1:36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254">
        <f t="shared" si="113"/>
        <v>0</v>
      </c>
    </row>
    <row r="181" spans="1:36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254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254">
        <f t="shared" si="113"/>
        <v>0</v>
      </c>
    </row>
    <row r="183" spans="1:36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254">
        <f t="shared" si="113"/>
        <v>0</v>
      </c>
    </row>
    <row r="184" spans="1:36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254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254">
        <f t="shared" si="113"/>
        <v>0</v>
      </c>
    </row>
    <row r="186" spans="1:36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254">
        <f t="shared" si="113"/>
        <v>0</v>
      </c>
    </row>
    <row r="187" spans="1:36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30">
        <f>IF(ISERROR(AH187/J187),0,AH187/J187)</f>
        <v>0</v>
      </c>
      <c r="AJ187" s="255">
        <f>IF(ISERROR(AH187/$AH$191),0,AH187/$AH$191)</f>
        <v>0</v>
      </c>
    </row>
    <row r="188" spans="1:36" ht="12.75" customHeight="1" x14ac:dyDescent="0.25">
      <c r="A188" s="620" t="s">
        <v>76</v>
      </c>
      <c r="B188" s="621"/>
      <c r="C188" s="621"/>
      <c r="D188" s="621"/>
      <c r="E188" s="672"/>
      <c r="F188" s="150"/>
      <c r="G188" s="5"/>
      <c r="H188" s="17"/>
      <c r="I188" s="17"/>
      <c r="J188" s="593">
        <v>22626771000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83"/>
      <c r="W188" s="83"/>
      <c r="X188" s="83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258"/>
    </row>
    <row r="189" spans="1:36" ht="35.1" customHeight="1" outlineLevel="1" x14ac:dyDescent="0.25">
      <c r="A189" s="23">
        <v>1</v>
      </c>
      <c r="B189" s="23"/>
      <c r="C189" s="80" t="s">
        <v>744</v>
      </c>
      <c r="D189" s="284">
        <v>44687</v>
      </c>
      <c r="E189" s="18" t="s">
        <v>745</v>
      </c>
      <c r="F189" s="65" t="s">
        <v>746</v>
      </c>
      <c r="G189" s="285" t="s">
        <v>747</v>
      </c>
      <c r="H189" s="10"/>
      <c r="I189" s="6"/>
      <c r="J189" s="613"/>
      <c r="K189" s="52">
        <v>22626771000</v>
      </c>
      <c r="L189" s="1" t="s">
        <v>81</v>
      </c>
      <c r="M189" s="51"/>
      <c r="N189" s="58"/>
      <c r="O189" s="51"/>
      <c r="P189" s="47"/>
      <c r="Q189" s="47"/>
      <c r="R189" s="52"/>
      <c r="S189" s="28"/>
      <c r="T189" s="28"/>
      <c r="U189" s="266">
        <f>SUM(R189:T189)</f>
        <v>0</v>
      </c>
      <c r="V189" s="267"/>
      <c r="W189" s="268"/>
      <c r="X189" s="66">
        <v>14659749300</v>
      </c>
      <c r="Y189" s="149">
        <f>SUM(V189:X189)</f>
        <v>14659749300</v>
      </c>
      <c r="Z189" s="28"/>
      <c r="AA189" s="28">
        <v>6282749700</v>
      </c>
      <c r="AB189" s="28">
        <v>1684272000</v>
      </c>
      <c r="AC189" s="29">
        <f>SUM(Z189:AB189)</f>
        <v>7967021700</v>
      </c>
      <c r="AD189" s="28"/>
      <c r="AE189" s="28"/>
      <c r="AF189" s="28">
        <v>0</v>
      </c>
      <c r="AG189" s="29">
        <f>SUM(AD189:AF189)</f>
        <v>0</v>
      </c>
      <c r="AH189" s="29">
        <f t="shared" ref="AH189" si="120">SUM(U189,Y189,AC189,AG189)</f>
        <v>22626771000</v>
      </c>
      <c r="AI189" s="109">
        <f>IF(ISERROR(AH189/J188),0,AH189/J188)</f>
        <v>1</v>
      </c>
      <c r="AJ189" s="254">
        <f>IF(ISERROR(AH189/$AH$191),"-",AH189/$AH$191)</f>
        <v>1</v>
      </c>
    </row>
    <row r="190" spans="1:36" x14ac:dyDescent="0.25">
      <c r="A190" s="574" t="s">
        <v>82</v>
      </c>
      <c r="B190" s="575"/>
      <c r="C190" s="575"/>
      <c r="D190" s="575"/>
      <c r="E190" s="579"/>
      <c r="F190" s="579"/>
      <c r="G190" s="575"/>
      <c r="H190" s="575"/>
      <c r="I190" s="576"/>
      <c r="J190" s="222">
        <f>J188</f>
        <v>22626771000</v>
      </c>
      <c r="K190" s="222">
        <f>SUM(K189:K189)</f>
        <v>22626771000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 t="shared" ref="R190:AH190" si="121">SUM(R189:R189)</f>
        <v>0</v>
      </c>
      <c r="S190" s="222">
        <f t="shared" si="121"/>
        <v>0</v>
      </c>
      <c r="T190" s="222">
        <f t="shared" si="121"/>
        <v>0</v>
      </c>
      <c r="U190" s="222">
        <f t="shared" si="121"/>
        <v>0</v>
      </c>
      <c r="V190" s="231">
        <f t="shared" si="121"/>
        <v>0</v>
      </c>
      <c r="W190" s="231">
        <f t="shared" si="121"/>
        <v>0</v>
      </c>
      <c r="X190" s="231">
        <f t="shared" si="121"/>
        <v>14659749300</v>
      </c>
      <c r="Y190" s="222">
        <f t="shared" si="121"/>
        <v>14659749300</v>
      </c>
      <c r="Z190" s="222">
        <f t="shared" si="121"/>
        <v>0</v>
      </c>
      <c r="AA190" s="222">
        <f t="shared" si="121"/>
        <v>6282749700</v>
      </c>
      <c r="AB190" s="222">
        <f t="shared" si="121"/>
        <v>1684272000</v>
      </c>
      <c r="AC190" s="222">
        <f t="shared" si="121"/>
        <v>7967021700</v>
      </c>
      <c r="AD190" s="222">
        <f t="shared" si="121"/>
        <v>0</v>
      </c>
      <c r="AE190" s="222">
        <f t="shared" si="121"/>
        <v>0</v>
      </c>
      <c r="AF190" s="222">
        <f t="shared" si="121"/>
        <v>0</v>
      </c>
      <c r="AG190" s="222">
        <f t="shared" si="121"/>
        <v>0</v>
      </c>
      <c r="AH190" s="222">
        <f t="shared" si="121"/>
        <v>22626771000</v>
      </c>
      <c r="AI190" s="230">
        <f>IF(ISERROR(AH190/J190),0,AH190/J190)</f>
        <v>1</v>
      </c>
      <c r="AJ190" s="255">
        <f>IF(ISERROR(AH190/$AH$191),0,AH190/$AH$191)</f>
        <v>1</v>
      </c>
    </row>
    <row r="191" spans="1:36" ht="15" customHeight="1" x14ac:dyDescent="0.25">
      <c r="A191" s="568" t="s">
        <v>748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22626771000</v>
      </c>
      <c r="K191" s="225">
        <f>+K19+K31+K43+K55+K67+K79+K91+K103+K115+K127+K139+K151+K187+K163+K175+K190</f>
        <v>22626771000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2">+R19+R31+R43+R55+R67+R79+R91+R103+R115+R127+R139+R151+R187+R163+R175+R190</f>
        <v>0</v>
      </c>
      <c r="S191" s="225">
        <f t="shared" si="122"/>
        <v>0</v>
      </c>
      <c r="T191" s="225">
        <f t="shared" si="122"/>
        <v>0</v>
      </c>
      <c r="U191" s="225">
        <f t="shared" si="122"/>
        <v>0</v>
      </c>
      <c r="V191" s="225">
        <f t="shared" si="122"/>
        <v>0</v>
      </c>
      <c r="W191" s="225">
        <f t="shared" si="122"/>
        <v>0</v>
      </c>
      <c r="X191" s="225">
        <f t="shared" si="122"/>
        <v>14659749300</v>
      </c>
      <c r="Y191" s="225">
        <f t="shared" si="122"/>
        <v>14659749300</v>
      </c>
      <c r="Z191" s="225">
        <f t="shared" si="122"/>
        <v>0</v>
      </c>
      <c r="AA191" s="225">
        <f t="shared" si="122"/>
        <v>6282749700</v>
      </c>
      <c r="AB191" s="225">
        <f t="shared" si="122"/>
        <v>1684272000</v>
      </c>
      <c r="AC191" s="225">
        <f t="shared" si="122"/>
        <v>7967021700</v>
      </c>
      <c r="AD191" s="225">
        <f t="shared" si="122"/>
        <v>0</v>
      </c>
      <c r="AE191" s="225">
        <f t="shared" si="122"/>
        <v>0</v>
      </c>
      <c r="AF191" s="225">
        <f t="shared" si="122"/>
        <v>0</v>
      </c>
      <c r="AG191" s="225">
        <f t="shared" si="122"/>
        <v>0</v>
      </c>
      <c r="AH191" s="225">
        <f t="shared" si="122"/>
        <v>22626771000</v>
      </c>
      <c r="AI191" s="229">
        <f>IF(ISERROR(AH191/J191),0,AH191/J191)</f>
        <v>1</v>
      </c>
      <c r="AJ191" s="253">
        <f>IF(ISERROR(AH191/$AH$191),0,AH191/$AH$191)</f>
        <v>1</v>
      </c>
    </row>
    <row r="192" spans="1:36" x14ac:dyDescent="0.25">
      <c r="J192" s="41"/>
      <c r="R192" s="41"/>
      <c r="S192" s="41"/>
      <c r="T192" s="41"/>
      <c r="V192" s="41"/>
      <c r="W192" s="41"/>
      <c r="X192" s="41"/>
      <c r="Z192" s="41"/>
      <c r="AA192" s="41"/>
      <c r="AB192" s="41"/>
      <c r="AD192" s="41"/>
      <c r="AE192" s="41"/>
      <c r="AF192" s="41"/>
    </row>
    <row r="193" spans="1:32" x14ac:dyDescent="0.25">
      <c r="J193" s="41"/>
      <c r="R193" s="41"/>
      <c r="S193" s="41"/>
      <c r="T193" s="41"/>
      <c r="V193" s="41"/>
      <c r="W193" s="41"/>
      <c r="X193" s="41"/>
      <c r="Z193" s="41"/>
      <c r="AA193" s="41"/>
      <c r="AB193" s="41"/>
      <c r="AD193" s="41"/>
      <c r="AE193" s="41"/>
      <c r="AF193" s="41"/>
    </row>
    <row r="194" spans="1:32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2" x14ac:dyDescent="0.2">
      <c r="J195" s="248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</row>
    <row r="196" spans="1:32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2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2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2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2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2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2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2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2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2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2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2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2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J188:J189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S189:T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V189:W189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 X189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C59:C66 N57:N58 L9:L18 P9:Q18 E21:G30 L21:L30 P21:Q30 E33:G42 L33:L42 P33:Q42 E45:G54 L45:L54 P45:Q54 F189:G189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1" orientation="landscape" r:id="rId1"/>
  <headerFooter>
    <oddHeader>&amp;L&amp;G</oddHeader>
    <oddFooter>Preparado por Fabiola Oyanedel &amp;D&amp;RPágina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topLeftCell="A13" zoomScaleNormal="100" workbookViewId="0">
      <selection activeCell="A2" sqref="A2"/>
    </sheetView>
  </sheetViews>
  <sheetFormatPr baseColWidth="10" defaultColWidth="11.42578125" defaultRowHeight="12.75" outlineLevelCol="1" x14ac:dyDescent="0.25"/>
  <cols>
    <col min="1" max="1" width="50.85546875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256"/>
  </cols>
  <sheetData>
    <row r="1" spans="1:25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ht="15" customHeight="1" x14ac:dyDescent="0.25">
      <c r="A3" s="599" t="str">
        <f>+'24-03-337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+'24-03-337 Ind. Proy'!A5:U5</f>
        <v>24-03-337 "Programa Bonos Art. 2º Transitorio, Ley Nº 19.949"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257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257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53" t="s">
        <v>86</v>
      </c>
    </row>
    <row r="8" spans="1:25" ht="24.75" customHeight="1" x14ac:dyDescent="0.25">
      <c r="A8" s="43" t="s">
        <v>46</v>
      </c>
      <c r="B8" s="9">
        <f>+'24-03-337 Ind. Proy'!J19</f>
        <v>0</v>
      </c>
      <c r="C8" s="9">
        <f>+'24-03-337 Ind. Proy'!K19</f>
        <v>0</v>
      </c>
      <c r="D8" s="9">
        <f>+'24-03-337 Ind. Proy'!M19</f>
        <v>0</v>
      </c>
      <c r="E8" s="9">
        <f>+'24-03-337 Ind. Proy'!N19</f>
        <v>0</v>
      </c>
      <c r="F8" s="9">
        <f>+'24-03-337 Ind. Proy'!O19</f>
        <v>0</v>
      </c>
      <c r="G8" s="9">
        <f>+'24-03-337 Ind. Proy'!R19</f>
        <v>0</v>
      </c>
      <c r="H8" s="9">
        <f>+'24-03-337 Ind. Proy'!S19</f>
        <v>0</v>
      </c>
      <c r="I8" s="9">
        <f>+'24-03-337 Ind. Proy'!T19</f>
        <v>0</v>
      </c>
      <c r="J8" s="9">
        <f>+'24-03-337 Ind. Proy'!U19</f>
        <v>0</v>
      </c>
      <c r="K8" s="9">
        <f>+'24-03-337 Ind. Proy'!V19</f>
        <v>0</v>
      </c>
      <c r="L8" s="9">
        <f>+'24-03-337 Ind. Proy'!W19</f>
        <v>0</v>
      </c>
      <c r="M8" s="9">
        <f>+'24-03-337 Ind. Proy'!X19</f>
        <v>0</v>
      </c>
      <c r="N8" s="9">
        <f>+'24-03-337 Ind. Proy'!Y19</f>
        <v>0</v>
      </c>
      <c r="O8" s="9">
        <f>+'24-03-337 Ind. Proy'!Z19</f>
        <v>0</v>
      </c>
      <c r="P8" s="9">
        <f>+'24-03-337 Ind. Proy'!AA19</f>
        <v>0</v>
      </c>
      <c r="Q8" s="9">
        <f>+'24-03-337 Ind. Proy'!AB19</f>
        <v>0</v>
      </c>
      <c r="R8" s="9">
        <f>+'24-03-337 Ind. Proy'!AC19</f>
        <v>0</v>
      </c>
      <c r="S8" s="9">
        <f>+'24-03-337 Ind. Proy'!AD19</f>
        <v>0</v>
      </c>
      <c r="T8" s="9">
        <f>+'24-03-337 Ind. Proy'!AE19</f>
        <v>0</v>
      </c>
      <c r="U8" s="9">
        <f>+'24-03-337 Ind. Proy'!AF19</f>
        <v>0</v>
      </c>
      <c r="V8" s="9">
        <f>+'24-03-337 Ind. Proy'!AG19</f>
        <v>0</v>
      </c>
      <c r="W8" s="9">
        <f>+'24-03-337 Ind. Proy'!AH19</f>
        <v>0</v>
      </c>
      <c r="X8" s="109">
        <f>+'24-03-337 Ind. Proy'!AI19</f>
        <v>0</v>
      </c>
      <c r="Y8" s="254">
        <f>+'24-03-337 Ind. Proy'!AJ19</f>
        <v>0</v>
      </c>
    </row>
    <row r="9" spans="1:25" ht="24.75" customHeight="1" x14ac:dyDescent="0.25">
      <c r="A9" s="43" t="s">
        <v>48</v>
      </c>
      <c r="B9" s="9">
        <f>+'24-03-337 Ind. Proy'!J31</f>
        <v>0</v>
      </c>
      <c r="C9" s="9">
        <f>+'24-03-337 Ind. Proy'!K31</f>
        <v>0</v>
      </c>
      <c r="D9" s="9">
        <f>+'24-03-337 Ind. Proy'!M31</f>
        <v>0</v>
      </c>
      <c r="E9" s="9">
        <f>+'24-03-337 Ind. Proy'!N31</f>
        <v>0</v>
      </c>
      <c r="F9" s="9">
        <f>+'24-03-337 Ind. Proy'!O31</f>
        <v>0</v>
      </c>
      <c r="G9" s="9">
        <f>+'24-03-337 Ind. Proy'!R31</f>
        <v>0</v>
      </c>
      <c r="H9" s="9">
        <f>+'24-03-337 Ind. Proy'!S31</f>
        <v>0</v>
      </c>
      <c r="I9" s="9">
        <f>+'24-03-337 Ind. Proy'!T31</f>
        <v>0</v>
      </c>
      <c r="J9" s="9">
        <f>+'24-03-337 Ind. Proy'!U31</f>
        <v>0</v>
      </c>
      <c r="K9" s="9">
        <f>+'24-03-337 Ind. Proy'!V31</f>
        <v>0</v>
      </c>
      <c r="L9" s="9">
        <f>+'24-03-337 Ind. Proy'!W31</f>
        <v>0</v>
      </c>
      <c r="M9" s="9">
        <f>+'24-03-337 Ind. Proy'!X31</f>
        <v>0</v>
      </c>
      <c r="N9" s="9">
        <f>+'24-03-337 Ind. Proy'!Y31</f>
        <v>0</v>
      </c>
      <c r="O9" s="9">
        <f>+'24-03-337 Ind. Proy'!Z31</f>
        <v>0</v>
      </c>
      <c r="P9" s="9">
        <f>+'24-03-337 Ind. Proy'!AA31</f>
        <v>0</v>
      </c>
      <c r="Q9" s="9">
        <f>+'24-03-337 Ind. Proy'!AB31</f>
        <v>0</v>
      </c>
      <c r="R9" s="9">
        <f>+'24-03-337 Ind. Proy'!AC31</f>
        <v>0</v>
      </c>
      <c r="S9" s="9">
        <f>+'24-03-337 Ind. Proy'!AD31</f>
        <v>0</v>
      </c>
      <c r="T9" s="9">
        <f>+'24-03-337 Ind. Proy'!AE31</f>
        <v>0</v>
      </c>
      <c r="U9" s="9">
        <f>+'24-03-337 Ind. Proy'!AF31</f>
        <v>0</v>
      </c>
      <c r="V9" s="9">
        <f>+'24-03-337 Ind. Proy'!AG31</f>
        <v>0</v>
      </c>
      <c r="W9" s="9">
        <f>+'24-03-337 Ind. Proy'!AH31</f>
        <v>0</v>
      </c>
      <c r="X9" s="109">
        <f>+'24-03-337 Ind. Proy'!AI31</f>
        <v>0</v>
      </c>
      <c r="Y9" s="254">
        <f>+'24-03-337 Ind. Proy'!AJ31</f>
        <v>0</v>
      </c>
    </row>
    <row r="10" spans="1:25" ht="24.75" customHeight="1" x14ac:dyDescent="0.25">
      <c r="A10" s="43" t="s">
        <v>50</v>
      </c>
      <c r="B10" s="9">
        <f>+'24-03-337 Ind. Proy'!J43</f>
        <v>0</v>
      </c>
      <c r="C10" s="9">
        <f>+'24-03-337 Ind. Proy'!K43</f>
        <v>0</v>
      </c>
      <c r="D10" s="9">
        <f>+'24-03-337 Ind. Proy'!M43</f>
        <v>0</v>
      </c>
      <c r="E10" s="9">
        <f>+'24-03-337 Ind. Proy'!N43</f>
        <v>0</v>
      </c>
      <c r="F10" s="9">
        <f>+'24-03-337 Ind. Proy'!O43</f>
        <v>0</v>
      </c>
      <c r="G10" s="9">
        <f>+'24-03-337 Ind. Proy'!R43</f>
        <v>0</v>
      </c>
      <c r="H10" s="9">
        <f>+'24-03-337 Ind. Proy'!S43</f>
        <v>0</v>
      </c>
      <c r="I10" s="9">
        <f>+'24-03-337 Ind. Proy'!T43</f>
        <v>0</v>
      </c>
      <c r="J10" s="9">
        <f>+'24-03-337 Ind. Proy'!U43</f>
        <v>0</v>
      </c>
      <c r="K10" s="9">
        <f>+'24-03-337 Ind. Proy'!V43</f>
        <v>0</v>
      </c>
      <c r="L10" s="9">
        <f>+'24-03-337 Ind. Proy'!W43</f>
        <v>0</v>
      </c>
      <c r="M10" s="9">
        <f>+'24-03-337 Ind. Proy'!X43</f>
        <v>0</v>
      </c>
      <c r="N10" s="9">
        <f>+'24-03-337 Ind. Proy'!Y43</f>
        <v>0</v>
      </c>
      <c r="O10" s="9">
        <f>+'24-03-337 Ind. Proy'!Z43</f>
        <v>0</v>
      </c>
      <c r="P10" s="9">
        <f>+'24-03-337 Ind. Proy'!AA43</f>
        <v>0</v>
      </c>
      <c r="Q10" s="9">
        <f>+'24-03-337 Ind. Proy'!AB43</f>
        <v>0</v>
      </c>
      <c r="R10" s="9">
        <f>+'24-03-337 Ind. Proy'!AC43</f>
        <v>0</v>
      </c>
      <c r="S10" s="9">
        <f>+'24-03-337 Ind. Proy'!AD43</f>
        <v>0</v>
      </c>
      <c r="T10" s="9">
        <f>+'24-03-337 Ind. Proy'!AE43</f>
        <v>0</v>
      </c>
      <c r="U10" s="9">
        <f>+'24-03-337 Ind. Proy'!AF43</f>
        <v>0</v>
      </c>
      <c r="V10" s="9">
        <f>+'24-03-337 Ind. Proy'!AG43</f>
        <v>0</v>
      </c>
      <c r="W10" s="9">
        <f>+'24-03-337 Ind. Proy'!AH43</f>
        <v>0</v>
      </c>
      <c r="X10" s="109">
        <f>+'24-03-337 Ind. Proy'!AI43</f>
        <v>0</v>
      </c>
      <c r="Y10" s="254">
        <f>+'24-03-337 Ind. Proy'!AJ43</f>
        <v>0</v>
      </c>
    </row>
    <row r="11" spans="1:25" ht="24.75" customHeight="1" x14ac:dyDescent="0.25">
      <c r="A11" s="43" t="s">
        <v>52</v>
      </c>
      <c r="B11" s="9">
        <f>+'24-03-337 Ind. Proy'!J55</f>
        <v>0</v>
      </c>
      <c r="C11" s="9">
        <f>+'24-03-337 Ind. Proy'!K55</f>
        <v>0</v>
      </c>
      <c r="D11" s="9">
        <f>+'24-03-337 Ind. Proy'!M55</f>
        <v>0</v>
      </c>
      <c r="E11" s="9">
        <f>+'24-03-337 Ind. Proy'!N55</f>
        <v>0</v>
      </c>
      <c r="F11" s="9">
        <f>+'24-03-337 Ind. Proy'!O55</f>
        <v>0</v>
      </c>
      <c r="G11" s="9">
        <f>+'24-03-337 Ind. Proy'!R55</f>
        <v>0</v>
      </c>
      <c r="H11" s="9">
        <f>+'24-03-337 Ind. Proy'!S55</f>
        <v>0</v>
      </c>
      <c r="I11" s="9">
        <f>+'24-03-337 Ind. Proy'!T55</f>
        <v>0</v>
      </c>
      <c r="J11" s="9">
        <f>+'24-03-337 Ind. Proy'!U55</f>
        <v>0</v>
      </c>
      <c r="K11" s="9">
        <f>+'24-03-337 Ind. Proy'!V55</f>
        <v>0</v>
      </c>
      <c r="L11" s="9">
        <f>+'24-03-337 Ind. Proy'!W55</f>
        <v>0</v>
      </c>
      <c r="M11" s="9">
        <f>+'24-03-337 Ind. Proy'!X55</f>
        <v>0</v>
      </c>
      <c r="N11" s="9">
        <f>+'24-03-337 Ind. Proy'!Y55</f>
        <v>0</v>
      </c>
      <c r="O11" s="9">
        <f>+'24-03-337 Ind. Proy'!Z55</f>
        <v>0</v>
      </c>
      <c r="P11" s="9">
        <f>+'24-03-337 Ind. Proy'!AA55</f>
        <v>0</v>
      </c>
      <c r="Q11" s="9">
        <f>+'24-03-337 Ind. Proy'!AB55</f>
        <v>0</v>
      </c>
      <c r="R11" s="9">
        <f>+'24-03-337 Ind. Proy'!AC55</f>
        <v>0</v>
      </c>
      <c r="S11" s="9">
        <f>+'24-03-337 Ind. Proy'!AD55</f>
        <v>0</v>
      </c>
      <c r="T11" s="9">
        <f>+'24-03-337 Ind. Proy'!AE55</f>
        <v>0</v>
      </c>
      <c r="U11" s="9">
        <f>+'24-03-337 Ind. Proy'!AF55</f>
        <v>0</v>
      </c>
      <c r="V11" s="9">
        <f>+'24-03-337 Ind. Proy'!AG55</f>
        <v>0</v>
      </c>
      <c r="W11" s="9">
        <f>+'24-03-337 Ind. Proy'!AH55</f>
        <v>0</v>
      </c>
      <c r="X11" s="109">
        <f>+'24-03-337 Ind. Proy'!AI55</f>
        <v>0</v>
      </c>
      <c r="Y11" s="254">
        <f>+'24-03-337 Ind. Proy'!AJ55</f>
        <v>0</v>
      </c>
    </row>
    <row r="12" spans="1:25" ht="24.75" customHeight="1" x14ac:dyDescent="0.25">
      <c r="A12" s="43" t="s">
        <v>54</v>
      </c>
      <c r="B12" s="9">
        <f>+'24-03-337 Ind. Proy'!J67</f>
        <v>0</v>
      </c>
      <c r="C12" s="9">
        <f>+'24-03-337 Ind. Proy'!K67</f>
        <v>0</v>
      </c>
      <c r="D12" s="9">
        <f>+'24-03-337 Ind. Proy'!M67</f>
        <v>0</v>
      </c>
      <c r="E12" s="9">
        <f>+'24-03-337 Ind. Proy'!N67</f>
        <v>0</v>
      </c>
      <c r="F12" s="9">
        <f>+'24-03-337 Ind. Proy'!O67</f>
        <v>0</v>
      </c>
      <c r="G12" s="9">
        <f>+'24-03-337 Ind. Proy'!R67</f>
        <v>0</v>
      </c>
      <c r="H12" s="9">
        <f>+'24-03-337 Ind. Proy'!S67</f>
        <v>0</v>
      </c>
      <c r="I12" s="9">
        <f>+'24-03-337 Ind. Proy'!T67</f>
        <v>0</v>
      </c>
      <c r="J12" s="9">
        <f>+'24-03-337 Ind. Proy'!U67</f>
        <v>0</v>
      </c>
      <c r="K12" s="9">
        <f>+'24-03-337 Ind. Proy'!V67</f>
        <v>0</v>
      </c>
      <c r="L12" s="9">
        <f>+'24-03-337 Ind. Proy'!W67</f>
        <v>0</v>
      </c>
      <c r="M12" s="9">
        <f>+'24-03-337 Ind. Proy'!X67</f>
        <v>0</v>
      </c>
      <c r="N12" s="9">
        <f>+'24-03-337 Ind. Proy'!Y67</f>
        <v>0</v>
      </c>
      <c r="O12" s="9">
        <f>+'24-03-337 Ind. Proy'!Z67</f>
        <v>0</v>
      </c>
      <c r="P12" s="9">
        <f>+'24-03-337 Ind. Proy'!AA67</f>
        <v>0</v>
      </c>
      <c r="Q12" s="9">
        <f>+'24-03-337 Ind. Proy'!AB67</f>
        <v>0</v>
      </c>
      <c r="R12" s="9">
        <f>+'24-03-337 Ind. Proy'!AC67</f>
        <v>0</v>
      </c>
      <c r="S12" s="9">
        <f>+'24-03-337 Ind. Proy'!AD67</f>
        <v>0</v>
      </c>
      <c r="T12" s="9">
        <f>+'24-03-337 Ind. Proy'!AE67</f>
        <v>0</v>
      </c>
      <c r="U12" s="9">
        <f>+'24-03-337 Ind. Proy'!AF67</f>
        <v>0</v>
      </c>
      <c r="V12" s="9">
        <f>+'24-03-337 Ind. Proy'!AG67</f>
        <v>0</v>
      </c>
      <c r="W12" s="9">
        <f>+'24-03-337 Ind. Proy'!AH67</f>
        <v>0</v>
      </c>
      <c r="X12" s="109">
        <f>+'24-03-337 Ind. Proy'!AI67</f>
        <v>0</v>
      </c>
      <c r="Y12" s="254">
        <f>+'24-03-337 Ind. Proy'!AJ67</f>
        <v>0</v>
      </c>
    </row>
    <row r="13" spans="1:25" ht="24.75" customHeight="1" x14ac:dyDescent="0.25">
      <c r="A13" s="43" t="s">
        <v>56</v>
      </c>
      <c r="B13" s="9">
        <f>+'24-03-337 Ind. Proy'!J79</f>
        <v>0</v>
      </c>
      <c r="C13" s="9">
        <f>+'24-03-337 Ind. Proy'!K79</f>
        <v>0</v>
      </c>
      <c r="D13" s="9">
        <f>+'24-03-337 Ind. Proy'!M79</f>
        <v>0</v>
      </c>
      <c r="E13" s="9">
        <f>+'24-03-337 Ind. Proy'!N79</f>
        <v>0</v>
      </c>
      <c r="F13" s="9">
        <f>+'24-03-337 Ind. Proy'!O79</f>
        <v>0</v>
      </c>
      <c r="G13" s="9">
        <f>+'24-03-337 Ind. Proy'!R79</f>
        <v>0</v>
      </c>
      <c r="H13" s="9">
        <f>+'24-03-337 Ind. Proy'!S79</f>
        <v>0</v>
      </c>
      <c r="I13" s="9">
        <f>+'24-03-337 Ind. Proy'!T79</f>
        <v>0</v>
      </c>
      <c r="J13" s="9">
        <f>+'24-03-337 Ind. Proy'!U79</f>
        <v>0</v>
      </c>
      <c r="K13" s="9">
        <f>+'24-03-337 Ind. Proy'!V79</f>
        <v>0</v>
      </c>
      <c r="L13" s="9">
        <f>+'24-03-337 Ind. Proy'!W79</f>
        <v>0</v>
      </c>
      <c r="M13" s="9">
        <f>+'24-03-337 Ind. Proy'!X79</f>
        <v>0</v>
      </c>
      <c r="N13" s="9">
        <f>+'24-03-337 Ind. Proy'!Y79</f>
        <v>0</v>
      </c>
      <c r="O13" s="9">
        <f>+'24-03-337 Ind. Proy'!Z79</f>
        <v>0</v>
      </c>
      <c r="P13" s="9">
        <f>+'24-03-337 Ind. Proy'!AA79</f>
        <v>0</v>
      </c>
      <c r="Q13" s="9">
        <f>+'24-03-337 Ind. Proy'!AB79</f>
        <v>0</v>
      </c>
      <c r="R13" s="9">
        <f>+'24-03-337 Ind. Proy'!AC79</f>
        <v>0</v>
      </c>
      <c r="S13" s="9">
        <f>+'24-03-337 Ind. Proy'!AD79</f>
        <v>0</v>
      </c>
      <c r="T13" s="9">
        <f>+'24-03-337 Ind. Proy'!AE79</f>
        <v>0</v>
      </c>
      <c r="U13" s="9">
        <f>+'24-03-337 Ind. Proy'!AF79</f>
        <v>0</v>
      </c>
      <c r="V13" s="9">
        <f>+'24-03-337 Ind. Proy'!AG79</f>
        <v>0</v>
      </c>
      <c r="W13" s="9">
        <f>+'24-03-337 Ind. Proy'!AH79</f>
        <v>0</v>
      </c>
      <c r="X13" s="109">
        <f>+'24-03-337 Ind. Proy'!AI79</f>
        <v>0</v>
      </c>
      <c r="Y13" s="254">
        <f>+'24-03-337 Ind. Proy'!AJ79</f>
        <v>0</v>
      </c>
    </row>
    <row r="14" spans="1:25" ht="24.75" customHeight="1" x14ac:dyDescent="0.25">
      <c r="A14" s="43" t="s">
        <v>58</v>
      </c>
      <c r="B14" s="9">
        <f>+'24-03-337 Ind. Proy'!J91</f>
        <v>0</v>
      </c>
      <c r="C14" s="9">
        <f>+'24-03-337 Ind. Proy'!K91</f>
        <v>0</v>
      </c>
      <c r="D14" s="9">
        <f>+'24-03-337 Ind. Proy'!M91</f>
        <v>0</v>
      </c>
      <c r="E14" s="9">
        <f>+'24-03-337 Ind. Proy'!N91</f>
        <v>0</v>
      </c>
      <c r="F14" s="9">
        <f>+'24-03-337 Ind. Proy'!O91</f>
        <v>0</v>
      </c>
      <c r="G14" s="9">
        <f>+'24-03-337 Ind. Proy'!R91</f>
        <v>0</v>
      </c>
      <c r="H14" s="9">
        <f>+'24-03-337 Ind. Proy'!S91</f>
        <v>0</v>
      </c>
      <c r="I14" s="9">
        <f>+'24-03-337 Ind. Proy'!T91</f>
        <v>0</v>
      </c>
      <c r="J14" s="9">
        <f>+'24-03-337 Ind. Proy'!U91</f>
        <v>0</v>
      </c>
      <c r="K14" s="9">
        <f>+'24-03-337 Ind. Proy'!V91</f>
        <v>0</v>
      </c>
      <c r="L14" s="9">
        <f>+'24-03-337 Ind. Proy'!W91</f>
        <v>0</v>
      </c>
      <c r="M14" s="9">
        <f>+'24-03-337 Ind. Proy'!X91</f>
        <v>0</v>
      </c>
      <c r="N14" s="9">
        <f>+'24-03-337 Ind. Proy'!Y91</f>
        <v>0</v>
      </c>
      <c r="O14" s="9">
        <f>+'24-03-337 Ind. Proy'!Z91</f>
        <v>0</v>
      </c>
      <c r="P14" s="9">
        <f>+'24-03-337 Ind. Proy'!AA91</f>
        <v>0</v>
      </c>
      <c r="Q14" s="9">
        <f>+'24-03-337 Ind. Proy'!AB91</f>
        <v>0</v>
      </c>
      <c r="R14" s="9">
        <f>+'24-03-337 Ind. Proy'!AC91</f>
        <v>0</v>
      </c>
      <c r="S14" s="9">
        <f>+'24-03-337 Ind. Proy'!AD91</f>
        <v>0</v>
      </c>
      <c r="T14" s="9">
        <f>+'24-03-337 Ind. Proy'!AE91</f>
        <v>0</v>
      </c>
      <c r="U14" s="9">
        <f>+'24-03-337 Ind. Proy'!AF91</f>
        <v>0</v>
      </c>
      <c r="V14" s="9">
        <f>+'24-03-337 Ind. Proy'!AG91</f>
        <v>0</v>
      </c>
      <c r="W14" s="9">
        <f>+'24-03-337 Ind. Proy'!AH91</f>
        <v>0</v>
      </c>
      <c r="X14" s="109">
        <f>+'24-03-337 Ind. Proy'!AI91</f>
        <v>0</v>
      </c>
      <c r="Y14" s="254">
        <f>+'24-03-337 Ind. Proy'!AJ91</f>
        <v>0</v>
      </c>
    </row>
    <row r="15" spans="1:25" ht="24.75" customHeight="1" x14ac:dyDescent="0.25">
      <c r="A15" s="43" t="s">
        <v>60</v>
      </c>
      <c r="B15" s="9">
        <f>+'24-03-337 Ind. Proy'!J103</f>
        <v>0</v>
      </c>
      <c r="C15" s="9">
        <f>+'24-03-337 Ind. Proy'!K103</f>
        <v>0</v>
      </c>
      <c r="D15" s="9">
        <f>+'24-03-337 Ind. Proy'!M103</f>
        <v>0</v>
      </c>
      <c r="E15" s="9">
        <f>+'24-03-337 Ind. Proy'!N103</f>
        <v>0</v>
      </c>
      <c r="F15" s="9">
        <f>+'24-03-337 Ind. Proy'!O103</f>
        <v>0</v>
      </c>
      <c r="G15" s="9">
        <f>+'24-03-337 Ind. Proy'!R103</f>
        <v>0</v>
      </c>
      <c r="H15" s="9">
        <f>+'24-03-337 Ind. Proy'!S103</f>
        <v>0</v>
      </c>
      <c r="I15" s="9">
        <f>+'24-03-337 Ind. Proy'!T103</f>
        <v>0</v>
      </c>
      <c r="J15" s="9">
        <f>+'24-03-337 Ind. Proy'!U103</f>
        <v>0</v>
      </c>
      <c r="K15" s="9">
        <f>+'24-03-337 Ind. Proy'!V103</f>
        <v>0</v>
      </c>
      <c r="L15" s="9">
        <f>+'24-03-337 Ind. Proy'!W103</f>
        <v>0</v>
      </c>
      <c r="M15" s="9">
        <f>+'24-03-337 Ind. Proy'!X103</f>
        <v>0</v>
      </c>
      <c r="N15" s="9">
        <f>+'24-03-337 Ind. Proy'!Y103</f>
        <v>0</v>
      </c>
      <c r="O15" s="9">
        <f>+'24-03-337 Ind. Proy'!Z103</f>
        <v>0</v>
      </c>
      <c r="P15" s="9">
        <f>+'24-03-337 Ind. Proy'!AA103</f>
        <v>0</v>
      </c>
      <c r="Q15" s="9">
        <f>+'24-03-337 Ind. Proy'!AB103</f>
        <v>0</v>
      </c>
      <c r="R15" s="9">
        <f>+'24-03-337 Ind. Proy'!AC103</f>
        <v>0</v>
      </c>
      <c r="S15" s="9">
        <f>+'24-03-337 Ind. Proy'!AD103</f>
        <v>0</v>
      </c>
      <c r="T15" s="9">
        <f>+'24-03-337 Ind. Proy'!AE103</f>
        <v>0</v>
      </c>
      <c r="U15" s="9">
        <f>+'24-03-337 Ind. Proy'!AF103</f>
        <v>0</v>
      </c>
      <c r="V15" s="9">
        <f>+'24-03-337 Ind. Proy'!AG103</f>
        <v>0</v>
      </c>
      <c r="W15" s="9">
        <f>+'24-03-337 Ind. Proy'!AH103</f>
        <v>0</v>
      </c>
      <c r="X15" s="109">
        <f>+'24-03-337 Ind. Proy'!AI103</f>
        <v>0</v>
      </c>
      <c r="Y15" s="254">
        <f>+'24-03-337 Ind. Proy'!AJ103</f>
        <v>0</v>
      </c>
    </row>
    <row r="16" spans="1:25" ht="24.75" customHeight="1" x14ac:dyDescent="0.25">
      <c r="A16" s="43" t="s">
        <v>62</v>
      </c>
      <c r="B16" s="9">
        <f>+'24-03-337 Ind. Proy'!J115</f>
        <v>0</v>
      </c>
      <c r="C16" s="9">
        <f>+'24-03-337 Ind. Proy'!K115</f>
        <v>0</v>
      </c>
      <c r="D16" s="9">
        <f>+'24-03-337 Ind. Proy'!M115</f>
        <v>0</v>
      </c>
      <c r="E16" s="9">
        <f>+'24-03-337 Ind. Proy'!N115</f>
        <v>0</v>
      </c>
      <c r="F16" s="9">
        <f>+'24-03-337 Ind. Proy'!O115</f>
        <v>0</v>
      </c>
      <c r="G16" s="9">
        <f>+'24-03-337 Ind. Proy'!R115</f>
        <v>0</v>
      </c>
      <c r="H16" s="9">
        <f>+'24-03-337 Ind. Proy'!S115</f>
        <v>0</v>
      </c>
      <c r="I16" s="9">
        <f>+'24-03-337 Ind. Proy'!T115</f>
        <v>0</v>
      </c>
      <c r="J16" s="9">
        <f>+'24-03-337 Ind. Proy'!U115</f>
        <v>0</v>
      </c>
      <c r="K16" s="9">
        <f>+'24-03-337 Ind. Proy'!V115</f>
        <v>0</v>
      </c>
      <c r="L16" s="9">
        <f>+'24-03-337 Ind. Proy'!W115</f>
        <v>0</v>
      </c>
      <c r="M16" s="9">
        <f>+'24-03-337 Ind. Proy'!X115</f>
        <v>0</v>
      </c>
      <c r="N16" s="9">
        <f>+'24-03-337 Ind. Proy'!Y115</f>
        <v>0</v>
      </c>
      <c r="O16" s="9">
        <f>+'24-03-337 Ind. Proy'!Z115</f>
        <v>0</v>
      </c>
      <c r="P16" s="9">
        <f>+'24-03-337 Ind. Proy'!AA115</f>
        <v>0</v>
      </c>
      <c r="Q16" s="9">
        <f>+'24-03-337 Ind. Proy'!AB115</f>
        <v>0</v>
      </c>
      <c r="R16" s="9">
        <f>+'24-03-337 Ind. Proy'!AC115</f>
        <v>0</v>
      </c>
      <c r="S16" s="9">
        <f>+'24-03-337 Ind. Proy'!AD115</f>
        <v>0</v>
      </c>
      <c r="T16" s="9">
        <f>+'24-03-337 Ind. Proy'!AE115</f>
        <v>0</v>
      </c>
      <c r="U16" s="9">
        <f>+'24-03-337 Ind. Proy'!AF115</f>
        <v>0</v>
      </c>
      <c r="V16" s="9">
        <f>+'24-03-337 Ind. Proy'!AG115</f>
        <v>0</v>
      </c>
      <c r="W16" s="9">
        <f>+'24-03-337 Ind. Proy'!AH115</f>
        <v>0</v>
      </c>
      <c r="X16" s="109">
        <f>+'24-03-337 Ind. Proy'!AI115</f>
        <v>0</v>
      </c>
      <c r="Y16" s="254">
        <f>+'24-03-337 Ind. Proy'!AJ115</f>
        <v>0</v>
      </c>
    </row>
    <row r="17" spans="1:25" ht="24.75" customHeight="1" x14ac:dyDescent="0.25">
      <c r="A17" s="43" t="s">
        <v>64</v>
      </c>
      <c r="B17" s="9">
        <f>+'24-03-337 Ind. Proy'!J127</f>
        <v>0</v>
      </c>
      <c r="C17" s="9">
        <f>+'24-03-337 Ind. Proy'!K127</f>
        <v>0</v>
      </c>
      <c r="D17" s="9">
        <f>+'24-03-337 Ind. Proy'!M127</f>
        <v>0</v>
      </c>
      <c r="E17" s="9">
        <f>+'24-03-337 Ind. Proy'!N127</f>
        <v>0</v>
      </c>
      <c r="F17" s="9">
        <f>+'24-03-337 Ind. Proy'!O127</f>
        <v>0</v>
      </c>
      <c r="G17" s="9">
        <f>+'24-03-337 Ind. Proy'!R127</f>
        <v>0</v>
      </c>
      <c r="H17" s="9">
        <f>+'24-03-337 Ind. Proy'!S127</f>
        <v>0</v>
      </c>
      <c r="I17" s="9">
        <f>+'24-03-337 Ind. Proy'!T127</f>
        <v>0</v>
      </c>
      <c r="J17" s="9">
        <f>+'24-03-337 Ind. Proy'!U127</f>
        <v>0</v>
      </c>
      <c r="K17" s="9">
        <f>+'24-03-337 Ind. Proy'!V127</f>
        <v>0</v>
      </c>
      <c r="L17" s="9">
        <f>+'24-03-337 Ind. Proy'!W127</f>
        <v>0</v>
      </c>
      <c r="M17" s="9">
        <f>+'24-03-337 Ind. Proy'!X127</f>
        <v>0</v>
      </c>
      <c r="N17" s="9">
        <f>+'24-03-337 Ind. Proy'!Y127</f>
        <v>0</v>
      </c>
      <c r="O17" s="9">
        <f>+'24-03-337 Ind. Proy'!Z127</f>
        <v>0</v>
      </c>
      <c r="P17" s="9">
        <f>+'24-03-337 Ind. Proy'!AA127</f>
        <v>0</v>
      </c>
      <c r="Q17" s="9">
        <f>+'24-03-337 Ind. Proy'!AB127</f>
        <v>0</v>
      </c>
      <c r="R17" s="9">
        <f>+'24-03-337 Ind. Proy'!AC127</f>
        <v>0</v>
      </c>
      <c r="S17" s="9">
        <f>+'24-03-337 Ind. Proy'!AD127</f>
        <v>0</v>
      </c>
      <c r="T17" s="9">
        <f>+'24-03-337 Ind. Proy'!AE127</f>
        <v>0</v>
      </c>
      <c r="U17" s="9">
        <f>+'24-03-337 Ind. Proy'!AF127</f>
        <v>0</v>
      </c>
      <c r="V17" s="9">
        <f>+'24-03-337 Ind. Proy'!AG127</f>
        <v>0</v>
      </c>
      <c r="W17" s="9">
        <f>+'24-03-337 Ind. Proy'!AH127</f>
        <v>0</v>
      </c>
      <c r="X17" s="109">
        <f>+'24-03-337 Ind. Proy'!AI116</f>
        <v>0</v>
      </c>
      <c r="Y17" s="254">
        <f>+'24-03-337 Ind. Proy'!AJ116</f>
        <v>0</v>
      </c>
    </row>
    <row r="18" spans="1:25" ht="24.75" customHeight="1" x14ac:dyDescent="0.25">
      <c r="A18" s="43" t="s">
        <v>66</v>
      </c>
      <c r="B18" s="9">
        <f>+'24-03-337 Ind. Proy'!J139</f>
        <v>0</v>
      </c>
      <c r="C18" s="9">
        <f>+'24-03-337 Ind. Proy'!K139</f>
        <v>0</v>
      </c>
      <c r="D18" s="9">
        <f>+'24-03-337 Ind. Proy'!M139</f>
        <v>0</v>
      </c>
      <c r="E18" s="9">
        <f>+'24-03-337 Ind. Proy'!N139</f>
        <v>0</v>
      </c>
      <c r="F18" s="9">
        <f>+'24-03-337 Ind. Proy'!O139</f>
        <v>0</v>
      </c>
      <c r="G18" s="9">
        <f>+'24-03-337 Ind. Proy'!R139</f>
        <v>0</v>
      </c>
      <c r="H18" s="9">
        <f>+'24-03-337 Ind. Proy'!S139</f>
        <v>0</v>
      </c>
      <c r="I18" s="9">
        <f>+'24-03-337 Ind. Proy'!T139</f>
        <v>0</v>
      </c>
      <c r="J18" s="9">
        <f>+'24-03-337 Ind. Proy'!U139</f>
        <v>0</v>
      </c>
      <c r="K18" s="9">
        <f>+'24-03-337 Ind. Proy'!V139</f>
        <v>0</v>
      </c>
      <c r="L18" s="9">
        <f>+'24-03-337 Ind. Proy'!W139</f>
        <v>0</v>
      </c>
      <c r="M18" s="9">
        <f>+'24-03-337 Ind. Proy'!X139</f>
        <v>0</v>
      </c>
      <c r="N18" s="9">
        <f>+'24-03-337 Ind. Proy'!Y139</f>
        <v>0</v>
      </c>
      <c r="O18" s="9">
        <f>+'24-03-337 Ind. Proy'!Z139</f>
        <v>0</v>
      </c>
      <c r="P18" s="9">
        <f>+'24-03-337 Ind. Proy'!AA139</f>
        <v>0</v>
      </c>
      <c r="Q18" s="9">
        <f>+'24-03-337 Ind. Proy'!AB139</f>
        <v>0</v>
      </c>
      <c r="R18" s="9">
        <f>+'24-03-337 Ind. Proy'!AC139</f>
        <v>0</v>
      </c>
      <c r="S18" s="9">
        <f>+'24-03-337 Ind. Proy'!AD139</f>
        <v>0</v>
      </c>
      <c r="T18" s="9">
        <f>+'24-03-337 Ind. Proy'!AE139</f>
        <v>0</v>
      </c>
      <c r="U18" s="9">
        <f>+'24-03-337 Ind. Proy'!AF139</f>
        <v>0</v>
      </c>
      <c r="V18" s="9">
        <f>+'24-03-337 Ind. Proy'!AG139</f>
        <v>0</v>
      </c>
      <c r="W18" s="9">
        <f>+'24-03-337 Ind. Proy'!AH139</f>
        <v>0</v>
      </c>
      <c r="X18" s="109">
        <f>+'24-03-337 Ind. Proy'!AI117</f>
        <v>0</v>
      </c>
      <c r="Y18" s="254">
        <f>+'24-03-337 Ind. Proy'!AJ139</f>
        <v>0</v>
      </c>
    </row>
    <row r="19" spans="1:25" ht="24.75" customHeight="1" x14ac:dyDescent="0.25">
      <c r="A19" s="43" t="s">
        <v>68</v>
      </c>
      <c r="B19" s="9">
        <f>+'24-03-337 Ind. Proy'!J151</f>
        <v>0</v>
      </c>
      <c r="C19" s="9">
        <f>+'24-03-337 Ind. Proy'!K151</f>
        <v>0</v>
      </c>
      <c r="D19" s="9">
        <f>+'24-03-337 Ind. Proy'!M151</f>
        <v>0</v>
      </c>
      <c r="E19" s="9">
        <f>+'24-03-337 Ind. Proy'!N151</f>
        <v>0</v>
      </c>
      <c r="F19" s="9">
        <f>+'24-03-337 Ind. Proy'!O151</f>
        <v>0</v>
      </c>
      <c r="G19" s="9">
        <f>+'24-03-337 Ind. Proy'!R151</f>
        <v>0</v>
      </c>
      <c r="H19" s="9">
        <f>+'24-03-337 Ind. Proy'!S151</f>
        <v>0</v>
      </c>
      <c r="I19" s="9">
        <f>+'24-03-337 Ind. Proy'!T151</f>
        <v>0</v>
      </c>
      <c r="J19" s="9">
        <f>+'24-03-337 Ind. Proy'!U151</f>
        <v>0</v>
      </c>
      <c r="K19" s="9">
        <f>+'24-03-337 Ind. Proy'!V151</f>
        <v>0</v>
      </c>
      <c r="L19" s="9">
        <f>+'24-03-337 Ind. Proy'!W151</f>
        <v>0</v>
      </c>
      <c r="M19" s="9">
        <f>+'24-03-337 Ind. Proy'!X151</f>
        <v>0</v>
      </c>
      <c r="N19" s="9">
        <f>+'24-03-337 Ind. Proy'!Y151</f>
        <v>0</v>
      </c>
      <c r="O19" s="9">
        <f>+'24-03-337 Ind. Proy'!Z151</f>
        <v>0</v>
      </c>
      <c r="P19" s="9">
        <f>+'24-03-337 Ind. Proy'!AA151</f>
        <v>0</v>
      </c>
      <c r="Q19" s="9">
        <f>+'24-03-337 Ind. Proy'!AB151</f>
        <v>0</v>
      </c>
      <c r="R19" s="9">
        <f>+'24-03-337 Ind. Proy'!AC151</f>
        <v>0</v>
      </c>
      <c r="S19" s="9">
        <f>+'24-03-337 Ind. Proy'!AD151</f>
        <v>0</v>
      </c>
      <c r="T19" s="9">
        <f>+'24-03-337 Ind. Proy'!AE151</f>
        <v>0</v>
      </c>
      <c r="U19" s="9">
        <f>+'24-03-337 Ind. Proy'!AF151</f>
        <v>0</v>
      </c>
      <c r="V19" s="9">
        <f>+'24-03-337 Ind. Proy'!AG151</f>
        <v>0</v>
      </c>
      <c r="W19" s="9">
        <f>+'24-03-337 Ind. Proy'!AH151</f>
        <v>0</v>
      </c>
      <c r="X19" s="109">
        <f>+'24-03-337 Ind. Proy'!AI151</f>
        <v>0</v>
      </c>
      <c r="Y19" s="254">
        <f>+'24-03-337 Ind. Proy'!AJ151</f>
        <v>0</v>
      </c>
    </row>
    <row r="20" spans="1:25" ht="24.75" customHeight="1" x14ac:dyDescent="0.25">
      <c r="A20" s="44" t="s">
        <v>70</v>
      </c>
      <c r="B20" s="9">
        <f>+'24-03-337 Ind. Proy'!J163</f>
        <v>0</v>
      </c>
      <c r="C20" s="9">
        <f>+'24-03-337 Ind. Proy'!K163</f>
        <v>0</v>
      </c>
      <c r="D20" s="9">
        <f>+'24-03-337 Ind. Proy'!M163</f>
        <v>0</v>
      </c>
      <c r="E20" s="9">
        <f>+'24-03-337 Ind. Proy'!N163</f>
        <v>0</v>
      </c>
      <c r="F20" s="9">
        <f>+'24-03-337 Ind. Proy'!O163</f>
        <v>0</v>
      </c>
      <c r="G20" s="9">
        <f>+'24-03-337 Ind. Proy'!R163</f>
        <v>0</v>
      </c>
      <c r="H20" s="9">
        <f>+'24-03-337 Ind. Proy'!S163</f>
        <v>0</v>
      </c>
      <c r="I20" s="9">
        <f>+'24-03-337 Ind. Proy'!T163</f>
        <v>0</v>
      </c>
      <c r="J20" s="9">
        <f>+'24-03-337 Ind. Proy'!U163</f>
        <v>0</v>
      </c>
      <c r="K20" s="9">
        <f>+'24-03-337 Ind. Proy'!V163</f>
        <v>0</v>
      </c>
      <c r="L20" s="9">
        <f>+'24-03-337 Ind. Proy'!W163</f>
        <v>0</v>
      </c>
      <c r="M20" s="9">
        <f>+'24-03-337 Ind. Proy'!X163</f>
        <v>0</v>
      </c>
      <c r="N20" s="9">
        <f>+'24-03-337 Ind. Proy'!Y163</f>
        <v>0</v>
      </c>
      <c r="O20" s="9">
        <f>+'24-03-337 Ind. Proy'!Z163</f>
        <v>0</v>
      </c>
      <c r="P20" s="9">
        <f>+'24-03-337 Ind. Proy'!AA163</f>
        <v>0</v>
      </c>
      <c r="Q20" s="9">
        <f>+'24-03-337 Ind. Proy'!AB163</f>
        <v>0</v>
      </c>
      <c r="R20" s="9">
        <f>+'24-03-337 Ind. Proy'!AC163</f>
        <v>0</v>
      </c>
      <c r="S20" s="9">
        <f>+'24-03-337 Ind. Proy'!AD163</f>
        <v>0</v>
      </c>
      <c r="T20" s="9">
        <f>+'24-03-337 Ind. Proy'!AE163</f>
        <v>0</v>
      </c>
      <c r="U20" s="9">
        <f>+'24-03-337 Ind. Proy'!AF163</f>
        <v>0</v>
      </c>
      <c r="V20" s="9">
        <f>+'24-03-337 Ind. Proy'!AG163</f>
        <v>0</v>
      </c>
      <c r="W20" s="9">
        <f>+'24-03-337 Ind. Proy'!AH163</f>
        <v>0</v>
      </c>
      <c r="X20" s="109">
        <f>+'24-03-337 Ind. Proy'!AI163</f>
        <v>0</v>
      </c>
      <c r="Y20" s="254">
        <f>+'24-03-337 Ind. Proy'!AJ163</f>
        <v>0</v>
      </c>
    </row>
    <row r="21" spans="1:25" ht="24.75" customHeight="1" x14ac:dyDescent="0.25">
      <c r="A21" s="44" t="s">
        <v>72</v>
      </c>
      <c r="B21" s="9">
        <f>+'24-03-337 Ind. Proy'!J175</f>
        <v>0</v>
      </c>
      <c r="C21" s="9">
        <f>+'24-03-337 Ind. Proy'!K175</f>
        <v>0</v>
      </c>
      <c r="D21" s="9">
        <f>+'24-03-337 Ind. Proy'!M175</f>
        <v>0</v>
      </c>
      <c r="E21" s="9">
        <f>+'24-03-337 Ind. Proy'!N175</f>
        <v>0</v>
      </c>
      <c r="F21" s="9">
        <f>+'24-03-337 Ind. Proy'!O175</f>
        <v>0</v>
      </c>
      <c r="G21" s="9">
        <f>+'24-03-337 Ind. Proy'!R175</f>
        <v>0</v>
      </c>
      <c r="H21" s="9">
        <f>+'24-03-337 Ind. Proy'!S175</f>
        <v>0</v>
      </c>
      <c r="I21" s="9">
        <f>+'24-03-337 Ind. Proy'!T175</f>
        <v>0</v>
      </c>
      <c r="J21" s="9">
        <f>+'24-03-337 Ind. Proy'!U175</f>
        <v>0</v>
      </c>
      <c r="K21" s="9">
        <f>+'24-03-337 Ind. Proy'!V175</f>
        <v>0</v>
      </c>
      <c r="L21" s="9">
        <f>+'24-03-337 Ind. Proy'!W175</f>
        <v>0</v>
      </c>
      <c r="M21" s="9">
        <f>+'24-03-337 Ind. Proy'!X175</f>
        <v>0</v>
      </c>
      <c r="N21" s="9">
        <f>+'24-03-337 Ind. Proy'!Y175</f>
        <v>0</v>
      </c>
      <c r="O21" s="9">
        <f>+'24-03-337 Ind. Proy'!Z175</f>
        <v>0</v>
      </c>
      <c r="P21" s="9">
        <f>+'24-03-337 Ind. Proy'!AA175</f>
        <v>0</v>
      </c>
      <c r="Q21" s="9">
        <f>+'24-03-337 Ind. Proy'!AB175</f>
        <v>0</v>
      </c>
      <c r="R21" s="9">
        <f>+'24-03-337 Ind. Proy'!AC175</f>
        <v>0</v>
      </c>
      <c r="S21" s="9">
        <f>+'24-03-337 Ind. Proy'!AD175</f>
        <v>0</v>
      </c>
      <c r="T21" s="9">
        <f>+'24-03-337 Ind. Proy'!AE175</f>
        <v>0</v>
      </c>
      <c r="U21" s="9">
        <f>+'24-03-337 Ind. Proy'!AF175</f>
        <v>0</v>
      </c>
      <c r="V21" s="9">
        <f>+'24-03-337 Ind. Proy'!AG175</f>
        <v>0</v>
      </c>
      <c r="W21" s="9">
        <f>+'24-03-337 Ind. Proy'!AH175</f>
        <v>0</v>
      </c>
      <c r="X21" s="109">
        <f>+'24-03-337 Ind. Proy'!AI175</f>
        <v>0</v>
      </c>
      <c r="Y21" s="254">
        <f>+'24-03-337 Ind. Proy'!AJ175</f>
        <v>0</v>
      </c>
    </row>
    <row r="22" spans="1:25" ht="24.75" customHeight="1" x14ac:dyDescent="0.25">
      <c r="A22" s="44" t="s">
        <v>74</v>
      </c>
      <c r="B22" s="9">
        <f>+'24-03-337 Ind. Proy'!J187</f>
        <v>0</v>
      </c>
      <c r="C22" s="9">
        <f>+'24-03-337 Ind. Proy'!K187</f>
        <v>0</v>
      </c>
      <c r="D22" s="9">
        <f>+'24-03-337 Ind. Proy'!M187</f>
        <v>0</v>
      </c>
      <c r="E22" s="9">
        <f>+'24-03-337 Ind. Proy'!N187</f>
        <v>0</v>
      </c>
      <c r="F22" s="9">
        <f>+'24-03-337 Ind. Proy'!O187</f>
        <v>0</v>
      </c>
      <c r="G22" s="9">
        <f>+'24-03-337 Ind. Proy'!R187</f>
        <v>0</v>
      </c>
      <c r="H22" s="9">
        <f>+'24-03-337 Ind. Proy'!S187</f>
        <v>0</v>
      </c>
      <c r="I22" s="9">
        <f>+'24-03-337 Ind. Proy'!T187</f>
        <v>0</v>
      </c>
      <c r="J22" s="9">
        <f>+'24-03-337 Ind. Proy'!U187</f>
        <v>0</v>
      </c>
      <c r="K22" s="9">
        <f>+'24-03-337 Ind. Proy'!V187</f>
        <v>0</v>
      </c>
      <c r="L22" s="9">
        <f>+'24-03-337 Ind. Proy'!W187</f>
        <v>0</v>
      </c>
      <c r="M22" s="9">
        <f>+'24-03-337 Ind. Proy'!X187</f>
        <v>0</v>
      </c>
      <c r="N22" s="9">
        <f>+'24-03-337 Ind. Proy'!Y187</f>
        <v>0</v>
      </c>
      <c r="O22" s="9">
        <f>+'24-03-337 Ind. Proy'!Z187</f>
        <v>0</v>
      </c>
      <c r="P22" s="9">
        <f>+'24-03-337 Ind. Proy'!AA187</f>
        <v>0</v>
      </c>
      <c r="Q22" s="9">
        <f>+'24-03-337 Ind. Proy'!AB187</f>
        <v>0</v>
      </c>
      <c r="R22" s="9">
        <f>+'24-03-337 Ind. Proy'!AC187</f>
        <v>0</v>
      </c>
      <c r="S22" s="9">
        <f>+'24-03-337 Ind. Proy'!AD187</f>
        <v>0</v>
      </c>
      <c r="T22" s="9">
        <f>+'24-03-337 Ind. Proy'!AE187</f>
        <v>0</v>
      </c>
      <c r="U22" s="9">
        <f>+'24-03-337 Ind. Proy'!AF187</f>
        <v>0</v>
      </c>
      <c r="V22" s="9">
        <f>+'24-03-337 Ind. Proy'!AG187</f>
        <v>0</v>
      </c>
      <c r="W22" s="9">
        <f>+'24-03-337 Ind. Proy'!AH187</f>
        <v>0</v>
      </c>
      <c r="X22" s="109">
        <f>+'24-03-337 Ind. Proy'!AI187</f>
        <v>0</v>
      </c>
      <c r="Y22" s="254">
        <f>+'24-03-337 Ind. Proy'!AJ187</f>
        <v>0</v>
      </c>
    </row>
    <row r="23" spans="1:25" ht="24.75" customHeight="1" x14ac:dyDescent="0.25">
      <c r="A23" s="45" t="s">
        <v>76</v>
      </c>
      <c r="B23" s="9">
        <f>+'24-03-337 Ind. Proy'!J190</f>
        <v>22626771000</v>
      </c>
      <c r="C23" s="9">
        <f>+'24-03-337 Ind. Proy'!K190</f>
        <v>22626771000</v>
      </c>
      <c r="D23" s="9">
        <f>+'24-03-337 Ind. Proy'!M190</f>
        <v>0</v>
      </c>
      <c r="E23" s="9">
        <f>+'24-03-337 Ind. Proy'!N190</f>
        <v>0</v>
      </c>
      <c r="F23" s="9">
        <f>+'24-03-337 Ind. Proy'!O190</f>
        <v>0</v>
      </c>
      <c r="G23" s="9">
        <f>+'24-03-337 Ind. Proy'!R190</f>
        <v>0</v>
      </c>
      <c r="H23" s="9">
        <f>+'24-03-337 Ind. Proy'!S190</f>
        <v>0</v>
      </c>
      <c r="I23" s="9">
        <f>+'24-03-337 Ind. Proy'!T190</f>
        <v>0</v>
      </c>
      <c r="J23" s="9">
        <f>+'24-03-337 Ind. Proy'!U190</f>
        <v>0</v>
      </c>
      <c r="K23" s="9">
        <f>+'24-03-337 Ind. Proy'!V190</f>
        <v>0</v>
      </c>
      <c r="L23" s="9">
        <f>+'24-03-337 Ind. Proy'!W190</f>
        <v>0</v>
      </c>
      <c r="M23" s="9">
        <f>+'24-03-337 Ind. Proy'!X190</f>
        <v>14659749300</v>
      </c>
      <c r="N23" s="9">
        <f>+'24-03-337 Ind. Proy'!Y190</f>
        <v>14659749300</v>
      </c>
      <c r="O23" s="9">
        <f>+'24-03-337 Ind. Proy'!Z190</f>
        <v>0</v>
      </c>
      <c r="P23" s="9">
        <f>+'24-03-337 Ind. Proy'!AA190</f>
        <v>6282749700</v>
      </c>
      <c r="Q23" s="9">
        <f>+'24-03-337 Ind. Proy'!AB190</f>
        <v>1684272000</v>
      </c>
      <c r="R23" s="9">
        <f>+'24-03-337 Ind. Proy'!AC190</f>
        <v>7967021700</v>
      </c>
      <c r="S23" s="9">
        <f>+'24-03-337 Ind. Proy'!AD190</f>
        <v>0</v>
      </c>
      <c r="T23" s="9">
        <f>+'24-03-337 Ind. Proy'!AE190</f>
        <v>0</v>
      </c>
      <c r="U23" s="9">
        <f>+'24-03-337 Ind. Proy'!AF190</f>
        <v>0</v>
      </c>
      <c r="V23" s="9">
        <f>+'24-03-337 Ind. Proy'!AG190</f>
        <v>0</v>
      </c>
      <c r="W23" s="9">
        <f>+'24-03-337 Ind. Proy'!AH190</f>
        <v>22626771000</v>
      </c>
      <c r="X23" s="109">
        <f>+'24-03-337 Ind. Proy'!AI190</f>
        <v>1</v>
      </c>
      <c r="Y23" s="254">
        <f>+'24-03-337 Ind. Proy'!AJ190</f>
        <v>1</v>
      </c>
    </row>
    <row r="24" spans="1:25" ht="20.45" customHeight="1" x14ac:dyDescent="0.25">
      <c r="A24" s="537" t="s">
        <v>748</v>
      </c>
      <c r="B24" s="222">
        <f t="shared" ref="B24:W24" si="0">SUM(B8:B23)</f>
        <v>22626771000</v>
      </c>
      <c r="C24" s="222">
        <f t="shared" si="0"/>
        <v>22626771000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0</v>
      </c>
      <c r="I24" s="222">
        <f t="shared" si="0"/>
        <v>0</v>
      </c>
      <c r="J24" s="222">
        <f t="shared" si="0"/>
        <v>0</v>
      </c>
      <c r="K24" s="222">
        <f t="shared" si="0"/>
        <v>0</v>
      </c>
      <c r="L24" s="222">
        <f t="shared" si="0"/>
        <v>0</v>
      </c>
      <c r="M24" s="222">
        <f t="shared" si="0"/>
        <v>14659749300</v>
      </c>
      <c r="N24" s="222">
        <f t="shared" si="0"/>
        <v>14659749300</v>
      </c>
      <c r="O24" s="222">
        <f t="shared" si="0"/>
        <v>0</v>
      </c>
      <c r="P24" s="222">
        <f t="shared" si="0"/>
        <v>6282749700</v>
      </c>
      <c r="Q24" s="222">
        <f t="shared" si="0"/>
        <v>1684272000</v>
      </c>
      <c r="R24" s="222">
        <f t="shared" si="0"/>
        <v>7967021700</v>
      </c>
      <c r="S24" s="222">
        <f t="shared" si="0"/>
        <v>0</v>
      </c>
      <c r="T24" s="222">
        <f t="shared" si="0"/>
        <v>0</v>
      </c>
      <c r="U24" s="222">
        <f t="shared" si="0"/>
        <v>0</v>
      </c>
      <c r="V24" s="222">
        <f t="shared" si="0"/>
        <v>0</v>
      </c>
      <c r="W24" s="222">
        <f t="shared" si="0"/>
        <v>22626771000</v>
      </c>
      <c r="X24" s="230">
        <f>+'24-03-337 Ind. Proy'!AI191</f>
        <v>1</v>
      </c>
      <c r="Y24" s="255">
        <f>'24-03-337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A33" s="14"/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  <c r="V33" s="14"/>
      <c r="W33" s="14"/>
      <c r="X33" s="14"/>
      <c r="Y33" s="14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BA684"/>
  <sheetViews>
    <sheetView topLeftCell="K664" zoomScale="110" zoomScaleNormal="110" workbookViewId="0">
      <selection activeCell="AK530" sqref="AK530:AL572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41" customWidth="1"/>
    <col min="4" max="4" width="10.42578125" style="15" bestFit="1" customWidth="1"/>
    <col min="5" max="5" width="29.140625" style="14" customWidth="1"/>
    <col min="6" max="6" width="25.8554687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578" t="s">
        <v>749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s="11" customFormat="1" x14ac:dyDescent="0.25">
      <c r="A6" s="609" t="s">
        <v>5</v>
      </c>
      <c r="B6" s="681" t="s">
        <v>6</v>
      </c>
      <c r="C6" s="535" t="s">
        <v>7</v>
      </c>
      <c r="D6" s="683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1" customFormat="1" ht="25.5" x14ac:dyDescent="0.25">
      <c r="A7" s="617"/>
      <c r="B7" s="682"/>
      <c r="C7" s="536" t="s">
        <v>26</v>
      </c>
      <c r="D7" s="684"/>
      <c r="E7" s="617"/>
      <c r="F7" s="685"/>
      <c r="G7" s="617"/>
      <c r="H7" s="536" t="s">
        <v>27</v>
      </c>
      <c r="I7" s="536" t="s">
        <v>28</v>
      </c>
      <c r="J7" s="686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6" ht="12.75" customHeight="1" x14ac:dyDescent="0.25">
      <c r="A8" s="680" t="s">
        <v>46</v>
      </c>
      <c r="B8" s="680"/>
      <c r="C8" s="680"/>
      <c r="D8" s="680"/>
      <c r="E8" s="680"/>
      <c r="F8" s="420"/>
      <c r="G8" s="421"/>
      <c r="H8" s="422"/>
      <c r="I8" s="422"/>
      <c r="J8" s="687">
        <v>124829538</v>
      </c>
      <c r="K8" s="141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24.95" customHeight="1" outlineLevel="1" x14ac:dyDescent="0.25">
      <c r="A9" s="390">
        <v>1</v>
      </c>
      <c r="B9" s="390"/>
      <c r="C9" s="424" t="s">
        <v>750</v>
      </c>
      <c r="D9" s="494">
        <v>44519</v>
      </c>
      <c r="E9" s="260" t="s">
        <v>141</v>
      </c>
      <c r="F9" s="262" t="s">
        <v>751</v>
      </c>
      <c r="G9" s="360" t="s">
        <v>752</v>
      </c>
      <c r="H9" s="391"/>
      <c r="I9" s="391"/>
      <c r="J9" s="688"/>
      <c r="K9" s="423">
        <v>6825284</v>
      </c>
      <c r="L9" s="44"/>
      <c r="M9" s="28"/>
      <c r="N9" s="28"/>
      <c r="O9" s="28"/>
      <c r="P9" s="78"/>
      <c r="Q9" s="78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52">
        <v>6825284</v>
      </c>
      <c r="AF9" s="143"/>
      <c r="AG9" s="29">
        <f>SUM(AD9:AF9)</f>
        <v>6825284</v>
      </c>
      <c r="AH9" s="29">
        <f t="shared" ref="AH9:AH14" si="0">SUM(U9,Y9,AC9,AG9)</f>
        <v>6825284</v>
      </c>
      <c r="AI9" s="109">
        <f>IF(ISERROR(AH9/$J$8),0,AH9/$J$8)</f>
        <v>5.4676834580610241E-2</v>
      </c>
      <c r="AJ9" s="109">
        <f t="shared" ref="AJ9:AJ14" si="1">IF(ISERROR(AH9/$AH$676),"-",AH9/$AH$676)</f>
        <v>7.1983951066186523E-4</v>
      </c>
    </row>
    <row r="10" spans="1:36" s="11" customFormat="1" ht="24.95" customHeight="1" outlineLevel="1" x14ac:dyDescent="0.25">
      <c r="A10" s="390">
        <v>2</v>
      </c>
      <c r="B10" s="390"/>
      <c r="C10" s="424" t="s">
        <v>753</v>
      </c>
      <c r="D10" s="494">
        <v>44891</v>
      </c>
      <c r="E10" s="260" t="s">
        <v>139</v>
      </c>
      <c r="F10" s="262" t="s">
        <v>751</v>
      </c>
      <c r="G10" s="360" t="s">
        <v>752</v>
      </c>
      <c r="H10" s="391"/>
      <c r="I10" s="391"/>
      <c r="J10" s="688"/>
      <c r="K10" s="423">
        <v>6825284</v>
      </c>
      <c r="L10" s="44"/>
      <c r="M10" s="28"/>
      <c r="N10" s="28"/>
      <c r="O10" s="28"/>
      <c r="P10" s="154"/>
      <c r="Q10" s="154"/>
      <c r="R10" s="28"/>
      <c r="S10" s="28"/>
      <c r="T10" s="28"/>
      <c r="U10" s="29">
        <f t="shared" ref="U10:U20" si="2">SUM(R10:T10)</f>
        <v>0</v>
      </c>
      <c r="V10" s="28"/>
      <c r="W10" s="28"/>
      <c r="X10" s="28"/>
      <c r="Y10" s="29">
        <f t="shared" ref="Y10:Y20" si="3">SUM(V10:X10)</f>
        <v>0</v>
      </c>
      <c r="Z10" s="28"/>
      <c r="AA10" s="28"/>
      <c r="AB10" s="28"/>
      <c r="AC10" s="29">
        <f t="shared" ref="AC10:AC20" si="4">SUM(Z10:AB10)</f>
        <v>0</v>
      </c>
      <c r="AD10" s="28"/>
      <c r="AE10" s="79">
        <v>6825284</v>
      </c>
      <c r="AF10" s="143"/>
      <c r="AG10" s="29">
        <f t="shared" ref="AG10:AG14" si="5">SUM(AD10:AF10)</f>
        <v>6825284</v>
      </c>
      <c r="AH10" s="29">
        <f t="shared" si="0"/>
        <v>6825284</v>
      </c>
      <c r="AI10" s="109">
        <f t="shared" ref="AI10:AI14" si="6">IF(ISERROR(AH10/$J$8),0,AH10/$J$8)</f>
        <v>5.4676834580610241E-2</v>
      </c>
      <c r="AJ10" s="109">
        <f t="shared" si="1"/>
        <v>7.1983951066186523E-4</v>
      </c>
    </row>
    <row r="11" spans="1:36" ht="24.95" customHeight="1" outlineLevel="1" x14ac:dyDescent="0.25">
      <c r="A11" s="390">
        <v>3</v>
      </c>
      <c r="B11" s="390"/>
      <c r="C11" s="424" t="s">
        <v>754</v>
      </c>
      <c r="D11" s="494">
        <v>44863</v>
      </c>
      <c r="E11" s="260" t="s">
        <v>133</v>
      </c>
      <c r="F11" s="262" t="s">
        <v>751</v>
      </c>
      <c r="G11" s="360" t="s">
        <v>752</v>
      </c>
      <c r="H11" s="391"/>
      <c r="I11" s="391"/>
      <c r="J11" s="688"/>
      <c r="K11" s="423">
        <v>8646068</v>
      </c>
      <c r="L11" s="44"/>
      <c r="M11" s="28"/>
      <c r="N11" s="28"/>
      <c r="O11" s="28"/>
      <c r="P11" s="154"/>
      <c r="Q11" s="15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79">
        <v>8646068</v>
      </c>
      <c r="AF11" s="143"/>
      <c r="AG11" s="29">
        <f t="shared" si="5"/>
        <v>8646068</v>
      </c>
      <c r="AH11" s="29">
        <f t="shared" si="0"/>
        <v>8646068</v>
      </c>
      <c r="AI11" s="109">
        <f t="shared" si="6"/>
        <v>6.9262997672874513E-2</v>
      </c>
      <c r="AJ11" s="109">
        <f t="shared" si="1"/>
        <v>9.1187141198362037E-4</v>
      </c>
    </row>
    <row r="12" spans="1:36" s="11" customFormat="1" ht="24.95" customHeight="1" outlineLevel="1" x14ac:dyDescent="0.25">
      <c r="A12" s="390">
        <v>4</v>
      </c>
      <c r="B12" s="390"/>
      <c r="C12" s="424" t="s">
        <v>755</v>
      </c>
      <c r="D12" s="494">
        <v>44863</v>
      </c>
      <c r="E12" s="260" t="s">
        <v>756</v>
      </c>
      <c r="F12" s="262" t="s">
        <v>751</v>
      </c>
      <c r="G12" s="360" t="s">
        <v>752</v>
      </c>
      <c r="H12" s="391"/>
      <c r="I12" s="391"/>
      <c r="J12" s="688"/>
      <c r="K12" s="423">
        <v>8462765</v>
      </c>
      <c r="L12" s="44"/>
      <c r="M12" s="28"/>
      <c r="N12" s="28"/>
      <c r="O12" s="28"/>
      <c r="P12" s="154"/>
      <c r="Q12" s="15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79">
        <v>8462765</v>
      </c>
      <c r="AF12" s="143"/>
      <c r="AG12" s="29">
        <f t="shared" si="5"/>
        <v>8462765</v>
      </c>
      <c r="AH12" s="29">
        <f t="shared" si="0"/>
        <v>8462765</v>
      </c>
      <c r="AI12" s="109">
        <f t="shared" si="6"/>
        <v>6.779457118554745E-2</v>
      </c>
      <c r="AJ12" s="109">
        <f t="shared" si="1"/>
        <v>8.9253906745072591E-4</v>
      </c>
    </row>
    <row r="13" spans="1:36" s="11" customFormat="1" ht="24.95" customHeight="1" outlineLevel="1" x14ac:dyDescent="0.25">
      <c r="A13" s="390">
        <v>5</v>
      </c>
      <c r="B13" s="390"/>
      <c r="C13" s="424" t="s">
        <v>757</v>
      </c>
      <c r="D13" s="494">
        <v>44890</v>
      </c>
      <c r="E13" s="260" t="s">
        <v>145</v>
      </c>
      <c r="F13" s="262" t="s">
        <v>751</v>
      </c>
      <c r="G13" s="360" t="s">
        <v>752</v>
      </c>
      <c r="H13" s="391"/>
      <c r="I13" s="391"/>
      <c r="J13" s="688"/>
      <c r="K13" s="423">
        <v>18285953</v>
      </c>
      <c r="L13" s="44"/>
      <c r="M13" s="28"/>
      <c r="N13" s="28"/>
      <c r="O13" s="28"/>
      <c r="P13" s="156"/>
      <c r="Q13" s="156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79">
        <v>18285953</v>
      </c>
      <c r="AF13" s="143"/>
      <c r="AG13" s="29">
        <f t="shared" si="5"/>
        <v>18285953</v>
      </c>
      <c r="AH13" s="29">
        <f t="shared" si="0"/>
        <v>18285953</v>
      </c>
      <c r="AI13" s="109">
        <f t="shared" si="6"/>
        <v>0.14648738826542801</v>
      </c>
      <c r="AJ13" s="109">
        <f t="shared" si="1"/>
        <v>1.9285573258938189E-3</v>
      </c>
    </row>
    <row r="14" spans="1:36" ht="24.95" customHeight="1" outlineLevel="1" x14ac:dyDescent="0.25">
      <c r="A14" s="390">
        <v>6</v>
      </c>
      <c r="B14" s="390"/>
      <c r="C14" s="424" t="s">
        <v>758</v>
      </c>
      <c r="D14" s="494">
        <v>44884</v>
      </c>
      <c r="E14" s="260" t="s">
        <v>143</v>
      </c>
      <c r="F14" s="262" t="s">
        <v>751</v>
      </c>
      <c r="G14" s="360" t="s">
        <v>752</v>
      </c>
      <c r="H14" s="391"/>
      <c r="I14" s="391"/>
      <c r="J14" s="688"/>
      <c r="K14" s="423">
        <v>8462765</v>
      </c>
      <c r="L14" s="44"/>
      <c r="M14" s="28"/>
      <c r="N14" s="28"/>
      <c r="O14" s="288"/>
      <c r="P14" s="262"/>
      <c r="Q14" s="262"/>
      <c r="R14" s="95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79">
        <v>8462765</v>
      </c>
      <c r="AF14" s="143"/>
      <c r="AG14" s="29">
        <f t="shared" si="5"/>
        <v>8462765</v>
      </c>
      <c r="AH14" s="29">
        <f t="shared" si="0"/>
        <v>8462765</v>
      </c>
      <c r="AI14" s="109">
        <f t="shared" si="6"/>
        <v>6.779457118554745E-2</v>
      </c>
      <c r="AJ14" s="109">
        <f t="shared" si="1"/>
        <v>8.9253906745072591E-4</v>
      </c>
    </row>
    <row r="15" spans="1:36" ht="24.95" customHeight="1" outlineLevel="1" x14ac:dyDescent="0.25">
      <c r="A15" s="390">
        <v>7</v>
      </c>
      <c r="B15" s="390"/>
      <c r="C15" s="360" t="s">
        <v>759</v>
      </c>
      <c r="D15" s="494">
        <v>44901</v>
      </c>
      <c r="E15" s="260" t="s">
        <v>145</v>
      </c>
      <c r="F15" s="262" t="s">
        <v>751</v>
      </c>
      <c r="G15" s="360" t="s">
        <v>752</v>
      </c>
      <c r="H15" s="391"/>
      <c r="I15" s="391"/>
      <c r="J15" s="688"/>
      <c r="K15" s="423">
        <v>18912000</v>
      </c>
      <c r="L15" s="329"/>
      <c r="M15" s="28"/>
      <c r="N15" s="28"/>
      <c r="O15" s="288"/>
      <c r="P15" s="262"/>
      <c r="Q15" s="262"/>
      <c r="R15" s="95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79"/>
      <c r="AF15" s="423">
        <v>18912000</v>
      </c>
      <c r="AG15" s="29">
        <f t="shared" ref="AG15:AG20" si="7">SUM(AD15:AF15)</f>
        <v>18912000</v>
      </c>
      <c r="AH15" s="29">
        <f t="shared" ref="AH15:AH20" si="8">SUM(U15,Y15,AC15,AG15)</f>
        <v>18912000</v>
      </c>
      <c r="AI15" s="109">
        <f t="shared" ref="AI15:AI20" si="9">IF(ISERROR(AH15/$J$8),0,AH15/$J$8)</f>
        <v>0.15150260349437486</v>
      </c>
      <c r="AJ15" s="109">
        <f t="shared" ref="AJ15:AJ20" si="10">IF(ISERROR(AH15/$AH$676),"-",AH15/$AH$676)</f>
        <v>1.9945843756299657E-3</v>
      </c>
    </row>
    <row r="16" spans="1:36" ht="24.95" customHeight="1" outlineLevel="1" x14ac:dyDescent="0.25">
      <c r="A16" s="390">
        <v>8</v>
      </c>
      <c r="B16" s="390"/>
      <c r="C16" s="360" t="s">
        <v>760</v>
      </c>
      <c r="D16" s="494">
        <v>44893</v>
      </c>
      <c r="E16" s="260" t="s">
        <v>133</v>
      </c>
      <c r="F16" s="262" t="s">
        <v>751</v>
      </c>
      <c r="G16" s="360" t="s">
        <v>752</v>
      </c>
      <c r="H16" s="391"/>
      <c r="I16" s="391"/>
      <c r="J16" s="688"/>
      <c r="K16" s="423">
        <v>7250000</v>
      </c>
      <c r="L16" s="329"/>
      <c r="M16" s="28"/>
      <c r="N16" s="28"/>
      <c r="O16" s="288"/>
      <c r="P16" s="262"/>
      <c r="Q16" s="262"/>
      <c r="R16" s="95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79"/>
      <c r="AF16" s="423">
        <v>7250000</v>
      </c>
      <c r="AG16" s="29">
        <f t="shared" si="7"/>
        <v>7250000</v>
      </c>
      <c r="AH16" s="29">
        <f t="shared" si="8"/>
        <v>7250000</v>
      </c>
      <c r="AI16" s="109">
        <f t="shared" si="9"/>
        <v>5.8079202375963292E-2</v>
      </c>
      <c r="AJ16" s="109">
        <f t="shared" si="10"/>
        <v>7.6463286396559081E-4</v>
      </c>
    </row>
    <row r="17" spans="1:36" ht="24.95" customHeight="1" outlineLevel="1" x14ac:dyDescent="0.25">
      <c r="A17" s="390">
        <v>9</v>
      </c>
      <c r="B17" s="390"/>
      <c r="C17" s="360" t="s">
        <v>761</v>
      </c>
      <c r="D17" s="494">
        <v>44879</v>
      </c>
      <c r="E17" s="260" t="s">
        <v>139</v>
      </c>
      <c r="F17" s="262" t="s">
        <v>751</v>
      </c>
      <c r="G17" s="360" t="s">
        <v>752</v>
      </c>
      <c r="H17" s="391"/>
      <c r="I17" s="391"/>
      <c r="J17" s="688"/>
      <c r="K17" s="423">
        <v>7250000</v>
      </c>
      <c r="L17" s="329"/>
      <c r="M17" s="28"/>
      <c r="N17" s="28"/>
      <c r="O17" s="288"/>
      <c r="P17" s="262"/>
      <c r="Q17" s="262"/>
      <c r="R17" s="95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79"/>
      <c r="AF17" s="423">
        <v>7250000</v>
      </c>
      <c r="AG17" s="29">
        <f t="shared" si="7"/>
        <v>7250000</v>
      </c>
      <c r="AH17" s="29">
        <f t="shared" si="8"/>
        <v>7250000</v>
      </c>
      <c r="AI17" s="109">
        <f t="shared" si="9"/>
        <v>5.8079202375963292E-2</v>
      </c>
      <c r="AJ17" s="109">
        <f t="shared" si="10"/>
        <v>7.6463286396559081E-4</v>
      </c>
    </row>
    <row r="18" spans="1:36" ht="24.95" customHeight="1" outlineLevel="1" x14ac:dyDescent="0.25">
      <c r="A18" s="390">
        <v>10</v>
      </c>
      <c r="B18" s="390"/>
      <c r="C18" s="360" t="s">
        <v>762</v>
      </c>
      <c r="D18" s="494">
        <v>44880</v>
      </c>
      <c r="E18" s="260" t="s">
        <v>141</v>
      </c>
      <c r="F18" s="262" t="s">
        <v>751</v>
      </c>
      <c r="G18" s="360" t="s">
        <v>752</v>
      </c>
      <c r="H18" s="391"/>
      <c r="I18" s="391"/>
      <c r="J18" s="688"/>
      <c r="K18" s="423">
        <v>9000000</v>
      </c>
      <c r="L18" s="329"/>
      <c r="M18" s="28"/>
      <c r="N18" s="28"/>
      <c r="O18" s="288"/>
      <c r="P18" s="262"/>
      <c r="Q18" s="262"/>
      <c r="R18" s="95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79"/>
      <c r="AF18" s="423">
        <v>9000000</v>
      </c>
      <c r="AG18" s="29">
        <f t="shared" si="7"/>
        <v>9000000</v>
      </c>
      <c r="AH18" s="29">
        <f t="shared" si="8"/>
        <v>9000000</v>
      </c>
      <c r="AI18" s="109">
        <f t="shared" si="9"/>
        <v>7.2098320190850981E-2</v>
      </c>
      <c r="AJ18" s="109">
        <f t="shared" si="10"/>
        <v>9.4919941733659547E-4</v>
      </c>
    </row>
    <row r="19" spans="1:36" ht="24.95" customHeight="1" outlineLevel="1" x14ac:dyDescent="0.25">
      <c r="A19" s="390">
        <v>11</v>
      </c>
      <c r="B19" s="390"/>
      <c r="C19" s="360" t="s">
        <v>763</v>
      </c>
      <c r="D19" s="494">
        <v>44879</v>
      </c>
      <c r="E19" s="260" t="s">
        <v>137</v>
      </c>
      <c r="F19" s="262" t="s">
        <v>751</v>
      </c>
      <c r="G19" s="360" t="s">
        <v>752</v>
      </c>
      <c r="H19" s="391"/>
      <c r="I19" s="391"/>
      <c r="J19" s="688"/>
      <c r="K19" s="423">
        <v>12712000</v>
      </c>
      <c r="L19" s="329"/>
      <c r="M19" s="28"/>
      <c r="N19" s="28"/>
      <c r="O19" s="288"/>
      <c r="P19" s="262"/>
      <c r="Q19" s="262"/>
      <c r="R19" s="95"/>
      <c r="S19" s="28"/>
      <c r="T19" s="28"/>
      <c r="U19" s="29">
        <f t="shared" si="2"/>
        <v>0</v>
      </c>
      <c r="V19" s="28"/>
      <c r="W19" s="28"/>
      <c r="X19" s="28"/>
      <c r="Y19" s="29">
        <f t="shared" si="3"/>
        <v>0</v>
      </c>
      <c r="Z19" s="28"/>
      <c r="AA19" s="28"/>
      <c r="AB19" s="28"/>
      <c r="AC19" s="29">
        <f t="shared" si="4"/>
        <v>0</v>
      </c>
      <c r="AD19" s="28"/>
      <c r="AE19" s="79"/>
      <c r="AF19" s="423">
        <v>12712000</v>
      </c>
      <c r="AG19" s="29">
        <f t="shared" si="7"/>
        <v>12712000</v>
      </c>
      <c r="AH19" s="29">
        <f t="shared" si="8"/>
        <v>12712000</v>
      </c>
      <c r="AI19" s="109">
        <f t="shared" si="9"/>
        <v>0.10183487180734418</v>
      </c>
      <c r="AJ19" s="109">
        <f t="shared" si="10"/>
        <v>1.340691443686978E-3</v>
      </c>
    </row>
    <row r="20" spans="1:36" ht="24.95" customHeight="1" outlineLevel="1" x14ac:dyDescent="0.25">
      <c r="A20" s="390">
        <v>12</v>
      </c>
      <c r="B20" s="390"/>
      <c r="C20" s="360" t="s">
        <v>764</v>
      </c>
      <c r="D20" s="494">
        <v>44531</v>
      </c>
      <c r="E20" s="260" t="s">
        <v>765</v>
      </c>
      <c r="F20" s="262" t="s">
        <v>751</v>
      </c>
      <c r="G20" s="360" t="s">
        <v>752</v>
      </c>
      <c r="H20" s="391"/>
      <c r="I20" s="391"/>
      <c r="J20" s="689"/>
      <c r="K20" s="423">
        <v>12197419</v>
      </c>
      <c r="L20" s="329"/>
      <c r="M20" s="28"/>
      <c r="N20" s="28"/>
      <c r="O20" s="288"/>
      <c r="P20" s="262"/>
      <c r="Q20" s="262"/>
      <c r="R20" s="95"/>
      <c r="S20" s="28"/>
      <c r="T20" s="28"/>
      <c r="U20" s="29">
        <f t="shared" si="2"/>
        <v>0</v>
      </c>
      <c r="V20" s="28"/>
      <c r="W20" s="28"/>
      <c r="X20" s="28"/>
      <c r="Y20" s="29">
        <f t="shared" si="3"/>
        <v>0</v>
      </c>
      <c r="Z20" s="28"/>
      <c r="AA20" s="28"/>
      <c r="AB20" s="28"/>
      <c r="AC20" s="29">
        <f t="shared" si="4"/>
        <v>0</v>
      </c>
      <c r="AD20" s="28"/>
      <c r="AE20" s="79"/>
      <c r="AF20" s="423">
        <v>12197419</v>
      </c>
      <c r="AG20" s="29">
        <f t="shared" si="7"/>
        <v>12197419</v>
      </c>
      <c r="AH20" s="29">
        <f t="shared" si="8"/>
        <v>12197419</v>
      </c>
      <c r="AI20" s="109">
        <f t="shared" si="9"/>
        <v>9.7712602284885486E-2</v>
      </c>
      <c r="AJ20" s="109">
        <f t="shared" si="10"/>
        <v>1.2864203342011465E-3</v>
      </c>
    </row>
    <row r="21" spans="1:36" s="11" customFormat="1" ht="12.75" customHeight="1" x14ac:dyDescent="0.25">
      <c r="A21" s="669" t="s">
        <v>47</v>
      </c>
      <c r="B21" s="579"/>
      <c r="C21" s="579"/>
      <c r="D21" s="579"/>
      <c r="E21" s="579"/>
      <c r="F21" s="579"/>
      <c r="G21" s="579"/>
      <c r="H21" s="579"/>
      <c r="I21" s="670"/>
      <c r="J21" s="231">
        <f>+J8</f>
        <v>124829538</v>
      </c>
      <c r="K21" s="222">
        <f>SUM(K9:K20)</f>
        <v>124829538</v>
      </c>
      <c r="L21" s="528"/>
      <c r="M21" s="222">
        <f>SUM(M9:M14)</f>
        <v>0</v>
      </c>
      <c r="N21" s="222">
        <f>SUM(N9:N14)</f>
        <v>0</v>
      </c>
      <c r="O21" s="222">
        <f>SUM(O9:O14)</f>
        <v>0</v>
      </c>
      <c r="P21" s="249"/>
      <c r="Q21" s="539"/>
      <c r="R21" s="222">
        <f>SUM(R9:R14)</f>
        <v>0</v>
      </c>
      <c r="S21" s="222">
        <f>SUM(S9:S14)</f>
        <v>0</v>
      </c>
      <c r="T21" s="222">
        <f>SUM(T9:T14)</f>
        <v>0</v>
      </c>
      <c r="U21" s="222">
        <f>SUM(U9:U20)</f>
        <v>0</v>
      </c>
      <c r="V21" s="222">
        <f>SUM(V9:V14)</f>
        <v>0</v>
      </c>
      <c r="W21" s="222">
        <f>SUM(W9:W14)</f>
        <v>0</v>
      </c>
      <c r="X21" s="222">
        <f>SUM(X9:X14)</f>
        <v>0</v>
      </c>
      <c r="Y21" s="222">
        <f>SUM(Y9:Y20)</f>
        <v>0</v>
      </c>
      <c r="Z21" s="222">
        <f>SUM(Z9:Z14)</f>
        <v>0</v>
      </c>
      <c r="AA21" s="222">
        <f>SUM(AA9:AA14)</f>
        <v>0</v>
      </c>
      <c r="AB21" s="222">
        <f>SUM(AB9:AB14)</f>
        <v>0</v>
      </c>
      <c r="AC21" s="222">
        <f>SUM(AC9:AC20)</f>
        <v>0</v>
      </c>
      <c r="AD21" s="222">
        <f>SUM(AD9:AD14)</f>
        <v>0</v>
      </c>
      <c r="AE21" s="222">
        <f>SUM(AE9:AE20)</f>
        <v>57508119</v>
      </c>
      <c r="AF21" s="222">
        <f>SUM(AF9:AF20)</f>
        <v>67321419</v>
      </c>
      <c r="AG21" s="222">
        <f>SUM(AG9:AG20)</f>
        <v>124829538</v>
      </c>
      <c r="AH21" s="222">
        <f>SUM(AH9:AH20)</f>
        <v>124829538</v>
      </c>
      <c r="AI21" s="230">
        <f>IF(ISERROR(AH21/J21),0,AH21/J21)</f>
        <v>1</v>
      </c>
      <c r="AJ21" s="230">
        <f>IF(ISERROR(AH21/$AH$676),0,AH21/$AH$676)</f>
        <v>1.3165347192888489E-2</v>
      </c>
    </row>
    <row r="22" spans="1:36" ht="12.75" customHeight="1" x14ac:dyDescent="0.25">
      <c r="A22" s="620" t="s">
        <v>48</v>
      </c>
      <c r="B22" s="621"/>
      <c r="C22" s="621"/>
      <c r="D22" s="621"/>
      <c r="E22" s="622"/>
      <c r="F22" s="16"/>
      <c r="G22" s="5"/>
      <c r="H22" s="17"/>
      <c r="I22" s="17"/>
      <c r="J22" s="628">
        <v>158259861</v>
      </c>
      <c r="K22" s="7"/>
      <c r="L22" s="18"/>
      <c r="M22" s="19"/>
      <c r="N22" s="19"/>
      <c r="O22" s="19"/>
      <c r="P22" s="5"/>
      <c r="Q22" s="20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108"/>
      <c r="AJ22" s="108"/>
    </row>
    <row r="23" spans="1:36" s="11" customFormat="1" ht="24.75" customHeight="1" outlineLevel="1" x14ac:dyDescent="0.25">
      <c r="A23" s="22">
        <v>1</v>
      </c>
      <c r="B23" s="22"/>
      <c r="C23" s="360" t="s">
        <v>766</v>
      </c>
      <c r="D23" s="494">
        <v>44487</v>
      </c>
      <c r="E23" s="425" t="s">
        <v>159</v>
      </c>
      <c r="F23" s="262" t="s">
        <v>751</v>
      </c>
      <c r="G23" s="360" t="s">
        <v>752</v>
      </c>
      <c r="H23" s="25"/>
      <c r="I23" s="25"/>
      <c r="J23" s="629"/>
      <c r="K23" s="423">
        <v>23888495</v>
      </c>
      <c r="L23" s="44"/>
      <c r="M23" s="28"/>
      <c r="N23" s="28"/>
      <c r="O23" s="28"/>
      <c r="P23" s="78"/>
      <c r="Q23" s="78"/>
      <c r="R23" s="28"/>
      <c r="S23" s="28"/>
      <c r="T23" s="28"/>
      <c r="U23" s="29">
        <f>SUM(R23:T23)</f>
        <v>0</v>
      </c>
      <c r="V23" s="28"/>
      <c r="W23" s="28"/>
      <c r="X23" s="28"/>
      <c r="Y23" s="29">
        <f>SUM(V23:X23)</f>
        <v>0</v>
      </c>
      <c r="Z23" s="28"/>
      <c r="AA23" s="28"/>
      <c r="AB23" s="28"/>
      <c r="AC23" s="29">
        <f>SUM(Z23:AB23)</f>
        <v>0</v>
      </c>
      <c r="AD23" s="28"/>
      <c r="AE23" s="143"/>
      <c r="AF23" s="423">
        <v>23888495</v>
      </c>
      <c r="AG23" s="29">
        <f>SUM(AD23:AF23)</f>
        <v>23888495</v>
      </c>
      <c r="AH23" s="29">
        <f t="shared" ref="AH23:AH32" si="11">SUM(U23,Y23,AC23,AG23)</f>
        <v>23888495</v>
      </c>
      <c r="AI23" s="109">
        <f>IF(ISERROR(AH23/$J$22),0,AH23/$J$22)</f>
        <v>0.15094474902894045</v>
      </c>
      <c r="AJ23" s="109">
        <f>IF(ISERROR(AH23/$AH$676),"-",AH23/$AH$676)</f>
        <v>2.5194383927831304E-3</v>
      </c>
    </row>
    <row r="24" spans="1:36" s="11" customFormat="1" ht="24.75" customHeight="1" outlineLevel="1" x14ac:dyDescent="0.25">
      <c r="A24" s="22">
        <v>2</v>
      </c>
      <c r="B24" s="22"/>
      <c r="C24" s="360" t="s">
        <v>767</v>
      </c>
      <c r="D24" s="494">
        <v>44509</v>
      </c>
      <c r="E24" s="425" t="s">
        <v>157</v>
      </c>
      <c r="F24" s="262" t="s">
        <v>751</v>
      </c>
      <c r="G24" s="360" t="s">
        <v>752</v>
      </c>
      <c r="H24" s="33"/>
      <c r="I24" s="33"/>
      <c r="J24" s="629"/>
      <c r="K24" s="423">
        <v>8646068</v>
      </c>
      <c r="L24" s="44"/>
      <c r="M24" s="28"/>
      <c r="N24" s="28"/>
      <c r="O24" s="28"/>
      <c r="P24" s="154"/>
      <c r="Q24" s="154"/>
      <c r="R24" s="28"/>
      <c r="S24" s="28"/>
      <c r="T24" s="28"/>
      <c r="U24" s="29">
        <f t="shared" ref="U24:U32" si="12">SUM(R24:T24)</f>
        <v>0</v>
      </c>
      <c r="V24" s="28"/>
      <c r="W24" s="28"/>
      <c r="X24" s="28"/>
      <c r="Y24" s="29">
        <f t="shared" ref="Y24:Y32" si="13">SUM(V24:X24)</f>
        <v>0</v>
      </c>
      <c r="Z24" s="28"/>
      <c r="AA24" s="28"/>
      <c r="AB24" s="28"/>
      <c r="AC24" s="29">
        <f t="shared" ref="AC24:AC32" si="14">SUM(Z24:AB24)</f>
        <v>0</v>
      </c>
      <c r="AD24" s="28"/>
      <c r="AE24" s="144"/>
      <c r="AF24" s="423">
        <v>8646068</v>
      </c>
      <c r="AG24" s="29">
        <f t="shared" ref="AG24:AG32" si="15">SUM(AD24:AF24)</f>
        <v>8646068</v>
      </c>
      <c r="AH24" s="29">
        <f t="shared" si="11"/>
        <v>8646068</v>
      </c>
      <c r="AI24" s="109">
        <f t="shared" ref="AI24:AI32" si="16">IF(ISERROR(AH24/$J$22),0,AH24/$J$22)</f>
        <v>5.4632096511193072E-2</v>
      </c>
      <c r="AJ24" s="109">
        <f t="shared" ref="AJ24:AJ32" si="17">IF(ISERROR(AH24/$AH$676),"-",AH24/$AH$676)</f>
        <v>9.1187141198362037E-4</v>
      </c>
    </row>
    <row r="25" spans="1:36" ht="24.75" customHeight="1" outlineLevel="1" x14ac:dyDescent="0.25">
      <c r="A25" s="22">
        <v>3</v>
      </c>
      <c r="B25" s="22"/>
      <c r="C25" s="360" t="s">
        <v>768</v>
      </c>
      <c r="D25" s="494">
        <v>44487</v>
      </c>
      <c r="E25" s="425" t="s">
        <v>769</v>
      </c>
      <c r="F25" s="262" t="s">
        <v>751</v>
      </c>
      <c r="G25" s="360" t="s">
        <v>752</v>
      </c>
      <c r="H25" s="33"/>
      <c r="I25" s="33"/>
      <c r="J25" s="629"/>
      <c r="K25" s="423">
        <v>6825284</v>
      </c>
      <c r="L25" s="44"/>
      <c r="M25" s="28"/>
      <c r="N25" s="28"/>
      <c r="O25" s="28"/>
      <c r="P25" s="154"/>
      <c r="Q25" s="154"/>
      <c r="R25" s="28"/>
      <c r="S25" s="28"/>
      <c r="T25" s="28"/>
      <c r="U25" s="29">
        <f t="shared" si="12"/>
        <v>0</v>
      </c>
      <c r="V25" s="28"/>
      <c r="W25" s="28"/>
      <c r="X25" s="28"/>
      <c r="Y25" s="29">
        <f t="shared" si="13"/>
        <v>0</v>
      </c>
      <c r="Z25" s="28"/>
      <c r="AA25" s="28"/>
      <c r="AB25" s="28"/>
      <c r="AC25" s="29">
        <f t="shared" si="14"/>
        <v>0</v>
      </c>
      <c r="AD25" s="28"/>
      <c r="AE25" s="144"/>
      <c r="AF25" s="423">
        <v>6825284</v>
      </c>
      <c r="AG25" s="29">
        <f t="shared" si="15"/>
        <v>6825284</v>
      </c>
      <c r="AH25" s="29">
        <f t="shared" si="11"/>
        <v>6825284</v>
      </c>
      <c r="AI25" s="109">
        <f t="shared" si="16"/>
        <v>4.3127069345776814E-2</v>
      </c>
      <c r="AJ25" s="109">
        <f t="shared" si="17"/>
        <v>7.1983951066186523E-4</v>
      </c>
    </row>
    <row r="26" spans="1:36" s="11" customFormat="1" ht="24.75" customHeight="1" outlineLevel="1" x14ac:dyDescent="0.25">
      <c r="A26" s="22">
        <v>4</v>
      </c>
      <c r="B26" s="22"/>
      <c r="C26" s="360" t="s">
        <v>770</v>
      </c>
      <c r="D26" s="494">
        <v>44497</v>
      </c>
      <c r="E26" s="425" t="s">
        <v>771</v>
      </c>
      <c r="F26" s="262" t="s">
        <v>751</v>
      </c>
      <c r="G26" s="360" t="s">
        <v>752</v>
      </c>
      <c r="H26" s="33"/>
      <c r="I26" s="33"/>
      <c r="J26" s="629"/>
      <c r="K26" s="423">
        <v>12197419</v>
      </c>
      <c r="L26" s="44"/>
      <c r="M26" s="28"/>
      <c r="N26" s="28"/>
      <c r="O26" s="28"/>
      <c r="P26" s="154"/>
      <c r="Q26" s="154"/>
      <c r="R26" s="28"/>
      <c r="S26" s="28"/>
      <c r="T26" s="28"/>
      <c r="U26" s="29">
        <f t="shared" si="12"/>
        <v>0</v>
      </c>
      <c r="V26" s="28"/>
      <c r="W26" s="28"/>
      <c r="X26" s="28"/>
      <c r="Y26" s="29">
        <f t="shared" si="13"/>
        <v>0</v>
      </c>
      <c r="Z26" s="28"/>
      <c r="AA26" s="28"/>
      <c r="AB26" s="28"/>
      <c r="AC26" s="29">
        <f t="shared" si="14"/>
        <v>0</v>
      </c>
      <c r="AD26" s="28"/>
      <c r="AE26" s="144"/>
      <c r="AF26" s="423">
        <v>12197419</v>
      </c>
      <c r="AG26" s="29">
        <f t="shared" si="15"/>
        <v>12197419</v>
      </c>
      <c r="AH26" s="29">
        <f t="shared" si="11"/>
        <v>12197419</v>
      </c>
      <c r="AI26" s="109">
        <f t="shared" si="16"/>
        <v>7.7072094736643296E-2</v>
      </c>
      <c r="AJ26" s="109">
        <f t="shared" si="17"/>
        <v>1.2864203342011465E-3</v>
      </c>
    </row>
    <row r="27" spans="1:36" s="11" customFormat="1" ht="24.75" customHeight="1" outlineLevel="1" x14ac:dyDescent="0.25">
      <c r="A27" s="22">
        <v>5</v>
      </c>
      <c r="B27" s="22"/>
      <c r="C27" s="360" t="s">
        <v>772</v>
      </c>
      <c r="D27" s="494">
        <v>44476</v>
      </c>
      <c r="E27" s="425" t="s">
        <v>151</v>
      </c>
      <c r="F27" s="262" t="s">
        <v>751</v>
      </c>
      <c r="G27" s="360" t="s">
        <v>752</v>
      </c>
      <c r="H27" s="33"/>
      <c r="I27" s="33"/>
      <c r="J27" s="629"/>
      <c r="K27" s="423">
        <v>25187595</v>
      </c>
      <c r="L27" s="44"/>
      <c r="M27" s="28"/>
      <c r="N27" s="28"/>
      <c r="O27" s="28"/>
      <c r="P27" s="154"/>
      <c r="Q27" s="154"/>
      <c r="R27" s="28"/>
      <c r="S27" s="28"/>
      <c r="T27" s="28"/>
      <c r="U27" s="29">
        <f t="shared" si="12"/>
        <v>0</v>
      </c>
      <c r="V27" s="28"/>
      <c r="W27" s="28"/>
      <c r="X27" s="28"/>
      <c r="Y27" s="29">
        <f t="shared" si="13"/>
        <v>0</v>
      </c>
      <c r="Z27" s="28"/>
      <c r="AA27" s="28"/>
      <c r="AB27" s="28"/>
      <c r="AC27" s="29">
        <f t="shared" si="14"/>
        <v>0</v>
      </c>
      <c r="AD27" s="28"/>
      <c r="AE27" s="144"/>
      <c r="AF27" s="423">
        <v>25187595</v>
      </c>
      <c r="AG27" s="29">
        <f t="shared" si="15"/>
        <v>25187595</v>
      </c>
      <c r="AH27" s="29">
        <f t="shared" si="11"/>
        <v>25187595</v>
      </c>
      <c r="AI27" s="109">
        <f t="shared" si="16"/>
        <v>0.15915340024214983</v>
      </c>
      <c r="AJ27" s="109">
        <f t="shared" si="17"/>
        <v>2.6564500553455717E-3</v>
      </c>
    </row>
    <row r="28" spans="1:36" ht="24.75" customHeight="1" outlineLevel="1" x14ac:dyDescent="0.25">
      <c r="A28" s="22">
        <v>6</v>
      </c>
      <c r="B28" s="22"/>
      <c r="C28" s="360" t="s">
        <v>773</v>
      </c>
      <c r="D28" s="494">
        <v>44908</v>
      </c>
      <c r="E28" s="425" t="s">
        <v>159</v>
      </c>
      <c r="F28" s="262" t="s">
        <v>751</v>
      </c>
      <c r="G28" s="360" t="s">
        <v>752</v>
      </c>
      <c r="H28" s="33"/>
      <c r="I28" s="33"/>
      <c r="J28" s="629"/>
      <c r="K28" s="423">
        <v>25200000</v>
      </c>
      <c r="L28" s="44"/>
      <c r="M28" s="28"/>
      <c r="N28" s="28"/>
      <c r="O28" s="28"/>
      <c r="P28" s="154"/>
      <c r="Q28" s="154"/>
      <c r="R28" s="28"/>
      <c r="S28" s="28"/>
      <c r="T28" s="28"/>
      <c r="U28" s="29">
        <f t="shared" si="12"/>
        <v>0</v>
      </c>
      <c r="V28" s="28"/>
      <c r="W28" s="28"/>
      <c r="X28" s="28"/>
      <c r="Y28" s="29">
        <f t="shared" si="13"/>
        <v>0</v>
      </c>
      <c r="Z28" s="28"/>
      <c r="AA28" s="28"/>
      <c r="AB28" s="28"/>
      <c r="AC28" s="29">
        <f t="shared" si="14"/>
        <v>0</v>
      </c>
      <c r="AD28" s="28"/>
      <c r="AE28" s="144"/>
      <c r="AF28" s="423">
        <v>25200000</v>
      </c>
      <c r="AG28" s="29">
        <f t="shared" si="15"/>
        <v>25200000</v>
      </c>
      <c r="AH28" s="29">
        <f t="shared" si="11"/>
        <v>25200000</v>
      </c>
      <c r="AI28" s="109">
        <f t="shared" si="16"/>
        <v>0.15923178398343216</v>
      </c>
      <c r="AJ28" s="109">
        <f t="shared" si="17"/>
        <v>2.657758368542467E-3</v>
      </c>
    </row>
    <row r="29" spans="1:36" s="11" customFormat="1" ht="24.75" customHeight="1" outlineLevel="1" x14ac:dyDescent="0.25">
      <c r="A29" s="22">
        <v>7</v>
      </c>
      <c r="B29" s="22"/>
      <c r="C29" s="360" t="s">
        <v>774</v>
      </c>
      <c r="D29" s="494">
        <v>44886</v>
      </c>
      <c r="E29" s="425" t="s">
        <v>775</v>
      </c>
      <c r="F29" s="262" t="s">
        <v>751</v>
      </c>
      <c r="G29" s="360" t="s">
        <v>752</v>
      </c>
      <c r="H29" s="33"/>
      <c r="I29" s="33"/>
      <c r="J29" s="629"/>
      <c r="K29" s="423">
        <v>9000000</v>
      </c>
      <c r="L29" s="44"/>
      <c r="M29" s="28"/>
      <c r="N29" s="28"/>
      <c r="O29" s="28"/>
      <c r="P29" s="154"/>
      <c r="Q29" s="154"/>
      <c r="R29" s="28"/>
      <c r="S29" s="28"/>
      <c r="T29" s="28"/>
      <c r="U29" s="29">
        <f t="shared" si="12"/>
        <v>0</v>
      </c>
      <c r="V29" s="28"/>
      <c r="W29" s="28"/>
      <c r="X29" s="28"/>
      <c r="Y29" s="29">
        <f t="shared" si="13"/>
        <v>0</v>
      </c>
      <c r="Z29" s="28"/>
      <c r="AA29" s="28"/>
      <c r="AB29" s="28"/>
      <c r="AC29" s="29">
        <f t="shared" si="14"/>
        <v>0</v>
      </c>
      <c r="AD29" s="28"/>
      <c r="AE29" s="144"/>
      <c r="AF29" s="423">
        <v>9000000</v>
      </c>
      <c r="AG29" s="29">
        <f t="shared" si="15"/>
        <v>9000000</v>
      </c>
      <c r="AH29" s="29">
        <f t="shared" si="11"/>
        <v>9000000</v>
      </c>
      <c r="AI29" s="109">
        <f t="shared" si="16"/>
        <v>5.6868494279797198E-2</v>
      </c>
      <c r="AJ29" s="109">
        <f t="shared" si="17"/>
        <v>9.4919941733659547E-4</v>
      </c>
    </row>
    <row r="30" spans="1:36" s="11" customFormat="1" ht="24.75" customHeight="1" outlineLevel="1" x14ac:dyDescent="0.25">
      <c r="A30" s="22">
        <v>8</v>
      </c>
      <c r="B30" s="22"/>
      <c r="C30" s="360" t="s">
        <v>315</v>
      </c>
      <c r="D30" s="494">
        <v>44875</v>
      </c>
      <c r="E30" s="425" t="s">
        <v>155</v>
      </c>
      <c r="F30" s="262" t="s">
        <v>751</v>
      </c>
      <c r="G30" s="360" t="s">
        <v>752</v>
      </c>
      <c r="H30" s="33"/>
      <c r="I30" s="33"/>
      <c r="J30" s="629"/>
      <c r="K30" s="423">
        <v>7503000</v>
      </c>
      <c r="L30" s="44"/>
      <c r="M30" s="28"/>
      <c r="N30" s="28"/>
      <c r="O30" s="28"/>
      <c r="P30" s="154"/>
      <c r="Q30" s="154"/>
      <c r="R30" s="28"/>
      <c r="S30" s="28"/>
      <c r="T30" s="28"/>
      <c r="U30" s="29">
        <f t="shared" si="12"/>
        <v>0</v>
      </c>
      <c r="V30" s="28"/>
      <c r="W30" s="28"/>
      <c r="X30" s="28"/>
      <c r="Y30" s="29">
        <f t="shared" si="13"/>
        <v>0</v>
      </c>
      <c r="Z30" s="28"/>
      <c r="AA30" s="28"/>
      <c r="AB30" s="28"/>
      <c r="AC30" s="29">
        <f t="shared" si="14"/>
        <v>0</v>
      </c>
      <c r="AD30" s="28"/>
      <c r="AE30" s="144"/>
      <c r="AF30" s="423">
        <v>7503000</v>
      </c>
      <c r="AG30" s="29">
        <f t="shared" si="15"/>
        <v>7503000</v>
      </c>
      <c r="AH30" s="29">
        <f t="shared" si="11"/>
        <v>7503000</v>
      </c>
      <c r="AI30" s="109">
        <f t="shared" si="16"/>
        <v>4.740936806459093E-2</v>
      </c>
      <c r="AJ30" s="109">
        <f t="shared" si="17"/>
        <v>7.913159142529417E-4</v>
      </c>
    </row>
    <row r="31" spans="1:36" ht="24.75" customHeight="1" outlineLevel="1" x14ac:dyDescent="0.25">
      <c r="A31" s="22">
        <v>9</v>
      </c>
      <c r="B31" s="22"/>
      <c r="C31" s="360" t="s">
        <v>776</v>
      </c>
      <c r="D31" s="494">
        <v>44907</v>
      </c>
      <c r="E31" s="425" t="s">
        <v>771</v>
      </c>
      <c r="F31" s="262" t="s">
        <v>751</v>
      </c>
      <c r="G31" s="360" t="s">
        <v>752</v>
      </c>
      <c r="H31" s="33"/>
      <c r="I31" s="33"/>
      <c r="J31" s="629"/>
      <c r="K31" s="423">
        <v>12712000</v>
      </c>
      <c r="L31" s="44"/>
      <c r="M31" s="28"/>
      <c r="N31" s="28"/>
      <c r="O31" s="28"/>
      <c r="P31" s="154"/>
      <c r="Q31" s="154"/>
      <c r="R31" s="28"/>
      <c r="S31" s="28"/>
      <c r="T31" s="28"/>
      <c r="U31" s="29">
        <f t="shared" si="12"/>
        <v>0</v>
      </c>
      <c r="V31" s="28"/>
      <c r="W31" s="28"/>
      <c r="X31" s="28"/>
      <c r="Y31" s="29">
        <f t="shared" si="13"/>
        <v>0</v>
      </c>
      <c r="Z31" s="28"/>
      <c r="AA31" s="28"/>
      <c r="AB31" s="28"/>
      <c r="AC31" s="29">
        <f t="shared" si="14"/>
        <v>0</v>
      </c>
      <c r="AD31" s="28"/>
      <c r="AE31" s="144"/>
      <c r="AF31" s="423">
        <v>12712000</v>
      </c>
      <c r="AG31" s="29">
        <f t="shared" si="15"/>
        <v>12712000</v>
      </c>
      <c r="AH31" s="29">
        <f t="shared" si="11"/>
        <v>12712000</v>
      </c>
      <c r="AI31" s="109">
        <f t="shared" si="16"/>
        <v>8.0323588809420227E-2</v>
      </c>
      <c r="AJ31" s="109">
        <f t="shared" si="17"/>
        <v>1.340691443686978E-3</v>
      </c>
    </row>
    <row r="32" spans="1:36" s="11" customFormat="1" ht="24.75" customHeight="1" outlineLevel="1" x14ac:dyDescent="0.25">
      <c r="A32" s="22">
        <v>10</v>
      </c>
      <c r="B32" s="22"/>
      <c r="C32" s="360" t="s">
        <v>777</v>
      </c>
      <c r="D32" s="494">
        <v>44897</v>
      </c>
      <c r="E32" s="425" t="s">
        <v>151</v>
      </c>
      <c r="F32" s="262" t="s">
        <v>751</v>
      </c>
      <c r="G32" s="360" t="s">
        <v>752</v>
      </c>
      <c r="H32" s="33"/>
      <c r="I32" s="33"/>
      <c r="J32" s="664"/>
      <c r="K32" s="423">
        <v>27100000</v>
      </c>
      <c r="L32" s="44"/>
      <c r="M32" s="28"/>
      <c r="N32" s="28"/>
      <c r="O32" s="28"/>
      <c r="P32" s="154"/>
      <c r="Q32" s="154"/>
      <c r="R32" s="28"/>
      <c r="S32" s="28"/>
      <c r="T32" s="28"/>
      <c r="U32" s="29">
        <f t="shared" si="12"/>
        <v>0</v>
      </c>
      <c r="V32" s="28"/>
      <c r="W32" s="28"/>
      <c r="X32" s="28"/>
      <c r="Y32" s="29">
        <f t="shared" si="13"/>
        <v>0</v>
      </c>
      <c r="Z32" s="28"/>
      <c r="AA32" s="28"/>
      <c r="AB32" s="28"/>
      <c r="AC32" s="29">
        <f t="shared" si="14"/>
        <v>0</v>
      </c>
      <c r="AD32" s="28"/>
      <c r="AE32" s="161"/>
      <c r="AF32" s="423">
        <v>27100000</v>
      </c>
      <c r="AG32" s="29">
        <f t="shared" si="15"/>
        <v>27100000</v>
      </c>
      <c r="AH32" s="29">
        <f t="shared" si="11"/>
        <v>27100000</v>
      </c>
      <c r="AI32" s="109">
        <f t="shared" si="16"/>
        <v>0.17123735499805601</v>
      </c>
      <c r="AJ32" s="109">
        <f t="shared" si="17"/>
        <v>2.8581449122024151E-3</v>
      </c>
    </row>
    <row r="33" spans="1:36" s="11" customFormat="1" ht="12.75" customHeight="1" x14ac:dyDescent="0.25">
      <c r="A33" s="574" t="s">
        <v>49</v>
      </c>
      <c r="B33" s="579"/>
      <c r="C33" s="575"/>
      <c r="D33" s="575"/>
      <c r="E33" s="575"/>
      <c r="F33" s="575"/>
      <c r="G33" s="575"/>
      <c r="H33" s="575"/>
      <c r="I33" s="576"/>
      <c r="J33" s="430">
        <f>+J22</f>
        <v>158259861</v>
      </c>
      <c r="K33" s="222">
        <f>SUM(K23:K32)</f>
        <v>158259861</v>
      </c>
      <c r="L33" s="528"/>
      <c r="M33" s="222">
        <f>SUM(M23:M32)</f>
        <v>0</v>
      </c>
      <c r="N33" s="222">
        <f>SUM(N23:N32)</f>
        <v>0</v>
      </c>
      <c r="O33" s="222">
        <f>SUM(O23:O32)</f>
        <v>0</v>
      </c>
      <c r="P33" s="223"/>
      <c r="Q33" s="538"/>
      <c r="R33" s="222">
        <f t="shared" ref="R33:AH33" si="18">SUM(R23:R32)</f>
        <v>0</v>
      </c>
      <c r="S33" s="222">
        <f t="shared" si="18"/>
        <v>0</v>
      </c>
      <c r="T33" s="222">
        <f t="shared" si="18"/>
        <v>0</v>
      </c>
      <c r="U33" s="222">
        <f t="shared" si="18"/>
        <v>0</v>
      </c>
      <c r="V33" s="222">
        <f t="shared" si="18"/>
        <v>0</v>
      </c>
      <c r="W33" s="222">
        <f t="shared" si="18"/>
        <v>0</v>
      </c>
      <c r="X33" s="222">
        <f t="shared" si="18"/>
        <v>0</v>
      </c>
      <c r="Y33" s="222">
        <f t="shared" si="18"/>
        <v>0</v>
      </c>
      <c r="Z33" s="222">
        <f t="shared" si="18"/>
        <v>0</v>
      </c>
      <c r="AA33" s="222">
        <f t="shared" si="18"/>
        <v>0</v>
      </c>
      <c r="AB33" s="222">
        <f t="shared" si="18"/>
        <v>0</v>
      </c>
      <c r="AC33" s="222">
        <f t="shared" si="18"/>
        <v>0</v>
      </c>
      <c r="AD33" s="222">
        <f t="shared" si="18"/>
        <v>0</v>
      </c>
      <c r="AE33" s="222">
        <f t="shared" si="18"/>
        <v>0</v>
      </c>
      <c r="AF33" s="222">
        <f t="shared" si="18"/>
        <v>158259861</v>
      </c>
      <c r="AG33" s="222">
        <f t="shared" si="18"/>
        <v>158259861</v>
      </c>
      <c r="AH33" s="222">
        <f t="shared" si="18"/>
        <v>158259861</v>
      </c>
      <c r="AI33" s="230">
        <f>IF(ISERROR(AH33/J33),0,AH33/J33)</f>
        <v>1</v>
      </c>
      <c r="AJ33" s="230">
        <f>IF(ISERROR(AH33/$AH$676),0,AH33/$AH$676)</f>
        <v>1.669112976099673E-2</v>
      </c>
    </row>
    <row r="34" spans="1:36" ht="12.75" customHeight="1" x14ac:dyDescent="0.25">
      <c r="A34" s="620" t="s">
        <v>50</v>
      </c>
      <c r="B34" s="621"/>
      <c r="C34" s="621"/>
      <c r="D34" s="621"/>
      <c r="E34" s="622"/>
      <c r="F34" s="16"/>
      <c r="G34" s="5"/>
      <c r="H34" s="17"/>
      <c r="I34" s="17"/>
      <c r="J34" s="673">
        <v>188563549</v>
      </c>
      <c r="K34" s="7"/>
      <c r="L34" s="18"/>
      <c r="M34" s="19"/>
      <c r="N34" s="19"/>
      <c r="O34" s="19"/>
      <c r="P34" s="5"/>
      <c r="Q34" s="20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108"/>
      <c r="AJ34" s="108"/>
    </row>
    <row r="35" spans="1:36" s="11" customFormat="1" ht="24.75" customHeight="1" outlineLevel="1" x14ac:dyDescent="0.25">
      <c r="A35" s="22">
        <v>1</v>
      </c>
      <c r="B35" s="22"/>
      <c r="C35" s="176" t="s">
        <v>778</v>
      </c>
      <c r="D35" s="494">
        <v>44511</v>
      </c>
      <c r="E35" s="77" t="s">
        <v>779</v>
      </c>
      <c r="F35" s="262" t="s">
        <v>751</v>
      </c>
      <c r="G35" s="360" t="s">
        <v>752</v>
      </c>
      <c r="H35" s="25"/>
      <c r="I35" s="25"/>
      <c r="J35" s="678"/>
      <c r="K35" s="423">
        <v>24465313</v>
      </c>
      <c r="L35" s="44"/>
      <c r="M35" s="28"/>
      <c r="N35" s="28"/>
      <c r="O35" s="28"/>
      <c r="P35" s="78"/>
      <c r="Q35" s="78"/>
      <c r="R35" s="28"/>
      <c r="S35" s="28"/>
      <c r="T35" s="28"/>
      <c r="U35" s="29">
        <f>SUM(R35:T35)</f>
        <v>0</v>
      </c>
      <c r="V35" s="28"/>
      <c r="W35" s="28"/>
      <c r="X35" s="28"/>
      <c r="Y35" s="29">
        <f>SUM(V35:X35)</f>
        <v>0</v>
      </c>
      <c r="Z35" s="28"/>
      <c r="AA35" s="28"/>
      <c r="AB35" s="28"/>
      <c r="AC35" s="29">
        <f>SUM(Z35:AB35)</f>
        <v>0</v>
      </c>
      <c r="AD35" s="28"/>
      <c r="AE35" s="143"/>
      <c r="AF35" s="423">
        <v>24465313</v>
      </c>
      <c r="AG35" s="29">
        <f>SUM(AD35:AF35)</f>
        <v>24465313</v>
      </c>
      <c r="AH35" s="29">
        <f t="shared" ref="AH35" si="19">SUM(U35,Y35,AC35,AG35)</f>
        <v>24465313</v>
      </c>
      <c r="AI35" s="109">
        <f>IF(ISERROR(AH35/$J$34),0,AH35/$J$34)</f>
        <v>0.12974571771556972</v>
      </c>
      <c r="AJ35" s="109">
        <f>IF(ISERROR(AH35/$AH$676),"-",AH35/$AH$676)</f>
        <v>2.5802734271730484E-3</v>
      </c>
    </row>
    <row r="36" spans="1:36" s="11" customFormat="1" ht="24.75" customHeight="1" outlineLevel="1" x14ac:dyDescent="0.25">
      <c r="A36" s="22">
        <v>2</v>
      </c>
      <c r="B36" s="22"/>
      <c r="C36" s="176" t="s">
        <v>780</v>
      </c>
      <c r="D36" s="494">
        <v>44909</v>
      </c>
      <c r="E36" s="77" t="s">
        <v>161</v>
      </c>
      <c r="F36" s="262" t="s">
        <v>751</v>
      </c>
      <c r="G36" s="360" t="s">
        <v>752</v>
      </c>
      <c r="H36" s="33"/>
      <c r="I36" s="33"/>
      <c r="J36" s="678"/>
      <c r="K36" s="423">
        <v>7250000</v>
      </c>
      <c r="L36" s="44"/>
      <c r="M36" s="28"/>
      <c r="N36" s="28"/>
      <c r="O36" s="28"/>
      <c r="P36" s="154"/>
      <c r="Q36" s="154"/>
      <c r="R36" s="28"/>
      <c r="S36" s="28"/>
      <c r="T36" s="28"/>
      <c r="U36" s="29">
        <f t="shared" ref="U36" si="20">SUM(R36:T36)</f>
        <v>0</v>
      </c>
      <c r="V36" s="28"/>
      <c r="W36" s="28"/>
      <c r="X36" s="28"/>
      <c r="Y36" s="29">
        <f t="shared" ref="Y36" si="21">SUM(V36:X36)</f>
        <v>0</v>
      </c>
      <c r="Z36" s="28"/>
      <c r="AA36" s="28"/>
      <c r="AB36" s="28"/>
      <c r="AC36" s="29">
        <f t="shared" ref="AC36" si="22">SUM(Z36:AB36)</f>
        <v>0</v>
      </c>
      <c r="AD36" s="28"/>
      <c r="AE36" s="144"/>
      <c r="AF36" s="423">
        <v>7250000</v>
      </c>
      <c r="AG36" s="29">
        <f t="shared" ref="AG36:AG52" si="23">SUM(AD36:AF36)</f>
        <v>7250000</v>
      </c>
      <c r="AH36" s="29">
        <f t="shared" ref="AH36:AH52" si="24">SUM(U36,Y36,AC36,AG36)</f>
        <v>7250000</v>
      </c>
      <c r="AI36" s="109">
        <f t="shared" ref="AI36:AI52" si="25">IF(ISERROR(AH36/$J$34),0,AH36/$J$34)</f>
        <v>3.8448576294032311E-2</v>
      </c>
      <c r="AJ36" s="109">
        <f t="shared" ref="AJ36:AJ52" si="26">IF(ISERROR(AH36/$AH$676),"-",AH36/$AH$676)</f>
        <v>7.6463286396559081E-4</v>
      </c>
    </row>
    <row r="37" spans="1:36" s="11" customFormat="1" ht="24.75" customHeight="1" outlineLevel="1" x14ac:dyDescent="0.25">
      <c r="A37" s="22">
        <v>3</v>
      </c>
      <c r="B37" s="22"/>
      <c r="C37" s="176" t="s">
        <v>781</v>
      </c>
      <c r="D37" s="494">
        <v>44910</v>
      </c>
      <c r="E37" s="77" t="s">
        <v>779</v>
      </c>
      <c r="F37" s="262" t="s">
        <v>751</v>
      </c>
      <c r="G37" s="360" t="s">
        <v>752</v>
      </c>
      <c r="H37" s="33"/>
      <c r="I37" s="33"/>
      <c r="J37" s="678"/>
      <c r="K37" s="423">
        <v>27058000</v>
      </c>
      <c r="L37" s="44"/>
      <c r="M37" s="28"/>
      <c r="N37" s="28"/>
      <c r="O37" s="28"/>
      <c r="P37" s="154"/>
      <c r="Q37" s="154"/>
      <c r="R37" s="28"/>
      <c r="S37" s="28"/>
      <c r="T37" s="28"/>
      <c r="U37" s="29">
        <f t="shared" ref="U37:U52" si="27">SUM(R37:T37)</f>
        <v>0</v>
      </c>
      <c r="V37" s="28"/>
      <c r="W37" s="28"/>
      <c r="X37" s="28"/>
      <c r="Y37" s="29">
        <f t="shared" ref="Y37:Y52" si="28">SUM(V37:X37)</f>
        <v>0</v>
      </c>
      <c r="Z37" s="28"/>
      <c r="AA37" s="28"/>
      <c r="AB37" s="28"/>
      <c r="AC37" s="29">
        <f t="shared" ref="AC37:AC52" si="29">SUM(Z37:AB37)</f>
        <v>0</v>
      </c>
      <c r="AD37" s="28"/>
      <c r="AE37" s="144"/>
      <c r="AF37" s="423">
        <v>27058000</v>
      </c>
      <c r="AG37" s="29">
        <f t="shared" si="23"/>
        <v>27058000</v>
      </c>
      <c r="AH37" s="29">
        <f t="shared" si="24"/>
        <v>27058000</v>
      </c>
      <c r="AI37" s="109">
        <f t="shared" si="25"/>
        <v>0.14349538998123121</v>
      </c>
      <c r="AJ37" s="109">
        <f t="shared" si="26"/>
        <v>2.8537153149215109E-3</v>
      </c>
    </row>
    <row r="38" spans="1:36" s="11" customFormat="1" ht="24.75" customHeight="1" outlineLevel="1" x14ac:dyDescent="0.25">
      <c r="A38" s="22">
        <v>4</v>
      </c>
      <c r="B38" s="22"/>
      <c r="C38" s="176" t="s">
        <v>782</v>
      </c>
      <c r="D38" s="494">
        <v>44902</v>
      </c>
      <c r="E38" s="77" t="s">
        <v>166</v>
      </c>
      <c r="F38" s="262" t="s">
        <v>751</v>
      </c>
      <c r="G38" s="360" t="s">
        <v>752</v>
      </c>
      <c r="H38" s="33"/>
      <c r="I38" s="33"/>
      <c r="J38" s="678"/>
      <c r="K38" s="423">
        <v>7250000</v>
      </c>
      <c r="L38" s="44"/>
      <c r="M38" s="28"/>
      <c r="N38" s="28"/>
      <c r="O38" s="28"/>
      <c r="P38" s="154"/>
      <c r="Q38" s="154"/>
      <c r="R38" s="28"/>
      <c r="S38" s="28"/>
      <c r="T38" s="28"/>
      <c r="U38" s="29">
        <f t="shared" si="27"/>
        <v>0</v>
      </c>
      <c r="V38" s="28"/>
      <c r="W38" s="28"/>
      <c r="X38" s="28"/>
      <c r="Y38" s="29">
        <f t="shared" si="28"/>
        <v>0</v>
      </c>
      <c r="Z38" s="28"/>
      <c r="AA38" s="28"/>
      <c r="AB38" s="28"/>
      <c r="AC38" s="29">
        <f t="shared" si="29"/>
        <v>0</v>
      </c>
      <c r="AD38" s="28"/>
      <c r="AE38" s="144"/>
      <c r="AF38" s="423">
        <v>7250000</v>
      </c>
      <c r="AG38" s="29">
        <f t="shared" si="23"/>
        <v>7250000</v>
      </c>
      <c r="AH38" s="29">
        <f t="shared" si="24"/>
        <v>7250000</v>
      </c>
      <c r="AI38" s="109">
        <f t="shared" si="25"/>
        <v>3.8448576294032311E-2</v>
      </c>
      <c r="AJ38" s="109">
        <f t="shared" si="26"/>
        <v>7.6463286396559081E-4</v>
      </c>
    </row>
    <row r="39" spans="1:36" s="11" customFormat="1" ht="24.75" customHeight="1" outlineLevel="1" x14ac:dyDescent="0.25">
      <c r="A39" s="22">
        <v>5</v>
      </c>
      <c r="B39" s="22"/>
      <c r="C39" s="176" t="s">
        <v>783</v>
      </c>
      <c r="D39" s="494">
        <v>44895</v>
      </c>
      <c r="E39" s="77" t="s">
        <v>164</v>
      </c>
      <c r="F39" s="262" t="s">
        <v>751</v>
      </c>
      <c r="G39" s="360" t="s">
        <v>752</v>
      </c>
      <c r="H39" s="33"/>
      <c r="I39" s="33"/>
      <c r="J39" s="678"/>
      <c r="K39" s="423">
        <v>8900000</v>
      </c>
      <c r="L39" s="44"/>
      <c r="M39" s="28"/>
      <c r="N39" s="28"/>
      <c r="O39" s="28"/>
      <c r="P39" s="154"/>
      <c r="Q39" s="154"/>
      <c r="R39" s="28"/>
      <c r="S39" s="28"/>
      <c r="T39" s="28"/>
      <c r="U39" s="29">
        <f t="shared" si="27"/>
        <v>0</v>
      </c>
      <c r="V39" s="28"/>
      <c r="W39" s="28"/>
      <c r="X39" s="28"/>
      <c r="Y39" s="29">
        <f t="shared" si="28"/>
        <v>0</v>
      </c>
      <c r="Z39" s="28"/>
      <c r="AA39" s="28"/>
      <c r="AB39" s="28"/>
      <c r="AC39" s="29">
        <f t="shared" si="29"/>
        <v>0</v>
      </c>
      <c r="AD39" s="28"/>
      <c r="AE39" s="144"/>
      <c r="AF39" s="423">
        <v>8900000</v>
      </c>
      <c r="AG39" s="29">
        <f t="shared" si="23"/>
        <v>8900000</v>
      </c>
      <c r="AH39" s="29">
        <f t="shared" si="24"/>
        <v>8900000</v>
      </c>
      <c r="AI39" s="109">
        <f t="shared" si="25"/>
        <v>4.7198941933363804E-2</v>
      </c>
      <c r="AJ39" s="109">
        <f t="shared" si="26"/>
        <v>9.3865275714396655E-4</v>
      </c>
    </row>
    <row r="40" spans="1:36" s="11" customFormat="1" ht="24.75" customHeight="1" outlineLevel="1" x14ac:dyDescent="0.25">
      <c r="A40" s="22">
        <v>6</v>
      </c>
      <c r="B40" s="22"/>
      <c r="C40" s="176" t="s">
        <v>784</v>
      </c>
      <c r="D40" s="494">
        <v>44511</v>
      </c>
      <c r="E40" s="77" t="s">
        <v>166</v>
      </c>
      <c r="F40" s="262" t="s">
        <v>751</v>
      </c>
      <c r="G40" s="360" t="s">
        <v>752</v>
      </c>
      <c r="H40" s="33"/>
      <c r="I40" s="33"/>
      <c r="J40" s="678"/>
      <c r="K40" s="423">
        <v>6848372</v>
      </c>
      <c r="L40" s="44"/>
      <c r="M40" s="28"/>
      <c r="N40" s="28"/>
      <c r="O40" s="28"/>
      <c r="P40" s="154"/>
      <c r="Q40" s="154"/>
      <c r="R40" s="28"/>
      <c r="S40" s="28"/>
      <c r="T40" s="28"/>
      <c r="U40" s="29">
        <f t="shared" si="27"/>
        <v>0</v>
      </c>
      <c r="V40" s="28"/>
      <c r="W40" s="28"/>
      <c r="X40" s="28"/>
      <c r="Y40" s="29">
        <f t="shared" si="28"/>
        <v>0</v>
      </c>
      <c r="Z40" s="28"/>
      <c r="AA40" s="28"/>
      <c r="AB40" s="28"/>
      <c r="AC40" s="29">
        <f t="shared" si="29"/>
        <v>0</v>
      </c>
      <c r="AD40" s="28"/>
      <c r="AE40" s="144"/>
      <c r="AF40" s="423">
        <v>6848372</v>
      </c>
      <c r="AG40" s="29">
        <f t="shared" si="23"/>
        <v>6848372</v>
      </c>
      <c r="AH40" s="29">
        <f t="shared" si="24"/>
        <v>6848372</v>
      </c>
      <c r="AI40" s="109">
        <f t="shared" si="25"/>
        <v>3.631864183888478E-2</v>
      </c>
      <c r="AJ40" s="109">
        <f t="shared" si="26"/>
        <v>7.2227452356713937E-4</v>
      </c>
    </row>
    <row r="41" spans="1:36" s="11" customFormat="1" ht="24.75" customHeight="1" outlineLevel="1" x14ac:dyDescent="0.25">
      <c r="A41" s="22">
        <v>7</v>
      </c>
      <c r="B41" s="22"/>
      <c r="C41" s="176" t="s">
        <v>785</v>
      </c>
      <c r="D41" s="494">
        <v>44511</v>
      </c>
      <c r="E41" s="77" t="s">
        <v>164</v>
      </c>
      <c r="F41" s="262" t="s">
        <v>751</v>
      </c>
      <c r="G41" s="360" t="s">
        <v>752</v>
      </c>
      <c r="H41" s="33"/>
      <c r="I41" s="33"/>
      <c r="J41" s="678"/>
      <c r="K41" s="423">
        <v>8450004</v>
      </c>
      <c r="L41" s="44"/>
      <c r="M41" s="28"/>
      <c r="N41" s="28"/>
      <c r="O41" s="28"/>
      <c r="P41" s="154"/>
      <c r="Q41" s="154"/>
      <c r="R41" s="28"/>
      <c r="S41" s="28"/>
      <c r="T41" s="28"/>
      <c r="U41" s="29">
        <f t="shared" si="27"/>
        <v>0</v>
      </c>
      <c r="V41" s="28"/>
      <c r="W41" s="28"/>
      <c r="X41" s="28"/>
      <c r="Y41" s="29">
        <f t="shared" si="28"/>
        <v>0</v>
      </c>
      <c r="Z41" s="28"/>
      <c r="AA41" s="28"/>
      <c r="AB41" s="28"/>
      <c r="AC41" s="29">
        <f t="shared" si="29"/>
        <v>0</v>
      </c>
      <c r="AD41" s="28"/>
      <c r="AE41" s="144"/>
      <c r="AF41" s="423">
        <v>8450004</v>
      </c>
      <c r="AG41" s="29">
        <f t="shared" si="23"/>
        <v>8450004</v>
      </c>
      <c r="AH41" s="29">
        <f t="shared" si="24"/>
        <v>8450004</v>
      </c>
      <c r="AI41" s="109">
        <f t="shared" si="25"/>
        <v>4.48124997901901E-2</v>
      </c>
      <c r="AJ41" s="109">
        <f t="shared" si="26"/>
        <v>8.9119320814354448E-4</v>
      </c>
    </row>
    <row r="42" spans="1:36" s="11" customFormat="1" ht="24.75" customHeight="1" outlineLevel="1" x14ac:dyDescent="0.25">
      <c r="A42" s="22">
        <v>8</v>
      </c>
      <c r="B42" s="22"/>
      <c r="C42" s="176" t="s">
        <v>786</v>
      </c>
      <c r="D42" s="494">
        <v>44511</v>
      </c>
      <c r="E42" s="77" t="s">
        <v>170</v>
      </c>
      <c r="F42" s="262" t="s">
        <v>751</v>
      </c>
      <c r="G42" s="360" t="s">
        <v>752</v>
      </c>
      <c r="H42" s="33"/>
      <c r="I42" s="33"/>
      <c r="J42" s="678"/>
      <c r="K42" s="423">
        <v>6848372</v>
      </c>
      <c r="L42" s="44"/>
      <c r="M42" s="28"/>
      <c r="N42" s="28"/>
      <c r="O42" s="28"/>
      <c r="P42" s="154"/>
      <c r="Q42" s="154"/>
      <c r="R42" s="28"/>
      <c r="S42" s="28"/>
      <c r="T42" s="28"/>
      <c r="U42" s="29">
        <f t="shared" si="27"/>
        <v>0</v>
      </c>
      <c r="V42" s="28"/>
      <c r="W42" s="28"/>
      <c r="X42" s="28"/>
      <c r="Y42" s="29">
        <f t="shared" si="28"/>
        <v>0</v>
      </c>
      <c r="Z42" s="28"/>
      <c r="AA42" s="28"/>
      <c r="AB42" s="28"/>
      <c r="AC42" s="29">
        <f t="shared" si="29"/>
        <v>0</v>
      </c>
      <c r="AD42" s="28"/>
      <c r="AE42" s="144"/>
      <c r="AF42" s="423">
        <v>6848372</v>
      </c>
      <c r="AG42" s="29">
        <f t="shared" si="23"/>
        <v>6848372</v>
      </c>
      <c r="AH42" s="29">
        <f t="shared" si="24"/>
        <v>6848372</v>
      </c>
      <c r="AI42" s="109">
        <f t="shared" si="25"/>
        <v>3.631864183888478E-2</v>
      </c>
      <c r="AJ42" s="109">
        <f t="shared" si="26"/>
        <v>7.2227452356713937E-4</v>
      </c>
    </row>
    <row r="43" spans="1:36" s="11" customFormat="1" ht="24.75" customHeight="1" outlineLevel="1" x14ac:dyDescent="0.25">
      <c r="A43" s="427">
        <v>9</v>
      </c>
      <c r="B43" s="427"/>
      <c r="C43" s="276" t="s">
        <v>787</v>
      </c>
      <c r="D43" s="494">
        <v>44511</v>
      </c>
      <c r="E43" s="324" t="s">
        <v>172</v>
      </c>
      <c r="F43" s="428" t="s">
        <v>751</v>
      </c>
      <c r="G43" s="398" t="s">
        <v>752</v>
      </c>
      <c r="H43" s="292"/>
      <c r="I43" s="292"/>
      <c r="J43" s="678"/>
      <c r="K43" s="423">
        <v>17100000</v>
      </c>
      <c r="L43" s="44"/>
      <c r="M43" s="28"/>
      <c r="N43" s="28"/>
      <c r="O43" s="28"/>
      <c r="P43" s="156"/>
      <c r="Q43" s="156"/>
      <c r="R43" s="28"/>
      <c r="S43" s="28"/>
      <c r="T43" s="28"/>
      <c r="U43" s="29">
        <f t="shared" si="27"/>
        <v>0</v>
      </c>
      <c r="V43" s="28"/>
      <c r="W43" s="28"/>
      <c r="X43" s="28"/>
      <c r="Y43" s="29">
        <f t="shared" si="28"/>
        <v>0</v>
      </c>
      <c r="Z43" s="28"/>
      <c r="AA43" s="28"/>
      <c r="AB43" s="28"/>
      <c r="AC43" s="29">
        <f t="shared" si="29"/>
        <v>0</v>
      </c>
      <c r="AD43" s="28"/>
      <c r="AE43" s="161"/>
      <c r="AF43" s="423">
        <v>17100000</v>
      </c>
      <c r="AG43" s="29">
        <f t="shared" si="23"/>
        <v>17100000</v>
      </c>
      <c r="AH43" s="29">
        <f t="shared" si="24"/>
        <v>17100000</v>
      </c>
      <c r="AI43" s="109">
        <f t="shared" si="25"/>
        <v>9.0685607534889995E-2</v>
      </c>
      <c r="AJ43" s="109">
        <f t="shared" si="26"/>
        <v>1.8034788929395314E-3</v>
      </c>
    </row>
    <row r="44" spans="1:36" s="11" customFormat="1" ht="24.75" customHeight="1" outlineLevel="1" x14ac:dyDescent="0.25">
      <c r="A44" s="390">
        <v>10</v>
      </c>
      <c r="B44" s="390"/>
      <c r="C44" s="360" t="s">
        <v>788</v>
      </c>
      <c r="D44" s="494">
        <v>44511</v>
      </c>
      <c r="E44" s="260" t="s">
        <v>168</v>
      </c>
      <c r="F44" s="262" t="s">
        <v>751</v>
      </c>
      <c r="G44" s="360" t="s">
        <v>752</v>
      </c>
      <c r="H44" s="391"/>
      <c r="I44" s="391"/>
      <c r="J44" s="678"/>
      <c r="K44" s="423">
        <v>6848372</v>
      </c>
      <c r="L44" s="44"/>
      <c r="M44" s="28"/>
      <c r="N44" s="28"/>
      <c r="O44" s="288"/>
      <c r="P44" s="262"/>
      <c r="Q44" s="262"/>
      <c r="R44" s="95"/>
      <c r="S44" s="28"/>
      <c r="T44" s="28"/>
      <c r="U44" s="29">
        <f t="shared" si="27"/>
        <v>0</v>
      </c>
      <c r="V44" s="28"/>
      <c r="W44" s="28"/>
      <c r="X44" s="28"/>
      <c r="Y44" s="29">
        <f t="shared" si="28"/>
        <v>0</v>
      </c>
      <c r="Z44" s="28"/>
      <c r="AA44" s="28"/>
      <c r="AB44" s="28"/>
      <c r="AC44" s="29">
        <f t="shared" si="29"/>
        <v>0</v>
      </c>
      <c r="AD44" s="288"/>
      <c r="AE44" s="379"/>
      <c r="AF44" s="423">
        <v>6848372</v>
      </c>
      <c r="AG44" s="29">
        <f t="shared" si="23"/>
        <v>6848372</v>
      </c>
      <c r="AH44" s="29">
        <f t="shared" si="24"/>
        <v>6848372</v>
      </c>
      <c r="AI44" s="109">
        <f t="shared" si="25"/>
        <v>3.631864183888478E-2</v>
      </c>
      <c r="AJ44" s="109">
        <f t="shared" si="26"/>
        <v>7.2227452356713937E-4</v>
      </c>
    </row>
    <row r="45" spans="1:36" s="11" customFormat="1" ht="24.75" customHeight="1" outlineLevel="1" x14ac:dyDescent="0.25">
      <c r="A45" s="390">
        <v>11</v>
      </c>
      <c r="B45" s="390"/>
      <c r="C45" s="360" t="s">
        <v>789</v>
      </c>
      <c r="D45" s="494">
        <v>44511</v>
      </c>
      <c r="E45" s="260" t="s">
        <v>161</v>
      </c>
      <c r="F45" s="262" t="s">
        <v>751</v>
      </c>
      <c r="G45" s="360" t="s">
        <v>752</v>
      </c>
      <c r="H45" s="391"/>
      <c r="I45" s="391"/>
      <c r="J45" s="678"/>
      <c r="K45" s="423">
        <v>6848372</v>
      </c>
      <c r="L45" s="329"/>
      <c r="M45" s="28"/>
      <c r="N45" s="28"/>
      <c r="O45" s="288"/>
      <c r="P45" s="262"/>
      <c r="Q45" s="262"/>
      <c r="R45" s="95"/>
      <c r="S45" s="28"/>
      <c r="T45" s="28"/>
      <c r="U45" s="29">
        <f t="shared" si="27"/>
        <v>0</v>
      </c>
      <c r="V45" s="28"/>
      <c r="W45" s="28"/>
      <c r="X45" s="28"/>
      <c r="Y45" s="29">
        <f t="shared" si="28"/>
        <v>0</v>
      </c>
      <c r="Z45" s="28"/>
      <c r="AA45" s="28"/>
      <c r="AB45" s="28"/>
      <c r="AC45" s="29">
        <f t="shared" si="29"/>
        <v>0</v>
      </c>
      <c r="AD45" s="288"/>
      <c r="AE45" s="379"/>
      <c r="AF45" s="423">
        <v>6848372</v>
      </c>
      <c r="AG45" s="29">
        <f t="shared" si="23"/>
        <v>6848372</v>
      </c>
      <c r="AH45" s="29">
        <f t="shared" si="24"/>
        <v>6848372</v>
      </c>
      <c r="AI45" s="109">
        <f t="shared" si="25"/>
        <v>3.631864183888478E-2</v>
      </c>
      <c r="AJ45" s="109">
        <f t="shared" si="26"/>
        <v>7.2227452356713937E-4</v>
      </c>
    </row>
    <row r="46" spans="1:36" s="11" customFormat="1" ht="24.75" customHeight="1" outlineLevel="1" x14ac:dyDescent="0.25">
      <c r="A46" s="390">
        <v>12</v>
      </c>
      <c r="B46" s="390"/>
      <c r="C46" s="360" t="s">
        <v>790</v>
      </c>
      <c r="D46" s="494">
        <v>44895</v>
      </c>
      <c r="E46" s="260" t="s">
        <v>172</v>
      </c>
      <c r="F46" s="262" t="s">
        <v>751</v>
      </c>
      <c r="G46" s="360" t="s">
        <v>752</v>
      </c>
      <c r="H46" s="391"/>
      <c r="I46" s="391"/>
      <c r="J46" s="678"/>
      <c r="K46" s="423">
        <v>18000000</v>
      </c>
      <c r="L46" s="329"/>
      <c r="M46" s="28"/>
      <c r="N46" s="28"/>
      <c r="O46" s="288"/>
      <c r="P46" s="262"/>
      <c r="Q46" s="262"/>
      <c r="R46" s="95"/>
      <c r="S46" s="28"/>
      <c r="T46" s="28"/>
      <c r="U46" s="29">
        <f t="shared" si="27"/>
        <v>0</v>
      </c>
      <c r="V46" s="28"/>
      <c r="W46" s="28"/>
      <c r="X46" s="28"/>
      <c r="Y46" s="29">
        <f t="shared" si="28"/>
        <v>0</v>
      </c>
      <c r="Z46" s="28"/>
      <c r="AA46" s="28"/>
      <c r="AB46" s="28"/>
      <c r="AC46" s="29">
        <f t="shared" si="29"/>
        <v>0</v>
      </c>
      <c r="AD46" s="288"/>
      <c r="AE46" s="379"/>
      <c r="AF46" s="423">
        <v>18000000</v>
      </c>
      <c r="AG46" s="29">
        <f t="shared" si="23"/>
        <v>18000000</v>
      </c>
      <c r="AH46" s="29">
        <f t="shared" si="24"/>
        <v>18000000</v>
      </c>
      <c r="AI46" s="109">
        <f t="shared" si="25"/>
        <v>9.5458534247252633E-2</v>
      </c>
      <c r="AJ46" s="109">
        <f t="shared" si="26"/>
        <v>1.8983988346731909E-3</v>
      </c>
    </row>
    <row r="47" spans="1:36" s="11" customFormat="1" ht="24.75" customHeight="1" outlineLevel="1" x14ac:dyDescent="0.25">
      <c r="A47" s="390">
        <v>13</v>
      </c>
      <c r="B47" s="390"/>
      <c r="C47" s="360" t="s">
        <v>791</v>
      </c>
      <c r="D47" s="494">
        <v>44900</v>
      </c>
      <c r="E47" s="260" t="s">
        <v>168</v>
      </c>
      <c r="F47" s="262" t="s">
        <v>751</v>
      </c>
      <c r="G47" s="360" t="s">
        <v>752</v>
      </c>
      <c r="H47" s="391"/>
      <c r="I47" s="391"/>
      <c r="J47" s="678"/>
      <c r="K47" s="423">
        <v>7250000</v>
      </c>
      <c r="L47" s="329"/>
      <c r="M47" s="28"/>
      <c r="N47" s="28"/>
      <c r="O47" s="288"/>
      <c r="P47" s="262"/>
      <c r="Q47" s="262"/>
      <c r="R47" s="95"/>
      <c r="S47" s="28"/>
      <c r="T47" s="28"/>
      <c r="U47" s="29">
        <f t="shared" si="27"/>
        <v>0</v>
      </c>
      <c r="V47" s="28"/>
      <c r="W47" s="28"/>
      <c r="X47" s="28"/>
      <c r="Y47" s="29">
        <f t="shared" si="28"/>
        <v>0</v>
      </c>
      <c r="Z47" s="28"/>
      <c r="AA47" s="28"/>
      <c r="AB47" s="28"/>
      <c r="AC47" s="29">
        <f t="shared" si="29"/>
        <v>0</v>
      </c>
      <c r="AD47" s="288"/>
      <c r="AE47" s="379"/>
      <c r="AF47" s="423">
        <v>7250000</v>
      </c>
      <c r="AG47" s="29">
        <f t="shared" si="23"/>
        <v>7250000</v>
      </c>
      <c r="AH47" s="29">
        <f t="shared" si="24"/>
        <v>7250000</v>
      </c>
      <c r="AI47" s="109">
        <f t="shared" si="25"/>
        <v>3.8448576294032311E-2</v>
      </c>
      <c r="AJ47" s="109">
        <f t="shared" si="26"/>
        <v>7.6463286396559081E-4</v>
      </c>
    </row>
    <row r="48" spans="1:36" s="11" customFormat="1" ht="24.75" customHeight="1" outlineLevel="1" x14ac:dyDescent="0.25">
      <c r="A48" s="390">
        <v>14</v>
      </c>
      <c r="B48" s="390"/>
      <c r="C48" s="360" t="s">
        <v>792</v>
      </c>
      <c r="D48" s="494">
        <v>44895</v>
      </c>
      <c r="E48" s="260" t="s">
        <v>170</v>
      </c>
      <c r="F48" s="262" t="s">
        <v>751</v>
      </c>
      <c r="G48" s="360" t="s">
        <v>752</v>
      </c>
      <c r="H48" s="391"/>
      <c r="I48" s="391"/>
      <c r="J48" s="678"/>
      <c r="K48" s="423">
        <v>7250000</v>
      </c>
      <c r="L48" s="329"/>
      <c r="M48" s="28"/>
      <c r="N48" s="28"/>
      <c r="O48" s="288"/>
      <c r="P48" s="262"/>
      <c r="Q48" s="262"/>
      <c r="R48" s="95"/>
      <c r="S48" s="28"/>
      <c r="T48" s="28"/>
      <c r="U48" s="29">
        <f t="shared" si="27"/>
        <v>0</v>
      </c>
      <c r="V48" s="28"/>
      <c r="W48" s="28"/>
      <c r="X48" s="28"/>
      <c r="Y48" s="29">
        <f t="shared" si="28"/>
        <v>0</v>
      </c>
      <c r="Z48" s="28"/>
      <c r="AA48" s="28"/>
      <c r="AB48" s="28"/>
      <c r="AC48" s="29">
        <f t="shared" si="29"/>
        <v>0</v>
      </c>
      <c r="AD48" s="288"/>
      <c r="AE48" s="379"/>
      <c r="AF48" s="423">
        <v>7250000</v>
      </c>
      <c r="AG48" s="29">
        <f t="shared" si="23"/>
        <v>7250000</v>
      </c>
      <c r="AH48" s="29">
        <f t="shared" si="24"/>
        <v>7250000</v>
      </c>
      <c r="AI48" s="109">
        <f t="shared" si="25"/>
        <v>3.8448576294032311E-2</v>
      </c>
      <c r="AJ48" s="109">
        <f t="shared" si="26"/>
        <v>7.6463286396559081E-4</v>
      </c>
    </row>
    <row r="49" spans="1:36" s="11" customFormat="1" ht="24.75" customHeight="1" outlineLevel="1" x14ac:dyDescent="0.25">
      <c r="A49" s="390">
        <v>15</v>
      </c>
      <c r="B49" s="390"/>
      <c r="C49" s="360" t="s">
        <v>793</v>
      </c>
      <c r="D49" s="494">
        <v>44895</v>
      </c>
      <c r="E49" s="260" t="s">
        <v>794</v>
      </c>
      <c r="F49" s="262" t="s">
        <v>751</v>
      </c>
      <c r="G49" s="360" t="s">
        <v>752</v>
      </c>
      <c r="H49" s="391"/>
      <c r="I49" s="391"/>
      <c r="J49" s="678"/>
      <c r="K49" s="423">
        <v>7250000</v>
      </c>
      <c r="L49" s="329"/>
      <c r="M49" s="28"/>
      <c r="N49" s="28"/>
      <c r="O49" s="288"/>
      <c r="P49" s="262"/>
      <c r="Q49" s="262"/>
      <c r="R49" s="95"/>
      <c r="S49" s="28"/>
      <c r="T49" s="28"/>
      <c r="U49" s="29">
        <f t="shared" si="27"/>
        <v>0</v>
      </c>
      <c r="V49" s="28"/>
      <c r="W49" s="28"/>
      <c r="X49" s="28"/>
      <c r="Y49" s="29">
        <f t="shared" si="28"/>
        <v>0</v>
      </c>
      <c r="Z49" s="28"/>
      <c r="AA49" s="28"/>
      <c r="AB49" s="28"/>
      <c r="AC49" s="29">
        <f t="shared" si="29"/>
        <v>0</v>
      </c>
      <c r="AD49" s="288"/>
      <c r="AE49" s="379"/>
      <c r="AF49" s="423">
        <v>7250000</v>
      </c>
      <c r="AG49" s="29">
        <f t="shared" si="23"/>
        <v>7250000</v>
      </c>
      <c r="AH49" s="29">
        <f t="shared" si="24"/>
        <v>7250000</v>
      </c>
      <c r="AI49" s="109">
        <f t="shared" si="25"/>
        <v>3.8448576294032311E-2</v>
      </c>
      <c r="AJ49" s="109">
        <f t="shared" si="26"/>
        <v>7.6463286396559081E-4</v>
      </c>
    </row>
    <row r="50" spans="1:36" s="11" customFormat="1" ht="24.75" customHeight="1" outlineLevel="1" x14ac:dyDescent="0.25">
      <c r="A50" s="390">
        <v>16</v>
      </c>
      <c r="B50" s="390"/>
      <c r="C50" s="360" t="s">
        <v>795</v>
      </c>
      <c r="D50" s="494">
        <v>44876</v>
      </c>
      <c r="E50" s="260" t="s">
        <v>796</v>
      </c>
      <c r="F50" s="262" t="s">
        <v>751</v>
      </c>
      <c r="G50" s="360" t="s">
        <v>752</v>
      </c>
      <c r="H50" s="391"/>
      <c r="I50" s="391"/>
      <c r="J50" s="678"/>
      <c r="K50" s="423">
        <v>6848372</v>
      </c>
      <c r="L50" s="329"/>
      <c r="M50" s="28"/>
      <c r="N50" s="28"/>
      <c r="O50" s="288"/>
      <c r="P50" s="262"/>
      <c r="Q50" s="262"/>
      <c r="R50" s="95"/>
      <c r="S50" s="28"/>
      <c r="T50" s="28"/>
      <c r="U50" s="29">
        <f t="shared" si="27"/>
        <v>0</v>
      </c>
      <c r="V50" s="28"/>
      <c r="W50" s="28"/>
      <c r="X50" s="28"/>
      <c r="Y50" s="29">
        <f t="shared" si="28"/>
        <v>0</v>
      </c>
      <c r="Z50" s="28"/>
      <c r="AA50" s="28"/>
      <c r="AB50" s="28"/>
      <c r="AC50" s="29">
        <f t="shared" si="29"/>
        <v>0</v>
      </c>
      <c r="AD50" s="288"/>
      <c r="AE50" s="379"/>
      <c r="AF50" s="423">
        <v>6848372</v>
      </c>
      <c r="AG50" s="29">
        <f t="shared" si="23"/>
        <v>6848372</v>
      </c>
      <c r="AH50" s="29">
        <f t="shared" si="24"/>
        <v>6848372</v>
      </c>
      <c r="AI50" s="109">
        <f t="shared" si="25"/>
        <v>3.631864183888478E-2</v>
      </c>
      <c r="AJ50" s="109">
        <f t="shared" si="26"/>
        <v>7.2227452356713937E-4</v>
      </c>
    </row>
    <row r="51" spans="1:36" s="11" customFormat="1" ht="24.75" customHeight="1" outlineLevel="1" x14ac:dyDescent="0.25">
      <c r="A51" s="390">
        <v>17</v>
      </c>
      <c r="B51" s="390"/>
      <c r="C51" s="360" t="s">
        <v>797</v>
      </c>
      <c r="D51" s="494">
        <v>44511</v>
      </c>
      <c r="E51" s="260" t="s">
        <v>798</v>
      </c>
      <c r="F51" s="262" t="s">
        <v>751</v>
      </c>
      <c r="G51" s="360" t="s">
        <v>752</v>
      </c>
      <c r="H51" s="391"/>
      <c r="I51" s="391"/>
      <c r="J51" s="678"/>
      <c r="K51" s="423">
        <v>6848372</v>
      </c>
      <c r="L51" s="329"/>
      <c r="M51" s="28"/>
      <c r="N51" s="28"/>
      <c r="O51" s="288"/>
      <c r="P51" s="262"/>
      <c r="Q51" s="262"/>
      <c r="R51" s="95"/>
      <c r="S51" s="28"/>
      <c r="T51" s="28"/>
      <c r="U51" s="29">
        <f t="shared" si="27"/>
        <v>0</v>
      </c>
      <c r="V51" s="28"/>
      <c r="W51" s="28"/>
      <c r="X51" s="28"/>
      <c r="Y51" s="29">
        <f t="shared" si="28"/>
        <v>0</v>
      </c>
      <c r="Z51" s="28"/>
      <c r="AA51" s="28"/>
      <c r="AB51" s="28"/>
      <c r="AC51" s="29">
        <f t="shared" si="29"/>
        <v>0</v>
      </c>
      <c r="AD51" s="288"/>
      <c r="AE51" s="379"/>
      <c r="AF51" s="423">
        <v>6848372</v>
      </c>
      <c r="AG51" s="29">
        <f t="shared" si="23"/>
        <v>6848372</v>
      </c>
      <c r="AH51" s="29">
        <f t="shared" si="24"/>
        <v>6848372</v>
      </c>
      <c r="AI51" s="109">
        <f t="shared" si="25"/>
        <v>3.631864183888478E-2</v>
      </c>
      <c r="AJ51" s="109">
        <f t="shared" si="26"/>
        <v>7.2227452356713937E-4</v>
      </c>
    </row>
    <row r="52" spans="1:36" s="11" customFormat="1" ht="24.75" customHeight="1" outlineLevel="1" x14ac:dyDescent="0.25">
      <c r="A52" s="390">
        <v>18</v>
      </c>
      <c r="B52" s="390"/>
      <c r="C52" s="360" t="s">
        <v>799</v>
      </c>
      <c r="D52" s="494">
        <v>44900</v>
      </c>
      <c r="E52" s="260" t="s">
        <v>174</v>
      </c>
      <c r="F52" s="262" t="s">
        <v>751</v>
      </c>
      <c r="G52" s="360" t="s">
        <v>752</v>
      </c>
      <c r="H52" s="391"/>
      <c r="I52" s="391"/>
      <c r="J52" s="679"/>
      <c r="K52" s="423">
        <v>7250000</v>
      </c>
      <c r="L52" s="329"/>
      <c r="M52" s="28"/>
      <c r="N52" s="28"/>
      <c r="O52" s="288"/>
      <c r="P52" s="262"/>
      <c r="Q52" s="262"/>
      <c r="R52" s="95"/>
      <c r="S52" s="28"/>
      <c r="T52" s="28"/>
      <c r="U52" s="29">
        <f t="shared" si="27"/>
        <v>0</v>
      </c>
      <c r="V52" s="28"/>
      <c r="W52" s="28"/>
      <c r="X52" s="28"/>
      <c r="Y52" s="29">
        <f t="shared" si="28"/>
        <v>0</v>
      </c>
      <c r="Z52" s="28"/>
      <c r="AA52" s="28"/>
      <c r="AB52" s="28"/>
      <c r="AC52" s="29">
        <f t="shared" si="29"/>
        <v>0</v>
      </c>
      <c r="AD52" s="288"/>
      <c r="AE52" s="379"/>
      <c r="AF52" s="423">
        <v>7250000</v>
      </c>
      <c r="AG52" s="29">
        <f t="shared" si="23"/>
        <v>7250000</v>
      </c>
      <c r="AH52" s="29">
        <f t="shared" si="24"/>
        <v>7250000</v>
      </c>
      <c r="AI52" s="109">
        <f t="shared" si="25"/>
        <v>3.8448576294032311E-2</v>
      </c>
      <c r="AJ52" s="109">
        <f t="shared" si="26"/>
        <v>7.6463286396559081E-4</v>
      </c>
    </row>
    <row r="53" spans="1:36" s="11" customFormat="1" ht="12.75" customHeight="1" x14ac:dyDescent="0.25">
      <c r="A53" s="669" t="s">
        <v>51</v>
      </c>
      <c r="B53" s="579"/>
      <c r="C53" s="579"/>
      <c r="D53" s="579"/>
      <c r="E53" s="579"/>
      <c r="F53" s="579"/>
      <c r="G53" s="579"/>
      <c r="H53" s="579"/>
      <c r="I53" s="670"/>
      <c r="J53" s="430">
        <f>+J34</f>
        <v>188563549</v>
      </c>
      <c r="K53" s="222">
        <f>SUM(K35:K52)</f>
        <v>188563549</v>
      </c>
      <c r="L53" s="528"/>
      <c r="M53" s="222">
        <f>SUM(M35:M44)</f>
        <v>0</v>
      </c>
      <c r="N53" s="222">
        <f>SUM(N35:N44)</f>
        <v>0</v>
      </c>
      <c r="O53" s="222">
        <f>SUM(O35:O44)</f>
        <v>0</v>
      </c>
      <c r="P53" s="249"/>
      <c r="Q53" s="539"/>
      <c r="R53" s="222">
        <f t="shared" ref="R53:AE53" si="30">SUM(R35:R44)</f>
        <v>0</v>
      </c>
      <c r="S53" s="222">
        <f t="shared" si="30"/>
        <v>0</v>
      </c>
      <c r="T53" s="222">
        <f t="shared" si="30"/>
        <v>0</v>
      </c>
      <c r="U53" s="222">
        <f ca="1">SUM(U35:U53)</f>
        <v>0</v>
      </c>
      <c r="V53" s="222">
        <f t="shared" si="30"/>
        <v>0</v>
      </c>
      <c r="W53" s="222">
        <f t="shared" si="30"/>
        <v>0</v>
      </c>
      <c r="X53" s="222">
        <f t="shared" si="30"/>
        <v>0</v>
      </c>
      <c r="Y53" s="222">
        <f>SUM(Y35:Y52)</f>
        <v>0</v>
      </c>
      <c r="Z53" s="222">
        <f t="shared" si="30"/>
        <v>0</v>
      </c>
      <c r="AA53" s="222">
        <f t="shared" si="30"/>
        <v>0</v>
      </c>
      <c r="AB53" s="222">
        <f t="shared" si="30"/>
        <v>0</v>
      </c>
      <c r="AC53" s="222">
        <f>SUM(AC35:AC52)</f>
        <v>0</v>
      </c>
      <c r="AD53" s="222">
        <f t="shared" si="30"/>
        <v>0</v>
      </c>
      <c r="AE53" s="231">
        <f t="shared" si="30"/>
        <v>0</v>
      </c>
      <c r="AF53" s="231">
        <f>SUM(AF35:AF52)</f>
        <v>188563549</v>
      </c>
      <c r="AG53" s="222">
        <f>SUM(AG35:AG52)</f>
        <v>188563549</v>
      </c>
      <c r="AH53" s="222">
        <f>SUM(AH35:AH52)</f>
        <v>188563549</v>
      </c>
      <c r="AI53" s="230">
        <f>IF(ISERROR(AH53/J53),0,AH53/J53)</f>
        <v>1</v>
      </c>
      <c r="AJ53" s="230">
        <f>IF(ISERROR(AH53/$AH$676),0,AH53/$AH$676)</f>
        <v>1.9887156760191173E-2</v>
      </c>
    </row>
    <row r="54" spans="1:36" x14ac:dyDescent="0.25">
      <c r="A54" s="620" t="s">
        <v>52</v>
      </c>
      <c r="B54" s="621"/>
      <c r="C54" s="621"/>
      <c r="D54" s="621"/>
      <c r="E54" s="622"/>
      <c r="F54" s="16"/>
      <c r="G54" s="5"/>
      <c r="H54" s="17"/>
      <c r="I54" s="17"/>
      <c r="J54" s="673">
        <v>410693352</v>
      </c>
      <c r="K54" s="7"/>
      <c r="L54" s="18"/>
      <c r="M54" s="19"/>
      <c r="N54" s="19"/>
      <c r="O54" s="19"/>
      <c r="P54" s="5"/>
      <c r="Q54" s="20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108"/>
      <c r="AJ54" s="108"/>
    </row>
    <row r="55" spans="1:36" s="11" customFormat="1" ht="24.95" customHeight="1" outlineLevel="1" x14ac:dyDescent="0.25">
      <c r="A55" s="22">
        <v>1</v>
      </c>
      <c r="B55" s="22"/>
      <c r="C55" s="286" t="s">
        <v>800</v>
      </c>
      <c r="D55" s="494">
        <v>44467</v>
      </c>
      <c r="E55" s="77" t="s">
        <v>176</v>
      </c>
      <c r="F55" s="74" t="s">
        <v>751</v>
      </c>
      <c r="G55" s="176" t="s">
        <v>752</v>
      </c>
      <c r="H55" s="33"/>
      <c r="I55" s="33"/>
      <c r="J55" s="678"/>
      <c r="K55" s="423">
        <v>12694147</v>
      </c>
      <c r="L55" s="44"/>
      <c r="M55" s="28"/>
      <c r="N55" s="28"/>
      <c r="O55" s="28"/>
      <c r="P55" s="78"/>
      <c r="Q55" s="78"/>
      <c r="R55" s="28"/>
      <c r="S55" s="28"/>
      <c r="T55" s="28"/>
      <c r="U55" s="29">
        <f>SUM(R55:T55)</f>
        <v>0</v>
      </c>
      <c r="V55" s="28"/>
      <c r="W55" s="28"/>
      <c r="X55" s="28"/>
      <c r="Y55" s="29">
        <f>SUM(V55:X55)</f>
        <v>0</v>
      </c>
      <c r="Z55" s="28"/>
      <c r="AA55" s="28"/>
      <c r="AB55" s="28"/>
      <c r="AC55" s="29">
        <f>SUM(Z55:AB55)</f>
        <v>0</v>
      </c>
      <c r="AD55" s="28"/>
      <c r="AE55" s="143"/>
      <c r="AF55" s="423">
        <v>12694147</v>
      </c>
      <c r="AG55" s="29">
        <f>SUM(AD55:AF55)</f>
        <v>12694147</v>
      </c>
      <c r="AH55" s="29">
        <f t="shared" ref="AH55" si="31">SUM(U55,Y55,AC55,AG55)</f>
        <v>12694147</v>
      </c>
      <c r="AI55" s="109">
        <f>IF(ISERROR(AH55/$J$54),0,AH55/$J$54)</f>
        <v>3.0909063753240398E-2</v>
      </c>
      <c r="AJ55" s="109">
        <f>IF(ISERROR(AH55/$AH$676),"-",AH55/$AH$676)</f>
        <v>1.3388085484427879E-3</v>
      </c>
    </row>
    <row r="56" spans="1:36" s="11" customFormat="1" ht="24.95" customHeight="1" outlineLevel="1" x14ac:dyDescent="0.25">
      <c r="A56" s="22">
        <v>2</v>
      </c>
      <c r="B56" s="22"/>
      <c r="C56" s="286" t="s">
        <v>801</v>
      </c>
      <c r="D56" s="494">
        <v>44477</v>
      </c>
      <c r="E56" s="77" t="s">
        <v>192</v>
      </c>
      <c r="F56" s="74" t="s">
        <v>751</v>
      </c>
      <c r="G56" s="176" t="s">
        <v>752</v>
      </c>
      <c r="H56" s="33"/>
      <c r="I56" s="33"/>
      <c r="J56" s="678"/>
      <c r="K56" s="423">
        <v>24394839</v>
      </c>
      <c r="L56" s="44"/>
      <c r="M56" s="28"/>
      <c r="N56" s="28"/>
      <c r="O56" s="28"/>
      <c r="P56" s="78"/>
      <c r="Q56" s="78"/>
      <c r="R56" s="28"/>
      <c r="S56" s="28"/>
      <c r="T56" s="28"/>
      <c r="U56" s="29">
        <f t="shared" ref="U56:U84" si="32">SUM(R56:T56)</f>
        <v>0</v>
      </c>
      <c r="V56" s="28"/>
      <c r="W56" s="28"/>
      <c r="X56" s="28"/>
      <c r="Y56" s="29">
        <f t="shared" ref="Y56:Y84" si="33">SUM(V56:X56)</f>
        <v>0</v>
      </c>
      <c r="Z56" s="28"/>
      <c r="AA56" s="28"/>
      <c r="AB56" s="28"/>
      <c r="AC56" s="29">
        <f t="shared" ref="AC56:AC84" si="34">SUM(Z56:AB56)</f>
        <v>0</v>
      </c>
      <c r="AD56" s="28"/>
      <c r="AE56" s="143"/>
      <c r="AF56" s="423">
        <v>24394839</v>
      </c>
      <c r="AG56" s="29">
        <f t="shared" ref="AG56:AG84" si="35">SUM(AD56:AF56)</f>
        <v>24394839</v>
      </c>
      <c r="AH56" s="29">
        <f t="shared" ref="AH56:AH84" si="36">SUM(U56,Y56,AC56,AG56)</f>
        <v>24394839</v>
      </c>
      <c r="AI56" s="109">
        <f t="shared" ref="AI56:AI84" si="37">IF(ISERROR(AH56/$J$54),0,AH56/$J$54)</f>
        <v>5.939915725735926E-2</v>
      </c>
      <c r="AJ56" s="109">
        <f t="shared" ref="AJ56:AJ84" si="38">IF(ISERROR(AH56/$AH$676),"-",AH56/$AH$676)</f>
        <v>2.572840773868895E-3</v>
      </c>
    </row>
    <row r="57" spans="1:36" s="11" customFormat="1" ht="24.95" customHeight="1" outlineLevel="1" x14ac:dyDescent="0.25">
      <c r="A57" s="22">
        <v>3</v>
      </c>
      <c r="B57" s="22"/>
      <c r="C57" s="286" t="s">
        <v>802</v>
      </c>
      <c r="D57" s="494">
        <v>44467</v>
      </c>
      <c r="E57" s="77" t="s">
        <v>198</v>
      </c>
      <c r="F57" s="74" t="s">
        <v>751</v>
      </c>
      <c r="G57" s="176" t="s">
        <v>752</v>
      </c>
      <c r="H57" s="33"/>
      <c r="I57" s="33"/>
      <c r="J57" s="678"/>
      <c r="K57" s="423">
        <v>12058710</v>
      </c>
      <c r="L57" s="44"/>
      <c r="M57" s="28"/>
      <c r="N57" s="28"/>
      <c r="O57" s="28"/>
      <c r="P57" s="78"/>
      <c r="Q57" s="78"/>
      <c r="R57" s="28"/>
      <c r="S57" s="28"/>
      <c r="T57" s="28"/>
      <c r="U57" s="29">
        <f t="shared" si="32"/>
        <v>0</v>
      </c>
      <c r="V57" s="28"/>
      <c r="W57" s="28"/>
      <c r="X57" s="28"/>
      <c r="Y57" s="29">
        <f t="shared" si="33"/>
        <v>0</v>
      </c>
      <c r="Z57" s="28"/>
      <c r="AA57" s="28"/>
      <c r="AB57" s="28"/>
      <c r="AC57" s="29">
        <f t="shared" si="34"/>
        <v>0</v>
      </c>
      <c r="AD57" s="28"/>
      <c r="AE57" s="143"/>
      <c r="AF57" s="423">
        <v>12058710</v>
      </c>
      <c r="AG57" s="29">
        <f t="shared" si="35"/>
        <v>12058710</v>
      </c>
      <c r="AH57" s="29">
        <f t="shared" si="36"/>
        <v>12058710</v>
      </c>
      <c r="AI57" s="109">
        <f t="shared" si="37"/>
        <v>2.9361833935894827E-2</v>
      </c>
      <c r="AJ57" s="109">
        <f t="shared" si="38"/>
        <v>1.271791167314553E-3</v>
      </c>
    </row>
    <row r="58" spans="1:36" s="11" customFormat="1" ht="24.95" customHeight="1" outlineLevel="1" x14ac:dyDescent="0.25">
      <c r="A58" s="22">
        <v>4</v>
      </c>
      <c r="B58" s="22"/>
      <c r="C58" s="286" t="s">
        <v>803</v>
      </c>
      <c r="D58" s="494">
        <v>44482</v>
      </c>
      <c r="E58" s="77" t="s">
        <v>200</v>
      </c>
      <c r="F58" s="74" t="s">
        <v>751</v>
      </c>
      <c r="G58" s="176" t="s">
        <v>752</v>
      </c>
      <c r="H58" s="33"/>
      <c r="I58" s="33"/>
      <c r="J58" s="678"/>
      <c r="K58" s="423">
        <v>8646068</v>
      </c>
      <c r="L58" s="44"/>
      <c r="M58" s="28"/>
      <c r="N58" s="28"/>
      <c r="O58" s="28"/>
      <c r="P58" s="78"/>
      <c r="Q58" s="78"/>
      <c r="R58" s="28"/>
      <c r="S58" s="28"/>
      <c r="T58" s="28"/>
      <c r="U58" s="29">
        <f t="shared" si="32"/>
        <v>0</v>
      </c>
      <c r="V58" s="28"/>
      <c r="W58" s="28"/>
      <c r="X58" s="28"/>
      <c r="Y58" s="29">
        <f t="shared" si="33"/>
        <v>0</v>
      </c>
      <c r="Z58" s="28"/>
      <c r="AA58" s="28"/>
      <c r="AB58" s="28"/>
      <c r="AC58" s="29">
        <f t="shared" si="34"/>
        <v>0</v>
      </c>
      <c r="AD58" s="28"/>
      <c r="AE58" s="143"/>
      <c r="AF58" s="423">
        <v>8646068</v>
      </c>
      <c r="AG58" s="29">
        <f t="shared" si="35"/>
        <v>8646068</v>
      </c>
      <c r="AH58" s="29">
        <f t="shared" si="36"/>
        <v>8646068</v>
      </c>
      <c r="AI58" s="109">
        <f t="shared" si="37"/>
        <v>2.1052369019111856E-2</v>
      </c>
      <c r="AJ58" s="109">
        <f t="shared" si="38"/>
        <v>9.1187141198362037E-4</v>
      </c>
    </row>
    <row r="59" spans="1:36" s="11" customFormat="1" ht="24.95" customHeight="1" outlineLevel="1" x14ac:dyDescent="0.25">
      <c r="A59" s="22">
        <v>5</v>
      </c>
      <c r="B59" s="22"/>
      <c r="C59" s="286" t="s">
        <v>804</v>
      </c>
      <c r="D59" s="494">
        <v>44509</v>
      </c>
      <c r="E59" s="77" t="s">
        <v>202</v>
      </c>
      <c r="F59" s="74" t="s">
        <v>751</v>
      </c>
      <c r="G59" s="176" t="s">
        <v>752</v>
      </c>
      <c r="H59" s="33"/>
      <c r="I59" s="33"/>
      <c r="J59" s="678"/>
      <c r="K59" s="423">
        <v>25002645</v>
      </c>
      <c r="L59" s="44"/>
      <c r="M59" s="28"/>
      <c r="N59" s="28"/>
      <c r="O59" s="28"/>
      <c r="P59" s="78"/>
      <c r="Q59" s="78"/>
      <c r="R59" s="28"/>
      <c r="S59" s="28"/>
      <c r="T59" s="28"/>
      <c r="U59" s="29">
        <f t="shared" si="32"/>
        <v>0</v>
      </c>
      <c r="V59" s="28"/>
      <c r="W59" s="28"/>
      <c r="X59" s="28"/>
      <c r="Y59" s="29">
        <f t="shared" si="33"/>
        <v>0</v>
      </c>
      <c r="Z59" s="28"/>
      <c r="AA59" s="28"/>
      <c r="AB59" s="28"/>
      <c r="AC59" s="29">
        <f t="shared" si="34"/>
        <v>0</v>
      </c>
      <c r="AD59" s="28"/>
      <c r="AE59" s="143"/>
      <c r="AF59" s="423">
        <v>25002645</v>
      </c>
      <c r="AG59" s="29">
        <f t="shared" si="35"/>
        <v>25002645</v>
      </c>
      <c r="AH59" s="29">
        <f t="shared" si="36"/>
        <v>25002645</v>
      </c>
      <c r="AI59" s="109">
        <f t="shared" si="37"/>
        <v>6.0879108167302402E-2</v>
      </c>
      <c r="AJ59" s="109">
        <f t="shared" si="38"/>
        <v>2.6369440073193045E-3</v>
      </c>
    </row>
    <row r="60" spans="1:36" s="11" customFormat="1" ht="24.95" customHeight="1" outlineLevel="1" x14ac:dyDescent="0.25">
      <c r="A60" s="22">
        <v>6</v>
      </c>
      <c r="B60" s="22"/>
      <c r="C60" s="286" t="s">
        <v>805</v>
      </c>
      <c r="D60" s="494">
        <v>44469</v>
      </c>
      <c r="E60" s="77" t="s">
        <v>184</v>
      </c>
      <c r="F60" s="74" t="s">
        <v>751</v>
      </c>
      <c r="G60" s="176" t="s">
        <v>752</v>
      </c>
      <c r="H60" s="33"/>
      <c r="I60" s="33"/>
      <c r="J60" s="678"/>
      <c r="K60" s="423">
        <v>6825284</v>
      </c>
      <c r="L60" s="44"/>
      <c r="M60" s="28"/>
      <c r="N60" s="28"/>
      <c r="O60" s="28"/>
      <c r="P60" s="78"/>
      <c r="Q60" s="78"/>
      <c r="R60" s="28"/>
      <c r="S60" s="28"/>
      <c r="T60" s="28"/>
      <c r="U60" s="29">
        <f t="shared" si="32"/>
        <v>0</v>
      </c>
      <c r="V60" s="28"/>
      <c r="W60" s="28"/>
      <c r="X60" s="28"/>
      <c r="Y60" s="29">
        <f t="shared" si="33"/>
        <v>0</v>
      </c>
      <c r="Z60" s="28"/>
      <c r="AA60" s="28"/>
      <c r="AB60" s="28"/>
      <c r="AC60" s="29">
        <f t="shared" si="34"/>
        <v>0</v>
      </c>
      <c r="AD60" s="28"/>
      <c r="AE60" s="143"/>
      <c r="AF60" s="423">
        <v>6825284</v>
      </c>
      <c r="AG60" s="29">
        <f t="shared" si="35"/>
        <v>6825284</v>
      </c>
      <c r="AH60" s="29">
        <f t="shared" si="36"/>
        <v>6825284</v>
      </c>
      <c r="AI60" s="109">
        <f t="shared" si="37"/>
        <v>1.6618929833565946E-2</v>
      </c>
      <c r="AJ60" s="109">
        <f t="shared" si="38"/>
        <v>7.1983951066186523E-4</v>
      </c>
    </row>
    <row r="61" spans="1:36" s="11" customFormat="1" ht="24.95" customHeight="1" outlineLevel="1" x14ac:dyDescent="0.25">
      <c r="A61" s="22">
        <v>7</v>
      </c>
      <c r="B61" s="22"/>
      <c r="C61" s="286" t="s">
        <v>806</v>
      </c>
      <c r="D61" s="494">
        <v>44495</v>
      </c>
      <c r="E61" s="77" t="s">
        <v>204</v>
      </c>
      <c r="F61" s="74" t="s">
        <v>751</v>
      </c>
      <c r="G61" s="176" t="s">
        <v>752</v>
      </c>
      <c r="H61" s="33"/>
      <c r="I61" s="33"/>
      <c r="J61" s="678"/>
      <c r="K61" s="423">
        <v>10237926</v>
      </c>
      <c r="L61" s="44"/>
      <c r="M61" s="28"/>
      <c r="N61" s="28"/>
      <c r="O61" s="28"/>
      <c r="P61" s="78"/>
      <c r="Q61" s="78"/>
      <c r="R61" s="28"/>
      <c r="S61" s="28"/>
      <c r="T61" s="28"/>
      <c r="U61" s="29">
        <f t="shared" si="32"/>
        <v>0</v>
      </c>
      <c r="V61" s="28"/>
      <c r="W61" s="28"/>
      <c r="X61" s="28"/>
      <c r="Y61" s="29">
        <f t="shared" si="33"/>
        <v>0</v>
      </c>
      <c r="Z61" s="28"/>
      <c r="AA61" s="28"/>
      <c r="AB61" s="28"/>
      <c r="AC61" s="29">
        <f t="shared" si="34"/>
        <v>0</v>
      </c>
      <c r="AD61" s="28"/>
      <c r="AE61" s="143"/>
      <c r="AF61" s="423">
        <v>10237926</v>
      </c>
      <c r="AG61" s="29">
        <f t="shared" si="35"/>
        <v>10237926</v>
      </c>
      <c r="AH61" s="29">
        <f t="shared" si="36"/>
        <v>10237926</v>
      </c>
      <c r="AI61" s="109">
        <f t="shared" si="37"/>
        <v>2.4928394750348918E-2</v>
      </c>
      <c r="AJ61" s="109">
        <f t="shared" si="38"/>
        <v>1.0797592659927979E-3</v>
      </c>
    </row>
    <row r="62" spans="1:36" s="11" customFormat="1" ht="24.95" customHeight="1" outlineLevel="1" x14ac:dyDescent="0.25">
      <c r="A62" s="22">
        <v>8</v>
      </c>
      <c r="B62" s="22"/>
      <c r="C62" s="286" t="s">
        <v>807</v>
      </c>
      <c r="D62" s="494">
        <v>44469</v>
      </c>
      <c r="E62" s="77" t="s">
        <v>186</v>
      </c>
      <c r="F62" s="74" t="s">
        <v>751</v>
      </c>
      <c r="G62" s="176" t="s">
        <v>752</v>
      </c>
      <c r="H62" s="33"/>
      <c r="I62" s="33"/>
      <c r="J62" s="678"/>
      <c r="K62" s="423">
        <v>12694147</v>
      </c>
      <c r="L62" s="44"/>
      <c r="M62" s="28"/>
      <c r="N62" s="28"/>
      <c r="O62" s="28"/>
      <c r="P62" s="78"/>
      <c r="Q62" s="78"/>
      <c r="R62" s="28"/>
      <c r="S62" s="28"/>
      <c r="T62" s="28"/>
      <c r="U62" s="29">
        <f t="shared" si="32"/>
        <v>0</v>
      </c>
      <c r="V62" s="28"/>
      <c r="W62" s="28"/>
      <c r="X62" s="28"/>
      <c r="Y62" s="29">
        <f t="shared" si="33"/>
        <v>0</v>
      </c>
      <c r="Z62" s="28"/>
      <c r="AA62" s="28"/>
      <c r="AB62" s="28"/>
      <c r="AC62" s="29">
        <f t="shared" si="34"/>
        <v>0</v>
      </c>
      <c r="AD62" s="28"/>
      <c r="AE62" s="143"/>
      <c r="AF62" s="423">
        <v>12694147</v>
      </c>
      <c r="AG62" s="29">
        <f t="shared" si="35"/>
        <v>12694147</v>
      </c>
      <c r="AH62" s="29">
        <f t="shared" si="36"/>
        <v>12694147</v>
      </c>
      <c r="AI62" s="109">
        <f t="shared" si="37"/>
        <v>3.0909063753240398E-2</v>
      </c>
      <c r="AJ62" s="109">
        <f t="shared" si="38"/>
        <v>1.3388085484427879E-3</v>
      </c>
    </row>
    <row r="63" spans="1:36" s="11" customFormat="1" ht="24.95" customHeight="1" outlineLevel="1" x14ac:dyDescent="0.25">
      <c r="A63" s="22">
        <v>9</v>
      </c>
      <c r="B63" s="22"/>
      <c r="C63" s="286" t="s">
        <v>808</v>
      </c>
      <c r="D63" s="494">
        <v>44523</v>
      </c>
      <c r="E63" s="77" t="s">
        <v>190</v>
      </c>
      <c r="F63" s="74" t="s">
        <v>751</v>
      </c>
      <c r="G63" s="176" t="s">
        <v>752</v>
      </c>
      <c r="H63" s="33"/>
      <c r="I63" s="33"/>
      <c r="J63" s="678"/>
      <c r="K63" s="423">
        <v>24394839</v>
      </c>
      <c r="L63" s="337"/>
      <c r="M63" s="335"/>
      <c r="N63" s="335"/>
      <c r="O63" s="335"/>
      <c r="P63" s="318"/>
      <c r="Q63" s="318"/>
      <c r="R63" s="335"/>
      <c r="S63" s="335"/>
      <c r="T63" s="335"/>
      <c r="U63" s="338">
        <f t="shared" si="32"/>
        <v>0</v>
      </c>
      <c r="V63" s="28"/>
      <c r="W63" s="28"/>
      <c r="X63" s="28"/>
      <c r="Y63" s="29">
        <f t="shared" si="33"/>
        <v>0</v>
      </c>
      <c r="Z63" s="28"/>
      <c r="AA63" s="28"/>
      <c r="AB63" s="28"/>
      <c r="AC63" s="29">
        <f t="shared" si="34"/>
        <v>0</v>
      </c>
      <c r="AD63" s="335"/>
      <c r="AE63" s="336"/>
      <c r="AF63" s="423">
        <v>24394839</v>
      </c>
      <c r="AG63" s="29">
        <f t="shared" si="35"/>
        <v>24394839</v>
      </c>
      <c r="AH63" s="29">
        <f t="shared" si="36"/>
        <v>24394839</v>
      </c>
      <c r="AI63" s="109">
        <f t="shared" si="37"/>
        <v>5.939915725735926E-2</v>
      </c>
      <c r="AJ63" s="109">
        <f t="shared" si="38"/>
        <v>2.572840773868895E-3</v>
      </c>
    </row>
    <row r="64" spans="1:36" s="11" customFormat="1" ht="24.95" customHeight="1" outlineLevel="1" x14ac:dyDescent="0.25">
      <c r="A64" s="22">
        <v>10</v>
      </c>
      <c r="B64" s="22"/>
      <c r="C64" s="286" t="s">
        <v>809</v>
      </c>
      <c r="D64" s="494">
        <v>44896</v>
      </c>
      <c r="E64" s="77" t="s">
        <v>202</v>
      </c>
      <c r="F64" s="74" t="s">
        <v>751</v>
      </c>
      <c r="G64" s="176" t="s">
        <v>752</v>
      </c>
      <c r="H64" s="33"/>
      <c r="I64" s="33"/>
      <c r="J64" s="678"/>
      <c r="K64" s="423">
        <v>26185000</v>
      </c>
      <c r="L64" s="44"/>
      <c r="M64" s="67"/>
      <c r="N64" s="67"/>
      <c r="O64" s="67"/>
      <c r="P64" s="74"/>
      <c r="Q64" s="74"/>
      <c r="R64" s="67"/>
      <c r="S64" s="67"/>
      <c r="T64" s="67"/>
      <c r="U64" s="7">
        <f t="shared" si="32"/>
        <v>0</v>
      </c>
      <c r="V64" s="28"/>
      <c r="W64" s="28"/>
      <c r="X64" s="28"/>
      <c r="Y64" s="29">
        <f t="shared" si="33"/>
        <v>0</v>
      </c>
      <c r="Z64" s="28"/>
      <c r="AA64" s="28"/>
      <c r="AB64" s="28"/>
      <c r="AC64" s="29">
        <f t="shared" si="34"/>
        <v>0</v>
      </c>
      <c r="AD64" s="67"/>
      <c r="AE64" s="184"/>
      <c r="AF64" s="423">
        <v>26185000</v>
      </c>
      <c r="AG64" s="29">
        <f t="shared" si="35"/>
        <v>26185000</v>
      </c>
      <c r="AH64" s="29">
        <f t="shared" si="36"/>
        <v>26185000</v>
      </c>
      <c r="AI64" s="109">
        <f t="shared" si="37"/>
        <v>6.3758032294615768E-2</v>
      </c>
      <c r="AJ64" s="109">
        <f t="shared" si="38"/>
        <v>2.7616429714398612E-3</v>
      </c>
    </row>
    <row r="65" spans="1:36" s="11" customFormat="1" ht="24.95" customHeight="1" outlineLevel="1" x14ac:dyDescent="0.25">
      <c r="A65" s="22">
        <v>11</v>
      </c>
      <c r="B65" s="22"/>
      <c r="C65" s="286" t="s">
        <v>810</v>
      </c>
      <c r="D65" s="494">
        <v>44467</v>
      </c>
      <c r="E65" s="77" t="s">
        <v>178</v>
      </c>
      <c r="F65" s="74" t="s">
        <v>751</v>
      </c>
      <c r="G65" s="176" t="s">
        <v>752</v>
      </c>
      <c r="H65" s="33"/>
      <c r="I65" s="33"/>
      <c r="J65" s="678"/>
      <c r="K65" s="423">
        <v>8462765</v>
      </c>
      <c r="L65" s="44"/>
      <c r="M65" s="67"/>
      <c r="N65" s="67"/>
      <c r="O65" s="67"/>
      <c r="P65" s="74"/>
      <c r="Q65" s="74"/>
      <c r="R65" s="67"/>
      <c r="S65" s="67"/>
      <c r="T65" s="67"/>
      <c r="U65" s="7">
        <f t="shared" si="32"/>
        <v>0</v>
      </c>
      <c r="V65" s="28"/>
      <c r="W65" s="28"/>
      <c r="X65" s="28"/>
      <c r="Y65" s="29">
        <f t="shared" si="33"/>
        <v>0</v>
      </c>
      <c r="Z65" s="28"/>
      <c r="AA65" s="28"/>
      <c r="AB65" s="28"/>
      <c r="AC65" s="29">
        <f t="shared" si="34"/>
        <v>0</v>
      </c>
      <c r="AD65" s="67"/>
      <c r="AE65" s="184"/>
      <c r="AF65" s="423">
        <v>8462765</v>
      </c>
      <c r="AG65" s="29">
        <f t="shared" si="35"/>
        <v>8462765</v>
      </c>
      <c r="AH65" s="29">
        <f t="shared" si="36"/>
        <v>8462765</v>
      </c>
      <c r="AI65" s="109">
        <f t="shared" si="37"/>
        <v>2.0606043313795838E-2</v>
      </c>
      <c r="AJ65" s="109">
        <f t="shared" si="38"/>
        <v>8.9253906745072591E-4</v>
      </c>
    </row>
    <row r="66" spans="1:36" s="11" customFormat="1" ht="24.95" customHeight="1" outlineLevel="1" x14ac:dyDescent="0.25">
      <c r="A66" s="22">
        <v>12</v>
      </c>
      <c r="B66" s="22"/>
      <c r="C66" s="286" t="s">
        <v>811</v>
      </c>
      <c r="D66" s="494">
        <v>44467</v>
      </c>
      <c r="E66" s="77" t="s">
        <v>196</v>
      </c>
      <c r="F66" s="74" t="s">
        <v>751</v>
      </c>
      <c r="G66" s="176" t="s">
        <v>752</v>
      </c>
      <c r="H66" s="33"/>
      <c r="I66" s="33"/>
      <c r="J66" s="678"/>
      <c r="K66" s="423">
        <v>10237926</v>
      </c>
      <c r="L66" s="44"/>
      <c r="M66" s="67"/>
      <c r="N66" s="67"/>
      <c r="O66" s="67"/>
      <c r="P66" s="74"/>
      <c r="Q66" s="74"/>
      <c r="R66" s="67"/>
      <c r="S66" s="67"/>
      <c r="T66" s="67"/>
      <c r="U66" s="7">
        <f t="shared" si="32"/>
        <v>0</v>
      </c>
      <c r="V66" s="28"/>
      <c r="W66" s="28"/>
      <c r="X66" s="28"/>
      <c r="Y66" s="29">
        <f t="shared" si="33"/>
        <v>0</v>
      </c>
      <c r="Z66" s="28"/>
      <c r="AA66" s="28"/>
      <c r="AB66" s="28"/>
      <c r="AC66" s="29">
        <f t="shared" si="34"/>
        <v>0</v>
      </c>
      <c r="AD66" s="67"/>
      <c r="AE66" s="184"/>
      <c r="AF66" s="423">
        <v>10237926</v>
      </c>
      <c r="AG66" s="29">
        <f t="shared" si="35"/>
        <v>10237926</v>
      </c>
      <c r="AH66" s="29">
        <f t="shared" si="36"/>
        <v>10237926</v>
      </c>
      <c r="AI66" s="109">
        <f t="shared" si="37"/>
        <v>2.4928394750348918E-2</v>
      </c>
      <c r="AJ66" s="109">
        <f t="shared" si="38"/>
        <v>1.0797592659927979E-3</v>
      </c>
    </row>
    <row r="67" spans="1:36" s="11" customFormat="1" ht="24.95" customHeight="1" outlineLevel="1" x14ac:dyDescent="0.25">
      <c r="A67" s="22">
        <v>13</v>
      </c>
      <c r="B67" s="22"/>
      <c r="C67" s="286" t="s">
        <v>812</v>
      </c>
      <c r="D67" s="494">
        <v>44893</v>
      </c>
      <c r="E67" s="77" t="s">
        <v>188</v>
      </c>
      <c r="F67" s="74" t="s">
        <v>751</v>
      </c>
      <c r="G67" s="176" t="s">
        <v>752</v>
      </c>
      <c r="H67" s="33"/>
      <c r="I67" s="33"/>
      <c r="J67" s="678"/>
      <c r="K67" s="423">
        <v>12600000</v>
      </c>
      <c r="L67" s="44"/>
      <c r="M67" s="67"/>
      <c r="N67" s="67"/>
      <c r="O67" s="67"/>
      <c r="P67" s="74"/>
      <c r="Q67" s="74"/>
      <c r="R67" s="67"/>
      <c r="S67" s="67"/>
      <c r="T67" s="67"/>
      <c r="U67" s="7">
        <f t="shared" si="32"/>
        <v>0</v>
      </c>
      <c r="V67" s="28"/>
      <c r="W67" s="28"/>
      <c r="X67" s="28"/>
      <c r="Y67" s="29">
        <f t="shared" si="33"/>
        <v>0</v>
      </c>
      <c r="Z67" s="28"/>
      <c r="AA67" s="28"/>
      <c r="AB67" s="28"/>
      <c r="AC67" s="29">
        <f t="shared" si="34"/>
        <v>0</v>
      </c>
      <c r="AD67" s="67"/>
      <c r="AE67" s="184"/>
      <c r="AF67" s="423">
        <v>12600000</v>
      </c>
      <c r="AG67" s="29">
        <f t="shared" si="35"/>
        <v>12600000</v>
      </c>
      <c r="AH67" s="29">
        <f t="shared" si="36"/>
        <v>12600000</v>
      </c>
      <c r="AI67" s="109">
        <f t="shared" si="37"/>
        <v>3.0679824590878695E-2</v>
      </c>
      <c r="AJ67" s="109">
        <f t="shared" si="38"/>
        <v>1.3288791842712335E-3</v>
      </c>
    </row>
    <row r="68" spans="1:36" s="11" customFormat="1" ht="24.95" customHeight="1" outlineLevel="1" x14ac:dyDescent="0.25">
      <c r="A68" s="22">
        <v>14</v>
      </c>
      <c r="B68" s="22"/>
      <c r="C68" s="286" t="s">
        <v>813</v>
      </c>
      <c r="D68" s="494">
        <v>44890</v>
      </c>
      <c r="E68" s="77" t="s">
        <v>182</v>
      </c>
      <c r="F68" s="74" t="s">
        <v>751</v>
      </c>
      <c r="G68" s="176" t="s">
        <v>752</v>
      </c>
      <c r="H68" s="33"/>
      <c r="I68" s="33"/>
      <c r="J68" s="678"/>
      <c r="K68" s="423">
        <v>7250000</v>
      </c>
      <c r="L68" s="44"/>
      <c r="M68" s="67"/>
      <c r="N68" s="67"/>
      <c r="O68" s="67"/>
      <c r="P68" s="74"/>
      <c r="Q68" s="74"/>
      <c r="R68" s="67"/>
      <c r="S68" s="67"/>
      <c r="T68" s="67"/>
      <c r="U68" s="7">
        <f t="shared" si="32"/>
        <v>0</v>
      </c>
      <c r="V68" s="28"/>
      <c r="W68" s="28"/>
      <c r="X68" s="28"/>
      <c r="Y68" s="29">
        <f t="shared" si="33"/>
        <v>0</v>
      </c>
      <c r="Z68" s="28"/>
      <c r="AA68" s="28"/>
      <c r="AB68" s="28"/>
      <c r="AC68" s="29">
        <f t="shared" si="34"/>
        <v>0</v>
      </c>
      <c r="AD68" s="67"/>
      <c r="AE68" s="184"/>
      <c r="AF68" s="423">
        <v>7250000</v>
      </c>
      <c r="AG68" s="29">
        <f t="shared" si="35"/>
        <v>7250000</v>
      </c>
      <c r="AH68" s="29">
        <f t="shared" si="36"/>
        <v>7250000</v>
      </c>
      <c r="AI68" s="109">
        <f t="shared" si="37"/>
        <v>1.7653073673323059E-2</v>
      </c>
      <c r="AJ68" s="109">
        <f t="shared" si="38"/>
        <v>7.6463286396559081E-4</v>
      </c>
    </row>
    <row r="69" spans="1:36" s="11" customFormat="1" ht="24.95" customHeight="1" outlineLevel="1" x14ac:dyDescent="0.25">
      <c r="A69" s="22">
        <v>15</v>
      </c>
      <c r="B69" s="22"/>
      <c r="C69" s="286" t="s">
        <v>337</v>
      </c>
      <c r="D69" s="494">
        <v>44875</v>
      </c>
      <c r="E69" s="77" t="s">
        <v>194</v>
      </c>
      <c r="F69" s="74" t="s">
        <v>751</v>
      </c>
      <c r="G69" s="176" t="s">
        <v>752</v>
      </c>
      <c r="H69" s="33"/>
      <c r="I69" s="33"/>
      <c r="J69" s="678"/>
      <c r="K69" s="423">
        <v>12600000</v>
      </c>
      <c r="L69" s="44"/>
      <c r="M69" s="67"/>
      <c r="N69" s="67"/>
      <c r="O69" s="67"/>
      <c r="P69" s="74"/>
      <c r="Q69" s="74"/>
      <c r="R69" s="67"/>
      <c r="S69" s="67"/>
      <c r="T69" s="67"/>
      <c r="U69" s="7">
        <f t="shared" si="32"/>
        <v>0</v>
      </c>
      <c r="V69" s="28"/>
      <c r="W69" s="28"/>
      <c r="X69" s="28"/>
      <c r="Y69" s="29">
        <f t="shared" si="33"/>
        <v>0</v>
      </c>
      <c r="Z69" s="28"/>
      <c r="AA69" s="28"/>
      <c r="AB69" s="28"/>
      <c r="AC69" s="29">
        <f t="shared" si="34"/>
        <v>0</v>
      </c>
      <c r="AD69" s="67"/>
      <c r="AE69" s="184"/>
      <c r="AF69" s="423">
        <v>12600000</v>
      </c>
      <c r="AG69" s="29">
        <f t="shared" si="35"/>
        <v>12600000</v>
      </c>
      <c r="AH69" s="29">
        <f t="shared" si="36"/>
        <v>12600000</v>
      </c>
      <c r="AI69" s="109">
        <f t="shared" si="37"/>
        <v>3.0679824590878695E-2</v>
      </c>
      <c r="AJ69" s="109">
        <f t="shared" si="38"/>
        <v>1.3288791842712335E-3</v>
      </c>
    </row>
    <row r="70" spans="1:36" s="11" customFormat="1" ht="24.95" customHeight="1" outlineLevel="1" x14ac:dyDescent="0.25">
      <c r="A70" s="22">
        <v>16</v>
      </c>
      <c r="B70" s="22"/>
      <c r="C70" s="286" t="s">
        <v>675</v>
      </c>
      <c r="D70" s="494">
        <v>44890</v>
      </c>
      <c r="E70" s="77" t="s">
        <v>180</v>
      </c>
      <c r="F70" s="74" t="s">
        <v>751</v>
      </c>
      <c r="G70" s="176" t="s">
        <v>752</v>
      </c>
      <c r="H70" s="33"/>
      <c r="I70" s="33"/>
      <c r="J70" s="678"/>
      <c r="K70" s="423">
        <v>12600000</v>
      </c>
      <c r="L70" s="44"/>
      <c r="M70" s="67"/>
      <c r="N70" s="67"/>
      <c r="O70" s="67"/>
      <c r="P70" s="74"/>
      <c r="Q70" s="74"/>
      <c r="R70" s="67"/>
      <c r="S70" s="67"/>
      <c r="T70" s="67"/>
      <c r="U70" s="7">
        <f t="shared" si="32"/>
        <v>0</v>
      </c>
      <c r="V70" s="28"/>
      <c r="W70" s="28"/>
      <c r="X70" s="28"/>
      <c r="Y70" s="29">
        <f t="shared" si="33"/>
        <v>0</v>
      </c>
      <c r="Z70" s="28"/>
      <c r="AA70" s="28"/>
      <c r="AB70" s="28"/>
      <c r="AC70" s="29">
        <f t="shared" si="34"/>
        <v>0</v>
      </c>
      <c r="AD70" s="67"/>
      <c r="AE70" s="184"/>
      <c r="AF70" s="423">
        <v>12600000</v>
      </c>
      <c r="AG70" s="29">
        <f t="shared" si="35"/>
        <v>12600000</v>
      </c>
      <c r="AH70" s="29">
        <f t="shared" si="36"/>
        <v>12600000</v>
      </c>
      <c r="AI70" s="109">
        <f t="shared" si="37"/>
        <v>3.0679824590878695E-2</v>
      </c>
      <c r="AJ70" s="109">
        <f t="shared" si="38"/>
        <v>1.3288791842712335E-3</v>
      </c>
    </row>
    <row r="71" spans="1:36" s="11" customFormat="1" ht="24.95" customHeight="1" outlineLevel="1" x14ac:dyDescent="0.25">
      <c r="A71" s="22">
        <v>17</v>
      </c>
      <c r="B71" s="22"/>
      <c r="C71" s="286" t="s">
        <v>556</v>
      </c>
      <c r="D71" s="494">
        <v>44880</v>
      </c>
      <c r="E71" s="77" t="s">
        <v>176</v>
      </c>
      <c r="F71" s="74" t="s">
        <v>751</v>
      </c>
      <c r="G71" s="176" t="s">
        <v>752</v>
      </c>
      <c r="H71" s="33"/>
      <c r="I71" s="33"/>
      <c r="J71" s="678"/>
      <c r="K71" s="423">
        <v>8900000</v>
      </c>
      <c r="L71" s="44"/>
      <c r="M71" s="67"/>
      <c r="N71" s="67"/>
      <c r="O71" s="67"/>
      <c r="P71" s="74"/>
      <c r="Q71" s="74"/>
      <c r="R71" s="67"/>
      <c r="S71" s="67"/>
      <c r="T71" s="67"/>
      <c r="U71" s="7">
        <f t="shared" si="32"/>
        <v>0</v>
      </c>
      <c r="V71" s="28"/>
      <c r="W71" s="28"/>
      <c r="X71" s="28"/>
      <c r="Y71" s="29">
        <f t="shared" si="33"/>
        <v>0</v>
      </c>
      <c r="Z71" s="28"/>
      <c r="AA71" s="28"/>
      <c r="AB71" s="28"/>
      <c r="AC71" s="29">
        <f t="shared" si="34"/>
        <v>0</v>
      </c>
      <c r="AD71" s="67"/>
      <c r="AE71" s="184"/>
      <c r="AF71" s="423">
        <v>8900000</v>
      </c>
      <c r="AG71" s="29">
        <f t="shared" si="35"/>
        <v>8900000</v>
      </c>
      <c r="AH71" s="29">
        <f t="shared" si="36"/>
        <v>8900000</v>
      </c>
      <c r="AI71" s="109">
        <f t="shared" si="37"/>
        <v>2.167066975070003E-2</v>
      </c>
      <c r="AJ71" s="109">
        <f t="shared" si="38"/>
        <v>9.3865275714396655E-4</v>
      </c>
    </row>
    <row r="72" spans="1:36" s="11" customFormat="1" ht="24.95" customHeight="1" outlineLevel="1" x14ac:dyDescent="0.25">
      <c r="A72" s="22">
        <v>18</v>
      </c>
      <c r="B72" s="22"/>
      <c r="C72" s="286" t="s">
        <v>548</v>
      </c>
      <c r="D72" s="494">
        <v>44880</v>
      </c>
      <c r="E72" s="77" t="s">
        <v>198</v>
      </c>
      <c r="F72" s="74" t="s">
        <v>751</v>
      </c>
      <c r="G72" s="176" t="s">
        <v>752</v>
      </c>
      <c r="H72" s="33"/>
      <c r="I72" s="33"/>
      <c r="J72" s="678"/>
      <c r="K72" s="423">
        <v>12600000</v>
      </c>
      <c r="L72" s="44"/>
      <c r="M72" s="67"/>
      <c r="N72" s="67"/>
      <c r="O72" s="67"/>
      <c r="P72" s="74"/>
      <c r="Q72" s="74"/>
      <c r="R72" s="67"/>
      <c r="S72" s="67"/>
      <c r="T72" s="67"/>
      <c r="U72" s="7">
        <f t="shared" si="32"/>
        <v>0</v>
      </c>
      <c r="V72" s="28"/>
      <c r="W72" s="28"/>
      <c r="X72" s="28"/>
      <c r="Y72" s="29">
        <f t="shared" si="33"/>
        <v>0</v>
      </c>
      <c r="Z72" s="28"/>
      <c r="AA72" s="28"/>
      <c r="AB72" s="28"/>
      <c r="AC72" s="29">
        <f t="shared" si="34"/>
        <v>0</v>
      </c>
      <c r="AD72" s="67"/>
      <c r="AE72" s="184"/>
      <c r="AF72" s="423">
        <v>12600000</v>
      </c>
      <c r="AG72" s="29">
        <f t="shared" si="35"/>
        <v>12600000</v>
      </c>
      <c r="AH72" s="29">
        <f t="shared" si="36"/>
        <v>12600000</v>
      </c>
      <c r="AI72" s="109">
        <f t="shared" si="37"/>
        <v>3.0679824590878695E-2</v>
      </c>
      <c r="AJ72" s="109">
        <f t="shared" si="38"/>
        <v>1.3288791842712335E-3</v>
      </c>
    </row>
    <row r="73" spans="1:36" s="11" customFormat="1" ht="24.95" customHeight="1" outlineLevel="1" x14ac:dyDescent="0.25">
      <c r="A73" s="22">
        <v>19</v>
      </c>
      <c r="B73" s="22"/>
      <c r="C73" s="286" t="s">
        <v>358</v>
      </c>
      <c r="D73" s="494">
        <v>44876</v>
      </c>
      <c r="E73" s="77" t="s">
        <v>200</v>
      </c>
      <c r="F73" s="74" t="s">
        <v>751</v>
      </c>
      <c r="G73" s="176" t="s">
        <v>752</v>
      </c>
      <c r="H73" s="33"/>
      <c r="I73" s="33"/>
      <c r="J73" s="678"/>
      <c r="K73" s="423">
        <v>9000000</v>
      </c>
      <c r="L73" s="44"/>
      <c r="M73" s="67"/>
      <c r="N73" s="67"/>
      <c r="O73" s="67"/>
      <c r="P73" s="74"/>
      <c r="Q73" s="74"/>
      <c r="R73" s="67"/>
      <c r="S73" s="67"/>
      <c r="T73" s="67"/>
      <c r="U73" s="7">
        <f t="shared" si="32"/>
        <v>0</v>
      </c>
      <c r="V73" s="28"/>
      <c r="W73" s="28"/>
      <c r="X73" s="28"/>
      <c r="Y73" s="29">
        <f t="shared" si="33"/>
        <v>0</v>
      </c>
      <c r="Z73" s="28"/>
      <c r="AA73" s="28"/>
      <c r="AB73" s="28"/>
      <c r="AC73" s="29">
        <f t="shared" si="34"/>
        <v>0</v>
      </c>
      <c r="AD73" s="67"/>
      <c r="AE73" s="184"/>
      <c r="AF73" s="423">
        <v>9000000</v>
      </c>
      <c r="AG73" s="29">
        <f t="shared" si="35"/>
        <v>9000000</v>
      </c>
      <c r="AH73" s="29">
        <f t="shared" si="36"/>
        <v>9000000</v>
      </c>
      <c r="AI73" s="109">
        <f t="shared" si="37"/>
        <v>2.1914160422056211E-2</v>
      </c>
      <c r="AJ73" s="109">
        <f t="shared" si="38"/>
        <v>9.4919941733659547E-4</v>
      </c>
    </row>
    <row r="74" spans="1:36" s="11" customFormat="1" ht="24.95" customHeight="1" outlineLevel="1" x14ac:dyDescent="0.25">
      <c r="A74" s="22">
        <v>20</v>
      </c>
      <c r="B74" s="22"/>
      <c r="C74" s="286" t="s">
        <v>704</v>
      </c>
      <c r="D74" s="494">
        <v>44880</v>
      </c>
      <c r="E74" s="77" t="s">
        <v>186</v>
      </c>
      <c r="F74" s="74" t="s">
        <v>751</v>
      </c>
      <c r="G74" s="176" t="s">
        <v>752</v>
      </c>
      <c r="H74" s="33"/>
      <c r="I74" s="33"/>
      <c r="J74" s="678"/>
      <c r="K74" s="423">
        <v>13331000</v>
      </c>
      <c r="L74" s="44"/>
      <c r="M74" s="67"/>
      <c r="N74" s="67"/>
      <c r="O74" s="67"/>
      <c r="P74" s="74"/>
      <c r="Q74" s="74"/>
      <c r="R74" s="67"/>
      <c r="S74" s="67"/>
      <c r="T74" s="67"/>
      <c r="U74" s="7">
        <f t="shared" si="32"/>
        <v>0</v>
      </c>
      <c r="V74" s="28"/>
      <c r="W74" s="28"/>
      <c r="X74" s="28"/>
      <c r="Y74" s="29">
        <f t="shared" si="33"/>
        <v>0</v>
      </c>
      <c r="Z74" s="28"/>
      <c r="AA74" s="28"/>
      <c r="AB74" s="28"/>
      <c r="AC74" s="29">
        <f t="shared" si="34"/>
        <v>0</v>
      </c>
      <c r="AD74" s="67"/>
      <c r="AE74" s="184"/>
      <c r="AF74" s="423">
        <v>13331000</v>
      </c>
      <c r="AG74" s="29">
        <f t="shared" si="35"/>
        <v>13331000</v>
      </c>
      <c r="AH74" s="29">
        <f t="shared" si="36"/>
        <v>13331000</v>
      </c>
      <c r="AI74" s="109">
        <f t="shared" si="37"/>
        <v>3.2459741398492371E-2</v>
      </c>
      <c r="AJ74" s="109">
        <f t="shared" si="38"/>
        <v>1.4059752702793504E-3</v>
      </c>
    </row>
    <row r="75" spans="1:36" s="11" customFormat="1" ht="24.95" customHeight="1" outlineLevel="1" x14ac:dyDescent="0.25">
      <c r="A75" s="22">
        <v>21</v>
      </c>
      <c r="B75" s="22"/>
      <c r="C75" s="286" t="s">
        <v>521</v>
      </c>
      <c r="D75" s="494">
        <v>44880</v>
      </c>
      <c r="E75" s="77" t="s">
        <v>178</v>
      </c>
      <c r="F75" s="74" t="s">
        <v>751</v>
      </c>
      <c r="G75" s="176" t="s">
        <v>752</v>
      </c>
      <c r="H75" s="33"/>
      <c r="I75" s="33"/>
      <c r="J75" s="678"/>
      <c r="K75" s="423">
        <v>8900000</v>
      </c>
      <c r="L75" s="44"/>
      <c r="M75" s="67"/>
      <c r="N75" s="67"/>
      <c r="O75" s="67"/>
      <c r="P75" s="74"/>
      <c r="Q75" s="74"/>
      <c r="R75" s="67"/>
      <c r="S75" s="67"/>
      <c r="T75" s="67"/>
      <c r="U75" s="7">
        <f t="shared" si="32"/>
        <v>0</v>
      </c>
      <c r="V75" s="28"/>
      <c r="W75" s="28"/>
      <c r="X75" s="28"/>
      <c r="Y75" s="29">
        <f t="shared" si="33"/>
        <v>0</v>
      </c>
      <c r="Z75" s="28"/>
      <c r="AA75" s="28"/>
      <c r="AB75" s="28"/>
      <c r="AC75" s="29">
        <f t="shared" si="34"/>
        <v>0</v>
      </c>
      <c r="AD75" s="67"/>
      <c r="AE75" s="184"/>
      <c r="AF75" s="423">
        <v>8900000</v>
      </c>
      <c r="AG75" s="29">
        <f t="shared" si="35"/>
        <v>8900000</v>
      </c>
      <c r="AH75" s="29">
        <f t="shared" si="36"/>
        <v>8900000</v>
      </c>
      <c r="AI75" s="109">
        <f t="shared" si="37"/>
        <v>2.167066975070003E-2</v>
      </c>
      <c r="AJ75" s="109">
        <f t="shared" si="38"/>
        <v>9.3865275714396655E-4</v>
      </c>
    </row>
    <row r="76" spans="1:36" s="11" customFormat="1" ht="24.95" customHeight="1" outlineLevel="1" x14ac:dyDescent="0.25">
      <c r="A76" s="22">
        <v>22</v>
      </c>
      <c r="B76" s="22"/>
      <c r="C76" s="286" t="s">
        <v>523</v>
      </c>
      <c r="D76" s="494">
        <v>44880</v>
      </c>
      <c r="E76" s="77" t="s">
        <v>184</v>
      </c>
      <c r="F76" s="74" t="s">
        <v>751</v>
      </c>
      <c r="G76" s="176" t="s">
        <v>752</v>
      </c>
      <c r="H76" s="33"/>
      <c r="I76" s="33"/>
      <c r="J76" s="678"/>
      <c r="K76" s="423">
        <v>7250000</v>
      </c>
      <c r="L76" s="44"/>
      <c r="M76" s="67"/>
      <c r="N76" s="67"/>
      <c r="O76" s="67"/>
      <c r="P76" s="74"/>
      <c r="Q76" s="74"/>
      <c r="R76" s="67"/>
      <c r="S76" s="67"/>
      <c r="T76" s="67"/>
      <c r="U76" s="7">
        <f t="shared" si="32"/>
        <v>0</v>
      </c>
      <c r="V76" s="28"/>
      <c r="W76" s="28"/>
      <c r="X76" s="28"/>
      <c r="Y76" s="29">
        <f t="shared" si="33"/>
        <v>0</v>
      </c>
      <c r="Z76" s="28"/>
      <c r="AA76" s="28"/>
      <c r="AB76" s="28"/>
      <c r="AC76" s="29">
        <f t="shared" si="34"/>
        <v>0</v>
      </c>
      <c r="AD76" s="67"/>
      <c r="AE76" s="184"/>
      <c r="AF76" s="423">
        <v>7250000</v>
      </c>
      <c r="AG76" s="29">
        <f t="shared" si="35"/>
        <v>7250000</v>
      </c>
      <c r="AH76" s="29">
        <f t="shared" si="36"/>
        <v>7250000</v>
      </c>
      <c r="AI76" s="109">
        <f t="shared" si="37"/>
        <v>1.7653073673323059E-2</v>
      </c>
      <c r="AJ76" s="109">
        <f t="shared" si="38"/>
        <v>7.6463286396559081E-4</v>
      </c>
    </row>
    <row r="77" spans="1:36" s="11" customFormat="1" ht="24.95" customHeight="1" outlineLevel="1" x14ac:dyDescent="0.25">
      <c r="A77" s="427">
        <v>23</v>
      </c>
      <c r="B77" s="427"/>
      <c r="C77" s="512" t="s">
        <v>356</v>
      </c>
      <c r="D77" s="494">
        <v>44876</v>
      </c>
      <c r="E77" s="77" t="s">
        <v>196</v>
      </c>
      <c r="F77" s="74" t="s">
        <v>751</v>
      </c>
      <c r="G77" s="176" t="s">
        <v>752</v>
      </c>
      <c r="H77" s="292"/>
      <c r="I77" s="292"/>
      <c r="J77" s="678"/>
      <c r="K77" s="423">
        <v>12960000</v>
      </c>
      <c r="L77" s="44"/>
      <c r="M77" s="67"/>
      <c r="N77" s="67"/>
      <c r="O77" s="67"/>
      <c r="P77" s="347"/>
      <c r="Q77" s="347"/>
      <c r="R77" s="67"/>
      <c r="S77" s="67"/>
      <c r="T77" s="67"/>
      <c r="U77" s="7">
        <f t="shared" si="32"/>
        <v>0</v>
      </c>
      <c r="V77" s="28"/>
      <c r="W77" s="28"/>
      <c r="X77" s="28"/>
      <c r="Y77" s="29">
        <f t="shared" si="33"/>
        <v>0</v>
      </c>
      <c r="Z77" s="28"/>
      <c r="AA77" s="28"/>
      <c r="AB77" s="28"/>
      <c r="AC77" s="29">
        <f t="shared" si="34"/>
        <v>0</v>
      </c>
      <c r="AD77" s="67"/>
      <c r="AE77" s="184"/>
      <c r="AF77" s="423">
        <v>12960000</v>
      </c>
      <c r="AG77" s="29">
        <f t="shared" si="35"/>
        <v>12960000</v>
      </c>
      <c r="AH77" s="29">
        <f t="shared" si="36"/>
        <v>12960000</v>
      </c>
      <c r="AI77" s="109">
        <f t="shared" si="37"/>
        <v>3.1556391007760941E-2</v>
      </c>
      <c r="AJ77" s="109">
        <f t="shared" si="38"/>
        <v>1.3668471609646973E-3</v>
      </c>
    </row>
    <row r="78" spans="1:36" s="11" customFormat="1" ht="24.95" customHeight="1" outlineLevel="1" x14ac:dyDescent="0.25">
      <c r="A78" s="390">
        <v>24</v>
      </c>
      <c r="B78" s="390"/>
      <c r="C78" s="424" t="s">
        <v>814</v>
      </c>
      <c r="D78" s="494">
        <v>44916</v>
      </c>
      <c r="E78" s="431" t="s">
        <v>190</v>
      </c>
      <c r="F78" s="74" t="s">
        <v>751</v>
      </c>
      <c r="G78" s="429" t="s">
        <v>752</v>
      </c>
      <c r="H78" s="391"/>
      <c r="I78" s="391"/>
      <c r="J78" s="678"/>
      <c r="K78" s="79">
        <v>28602000</v>
      </c>
      <c r="L78" s="44"/>
      <c r="M78" s="67"/>
      <c r="N78" s="67"/>
      <c r="O78" s="401"/>
      <c r="P78" s="262"/>
      <c r="Q78" s="262"/>
      <c r="R78" s="290"/>
      <c r="S78" s="67"/>
      <c r="T78" s="67"/>
      <c r="U78" s="7">
        <f t="shared" si="32"/>
        <v>0</v>
      </c>
      <c r="V78" s="28"/>
      <c r="W78" s="28"/>
      <c r="X78" s="28"/>
      <c r="Y78" s="29">
        <f t="shared" si="33"/>
        <v>0</v>
      </c>
      <c r="Z78" s="28"/>
      <c r="AA78" s="28"/>
      <c r="AB78" s="28"/>
      <c r="AC78" s="29">
        <f t="shared" si="34"/>
        <v>0</v>
      </c>
      <c r="AD78" s="67"/>
      <c r="AE78" s="184"/>
      <c r="AF78" s="79">
        <v>28602000</v>
      </c>
      <c r="AG78" s="29">
        <f t="shared" si="35"/>
        <v>28602000</v>
      </c>
      <c r="AH78" s="29">
        <f t="shared" si="36"/>
        <v>28602000</v>
      </c>
      <c r="AI78" s="109">
        <f t="shared" si="37"/>
        <v>6.9643201821294645E-2</v>
      </c>
      <c r="AJ78" s="109">
        <f t="shared" si="38"/>
        <v>3.0165557482957003E-3</v>
      </c>
    </row>
    <row r="79" spans="1:36" s="11" customFormat="1" ht="24.95" customHeight="1" outlineLevel="1" x14ac:dyDescent="0.25">
      <c r="A79" s="390">
        <v>25</v>
      </c>
      <c r="B79" s="390"/>
      <c r="C79" s="424" t="s">
        <v>815</v>
      </c>
      <c r="D79" s="494">
        <v>44911</v>
      </c>
      <c r="E79" s="431" t="s">
        <v>192</v>
      </c>
      <c r="F79" s="74" t="s">
        <v>751</v>
      </c>
      <c r="G79" s="429" t="s">
        <v>752</v>
      </c>
      <c r="H79" s="391"/>
      <c r="I79" s="391"/>
      <c r="J79" s="678"/>
      <c r="K79" s="79">
        <v>28602000</v>
      </c>
      <c r="L79" s="329"/>
      <c r="M79" s="67"/>
      <c r="N79" s="67"/>
      <c r="O79" s="401"/>
      <c r="P79" s="262"/>
      <c r="Q79" s="262"/>
      <c r="R79" s="290"/>
      <c r="S79" s="67"/>
      <c r="T79" s="67"/>
      <c r="U79" s="7">
        <f t="shared" si="32"/>
        <v>0</v>
      </c>
      <c r="V79" s="28"/>
      <c r="W79" s="28"/>
      <c r="X79" s="28"/>
      <c r="Y79" s="29">
        <f t="shared" si="33"/>
        <v>0</v>
      </c>
      <c r="Z79" s="28"/>
      <c r="AA79" s="28"/>
      <c r="AB79" s="28"/>
      <c r="AC79" s="29">
        <f t="shared" si="34"/>
        <v>0</v>
      </c>
      <c r="AD79" s="67"/>
      <c r="AE79" s="184"/>
      <c r="AF79" s="79">
        <v>28602000</v>
      </c>
      <c r="AG79" s="29">
        <f t="shared" si="35"/>
        <v>28602000</v>
      </c>
      <c r="AH79" s="29">
        <f t="shared" si="36"/>
        <v>28602000</v>
      </c>
      <c r="AI79" s="109">
        <f t="shared" si="37"/>
        <v>6.9643201821294645E-2</v>
      </c>
      <c r="AJ79" s="109">
        <f t="shared" si="38"/>
        <v>3.0165557482957003E-3</v>
      </c>
    </row>
    <row r="80" spans="1:36" s="11" customFormat="1" ht="24.95" customHeight="1" outlineLevel="1" x14ac:dyDescent="0.25">
      <c r="A80" s="390">
        <v>26</v>
      </c>
      <c r="B80" s="390"/>
      <c r="C80" s="424" t="s">
        <v>816</v>
      </c>
      <c r="D80" s="494">
        <v>44908</v>
      </c>
      <c r="E80" s="431" t="s">
        <v>204</v>
      </c>
      <c r="F80" s="74" t="s">
        <v>751</v>
      </c>
      <c r="G80" s="429" t="s">
        <v>752</v>
      </c>
      <c r="H80" s="391"/>
      <c r="I80" s="391"/>
      <c r="J80" s="678"/>
      <c r="K80" s="79">
        <v>7250000</v>
      </c>
      <c r="L80" s="329"/>
      <c r="M80" s="67"/>
      <c r="N80" s="67"/>
      <c r="O80" s="401"/>
      <c r="P80" s="262"/>
      <c r="Q80" s="262"/>
      <c r="R80" s="290"/>
      <c r="S80" s="67"/>
      <c r="T80" s="67"/>
      <c r="U80" s="7">
        <f t="shared" si="32"/>
        <v>0</v>
      </c>
      <c r="V80" s="28"/>
      <c r="W80" s="28"/>
      <c r="X80" s="28"/>
      <c r="Y80" s="29">
        <f t="shared" si="33"/>
        <v>0</v>
      </c>
      <c r="Z80" s="28"/>
      <c r="AA80" s="28"/>
      <c r="AB80" s="28"/>
      <c r="AC80" s="29">
        <f t="shared" si="34"/>
        <v>0</v>
      </c>
      <c r="AD80" s="67"/>
      <c r="AE80" s="184"/>
      <c r="AF80" s="79">
        <v>7250000</v>
      </c>
      <c r="AG80" s="29">
        <f t="shared" si="35"/>
        <v>7250000</v>
      </c>
      <c r="AH80" s="29">
        <f t="shared" si="36"/>
        <v>7250000</v>
      </c>
      <c r="AI80" s="109">
        <f t="shared" si="37"/>
        <v>1.7653073673323059E-2</v>
      </c>
      <c r="AJ80" s="109">
        <f t="shared" si="38"/>
        <v>7.6463286396559081E-4</v>
      </c>
    </row>
    <row r="81" spans="1:36" s="11" customFormat="1" ht="24.95" customHeight="1" outlineLevel="1" x14ac:dyDescent="0.25">
      <c r="A81" s="390">
        <v>27</v>
      </c>
      <c r="B81" s="390"/>
      <c r="C81" s="424" t="s">
        <v>817</v>
      </c>
      <c r="D81" s="494">
        <v>44467</v>
      </c>
      <c r="E81" s="431" t="s">
        <v>180</v>
      </c>
      <c r="F81" s="74" t="s">
        <v>751</v>
      </c>
      <c r="G81" s="429" t="s">
        <v>752</v>
      </c>
      <c r="H81" s="391"/>
      <c r="I81" s="391"/>
      <c r="J81" s="678"/>
      <c r="K81" s="79">
        <v>12058710</v>
      </c>
      <c r="L81" s="329"/>
      <c r="M81" s="67"/>
      <c r="N81" s="67"/>
      <c r="O81" s="401"/>
      <c r="P81" s="262"/>
      <c r="Q81" s="262"/>
      <c r="R81" s="290"/>
      <c r="S81" s="67"/>
      <c r="T81" s="67"/>
      <c r="U81" s="7">
        <f t="shared" si="32"/>
        <v>0</v>
      </c>
      <c r="V81" s="28"/>
      <c r="W81" s="28"/>
      <c r="X81" s="28"/>
      <c r="Y81" s="29">
        <f t="shared" si="33"/>
        <v>0</v>
      </c>
      <c r="Z81" s="28"/>
      <c r="AA81" s="28"/>
      <c r="AB81" s="28"/>
      <c r="AC81" s="29">
        <f t="shared" si="34"/>
        <v>0</v>
      </c>
      <c r="AD81" s="67"/>
      <c r="AE81" s="184"/>
      <c r="AF81" s="79">
        <v>12058710</v>
      </c>
      <c r="AG81" s="29">
        <f t="shared" si="35"/>
        <v>12058710</v>
      </c>
      <c r="AH81" s="29">
        <f t="shared" si="36"/>
        <v>12058710</v>
      </c>
      <c r="AI81" s="109">
        <f t="shared" si="37"/>
        <v>2.9361833935894827E-2</v>
      </c>
      <c r="AJ81" s="109">
        <f t="shared" si="38"/>
        <v>1.271791167314553E-3</v>
      </c>
    </row>
    <row r="82" spans="1:36" s="11" customFormat="1" ht="24.95" customHeight="1" outlineLevel="1" x14ac:dyDescent="0.25">
      <c r="A82" s="390">
        <v>28</v>
      </c>
      <c r="B82" s="390"/>
      <c r="C82" s="424" t="s">
        <v>818</v>
      </c>
      <c r="D82" s="494">
        <v>44467</v>
      </c>
      <c r="E82" s="431" t="s">
        <v>188</v>
      </c>
      <c r="F82" s="74" t="s">
        <v>751</v>
      </c>
      <c r="G82" s="429" t="s">
        <v>752</v>
      </c>
      <c r="H82" s="391"/>
      <c r="I82" s="391"/>
      <c r="J82" s="678"/>
      <c r="K82" s="79">
        <v>12058710</v>
      </c>
      <c r="L82" s="329"/>
      <c r="M82" s="67"/>
      <c r="N82" s="67"/>
      <c r="O82" s="401"/>
      <c r="P82" s="262"/>
      <c r="Q82" s="262"/>
      <c r="R82" s="290"/>
      <c r="S82" s="67"/>
      <c r="T82" s="67"/>
      <c r="U82" s="7">
        <f t="shared" si="32"/>
        <v>0</v>
      </c>
      <c r="V82" s="28"/>
      <c r="W82" s="28"/>
      <c r="X82" s="28"/>
      <c r="Y82" s="29">
        <f t="shared" si="33"/>
        <v>0</v>
      </c>
      <c r="Z82" s="28"/>
      <c r="AA82" s="28"/>
      <c r="AB82" s="28"/>
      <c r="AC82" s="29">
        <f t="shared" si="34"/>
        <v>0</v>
      </c>
      <c r="AD82" s="67"/>
      <c r="AE82" s="184"/>
      <c r="AF82" s="79">
        <v>12058710</v>
      </c>
      <c r="AG82" s="29">
        <f t="shared" si="35"/>
        <v>12058710</v>
      </c>
      <c r="AH82" s="29">
        <f t="shared" si="36"/>
        <v>12058710</v>
      </c>
      <c r="AI82" s="109">
        <f t="shared" si="37"/>
        <v>2.9361833935894827E-2</v>
      </c>
      <c r="AJ82" s="109">
        <f t="shared" si="38"/>
        <v>1.271791167314553E-3</v>
      </c>
    </row>
    <row r="83" spans="1:36" s="11" customFormat="1" ht="24.95" customHeight="1" outlineLevel="1" x14ac:dyDescent="0.25">
      <c r="A83" s="390">
        <v>29</v>
      </c>
      <c r="B83" s="390"/>
      <c r="C83" s="424" t="s">
        <v>819</v>
      </c>
      <c r="D83" s="494">
        <v>44467</v>
      </c>
      <c r="E83" s="431" t="s">
        <v>182</v>
      </c>
      <c r="F83" s="74" t="s">
        <v>751</v>
      </c>
      <c r="G83" s="429" t="s">
        <v>752</v>
      </c>
      <c r="H83" s="391"/>
      <c r="I83" s="391"/>
      <c r="J83" s="678"/>
      <c r="K83" s="79">
        <v>10237926</v>
      </c>
      <c r="L83" s="329"/>
      <c r="M83" s="67"/>
      <c r="N83" s="67"/>
      <c r="O83" s="401"/>
      <c r="P83" s="262"/>
      <c r="Q83" s="262"/>
      <c r="R83" s="290"/>
      <c r="S83" s="67"/>
      <c r="T83" s="67"/>
      <c r="U83" s="7">
        <f t="shared" si="32"/>
        <v>0</v>
      </c>
      <c r="V83" s="28"/>
      <c r="W83" s="28"/>
      <c r="X83" s="28"/>
      <c r="Y83" s="29">
        <f t="shared" si="33"/>
        <v>0</v>
      </c>
      <c r="Z83" s="28"/>
      <c r="AA83" s="28"/>
      <c r="AB83" s="28"/>
      <c r="AC83" s="29">
        <f t="shared" si="34"/>
        <v>0</v>
      </c>
      <c r="AD83" s="67"/>
      <c r="AE83" s="184"/>
      <c r="AF83" s="79">
        <v>10237926</v>
      </c>
      <c r="AG83" s="29">
        <f t="shared" si="35"/>
        <v>10237926</v>
      </c>
      <c r="AH83" s="29">
        <f t="shared" si="36"/>
        <v>10237926</v>
      </c>
      <c r="AI83" s="109">
        <f t="shared" si="37"/>
        <v>2.4928394750348918E-2</v>
      </c>
      <c r="AJ83" s="109">
        <f t="shared" si="38"/>
        <v>1.0797592659927979E-3</v>
      </c>
    </row>
    <row r="84" spans="1:36" s="11" customFormat="1" ht="24.95" customHeight="1" outlineLevel="1" x14ac:dyDescent="0.25">
      <c r="A84" s="390">
        <v>30</v>
      </c>
      <c r="B84" s="390"/>
      <c r="C84" s="424" t="s">
        <v>820</v>
      </c>
      <c r="D84" s="494">
        <v>44467</v>
      </c>
      <c r="E84" s="431" t="s">
        <v>194</v>
      </c>
      <c r="F84" s="74" t="s">
        <v>751</v>
      </c>
      <c r="G84" s="429" t="s">
        <v>752</v>
      </c>
      <c r="H84" s="391"/>
      <c r="I84" s="391"/>
      <c r="J84" s="679"/>
      <c r="K84" s="79">
        <v>12058710</v>
      </c>
      <c r="L84" s="329"/>
      <c r="M84" s="67"/>
      <c r="N84" s="67"/>
      <c r="O84" s="401"/>
      <c r="P84" s="262"/>
      <c r="Q84" s="262"/>
      <c r="R84" s="290"/>
      <c r="S84" s="67"/>
      <c r="T84" s="67"/>
      <c r="U84" s="7">
        <f t="shared" si="32"/>
        <v>0</v>
      </c>
      <c r="V84" s="28"/>
      <c r="W84" s="28"/>
      <c r="X84" s="28"/>
      <c r="Y84" s="29">
        <f t="shared" si="33"/>
        <v>0</v>
      </c>
      <c r="Z84" s="28"/>
      <c r="AA84" s="28"/>
      <c r="AB84" s="28"/>
      <c r="AC84" s="29">
        <f t="shared" si="34"/>
        <v>0</v>
      </c>
      <c r="AD84" s="67"/>
      <c r="AE84" s="184"/>
      <c r="AF84" s="79">
        <v>12058710</v>
      </c>
      <c r="AG84" s="29">
        <f t="shared" si="35"/>
        <v>12058710</v>
      </c>
      <c r="AH84" s="29">
        <f t="shared" si="36"/>
        <v>12058710</v>
      </c>
      <c r="AI84" s="109">
        <f t="shared" si="37"/>
        <v>2.9361833935894827E-2</v>
      </c>
      <c r="AJ84" s="109">
        <f t="shared" si="38"/>
        <v>1.271791167314553E-3</v>
      </c>
    </row>
    <row r="85" spans="1:36" s="11" customFormat="1" x14ac:dyDescent="0.25">
      <c r="A85" s="669" t="s">
        <v>53</v>
      </c>
      <c r="B85" s="579"/>
      <c r="C85" s="579"/>
      <c r="D85" s="579"/>
      <c r="E85" s="575"/>
      <c r="F85" s="575"/>
      <c r="G85" s="575"/>
      <c r="H85" s="575"/>
      <c r="I85" s="576"/>
      <c r="J85" s="430">
        <f>+J54</f>
        <v>410693352</v>
      </c>
      <c r="K85" s="222">
        <f>SUM(K55:K84)</f>
        <v>410693352</v>
      </c>
      <c r="L85" s="528"/>
      <c r="M85" s="222">
        <f>SUM(M55:M64)</f>
        <v>0</v>
      </c>
      <c r="N85" s="222">
        <f>SUM(N55:N64)</f>
        <v>0</v>
      </c>
      <c r="O85" s="222">
        <f>SUM(O55:O64)</f>
        <v>0</v>
      </c>
      <c r="P85" s="249"/>
      <c r="Q85" s="539"/>
      <c r="R85" s="222">
        <f>SUM(R55:R64)</f>
        <v>0</v>
      </c>
      <c r="S85" s="222">
        <f>SUM(S55:S64)</f>
        <v>0</v>
      </c>
      <c r="T85" s="222">
        <f>SUM(T55:T64)</f>
        <v>0</v>
      </c>
      <c r="U85" s="222">
        <f>SUM(U55:U84)</f>
        <v>0</v>
      </c>
      <c r="V85" s="222">
        <f>SUM(V55:V64)</f>
        <v>0</v>
      </c>
      <c r="W85" s="222">
        <f>SUM(W55:W64)</f>
        <v>0</v>
      </c>
      <c r="X85" s="222">
        <f>SUM(X55:X64)</f>
        <v>0</v>
      </c>
      <c r="Y85" s="222">
        <f>SUM(Y55:Y84)</f>
        <v>0</v>
      </c>
      <c r="Z85" s="222">
        <f>SUM(Z55:Z64)</f>
        <v>0</v>
      </c>
      <c r="AA85" s="222">
        <f>SUM(AA55:AA64)</f>
        <v>0</v>
      </c>
      <c r="AB85" s="222">
        <f>SUM(AB55:AB64)</f>
        <v>0</v>
      </c>
      <c r="AC85" s="222">
        <f>SUM(AC55:AC84)</f>
        <v>0</v>
      </c>
      <c r="AD85" s="222">
        <f>SUM(AD55:AD64)</f>
        <v>0</v>
      </c>
      <c r="AE85" s="222">
        <f>SUM(AE55:AE64)</f>
        <v>0</v>
      </c>
      <c r="AF85" s="222">
        <f>SUM(AF55:AF84)</f>
        <v>410693352</v>
      </c>
      <c r="AG85" s="222">
        <f>SUM(AG55:AG84)</f>
        <v>410693352</v>
      </c>
      <c r="AH85" s="222">
        <f>SUM(AH55:AH84)</f>
        <v>410693352</v>
      </c>
      <c r="AI85" s="230">
        <f>IF(ISERROR(AH85/J85),0,AH85/J85)</f>
        <v>1</v>
      </c>
      <c r="AJ85" s="230">
        <f>IF(ISERROR(AH85/$AH$676),0,AH85/$AH$676)</f>
        <v>4.331443226915703E-2</v>
      </c>
    </row>
    <row r="86" spans="1:36" ht="12.75" customHeight="1" x14ac:dyDescent="0.25">
      <c r="A86" s="620" t="s">
        <v>54</v>
      </c>
      <c r="B86" s="621"/>
      <c r="C86" s="621"/>
      <c r="D86" s="621"/>
      <c r="E86" s="622"/>
      <c r="F86" s="16"/>
      <c r="G86" s="5"/>
      <c r="H86" s="17"/>
      <c r="I86" s="17"/>
      <c r="J86" s="628">
        <v>886218105</v>
      </c>
      <c r="K86" s="7"/>
      <c r="L86" s="18"/>
      <c r="M86" s="19"/>
      <c r="N86" s="19"/>
      <c r="O86" s="19"/>
      <c r="P86" s="5"/>
      <c r="Q86" s="20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108"/>
      <c r="AJ86" s="108"/>
    </row>
    <row r="87" spans="1:36" s="11" customFormat="1" ht="24.75" customHeight="1" outlineLevel="1" x14ac:dyDescent="0.25">
      <c r="A87" s="22">
        <v>1</v>
      </c>
      <c r="B87" s="22"/>
      <c r="C87" s="5" t="s">
        <v>821</v>
      </c>
      <c r="D87" s="201">
        <v>44923</v>
      </c>
      <c r="E87" s="202" t="s">
        <v>822</v>
      </c>
      <c r="F87" s="74" t="s">
        <v>751</v>
      </c>
      <c r="G87" s="429" t="s">
        <v>752</v>
      </c>
      <c r="H87" s="164"/>
      <c r="I87" s="164"/>
      <c r="J87" s="629"/>
      <c r="K87" s="383">
        <v>25604000</v>
      </c>
      <c r="L87" s="44"/>
      <c r="M87" s="51"/>
      <c r="N87" s="166"/>
      <c r="O87" s="51"/>
      <c r="P87" s="167"/>
      <c r="Q87" s="167"/>
      <c r="R87" s="28"/>
      <c r="S87" s="28"/>
      <c r="T87" s="28"/>
      <c r="U87" s="29">
        <f t="shared" ref="U87:U95" si="39">SUM(R87:T87)</f>
        <v>0</v>
      </c>
      <c r="V87" s="28"/>
      <c r="W87" s="28"/>
      <c r="X87" s="28"/>
      <c r="Y87" s="29">
        <f t="shared" ref="Y87:Y95" si="40">SUM(V87:X87)</f>
        <v>0</v>
      </c>
      <c r="Z87" s="28"/>
      <c r="AA87" s="28"/>
      <c r="AB87" s="28"/>
      <c r="AC87" s="29">
        <f t="shared" ref="AC87:AC95" si="41">SUM(Z87:AB87)</f>
        <v>0</v>
      </c>
      <c r="AD87" s="28"/>
      <c r="AE87" s="28"/>
      <c r="AF87" s="383">
        <v>25604000</v>
      </c>
      <c r="AG87" s="29">
        <f t="shared" ref="AG87" si="42">SUM(AD87:AF87)</f>
        <v>25604000</v>
      </c>
      <c r="AH87" s="29">
        <f t="shared" ref="AH87" si="43">SUM(U87,Y87,AC87,AG87)</f>
        <v>25604000</v>
      </c>
      <c r="AI87" s="109">
        <f>IF(ISERROR(AH87/$J$86),0,AH87/$J$86)</f>
        <v>2.8891307744158531E-2</v>
      </c>
      <c r="AJ87" s="109">
        <f t="shared" ref="AJ87" si="44">IF(ISERROR(AH87/$AH$676),"-",AH87/$AH$676)</f>
        <v>2.7003668757206879E-3</v>
      </c>
    </row>
    <row r="88" spans="1:36" s="11" customFormat="1" ht="24.75" customHeight="1" outlineLevel="1" x14ac:dyDescent="0.25">
      <c r="A88" s="22">
        <v>2</v>
      </c>
      <c r="B88" s="22"/>
      <c r="C88" s="5" t="s">
        <v>803</v>
      </c>
      <c r="D88" s="201">
        <v>44922</v>
      </c>
      <c r="E88" s="202" t="s">
        <v>216</v>
      </c>
      <c r="F88" s="74" t="s">
        <v>751</v>
      </c>
      <c r="G88" s="429" t="s">
        <v>752</v>
      </c>
      <c r="H88" s="164"/>
      <c r="I88" s="164"/>
      <c r="J88" s="629"/>
      <c r="K88" s="383">
        <v>51206000</v>
      </c>
      <c r="L88" s="44"/>
      <c r="M88" s="51"/>
      <c r="N88" s="166"/>
      <c r="O88" s="51"/>
      <c r="P88" s="167"/>
      <c r="Q88" s="167"/>
      <c r="R88" s="28"/>
      <c r="S88" s="28"/>
      <c r="T88" s="28"/>
      <c r="U88" s="29">
        <f t="shared" si="39"/>
        <v>0</v>
      </c>
      <c r="V88" s="28"/>
      <c r="W88" s="28"/>
      <c r="X88" s="28"/>
      <c r="Y88" s="29">
        <f t="shared" si="40"/>
        <v>0</v>
      </c>
      <c r="Z88" s="28"/>
      <c r="AA88" s="28"/>
      <c r="AB88" s="28"/>
      <c r="AC88" s="29">
        <f t="shared" si="41"/>
        <v>0</v>
      </c>
      <c r="AD88" s="28"/>
      <c r="AE88" s="28"/>
      <c r="AF88" s="383">
        <v>51206000</v>
      </c>
      <c r="AG88" s="29">
        <f t="shared" ref="AG88:AG146" si="45">SUM(AD88:AF88)</f>
        <v>51206000</v>
      </c>
      <c r="AH88" s="29">
        <f t="shared" ref="AH88:AH146" si="46">SUM(U88,Y88,AC88,AG88)</f>
        <v>51206000</v>
      </c>
      <c r="AI88" s="109">
        <f t="shared" ref="AI88:AI146" si="47">IF(ISERROR(AH88/$J$86),0,AH88/$J$86)</f>
        <v>5.7780358707521552E-2</v>
      </c>
      <c r="AJ88" s="109">
        <f t="shared" ref="AJ88:AJ146" si="48">IF(ISERROR(AH88/$AH$676),"-",AH88/$AH$676)</f>
        <v>5.4005228182375225E-3</v>
      </c>
    </row>
    <row r="89" spans="1:36" s="11" customFormat="1" ht="24.75" customHeight="1" outlineLevel="1" x14ac:dyDescent="0.25">
      <c r="A89" s="22">
        <v>3</v>
      </c>
      <c r="B89" s="22"/>
      <c r="C89" s="5" t="s">
        <v>823</v>
      </c>
      <c r="D89" s="201">
        <v>44880</v>
      </c>
      <c r="E89" s="202" t="s">
        <v>266</v>
      </c>
      <c r="F89" s="74" t="s">
        <v>751</v>
      </c>
      <c r="G89" s="429" t="s">
        <v>752</v>
      </c>
      <c r="H89" s="164"/>
      <c r="I89" s="164"/>
      <c r="J89" s="629"/>
      <c r="K89" s="383">
        <v>7250000</v>
      </c>
      <c r="L89" s="44"/>
      <c r="M89" s="51"/>
      <c r="N89" s="166"/>
      <c r="O89" s="51"/>
      <c r="P89" s="167"/>
      <c r="Q89" s="167"/>
      <c r="R89" s="28"/>
      <c r="S89" s="28"/>
      <c r="T89" s="28"/>
      <c r="U89" s="29">
        <f t="shared" si="39"/>
        <v>0</v>
      </c>
      <c r="V89" s="28"/>
      <c r="W89" s="28"/>
      <c r="X89" s="28"/>
      <c r="Y89" s="29">
        <f t="shared" si="40"/>
        <v>0</v>
      </c>
      <c r="Z89" s="28"/>
      <c r="AA89" s="28"/>
      <c r="AB89" s="28"/>
      <c r="AC89" s="29">
        <f t="shared" si="41"/>
        <v>0</v>
      </c>
      <c r="AD89" s="28"/>
      <c r="AE89" s="28"/>
      <c r="AF89" s="383">
        <v>7250000</v>
      </c>
      <c r="AG89" s="29">
        <f t="shared" si="45"/>
        <v>7250000</v>
      </c>
      <c r="AH89" s="29">
        <f t="shared" si="46"/>
        <v>7250000</v>
      </c>
      <c r="AI89" s="109">
        <f t="shared" si="47"/>
        <v>8.180830383734938E-3</v>
      </c>
      <c r="AJ89" s="109">
        <f t="shared" si="48"/>
        <v>7.6463286396559081E-4</v>
      </c>
    </row>
    <row r="90" spans="1:36" s="11" customFormat="1" ht="24.75" customHeight="1" outlineLevel="1" x14ac:dyDescent="0.25">
      <c r="A90" s="22">
        <v>4</v>
      </c>
      <c r="B90" s="22"/>
      <c r="C90" s="5" t="s">
        <v>432</v>
      </c>
      <c r="D90" s="201">
        <v>44889</v>
      </c>
      <c r="E90" s="202" t="s">
        <v>274</v>
      </c>
      <c r="F90" s="74" t="s">
        <v>751</v>
      </c>
      <c r="G90" s="429" t="s">
        <v>752</v>
      </c>
      <c r="H90" s="164"/>
      <c r="I90" s="164"/>
      <c r="J90" s="629"/>
      <c r="K90" s="383">
        <v>12442000</v>
      </c>
      <c r="L90" s="44"/>
      <c r="M90" s="51"/>
      <c r="N90" s="166"/>
      <c r="O90" s="51"/>
      <c r="P90" s="167"/>
      <c r="Q90" s="167"/>
      <c r="R90" s="28"/>
      <c r="S90" s="28"/>
      <c r="T90" s="28"/>
      <c r="U90" s="29">
        <f t="shared" si="39"/>
        <v>0</v>
      </c>
      <c r="V90" s="28"/>
      <c r="W90" s="28"/>
      <c r="X90" s="28"/>
      <c r="Y90" s="29">
        <f t="shared" si="40"/>
        <v>0</v>
      </c>
      <c r="Z90" s="28"/>
      <c r="AA90" s="28"/>
      <c r="AB90" s="28"/>
      <c r="AC90" s="29">
        <f t="shared" si="41"/>
        <v>0</v>
      </c>
      <c r="AD90" s="28"/>
      <c r="AE90" s="28"/>
      <c r="AF90" s="383">
        <v>12442000</v>
      </c>
      <c r="AG90" s="29">
        <f t="shared" si="45"/>
        <v>12442000</v>
      </c>
      <c r="AH90" s="29">
        <f t="shared" si="46"/>
        <v>12442000</v>
      </c>
      <c r="AI90" s="109">
        <f t="shared" si="47"/>
        <v>1.4039433328886911E-2</v>
      </c>
      <c r="AJ90" s="109">
        <f t="shared" si="48"/>
        <v>1.3122154611668801E-3</v>
      </c>
    </row>
    <row r="91" spans="1:36" s="11" customFormat="1" ht="24.75" customHeight="1" outlineLevel="1" x14ac:dyDescent="0.25">
      <c r="A91" s="22">
        <v>5</v>
      </c>
      <c r="B91" s="22"/>
      <c r="C91" s="5" t="s">
        <v>824</v>
      </c>
      <c r="D91" s="201">
        <v>44897</v>
      </c>
      <c r="E91" s="202" t="s">
        <v>825</v>
      </c>
      <c r="F91" s="74" t="s">
        <v>751</v>
      </c>
      <c r="G91" s="429" t="s">
        <v>752</v>
      </c>
      <c r="H91" s="164"/>
      <c r="I91" s="164"/>
      <c r="J91" s="629"/>
      <c r="K91" s="383">
        <v>7000000</v>
      </c>
      <c r="L91" s="44"/>
      <c r="M91" s="51"/>
      <c r="N91" s="166"/>
      <c r="O91" s="51"/>
      <c r="P91" s="167"/>
      <c r="Q91" s="167"/>
      <c r="R91" s="28"/>
      <c r="S91" s="28"/>
      <c r="T91" s="28"/>
      <c r="U91" s="29">
        <f t="shared" si="39"/>
        <v>0</v>
      </c>
      <c r="V91" s="28"/>
      <c r="W91" s="28"/>
      <c r="X91" s="28"/>
      <c r="Y91" s="29">
        <f t="shared" si="40"/>
        <v>0</v>
      </c>
      <c r="Z91" s="28"/>
      <c r="AA91" s="28"/>
      <c r="AB91" s="28"/>
      <c r="AC91" s="29">
        <f t="shared" si="41"/>
        <v>0</v>
      </c>
      <c r="AD91" s="28"/>
      <c r="AE91" s="28"/>
      <c r="AF91" s="383">
        <v>7000000</v>
      </c>
      <c r="AG91" s="29">
        <f t="shared" si="45"/>
        <v>7000000</v>
      </c>
      <c r="AH91" s="29">
        <f t="shared" si="46"/>
        <v>7000000</v>
      </c>
      <c r="AI91" s="109">
        <f t="shared" si="47"/>
        <v>7.8987327842958022E-3</v>
      </c>
      <c r="AJ91" s="109">
        <f t="shared" si="48"/>
        <v>7.3826621348401867E-4</v>
      </c>
    </row>
    <row r="92" spans="1:36" s="11" customFormat="1" ht="24.75" customHeight="1" outlineLevel="1" x14ac:dyDescent="0.25">
      <c r="A92" s="22">
        <v>6</v>
      </c>
      <c r="B92" s="22"/>
      <c r="C92" s="5" t="s">
        <v>826</v>
      </c>
      <c r="D92" s="201">
        <v>44916</v>
      </c>
      <c r="E92" s="202" t="s">
        <v>212</v>
      </c>
      <c r="F92" s="74" t="s">
        <v>751</v>
      </c>
      <c r="G92" s="429" t="s">
        <v>752</v>
      </c>
      <c r="H92" s="164"/>
      <c r="I92" s="164"/>
      <c r="J92" s="629"/>
      <c r="K92" s="383">
        <v>7250000</v>
      </c>
      <c r="L92" s="44"/>
      <c r="M92" s="51"/>
      <c r="N92" s="166"/>
      <c r="O92" s="51"/>
      <c r="P92" s="167"/>
      <c r="Q92" s="167"/>
      <c r="R92" s="28"/>
      <c r="S92" s="28"/>
      <c r="T92" s="28"/>
      <c r="U92" s="29">
        <f t="shared" si="39"/>
        <v>0</v>
      </c>
      <c r="V92" s="28"/>
      <c r="W92" s="28"/>
      <c r="X92" s="28"/>
      <c r="Y92" s="29">
        <f t="shared" si="40"/>
        <v>0</v>
      </c>
      <c r="Z92" s="28"/>
      <c r="AA92" s="28"/>
      <c r="AB92" s="28"/>
      <c r="AC92" s="29">
        <f t="shared" si="41"/>
        <v>0</v>
      </c>
      <c r="AD92" s="28"/>
      <c r="AE92" s="28"/>
      <c r="AF92" s="383">
        <v>7250000</v>
      </c>
      <c r="AG92" s="29">
        <f t="shared" si="45"/>
        <v>7250000</v>
      </c>
      <c r="AH92" s="29">
        <f t="shared" si="46"/>
        <v>7250000</v>
      </c>
      <c r="AI92" s="109">
        <f t="shared" si="47"/>
        <v>8.180830383734938E-3</v>
      </c>
      <c r="AJ92" s="109">
        <f t="shared" si="48"/>
        <v>7.6463286396559081E-4</v>
      </c>
    </row>
    <row r="93" spans="1:36" s="11" customFormat="1" ht="24.75" customHeight="1" outlineLevel="1" x14ac:dyDescent="0.25">
      <c r="A93" s="22">
        <v>7</v>
      </c>
      <c r="B93" s="22"/>
      <c r="C93" s="5" t="s">
        <v>827</v>
      </c>
      <c r="D93" s="201">
        <v>44882</v>
      </c>
      <c r="E93" s="202" t="s">
        <v>206</v>
      </c>
      <c r="F93" s="74" t="s">
        <v>751</v>
      </c>
      <c r="G93" s="429" t="s">
        <v>752</v>
      </c>
      <c r="H93" s="164"/>
      <c r="I93" s="164"/>
      <c r="J93" s="629"/>
      <c r="K93" s="383">
        <v>12600000</v>
      </c>
      <c r="L93" s="44"/>
      <c r="M93" s="51"/>
      <c r="N93" s="166"/>
      <c r="O93" s="51"/>
      <c r="P93" s="167"/>
      <c r="Q93" s="167"/>
      <c r="R93" s="28"/>
      <c r="S93" s="28"/>
      <c r="T93" s="28"/>
      <c r="U93" s="29">
        <f t="shared" si="39"/>
        <v>0</v>
      </c>
      <c r="V93" s="28"/>
      <c r="W93" s="28"/>
      <c r="X93" s="28"/>
      <c r="Y93" s="29">
        <f t="shared" si="40"/>
        <v>0</v>
      </c>
      <c r="Z93" s="28"/>
      <c r="AA93" s="28"/>
      <c r="AB93" s="28"/>
      <c r="AC93" s="29">
        <f t="shared" si="41"/>
        <v>0</v>
      </c>
      <c r="AD93" s="28"/>
      <c r="AE93" s="28"/>
      <c r="AF93" s="383">
        <v>12600000</v>
      </c>
      <c r="AG93" s="29">
        <f t="shared" si="45"/>
        <v>12600000</v>
      </c>
      <c r="AH93" s="29">
        <f t="shared" si="46"/>
        <v>12600000</v>
      </c>
      <c r="AI93" s="109">
        <f t="shared" si="47"/>
        <v>1.4217719011732445E-2</v>
      </c>
      <c r="AJ93" s="109">
        <f t="shared" si="48"/>
        <v>1.3288791842712335E-3</v>
      </c>
    </row>
    <row r="94" spans="1:36" s="11" customFormat="1" ht="24.75" customHeight="1" outlineLevel="1" x14ac:dyDescent="0.25">
      <c r="A94" s="22">
        <v>8</v>
      </c>
      <c r="B94" s="22"/>
      <c r="C94" s="5" t="s">
        <v>828</v>
      </c>
      <c r="D94" s="201">
        <v>44911</v>
      </c>
      <c r="E94" s="202" t="s">
        <v>226</v>
      </c>
      <c r="F94" s="74" t="s">
        <v>751</v>
      </c>
      <c r="G94" s="429" t="s">
        <v>752</v>
      </c>
      <c r="H94" s="164"/>
      <c r="I94" s="164"/>
      <c r="J94" s="629"/>
      <c r="K94" s="383">
        <v>7250000</v>
      </c>
      <c r="L94" s="44"/>
      <c r="M94" s="51"/>
      <c r="N94" s="166"/>
      <c r="O94" s="51"/>
      <c r="P94" s="167"/>
      <c r="Q94" s="167"/>
      <c r="R94" s="28"/>
      <c r="S94" s="28"/>
      <c r="T94" s="28"/>
      <c r="U94" s="29">
        <f t="shared" si="39"/>
        <v>0</v>
      </c>
      <c r="V94" s="28"/>
      <c r="W94" s="28"/>
      <c r="X94" s="28"/>
      <c r="Y94" s="29">
        <f t="shared" si="40"/>
        <v>0</v>
      </c>
      <c r="Z94" s="28"/>
      <c r="AA94" s="28"/>
      <c r="AB94" s="28"/>
      <c r="AC94" s="29">
        <f t="shared" si="41"/>
        <v>0</v>
      </c>
      <c r="AD94" s="28"/>
      <c r="AE94" s="28"/>
      <c r="AF94" s="383">
        <v>7250000</v>
      </c>
      <c r="AG94" s="29">
        <f t="shared" si="45"/>
        <v>7250000</v>
      </c>
      <c r="AH94" s="29">
        <f t="shared" si="46"/>
        <v>7250000</v>
      </c>
      <c r="AI94" s="109">
        <f t="shared" si="47"/>
        <v>8.180830383734938E-3</v>
      </c>
      <c r="AJ94" s="109">
        <f t="shared" si="48"/>
        <v>7.6463286396559081E-4</v>
      </c>
    </row>
    <row r="95" spans="1:36" s="11" customFormat="1" ht="24.75" customHeight="1" outlineLevel="1" x14ac:dyDescent="0.25">
      <c r="A95" s="22">
        <v>9</v>
      </c>
      <c r="B95" s="22"/>
      <c r="C95" s="5" t="s">
        <v>829</v>
      </c>
      <c r="D95" s="201">
        <v>44907</v>
      </c>
      <c r="E95" s="202" t="s">
        <v>252</v>
      </c>
      <c r="F95" s="74" t="s">
        <v>751</v>
      </c>
      <c r="G95" s="429" t="s">
        <v>752</v>
      </c>
      <c r="H95" s="164"/>
      <c r="I95" s="164"/>
      <c r="J95" s="629"/>
      <c r="K95" s="383">
        <v>12600000</v>
      </c>
      <c r="L95" s="44"/>
      <c r="M95" s="51"/>
      <c r="N95" s="166"/>
      <c r="O95" s="51"/>
      <c r="P95" s="167"/>
      <c r="Q95" s="167"/>
      <c r="R95" s="28"/>
      <c r="S95" s="28"/>
      <c r="T95" s="28"/>
      <c r="U95" s="29">
        <f t="shared" si="39"/>
        <v>0</v>
      </c>
      <c r="V95" s="28"/>
      <c r="W95" s="28"/>
      <c r="X95" s="28"/>
      <c r="Y95" s="29">
        <f t="shared" si="40"/>
        <v>0</v>
      </c>
      <c r="Z95" s="28"/>
      <c r="AA95" s="28"/>
      <c r="AB95" s="28"/>
      <c r="AC95" s="29">
        <f t="shared" si="41"/>
        <v>0</v>
      </c>
      <c r="AD95" s="28"/>
      <c r="AE95" s="28"/>
      <c r="AF95" s="383">
        <v>12600000</v>
      </c>
      <c r="AG95" s="29">
        <f t="shared" si="45"/>
        <v>12600000</v>
      </c>
      <c r="AH95" s="29">
        <f t="shared" si="46"/>
        <v>12600000</v>
      </c>
      <c r="AI95" s="109">
        <f t="shared" si="47"/>
        <v>1.4217719011732445E-2</v>
      </c>
      <c r="AJ95" s="109">
        <f t="shared" si="48"/>
        <v>1.3288791842712335E-3</v>
      </c>
    </row>
    <row r="96" spans="1:36" s="11" customFormat="1" ht="24.75" customHeight="1" outlineLevel="1" x14ac:dyDescent="0.25">
      <c r="A96" s="22">
        <v>10</v>
      </c>
      <c r="B96" s="22"/>
      <c r="C96" s="5" t="s">
        <v>830</v>
      </c>
      <c r="D96" s="201">
        <v>44887</v>
      </c>
      <c r="E96" s="202" t="s">
        <v>210</v>
      </c>
      <c r="F96" s="74" t="s">
        <v>751</v>
      </c>
      <c r="G96" s="429" t="s">
        <v>752</v>
      </c>
      <c r="H96" s="168"/>
      <c r="I96" s="164"/>
      <c r="J96" s="629"/>
      <c r="K96" s="411">
        <v>7250000</v>
      </c>
      <c r="L96" s="44"/>
      <c r="M96" s="51"/>
      <c r="N96" s="166"/>
      <c r="O96" s="51"/>
      <c r="P96" s="167"/>
      <c r="Q96" s="167"/>
      <c r="R96" s="28"/>
      <c r="S96" s="28"/>
      <c r="T96" s="28"/>
      <c r="U96" s="29">
        <f t="shared" ref="U96:U97" si="49">SUM(R96:T96)</f>
        <v>0</v>
      </c>
      <c r="V96" s="28"/>
      <c r="W96" s="28"/>
      <c r="X96" s="28"/>
      <c r="Y96" s="29">
        <f t="shared" ref="Y96:Y97" si="50">SUM(V96:X96)</f>
        <v>0</v>
      </c>
      <c r="Z96" s="28"/>
      <c r="AA96" s="28"/>
      <c r="AB96" s="28"/>
      <c r="AC96" s="29">
        <f t="shared" ref="AC96:AC97" si="51">SUM(Z96:AB96)</f>
        <v>0</v>
      </c>
      <c r="AD96" s="28"/>
      <c r="AE96" s="28"/>
      <c r="AF96" s="411">
        <v>7250000</v>
      </c>
      <c r="AG96" s="29">
        <f t="shared" si="45"/>
        <v>7250000</v>
      </c>
      <c r="AH96" s="29">
        <f t="shared" si="46"/>
        <v>7250000</v>
      </c>
      <c r="AI96" s="109">
        <f t="shared" si="47"/>
        <v>8.180830383734938E-3</v>
      </c>
      <c r="AJ96" s="109">
        <f t="shared" si="48"/>
        <v>7.6463286396559081E-4</v>
      </c>
    </row>
    <row r="97" spans="1:36" ht="24.75" customHeight="1" outlineLevel="1" x14ac:dyDescent="0.25">
      <c r="A97" s="22">
        <v>11</v>
      </c>
      <c r="B97" s="22"/>
      <c r="C97" s="5" t="s">
        <v>831</v>
      </c>
      <c r="D97" s="201">
        <v>44882</v>
      </c>
      <c r="E97" s="202" t="s">
        <v>230</v>
      </c>
      <c r="F97" s="74" t="s">
        <v>751</v>
      </c>
      <c r="G97" s="429" t="s">
        <v>752</v>
      </c>
      <c r="H97" s="33"/>
      <c r="I97" s="33"/>
      <c r="J97" s="629"/>
      <c r="K97" s="411">
        <v>12600000</v>
      </c>
      <c r="L97" s="44"/>
      <c r="M97" s="28"/>
      <c r="N97" s="28"/>
      <c r="O97" s="28"/>
      <c r="P97" s="154"/>
      <c r="Q97" s="154"/>
      <c r="R97" s="28"/>
      <c r="S97" s="28"/>
      <c r="T97" s="28"/>
      <c r="U97" s="29">
        <f t="shared" si="49"/>
        <v>0</v>
      </c>
      <c r="V97" s="28"/>
      <c r="W97" s="28"/>
      <c r="X97" s="28"/>
      <c r="Y97" s="29">
        <f t="shared" si="50"/>
        <v>0</v>
      </c>
      <c r="Z97" s="28"/>
      <c r="AA97" s="28"/>
      <c r="AB97" s="28"/>
      <c r="AC97" s="29">
        <f t="shared" si="51"/>
        <v>0</v>
      </c>
      <c r="AD97" s="28"/>
      <c r="AE97" s="28"/>
      <c r="AF97" s="411">
        <v>12600000</v>
      </c>
      <c r="AG97" s="29">
        <f t="shared" si="45"/>
        <v>12600000</v>
      </c>
      <c r="AH97" s="29">
        <f t="shared" si="46"/>
        <v>12600000</v>
      </c>
      <c r="AI97" s="109">
        <f t="shared" si="47"/>
        <v>1.4217719011732445E-2</v>
      </c>
      <c r="AJ97" s="109">
        <f t="shared" si="48"/>
        <v>1.3288791842712335E-3</v>
      </c>
    </row>
    <row r="98" spans="1:36" ht="24.75" customHeight="1" outlineLevel="1" x14ac:dyDescent="0.25">
      <c r="A98" s="22">
        <v>12</v>
      </c>
      <c r="B98" s="22"/>
      <c r="C98" s="5" t="s">
        <v>832</v>
      </c>
      <c r="D98" s="201">
        <v>44882</v>
      </c>
      <c r="E98" s="202" t="s">
        <v>214</v>
      </c>
      <c r="F98" s="74" t="s">
        <v>751</v>
      </c>
      <c r="G98" s="429" t="s">
        <v>752</v>
      </c>
      <c r="H98" s="33"/>
      <c r="I98" s="33"/>
      <c r="J98" s="629"/>
      <c r="K98" s="411">
        <v>12600000</v>
      </c>
      <c r="L98" s="44"/>
      <c r="M98" s="28"/>
      <c r="N98" s="28"/>
      <c r="O98" s="28"/>
      <c r="P98" s="154"/>
      <c r="Q98" s="154"/>
      <c r="R98" s="28"/>
      <c r="S98" s="28"/>
      <c r="T98" s="28"/>
      <c r="U98" s="29">
        <f t="shared" ref="U98:U146" si="52">SUM(R98:T98)</f>
        <v>0</v>
      </c>
      <c r="V98" s="28"/>
      <c r="W98" s="28"/>
      <c r="X98" s="28"/>
      <c r="Y98" s="29">
        <f t="shared" ref="Y98:Y146" si="53">SUM(V98:X98)</f>
        <v>0</v>
      </c>
      <c r="Z98" s="28"/>
      <c r="AA98" s="28"/>
      <c r="AB98" s="28"/>
      <c r="AC98" s="29">
        <f t="shared" ref="AC98:AC146" si="54">SUM(Z98:AB98)</f>
        <v>0</v>
      </c>
      <c r="AD98" s="28"/>
      <c r="AE98" s="28"/>
      <c r="AF98" s="411">
        <v>12600000</v>
      </c>
      <c r="AG98" s="29">
        <f t="shared" si="45"/>
        <v>12600000</v>
      </c>
      <c r="AH98" s="29">
        <f t="shared" si="46"/>
        <v>12600000</v>
      </c>
      <c r="AI98" s="109">
        <f t="shared" si="47"/>
        <v>1.4217719011732445E-2</v>
      </c>
      <c r="AJ98" s="109">
        <f t="shared" si="48"/>
        <v>1.3288791842712335E-3</v>
      </c>
    </row>
    <row r="99" spans="1:36" ht="24.75" customHeight="1" outlineLevel="1" x14ac:dyDescent="0.25">
      <c r="A99" s="22">
        <v>13</v>
      </c>
      <c r="B99" s="22"/>
      <c r="C99" s="5" t="s">
        <v>833</v>
      </c>
      <c r="D99" s="201">
        <v>44880</v>
      </c>
      <c r="E99" s="202" t="s">
        <v>234</v>
      </c>
      <c r="F99" s="74" t="s">
        <v>751</v>
      </c>
      <c r="G99" s="429" t="s">
        <v>752</v>
      </c>
      <c r="H99" s="33"/>
      <c r="I99" s="33"/>
      <c r="J99" s="629"/>
      <c r="K99" s="411">
        <v>7250000</v>
      </c>
      <c r="L99" s="44"/>
      <c r="M99" s="28"/>
      <c r="N99" s="28"/>
      <c r="O99" s="28"/>
      <c r="P99" s="154"/>
      <c r="Q99" s="154"/>
      <c r="R99" s="28"/>
      <c r="S99" s="28"/>
      <c r="T99" s="28"/>
      <c r="U99" s="29">
        <f t="shared" si="52"/>
        <v>0</v>
      </c>
      <c r="V99" s="28"/>
      <c r="W99" s="28"/>
      <c r="X99" s="28"/>
      <c r="Y99" s="29">
        <f t="shared" si="53"/>
        <v>0</v>
      </c>
      <c r="Z99" s="28"/>
      <c r="AA99" s="28"/>
      <c r="AB99" s="28"/>
      <c r="AC99" s="29">
        <f t="shared" si="54"/>
        <v>0</v>
      </c>
      <c r="AD99" s="28"/>
      <c r="AE99" s="28"/>
      <c r="AF99" s="411">
        <v>7250000</v>
      </c>
      <c r="AG99" s="29">
        <f t="shared" si="45"/>
        <v>7250000</v>
      </c>
      <c r="AH99" s="29">
        <f t="shared" si="46"/>
        <v>7250000</v>
      </c>
      <c r="AI99" s="109">
        <f t="shared" si="47"/>
        <v>8.180830383734938E-3</v>
      </c>
      <c r="AJ99" s="109">
        <f t="shared" si="48"/>
        <v>7.6463286396559081E-4</v>
      </c>
    </row>
    <row r="100" spans="1:36" ht="24.75" customHeight="1" outlineLevel="1" x14ac:dyDescent="0.25">
      <c r="A100" s="22">
        <v>14</v>
      </c>
      <c r="B100" s="22"/>
      <c r="C100" s="5" t="s">
        <v>827</v>
      </c>
      <c r="D100" s="201">
        <v>44882</v>
      </c>
      <c r="E100" s="202" t="s">
        <v>270</v>
      </c>
      <c r="F100" s="74" t="s">
        <v>751</v>
      </c>
      <c r="G100" s="429" t="s">
        <v>752</v>
      </c>
      <c r="H100" s="33"/>
      <c r="I100" s="33"/>
      <c r="J100" s="629"/>
      <c r="K100" s="411">
        <v>12600000</v>
      </c>
      <c r="L100" s="44"/>
      <c r="M100" s="28"/>
      <c r="N100" s="28"/>
      <c r="O100" s="28"/>
      <c r="P100" s="154"/>
      <c r="Q100" s="154"/>
      <c r="R100" s="28"/>
      <c r="S100" s="28"/>
      <c r="T100" s="28"/>
      <c r="U100" s="29">
        <f t="shared" si="52"/>
        <v>0</v>
      </c>
      <c r="V100" s="28"/>
      <c r="W100" s="28"/>
      <c r="X100" s="28"/>
      <c r="Y100" s="29">
        <f t="shared" si="53"/>
        <v>0</v>
      </c>
      <c r="Z100" s="28"/>
      <c r="AA100" s="28"/>
      <c r="AB100" s="28"/>
      <c r="AC100" s="29">
        <f t="shared" si="54"/>
        <v>0</v>
      </c>
      <c r="AD100" s="28"/>
      <c r="AE100" s="28"/>
      <c r="AF100" s="411">
        <v>12600000</v>
      </c>
      <c r="AG100" s="29">
        <f t="shared" si="45"/>
        <v>12600000</v>
      </c>
      <c r="AH100" s="29">
        <f t="shared" si="46"/>
        <v>12600000</v>
      </c>
      <c r="AI100" s="109">
        <f t="shared" si="47"/>
        <v>1.4217719011732445E-2</v>
      </c>
      <c r="AJ100" s="109">
        <f t="shared" si="48"/>
        <v>1.3288791842712335E-3</v>
      </c>
    </row>
    <row r="101" spans="1:36" ht="24.75" customHeight="1" outlineLevel="1" x14ac:dyDescent="0.25">
      <c r="A101" s="22">
        <v>15</v>
      </c>
      <c r="B101" s="22"/>
      <c r="C101" s="5" t="s">
        <v>834</v>
      </c>
      <c r="D101" s="201">
        <v>44882</v>
      </c>
      <c r="E101" s="202" t="s">
        <v>238</v>
      </c>
      <c r="F101" s="74" t="s">
        <v>751</v>
      </c>
      <c r="G101" s="429" t="s">
        <v>752</v>
      </c>
      <c r="H101" s="33"/>
      <c r="I101" s="33"/>
      <c r="J101" s="629"/>
      <c r="K101" s="411">
        <v>12712000</v>
      </c>
      <c r="L101" s="44"/>
      <c r="M101" s="28"/>
      <c r="N101" s="28"/>
      <c r="O101" s="28"/>
      <c r="P101" s="154"/>
      <c r="Q101" s="154"/>
      <c r="R101" s="28"/>
      <c r="S101" s="28"/>
      <c r="T101" s="28"/>
      <c r="U101" s="29">
        <f t="shared" si="52"/>
        <v>0</v>
      </c>
      <c r="V101" s="28"/>
      <c r="W101" s="28"/>
      <c r="X101" s="28"/>
      <c r="Y101" s="29">
        <f t="shared" si="53"/>
        <v>0</v>
      </c>
      <c r="Z101" s="28"/>
      <c r="AA101" s="28"/>
      <c r="AB101" s="28"/>
      <c r="AC101" s="29">
        <f t="shared" si="54"/>
        <v>0</v>
      </c>
      <c r="AD101" s="28"/>
      <c r="AE101" s="28"/>
      <c r="AF101" s="411">
        <v>12712000</v>
      </c>
      <c r="AG101" s="29">
        <f t="shared" si="45"/>
        <v>12712000</v>
      </c>
      <c r="AH101" s="29">
        <f t="shared" si="46"/>
        <v>12712000</v>
      </c>
      <c r="AI101" s="109">
        <f t="shared" si="47"/>
        <v>1.4344098736281178E-2</v>
      </c>
      <c r="AJ101" s="109">
        <f t="shared" si="48"/>
        <v>1.340691443686978E-3</v>
      </c>
    </row>
    <row r="102" spans="1:36" ht="24.75" customHeight="1" outlineLevel="1" x14ac:dyDescent="0.25">
      <c r="A102" s="22">
        <v>16</v>
      </c>
      <c r="B102" s="22"/>
      <c r="C102" s="5" t="s">
        <v>436</v>
      </c>
      <c r="D102" s="201">
        <v>44889</v>
      </c>
      <c r="E102" s="202" t="s">
        <v>264</v>
      </c>
      <c r="F102" s="74" t="s">
        <v>751</v>
      </c>
      <c r="G102" s="429" t="s">
        <v>752</v>
      </c>
      <c r="H102" s="33"/>
      <c r="I102" s="33"/>
      <c r="J102" s="629"/>
      <c r="K102" s="411">
        <v>64008000</v>
      </c>
      <c r="L102" s="44"/>
      <c r="M102" s="28"/>
      <c r="N102" s="28"/>
      <c r="O102" s="28"/>
      <c r="P102" s="154"/>
      <c r="Q102" s="154"/>
      <c r="R102" s="28"/>
      <c r="S102" s="28"/>
      <c r="T102" s="28"/>
      <c r="U102" s="29">
        <f t="shared" si="52"/>
        <v>0</v>
      </c>
      <c r="V102" s="28"/>
      <c r="W102" s="28"/>
      <c r="X102" s="28"/>
      <c r="Y102" s="29">
        <f t="shared" si="53"/>
        <v>0</v>
      </c>
      <c r="Z102" s="28"/>
      <c r="AA102" s="28"/>
      <c r="AB102" s="28"/>
      <c r="AC102" s="29">
        <f t="shared" si="54"/>
        <v>0</v>
      </c>
      <c r="AD102" s="28"/>
      <c r="AE102" s="28"/>
      <c r="AF102" s="411">
        <v>64008000</v>
      </c>
      <c r="AG102" s="29">
        <f t="shared" si="45"/>
        <v>64008000</v>
      </c>
      <c r="AH102" s="29">
        <f t="shared" si="46"/>
        <v>64008000</v>
      </c>
      <c r="AI102" s="109">
        <f t="shared" si="47"/>
        <v>7.2226012579600818E-2</v>
      </c>
      <c r="AJ102" s="109">
        <f t="shared" si="48"/>
        <v>6.7507062560978664E-3</v>
      </c>
    </row>
    <row r="103" spans="1:36" ht="24.75" customHeight="1" outlineLevel="1" x14ac:dyDescent="0.25">
      <c r="A103" s="22">
        <v>17</v>
      </c>
      <c r="B103" s="22"/>
      <c r="C103" s="5" t="s">
        <v>835</v>
      </c>
      <c r="D103" s="201">
        <v>44901</v>
      </c>
      <c r="E103" s="202" t="s">
        <v>224</v>
      </c>
      <c r="F103" s="74" t="s">
        <v>751</v>
      </c>
      <c r="G103" s="429" t="s">
        <v>752</v>
      </c>
      <c r="H103" s="33"/>
      <c r="I103" s="33"/>
      <c r="J103" s="629"/>
      <c r="K103" s="411">
        <v>7000000</v>
      </c>
      <c r="L103" s="44"/>
      <c r="M103" s="28"/>
      <c r="N103" s="28"/>
      <c r="O103" s="28"/>
      <c r="P103" s="154"/>
      <c r="Q103" s="154"/>
      <c r="R103" s="28"/>
      <c r="S103" s="28"/>
      <c r="T103" s="28"/>
      <c r="U103" s="29">
        <f t="shared" si="52"/>
        <v>0</v>
      </c>
      <c r="V103" s="28"/>
      <c r="W103" s="28"/>
      <c r="X103" s="28"/>
      <c r="Y103" s="29">
        <f t="shared" si="53"/>
        <v>0</v>
      </c>
      <c r="Z103" s="28"/>
      <c r="AA103" s="28"/>
      <c r="AB103" s="28"/>
      <c r="AC103" s="29">
        <f t="shared" si="54"/>
        <v>0</v>
      </c>
      <c r="AD103" s="28"/>
      <c r="AE103" s="28"/>
      <c r="AF103" s="411">
        <v>7000000</v>
      </c>
      <c r="AG103" s="29">
        <f t="shared" si="45"/>
        <v>7000000</v>
      </c>
      <c r="AH103" s="29">
        <f t="shared" si="46"/>
        <v>7000000</v>
      </c>
      <c r="AI103" s="109">
        <f t="shared" si="47"/>
        <v>7.8987327842958022E-3</v>
      </c>
      <c r="AJ103" s="109">
        <f t="shared" si="48"/>
        <v>7.3826621348401867E-4</v>
      </c>
    </row>
    <row r="104" spans="1:36" ht="24.75" customHeight="1" outlineLevel="1" x14ac:dyDescent="0.25">
      <c r="A104" s="22">
        <v>18</v>
      </c>
      <c r="B104" s="22"/>
      <c r="C104" s="5" t="s">
        <v>836</v>
      </c>
      <c r="D104" s="201" t="s">
        <v>837</v>
      </c>
      <c r="E104" s="202" t="s">
        <v>838</v>
      </c>
      <c r="F104" s="74" t="s">
        <v>751</v>
      </c>
      <c r="G104" s="429" t="s">
        <v>752</v>
      </c>
      <c r="H104" s="33"/>
      <c r="I104" s="33"/>
      <c r="J104" s="629"/>
      <c r="K104" s="411">
        <v>12712000</v>
      </c>
      <c r="L104" s="44"/>
      <c r="M104" s="28"/>
      <c r="N104" s="28"/>
      <c r="O104" s="28"/>
      <c r="P104" s="154"/>
      <c r="Q104" s="154"/>
      <c r="R104" s="28"/>
      <c r="S104" s="28"/>
      <c r="T104" s="28"/>
      <c r="U104" s="29">
        <f t="shared" si="52"/>
        <v>0</v>
      </c>
      <c r="V104" s="28"/>
      <c r="W104" s="28"/>
      <c r="X104" s="28"/>
      <c r="Y104" s="29">
        <f t="shared" si="53"/>
        <v>0</v>
      </c>
      <c r="Z104" s="28"/>
      <c r="AA104" s="28"/>
      <c r="AB104" s="28"/>
      <c r="AC104" s="29">
        <f t="shared" si="54"/>
        <v>0</v>
      </c>
      <c r="AD104" s="28"/>
      <c r="AE104" s="28"/>
      <c r="AF104" s="411">
        <v>12712000</v>
      </c>
      <c r="AG104" s="29">
        <f t="shared" si="45"/>
        <v>12712000</v>
      </c>
      <c r="AH104" s="29">
        <f t="shared" si="46"/>
        <v>12712000</v>
      </c>
      <c r="AI104" s="109">
        <f t="shared" si="47"/>
        <v>1.4344098736281178E-2</v>
      </c>
      <c r="AJ104" s="109">
        <f t="shared" si="48"/>
        <v>1.340691443686978E-3</v>
      </c>
    </row>
    <row r="105" spans="1:36" ht="24.75" customHeight="1" outlineLevel="1" x14ac:dyDescent="0.25">
      <c r="A105" s="22">
        <v>19</v>
      </c>
      <c r="B105" s="22"/>
      <c r="C105" s="5" t="s">
        <v>839</v>
      </c>
      <c r="D105" s="201">
        <v>44887</v>
      </c>
      <c r="E105" s="202" t="s">
        <v>260</v>
      </c>
      <c r="F105" s="74" t="s">
        <v>751</v>
      </c>
      <c r="G105" s="429" t="s">
        <v>752</v>
      </c>
      <c r="H105" s="33"/>
      <c r="I105" s="33"/>
      <c r="J105" s="629"/>
      <c r="K105" s="411">
        <v>12600000</v>
      </c>
      <c r="L105" s="44"/>
      <c r="M105" s="28"/>
      <c r="N105" s="28"/>
      <c r="O105" s="28"/>
      <c r="P105" s="154"/>
      <c r="Q105" s="154"/>
      <c r="R105" s="28"/>
      <c r="S105" s="28"/>
      <c r="T105" s="28"/>
      <c r="U105" s="29">
        <f t="shared" si="52"/>
        <v>0</v>
      </c>
      <c r="V105" s="28"/>
      <c r="W105" s="28"/>
      <c r="X105" s="28"/>
      <c r="Y105" s="29">
        <f t="shared" si="53"/>
        <v>0</v>
      </c>
      <c r="Z105" s="28"/>
      <c r="AA105" s="28"/>
      <c r="AB105" s="28"/>
      <c r="AC105" s="29">
        <f t="shared" si="54"/>
        <v>0</v>
      </c>
      <c r="AD105" s="28"/>
      <c r="AE105" s="28"/>
      <c r="AF105" s="411">
        <v>12600000</v>
      </c>
      <c r="AG105" s="29">
        <f t="shared" si="45"/>
        <v>12600000</v>
      </c>
      <c r="AH105" s="29">
        <f t="shared" si="46"/>
        <v>12600000</v>
      </c>
      <c r="AI105" s="109">
        <f t="shared" si="47"/>
        <v>1.4217719011732445E-2</v>
      </c>
      <c r="AJ105" s="109">
        <f t="shared" si="48"/>
        <v>1.3288791842712335E-3</v>
      </c>
    </row>
    <row r="106" spans="1:36" ht="24.75" customHeight="1" outlineLevel="1" x14ac:dyDescent="0.25">
      <c r="A106" s="22">
        <v>20</v>
      </c>
      <c r="B106" s="22"/>
      <c r="C106" s="5" t="s">
        <v>840</v>
      </c>
      <c r="D106" s="201">
        <v>44882</v>
      </c>
      <c r="E106" s="202" t="s">
        <v>240</v>
      </c>
      <c r="F106" s="74" t="s">
        <v>751</v>
      </c>
      <c r="G106" s="429" t="s">
        <v>752</v>
      </c>
      <c r="H106" s="33"/>
      <c r="I106" s="33"/>
      <c r="J106" s="629"/>
      <c r="K106" s="411">
        <v>9000000</v>
      </c>
      <c r="L106" s="44"/>
      <c r="M106" s="28"/>
      <c r="N106" s="28"/>
      <c r="O106" s="28"/>
      <c r="P106" s="154"/>
      <c r="Q106" s="154"/>
      <c r="R106" s="28"/>
      <c r="S106" s="28"/>
      <c r="T106" s="28"/>
      <c r="U106" s="29">
        <f t="shared" si="52"/>
        <v>0</v>
      </c>
      <c r="V106" s="28"/>
      <c r="W106" s="28"/>
      <c r="X106" s="28"/>
      <c r="Y106" s="29">
        <f t="shared" si="53"/>
        <v>0</v>
      </c>
      <c r="Z106" s="28"/>
      <c r="AA106" s="28"/>
      <c r="AB106" s="28"/>
      <c r="AC106" s="29">
        <f t="shared" si="54"/>
        <v>0</v>
      </c>
      <c r="AD106" s="28"/>
      <c r="AE106" s="28"/>
      <c r="AF106" s="411">
        <v>9000000</v>
      </c>
      <c r="AG106" s="29">
        <f t="shared" si="45"/>
        <v>9000000</v>
      </c>
      <c r="AH106" s="29">
        <f t="shared" si="46"/>
        <v>9000000</v>
      </c>
      <c r="AI106" s="109">
        <f t="shared" si="47"/>
        <v>1.015551357980889E-2</v>
      </c>
      <c r="AJ106" s="109">
        <f t="shared" si="48"/>
        <v>9.4919941733659547E-4</v>
      </c>
    </row>
    <row r="107" spans="1:36" ht="24.75" customHeight="1" outlineLevel="1" x14ac:dyDescent="0.25">
      <c r="A107" s="22">
        <v>21</v>
      </c>
      <c r="B107" s="22"/>
      <c r="C107" s="5" t="s">
        <v>434</v>
      </c>
      <c r="D107" s="201">
        <v>44889</v>
      </c>
      <c r="E107" s="202" t="s">
        <v>841</v>
      </c>
      <c r="F107" s="74" t="s">
        <v>751</v>
      </c>
      <c r="G107" s="429" t="s">
        <v>752</v>
      </c>
      <c r="H107" s="33"/>
      <c r="I107" s="33"/>
      <c r="J107" s="629"/>
      <c r="K107" s="411">
        <v>12600000</v>
      </c>
      <c r="L107" s="44"/>
      <c r="M107" s="28"/>
      <c r="N107" s="28"/>
      <c r="O107" s="28"/>
      <c r="P107" s="154"/>
      <c r="Q107" s="154"/>
      <c r="R107" s="28"/>
      <c r="S107" s="28"/>
      <c r="T107" s="28"/>
      <c r="U107" s="29">
        <f t="shared" si="52"/>
        <v>0</v>
      </c>
      <c r="V107" s="28"/>
      <c r="W107" s="28"/>
      <c r="X107" s="28"/>
      <c r="Y107" s="29">
        <f t="shared" si="53"/>
        <v>0</v>
      </c>
      <c r="Z107" s="28"/>
      <c r="AA107" s="28"/>
      <c r="AB107" s="28"/>
      <c r="AC107" s="29">
        <f t="shared" si="54"/>
        <v>0</v>
      </c>
      <c r="AD107" s="28"/>
      <c r="AE107" s="28"/>
      <c r="AF107" s="411">
        <v>12600000</v>
      </c>
      <c r="AG107" s="29">
        <f t="shared" si="45"/>
        <v>12600000</v>
      </c>
      <c r="AH107" s="29">
        <f t="shared" si="46"/>
        <v>12600000</v>
      </c>
      <c r="AI107" s="109">
        <f t="shared" si="47"/>
        <v>1.4217719011732445E-2</v>
      </c>
      <c r="AJ107" s="109">
        <f t="shared" si="48"/>
        <v>1.3288791842712335E-3</v>
      </c>
    </row>
    <row r="108" spans="1:36" ht="24.75" customHeight="1" outlineLevel="1" x14ac:dyDescent="0.25">
      <c r="A108" s="22">
        <v>22</v>
      </c>
      <c r="B108" s="22"/>
      <c r="C108" s="5" t="s">
        <v>842</v>
      </c>
      <c r="D108" s="201">
        <v>44882</v>
      </c>
      <c r="E108" s="202" t="s">
        <v>256</v>
      </c>
      <c r="F108" s="74" t="s">
        <v>751</v>
      </c>
      <c r="G108" s="429" t="s">
        <v>752</v>
      </c>
      <c r="H108" s="33"/>
      <c r="I108" s="33"/>
      <c r="J108" s="629"/>
      <c r="K108" s="411">
        <v>7000000</v>
      </c>
      <c r="L108" s="44"/>
      <c r="M108" s="28"/>
      <c r="N108" s="28"/>
      <c r="O108" s="28"/>
      <c r="P108" s="154"/>
      <c r="Q108" s="154"/>
      <c r="R108" s="28"/>
      <c r="S108" s="28"/>
      <c r="T108" s="28"/>
      <c r="U108" s="29">
        <f t="shared" si="52"/>
        <v>0</v>
      </c>
      <c r="V108" s="28"/>
      <c r="W108" s="28"/>
      <c r="X108" s="28"/>
      <c r="Y108" s="29">
        <f t="shared" si="53"/>
        <v>0</v>
      </c>
      <c r="Z108" s="28"/>
      <c r="AA108" s="28"/>
      <c r="AB108" s="28"/>
      <c r="AC108" s="29">
        <f t="shared" si="54"/>
        <v>0</v>
      </c>
      <c r="AD108" s="28"/>
      <c r="AE108" s="28"/>
      <c r="AF108" s="411">
        <v>7000000</v>
      </c>
      <c r="AG108" s="29">
        <f t="shared" si="45"/>
        <v>7000000</v>
      </c>
      <c r="AH108" s="29">
        <f t="shared" si="46"/>
        <v>7000000</v>
      </c>
      <c r="AI108" s="109">
        <f t="shared" si="47"/>
        <v>7.8987327842958022E-3</v>
      </c>
      <c r="AJ108" s="109">
        <f t="shared" si="48"/>
        <v>7.3826621348401867E-4</v>
      </c>
    </row>
    <row r="109" spans="1:36" ht="24.75" customHeight="1" outlineLevel="1" x14ac:dyDescent="0.25">
      <c r="A109" s="22">
        <v>23</v>
      </c>
      <c r="B109" s="22"/>
      <c r="C109" s="5" t="s">
        <v>843</v>
      </c>
      <c r="D109" s="201">
        <v>44916</v>
      </c>
      <c r="E109" s="202" t="s">
        <v>228</v>
      </c>
      <c r="F109" s="74" t="s">
        <v>751</v>
      </c>
      <c r="G109" s="429" t="s">
        <v>752</v>
      </c>
      <c r="H109" s="33"/>
      <c r="I109" s="33"/>
      <c r="J109" s="629"/>
      <c r="K109" s="411">
        <v>25603000</v>
      </c>
      <c r="L109" s="44"/>
      <c r="M109" s="28"/>
      <c r="N109" s="28"/>
      <c r="O109" s="28"/>
      <c r="P109" s="154"/>
      <c r="Q109" s="154"/>
      <c r="R109" s="28"/>
      <c r="S109" s="28"/>
      <c r="T109" s="28"/>
      <c r="U109" s="29">
        <f t="shared" si="52"/>
        <v>0</v>
      </c>
      <c r="V109" s="28"/>
      <c r="W109" s="28"/>
      <c r="X109" s="28"/>
      <c r="Y109" s="29">
        <f t="shared" si="53"/>
        <v>0</v>
      </c>
      <c r="Z109" s="28"/>
      <c r="AA109" s="28"/>
      <c r="AB109" s="28"/>
      <c r="AC109" s="29">
        <f t="shared" si="54"/>
        <v>0</v>
      </c>
      <c r="AD109" s="28"/>
      <c r="AE109" s="28"/>
      <c r="AF109" s="411">
        <v>25603000</v>
      </c>
      <c r="AG109" s="29">
        <f t="shared" si="45"/>
        <v>25603000</v>
      </c>
      <c r="AH109" s="29">
        <f t="shared" si="46"/>
        <v>25603000</v>
      </c>
      <c r="AI109" s="109">
        <f t="shared" si="47"/>
        <v>2.8890179353760776E-2</v>
      </c>
      <c r="AJ109" s="109">
        <f t="shared" si="48"/>
        <v>2.7002614091187612E-3</v>
      </c>
    </row>
    <row r="110" spans="1:36" ht="24.75" customHeight="1" outlineLevel="1" x14ac:dyDescent="0.25">
      <c r="A110" s="22">
        <v>24</v>
      </c>
      <c r="B110" s="22"/>
      <c r="C110" s="5" t="s">
        <v>844</v>
      </c>
      <c r="D110" s="201">
        <v>44893</v>
      </c>
      <c r="E110" s="202" t="s">
        <v>218</v>
      </c>
      <c r="F110" s="74" t="s">
        <v>751</v>
      </c>
      <c r="G110" s="429" t="s">
        <v>752</v>
      </c>
      <c r="H110" s="33"/>
      <c r="I110" s="33"/>
      <c r="J110" s="629"/>
      <c r="K110" s="411">
        <v>12712000</v>
      </c>
      <c r="L110" s="44"/>
      <c r="M110" s="28"/>
      <c r="N110" s="28"/>
      <c r="O110" s="28"/>
      <c r="P110" s="154"/>
      <c r="Q110" s="154"/>
      <c r="R110" s="28"/>
      <c r="S110" s="28"/>
      <c r="T110" s="28"/>
      <c r="U110" s="29">
        <f t="shared" si="52"/>
        <v>0</v>
      </c>
      <c r="V110" s="28"/>
      <c r="W110" s="28"/>
      <c r="X110" s="28"/>
      <c r="Y110" s="29">
        <f t="shared" si="53"/>
        <v>0</v>
      </c>
      <c r="Z110" s="28"/>
      <c r="AA110" s="28"/>
      <c r="AB110" s="28"/>
      <c r="AC110" s="29">
        <f t="shared" si="54"/>
        <v>0</v>
      </c>
      <c r="AD110" s="28"/>
      <c r="AE110" s="28"/>
      <c r="AF110" s="411">
        <v>12712000</v>
      </c>
      <c r="AG110" s="29">
        <f t="shared" si="45"/>
        <v>12712000</v>
      </c>
      <c r="AH110" s="29">
        <f t="shared" si="46"/>
        <v>12712000</v>
      </c>
      <c r="AI110" s="109">
        <f t="shared" si="47"/>
        <v>1.4344098736281178E-2</v>
      </c>
      <c r="AJ110" s="109">
        <f t="shared" si="48"/>
        <v>1.340691443686978E-3</v>
      </c>
    </row>
    <row r="111" spans="1:36" ht="24.75" customHeight="1" outlineLevel="1" x14ac:dyDescent="0.25">
      <c r="A111" s="22">
        <v>25</v>
      </c>
      <c r="B111" s="22"/>
      <c r="C111" s="5" t="s">
        <v>845</v>
      </c>
      <c r="D111" s="201">
        <v>44880</v>
      </c>
      <c r="E111" s="202" t="s">
        <v>262</v>
      </c>
      <c r="F111" s="74" t="s">
        <v>751</v>
      </c>
      <c r="G111" s="429" t="s">
        <v>752</v>
      </c>
      <c r="H111" s="33"/>
      <c r="I111" s="33"/>
      <c r="J111" s="629"/>
      <c r="K111" s="411">
        <v>9000000</v>
      </c>
      <c r="L111" s="44"/>
      <c r="M111" s="28"/>
      <c r="N111" s="28"/>
      <c r="O111" s="28"/>
      <c r="P111" s="154"/>
      <c r="Q111" s="154"/>
      <c r="R111" s="28"/>
      <c r="S111" s="28"/>
      <c r="T111" s="28"/>
      <c r="U111" s="29">
        <f t="shared" si="52"/>
        <v>0</v>
      </c>
      <c r="V111" s="28"/>
      <c r="W111" s="28"/>
      <c r="X111" s="28"/>
      <c r="Y111" s="29">
        <f t="shared" si="53"/>
        <v>0</v>
      </c>
      <c r="Z111" s="28"/>
      <c r="AA111" s="28"/>
      <c r="AB111" s="28"/>
      <c r="AC111" s="29">
        <f t="shared" si="54"/>
        <v>0</v>
      </c>
      <c r="AD111" s="28"/>
      <c r="AE111" s="28"/>
      <c r="AF111" s="411">
        <v>9000000</v>
      </c>
      <c r="AG111" s="29">
        <f t="shared" si="45"/>
        <v>9000000</v>
      </c>
      <c r="AH111" s="29">
        <f t="shared" si="46"/>
        <v>9000000</v>
      </c>
      <c r="AI111" s="109">
        <f t="shared" si="47"/>
        <v>1.015551357980889E-2</v>
      </c>
      <c r="AJ111" s="109">
        <f t="shared" si="48"/>
        <v>9.4919941733659547E-4</v>
      </c>
    </row>
    <row r="112" spans="1:36" ht="24.75" customHeight="1" outlineLevel="1" x14ac:dyDescent="0.25">
      <c r="A112" s="22">
        <v>26</v>
      </c>
      <c r="B112" s="22"/>
      <c r="C112" s="5" t="s">
        <v>846</v>
      </c>
      <c r="D112" s="201">
        <v>44880</v>
      </c>
      <c r="E112" s="202" t="s">
        <v>208</v>
      </c>
      <c r="F112" s="74" t="s">
        <v>751</v>
      </c>
      <c r="G112" s="429" t="s">
        <v>752</v>
      </c>
      <c r="H112" s="33"/>
      <c r="I112" s="33"/>
      <c r="J112" s="629"/>
      <c r="K112" s="411">
        <v>12600000</v>
      </c>
      <c r="L112" s="44"/>
      <c r="M112" s="28"/>
      <c r="N112" s="28"/>
      <c r="O112" s="28"/>
      <c r="P112" s="154"/>
      <c r="Q112" s="154"/>
      <c r="R112" s="28"/>
      <c r="S112" s="28"/>
      <c r="T112" s="28"/>
      <c r="U112" s="29">
        <f t="shared" si="52"/>
        <v>0</v>
      </c>
      <c r="V112" s="28"/>
      <c r="W112" s="28"/>
      <c r="X112" s="28"/>
      <c r="Y112" s="29">
        <f t="shared" si="53"/>
        <v>0</v>
      </c>
      <c r="Z112" s="28"/>
      <c r="AA112" s="28"/>
      <c r="AB112" s="28"/>
      <c r="AC112" s="29">
        <f t="shared" si="54"/>
        <v>0</v>
      </c>
      <c r="AD112" s="28"/>
      <c r="AE112" s="28"/>
      <c r="AF112" s="411">
        <v>12600000</v>
      </c>
      <c r="AG112" s="29">
        <f t="shared" si="45"/>
        <v>12600000</v>
      </c>
      <c r="AH112" s="29">
        <f t="shared" si="46"/>
        <v>12600000</v>
      </c>
      <c r="AI112" s="109">
        <f t="shared" si="47"/>
        <v>1.4217719011732445E-2</v>
      </c>
      <c r="AJ112" s="109">
        <f t="shared" si="48"/>
        <v>1.3288791842712335E-3</v>
      </c>
    </row>
    <row r="113" spans="1:36" ht="24.75" customHeight="1" outlineLevel="1" x14ac:dyDescent="0.25">
      <c r="A113" s="22">
        <v>27</v>
      </c>
      <c r="B113" s="22"/>
      <c r="C113" s="5" t="s">
        <v>847</v>
      </c>
      <c r="D113" s="201">
        <v>44882</v>
      </c>
      <c r="E113" s="202" t="s">
        <v>242</v>
      </c>
      <c r="F113" s="74" t="s">
        <v>751</v>
      </c>
      <c r="G113" s="429" t="s">
        <v>752</v>
      </c>
      <c r="H113" s="33"/>
      <c r="I113" s="33"/>
      <c r="J113" s="629"/>
      <c r="K113" s="411">
        <v>12712000</v>
      </c>
      <c r="L113" s="44"/>
      <c r="M113" s="28"/>
      <c r="N113" s="28"/>
      <c r="O113" s="28"/>
      <c r="P113" s="154"/>
      <c r="Q113" s="154"/>
      <c r="R113" s="28"/>
      <c r="S113" s="28"/>
      <c r="T113" s="28"/>
      <c r="U113" s="29">
        <f t="shared" si="52"/>
        <v>0</v>
      </c>
      <c r="V113" s="28"/>
      <c r="W113" s="28"/>
      <c r="X113" s="28"/>
      <c r="Y113" s="29">
        <f t="shared" si="53"/>
        <v>0</v>
      </c>
      <c r="Z113" s="28"/>
      <c r="AA113" s="28"/>
      <c r="AB113" s="28"/>
      <c r="AC113" s="29">
        <f t="shared" si="54"/>
        <v>0</v>
      </c>
      <c r="AD113" s="28"/>
      <c r="AE113" s="28"/>
      <c r="AF113" s="411">
        <v>12712000</v>
      </c>
      <c r="AG113" s="29">
        <f t="shared" si="45"/>
        <v>12712000</v>
      </c>
      <c r="AH113" s="29">
        <f t="shared" si="46"/>
        <v>12712000</v>
      </c>
      <c r="AI113" s="109">
        <f t="shared" si="47"/>
        <v>1.4344098736281178E-2</v>
      </c>
      <c r="AJ113" s="109">
        <f t="shared" si="48"/>
        <v>1.340691443686978E-3</v>
      </c>
    </row>
    <row r="114" spans="1:36" ht="24.75" customHeight="1" outlineLevel="1" x14ac:dyDescent="0.25">
      <c r="A114" s="22">
        <v>28</v>
      </c>
      <c r="B114" s="22"/>
      <c r="C114" s="5" t="s">
        <v>848</v>
      </c>
      <c r="D114" s="201">
        <v>44893</v>
      </c>
      <c r="E114" s="202" t="s">
        <v>246</v>
      </c>
      <c r="F114" s="74" t="s">
        <v>751</v>
      </c>
      <c r="G114" s="429" t="s">
        <v>752</v>
      </c>
      <c r="H114" s="33"/>
      <c r="I114" s="33"/>
      <c r="J114" s="629"/>
      <c r="K114" s="411">
        <v>12442000</v>
      </c>
      <c r="L114" s="44"/>
      <c r="M114" s="28"/>
      <c r="N114" s="28"/>
      <c r="O114" s="28"/>
      <c r="P114" s="154"/>
      <c r="Q114" s="154"/>
      <c r="R114" s="28"/>
      <c r="S114" s="28"/>
      <c r="T114" s="28"/>
      <c r="U114" s="29">
        <f t="shared" si="52"/>
        <v>0</v>
      </c>
      <c r="V114" s="28"/>
      <c r="W114" s="28"/>
      <c r="X114" s="28"/>
      <c r="Y114" s="29">
        <f t="shared" si="53"/>
        <v>0</v>
      </c>
      <c r="Z114" s="28"/>
      <c r="AA114" s="28"/>
      <c r="AB114" s="28"/>
      <c r="AC114" s="29">
        <f t="shared" si="54"/>
        <v>0</v>
      </c>
      <c r="AD114" s="28"/>
      <c r="AE114" s="28"/>
      <c r="AF114" s="411">
        <v>12442000</v>
      </c>
      <c r="AG114" s="29">
        <f t="shared" si="45"/>
        <v>12442000</v>
      </c>
      <c r="AH114" s="29">
        <f t="shared" si="46"/>
        <v>12442000</v>
      </c>
      <c r="AI114" s="109">
        <f t="shared" si="47"/>
        <v>1.4039433328886911E-2</v>
      </c>
      <c r="AJ114" s="109">
        <f t="shared" si="48"/>
        <v>1.3122154611668801E-3</v>
      </c>
    </row>
    <row r="115" spans="1:36" ht="24.75" customHeight="1" outlineLevel="1" x14ac:dyDescent="0.25">
      <c r="A115" s="22">
        <v>29</v>
      </c>
      <c r="B115" s="22"/>
      <c r="C115" s="5" t="s">
        <v>849</v>
      </c>
      <c r="D115" s="201">
        <v>44910</v>
      </c>
      <c r="E115" s="202" t="s">
        <v>258</v>
      </c>
      <c r="F115" s="74" t="s">
        <v>751</v>
      </c>
      <c r="G115" s="429" t="s">
        <v>752</v>
      </c>
      <c r="H115" s="33"/>
      <c r="I115" s="33"/>
      <c r="J115" s="629"/>
      <c r="K115" s="411">
        <v>12712000</v>
      </c>
      <c r="L115" s="44"/>
      <c r="M115" s="28"/>
      <c r="N115" s="28"/>
      <c r="O115" s="28"/>
      <c r="P115" s="154"/>
      <c r="Q115" s="154"/>
      <c r="R115" s="28"/>
      <c r="S115" s="28"/>
      <c r="T115" s="28"/>
      <c r="U115" s="29">
        <f t="shared" si="52"/>
        <v>0</v>
      </c>
      <c r="V115" s="28"/>
      <c r="W115" s="28"/>
      <c r="X115" s="28"/>
      <c r="Y115" s="29">
        <f t="shared" si="53"/>
        <v>0</v>
      </c>
      <c r="Z115" s="28"/>
      <c r="AA115" s="28"/>
      <c r="AB115" s="28"/>
      <c r="AC115" s="29">
        <f t="shared" si="54"/>
        <v>0</v>
      </c>
      <c r="AD115" s="28"/>
      <c r="AE115" s="28"/>
      <c r="AF115" s="411">
        <v>12712000</v>
      </c>
      <c r="AG115" s="29">
        <f t="shared" si="45"/>
        <v>12712000</v>
      </c>
      <c r="AH115" s="29">
        <f t="shared" si="46"/>
        <v>12712000</v>
      </c>
      <c r="AI115" s="109">
        <f t="shared" si="47"/>
        <v>1.4344098736281178E-2</v>
      </c>
      <c r="AJ115" s="109">
        <f t="shared" si="48"/>
        <v>1.340691443686978E-3</v>
      </c>
    </row>
    <row r="116" spans="1:36" ht="24.75" customHeight="1" outlineLevel="1" x14ac:dyDescent="0.25">
      <c r="A116" s="22">
        <v>30</v>
      </c>
      <c r="B116" s="22"/>
      <c r="C116" s="5" t="s">
        <v>850</v>
      </c>
      <c r="D116" s="201">
        <v>44880</v>
      </c>
      <c r="E116" s="202" t="s">
        <v>250</v>
      </c>
      <c r="F116" s="74" t="s">
        <v>751</v>
      </c>
      <c r="G116" s="429" t="s">
        <v>752</v>
      </c>
      <c r="H116" s="33"/>
      <c r="I116" s="33"/>
      <c r="J116" s="629"/>
      <c r="K116" s="411">
        <v>12600000</v>
      </c>
      <c r="L116" s="44"/>
      <c r="M116" s="28"/>
      <c r="N116" s="28"/>
      <c r="O116" s="28"/>
      <c r="P116" s="154"/>
      <c r="Q116" s="154"/>
      <c r="R116" s="28"/>
      <c r="S116" s="28"/>
      <c r="T116" s="28"/>
      <c r="U116" s="29">
        <f t="shared" si="52"/>
        <v>0</v>
      </c>
      <c r="V116" s="28"/>
      <c r="W116" s="28"/>
      <c r="X116" s="28"/>
      <c r="Y116" s="29">
        <f t="shared" si="53"/>
        <v>0</v>
      </c>
      <c r="Z116" s="28"/>
      <c r="AA116" s="28"/>
      <c r="AB116" s="28"/>
      <c r="AC116" s="29">
        <f t="shared" si="54"/>
        <v>0</v>
      </c>
      <c r="AD116" s="28"/>
      <c r="AE116" s="28"/>
      <c r="AF116" s="411">
        <v>12600000</v>
      </c>
      <c r="AG116" s="29">
        <f t="shared" si="45"/>
        <v>12600000</v>
      </c>
      <c r="AH116" s="29">
        <f t="shared" si="46"/>
        <v>12600000</v>
      </c>
      <c r="AI116" s="109">
        <f t="shared" si="47"/>
        <v>1.4217719011732445E-2</v>
      </c>
      <c r="AJ116" s="109">
        <f t="shared" si="48"/>
        <v>1.3288791842712335E-3</v>
      </c>
    </row>
    <row r="117" spans="1:36" ht="24.75" customHeight="1" outlineLevel="1" x14ac:dyDescent="0.25">
      <c r="A117" s="22">
        <v>31</v>
      </c>
      <c r="B117" s="22"/>
      <c r="C117" s="5" t="s">
        <v>851</v>
      </c>
      <c r="D117" s="201">
        <v>44887</v>
      </c>
      <c r="E117" s="202" t="s">
        <v>852</v>
      </c>
      <c r="F117" s="74" t="s">
        <v>751</v>
      </c>
      <c r="G117" s="429" t="s">
        <v>752</v>
      </c>
      <c r="H117" s="33"/>
      <c r="I117" s="33"/>
      <c r="J117" s="629"/>
      <c r="K117" s="411">
        <v>12600000</v>
      </c>
      <c r="L117" s="44"/>
      <c r="M117" s="28"/>
      <c r="N117" s="28"/>
      <c r="O117" s="28"/>
      <c r="P117" s="154"/>
      <c r="Q117" s="154"/>
      <c r="R117" s="28"/>
      <c r="S117" s="28"/>
      <c r="T117" s="28"/>
      <c r="U117" s="29">
        <f t="shared" si="52"/>
        <v>0</v>
      </c>
      <c r="V117" s="28"/>
      <c r="W117" s="28"/>
      <c r="X117" s="28"/>
      <c r="Y117" s="29">
        <f t="shared" si="53"/>
        <v>0</v>
      </c>
      <c r="Z117" s="28"/>
      <c r="AA117" s="28"/>
      <c r="AB117" s="28"/>
      <c r="AC117" s="29">
        <f t="shared" si="54"/>
        <v>0</v>
      </c>
      <c r="AD117" s="28"/>
      <c r="AE117" s="28"/>
      <c r="AF117" s="411">
        <v>12600000</v>
      </c>
      <c r="AG117" s="29">
        <f t="shared" si="45"/>
        <v>12600000</v>
      </c>
      <c r="AH117" s="29">
        <f t="shared" si="46"/>
        <v>12600000</v>
      </c>
      <c r="AI117" s="109">
        <f t="shared" si="47"/>
        <v>1.4217719011732445E-2</v>
      </c>
      <c r="AJ117" s="109">
        <f t="shared" si="48"/>
        <v>1.3288791842712335E-3</v>
      </c>
    </row>
    <row r="118" spans="1:36" ht="24.75" customHeight="1" outlineLevel="1" x14ac:dyDescent="0.25">
      <c r="A118" s="22">
        <v>32</v>
      </c>
      <c r="B118" s="22"/>
      <c r="C118" s="5" t="s">
        <v>853</v>
      </c>
      <c r="D118" s="201">
        <v>44509</v>
      </c>
      <c r="E118" s="202" t="s">
        <v>230</v>
      </c>
      <c r="F118" s="74" t="s">
        <v>751</v>
      </c>
      <c r="G118" s="429" t="s">
        <v>752</v>
      </c>
      <c r="H118" s="33"/>
      <c r="I118" s="33"/>
      <c r="J118" s="629"/>
      <c r="K118" s="411">
        <v>10277000</v>
      </c>
      <c r="L118" s="44"/>
      <c r="M118" s="28"/>
      <c r="N118" s="28"/>
      <c r="O118" s="28"/>
      <c r="P118" s="154"/>
      <c r="Q118" s="154"/>
      <c r="R118" s="28"/>
      <c r="S118" s="28"/>
      <c r="T118" s="28"/>
      <c r="U118" s="29">
        <f t="shared" si="52"/>
        <v>0</v>
      </c>
      <c r="V118" s="28"/>
      <c r="W118" s="28"/>
      <c r="X118" s="28"/>
      <c r="Y118" s="29">
        <f t="shared" si="53"/>
        <v>0</v>
      </c>
      <c r="Z118" s="28"/>
      <c r="AA118" s="28"/>
      <c r="AB118" s="28"/>
      <c r="AC118" s="29">
        <f t="shared" si="54"/>
        <v>0</v>
      </c>
      <c r="AD118" s="28"/>
      <c r="AE118" s="28"/>
      <c r="AF118" s="411">
        <v>10277000</v>
      </c>
      <c r="AG118" s="29">
        <f t="shared" si="45"/>
        <v>10277000</v>
      </c>
      <c r="AH118" s="29">
        <f t="shared" si="46"/>
        <v>10277000</v>
      </c>
      <c r="AI118" s="109">
        <f t="shared" si="47"/>
        <v>1.1596468117743996E-2</v>
      </c>
      <c r="AJ118" s="109">
        <f t="shared" si="48"/>
        <v>1.0838802679964657E-3</v>
      </c>
    </row>
    <row r="119" spans="1:36" ht="24.75" customHeight="1" outlineLevel="1" x14ac:dyDescent="0.25">
      <c r="A119" s="22">
        <v>33</v>
      </c>
      <c r="B119" s="22"/>
      <c r="C119" s="5" t="s">
        <v>854</v>
      </c>
      <c r="D119" s="201">
        <v>44543</v>
      </c>
      <c r="E119" s="202" t="s">
        <v>228</v>
      </c>
      <c r="F119" s="74" t="s">
        <v>751</v>
      </c>
      <c r="G119" s="429" t="s">
        <v>752</v>
      </c>
      <c r="H119" s="33"/>
      <c r="I119" s="33"/>
      <c r="J119" s="629"/>
      <c r="K119" s="411">
        <v>24482000</v>
      </c>
      <c r="L119" s="44"/>
      <c r="M119" s="28"/>
      <c r="N119" s="28"/>
      <c r="O119" s="28"/>
      <c r="P119" s="154"/>
      <c r="Q119" s="154"/>
      <c r="R119" s="28"/>
      <c r="S119" s="28"/>
      <c r="T119" s="28"/>
      <c r="U119" s="29">
        <f t="shared" si="52"/>
        <v>0</v>
      </c>
      <c r="V119" s="28"/>
      <c r="W119" s="28"/>
      <c r="X119" s="28"/>
      <c r="Y119" s="29">
        <f t="shared" si="53"/>
        <v>0</v>
      </c>
      <c r="Z119" s="28"/>
      <c r="AA119" s="28"/>
      <c r="AB119" s="28"/>
      <c r="AC119" s="29">
        <f t="shared" si="54"/>
        <v>0</v>
      </c>
      <c r="AD119" s="28"/>
      <c r="AE119" s="28"/>
      <c r="AF119" s="411">
        <v>24482000</v>
      </c>
      <c r="AG119" s="29">
        <f t="shared" si="45"/>
        <v>24482000</v>
      </c>
      <c r="AH119" s="29">
        <f t="shared" si="46"/>
        <v>24482000</v>
      </c>
      <c r="AI119" s="109">
        <f t="shared" si="47"/>
        <v>2.7625253717875692E-2</v>
      </c>
      <c r="AJ119" s="109">
        <f t="shared" si="48"/>
        <v>2.5820333483593922E-3</v>
      </c>
    </row>
    <row r="120" spans="1:36" ht="24.75" customHeight="1" outlineLevel="1" x14ac:dyDescent="0.25">
      <c r="A120" s="22">
        <v>34</v>
      </c>
      <c r="B120" s="22"/>
      <c r="C120" s="5" t="s">
        <v>855</v>
      </c>
      <c r="D120" s="201">
        <v>44509</v>
      </c>
      <c r="E120" s="202" t="s">
        <v>234</v>
      </c>
      <c r="F120" s="74" t="s">
        <v>751</v>
      </c>
      <c r="G120" s="429" t="s">
        <v>752</v>
      </c>
      <c r="H120" s="33"/>
      <c r="I120" s="33"/>
      <c r="J120" s="629"/>
      <c r="K120" s="411">
        <v>13601000</v>
      </c>
      <c r="L120" s="44"/>
      <c r="M120" s="28"/>
      <c r="N120" s="28"/>
      <c r="O120" s="28"/>
      <c r="P120" s="154"/>
      <c r="Q120" s="154"/>
      <c r="R120" s="28"/>
      <c r="S120" s="28"/>
      <c r="T120" s="28"/>
      <c r="U120" s="29">
        <f t="shared" si="52"/>
        <v>0</v>
      </c>
      <c r="V120" s="28"/>
      <c r="W120" s="28"/>
      <c r="X120" s="28"/>
      <c r="Y120" s="29">
        <f t="shared" si="53"/>
        <v>0</v>
      </c>
      <c r="Z120" s="28"/>
      <c r="AA120" s="28"/>
      <c r="AB120" s="28"/>
      <c r="AC120" s="29">
        <f t="shared" si="54"/>
        <v>0</v>
      </c>
      <c r="AD120" s="28"/>
      <c r="AE120" s="28"/>
      <c r="AF120" s="411">
        <v>13601000</v>
      </c>
      <c r="AG120" s="29">
        <f t="shared" si="45"/>
        <v>13601000</v>
      </c>
      <c r="AH120" s="29">
        <f t="shared" si="46"/>
        <v>13601000</v>
      </c>
      <c r="AI120" s="109">
        <f t="shared" si="47"/>
        <v>1.5347237799886745E-2</v>
      </c>
      <c r="AJ120" s="109">
        <f t="shared" si="48"/>
        <v>1.4344512527994483E-3</v>
      </c>
    </row>
    <row r="121" spans="1:36" ht="24.75" customHeight="1" outlineLevel="1" x14ac:dyDescent="0.25">
      <c r="A121" s="22">
        <v>35</v>
      </c>
      <c r="B121" s="22"/>
      <c r="C121" s="5" t="s">
        <v>856</v>
      </c>
      <c r="D121" s="201">
        <v>44509</v>
      </c>
      <c r="E121" s="202" t="s">
        <v>218</v>
      </c>
      <c r="F121" s="74" t="s">
        <v>751</v>
      </c>
      <c r="G121" s="429" t="s">
        <v>752</v>
      </c>
      <c r="H121" s="33"/>
      <c r="I121" s="33"/>
      <c r="J121" s="629"/>
      <c r="K121" s="411">
        <v>14004000</v>
      </c>
      <c r="L121" s="44"/>
      <c r="M121" s="28"/>
      <c r="N121" s="28"/>
      <c r="O121" s="28"/>
      <c r="P121" s="154"/>
      <c r="Q121" s="154"/>
      <c r="R121" s="28"/>
      <c r="S121" s="28"/>
      <c r="T121" s="28"/>
      <c r="U121" s="29">
        <f t="shared" si="52"/>
        <v>0</v>
      </c>
      <c r="V121" s="28"/>
      <c r="W121" s="28"/>
      <c r="X121" s="28"/>
      <c r="Y121" s="29">
        <f t="shared" si="53"/>
        <v>0</v>
      </c>
      <c r="Z121" s="28"/>
      <c r="AA121" s="28"/>
      <c r="AB121" s="28"/>
      <c r="AC121" s="29">
        <f t="shared" si="54"/>
        <v>0</v>
      </c>
      <c r="AD121" s="28"/>
      <c r="AE121" s="28"/>
      <c r="AF121" s="411">
        <v>14004000</v>
      </c>
      <c r="AG121" s="29">
        <f t="shared" si="45"/>
        <v>14004000</v>
      </c>
      <c r="AH121" s="29">
        <f t="shared" si="46"/>
        <v>14004000</v>
      </c>
      <c r="AI121" s="109">
        <f t="shared" si="47"/>
        <v>1.5801979130182633E-2</v>
      </c>
      <c r="AJ121" s="109">
        <f t="shared" si="48"/>
        <v>1.4769542933757425E-3</v>
      </c>
    </row>
    <row r="122" spans="1:36" ht="24.75" customHeight="1" outlineLevel="1" x14ac:dyDescent="0.25">
      <c r="A122" s="22">
        <v>36</v>
      </c>
      <c r="B122" s="22"/>
      <c r="C122" s="5" t="s">
        <v>857</v>
      </c>
      <c r="D122" s="201">
        <v>44517</v>
      </c>
      <c r="E122" s="202" t="s">
        <v>825</v>
      </c>
      <c r="F122" s="74" t="s">
        <v>751</v>
      </c>
      <c r="G122" s="429" t="s">
        <v>752</v>
      </c>
      <c r="H122" s="33"/>
      <c r="I122" s="33"/>
      <c r="J122" s="629"/>
      <c r="K122" s="411">
        <v>9672000</v>
      </c>
      <c r="L122" s="44"/>
      <c r="M122" s="28"/>
      <c r="N122" s="28"/>
      <c r="O122" s="28"/>
      <c r="P122" s="154"/>
      <c r="Q122" s="154"/>
      <c r="R122" s="28"/>
      <c r="S122" s="28"/>
      <c r="T122" s="28"/>
      <c r="U122" s="29">
        <f t="shared" si="52"/>
        <v>0</v>
      </c>
      <c r="V122" s="28"/>
      <c r="W122" s="28"/>
      <c r="X122" s="28"/>
      <c r="Y122" s="29">
        <f t="shared" si="53"/>
        <v>0</v>
      </c>
      <c r="Z122" s="28"/>
      <c r="AA122" s="28"/>
      <c r="AB122" s="28"/>
      <c r="AC122" s="29">
        <f t="shared" si="54"/>
        <v>0</v>
      </c>
      <c r="AD122" s="28"/>
      <c r="AE122" s="28"/>
      <c r="AF122" s="411">
        <v>9672000</v>
      </c>
      <c r="AG122" s="29">
        <f t="shared" si="45"/>
        <v>9672000</v>
      </c>
      <c r="AH122" s="29">
        <f t="shared" si="46"/>
        <v>9672000</v>
      </c>
      <c r="AI122" s="109">
        <f t="shared" si="47"/>
        <v>1.0913791927101285E-2</v>
      </c>
      <c r="AJ122" s="109">
        <f t="shared" si="48"/>
        <v>1.0200729738310613E-3</v>
      </c>
    </row>
    <row r="123" spans="1:36" ht="24.75" customHeight="1" outlineLevel="1" x14ac:dyDescent="0.25">
      <c r="A123" s="22">
        <v>37</v>
      </c>
      <c r="B123" s="22"/>
      <c r="C123" s="5" t="s">
        <v>858</v>
      </c>
      <c r="D123" s="201">
        <v>44509</v>
      </c>
      <c r="E123" s="202" t="s">
        <v>214</v>
      </c>
      <c r="F123" s="74" t="s">
        <v>751</v>
      </c>
      <c r="G123" s="429" t="s">
        <v>752</v>
      </c>
      <c r="H123" s="33"/>
      <c r="I123" s="33"/>
      <c r="J123" s="629"/>
      <c r="K123" s="411">
        <v>11586000</v>
      </c>
      <c r="L123" s="44"/>
      <c r="M123" s="28"/>
      <c r="N123" s="28"/>
      <c r="O123" s="28"/>
      <c r="P123" s="154"/>
      <c r="Q123" s="154"/>
      <c r="R123" s="28"/>
      <c r="S123" s="28"/>
      <c r="T123" s="28"/>
      <c r="U123" s="29">
        <f t="shared" si="52"/>
        <v>0</v>
      </c>
      <c r="V123" s="28"/>
      <c r="W123" s="28"/>
      <c r="X123" s="28"/>
      <c r="Y123" s="29">
        <f t="shared" si="53"/>
        <v>0</v>
      </c>
      <c r="Z123" s="28"/>
      <c r="AA123" s="28"/>
      <c r="AB123" s="28"/>
      <c r="AC123" s="29">
        <f t="shared" si="54"/>
        <v>0</v>
      </c>
      <c r="AD123" s="28"/>
      <c r="AE123" s="28"/>
      <c r="AF123" s="411">
        <v>11586000</v>
      </c>
      <c r="AG123" s="29">
        <f t="shared" si="45"/>
        <v>11586000</v>
      </c>
      <c r="AH123" s="29">
        <f t="shared" si="46"/>
        <v>11586000</v>
      </c>
      <c r="AI123" s="109">
        <f t="shared" si="47"/>
        <v>1.307353114840731E-2</v>
      </c>
      <c r="AJ123" s="109">
        <f t="shared" si="48"/>
        <v>1.2219360499179772E-3</v>
      </c>
    </row>
    <row r="124" spans="1:36" ht="24.75" customHeight="1" outlineLevel="1" x14ac:dyDescent="0.25">
      <c r="A124" s="22">
        <v>38</v>
      </c>
      <c r="B124" s="22"/>
      <c r="C124" s="5" t="s">
        <v>610</v>
      </c>
      <c r="D124" s="201">
        <v>44509</v>
      </c>
      <c r="E124" s="202" t="s">
        <v>226</v>
      </c>
      <c r="F124" s="74" t="s">
        <v>751</v>
      </c>
      <c r="G124" s="429" t="s">
        <v>752</v>
      </c>
      <c r="H124" s="33"/>
      <c r="I124" s="33"/>
      <c r="J124" s="629"/>
      <c r="K124" s="411">
        <v>10277000</v>
      </c>
      <c r="L124" s="44"/>
      <c r="M124" s="28"/>
      <c r="N124" s="28"/>
      <c r="O124" s="28"/>
      <c r="P124" s="154"/>
      <c r="Q124" s="154"/>
      <c r="R124" s="28"/>
      <c r="S124" s="28"/>
      <c r="T124" s="28"/>
      <c r="U124" s="29">
        <f t="shared" si="52"/>
        <v>0</v>
      </c>
      <c r="V124" s="28"/>
      <c r="W124" s="28"/>
      <c r="X124" s="28"/>
      <c r="Y124" s="29">
        <f t="shared" si="53"/>
        <v>0</v>
      </c>
      <c r="Z124" s="28"/>
      <c r="AA124" s="28"/>
      <c r="AB124" s="28"/>
      <c r="AC124" s="29">
        <f t="shared" si="54"/>
        <v>0</v>
      </c>
      <c r="AD124" s="28"/>
      <c r="AE124" s="28"/>
      <c r="AF124" s="411">
        <v>10277000</v>
      </c>
      <c r="AG124" s="29">
        <f t="shared" si="45"/>
        <v>10277000</v>
      </c>
      <c r="AH124" s="29">
        <f t="shared" si="46"/>
        <v>10277000</v>
      </c>
      <c r="AI124" s="109">
        <f t="shared" si="47"/>
        <v>1.1596468117743996E-2</v>
      </c>
      <c r="AJ124" s="109">
        <f t="shared" si="48"/>
        <v>1.0838802679964657E-3</v>
      </c>
    </row>
    <row r="125" spans="1:36" ht="24.75" customHeight="1" outlineLevel="1" x14ac:dyDescent="0.25">
      <c r="A125" s="22">
        <v>39</v>
      </c>
      <c r="B125" s="22"/>
      <c r="C125" s="5" t="s">
        <v>859</v>
      </c>
      <c r="D125" s="201">
        <v>44875</v>
      </c>
      <c r="E125" s="202" t="s">
        <v>822</v>
      </c>
      <c r="F125" s="74" t="s">
        <v>751</v>
      </c>
      <c r="G125" s="429" t="s">
        <v>752</v>
      </c>
      <c r="H125" s="33"/>
      <c r="I125" s="33"/>
      <c r="J125" s="629"/>
      <c r="K125" s="411">
        <v>22266000</v>
      </c>
      <c r="L125" s="44"/>
      <c r="M125" s="28"/>
      <c r="N125" s="28"/>
      <c r="O125" s="28"/>
      <c r="P125" s="154"/>
      <c r="Q125" s="154"/>
      <c r="R125" s="28"/>
      <c r="S125" s="28"/>
      <c r="T125" s="28"/>
      <c r="U125" s="29">
        <f t="shared" si="52"/>
        <v>0</v>
      </c>
      <c r="V125" s="28"/>
      <c r="W125" s="28"/>
      <c r="X125" s="28"/>
      <c r="Y125" s="29">
        <f t="shared" si="53"/>
        <v>0</v>
      </c>
      <c r="Z125" s="28"/>
      <c r="AA125" s="28"/>
      <c r="AB125" s="28"/>
      <c r="AC125" s="29">
        <f t="shared" si="54"/>
        <v>0</v>
      </c>
      <c r="AD125" s="28"/>
      <c r="AE125" s="28"/>
      <c r="AF125" s="411">
        <v>22266000</v>
      </c>
      <c r="AG125" s="29">
        <f t="shared" si="45"/>
        <v>22266000</v>
      </c>
      <c r="AH125" s="29">
        <f t="shared" si="46"/>
        <v>22266000</v>
      </c>
      <c r="AI125" s="109">
        <f t="shared" si="47"/>
        <v>2.5124740596447193E-2</v>
      </c>
      <c r="AJ125" s="109">
        <f t="shared" si="48"/>
        <v>2.3483193584907373E-3</v>
      </c>
    </row>
    <row r="126" spans="1:36" ht="24.75" customHeight="1" outlineLevel="1" x14ac:dyDescent="0.25">
      <c r="A126" s="22">
        <v>40</v>
      </c>
      <c r="B126" s="22"/>
      <c r="C126" s="5" t="s">
        <v>860</v>
      </c>
      <c r="D126" s="201">
        <v>44510</v>
      </c>
      <c r="E126" s="202" t="s">
        <v>260</v>
      </c>
      <c r="F126" s="74" t="s">
        <v>751</v>
      </c>
      <c r="G126" s="429" t="s">
        <v>752</v>
      </c>
      <c r="H126" s="33"/>
      <c r="I126" s="33"/>
      <c r="J126" s="629"/>
      <c r="K126" s="411">
        <v>10277000</v>
      </c>
      <c r="L126" s="44"/>
      <c r="M126" s="28"/>
      <c r="N126" s="28"/>
      <c r="O126" s="28"/>
      <c r="P126" s="154"/>
      <c r="Q126" s="154"/>
      <c r="R126" s="28"/>
      <c r="S126" s="28"/>
      <c r="T126" s="28"/>
      <c r="U126" s="29">
        <f t="shared" si="52"/>
        <v>0</v>
      </c>
      <c r="V126" s="28"/>
      <c r="W126" s="28"/>
      <c r="X126" s="28"/>
      <c r="Y126" s="29">
        <f t="shared" si="53"/>
        <v>0</v>
      </c>
      <c r="Z126" s="28"/>
      <c r="AA126" s="28"/>
      <c r="AB126" s="28"/>
      <c r="AC126" s="29">
        <f t="shared" si="54"/>
        <v>0</v>
      </c>
      <c r="AD126" s="28"/>
      <c r="AE126" s="28"/>
      <c r="AF126" s="411">
        <v>10277000</v>
      </c>
      <c r="AG126" s="29">
        <f t="shared" si="45"/>
        <v>10277000</v>
      </c>
      <c r="AH126" s="29">
        <f t="shared" si="46"/>
        <v>10277000</v>
      </c>
      <c r="AI126" s="109">
        <f t="shared" si="47"/>
        <v>1.1596468117743996E-2</v>
      </c>
      <c r="AJ126" s="109">
        <f t="shared" si="48"/>
        <v>1.0838802679964657E-3</v>
      </c>
    </row>
    <row r="127" spans="1:36" ht="24.75" customHeight="1" outlineLevel="1" x14ac:dyDescent="0.25">
      <c r="A127" s="22">
        <v>41</v>
      </c>
      <c r="B127" s="22"/>
      <c r="C127" s="5" t="s">
        <v>861</v>
      </c>
      <c r="D127" s="201">
        <v>44509</v>
      </c>
      <c r="E127" s="202" t="s">
        <v>252</v>
      </c>
      <c r="F127" s="74" t="s">
        <v>751</v>
      </c>
      <c r="G127" s="429" t="s">
        <v>752</v>
      </c>
      <c r="H127" s="33"/>
      <c r="I127" s="33"/>
      <c r="J127" s="629"/>
      <c r="K127" s="411">
        <v>13702000</v>
      </c>
      <c r="L127" s="44"/>
      <c r="M127" s="28"/>
      <c r="N127" s="28"/>
      <c r="O127" s="28"/>
      <c r="P127" s="154"/>
      <c r="Q127" s="154"/>
      <c r="R127" s="28"/>
      <c r="S127" s="28"/>
      <c r="T127" s="28"/>
      <c r="U127" s="29">
        <f t="shared" si="52"/>
        <v>0</v>
      </c>
      <c r="V127" s="28"/>
      <c r="W127" s="28"/>
      <c r="X127" s="28"/>
      <c r="Y127" s="29">
        <f t="shared" si="53"/>
        <v>0</v>
      </c>
      <c r="Z127" s="28"/>
      <c r="AA127" s="28"/>
      <c r="AB127" s="28"/>
      <c r="AC127" s="29">
        <f t="shared" si="54"/>
        <v>0</v>
      </c>
      <c r="AD127" s="28"/>
      <c r="AE127" s="28"/>
      <c r="AF127" s="411">
        <v>13702000</v>
      </c>
      <c r="AG127" s="29">
        <f t="shared" si="45"/>
        <v>13702000</v>
      </c>
      <c r="AH127" s="29">
        <f t="shared" si="46"/>
        <v>13702000</v>
      </c>
      <c r="AI127" s="109">
        <f t="shared" si="47"/>
        <v>1.5461205230060155E-2</v>
      </c>
      <c r="AJ127" s="109">
        <f t="shared" si="48"/>
        <v>1.4451033795940035E-3</v>
      </c>
    </row>
    <row r="128" spans="1:36" ht="24.75" customHeight="1" outlineLevel="1" x14ac:dyDescent="0.25">
      <c r="A128" s="22">
        <v>42</v>
      </c>
      <c r="B128" s="22"/>
      <c r="C128" s="5" t="s">
        <v>862</v>
      </c>
      <c r="D128" s="201">
        <v>44510</v>
      </c>
      <c r="E128" s="202" t="s">
        <v>210</v>
      </c>
      <c r="F128" s="74" t="s">
        <v>751</v>
      </c>
      <c r="G128" s="429" t="s">
        <v>752</v>
      </c>
      <c r="H128" s="33"/>
      <c r="I128" s="33"/>
      <c r="J128" s="629"/>
      <c r="K128" s="411">
        <v>9571000</v>
      </c>
      <c r="L128" s="44"/>
      <c r="M128" s="28"/>
      <c r="N128" s="28"/>
      <c r="O128" s="28"/>
      <c r="P128" s="154"/>
      <c r="Q128" s="154"/>
      <c r="R128" s="28"/>
      <c r="S128" s="28"/>
      <c r="T128" s="28"/>
      <c r="U128" s="29">
        <f t="shared" si="52"/>
        <v>0</v>
      </c>
      <c r="V128" s="28"/>
      <c r="W128" s="28"/>
      <c r="X128" s="28"/>
      <c r="Y128" s="29">
        <f t="shared" si="53"/>
        <v>0</v>
      </c>
      <c r="Z128" s="28"/>
      <c r="AA128" s="28"/>
      <c r="AB128" s="28"/>
      <c r="AC128" s="29">
        <f t="shared" si="54"/>
        <v>0</v>
      </c>
      <c r="AD128" s="28"/>
      <c r="AE128" s="28"/>
      <c r="AF128" s="411">
        <v>9571000</v>
      </c>
      <c r="AG128" s="29">
        <f t="shared" si="45"/>
        <v>9571000</v>
      </c>
      <c r="AH128" s="29">
        <f t="shared" si="46"/>
        <v>9571000</v>
      </c>
      <c r="AI128" s="109">
        <f t="shared" si="47"/>
        <v>1.0799824496927875E-2</v>
      </c>
      <c r="AJ128" s="109">
        <f t="shared" si="48"/>
        <v>1.0094208470365061E-3</v>
      </c>
    </row>
    <row r="129" spans="1:36" ht="24.75" customHeight="1" outlineLevel="1" x14ac:dyDescent="0.25">
      <c r="A129" s="22">
        <v>43</v>
      </c>
      <c r="B129" s="22"/>
      <c r="C129" s="5" t="s">
        <v>863</v>
      </c>
      <c r="D129" s="201">
        <v>44509</v>
      </c>
      <c r="E129" s="202" t="s">
        <v>266</v>
      </c>
      <c r="F129" s="74" t="s">
        <v>751</v>
      </c>
      <c r="G129" s="429" t="s">
        <v>752</v>
      </c>
      <c r="H129" s="33"/>
      <c r="I129" s="33"/>
      <c r="J129" s="629"/>
      <c r="K129" s="411">
        <v>8362000</v>
      </c>
      <c r="L129" s="44"/>
      <c r="M129" s="28"/>
      <c r="N129" s="28"/>
      <c r="O129" s="28"/>
      <c r="P129" s="154"/>
      <c r="Q129" s="154"/>
      <c r="R129" s="28"/>
      <c r="S129" s="28"/>
      <c r="T129" s="28"/>
      <c r="U129" s="29">
        <f t="shared" si="52"/>
        <v>0</v>
      </c>
      <c r="V129" s="28"/>
      <c r="W129" s="28"/>
      <c r="X129" s="28"/>
      <c r="Y129" s="29">
        <f t="shared" si="53"/>
        <v>0</v>
      </c>
      <c r="Z129" s="28"/>
      <c r="AA129" s="28"/>
      <c r="AB129" s="28"/>
      <c r="AC129" s="29">
        <f t="shared" si="54"/>
        <v>0</v>
      </c>
      <c r="AD129" s="28"/>
      <c r="AE129" s="28"/>
      <c r="AF129" s="411">
        <v>8362000</v>
      </c>
      <c r="AG129" s="29">
        <f t="shared" si="45"/>
        <v>8362000</v>
      </c>
      <c r="AH129" s="29">
        <f t="shared" si="46"/>
        <v>8362000</v>
      </c>
      <c r="AI129" s="109">
        <f t="shared" si="47"/>
        <v>9.4356005060402138E-3</v>
      </c>
      <c r="AJ129" s="109">
        <f t="shared" si="48"/>
        <v>8.819117253076234E-4</v>
      </c>
    </row>
    <row r="130" spans="1:36" ht="24.75" customHeight="1" outlineLevel="1" x14ac:dyDescent="0.25">
      <c r="A130" s="22">
        <v>44</v>
      </c>
      <c r="B130" s="22"/>
      <c r="C130" s="5" t="s">
        <v>864</v>
      </c>
      <c r="D130" s="201">
        <v>44509</v>
      </c>
      <c r="E130" s="202" t="s">
        <v>206</v>
      </c>
      <c r="F130" s="74" t="s">
        <v>751</v>
      </c>
      <c r="G130" s="429" t="s">
        <v>752</v>
      </c>
      <c r="H130" s="33"/>
      <c r="I130" s="33"/>
      <c r="J130" s="629"/>
      <c r="K130" s="411">
        <v>10277000</v>
      </c>
      <c r="L130" s="44"/>
      <c r="M130" s="28"/>
      <c r="N130" s="28"/>
      <c r="O130" s="28"/>
      <c r="P130" s="154"/>
      <c r="Q130" s="154"/>
      <c r="R130" s="28"/>
      <c r="S130" s="28"/>
      <c r="T130" s="28"/>
      <c r="U130" s="29">
        <f t="shared" si="52"/>
        <v>0</v>
      </c>
      <c r="V130" s="28"/>
      <c r="W130" s="28"/>
      <c r="X130" s="28"/>
      <c r="Y130" s="29">
        <f t="shared" si="53"/>
        <v>0</v>
      </c>
      <c r="Z130" s="28"/>
      <c r="AA130" s="28"/>
      <c r="AB130" s="28"/>
      <c r="AC130" s="29">
        <f t="shared" si="54"/>
        <v>0</v>
      </c>
      <c r="AD130" s="28"/>
      <c r="AE130" s="28"/>
      <c r="AF130" s="411">
        <v>10277000</v>
      </c>
      <c r="AG130" s="29">
        <f t="shared" si="45"/>
        <v>10277000</v>
      </c>
      <c r="AH130" s="29">
        <f t="shared" si="46"/>
        <v>10277000</v>
      </c>
      <c r="AI130" s="109">
        <f t="shared" si="47"/>
        <v>1.1596468117743996E-2</v>
      </c>
      <c r="AJ130" s="109">
        <f t="shared" si="48"/>
        <v>1.0838802679964657E-3</v>
      </c>
    </row>
    <row r="131" spans="1:36" ht="24.75" customHeight="1" outlineLevel="1" x14ac:dyDescent="0.25">
      <c r="A131" s="22">
        <v>45</v>
      </c>
      <c r="B131" s="22"/>
      <c r="C131" s="5" t="s">
        <v>865</v>
      </c>
      <c r="D131" s="201">
        <v>44537</v>
      </c>
      <c r="E131" s="202" t="s">
        <v>216</v>
      </c>
      <c r="F131" s="74" t="s">
        <v>751</v>
      </c>
      <c r="G131" s="429" t="s">
        <v>752</v>
      </c>
      <c r="H131" s="33"/>
      <c r="I131" s="33"/>
      <c r="J131" s="629"/>
      <c r="K131" s="411">
        <v>41610000</v>
      </c>
      <c r="L131" s="44"/>
      <c r="M131" s="28"/>
      <c r="N131" s="28"/>
      <c r="O131" s="28"/>
      <c r="P131" s="154"/>
      <c r="Q131" s="154"/>
      <c r="R131" s="28"/>
      <c r="S131" s="28"/>
      <c r="T131" s="28"/>
      <c r="U131" s="29">
        <f t="shared" si="52"/>
        <v>0</v>
      </c>
      <c r="V131" s="28"/>
      <c r="W131" s="28"/>
      <c r="X131" s="28"/>
      <c r="Y131" s="29">
        <f t="shared" si="53"/>
        <v>0</v>
      </c>
      <c r="Z131" s="28"/>
      <c r="AA131" s="28"/>
      <c r="AB131" s="28"/>
      <c r="AC131" s="29">
        <f t="shared" si="54"/>
        <v>0</v>
      </c>
      <c r="AD131" s="28"/>
      <c r="AE131" s="28"/>
      <c r="AF131" s="411">
        <v>41610000</v>
      </c>
      <c r="AG131" s="29">
        <f t="shared" si="45"/>
        <v>41610000</v>
      </c>
      <c r="AH131" s="29">
        <f t="shared" si="46"/>
        <v>41610000</v>
      </c>
      <c r="AI131" s="109">
        <f t="shared" si="47"/>
        <v>4.6952324450649764E-2</v>
      </c>
      <c r="AJ131" s="109">
        <f t="shared" si="48"/>
        <v>4.3884653061528594E-3</v>
      </c>
    </row>
    <row r="132" spans="1:36" ht="24.75" customHeight="1" outlineLevel="1" x14ac:dyDescent="0.25">
      <c r="A132" s="22">
        <v>46</v>
      </c>
      <c r="B132" s="22"/>
      <c r="C132" s="5" t="s">
        <v>866</v>
      </c>
      <c r="D132" s="201">
        <v>44509</v>
      </c>
      <c r="E132" s="202" t="s">
        <v>264</v>
      </c>
      <c r="F132" s="74" t="s">
        <v>751</v>
      </c>
      <c r="G132" s="429" t="s">
        <v>752</v>
      </c>
      <c r="H132" s="33"/>
      <c r="I132" s="33"/>
      <c r="J132" s="629"/>
      <c r="K132" s="432">
        <v>55916000</v>
      </c>
      <c r="L132" s="44"/>
      <c r="M132" s="28"/>
      <c r="N132" s="28"/>
      <c r="O132" s="28"/>
      <c r="P132" s="154"/>
      <c r="Q132" s="154"/>
      <c r="R132" s="28"/>
      <c r="S132" s="28"/>
      <c r="T132" s="28"/>
      <c r="U132" s="29">
        <f t="shared" si="52"/>
        <v>0</v>
      </c>
      <c r="V132" s="28"/>
      <c r="W132" s="28"/>
      <c r="X132" s="28"/>
      <c r="Y132" s="29">
        <f t="shared" si="53"/>
        <v>0</v>
      </c>
      <c r="Z132" s="28"/>
      <c r="AA132" s="28"/>
      <c r="AB132" s="28"/>
      <c r="AC132" s="29">
        <f t="shared" si="54"/>
        <v>0</v>
      </c>
      <c r="AD132" s="28"/>
      <c r="AE132" s="28"/>
      <c r="AF132" s="432">
        <v>55916000</v>
      </c>
      <c r="AG132" s="29">
        <f t="shared" si="45"/>
        <v>55916000</v>
      </c>
      <c r="AH132" s="29">
        <f t="shared" si="46"/>
        <v>55916000</v>
      </c>
      <c r="AI132" s="109">
        <f t="shared" si="47"/>
        <v>6.3095077480954873E-2</v>
      </c>
      <c r="AJ132" s="109">
        <f t="shared" si="48"/>
        <v>5.8972705133103409E-3</v>
      </c>
    </row>
    <row r="133" spans="1:36" ht="24.75" customHeight="1" outlineLevel="1" x14ac:dyDescent="0.25">
      <c r="A133" s="22">
        <v>47</v>
      </c>
      <c r="B133" s="22"/>
      <c r="C133" s="5" t="s">
        <v>867</v>
      </c>
      <c r="D133" s="201">
        <v>44206</v>
      </c>
      <c r="E133" s="202" t="s">
        <v>841</v>
      </c>
      <c r="F133" s="74" t="s">
        <v>751</v>
      </c>
      <c r="G133" s="429" t="s">
        <v>752</v>
      </c>
      <c r="H133" s="33"/>
      <c r="I133" s="33"/>
      <c r="J133" s="629"/>
      <c r="K133" s="432">
        <v>9370000</v>
      </c>
      <c r="L133" s="44"/>
      <c r="M133" s="28"/>
      <c r="N133" s="28"/>
      <c r="O133" s="28"/>
      <c r="P133" s="154"/>
      <c r="Q133" s="154"/>
      <c r="R133" s="28"/>
      <c r="S133" s="28"/>
      <c r="T133" s="28"/>
      <c r="U133" s="29">
        <f t="shared" si="52"/>
        <v>0</v>
      </c>
      <c r="V133" s="28"/>
      <c r="W133" s="28"/>
      <c r="X133" s="28"/>
      <c r="Y133" s="29">
        <f t="shared" si="53"/>
        <v>0</v>
      </c>
      <c r="Z133" s="28"/>
      <c r="AA133" s="28"/>
      <c r="AB133" s="28"/>
      <c r="AC133" s="29">
        <f t="shared" si="54"/>
        <v>0</v>
      </c>
      <c r="AD133" s="28"/>
      <c r="AE133" s="28"/>
      <c r="AF133" s="432">
        <v>9370000</v>
      </c>
      <c r="AG133" s="29">
        <f t="shared" si="45"/>
        <v>9370000</v>
      </c>
      <c r="AH133" s="29">
        <f t="shared" si="46"/>
        <v>9370000</v>
      </c>
      <c r="AI133" s="109">
        <f t="shared" si="47"/>
        <v>1.057301802697881E-2</v>
      </c>
      <c r="AJ133" s="109">
        <f t="shared" si="48"/>
        <v>9.8822206004932204E-4</v>
      </c>
    </row>
    <row r="134" spans="1:36" ht="24.75" customHeight="1" outlineLevel="1" x14ac:dyDescent="0.25">
      <c r="A134" s="22">
        <v>48</v>
      </c>
      <c r="B134" s="22"/>
      <c r="C134" s="5" t="s">
        <v>868</v>
      </c>
      <c r="D134" s="201">
        <v>44509</v>
      </c>
      <c r="E134" s="202" t="s">
        <v>246</v>
      </c>
      <c r="F134" s="74" t="s">
        <v>751</v>
      </c>
      <c r="G134" s="429" t="s">
        <v>752</v>
      </c>
      <c r="H134" s="33"/>
      <c r="I134" s="33"/>
      <c r="J134" s="629"/>
      <c r="K134" s="432">
        <v>15314000</v>
      </c>
      <c r="L134" s="44"/>
      <c r="M134" s="28"/>
      <c r="N134" s="28"/>
      <c r="O134" s="28"/>
      <c r="P134" s="154"/>
      <c r="Q134" s="154"/>
      <c r="R134" s="28"/>
      <c r="S134" s="28"/>
      <c r="T134" s="28"/>
      <c r="U134" s="29">
        <f t="shared" si="52"/>
        <v>0</v>
      </c>
      <c r="V134" s="28"/>
      <c r="W134" s="28"/>
      <c r="X134" s="28"/>
      <c r="Y134" s="29">
        <f t="shared" si="53"/>
        <v>0</v>
      </c>
      <c r="Z134" s="28"/>
      <c r="AA134" s="28"/>
      <c r="AB134" s="28"/>
      <c r="AC134" s="29">
        <f t="shared" si="54"/>
        <v>0</v>
      </c>
      <c r="AD134" s="28"/>
      <c r="AE134" s="28"/>
      <c r="AF134" s="432">
        <v>15314000</v>
      </c>
      <c r="AG134" s="29">
        <f t="shared" si="45"/>
        <v>15314000</v>
      </c>
      <c r="AH134" s="29">
        <f t="shared" si="46"/>
        <v>15314000</v>
      </c>
      <c r="AI134" s="109">
        <f t="shared" si="47"/>
        <v>1.7280170551243704E-2</v>
      </c>
      <c r="AJ134" s="109">
        <f t="shared" si="48"/>
        <v>1.6151155418991803E-3</v>
      </c>
    </row>
    <row r="135" spans="1:36" ht="24.75" customHeight="1" outlineLevel="1" x14ac:dyDescent="0.25">
      <c r="A135" s="22">
        <v>49</v>
      </c>
      <c r="B135" s="22"/>
      <c r="C135" s="5" t="s">
        <v>869</v>
      </c>
      <c r="D135" s="201">
        <v>44509</v>
      </c>
      <c r="E135" s="202" t="s">
        <v>248</v>
      </c>
      <c r="F135" s="74" t="s">
        <v>751</v>
      </c>
      <c r="G135" s="429" t="s">
        <v>752</v>
      </c>
      <c r="H135" s="33"/>
      <c r="I135" s="33"/>
      <c r="J135" s="629"/>
      <c r="K135" s="432">
        <v>13601000</v>
      </c>
      <c r="L135" s="44"/>
      <c r="M135" s="28"/>
      <c r="N135" s="28"/>
      <c r="O135" s="28"/>
      <c r="P135" s="154"/>
      <c r="Q135" s="154"/>
      <c r="R135" s="28"/>
      <c r="S135" s="28"/>
      <c r="T135" s="28"/>
      <c r="U135" s="29">
        <f t="shared" si="52"/>
        <v>0</v>
      </c>
      <c r="V135" s="28"/>
      <c r="W135" s="28"/>
      <c r="X135" s="28"/>
      <c r="Y135" s="29">
        <f t="shared" si="53"/>
        <v>0</v>
      </c>
      <c r="Z135" s="28"/>
      <c r="AA135" s="28"/>
      <c r="AB135" s="28"/>
      <c r="AC135" s="29">
        <f t="shared" si="54"/>
        <v>0</v>
      </c>
      <c r="AD135" s="28"/>
      <c r="AE135" s="28"/>
      <c r="AF135" s="432">
        <v>13601000</v>
      </c>
      <c r="AG135" s="29">
        <f t="shared" si="45"/>
        <v>13601000</v>
      </c>
      <c r="AH135" s="29">
        <f t="shared" si="46"/>
        <v>13601000</v>
      </c>
      <c r="AI135" s="109">
        <f t="shared" si="47"/>
        <v>1.5347237799886745E-2</v>
      </c>
      <c r="AJ135" s="109">
        <f t="shared" si="48"/>
        <v>1.4344512527994483E-3</v>
      </c>
    </row>
    <row r="136" spans="1:36" ht="24.75" customHeight="1" outlineLevel="1" x14ac:dyDescent="0.25">
      <c r="A136" s="22">
        <v>50</v>
      </c>
      <c r="B136" s="22"/>
      <c r="C136" s="5" t="s">
        <v>870</v>
      </c>
      <c r="D136" s="201">
        <v>44510</v>
      </c>
      <c r="E136" s="202" t="s">
        <v>274</v>
      </c>
      <c r="F136" s="74" t="s">
        <v>751</v>
      </c>
      <c r="G136" s="429" t="s">
        <v>752</v>
      </c>
      <c r="H136" s="33"/>
      <c r="I136" s="33"/>
      <c r="J136" s="629"/>
      <c r="K136" s="432">
        <v>12997000</v>
      </c>
      <c r="L136" s="44"/>
      <c r="M136" s="28"/>
      <c r="N136" s="28"/>
      <c r="O136" s="28"/>
      <c r="P136" s="154"/>
      <c r="Q136" s="154"/>
      <c r="R136" s="28"/>
      <c r="S136" s="28"/>
      <c r="T136" s="28"/>
      <c r="U136" s="29">
        <f t="shared" si="52"/>
        <v>0</v>
      </c>
      <c r="V136" s="28"/>
      <c r="W136" s="28"/>
      <c r="X136" s="28"/>
      <c r="Y136" s="29">
        <f t="shared" si="53"/>
        <v>0</v>
      </c>
      <c r="Z136" s="28"/>
      <c r="AA136" s="28"/>
      <c r="AB136" s="28"/>
      <c r="AC136" s="29">
        <f t="shared" si="54"/>
        <v>0</v>
      </c>
      <c r="AD136" s="28"/>
      <c r="AE136" s="28"/>
      <c r="AF136" s="432">
        <v>12997000</v>
      </c>
      <c r="AG136" s="29">
        <f t="shared" si="45"/>
        <v>12997000</v>
      </c>
      <c r="AH136" s="29">
        <f t="shared" si="46"/>
        <v>12997000</v>
      </c>
      <c r="AI136" s="109">
        <f t="shared" si="47"/>
        <v>1.4665689999641792E-2</v>
      </c>
      <c r="AJ136" s="109">
        <f t="shared" si="48"/>
        <v>1.37074942523597E-3</v>
      </c>
    </row>
    <row r="137" spans="1:36" ht="24.75" customHeight="1" outlineLevel="1" x14ac:dyDescent="0.25">
      <c r="A137" s="22">
        <v>51</v>
      </c>
      <c r="B137" s="22"/>
      <c r="C137" s="5" t="s">
        <v>871</v>
      </c>
      <c r="D137" s="201">
        <v>44509</v>
      </c>
      <c r="E137" s="202" t="s">
        <v>254</v>
      </c>
      <c r="F137" s="74" t="s">
        <v>751</v>
      </c>
      <c r="G137" s="429" t="s">
        <v>752</v>
      </c>
      <c r="H137" s="33"/>
      <c r="I137" s="33"/>
      <c r="J137" s="629"/>
      <c r="K137" s="432">
        <v>14105000</v>
      </c>
      <c r="L137" s="44"/>
      <c r="M137" s="28"/>
      <c r="N137" s="28"/>
      <c r="O137" s="28"/>
      <c r="P137" s="154"/>
      <c r="Q137" s="154"/>
      <c r="R137" s="28"/>
      <c r="S137" s="28"/>
      <c r="T137" s="28"/>
      <c r="U137" s="29">
        <f t="shared" si="52"/>
        <v>0</v>
      </c>
      <c r="V137" s="28"/>
      <c r="W137" s="28"/>
      <c r="X137" s="28"/>
      <c r="Y137" s="29">
        <f t="shared" si="53"/>
        <v>0</v>
      </c>
      <c r="Z137" s="28"/>
      <c r="AA137" s="28"/>
      <c r="AB137" s="28"/>
      <c r="AC137" s="29">
        <f t="shared" si="54"/>
        <v>0</v>
      </c>
      <c r="AD137" s="28"/>
      <c r="AE137" s="28"/>
      <c r="AF137" s="432">
        <v>14105000</v>
      </c>
      <c r="AG137" s="29">
        <f t="shared" si="45"/>
        <v>14105000</v>
      </c>
      <c r="AH137" s="29">
        <f t="shared" si="46"/>
        <v>14105000</v>
      </c>
      <c r="AI137" s="109">
        <f t="shared" si="47"/>
        <v>1.5915946560356043E-2</v>
      </c>
      <c r="AJ137" s="109">
        <f t="shared" si="48"/>
        <v>1.4876064201702977E-3</v>
      </c>
    </row>
    <row r="138" spans="1:36" ht="24.75" customHeight="1" outlineLevel="1" x14ac:dyDescent="0.25">
      <c r="A138" s="22">
        <v>52</v>
      </c>
      <c r="B138" s="22"/>
      <c r="C138" s="5" t="s">
        <v>872</v>
      </c>
      <c r="D138" s="201">
        <v>44509</v>
      </c>
      <c r="E138" s="202" t="s">
        <v>224</v>
      </c>
      <c r="F138" s="74" t="s">
        <v>751</v>
      </c>
      <c r="G138" s="429" t="s">
        <v>752</v>
      </c>
      <c r="H138" s="33"/>
      <c r="I138" s="33"/>
      <c r="J138" s="629"/>
      <c r="K138" s="432">
        <v>10881000</v>
      </c>
      <c r="L138" s="44"/>
      <c r="M138" s="28"/>
      <c r="N138" s="28"/>
      <c r="O138" s="28"/>
      <c r="P138" s="154"/>
      <c r="Q138" s="154"/>
      <c r="R138" s="28"/>
      <c r="S138" s="28"/>
      <c r="T138" s="28"/>
      <c r="U138" s="29">
        <f t="shared" si="52"/>
        <v>0</v>
      </c>
      <c r="V138" s="28"/>
      <c r="W138" s="28"/>
      <c r="X138" s="28"/>
      <c r="Y138" s="29">
        <f t="shared" si="53"/>
        <v>0</v>
      </c>
      <c r="Z138" s="28"/>
      <c r="AA138" s="28"/>
      <c r="AB138" s="28"/>
      <c r="AC138" s="29">
        <f t="shared" si="54"/>
        <v>0</v>
      </c>
      <c r="AD138" s="28"/>
      <c r="AE138" s="28"/>
      <c r="AF138" s="432">
        <v>10881000</v>
      </c>
      <c r="AG138" s="29">
        <f t="shared" si="45"/>
        <v>10881000</v>
      </c>
      <c r="AH138" s="29">
        <f t="shared" si="46"/>
        <v>10881000</v>
      </c>
      <c r="AI138" s="109">
        <f t="shared" si="47"/>
        <v>1.2278015917988947E-2</v>
      </c>
      <c r="AJ138" s="109">
        <f t="shared" si="48"/>
        <v>1.1475820955599439E-3</v>
      </c>
    </row>
    <row r="139" spans="1:36" ht="24.75" customHeight="1" outlineLevel="1" x14ac:dyDescent="0.25">
      <c r="A139" s="22">
        <v>53</v>
      </c>
      <c r="B139" s="22"/>
      <c r="C139" s="5" t="s">
        <v>806</v>
      </c>
      <c r="D139" s="201">
        <v>44510</v>
      </c>
      <c r="E139" s="202" t="s">
        <v>208</v>
      </c>
      <c r="F139" s="74" t="s">
        <v>751</v>
      </c>
      <c r="G139" s="429" t="s">
        <v>752</v>
      </c>
      <c r="H139" s="33"/>
      <c r="I139" s="33"/>
      <c r="J139" s="629"/>
      <c r="K139" s="432">
        <v>13702000</v>
      </c>
      <c r="L139" s="44"/>
      <c r="M139" s="28"/>
      <c r="N139" s="28"/>
      <c r="O139" s="28"/>
      <c r="P139" s="154"/>
      <c r="Q139" s="154"/>
      <c r="R139" s="28"/>
      <c r="S139" s="28"/>
      <c r="T139" s="28"/>
      <c r="U139" s="29">
        <f t="shared" si="52"/>
        <v>0</v>
      </c>
      <c r="V139" s="28"/>
      <c r="W139" s="28"/>
      <c r="X139" s="28"/>
      <c r="Y139" s="29">
        <f t="shared" si="53"/>
        <v>0</v>
      </c>
      <c r="Z139" s="28"/>
      <c r="AA139" s="28"/>
      <c r="AB139" s="28"/>
      <c r="AC139" s="29">
        <f t="shared" si="54"/>
        <v>0</v>
      </c>
      <c r="AD139" s="28"/>
      <c r="AE139" s="28"/>
      <c r="AF139" s="432">
        <v>13702000</v>
      </c>
      <c r="AG139" s="29">
        <f t="shared" si="45"/>
        <v>13702000</v>
      </c>
      <c r="AH139" s="29">
        <f t="shared" si="46"/>
        <v>13702000</v>
      </c>
      <c r="AI139" s="109">
        <f t="shared" si="47"/>
        <v>1.5461205230060155E-2</v>
      </c>
      <c r="AJ139" s="109">
        <f t="shared" si="48"/>
        <v>1.4451033795940035E-3</v>
      </c>
    </row>
    <row r="140" spans="1:36" ht="24.75" customHeight="1" outlineLevel="1" x14ac:dyDescent="0.25">
      <c r="A140" s="22">
        <v>54</v>
      </c>
      <c r="B140" s="22"/>
      <c r="C140" s="5" t="s">
        <v>873</v>
      </c>
      <c r="D140" s="201">
        <v>44509</v>
      </c>
      <c r="E140" s="202" t="s">
        <v>212</v>
      </c>
      <c r="F140" s="74" t="s">
        <v>751</v>
      </c>
      <c r="G140" s="429" t="s">
        <v>752</v>
      </c>
      <c r="H140" s="33"/>
      <c r="I140" s="33"/>
      <c r="J140" s="629"/>
      <c r="K140" s="432">
        <v>8262000</v>
      </c>
      <c r="L140" s="44"/>
      <c r="M140" s="28"/>
      <c r="N140" s="28"/>
      <c r="O140" s="28"/>
      <c r="P140" s="154"/>
      <c r="Q140" s="154"/>
      <c r="R140" s="28"/>
      <c r="S140" s="28"/>
      <c r="T140" s="28"/>
      <c r="U140" s="29">
        <f t="shared" si="52"/>
        <v>0</v>
      </c>
      <c r="V140" s="28"/>
      <c r="W140" s="28"/>
      <c r="X140" s="28"/>
      <c r="Y140" s="29">
        <f t="shared" si="53"/>
        <v>0</v>
      </c>
      <c r="Z140" s="28"/>
      <c r="AA140" s="28"/>
      <c r="AB140" s="28"/>
      <c r="AC140" s="29">
        <f t="shared" si="54"/>
        <v>0</v>
      </c>
      <c r="AD140" s="28"/>
      <c r="AE140" s="28"/>
      <c r="AF140" s="432">
        <v>8262000</v>
      </c>
      <c r="AG140" s="29">
        <f t="shared" si="45"/>
        <v>8262000</v>
      </c>
      <c r="AH140" s="29">
        <f t="shared" si="46"/>
        <v>8262000</v>
      </c>
      <c r="AI140" s="109">
        <f t="shared" si="47"/>
        <v>9.3227614662645605E-3</v>
      </c>
      <c r="AJ140" s="109">
        <f t="shared" si="48"/>
        <v>8.7136506511499459E-4</v>
      </c>
    </row>
    <row r="141" spans="1:36" ht="24.75" customHeight="1" outlineLevel="1" x14ac:dyDescent="0.25">
      <c r="A141" s="22">
        <v>55</v>
      </c>
      <c r="B141" s="22"/>
      <c r="C141" s="5" t="s">
        <v>874</v>
      </c>
      <c r="D141" s="201">
        <v>44509</v>
      </c>
      <c r="E141" s="202" t="s">
        <v>270</v>
      </c>
      <c r="F141" s="74" t="s">
        <v>751</v>
      </c>
      <c r="G141" s="429" t="s">
        <v>752</v>
      </c>
      <c r="H141" s="33"/>
      <c r="I141" s="33"/>
      <c r="J141" s="629"/>
      <c r="K141" s="432">
        <v>9068000</v>
      </c>
      <c r="L141" s="44"/>
      <c r="M141" s="28"/>
      <c r="N141" s="28"/>
      <c r="O141" s="28"/>
      <c r="P141" s="154"/>
      <c r="Q141" s="154"/>
      <c r="R141" s="28"/>
      <c r="S141" s="28"/>
      <c r="T141" s="28"/>
      <c r="U141" s="29">
        <f t="shared" si="52"/>
        <v>0</v>
      </c>
      <c r="V141" s="28"/>
      <c r="W141" s="28"/>
      <c r="X141" s="28"/>
      <c r="Y141" s="29">
        <f t="shared" si="53"/>
        <v>0</v>
      </c>
      <c r="Z141" s="28"/>
      <c r="AA141" s="28"/>
      <c r="AB141" s="28"/>
      <c r="AC141" s="29">
        <f t="shared" si="54"/>
        <v>0</v>
      </c>
      <c r="AD141" s="28"/>
      <c r="AE141" s="28"/>
      <c r="AF141" s="432">
        <v>9068000</v>
      </c>
      <c r="AG141" s="29">
        <f t="shared" si="45"/>
        <v>9068000</v>
      </c>
      <c r="AH141" s="29">
        <f t="shared" si="46"/>
        <v>9068000</v>
      </c>
      <c r="AI141" s="109">
        <f t="shared" si="47"/>
        <v>1.0232244126856334E-2</v>
      </c>
      <c r="AJ141" s="109">
        <f t="shared" si="48"/>
        <v>9.5637114626758303E-4</v>
      </c>
    </row>
    <row r="142" spans="1:36" ht="24.75" customHeight="1" outlineLevel="1" x14ac:dyDescent="0.25">
      <c r="A142" s="22">
        <v>56</v>
      </c>
      <c r="B142" s="22"/>
      <c r="C142" s="5" t="s">
        <v>875</v>
      </c>
      <c r="D142" s="201">
        <v>44509</v>
      </c>
      <c r="E142" s="202" t="s">
        <v>242</v>
      </c>
      <c r="F142" s="74" t="s">
        <v>751</v>
      </c>
      <c r="G142" s="429" t="s">
        <v>752</v>
      </c>
      <c r="H142" s="33"/>
      <c r="I142" s="33"/>
      <c r="J142" s="629"/>
      <c r="K142" s="432">
        <v>9068000</v>
      </c>
      <c r="L142" s="44"/>
      <c r="M142" s="28"/>
      <c r="N142" s="28"/>
      <c r="O142" s="28"/>
      <c r="P142" s="154"/>
      <c r="Q142" s="154"/>
      <c r="R142" s="28"/>
      <c r="S142" s="28"/>
      <c r="T142" s="28"/>
      <c r="U142" s="29">
        <f t="shared" si="52"/>
        <v>0</v>
      </c>
      <c r="V142" s="28"/>
      <c r="W142" s="28"/>
      <c r="X142" s="28"/>
      <c r="Y142" s="29">
        <f t="shared" si="53"/>
        <v>0</v>
      </c>
      <c r="Z142" s="28"/>
      <c r="AA142" s="28"/>
      <c r="AB142" s="28"/>
      <c r="AC142" s="29">
        <f t="shared" si="54"/>
        <v>0</v>
      </c>
      <c r="AD142" s="28"/>
      <c r="AE142" s="28"/>
      <c r="AF142" s="432">
        <v>9068000</v>
      </c>
      <c r="AG142" s="29">
        <f t="shared" si="45"/>
        <v>9068000</v>
      </c>
      <c r="AH142" s="29">
        <f t="shared" si="46"/>
        <v>9068000</v>
      </c>
      <c r="AI142" s="109">
        <f t="shared" si="47"/>
        <v>1.0232244126856334E-2</v>
      </c>
      <c r="AJ142" s="109">
        <f t="shared" si="48"/>
        <v>9.5637114626758303E-4</v>
      </c>
    </row>
    <row r="143" spans="1:36" ht="24.75" customHeight="1" outlineLevel="1" x14ac:dyDescent="0.25">
      <c r="A143" s="427">
        <v>57</v>
      </c>
      <c r="B143" s="427"/>
      <c r="C143" s="151" t="s">
        <v>876</v>
      </c>
      <c r="D143" s="435">
        <v>44509</v>
      </c>
      <c r="E143" s="436" t="s">
        <v>238</v>
      </c>
      <c r="F143" s="347" t="s">
        <v>751</v>
      </c>
      <c r="G143" s="437" t="s">
        <v>752</v>
      </c>
      <c r="H143" s="292"/>
      <c r="I143" s="292"/>
      <c r="J143" s="629"/>
      <c r="K143" s="432">
        <v>14105000</v>
      </c>
      <c r="L143" s="44"/>
      <c r="M143" s="28"/>
      <c r="N143" s="28"/>
      <c r="O143" s="28"/>
      <c r="P143" s="156"/>
      <c r="Q143" s="156"/>
      <c r="R143" s="28"/>
      <c r="S143" s="28"/>
      <c r="T143" s="28"/>
      <c r="U143" s="29">
        <f t="shared" si="52"/>
        <v>0</v>
      </c>
      <c r="V143" s="28"/>
      <c r="W143" s="28"/>
      <c r="X143" s="28"/>
      <c r="Y143" s="29">
        <f t="shared" si="53"/>
        <v>0</v>
      </c>
      <c r="Z143" s="28"/>
      <c r="AA143" s="28"/>
      <c r="AB143" s="28"/>
      <c r="AC143" s="29">
        <f t="shared" si="54"/>
        <v>0</v>
      </c>
      <c r="AD143" s="28"/>
      <c r="AE143" s="28"/>
      <c r="AF143" s="432">
        <v>14105000</v>
      </c>
      <c r="AG143" s="29">
        <f t="shared" si="45"/>
        <v>14105000</v>
      </c>
      <c r="AH143" s="29">
        <f t="shared" si="46"/>
        <v>14105000</v>
      </c>
      <c r="AI143" s="109">
        <f t="shared" si="47"/>
        <v>1.5915946560356043E-2</v>
      </c>
      <c r="AJ143" s="109">
        <f t="shared" si="48"/>
        <v>1.4876064201702977E-3</v>
      </c>
    </row>
    <row r="144" spans="1:36" ht="24.75" customHeight="1" outlineLevel="1" x14ac:dyDescent="0.25">
      <c r="A144" s="390">
        <v>58</v>
      </c>
      <c r="B144" s="390"/>
      <c r="C144" s="421" t="s">
        <v>877</v>
      </c>
      <c r="D144" s="433">
        <v>44509</v>
      </c>
      <c r="E144" s="434" t="s">
        <v>258</v>
      </c>
      <c r="F144" s="262" t="s">
        <v>751</v>
      </c>
      <c r="G144" s="360" t="s">
        <v>752</v>
      </c>
      <c r="H144" s="391"/>
      <c r="I144" s="391"/>
      <c r="J144" s="678"/>
      <c r="K144" s="432">
        <v>12896000</v>
      </c>
      <c r="L144" s="44"/>
      <c r="M144" s="28"/>
      <c r="N144" s="28"/>
      <c r="O144" s="288"/>
      <c r="P144" s="262"/>
      <c r="Q144" s="262"/>
      <c r="R144" s="95"/>
      <c r="S144" s="28"/>
      <c r="T144" s="28"/>
      <c r="U144" s="29">
        <f t="shared" si="52"/>
        <v>0</v>
      </c>
      <c r="V144" s="28"/>
      <c r="W144" s="28"/>
      <c r="X144" s="28"/>
      <c r="Y144" s="29">
        <f t="shared" si="53"/>
        <v>0</v>
      </c>
      <c r="Z144" s="28"/>
      <c r="AA144" s="28"/>
      <c r="AB144" s="28"/>
      <c r="AC144" s="29">
        <f t="shared" si="54"/>
        <v>0</v>
      </c>
      <c r="AD144" s="28"/>
      <c r="AE144" s="28"/>
      <c r="AF144" s="432">
        <v>12896000</v>
      </c>
      <c r="AG144" s="29">
        <f t="shared" si="45"/>
        <v>12896000</v>
      </c>
      <c r="AH144" s="29">
        <f t="shared" si="46"/>
        <v>12896000</v>
      </c>
      <c r="AI144" s="109">
        <f t="shared" si="47"/>
        <v>1.4551722569468382E-2</v>
      </c>
      <c r="AJ144" s="109">
        <f t="shared" si="48"/>
        <v>1.360097298441415E-3</v>
      </c>
    </row>
    <row r="145" spans="1:36" ht="24.75" customHeight="1" outlineLevel="1" x14ac:dyDescent="0.25">
      <c r="A145" s="390">
        <v>59</v>
      </c>
      <c r="B145" s="390"/>
      <c r="C145" s="421" t="s">
        <v>878</v>
      </c>
      <c r="D145" s="433">
        <v>44874</v>
      </c>
      <c r="E145" s="434" t="s">
        <v>250</v>
      </c>
      <c r="F145" s="262" t="s">
        <v>751</v>
      </c>
      <c r="G145" s="360" t="s">
        <v>752</v>
      </c>
      <c r="H145" s="391"/>
      <c r="I145" s="391"/>
      <c r="J145" s="678"/>
      <c r="K145" s="432">
        <v>12191000</v>
      </c>
      <c r="L145" s="329"/>
      <c r="M145" s="28"/>
      <c r="N145" s="28"/>
      <c r="O145" s="288"/>
      <c r="P145" s="262"/>
      <c r="Q145" s="262"/>
      <c r="R145" s="95"/>
      <c r="S145" s="28"/>
      <c r="T145" s="28"/>
      <c r="U145" s="29">
        <f t="shared" si="52"/>
        <v>0</v>
      </c>
      <c r="V145" s="28"/>
      <c r="W145" s="28"/>
      <c r="X145" s="28"/>
      <c r="Y145" s="29">
        <f t="shared" si="53"/>
        <v>0</v>
      </c>
      <c r="Z145" s="28"/>
      <c r="AA145" s="28"/>
      <c r="AB145" s="28"/>
      <c r="AC145" s="29">
        <f t="shared" si="54"/>
        <v>0</v>
      </c>
      <c r="AD145" s="28"/>
      <c r="AE145" s="28"/>
      <c r="AF145" s="432">
        <v>12191000</v>
      </c>
      <c r="AG145" s="29">
        <f t="shared" si="45"/>
        <v>12191000</v>
      </c>
      <c r="AH145" s="29">
        <f t="shared" si="46"/>
        <v>12191000</v>
      </c>
      <c r="AI145" s="109">
        <f t="shared" si="47"/>
        <v>1.3756207339050018E-2</v>
      </c>
      <c r="AJ145" s="109">
        <f t="shared" si="48"/>
        <v>1.2857433440833816E-3</v>
      </c>
    </row>
    <row r="146" spans="1:36" ht="24.75" customHeight="1" outlineLevel="1" x14ac:dyDescent="0.25">
      <c r="A146" s="390">
        <v>60</v>
      </c>
      <c r="B146" s="390"/>
      <c r="C146" s="421" t="s">
        <v>879</v>
      </c>
      <c r="D146" s="433">
        <v>44537</v>
      </c>
      <c r="E146" s="434" t="s">
        <v>256</v>
      </c>
      <c r="F146" s="262" t="s">
        <v>751</v>
      </c>
      <c r="G146" s="360" t="s">
        <v>752</v>
      </c>
      <c r="H146" s="391"/>
      <c r="I146" s="391"/>
      <c r="J146" s="679"/>
      <c r="K146" s="432">
        <v>8663105</v>
      </c>
      <c r="L146" s="329"/>
      <c r="M146" s="28"/>
      <c r="N146" s="28"/>
      <c r="O146" s="288"/>
      <c r="P146" s="262"/>
      <c r="Q146" s="262"/>
      <c r="R146" s="95"/>
      <c r="S146" s="28"/>
      <c r="T146" s="28"/>
      <c r="U146" s="29">
        <f t="shared" si="52"/>
        <v>0</v>
      </c>
      <c r="V146" s="28"/>
      <c r="W146" s="28"/>
      <c r="X146" s="28"/>
      <c r="Y146" s="29">
        <f t="shared" si="53"/>
        <v>0</v>
      </c>
      <c r="Z146" s="28"/>
      <c r="AA146" s="28"/>
      <c r="AB146" s="28"/>
      <c r="AC146" s="29">
        <f t="shared" si="54"/>
        <v>0</v>
      </c>
      <c r="AD146" s="28"/>
      <c r="AE146" s="28"/>
      <c r="AF146" s="432">
        <v>8663105</v>
      </c>
      <c r="AG146" s="29">
        <f t="shared" si="45"/>
        <v>8663105</v>
      </c>
      <c r="AH146" s="29">
        <f t="shared" si="46"/>
        <v>8663105</v>
      </c>
      <c r="AI146" s="109">
        <f t="shared" si="47"/>
        <v>9.7753644967566982E-3</v>
      </c>
      <c r="AJ146" s="109">
        <f t="shared" si="48"/>
        <v>9.1366824648063849E-4</v>
      </c>
    </row>
    <row r="147" spans="1:36" s="11" customFormat="1" ht="12.75" customHeight="1" x14ac:dyDescent="0.25">
      <c r="A147" s="669" t="s">
        <v>55</v>
      </c>
      <c r="B147" s="579"/>
      <c r="C147" s="579"/>
      <c r="D147" s="579"/>
      <c r="E147" s="579"/>
      <c r="F147" s="579"/>
      <c r="G147" s="579"/>
      <c r="H147" s="579"/>
      <c r="I147" s="670"/>
      <c r="J147" s="222">
        <f>+J86</f>
        <v>886218105</v>
      </c>
      <c r="K147" s="222">
        <f>SUM(K87:K146)</f>
        <v>886218105</v>
      </c>
      <c r="L147" s="528"/>
      <c r="M147" s="222">
        <f>SUM(M87:M144)</f>
        <v>0</v>
      </c>
      <c r="N147" s="222">
        <f>SUM(N87:N144)</f>
        <v>0</v>
      </c>
      <c r="O147" s="222">
        <f>SUM(O87:O144)</f>
        <v>0</v>
      </c>
      <c r="P147" s="249"/>
      <c r="Q147" s="539"/>
      <c r="R147" s="222">
        <f t="shared" ref="R147:AE147" si="55">SUM(R87:R144)</f>
        <v>0</v>
      </c>
      <c r="S147" s="222">
        <f t="shared" si="55"/>
        <v>0</v>
      </c>
      <c r="T147" s="222">
        <f t="shared" si="55"/>
        <v>0</v>
      </c>
      <c r="U147" s="222">
        <f t="shared" si="55"/>
        <v>0</v>
      </c>
      <c r="V147" s="222">
        <f t="shared" si="55"/>
        <v>0</v>
      </c>
      <c r="W147" s="222">
        <f t="shared" si="55"/>
        <v>0</v>
      </c>
      <c r="X147" s="222">
        <f t="shared" si="55"/>
        <v>0</v>
      </c>
      <c r="Y147" s="222">
        <f t="shared" si="55"/>
        <v>0</v>
      </c>
      <c r="Z147" s="222">
        <f t="shared" si="55"/>
        <v>0</v>
      </c>
      <c r="AA147" s="222">
        <f t="shared" si="55"/>
        <v>0</v>
      </c>
      <c r="AB147" s="222">
        <f t="shared" si="55"/>
        <v>0</v>
      </c>
      <c r="AC147" s="222">
        <f t="shared" si="55"/>
        <v>0</v>
      </c>
      <c r="AD147" s="222">
        <f t="shared" si="55"/>
        <v>0</v>
      </c>
      <c r="AE147" s="222">
        <f t="shared" si="55"/>
        <v>0</v>
      </c>
      <c r="AF147" s="222">
        <f>SUM(AF87:AF146)</f>
        <v>886218105</v>
      </c>
      <c r="AG147" s="222">
        <f>SUM(AG87:AG146)</f>
        <v>886218105</v>
      </c>
      <c r="AH147" s="222">
        <f>SUM(AH87:AH146)</f>
        <v>886218105</v>
      </c>
      <c r="AI147" s="230">
        <f>IF(ISERROR(AH147/J147),0,AH147/J147)</f>
        <v>1</v>
      </c>
      <c r="AJ147" s="230">
        <f>IF(ISERROR(AH147/$AH$676),0,AH147/$AH$676)</f>
        <v>9.3466412099904639E-2</v>
      </c>
    </row>
    <row r="148" spans="1:36" ht="12.75" customHeight="1" x14ac:dyDescent="0.25">
      <c r="A148" s="620" t="s">
        <v>56</v>
      </c>
      <c r="B148" s="621"/>
      <c r="C148" s="621"/>
      <c r="D148" s="621"/>
      <c r="E148" s="622"/>
      <c r="F148" s="16"/>
      <c r="G148" s="5"/>
      <c r="H148" s="17"/>
      <c r="I148" s="17"/>
      <c r="J148" s="673">
        <v>662328655</v>
      </c>
      <c r="K148" s="7"/>
      <c r="L148" s="18"/>
      <c r="M148" s="19"/>
      <c r="N148" s="19"/>
      <c r="O148" s="19"/>
      <c r="P148" s="5"/>
      <c r="Q148" s="20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108"/>
      <c r="AJ148" s="108"/>
    </row>
    <row r="149" spans="1:36" s="11" customFormat="1" ht="24.75" customHeight="1" outlineLevel="1" x14ac:dyDescent="0.25">
      <c r="A149" s="23">
        <v>1</v>
      </c>
      <c r="B149" s="23"/>
      <c r="C149" s="286" t="s">
        <v>880</v>
      </c>
      <c r="D149" s="433">
        <v>44897</v>
      </c>
      <c r="E149" s="158" t="s">
        <v>302</v>
      </c>
      <c r="F149" s="74" t="s">
        <v>751</v>
      </c>
      <c r="G149" s="176" t="s">
        <v>752</v>
      </c>
      <c r="H149" s="33"/>
      <c r="I149" s="33"/>
      <c r="J149" s="678"/>
      <c r="K149" s="79">
        <v>7250000</v>
      </c>
      <c r="L149" s="44"/>
      <c r="M149" s="28"/>
      <c r="N149" s="28"/>
      <c r="O149" s="28"/>
      <c r="P149" s="74"/>
      <c r="Q149" s="74"/>
      <c r="R149" s="28"/>
      <c r="S149" s="28"/>
      <c r="T149" s="28"/>
      <c r="U149" s="29">
        <f>SUM(R149:T149)</f>
        <v>0</v>
      </c>
      <c r="V149" s="28"/>
      <c r="W149" s="28"/>
      <c r="X149" s="28"/>
      <c r="Y149" s="29">
        <f>SUM(V149:X149)</f>
        <v>0</v>
      </c>
      <c r="Z149" s="28"/>
      <c r="AA149" s="28"/>
      <c r="AB149" s="28"/>
      <c r="AC149" s="29">
        <f>SUM(Z149:AB149)</f>
        <v>0</v>
      </c>
      <c r="AD149" s="28"/>
      <c r="AE149" s="180"/>
      <c r="AF149" s="79">
        <v>7250000</v>
      </c>
      <c r="AG149" s="149">
        <f>SUM(AD149:AF149)</f>
        <v>7250000</v>
      </c>
      <c r="AH149" s="29">
        <f t="shared" ref="AH149" si="56">SUM(U149,Y149,AC149,AG149)</f>
        <v>7250000</v>
      </c>
      <c r="AI149" s="109">
        <f>IF(ISERROR(AH149/$J$148),0,AH149/$J$148)</f>
        <v>1.0946227292551611E-2</v>
      </c>
      <c r="AJ149" s="109">
        <f t="shared" ref="AJ149:AJ180" si="57">IF(ISERROR(AH149/$AH$676),"-",AH149/$AH$676)</f>
        <v>7.6463286396559081E-4</v>
      </c>
    </row>
    <row r="150" spans="1:36" s="11" customFormat="1" ht="24.95" customHeight="1" outlineLevel="1" x14ac:dyDescent="0.25">
      <c r="A150" s="23">
        <v>2</v>
      </c>
      <c r="B150" s="23"/>
      <c r="C150" s="286" t="s">
        <v>881</v>
      </c>
      <c r="D150" s="433">
        <v>44897</v>
      </c>
      <c r="E150" s="158" t="s">
        <v>328</v>
      </c>
      <c r="F150" s="74" t="s">
        <v>751</v>
      </c>
      <c r="G150" s="176" t="s">
        <v>752</v>
      </c>
      <c r="H150" s="33"/>
      <c r="I150" s="33"/>
      <c r="J150" s="678"/>
      <c r="K150" s="79">
        <v>7250000</v>
      </c>
      <c r="L150" s="44"/>
      <c r="M150" s="28"/>
      <c r="N150" s="28"/>
      <c r="O150" s="28"/>
      <c r="P150" s="74"/>
      <c r="Q150" s="74"/>
      <c r="R150" s="28"/>
      <c r="S150" s="28"/>
      <c r="T150" s="28"/>
      <c r="U150" s="29">
        <f t="shared" ref="U150:U213" si="58">SUM(R150:T150)</f>
        <v>0</v>
      </c>
      <c r="V150" s="28"/>
      <c r="W150" s="28"/>
      <c r="X150" s="28"/>
      <c r="Y150" s="29">
        <f t="shared" ref="Y150:Y213" si="59">SUM(V150:X150)</f>
        <v>0</v>
      </c>
      <c r="Z150" s="28"/>
      <c r="AA150" s="28"/>
      <c r="AB150" s="28"/>
      <c r="AC150" s="29">
        <f t="shared" ref="AC150:AC213" si="60">SUM(Z150:AB150)</f>
        <v>0</v>
      </c>
      <c r="AD150" s="28"/>
      <c r="AE150" s="330"/>
      <c r="AF150" s="79">
        <v>7250000</v>
      </c>
      <c r="AG150" s="149">
        <f t="shared" ref="AG150:AG210" si="61">SUM(AD150:AF150)</f>
        <v>7250000</v>
      </c>
      <c r="AH150" s="29">
        <f t="shared" ref="AH150:AH210" si="62">SUM(U150,Y150,AC150,AG150)</f>
        <v>7250000</v>
      </c>
      <c r="AI150" s="109">
        <f t="shared" ref="AI150:AI210" si="63">IF(ISERROR(AH150/$J$148),0,AH150/$J$148)</f>
        <v>1.0946227292551611E-2</v>
      </c>
      <c r="AJ150" s="109">
        <f t="shared" si="57"/>
        <v>7.6463286396559081E-4</v>
      </c>
    </row>
    <row r="151" spans="1:36" s="11" customFormat="1" ht="24.95" customHeight="1" outlineLevel="1" x14ac:dyDescent="0.25">
      <c r="A151" s="23">
        <v>3</v>
      </c>
      <c r="B151" s="23"/>
      <c r="C151" s="286" t="s">
        <v>882</v>
      </c>
      <c r="D151" s="433">
        <v>44895</v>
      </c>
      <c r="E151" s="158" t="s">
        <v>883</v>
      </c>
      <c r="F151" s="74" t="s">
        <v>751</v>
      </c>
      <c r="G151" s="176" t="s">
        <v>752</v>
      </c>
      <c r="H151" s="33"/>
      <c r="I151" s="33"/>
      <c r="J151" s="678"/>
      <c r="K151" s="79">
        <v>12600000</v>
      </c>
      <c r="L151" s="44"/>
      <c r="M151" s="28"/>
      <c r="N151" s="28"/>
      <c r="O151" s="28"/>
      <c r="P151" s="74"/>
      <c r="Q151" s="74"/>
      <c r="R151" s="28"/>
      <c r="S151" s="28"/>
      <c r="T151" s="28"/>
      <c r="U151" s="29">
        <f t="shared" si="58"/>
        <v>0</v>
      </c>
      <c r="V151" s="28"/>
      <c r="W151" s="28"/>
      <c r="X151" s="28"/>
      <c r="Y151" s="29">
        <f t="shared" si="59"/>
        <v>0</v>
      </c>
      <c r="Z151" s="28"/>
      <c r="AA151" s="28"/>
      <c r="AB151" s="28"/>
      <c r="AC151" s="29">
        <f t="shared" si="60"/>
        <v>0</v>
      </c>
      <c r="AD151" s="28"/>
      <c r="AE151" s="330"/>
      <c r="AF151" s="79">
        <v>12600000</v>
      </c>
      <c r="AG151" s="149">
        <f t="shared" si="61"/>
        <v>12600000</v>
      </c>
      <c r="AH151" s="29">
        <f t="shared" si="62"/>
        <v>12600000</v>
      </c>
      <c r="AI151" s="109">
        <f t="shared" si="63"/>
        <v>1.9023788122227627E-2</v>
      </c>
      <c r="AJ151" s="109">
        <f t="shared" si="57"/>
        <v>1.3288791842712335E-3</v>
      </c>
    </row>
    <row r="152" spans="1:36" s="11" customFormat="1" ht="24.95" customHeight="1" outlineLevel="1" x14ac:dyDescent="0.25">
      <c r="A152" s="23">
        <v>4</v>
      </c>
      <c r="B152" s="23"/>
      <c r="C152" s="286" t="s">
        <v>884</v>
      </c>
      <c r="D152" s="433">
        <v>44893</v>
      </c>
      <c r="E152" s="158" t="s">
        <v>275</v>
      </c>
      <c r="F152" s="74" t="s">
        <v>751</v>
      </c>
      <c r="G152" s="176" t="s">
        <v>752</v>
      </c>
      <c r="H152" s="33"/>
      <c r="I152" s="33"/>
      <c r="J152" s="678"/>
      <c r="K152" s="79">
        <v>7250000</v>
      </c>
      <c r="L152" s="44"/>
      <c r="M152" s="28"/>
      <c r="N152" s="28"/>
      <c r="O152" s="28"/>
      <c r="P152" s="74"/>
      <c r="Q152" s="74"/>
      <c r="R152" s="28"/>
      <c r="S152" s="28"/>
      <c r="T152" s="28"/>
      <c r="U152" s="29">
        <f t="shared" si="58"/>
        <v>0</v>
      </c>
      <c r="V152" s="28"/>
      <c r="W152" s="28"/>
      <c r="X152" s="28"/>
      <c r="Y152" s="29">
        <f t="shared" si="59"/>
        <v>0</v>
      </c>
      <c r="Z152" s="28"/>
      <c r="AA152" s="28"/>
      <c r="AB152" s="28"/>
      <c r="AC152" s="29">
        <f t="shared" si="60"/>
        <v>0</v>
      </c>
      <c r="AD152" s="28"/>
      <c r="AE152" s="330"/>
      <c r="AF152" s="79">
        <v>7250000</v>
      </c>
      <c r="AG152" s="149">
        <f t="shared" si="61"/>
        <v>7250000</v>
      </c>
      <c r="AH152" s="29">
        <f t="shared" si="62"/>
        <v>7250000</v>
      </c>
      <c r="AI152" s="109">
        <f t="shared" si="63"/>
        <v>1.0946227292551611E-2</v>
      </c>
      <c r="AJ152" s="109">
        <f t="shared" si="57"/>
        <v>7.6463286396559081E-4</v>
      </c>
    </row>
    <row r="153" spans="1:36" s="11" customFormat="1" ht="24.95" customHeight="1" outlineLevel="1" x14ac:dyDescent="0.25">
      <c r="A153" s="23">
        <v>5</v>
      </c>
      <c r="B153" s="23"/>
      <c r="C153" s="286" t="s">
        <v>885</v>
      </c>
      <c r="D153" s="433">
        <v>44893</v>
      </c>
      <c r="E153" s="158" t="s">
        <v>316</v>
      </c>
      <c r="F153" s="74" t="s">
        <v>751</v>
      </c>
      <c r="G153" s="176" t="s">
        <v>752</v>
      </c>
      <c r="H153" s="33"/>
      <c r="I153" s="33"/>
      <c r="J153" s="678"/>
      <c r="K153" s="79">
        <v>11109000</v>
      </c>
      <c r="L153" s="44"/>
      <c r="M153" s="28"/>
      <c r="N153" s="28"/>
      <c r="O153" s="28"/>
      <c r="P153" s="74"/>
      <c r="Q153" s="74"/>
      <c r="R153" s="28"/>
      <c r="S153" s="28"/>
      <c r="T153" s="28"/>
      <c r="U153" s="29">
        <f t="shared" si="58"/>
        <v>0</v>
      </c>
      <c r="V153" s="28"/>
      <c r="W153" s="28"/>
      <c r="X153" s="28"/>
      <c r="Y153" s="29">
        <f t="shared" si="59"/>
        <v>0</v>
      </c>
      <c r="Z153" s="28"/>
      <c r="AA153" s="28"/>
      <c r="AB153" s="28"/>
      <c r="AC153" s="29">
        <f t="shared" si="60"/>
        <v>0</v>
      </c>
      <c r="AD153" s="28"/>
      <c r="AE153" s="330"/>
      <c r="AF153" s="79">
        <v>11109000</v>
      </c>
      <c r="AG153" s="149">
        <f t="shared" si="61"/>
        <v>11109000</v>
      </c>
      <c r="AH153" s="29">
        <f t="shared" si="62"/>
        <v>11109000</v>
      </c>
      <c r="AI153" s="109">
        <f t="shared" si="63"/>
        <v>1.6772639861097359E-2</v>
      </c>
      <c r="AJ153" s="109">
        <f t="shared" si="57"/>
        <v>1.1716284807991376E-3</v>
      </c>
    </row>
    <row r="154" spans="1:36" s="11" customFormat="1" ht="24.95" customHeight="1" outlineLevel="1" x14ac:dyDescent="0.25">
      <c r="A154" s="23">
        <v>6</v>
      </c>
      <c r="B154" s="23"/>
      <c r="C154" s="286" t="s">
        <v>886</v>
      </c>
      <c r="D154" s="433">
        <v>44893</v>
      </c>
      <c r="E154" s="158" t="s">
        <v>276</v>
      </c>
      <c r="F154" s="74" t="s">
        <v>751</v>
      </c>
      <c r="G154" s="176" t="s">
        <v>752</v>
      </c>
      <c r="H154" s="33"/>
      <c r="I154" s="33"/>
      <c r="J154" s="678"/>
      <c r="K154" s="79">
        <v>7250000</v>
      </c>
      <c r="L154" s="44"/>
      <c r="M154" s="28"/>
      <c r="N154" s="28"/>
      <c r="O154" s="28"/>
      <c r="P154" s="74"/>
      <c r="Q154" s="74"/>
      <c r="R154" s="28"/>
      <c r="S154" s="28"/>
      <c r="T154" s="28"/>
      <c r="U154" s="29">
        <f t="shared" si="58"/>
        <v>0</v>
      </c>
      <c r="V154" s="28"/>
      <c r="W154" s="28"/>
      <c r="X154" s="28"/>
      <c r="Y154" s="29">
        <f t="shared" si="59"/>
        <v>0</v>
      </c>
      <c r="Z154" s="28"/>
      <c r="AA154" s="28"/>
      <c r="AB154" s="28"/>
      <c r="AC154" s="29">
        <f t="shared" si="60"/>
        <v>0</v>
      </c>
      <c r="AD154" s="28"/>
      <c r="AE154" s="330"/>
      <c r="AF154" s="79">
        <v>7250000</v>
      </c>
      <c r="AG154" s="149">
        <f t="shared" si="61"/>
        <v>7250000</v>
      </c>
      <c r="AH154" s="29">
        <f t="shared" si="62"/>
        <v>7250000</v>
      </c>
      <c r="AI154" s="109">
        <f t="shared" si="63"/>
        <v>1.0946227292551611E-2</v>
      </c>
      <c r="AJ154" s="109">
        <f t="shared" si="57"/>
        <v>7.6463286396559081E-4</v>
      </c>
    </row>
    <row r="155" spans="1:36" s="11" customFormat="1" ht="24.95" customHeight="1" outlineLevel="1" x14ac:dyDescent="0.25">
      <c r="A155" s="23">
        <v>7</v>
      </c>
      <c r="B155" s="23"/>
      <c r="C155" s="286" t="s">
        <v>887</v>
      </c>
      <c r="D155" s="433">
        <v>44859</v>
      </c>
      <c r="E155" s="158" t="s">
        <v>332</v>
      </c>
      <c r="F155" s="74" t="s">
        <v>751</v>
      </c>
      <c r="G155" s="176" t="s">
        <v>752</v>
      </c>
      <c r="H155" s="33"/>
      <c r="I155" s="33"/>
      <c r="J155" s="678"/>
      <c r="K155" s="252">
        <v>10723641</v>
      </c>
      <c r="L155" s="44"/>
      <c r="M155" s="28"/>
      <c r="N155" s="28"/>
      <c r="O155" s="28"/>
      <c r="P155" s="74"/>
      <c r="Q155" s="74"/>
      <c r="R155" s="28"/>
      <c r="S155" s="28"/>
      <c r="T155" s="28"/>
      <c r="U155" s="29">
        <f t="shared" si="58"/>
        <v>0</v>
      </c>
      <c r="V155" s="28"/>
      <c r="W155" s="28"/>
      <c r="X155" s="28"/>
      <c r="Y155" s="29">
        <f t="shared" si="59"/>
        <v>0</v>
      </c>
      <c r="Z155" s="28"/>
      <c r="AA155" s="28"/>
      <c r="AB155" s="28"/>
      <c r="AC155" s="29">
        <f t="shared" si="60"/>
        <v>0</v>
      </c>
      <c r="AD155" s="28"/>
      <c r="AE155" s="252">
        <v>10723641</v>
      </c>
      <c r="AF155" s="252"/>
      <c r="AG155" s="149">
        <f t="shared" si="61"/>
        <v>10723641</v>
      </c>
      <c r="AH155" s="29">
        <f t="shared" si="62"/>
        <v>10723641</v>
      </c>
      <c r="AI155" s="109">
        <f t="shared" si="63"/>
        <v>1.6190815419272475E-2</v>
      </c>
      <c r="AJ155" s="109">
        <f t="shared" si="57"/>
        <v>1.1309859765474251E-3</v>
      </c>
    </row>
    <row r="156" spans="1:36" s="11" customFormat="1" ht="24.95" customHeight="1" outlineLevel="1" x14ac:dyDescent="0.25">
      <c r="A156" s="23">
        <v>8</v>
      </c>
      <c r="B156" s="23"/>
      <c r="C156" s="286" t="s">
        <v>602</v>
      </c>
      <c r="D156" s="433">
        <v>44888</v>
      </c>
      <c r="E156" s="158" t="s">
        <v>334</v>
      </c>
      <c r="F156" s="74" t="s">
        <v>751</v>
      </c>
      <c r="G156" s="176" t="s">
        <v>752</v>
      </c>
      <c r="H156" s="33"/>
      <c r="I156" s="33"/>
      <c r="J156" s="678"/>
      <c r="K156" s="252">
        <v>6825284</v>
      </c>
      <c r="L156" s="44"/>
      <c r="M156" s="28"/>
      <c r="N156" s="28"/>
      <c r="O156" s="28"/>
      <c r="P156" s="74"/>
      <c r="Q156" s="74"/>
      <c r="R156" s="28"/>
      <c r="S156" s="28"/>
      <c r="T156" s="28"/>
      <c r="U156" s="29">
        <f t="shared" si="58"/>
        <v>0</v>
      </c>
      <c r="V156" s="28"/>
      <c r="W156" s="28"/>
      <c r="X156" s="28"/>
      <c r="Y156" s="29">
        <f t="shared" si="59"/>
        <v>0</v>
      </c>
      <c r="Z156" s="28"/>
      <c r="AA156" s="28"/>
      <c r="AB156" s="28"/>
      <c r="AC156" s="29">
        <f t="shared" si="60"/>
        <v>0</v>
      </c>
      <c r="AD156" s="28"/>
      <c r="AE156" s="332"/>
      <c r="AF156" s="252">
        <v>6825284</v>
      </c>
      <c r="AG156" s="149">
        <f t="shared" si="61"/>
        <v>6825284</v>
      </c>
      <c r="AH156" s="29">
        <f t="shared" si="62"/>
        <v>6825284</v>
      </c>
      <c r="AI156" s="109">
        <f t="shared" si="63"/>
        <v>1.0304980689684941E-2</v>
      </c>
      <c r="AJ156" s="109">
        <f t="shared" si="57"/>
        <v>7.1983951066186523E-4</v>
      </c>
    </row>
    <row r="157" spans="1:36" s="11" customFormat="1" ht="24.95" customHeight="1" outlineLevel="1" x14ac:dyDescent="0.25">
      <c r="A157" s="23">
        <v>9</v>
      </c>
      <c r="B157" s="23"/>
      <c r="C157" s="286" t="s">
        <v>888</v>
      </c>
      <c r="D157" s="433">
        <v>44888</v>
      </c>
      <c r="E157" s="158" t="s">
        <v>334</v>
      </c>
      <c r="F157" s="74" t="s">
        <v>751</v>
      </c>
      <c r="G157" s="176" t="s">
        <v>752</v>
      </c>
      <c r="H157" s="33"/>
      <c r="I157" s="33"/>
      <c r="J157" s="678"/>
      <c r="K157" s="252">
        <v>7250000</v>
      </c>
      <c r="L157" s="44"/>
      <c r="M157" s="28"/>
      <c r="N157" s="28"/>
      <c r="O157" s="28"/>
      <c r="P157" s="74"/>
      <c r="Q157" s="74"/>
      <c r="R157" s="28"/>
      <c r="S157" s="28"/>
      <c r="T157" s="28"/>
      <c r="U157" s="29">
        <f t="shared" si="58"/>
        <v>0</v>
      </c>
      <c r="V157" s="28"/>
      <c r="W157" s="28"/>
      <c r="X157" s="28"/>
      <c r="Y157" s="29">
        <f t="shared" si="59"/>
        <v>0</v>
      </c>
      <c r="Z157" s="28"/>
      <c r="AA157" s="28"/>
      <c r="AB157" s="28"/>
      <c r="AC157" s="29">
        <f t="shared" si="60"/>
        <v>0</v>
      </c>
      <c r="AD157" s="28"/>
      <c r="AE157" s="332"/>
      <c r="AF157" s="252">
        <v>7250000</v>
      </c>
      <c r="AG157" s="149">
        <f t="shared" si="61"/>
        <v>7250000</v>
      </c>
      <c r="AH157" s="29">
        <f t="shared" si="62"/>
        <v>7250000</v>
      </c>
      <c r="AI157" s="109">
        <f t="shared" si="63"/>
        <v>1.0946227292551611E-2</v>
      </c>
      <c r="AJ157" s="109">
        <f t="shared" si="57"/>
        <v>7.6463286396559081E-4</v>
      </c>
    </row>
    <row r="158" spans="1:36" s="11" customFormat="1" ht="24.95" customHeight="1" outlineLevel="1" x14ac:dyDescent="0.25">
      <c r="A158" s="23">
        <v>10</v>
      </c>
      <c r="B158" s="23"/>
      <c r="C158" s="286" t="s">
        <v>889</v>
      </c>
      <c r="D158" s="433">
        <v>44882</v>
      </c>
      <c r="E158" s="158" t="s">
        <v>326</v>
      </c>
      <c r="F158" s="74" t="s">
        <v>751</v>
      </c>
      <c r="G158" s="176" t="s">
        <v>752</v>
      </c>
      <c r="H158" s="33"/>
      <c r="I158" s="33"/>
      <c r="J158" s="678"/>
      <c r="K158" s="252">
        <v>6825284</v>
      </c>
      <c r="L158" s="44"/>
      <c r="M158" s="28"/>
      <c r="N158" s="28"/>
      <c r="O158" s="28"/>
      <c r="P158" s="74"/>
      <c r="Q158" s="74"/>
      <c r="R158" s="28"/>
      <c r="S158" s="28"/>
      <c r="T158" s="28"/>
      <c r="U158" s="29">
        <f t="shared" si="58"/>
        <v>0</v>
      </c>
      <c r="V158" s="28"/>
      <c r="W158" s="28"/>
      <c r="X158" s="28"/>
      <c r="Y158" s="29">
        <f t="shared" si="59"/>
        <v>0</v>
      </c>
      <c r="Z158" s="28"/>
      <c r="AA158" s="28"/>
      <c r="AB158" s="28"/>
      <c r="AC158" s="29">
        <f t="shared" si="60"/>
        <v>0</v>
      </c>
      <c r="AD158" s="28"/>
      <c r="AE158" s="252">
        <v>6825284</v>
      </c>
      <c r="AF158" s="252"/>
      <c r="AG158" s="149">
        <f t="shared" si="61"/>
        <v>6825284</v>
      </c>
      <c r="AH158" s="29">
        <f t="shared" si="62"/>
        <v>6825284</v>
      </c>
      <c r="AI158" s="109">
        <f t="shared" si="63"/>
        <v>1.0304980689684941E-2</v>
      </c>
      <c r="AJ158" s="109">
        <f t="shared" si="57"/>
        <v>7.1983951066186523E-4</v>
      </c>
    </row>
    <row r="159" spans="1:36" s="11" customFormat="1" ht="24.95" customHeight="1" outlineLevel="1" x14ac:dyDescent="0.25">
      <c r="A159" s="23">
        <v>11</v>
      </c>
      <c r="B159" s="23"/>
      <c r="C159" s="286" t="s">
        <v>269</v>
      </c>
      <c r="D159" s="433">
        <v>44886</v>
      </c>
      <c r="E159" s="158" t="s">
        <v>296</v>
      </c>
      <c r="F159" s="74" t="s">
        <v>751</v>
      </c>
      <c r="G159" s="176" t="s">
        <v>752</v>
      </c>
      <c r="H159" s="33"/>
      <c r="I159" s="33"/>
      <c r="J159" s="678"/>
      <c r="K159" s="252">
        <v>7250000</v>
      </c>
      <c r="L159" s="44"/>
      <c r="M159" s="28"/>
      <c r="N159" s="28"/>
      <c r="O159" s="28"/>
      <c r="P159" s="74"/>
      <c r="Q159" s="74"/>
      <c r="R159" s="28"/>
      <c r="S159" s="28"/>
      <c r="T159" s="28"/>
      <c r="U159" s="29">
        <f t="shared" si="58"/>
        <v>0</v>
      </c>
      <c r="V159" s="28"/>
      <c r="W159" s="28"/>
      <c r="X159" s="28"/>
      <c r="Y159" s="29">
        <f t="shared" si="59"/>
        <v>0</v>
      </c>
      <c r="Z159" s="28"/>
      <c r="AA159" s="28"/>
      <c r="AB159" s="28"/>
      <c r="AC159" s="29">
        <f t="shared" si="60"/>
        <v>0</v>
      </c>
      <c r="AD159" s="28"/>
      <c r="AE159" s="332"/>
      <c r="AF159" s="252">
        <v>7250000</v>
      </c>
      <c r="AG159" s="149">
        <f t="shared" si="61"/>
        <v>7250000</v>
      </c>
      <c r="AH159" s="29">
        <f t="shared" si="62"/>
        <v>7250000</v>
      </c>
      <c r="AI159" s="109">
        <f t="shared" si="63"/>
        <v>1.0946227292551611E-2</v>
      </c>
      <c r="AJ159" s="109">
        <f t="shared" si="57"/>
        <v>7.6463286396559081E-4</v>
      </c>
    </row>
    <row r="160" spans="1:36" s="11" customFormat="1" ht="24.95" customHeight="1" outlineLevel="1" x14ac:dyDescent="0.25">
      <c r="A160" s="23">
        <v>12</v>
      </c>
      <c r="B160" s="23"/>
      <c r="C160" s="286" t="s">
        <v>213</v>
      </c>
      <c r="D160" s="433">
        <v>44886</v>
      </c>
      <c r="E160" s="158" t="s">
        <v>282</v>
      </c>
      <c r="F160" s="74" t="s">
        <v>751</v>
      </c>
      <c r="G160" s="176" t="s">
        <v>752</v>
      </c>
      <c r="H160" s="33"/>
      <c r="I160" s="33"/>
      <c r="J160" s="678"/>
      <c r="K160" s="252">
        <v>12600000</v>
      </c>
      <c r="L160" s="44"/>
      <c r="M160" s="28"/>
      <c r="N160" s="28"/>
      <c r="O160" s="28"/>
      <c r="P160" s="74"/>
      <c r="Q160" s="74"/>
      <c r="R160" s="28"/>
      <c r="S160" s="28"/>
      <c r="T160" s="28"/>
      <c r="U160" s="29">
        <f t="shared" si="58"/>
        <v>0</v>
      </c>
      <c r="V160" s="28"/>
      <c r="W160" s="28"/>
      <c r="X160" s="28"/>
      <c r="Y160" s="29">
        <f t="shared" si="59"/>
        <v>0</v>
      </c>
      <c r="Z160" s="28"/>
      <c r="AA160" s="28"/>
      <c r="AB160" s="28"/>
      <c r="AC160" s="29">
        <f t="shared" si="60"/>
        <v>0</v>
      </c>
      <c r="AD160" s="28"/>
      <c r="AE160" s="332"/>
      <c r="AF160" s="252">
        <v>12600000</v>
      </c>
      <c r="AG160" s="149">
        <f t="shared" si="61"/>
        <v>12600000</v>
      </c>
      <c r="AH160" s="29">
        <f t="shared" si="62"/>
        <v>12600000</v>
      </c>
      <c r="AI160" s="109">
        <f t="shared" si="63"/>
        <v>1.9023788122227627E-2</v>
      </c>
      <c r="AJ160" s="109">
        <f t="shared" si="57"/>
        <v>1.3288791842712335E-3</v>
      </c>
    </row>
    <row r="161" spans="1:36" s="11" customFormat="1" ht="24.95" customHeight="1" outlineLevel="1" x14ac:dyDescent="0.25">
      <c r="A161" s="23">
        <v>13</v>
      </c>
      <c r="B161" s="23"/>
      <c r="C161" s="286" t="s">
        <v>614</v>
      </c>
      <c r="D161" s="433">
        <v>44882</v>
      </c>
      <c r="E161" s="158" t="s">
        <v>292</v>
      </c>
      <c r="F161" s="74" t="s">
        <v>751</v>
      </c>
      <c r="G161" s="176" t="s">
        <v>752</v>
      </c>
      <c r="H161" s="33"/>
      <c r="I161" s="33"/>
      <c r="J161" s="678"/>
      <c r="K161" s="252">
        <v>7250000</v>
      </c>
      <c r="L161" s="44"/>
      <c r="M161" s="28"/>
      <c r="N161" s="28"/>
      <c r="O161" s="28"/>
      <c r="P161" s="74"/>
      <c r="Q161" s="74"/>
      <c r="R161" s="28"/>
      <c r="S161" s="28"/>
      <c r="T161" s="28"/>
      <c r="U161" s="29">
        <f t="shared" si="58"/>
        <v>0</v>
      </c>
      <c r="V161" s="28"/>
      <c r="W161" s="28"/>
      <c r="X161" s="28"/>
      <c r="Y161" s="29">
        <f t="shared" si="59"/>
        <v>0</v>
      </c>
      <c r="Z161" s="28"/>
      <c r="AA161" s="28"/>
      <c r="AB161" s="28"/>
      <c r="AC161" s="29">
        <f t="shared" si="60"/>
        <v>0</v>
      </c>
      <c r="AD161" s="28"/>
      <c r="AE161" s="332"/>
      <c r="AF161" s="252">
        <v>7250000</v>
      </c>
      <c r="AG161" s="149">
        <f t="shared" si="61"/>
        <v>7250000</v>
      </c>
      <c r="AH161" s="29">
        <f t="shared" si="62"/>
        <v>7250000</v>
      </c>
      <c r="AI161" s="109">
        <f t="shared" si="63"/>
        <v>1.0946227292551611E-2</v>
      </c>
      <c r="AJ161" s="109">
        <f t="shared" si="57"/>
        <v>7.6463286396559081E-4</v>
      </c>
    </row>
    <row r="162" spans="1:36" s="11" customFormat="1" ht="24.95" customHeight="1" outlineLevel="1" x14ac:dyDescent="0.25">
      <c r="A162" s="23">
        <v>14</v>
      </c>
      <c r="B162" s="23"/>
      <c r="C162" s="286" t="s">
        <v>890</v>
      </c>
      <c r="D162" s="433">
        <v>44882</v>
      </c>
      <c r="E162" s="158" t="s">
        <v>304</v>
      </c>
      <c r="F162" s="74" t="s">
        <v>751</v>
      </c>
      <c r="G162" s="176" t="s">
        <v>752</v>
      </c>
      <c r="H162" s="33"/>
      <c r="I162" s="33"/>
      <c r="J162" s="678"/>
      <c r="K162" s="252">
        <v>11109000</v>
      </c>
      <c r="L162" s="44"/>
      <c r="M162" s="28"/>
      <c r="N162" s="28"/>
      <c r="O162" s="28"/>
      <c r="P162" s="74"/>
      <c r="Q162" s="74"/>
      <c r="R162" s="28"/>
      <c r="S162" s="28"/>
      <c r="T162" s="28"/>
      <c r="U162" s="29">
        <f t="shared" si="58"/>
        <v>0</v>
      </c>
      <c r="V162" s="28"/>
      <c r="W162" s="28"/>
      <c r="X162" s="28"/>
      <c r="Y162" s="29">
        <f t="shared" si="59"/>
        <v>0</v>
      </c>
      <c r="Z162" s="28"/>
      <c r="AA162" s="28"/>
      <c r="AB162" s="28"/>
      <c r="AC162" s="29">
        <f t="shared" si="60"/>
        <v>0</v>
      </c>
      <c r="AD162" s="28"/>
      <c r="AE162" s="332"/>
      <c r="AF162" s="252">
        <v>11109000</v>
      </c>
      <c r="AG162" s="149">
        <f t="shared" si="61"/>
        <v>11109000</v>
      </c>
      <c r="AH162" s="29">
        <f t="shared" si="62"/>
        <v>11109000</v>
      </c>
      <c r="AI162" s="109">
        <f t="shared" si="63"/>
        <v>1.6772639861097359E-2</v>
      </c>
      <c r="AJ162" s="109">
        <f t="shared" si="57"/>
        <v>1.1716284807991376E-3</v>
      </c>
    </row>
    <row r="163" spans="1:36" s="11" customFormat="1" ht="24.95" customHeight="1" outlineLevel="1" x14ac:dyDescent="0.25">
      <c r="A163" s="23">
        <v>15</v>
      </c>
      <c r="B163" s="23"/>
      <c r="C163" s="286" t="s">
        <v>891</v>
      </c>
      <c r="D163" s="433">
        <v>44881</v>
      </c>
      <c r="E163" s="158" t="s">
        <v>288</v>
      </c>
      <c r="F163" s="74" t="s">
        <v>751</v>
      </c>
      <c r="G163" s="176" t="s">
        <v>752</v>
      </c>
      <c r="H163" s="33"/>
      <c r="I163" s="33"/>
      <c r="J163" s="678"/>
      <c r="K163" s="252">
        <v>12197419</v>
      </c>
      <c r="L163" s="44"/>
      <c r="M163" s="28"/>
      <c r="N163" s="28"/>
      <c r="O163" s="28"/>
      <c r="P163" s="74"/>
      <c r="Q163" s="74"/>
      <c r="R163" s="28"/>
      <c r="S163" s="28"/>
      <c r="T163" s="28"/>
      <c r="U163" s="29">
        <f t="shared" si="58"/>
        <v>0</v>
      </c>
      <c r="V163" s="28"/>
      <c r="W163" s="28"/>
      <c r="X163" s="28"/>
      <c r="Y163" s="29">
        <f t="shared" si="59"/>
        <v>0</v>
      </c>
      <c r="Z163" s="28"/>
      <c r="AA163" s="28"/>
      <c r="AB163" s="28"/>
      <c r="AC163" s="29">
        <f t="shared" si="60"/>
        <v>0</v>
      </c>
      <c r="AD163" s="28"/>
      <c r="AE163" s="332"/>
      <c r="AF163" s="252">
        <v>12197419</v>
      </c>
      <c r="AG163" s="149">
        <f t="shared" si="61"/>
        <v>12197419</v>
      </c>
      <c r="AH163" s="29">
        <f t="shared" si="62"/>
        <v>12197419</v>
      </c>
      <c r="AI163" s="109">
        <f t="shared" si="63"/>
        <v>1.8415961483653459E-2</v>
      </c>
      <c r="AJ163" s="109">
        <f t="shared" si="57"/>
        <v>1.2864203342011465E-3</v>
      </c>
    </row>
    <row r="164" spans="1:36" s="11" customFormat="1" ht="24.95" customHeight="1" outlineLevel="1" x14ac:dyDescent="0.25">
      <c r="A164" s="23">
        <v>16</v>
      </c>
      <c r="B164" s="23"/>
      <c r="C164" s="286" t="s">
        <v>892</v>
      </c>
      <c r="D164" s="433">
        <v>44881</v>
      </c>
      <c r="E164" s="158" t="s">
        <v>296</v>
      </c>
      <c r="F164" s="74" t="s">
        <v>751</v>
      </c>
      <c r="G164" s="176" t="s">
        <v>752</v>
      </c>
      <c r="H164" s="33"/>
      <c r="I164" s="33"/>
      <c r="J164" s="678"/>
      <c r="K164" s="252">
        <v>6825284</v>
      </c>
      <c r="L164" s="44"/>
      <c r="M164" s="28"/>
      <c r="N164" s="28"/>
      <c r="O164" s="28"/>
      <c r="P164" s="74"/>
      <c r="Q164" s="74"/>
      <c r="R164" s="28"/>
      <c r="S164" s="28"/>
      <c r="T164" s="28"/>
      <c r="U164" s="29">
        <f t="shared" si="58"/>
        <v>0</v>
      </c>
      <c r="V164" s="28"/>
      <c r="W164" s="28"/>
      <c r="X164" s="28"/>
      <c r="Y164" s="29">
        <f t="shared" si="59"/>
        <v>0</v>
      </c>
      <c r="Z164" s="28"/>
      <c r="AA164" s="28"/>
      <c r="AB164" s="28"/>
      <c r="AC164" s="29">
        <f t="shared" si="60"/>
        <v>0</v>
      </c>
      <c r="AD164" s="28"/>
      <c r="AE164" s="332"/>
      <c r="AF164" s="252">
        <v>6825284</v>
      </c>
      <c r="AG164" s="149">
        <f t="shared" si="61"/>
        <v>6825284</v>
      </c>
      <c r="AH164" s="29">
        <f t="shared" si="62"/>
        <v>6825284</v>
      </c>
      <c r="AI164" s="109">
        <f t="shared" si="63"/>
        <v>1.0304980689684941E-2</v>
      </c>
      <c r="AJ164" s="109">
        <f t="shared" si="57"/>
        <v>7.1983951066186523E-4</v>
      </c>
    </row>
    <row r="165" spans="1:36" s="11" customFormat="1" ht="24.95" customHeight="1" outlineLevel="1" x14ac:dyDescent="0.25">
      <c r="A165" s="23">
        <v>17</v>
      </c>
      <c r="B165" s="23"/>
      <c r="C165" s="286" t="s">
        <v>893</v>
      </c>
      <c r="D165" s="433">
        <v>44881</v>
      </c>
      <c r="E165" s="158" t="s">
        <v>298</v>
      </c>
      <c r="F165" s="74" t="s">
        <v>751</v>
      </c>
      <c r="G165" s="176" t="s">
        <v>752</v>
      </c>
      <c r="H165" s="33"/>
      <c r="I165" s="33"/>
      <c r="J165" s="678"/>
      <c r="K165" s="252">
        <v>8646068</v>
      </c>
      <c r="L165" s="44"/>
      <c r="M165" s="28"/>
      <c r="N165" s="28"/>
      <c r="O165" s="28"/>
      <c r="P165" s="74"/>
      <c r="Q165" s="74"/>
      <c r="R165" s="28"/>
      <c r="S165" s="28"/>
      <c r="T165" s="28"/>
      <c r="U165" s="29">
        <f t="shared" si="58"/>
        <v>0</v>
      </c>
      <c r="V165" s="28"/>
      <c r="W165" s="28"/>
      <c r="X165" s="28"/>
      <c r="Y165" s="29">
        <f t="shared" si="59"/>
        <v>0</v>
      </c>
      <c r="Z165" s="28"/>
      <c r="AA165" s="28"/>
      <c r="AB165" s="28"/>
      <c r="AC165" s="29">
        <f t="shared" si="60"/>
        <v>0</v>
      </c>
      <c r="AD165" s="28"/>
      <c r="AE165" s="332"/>
      <c r="AF165" s="252">
        <v>8646068</v>
      </c>
      <c r="AG165" s="149">
        <f t="shared" si="61"/>
        <v>8646068</v>
      </c>
      <c r="AH165" s="29">
        <f t="shared" si="62"/>
        <v>8646068</v>
      </c>
      <c r="AI165" s="109">
        <f t="shared" si="63"/>
        <v>1.3054044898600983E-2</v>
      </c>
      <c r="AJ165" s="109">
        <f t="shared" si="57"/>
        <v>9.1187141198362037E-4</v>
      </c>
    </row>
    <row r="166" spans="1:36" s="11" customFormat="1" ht="24.95" customHeight="1" outlineLevel="1" x14ac:dyDescent="0.25">
      <c r="A166" s="23">
        <v>18</v>
      </c>
      <c r="B166" s="23"/>
      <c r="C166" s="286" t="s">
        <v>894</v>
      </c>
      <c r="D166" s="433">
        <v>44881</v>
      </c>
      <c r="E166" s="158" t="s">
        <v>300</v>
      </c>
      <c r="F166" s="74" t="s">
        <v>751</v>
      </c>
      <c r="G166" s="176" t="s">
        <v>752</v>
      </c>
      <c r="H166" s="33"/>
      <c r="I166" s="33"/>
      <c r="J166" s="678"/>
      <c r="K166" s="252">
        <v>10723641</v>
      </c>
      <c r="L166" s="44"/>
      <c r="M166" s="28"/>
      <c r="N166" s="28"/>
      <c r="O166" s="28"/>
      <c r="P166" s="74"/>
      <c r="Q166" s="74"/>
      <c r="R166" s="28"/>
      <c r="S166" s="28"/>
      <c r="T166" s="28"/>
      <c r="U166" s="29">
        <f t="shared" si="58"/>
        <v>0</v>
      </c>
      <c r="V166" s="28"/>
      <c r="W166" s="28"/>
      <c r="X166" s="28"/>
      <c r="Y166" s="29">
        <f t="shared" si="59"/>
        <v>0</v>
      </c>
      <c r="Z166" s="28"/>
      <c r="AA166" s="28"/>
      <c r="AB166" s="28"/>
      <c r="AC166" s="29">
        <f t="shared" si="60"/>
        <v>0</v>
      </c>
      <c r="AD166" s="28"/>
      <c r="AE166" s="332"/>
      <c r="AF166" s="252">
        <v>10723641</v>
      </c>
      <c r="AG166" s="149">
        <f t="shared" si="61"/>
        <v>10723641</v>
      </c>
      <c r="AH166" s="29">
        <f t="shared" si="62"/>
        <v>10723641</v>
      </c>
      <c r="AI166" s="109">
        <f t="shared" si="63"/>
        <v>1.6190815419272475E-2</v>
      </c>
      <c r="AJ166" s="109">
        <f t="shared" si="57"/>
        <v>1.1309859765474251E-3</v>
      </c>
    </row>
    <row r="167" spans="1:36" s="11" customFormat="1" ht="24.95" customHeight="1" outlineLevel="1" x14ac:dyDescent="0.25">
      <c r="A167" s="23">
        <v>19</v>
      </c>
      <c r="B167" s="23"/>
      <c r="C167" s="286" t="s">
        <v>895</v>
      </c>
      <c r="D167" s="433">
        <v>44881</v>
      </c>
      <c r="E167" s="158" t="s">
        <v>275</v>
      </c>
      <c r="F167" s="74" t="s">
        <v>751</v>
      </c>
      <c r="G167" s="176" t="s">
        <v>752</v>
      </c>
      <c r="H167" s="33"/>
      <c r="I167" s="33"/>
      <c r="J167" s="678"/>
      <c r="K167" s="252">
        <v>6825284</v>
      </c>
      <c r="L167" s="44"/>
      <c r="M167" s="28"/>
      <c r="N167" s="28"/>
      <c r="O167" s="28"/>
      <c r="P167" s="74"/>
      <c r="Q167" s="74"/>
      <c r="R167" s="28"/>
      <c r="S167" s="28"/>
      <c r="T167" s="28"/>
      <c r="U167" s="29">
        <f t="shared" si="58"/>
        <v>0</v>
      </c>
      <c r="V167" s="28"/>
      <c r="W167" s="28"/>
      <c r="X167" s="28"/>
      <c r="Y167" s="29">
        <f t="shared" si="59"/>
        <v>0</v>
      </c>
      <c r="Z167" s="28"/>
      <c r="AA167" s="28"/>
      <c r="AB167" s="28"/>
      <c r="AC167" s="29">
        <f t="shared" si="60"/>
        <v>0</v>
      </c>
      <c r="AD167" s="28"/>
      <c r="AE167" s="332"/>
      <c r="AF167" s="252">
        <v>6825284</v>
      </c>
      <c r="AG167" s="149">
        <f t="shared" si="61"/>
        <v>6825284</v>
      </c>
      <c r="AH167" s="29">
        <f t="shared" si="62"/>
        <v>6825284</v>
      </c>
      <c r="AI167" s="109">
        <f t="shared" si="63"/>
        <v>1.0304980689684941E-2</v>
      </c>
      <c r="AJ167" s="109">
        <f t="shared" si="57"/>
        <v>7.1983951066186523E-4</v>
      </c>
    </row>
    <row r="168" spans="1:36" s="11" customFormat="1" ht="24.95" customHeight="1" outlineLevel="1" x14ac:dyDescent="0.25">
      <c r="A168" s="23">
        <v>20</v>
      </c>
      <c r="B168" s="23"/>
      <c r="C168" s="286" t="s">
        <v>896</v>
      </c>
      <c r="D168" s="433">
        <v>44881</v>
      </c>
      <c r="E168" s="158" t="s">
        <v>280</v>
      </c>
      <c r="F168" s="74" t="s">
        <v>751</v>
      </c>
      <c r="G168" s="176" t="s">
        <v>752</v>
      </c>
      <c r="H168" s="33"/>
      <c r="I168" s="33"/>
      <c r="J168" s="678"/>
      <c r="K168" s="252">
        <v>10237926</v>
      </c>
      <c r="L168" s="44"/>
      <c r="M168" s="28"/>
      <c r="N168" s="28"/>
      <c r="O168" s="28"/>
      <c r="P168" s="74"/>
      <c r="Q168" s="74"/>
      <c r="R168" s="28"/>
      <c r="S168" s="28"/>
      <c r="T168" s="28"/>
      <c r="U168" s="29">
        <f t="shared" si="58"/>
        <v>0</v>
      </c>
      <c r="V168" s="28"/>
      <c r="W168" s="28"/>
      <c r="X168" s="28"/>
      <c r="Y168" s="29">
        <f t="shared" si="59"/>
        <v>0</v>
      </c>
      <c r="Z168" s="28"/>
      <c r="AA168" s="28"/>
      <c r="AB168" s="28"/>
      <c r="AC168" s="29">
        <f t="shared" si="60"/>
        <v>0</v>
      </c>
      <c r="AD168" s="28"/>
      <c r="AE168" s="332"/>
      <c r="AF168" s="252">
        <v>10237926</v>
      </c>
      <c r="AG168" s="149">
        <f t="shared" si="61"/>
        <v>10237926</v>
      </c>
      <c r="AH168" s="29">
        <f t="shared" si="62"/>
        <v>10237926</v>
      </c>
      <c r="AI168" s="109">
        <f t="shared" si="63"/>
        <v>1.5457471034527413E-2</v>
      </c>
      <c r="AJ168" s="109">
        <f t="shared" si="57"/>
        <v>1.0797592659927979E-3</v>
      </c>
    </row>
    <row r="169" spans="1:36" s="11" customFormat="1" ht="24.95" customHeight="1" outlineLevel="1" x14ac:dyDescent="0.25">
      <c r="A169" s="23">
        <v>21</v>
      </c>
      <c r="B169" s="23"/>
      <c r="C169" s="286" t="s">
        <v>897</v>
      </c>
      <c r="D169" s="433">
        <v>44881</v>
      </c>
      <c r="E169" s="158" t="s">
        <v>276</v>
      </c>
      <c r="F169" s="74" t="s">
        <v>751</v>
      </c>
      <c r="G169" s="176" t="s">
        <v>752</v>
      </c>
      <c r="H169" s="33"/>
      <c r="I169" s="33"/>
      <c r="J169" s="678"/>
      <c r="K169" s="252">
        <v>6825284</v>
      </c>
      <c r="L169" s="44"/>
      <c r="M169" s="28"/>
      <c r="N169" s="28"/>
      <c r="O169" s="28"/>
      <c r="P169" s="74"/>
      <c r="Q169" s="74"/>
      <c r="R169" s="28"/>
      <c r="S169" s="28"/>
      <c r="T169" s="28"/>
      <c r="U169" s="29">
        <f t="shared" si="58"/>
        <v>0</v>
      </c>
      <c r="V169" s="28"/>
      <c r="W169" s="28"/>
      <c r="X169" s="28"/>
      <c r="Y169" s="29">
        <f t="shared" si="59"/>
        <v>0</v>
      </c>
      <c r="Z169" s="28"/>
      <c r="AA169" s="28"/>
      <c r="AB169" s="28"/>
      <c r="AC169" s="29">
        <f t="shared" si="60"/>
        <v>0</v>
      </c>
      <c r="AD169" s="28"/>
      <c r="AE169" s="332"/>
      <c r="AF169" s="252">
        <v>6825284</v>
      </c>
      <c r="AG169" s="149">
        <f t="shared" si="61"/>
        <v>6825284</v>
      </c>
      <c r="AH169" s="29">
        <f t="shared" si="62"/>
        <v>6825284</v>
      </c>
      <c r="AI169" s="109">
        <f t="shared" si="63"/>
        <v>1.0304980689684941E-2</v>
      </c>
      <c r="AJ169" s="109">
        <f t="shared" si="57"/>
        <v>7.1983951066186523E-4</v>
      </c>
    </row>
    <row r="170" spans="1:36" s="11" customFormat="1" ht="24.95" customHeight="1" outlineLevel="1" x14ac:dyDescent="0.25">
      <c r="A170" s="23">
        <v>22</v>
      </c>
      <c r="B170" s="23"/>
      <c r="C170" s="286" t="s">
        <v>898</v>
      </c>
      <c r="D170" s="433">
        <v>44881</v>
      </c>
      <c r="E170" s="158" t="s">
        <v>320</v>
      </c>
      <c r="F170" s="74" t="s">
        <v>751</v>
      </c>
      <c r="G170" s="176" t="s">
        <v>752</v>
      </c>
      <c r="H170" s="33"/>
      <c r="I170" s="33"/>
      <c r="J170" s="678"/>
      <c r="K170" s="252">
        <v>10800000</v>
      </c>
      <c r="L170" s="44"/>
      <c r="M170" s="28"/>
      <c r="N170" s="28"/>
      <c r="O170" s="28"/>
      <c r="P170" s="74"/>
      <c r="Q170" s="74"/>
      <c r="R170" s="28"/>
      <c r="S170" s="28"/>
      <c r="T170" s="28"/>
      <c r="U170" s="29">
        <f t="shared" si="58"/>
        <v>0</v>
      </c>
      <c r="V170" s="28"/>
      <c r="W170" s="28"/>
      <c r="X170" s="28"/>
      <c r="Y170" s="29">
        <f t="shared" si="59"/>
        <v>0</v>
      </c>
      <c r="Z170" s="28"/>
      <c r="AA170" s="28"/>
      <c r="AB170" s="28"/>
      <c r="AC170" s="29">
        <f t="shared" si="60"/>
        <v>0</v>
      </c>
      <c r="AD170" s="28"/>
      <c r="AE170" s="332"/>
      <c r="AF170" s="252">
        <v>10800000</v>
      </c>
      <c r="AG170" s="149">
        <f t="shared" si="61"/>
        <v>10800000</v>
      </c>
      <c r="AH170" s="29">
        <f t="shared" si="62"/>
        <v>10800000</v>
      </c>
      <c r="AI170" s="109">
        <f t="shared" si="63"/>
        <v>1.6306104104766538E-2</v>
      </c>
      <c r="AJ170" s="109">
        <f t="shared" si="57"/>
        <v>1.1390393008039144E-3</v>
      </c>
    </row>
    <row r="171" spans="1:36" s="11" customFormat="1" ht="24.95" customHeight="1" outlineLevel="1" x14ac:dyDescent="0.25">
      <c r="A171" s="23">
        <v>23</v>
      </c>
      <c r="B171" s="23"/>
      <c r="C171" s="286" t="s">
        <v>899</v>
      </c>
      <c r="D171" s="433">
        <v>44882</v>
      </c>
      <c r="E171" s="158" t="s">
        <v>278</v>
      </c>
      <c r="F171" s="74" t="s">
        <v>751</v>
      </c>
      <c r="G171" s="176" t="s">
        <v>752</v>
      </c>
      <c r="H171" s="33"/>
      <c r="I171" s="33"/>
      <c r="J171" s="678"/>
      <c r="K171" s="252">
        <v>10800000</v>
      </c>
      <c r="L171" s="44"/>
      <c r="M171" s="28"/>
      <c r="N171" s="28"/>
      <c r="O171" s="28"/>
      <c r="P171" s="74"/>
      <c r="Q171" s="74"/>
      <c r="R171" s="28"/>
      <c r="S171" s="28"/>
      <c r="T171" s="28"/>
      <c r="U171" s="29">
        <f t="shared" si="58"/>
        <v>0</v>
      </c>
      <c r="V171" s="28"/>
      <c r="W171" s="28"/>
      <c r="X171" s="28"/>
      <c r="Y171" s="29">
        <f t="shared" si="59"/>
        <v>0</v>
      </c>
      <c r="Z171" s="28"/>
      <c r="AA171" s="28"/>
      <c r="AB171" s="28"/>
      <c r="AC171" s="29">
        <f t="shared" si="60"/>
        <v>0</v>
      </c>
      <c r="AD171" s="28"/>
      <c r="AE171" s="332"/>
      <c r="AF171" s="252">
        <v>10800000</v>
      </c>
      <c r="AG171" s="149">
        <f t="shared" si="61"/>
        <v>10800000</v>
      </c>
      <c r="AH171" s="29">
        <f t="shared" si="62"/>
        <v>10800000</v>
      </c>
      <c r="AI171" s="109">
        <f t="shared" si="63"/>
        <v>1.6306104104766538E-2</v>
      </c>
      <c r="AJ171" s="109">
        <f t="shared" si="57"/>
        <v>1.1390393008039144E-3</v>
      </c>
    </row>
    <row r="172" spans="1:36" s="11" customFormat="1" ht="24.95" customHeight="1" outlineLevel="1" x14ac:dyDescent="0.25">
      <c r="A172" s="23">
        <v>24</v>
      </c>
      <c r="B172" s="23"/>
      <c r="C172" s="286" t="s">
        <v>245</v>
      </c>
      <c r="D172" s="433">
        <v>44880</v>
      </c>
      <c r="E172" s="158" t="s">
        <v>306</v>
      </c>
      <c r="F172" s="74" t="s">
        <v>751</v>
      </c>
      <c r="G172" s="176" t="s">
        <v>752</v>
      </c>
      <c r="H172" s="33"/>
      <c r="I172" s="33"/>
      <c r="J172" s="678"/>
      <c r="K172" s="252">
        <v>7250000</v>
      </c>
      <c r="L172" s="44"/>
      <c r="M172" s="28"/>
      <c r="N172" s="28"/>
      <c r="O172" s="28"/>
      <c r="P172" s="74"/>
      <c r="Q172" s="74"/>
      <c r="R172" s="28"/>
      <c r="S172" s="28"/>
      <c r="T172" s="28"/>
      <c r="U172" s="29">
        <f t="shared" si="58"/>
        <v>0</v>
      </c>
      <c r="V172" s="28"/>
      <c r="W172" s="28"/>
      <c r="X172" s="28"/>
      <c r="Y172" s="29">
        <f t="shared" si="59"/>
        <v>0</v>
      </c>
      <c r="Z172" s="28"/>
      <c r="AA172" s="28"/>
      <c r="AB172" s="28"/>
      <c r="AC172" s="29">
        <f t="shared" si="60"/>
        <v>0</v>
      </c>
      <c r="AD172" s="28"/>
      <c r="AE172" s="332"/>
      <c r="AF172" s="252">
        <v>7250000</v>
      </c>
      <c r="AG172" s="149">
        <f t="shared" si="61"/>
        <v>7250000</v>
      </c>
      <c r="AH172" s="29">
        <f t="shared" si="62"/>
        <v>7250000</v>
      </c>
      <c r="AI172" s="109">
        <f t="shared" si="63"/>
        <v>1.0946227292551611E-2</v>
      </c>
      <c r="AJ172" s="109">
        <f t="shared" si="57"/>
        <v>7.6463286396559081E-4</v>
      </c>
    </row>
    <row r="173" spans="1:36" s="11" customFormat="1" ht="24.95" customHeight="1" outlineLevel="1" x14ac:dyDescent="0.25">
      <c r="A173" s="23">
        <v>25</v>
      </c>
      <c r="B173" s="23"/>
      <c r="C173" s="286" t="s">
        <v>249</v>
      </c>
      <c r="D173" s="433">
        <v>44880</v>
      </c>
      <c r="E173" s="158" t="s">
        <v>308</v>
      </c>
      <c r="F173" s="74" t="s">
        <v>751</v>
      </c>
      <c r="G173" s="176" t="s">
        <v>752</v>
      </c>
      <c r="H173" s="33"/>
      <c r="I173" s="33"/>
      <c r="J173" s="678"/>
      <c r="K173" s="252">
        <v>10800000</v>
      </c>
      <c r="L173" s="44"/>
      <c r="M173" s="28"/>
      <c r="N173" s="28"/>
      <c r="O173" s="28"/>
      <c r="P173" s="74"/>
      <c r="Q173" s="74"/>
      <c r="R173" s="28"/>
      <c r="S173" s="28"/>
      <c r="T173" s="28"/>
      <c r="U173" s="29">
        <f t="shared" si="58"/>
        <v>0</v>
      </c>
      <c r="V173" s="28"/>
      <c r="W173" s="28"/>
      <c r="X173" s="28"/>
      <c r="Y173" s="29">
        <f t="shared" si="59"/>
        <v>0</v>
      </c>
      <c r="Z173" s="28"/>
      <c r="AA173" s="28"/>
      <c r="AB173" s="28"/>
      <c r="AC173" s="29">
        <f t="shared" si="60"/>
        <v>0</v>
      </c>
      <c r="AD173" s="28"/>
      <c r="AE173" s="332"/>
      <c r="AF173" s="252">
        <v>10800000</v>
      </c>
      <c r="AG173" s="149">
        <f t="shared" si="61"/>
        <v>10800000</v>
      </c>
      <c r="AH173" s="29">
        <f t="shared" si="62"/>
        <v>10800000</v>
      </c>
      <c r="AI173" s="109">
        <f t="shared" si="63"/>
        <v>1.6306104104766538E-2</v>
      </c>
      <c r="AJ173" s="109">
        <f t="shared" si="57"/>
        <v>1.1390393008039144E-3</v>
      </c>
    </row>
    <row r="174" spans="1:36" s="11" customFormat="1" ht="24.95" customHeight="1" outlineLevel="1" x14ac:dyDescent="0.25">
      <c r="A174" s="23">
        <v>26</v>
      </c>
      <c r="B174" s="23"/>
      <c r="C174" s="286" t="s">
        <v>900</v>
      </c>
      <c r="D174" s="433">
        <v>44879</v>
      </c>
      <c r="E174" s="158" t="s">
        <v>298</v>
      </c>
      <c r="F174" s="74" t="s">
        <v>751</v>
      </c>
      <c r="G174" s="176" t="s">
        <v>752</v>
      </c>
      <c r="H174" s="33"/>
      <c r="I174" s="33"/>
      <c r="J174" s="678"/>
      <c r="K174" s="252">
        <v>9000000</v>
      </c>
      <c r="L174" s="44"/>
      <c r="M174" s="28"/>
      <c r="N174" s="28"/>
      <c r="O174" s="28"/>
      <c r="P174" s="74"/>
      <c r="Q174" s="74"/>
      <c r="R174" s="28"/>
      <c r="S174" s="28"/>
      <c r="T174" s="28"/>
      <c r="U174" s="29">
        <f t="shared" si="58"/>
        <v>0</v>
      </c>
      <c r="V174" s="28"/>
      <c r="W174" s="28"/>
      <c r="X174" s="28"/>
      <c r="Y174" s="29">
        <f t="shared" si="59"/>
        <v>0</v>
      </c>
      <c r="Z174" s="28"/>
      <c r="AA174" s="28"/>
      <c r="AB174" s="28"/>
      <c r="AC174" s="29">
        <f t="shared" si="60"/>
        <v>0</v>
      </c>
      <c r="AD174" s="28"/>
      <c r="AE174" s="332"/>
      <c r="AF174" s="252">
        <v>9000000</v>
      </c>
      <c r="AG174" s="149">
        <f t="shared" si="61"/>
        <v>9000000</v>
      </c>
      <c r="AH174" s="29">
        <f t="shared" si="62"/>
        <v>9000000</v>
      </c>
      <c r="AI174" s="109">
        <f t="shared" si="63"/>
        <v>1.3588420087305448E-2</v>
      </c>
      <c r="AJ174" s="109">
        <f t="shared" si="57"/>
        <v>9.4919941733659547E-4</v>
      </c>
    </row>
    <row r="175" spans="1:36" s="11" customFormat="1" ht="24.95" customHeight="1" outlineLevel="1" x14ac:dyDescent="0.25">
      <c r="A175" s="23">
        <v>27</v>
      </c>
      <c r="B175" s="23"/>
      <c r="C175" s="286" t="s">
        <v>901</v>
      </c>
      <c r="D175" s="433">
        <v>44909</v>
      </c>
      <c r="E175" s="158" t="s">
        <v>280</v>
      </c>
      <c r="F175" s="74" t="s">
        <v>751</v>
      </c>
      <c r="G175" s="176" t="s">
        <v>752</v>
      </c>
      <c r="H175" s="33"/>
      <c r="I175" s="33"/>
      <c r="J175" s="678"/>
      <c r="K175" s="252">
        <v>10800000</v>
      </c>
      <c r="L175" s="44"/>
      <c r="M175" s="28"/>
      <c r="N175" s="28"/>
      <c r="O175" s="28"/>
      <c r="P175" s="74"/>
      <c r="Q175" s="74"/>
      <c r="R175" s="28"/>
      <c r="S175" s="28"/>
      <c r="T175" s="28"/>
      <c r="U175" s="29">
        <f t="shared" si="58"/>
        <v>0</v>
      </c>
      <c r="V175" s="28"/>
      <c r="W175" s="28"/>
      <c r="X175" s="28"/>
      <c r="Y175" s="29">
        <f t="shared" si="59"/>
        <v>0</v>
      </c>
      <c r="Z175" s="28"/>
      <c r="AA175" s="28"/>
      <c r="AB175" s="28"/>
      <c r="AC175" s="29">
        <f t="shared" si="60"/>
        <v>0</v>
      </c>
      <c r="AD175" s="28"/>
      <c r="AE175" s="332"/>
      <c r="AF175" s="252">
        <v>10800000</v>
      </c>
      <c r="AG175" s="149">
        <f t="shared" si="61"/>
        <v>10800000</v>
      </c>
      <c r="AH175" s="29">
        <f t="shared" si="62"/>
        <v>10800000</v>
      </c>
      <c r="AI175" s="109">
        <f t="shared" si="63"/>
        <v>1.6306104104766538E-2</v>
      </c>
      <c r="AJ175" s="109">
        <f t="shared" si="57"/>
        <v>1.1390393008039144E-3</v>
      </c>
    </row>
    <row r="176" spans="1:36" s="11" customFormat="1" ht="24.95" customHeight="1" outlineLevel="1" x14ac:dyDescent="0.25">
      <c r="A176" s="23">
        <v>28</v>
      </c>
      <c r="B176" s="23"/>
      <c r="C176" s="286" t="s">
        <v>902</v>
      </c>
      <c r="D176" s="433">
        <v>44876</v>
      </c>
      <c r="E176" s="158" t="s">
        <v>284</v>
      </c>
      <c r="F176" s="74" t="s">
        <v>751</v>
      </c>
      <c r="G176" s="176" t="s">
        <v>752</v>
      </c>
      <c r="H176" s="33"/>
      <c r="I176" s="33"/>
      <c r="J176" s="678"/>
      <c r="K176" s="252">
        <v>8900000</v>
      </c>
      <c r="L176" s="44"/>
      <c r="M176" s="28"/>
      <c r="N176" s="28"/>
      <c r="O176" s="28"/>
      <c r="P176" s="74"/>
      <c r="Q176" s="74"/>
      <c r="R176" s="28"/>
      <c r="S176" s="28"/>
      <c r="T176" s="28"/>
      <c r="U176" s="29">
        <f t="shared" si="58"/>
        <v>0</v>
      </c>
      <c r="V176" s="28"/>
      <c r="W176" s="28"/>
      <c r="X176" s="28"/>
      <c r="Y176" s="29">
        <f t="shared" si="59"/>
        <v>0</v>
      </c>
      <c r="Z176" s="28"/>
      <c r="AA176" s="28"/>
      <c r="AB176" s="28"/>
      <c r="AC176" s="29">
        <f t="shared" si="60"/>
        <v>0</v>
      </c>
      <c r="AD176" s="28"/>
      <c r="AE176" s="332"/>
      <c r="AF176" s="320">
        <v>8900000</v>
      </c>
      <c r="AG176" s="149">
        <f t="shared" si="61"/>
        <v>8900000</v>
      </c>
      <c r="AH176" s="29">
        <f t="shared" si="62"/>
        <v>8900000</v>
      </c>
      <c r="AI176" s="109">
        <f t="shared" si="63"/>
        <v>1.3437437641890943E-2</v>
      </c>
      <c r="AJ176" s="109">
        <f t="shared" si="57"/>
        <v>9.3865275714396655E-4</v>
      </c>
    </row>
    <row r="177" spans="1:36" s="11" customFormat="1" ht="24.95" customHeight="1" outlineLevel="1" x14ac:dyDescent="0.25">
      <c r="A177" s="23">
        <v>29</v>
      </c>
      <c r="B177" s="23"/>
      <c r="C177" s="286" t="s">
        <v>773</v>
      </c>
      <c r="D177" s="433">
        <v>44876</v>
      </c>
      <c r="E177" s="158" t="s">
        <v>312</v>
      </c>
      <c r="F177" s="74" t="s">
        <v>751</v>
      </c>
      <c r="G177" s="176" t="s">
        <v>752</v>
      </c>
      <c r="H177" s="33"/>
      <c r="I177" s="33"/>
      <c r="J177" s="678"/>
      <c r="K177" s="252">
        <v>9000000</v>
      </c>
      <c r="L177" s="44"/>
      <c r="M177" s="28"/>
      <c r="N177" s="28"/>
      <c r="O177" s="28"/>
      <c r="P177" s="74"/>
      <c r="Q177" s="74"/>
      <c r="R177" s="28"/>
      <c r="S177" s="28"/>
      <c r="T177" s="28"/>
      <c r="U177" s="29">
        <f t="shared" si="58"/>
        <v>0</v>
      </c>
      <c r="V177" s="28"/>
      <c r="W177" s="28"/>
      <c r="X177" s="28"/>
      <c r="Y177" s="29">
        <f t="shared" si="59"/>
        <v>0</v>
      </c>
      <c r="Z177" s="28"/>
      <c r="AA177" s="28"/>
      <c r="AB177" s="28"/>
      <c r="AC177" s="29">
        <f t="shared" si="60"/>
        <v>0</v>
      </c>
      <c r="AD177" s="28"/>
      <c r="AE177" s="332"/>
      <c r="AF177" s="252">
        <v>9000000</v>
      </c>
      <c r="AG177" s="149">
        <f t="shared" si="61"/>
        <v>9000000</v>
      </c>
      <c r="AH177" s="29">
        <f t="shared" si="62"/>
        <v>9000000</v>
      </c>
      <c r="AI177" s="109">
        <f t="shared" si="63"/>
        <v>1.3588420087305448E-2</v>
      </c>
      <c r="AJ177" s="109">
        <f t="shared" si="57"/>
        <v>9.4919941733659547E-4</v>
      </c>
    </row>
    <row r="178" spans="1:36" s="11" customFormat="1" ht="24.95" customHeight="1" outlineLevel="1" x14ac:dyDescent="0.25">
      <c r="A178" s="23">
        <v>30</v>
      </c>
      <c r="B178" s="23"/>
      <c r="C178" s="286" t="s">
        <v>903</v>
      </c>
      <c r="D178" s="433">
        <v>44876</v>
      </c>
      <c r="E178" s="158" t="s">
        <v>322</v>
      </c>
      <c r="F178" s="74" t="s">
        <v>751</v>
      </c>
      <c r="G178" s="176" t="s">
        <v>752</v>
      </c>
      <c r="H178" s="33"/>
      <c r="I178" s="33"/>
      <c r="J178" s="678"/>
      <c r="K178" s="252">
        <v>9000000</v>
      </c>
      <c r="L178" s="44"/>
      <c r="M178" s="28"/>
      <c r="N178" s="28"/>
      <c r="O178" s="28"/>
      <c r="P178" s="74"/>
      <c r="Q178" s="74"/>
      <c r="R178" s="28"/>
      <c r="S178" s="28"/>
      <c r="T178" s="28"/>
      <c r="U178" s="29">
        <f t="shared" si="58"/>
        <v>0</v>
      </c>
      <c r="V178" s="28"/>
      <c r="W178" s="28"/>
      <c r="X178" s="28"/>
      <c r="Y178" s="29">
        <f t="shared" si="59"/>
        <v>0</v>
      </c>
      <c r="Z178" s="28"/>
      <c r="AA178" s="28"/>
      <c r="AB178" s="28"/>
      <c r="AC178" s="29">
        <f t="shared" si="60"/>
        <v>0</v>
      </c>
      <c r="AD178" s="28"/>
      <c r="AE178" s="332"/>
      <c r="AF178" s="252">
        <v>9000000</v>
      </c>
      <c r="AG178" s="149">
        <f t="shared" si="61"/>
        <v>9000000</v>
      </c>
      <c r="AH178" s="29">
        <f t="shared" si="62"/>
        <v>9000000</v>
      </c>
      <c r="AI178" s="109">
        <f t="shared" si="63"/>
        <v>1.3588420087305448E-2</v>
      </c>
      <c r="AJ178" s="109">
        <f t="shared" si="57"/>
        <v>9.4919941733659547E-4</v>
      </c>
    </row>
    <row r="179" spans="1:36" s="11" customFormat="1" ht="24.95" customHeight="1" outlineLevel="1" x14ac:dyDescent="0.25">
      <c r="A179" s="23">
        <v>31</v>
      </c>
      <c r="B179" s="23"/>
      <c r="C179" s="286" t="s">
        <v>904</v>
      </c>
      <c r="D179" s="433">
        <v>44874</v>
      </c>
      <c r="E179" s="158" t="s">
        <v>330</v>
      </c>
      <c r="F179" s="74" t="s">
        <v>751</v>
      </c>
      <c r="G179" s="176" t="s">
        <v>752</v>
      </c>
      <c r="H179" s="33"/>
      <c r="I179" s="33"/>
      <c r="J179" s="678"/>
      <c r="K179" s="252">
        <v>9535000</v>
      </c>
      <c r="L179" s="44"/>
      <c r="M179" s="28"/>
      <c r="N179" s="28"/>
      <c r="O179" s="28"/>
      <c r="P179" s="74"/>
      <c r="Q179" s="74"/>
      <c r="R179" s="28"/>
      <c r="S179" s="28"/>
      <c r="T179" s="28"/>
      <c r="U179" s="29">
        <f t="shared" si="58"/>
        <v>0</v>
      </c>
      <c r="V179" s="28"/>
      <c r="W179" s="28"/>
      <c r="X179" s="28"/>
      <c r="Y179" s="29">
        <f t="shared" si="59"/>
        <v>0</v>
      </c>
      <c r="Z179" s="28"/>
      <c r="AA179" s="28"/>
      <c r="AB179" s="28"/>
      <c r="AC179" s="29">
        <f t="shared" si="60"/>
        <v>0</v>
      </c>
      <c r="AD179" s="28"/>
      <c r="AE179" s="332"/>
      <c r="AF179" s="252">
        <v>9535000</v>
      </c>
      <c r="AG179" s="149">
        <f t="shared" si="61"/>
        <v>9535000</v>
      </c>
      <c r="AH179" s="29">
        <f t="shared" si="62"/>
        <v>9535000</v>
      </c>
      <c r="AI179" s="109">
        <f t="shared" si="63"/>
        <v>1.4396176170273049E-2</v>
      </c>
      <c r="AJ179" s="109">
        <f t="shared" si="57"/>
        <v>1.0056240493671598E-3</v>
      </c>
    </row>
    <row r="180" spans="1:36" s="11" customFormat="1" ht="24.95" customHeight="1" outlineLevel="1" x14ac:dyDescent="0.25">
      <c r="A180" s="23">
        <v>32</v>
      </c>
      <c r="B180" s="23"/>
      <c r="C180" s="286" t="s">
        <v>905</v>
      </c>
      <c r="D180" s="433">
        <v>44874</v>
      </c>
      <c r="E180" s="158" t="s">
        <v>277</v>
      </c>
      <c r="F180" s="74" t="s">
        <v>751</v>
      </c>
      <c r="G180" s="176" t="s">
        <v>752</v>
      </c>
      <c r="H180" s="33"/>
      <c r="I180" s="33"/>
      <c r="J180" s="678"/>
      <c r="K180" s="252">
        <v>8000000</v>
      </c>
      <c r="L180" s="44"/>
      <c r="M180" s="28"/>
      <c r="N180" s="28"/>
      <c r="O180" s="28"/>
      <c r="P180" s="74"/>
      <c r="Q180" s="74"/>
      <c r="R180" s="28"/>
      <c r="S180" s="28"/>
      <c r="T180" s="28"/>
      <c r="U180" s="29">
        <f t="shared" si="58"/>
        <v>0</v>
      </c>
      <c r="V180" s="28"/>
      <c r="W180" s="28"/>
      <c r="X180" s="28"/>
      <c r="Y180" s="29">
        <f t="shared" si="59"/>
        <v>0</v>
      </c>
      <c r="Z180" s="28"/>
      <c r="AA180" s="28"/>
      <c r="AB180" s="28"/>
      <c r="AC180" s="29">
        <f t="shared" si="60"/>
        <v>0</v>
      </c>
      <c r="AD180" s="28"/>
      <c r="AE180" s="332"/>
      <c r="AF180" s="252">
        <v>8000000</v>
      </c>
      <c r="AG180" s="149">
        <f t="shared" si="61"/>
        <v>8000000</v>
      </c>
      <c r="AH180" s="29">
        <f t="shared" si="62"/>
        <v>8000000</v>
      </c>
      <c r="AI180" s="109">
        <f t="shared" si="63"/>
        <v>1.2078595633160398E-2</v>
      </c>
      <c r="AJ180" s="109">
        <f t="shared" si="57"/>
        <v>8.4373281541030702E-4</v>
      </c>
    </row>
    <row r="181" spans="1:36" s="11" customFormat="1" ht="24.95" customHeight="1" outlineLevel="1" x14ac:dyDescent="0.25">
      <c r="A181" s="23">
        <v>33</v>
      </c>
      <c r="B181" s="23"/>
      <c r="C181" s="286" t="s">
        <v>906</v>
      </c>
      <c r="D181" s="433">
        <v>44874</v>
      </c>
      <c r="E181" s="158" t="s">
        <v>288</v>
      </c>
      <c r="F181" s="74" t="s">
        <v>751</v>
      </c>
      <c r="G181" s="176" t="s">
        <v>752</v>
      </c>
      <c r="H181" s="33"/>
      <c r="I181" s="33"/>
      <c r="J181" s="678"/>
      <c r="K181" s="252">
        <v>12712000</v>
      </c>
      <c r="L181" s="44"/>
      <c r="M181" s="28"/>
      <c r="N181" s="28"/>
      <c r="O181" s="28"/>
      <c r="P181" s="74"/>
      <c r="Q181" s="74"/>
      <c r="R181" s="28"/>
      <c r="S181" s="28"/>
      <c r="T181" s="28"/>
      <c r="U181" s="29">
        <f t="shared" si="58"/>
        <v>0</v>
      </c>
      <c r="V181" s="28"/>
      <c r="W181" s="28"/>
      <c r="X181" s="28"/>
      <c r="Y181" s="29">
        <f t="shared" si="59"/>
        <v>0</v>
      </c>
      <c r="Z181" s="28"/>
      <c r="AA181" s="28"/>
      <c r="AB181" s="28"/>
      <c r="AC181" s="29">
        <f t="shared" si="60"/>
        <v>0</v>
      </c>
      <c r="AD181" s="28"/>
      <c r="AE181" s="332"/>
      <c r="AF181" s="252">
        <v>12712000</v>
      </c>
      <c r="AG181" s="149">
        <f t="shared" si="61"/>
        <v>12712000</v>
      </c>
      <c r="AH181" s="29">
        <f t="shared" si="62"/>
        <v>12712000</v>
      </c>
      <c r="AI181" s="109">
        <f t="shared" si="63"/>
        <v>1.9192888461091871E-2</v>
      </c>
      <c r="AJ181" s="109">
        <f t="shared" ref="AJ181:AJ210" si="64">IF(ISERROR(AH181/$AH$676),"-",AH181/$AH$676)</f>
        <v>1.340691443686978E-3</v>
      </c>
    </row>
    <row r="182" spans="1:36" s="11" customFormat="1" ht="24.95" customHeight="1" outlineLevel="1" x14ac:dyDescent="0.25">
      <c r="A182" s="23">
        <v>34</v>
      </c>
      <c r="B182" s="23"/>
      <c r="C182" s="286" t="s">
        <v>776</v>
      </c>
      <c r="D182" s="433">
        <v>44874</v>
      </c>
      <c r="E182" s="158" t="s">
        <v>290</v>
      </c>
      <c r="F182" s="74" t="s">
        <v>751</v>
      </c>
      <c r="G182" s="176" t="s">
        <v>752</v>
      </c>
      <c r="H182" s="33"/>
      <c r="I182" s="33"/>
      <c r="J182" s="678"/>
      <c r="K182" s="252">
        <v>9000000</v>
      </c>
      <c r="L182" s="44"/>
      <c r="M182" s="28"/>
      <c r="N182" s="28"/>
      <c r="O182" s="28"/>
      <c r="P182" s="74"/>
      <c r="Q182" s="74"/>
      <c r="R182" s="28"/>
      <c r="S182" s="28"/>
      <c r="T182" s="28"/>
      <c r="U182" s="29">
        <f t="shared" si="58"/>
        <v>0</v>
      </c>
      <c r="V182" s="28"/>
      <c r="W182" s="28"/>
      <c r="X182" s="28"/>
      <c r="Y182" s="29">
        <f t="shared" si="59"/>
        <v>0</v>
      </c>
      <c r="Z182" s="28"/>
      <c r="AA182" s="28"/>
      <c r="AB182" s="28"/>
      <c r="AC182" s="29">
        <f t="shared" si="60"/>
        <v>0</v>
      </c>
      <c r="AD182" s="28"/>
      <c r="AE182" s="332"/>
      <c r="AF182" s="252">
        <v>9000000</v>
      </c>
      <c r="AG182" s="149">
        <f t="shared" si="61"/>
        <v>9000000</v>
      </c>
      <c r="AH182" s="29">
        <f t="shared" si="62"/>
        <v>9000000</v>
      </c>
      <c r="AI182" s="109">
        <f t="shared" si="63"/>
        <v>1.3588420087305448E-2</v>
      </c>
      <c r="AJ182" s="109">
        <f t="shared" si="64"/>
        <v>9.4919941733659547E-4</v>
      </c>
    </row>
    <row r="183" spans="1:36" s="11" customFormat="1" ht="24.95" customHeight="1" outlineLevel="1" x14ac:dyDescent="0.25">
      <c r="A183" s="23">
        <v>35</v>
      </c>
      <c r="B183" s="23"/>
      <c r="C183" s="286" t="s">
        <v>907</v>
      </c>
      <c r="D183" s="433">
        <v>44874</v>
      </c>
      <c r="E183" s="158" t="s">
        <v>294</v>
      </c>
      <c r="F183" s="74" t="s">
        <v>751</v>
      </c>
      <c r="G183" s="176" t="s">
        <v>752</v>
      </c>
      <c r="H183" s="33"/>
      <c r="I183" s="33"/>
      <c r="J183" s="678"/>
      <c r="K183" s="252">
        <v>9000000</v>
      </c>
      <c r="L183" s="44"/>
      <c r="M183" s="28"/>
      <c r="N183" s="28"/>
      <c r="O183" s="28"/>
      <c r="P183" s="74"/>
      <c r="Q183" s="74"/>
      <c r="R183" s="28"/>
      <c r="S183" s="28"/>
      <c r="T183" s="28"/>
      <c r="U183" s="29">
        <f t="shared" si="58"/>
        <v>0</v>
      </c>
      <c r="V183" s="28"/>
      <c r="W183" s="28"/>
      <c r="X183" s="28"/>
      <c r="Y183" s="29">
        <f t="shared" si="59"/>
        <v>0</v>
      </c>
      <c r="Z183" s="28"/>
      <c r="AA183" s="28"/>
      <c r="AB183" s="28"/>
      <c r="AC183" s="29">
        <f t="shared" si="60"/>
        <v>0</v>
      </c>
      <c r="AD183" s="28"/>
      <c r="AE183" s="332"/>
      <c r="AF183" s="252">
        <v>9000000</v>
      </c>
      <c r="AG183" s="149">
        <f t="shared" si="61"/>
        <v>9000000</v>
      </c>
      <c r="AH183" s="29">
        <f t="shared" si="62"/>
        <v>9000000</v>
      </c>
      <c r="AI183" s="109">
        <f t="shared" si="63"/>
        <v>1.3588420087305448E-2</v>
      </c>
      <c r="AJ183" s="109">
        <f t="shared" si="64"/>
        <v>9.4919941733659547E-4</v>
      </c>
    </row>
    <row r="184" spans="1:36" s="11" customFormat="1" ht="24.95" customHeight="1" outlineLevel="1" x14ac:dyDescent="0.25">
      <c r="A184" s="23">
        <v>36</v>
      </c>
      <c r="B184" s="23"/>
      <c r="C184" s="286" t="s">
        <v>908</v>
      </c>
      <c r="D184" s="433">
        <v>44874</v>
      </c>
      <c r="E184" s="158" t="s">
        <v>314</v>
      </c>
      <c r="F184" s="74" t="s">
        <v>751</v>
      </c>
      <c r="G184" s="176" t="s">
        <v>752</v>
      </c>
      <c r="H184" s="33"/>
      <c r="I184" s="33"/>
      <c r="J184" s="678"/>
      <c r="K184" s="252">
        <v>11109000</v>
      </c>
      <c r="L184" s="44"/>
      <c r="M184" s="28"/>
      <c r="N184" s="28"/>
      <c r="O184" s="28"/>
      <c r="P184" s="74"/>
      <c r="Q184" s="74"/>
      <c r="R184" s="28"/>
      <c r="S184" s="28"/>
      <c r="T184" s="28"/>
      <c r="U184" s="29">
        <f t="shared" si="58"/>
        <v>0</v>
      </c>
      <c r="V184" s="28"/>
      <c r="W184" s="28"/>
      <c r="X184" s="28"/>
      <c r="Y184" s="29">
        <f t="shared" si="59"/>
        <v>0</v>
      </c>
      <c r="Z184" s="28"/>
      <c r="AA184" s="28"/>
      <c r="AB184" s="28"/>
      <c r="AC184" s="29">
        <f t="shared" si="60"/>
        <v>0</v>
      </c>
      <c r="AD184" s="28"/>
      <c r="AE184" s="332"/>
      <c r="AF184" s="252">
        <v>11109000</v>
      </c>
      <c r="AG184" s="149">
        <f t="shared" si="61"/>
        <v>11109000</v>
      </c>
      <c r="AH184" s="29">
        <f t="shared" si="62"/>
        <v>11109000</v>
      </c>
      <c r="AI184" s="109">
        <f t="shared" si="63"/>
        <v>1.6772639861097359E-2</v>
      </c>
      <c r="AJ184" s="109">
        <f t="shared" si="64"/>
        <v>1.1716284807991376E-3</v>
      </c>
    </row>
    <row r="185" spans="1:36" s="11" customFormat="1" ht="24.95" customHeight="1" outlineLevel="1" x14ac:dyDescent="0.25">
      <c r="A185" s="23">
        <v>37</v>
      </c>
      <c r="B185" s="23"/>
      <c r="C185" s="286" t="s">
        <v>909</v>
      </c>
      <c r="D185" s="433">
        <v>44874</v>
      </c>
      <c r="E185" s="158" t="s">
        <v>318</v>
      </c>
      <c r="F185" s="74" t="s">
        <v>751</v>
      </c>
      <c r="G185" s="176" t="s">
        <v>752</v>
      </c>
      <c r="H185" s="33"/>
      <c r="I185" s="33"/>
      <c r="J185" s="678"/>
      <c r="K185" s="252">
        <v>10800000</v>
      </c>
      <c r="L185" s="44"/>
      <c r="M185" s="28"/>
      <c r="N185" s="28"/>
      <c r="O185" s="28"/>
      <c r="P185" s="74"/>
      <c r="Q185" s="74"/>
      <c r="R185" s="28"/>
      <c r="S185" s="28"/>
      <c r="T185" s="28"/>
      <c r="U185" s="29">
        <f t="shared" si="58"/>
        <v>0</v>
      </c>
      <c r="V185" s="28"/>
      <c r="W185" s="28"/>
      <c r="X185" s="28"/>
      <c r="Y185" s="29">
        <f t="shared" si="59"/>
        <v>0</v>
      </c>
      <c r="Z185" s="28"/>
      <c r="AA185" s="28"/>
      <c r="AB185" s="28"/>
      <c r="AC185" s="29">
        <f t="shared" si="60"/>
        <v>0</v>
      </c>
      <c r="AD185" s="28"/>
      <c r="AE185" s="332"/>
      <c r="AF185" s="252">
        <v>10800000</v>
      </c>
      <c r="AG185" s="149">
        <f t="shared" si="61"/>
        <v>10800000</v>
      </c>
      <c r="AH185" s="29">
        <f t="shared" si="62"/>
        <v>10800000</v>
      </c>
      <c r="AI185" s="109">
        <f t="shared" si="63"/>
        <v>1.6306104104766538E-2</v>
      </c>
      <c r="AJ185" s="109">
        <f t="shared" si="64"/>
        <v>1.1390393008039144E-3</v>
      </c>
    </row>
    <row r="186" spans="1:36" s="11" customFormat="1" ht="24.95" customHeight="1" outlineLevel="1" x14ac:dyDescent="0.25">
      <c r="A186" s="23">
        <v>38</v>
      </c>
      <c r="B186" s="23"/>
      <c r="C186" s="286" t="s">
        <v>910</v>
      </c>
      <c r="D186" s="433">
        <v>44874</v>
      </c>
      <c r="E186" s="158" t="s">
        <v>324</v>
      </c>
      <c r="F186" s="74" t="s">
        <v>751</v>
      </c>
      <c r="G186" s="176" t="s">
        <v>752</v>
      </c>
      <c r="H186" s="33"/>
      <c r="I186" s="33"/>
      <c r="J186" s="678"/>
      <c r="K186" s="252">
        <v>9000000</v>
      </c>
      <c r="L186" s="44"/>
      <c r="M186" s="28"/>
      <c r="N186" s="28"/>
      <c r="O186" s="28"/>
      <c r="P186" s="74"/>
      <c r="Q186" s="74"/>
      <c r="R186" s="28"/>
      <c r="S186" s="28"/>
      <c r="T186" s="28"/>
      <c r="U186" s="29">
        <f t="shared" si="58"/>
        <v>0</v>
      </c>
      <c r="V186" s="28"/>
      <c r="W186" s="28"/>
      <c r="X186" s="28"/>
      <c r="Y186" s="29">
        <f t="shared" si="59"/>
        <v>0</v>
      </c>
      <c r="Z186" s="28"/>
      <c r="AA186" s="28"/>
      <c r="AB186" s="28"/>
      <c r="AC186" s="29">
        <f t="shared" si="60"/>
        <v>0</v>
      </c>
      <c r="AD186" s="28"/>
      <c r="AE186" s="332"/>
      <c r="AF186" s="252">
        <v>9000000</v>
      </c>
      <c r="AG186" s="149">
        <f t="shared" si="61"/>
        <v>9000000</v>
      </c>
      <c r="AH186" s="29">
        <f t="shared" si="62"/>
        <v>9000000</v>
      </c>
      <c r="AI186" s="109">
        <f t="shared" si="63"/>
        <v>1.3588420087305448E-2</v>
      </c>
      <c r="AJ186" s="109">
        <f t="shared" si="64"/>
        <v>9.4919941733659547E-4</v>
      </c>
    </row>
    <row r="187" spans="1:36" s="11" customFormat="1" ht="24.95" customHeight="1" outlineLevel="1" x14ac:dyDescent="0.25">
      <c r="A187" s="23">
        <v>39</v>
      </c>
      <c r="B187" s="23"/>
      <c r="C187" s="286" t="s">
        <v>645</v>
      </c>
      <c r="D187" s="433">
        <v>44874</v>
      </c>
      <c r="E187" s="158" t="s">
        <v>326</v>
      </c>
      <c r="F187" s="74" t="s">
        <v>751</v>
      </c>
      <c r="G187" s="176" t="s">
        <v>752</v>
      </c>
      <c r="H187" s="33"/>
      <c r="I187" s="33"/>
      <c r="J187" s="678"/>
      <c r="K187" s="252">
        <v>7250000</v>
      </c>
      <c r="L187" s="44"/>
      <c r="M187" s="28"/>
      <c r="N187" s="28"/>
      <c r="O187" s="28"/>
      <c r="P187" s="74"/>
      <c r="Q187" s="74"/>
      <c r="R187" s="28"/>
      <c r="S187" s="28"/>
      <c r="T187" s="28"/>
      <c r="U187" s="29">
        <f t="shared" si="58"/>
        <v>0</v>
      </c>
      <c r="V187" s="28"/>
      <c r="W187" s="28"/>
      <c r="X187" s="28"/>
      <c r="Y187" s="29">
        <f t="shared" si="59"/>
        <v>0</v>
      </c>
      <c r="Z187" s="28"/>
      <c r="AA187" s="28"/>
      <c r="AB187" s="28"/>
      <c r="AC187" s="29">
        <f t="shared" si="60"/>
        <v>0</v>
      </c>
      <c r="AD187" s="28"/>
      <c r="AE187" s="332"/>
      <c r="AF187" s="252">
        <v>7250000</v>
      </c>
      <c r="AG187" s="149">
        <f t="shared" si="61"/>
        <v>7250000</v>
      </c>
      <c r="AH187" s="29">
        <f t="shared" si="62"/>
        <v>7250000</v>
      </c>
      <c r="AI187" s="109">
        <f t="shared" si="63"/>
        <v>1.0946227292551611E-2</v>
      </c>
      <c r="AJ187" s="109">
        <f t="shared" si="64"/>
        <v>7.6463286396559081E-4</v>
      </c>
    </row>
    <row r="188" spans="1:36" s="11" customFormat="1" ht="24.95" customHeight="1" outlineLevel="1" x14ac:dyDescent="0.25">
      <c r="A188" s="23">
        <v>40</v>
      </c>
      <c r="B188" s="23"/>
      <c r="C188" s="286" t="s">
        <v>911</v>
      </c>
      <c r="D188" s="433">
        <v>44867</v>
      </c>
      <c r="E188" s="158" t="s">
        <v>277</v>
      </c>
      <c r="F188" s="74" t="s">
        <v>751</v>
      </c>
      <c r="G188" s="176" t="s">
        <v>752</v>
      </c>
      <c r="H188" s="33"/>
      <c r="I188" s="33"/>
      <c r="J188" s="678"/>
      <c r="K188" s="252">
        <v>7727097</v>
      </c>
      <c r="L188" s="44"/>
      <c r="M188" s="28"/>
      <c r="N188" s="28"/>
      <c r="O188" s="28"/>
      <c r="P188" s="74"/>
      <c r="Q188" s="74"/>
      <c r="R188" s="28"/>
      <c r="S188" s="28"/>
      <c r="T188" s="28"/>
      <c r="U188" s="29">
        <f t="shared" si="58"/>
        <v>0</v>
      </c>
      <c r="V188" s="28"/>
      <c r="W188" s="28"/>
      <c r="X188" s="28"/>
      <c r="Y188" s="29">
        <f t="shared" si="59"/>
        <v>0</v>
      </c>
      <c r="Z188" s="28"/>
      <c r="AA188" s="28"/>
      <c r="AB188" s="28"/>
      <c r="AC188" s="29">
        <f t="shared" si="60"/>
        <v>0</v>
      </c>
      <c r="AD188" s="28"/>
      <c r="AE188" s="332"/>
      <c r="AF188" s="252">
        <v>7727097</v>
      </c>
      <c r="AG188" s="149">
        <f t="shared" si="61"/>
        <v>7727097</v>
      </c>
      <c r="AH188" s="29">
        <f t="shared" si="62"/>
        <v>7727097</v>
      </c>
      <c r="AI188" s="109">
        <f t="shared" si="63"/>
        <v>1.1666560010150852E-2</v>
      </c>
      <c r="AJ188" s="109">
        <f t="shared" si="64"/>
        <v>8.1495066334481717E-4</v>
      </c>
    </row>
    <row r="189" spans="1:36" s="11" customFormat="1" ht="24.95" customHeight="1" outlineLevel="1" x14ac:dyDescent="0.25">
      <c r="A189" s="23">
        <v>41</v>
      </c>
      <c r="B189" s="23"/>
      <c r="C189" s="286" t="s">
        <v>912</v>
      </c>
      <c r="D189" s="433">
        <v>44867</v>
      </c>
      <c r="E189" s="158" t="s">
        <v>316</v>
      </c>
      <c r="F189" s="74" t="s">
        <v>751</v>
      </c>
      <c r="G189" s="176" t="s">
        <v>752</v>
      </c>
      <c r="H189" s="33"/>
      <c r="I189" s="33"/>
      <c r="J189" s="678"/>
      <c r="K189" s="252">
        <v>10723641</v>
      </c>
      <c r="L189" s="44"/>
      <c r="M189" s="28"/>
      <c r="N189" s="28"/>
      <c r="O189" s="28"/>
      <c r="P189" s="74"/>
      <c r="Q189" s="74"/>
      <c r="R189" s="28"/>
      <c r="S189" s="28"/>
      <c r="T189" s="28"/>
      <c r="U189" s="29">
        <f t="shared" si="58"/>
        <v>0</v>
      </c>
      <c r="V189" s="28"/>
      <c r="W189" s="28"/>
      <c r="X189" s="28"/>
      <c r="Y189" s="29">
        <f t="shared" si="59"/>
        <v>0</v>
      </c>
      <c r="Z189" s="28"/>
      <c r="AA189" s="28"/>
      <c r="AB189" s="28"/>
      <c r="AC189" s="29">
        <f t="shared" si="60"/>
        <v>0</v>
      </c>
      <c r="AD189" s="28"/>
      <c r="AE189" s="252">
        <v>10723641</v>
      </c>
      <c r="AF189" s="252"/>
      <c r="AG189" s="149">
        <f t="shared" si="61"/>
        <v>10723641</v>
      </c>
      <c r="AH189" s="29">
        <f t="shared" si="62"/>
        <v>10723641</v>
      </c>
      <c r="AI189" s="109">
        <f t="shared" si="63"/>
        <v>1.6190815419272475E-2</v>
      </c>
      <c r="AJ189" s="109">
        <f t="shared" si="64"/>
        <v>1.1309859765474251E-3</v>
      </c>
    </row>
    <row r="190" spans="1:36" s="11" customFormat="1" ht="24.95" customHeight="1" outlineLevel="1" x14ac:dyDescent="0.25">
      <c r="A190" s="23">
        <v>42</v>
      </c>
      <c r="B190" s="23"/>
      <c r="C190" s="286" t="s">
        <v>913</v>
      </c>
      <c r="D190" s="433">
        <v>44867</v>
      </c>
      <c r="E190" s="158" t="s">
        <v>318</v>
      </c>
      <c r="F190" s="74" t="s">
        <v>751</v>
      </c>
      <c r="G190" s="176" t="s">
        <v>752</v>
      </c>
      <c r="H190" s="33"/>
      <c r="I190" s="33"/>
      <c r="J190" s="678"/>
      <c r="K190" s="252">
        <v>10237926</v>
      </c>
      <c r="L190" s="44"/>
      <c r="M190" s="28"/>
      <c r="N190" s="28"/>
      <c r="O190" s="28"/>
      <c r="P190" s="74"/>
      <c r="Q190" s="74"/>
      <c r="R190" s="28"/>
      <c r="S190" s="28"/>
      <c r="T190" s="28"/>
      <c r="U190" s="29">
        <f t="shared" si="58"/>
        <v>0</v>
      </c>
      <c r="V190" s="28"/>
      <c r="W190" s="28"/>
      <c r="X190" s="28"/>
      <c r="Y190" s="29">
        <f t="shared" si="59"/>
        <v>0</v>
      </c>
      <c r="Z190" s="28"/>
      <c r="AA190" s="28"/>
      <c r="AB190" s="28"/>
      <c r="AC190" s="29">
        <f t="shared" si="60"/>
        <v>0</v>
      </c>
      <c r="AD190" s="28"/>
      <c r="AE190" s="252">
        <v>10237926</v>
      </c>
      <c r="AF190" s="252"/>
      <c r="AG190" s="149">
        <f t="shared" si="61"/>
        <v>10237926</v>
      </c>
      <c r="AH190" s="29">
        <f t="shared" si="62"/>
        <v>10237926</v>
      </c>
      <c r="AI190" s="109">
        <f t="shared" si="63"/>
        <v>1.5457471034527413E-2</v>
      </c>
      <c r="AJ190" s="109">
        <f t="shared" si="64"/>
        <v>1.0797592659927979E-3</v>
      </c>
    </row>
    <row r="191" spans="1:36" s="11" customFormat="1" ht="24.95" customHeight="1" outlineLevel="1" x14ac:dyDescent="0.25">
      <c r="A191" s="23">
        <v>43</v>
      </c>
      <c r="B191" s="23"/>
      <c r="C191" s="286" t="s">
        <v>914</v>
      </c>
      <c r="D191" s="433">
        <v>44859</v>
      </c>
      <c r="E191" s="158" t="s">
        <v>278</v>
      </c>
      <c r="F191" s="74" t="s">
        <v>751</v>
      </c>
      <c r="G191" s="176" t="s">
        <v>752</v>
      </c>
      <c r="H191" s="33"/>
      <c r="I191" s="33"/>
      <c r="J191" s="678"/>
      <c r="K191" s="252">
        <v>10237926</v>
      </c>
      <c r="L191" s="44"/>
      <c r="M191" s="28"/>
      <c r="N191" s="28"/>
      <c r="O191" s="28"/>
      <c r="P191" s="74"/>
      <c r="Q191" s="74"/>
      <c r="R191" s="28"/>
      <c r="S191" s="28"/>
      <c r="T191" s="28"/>
      <c r="U191" s="29">
        <f t="shared" si="58"/>
        <v>0</v>
      </c>
      <c r="V191" s="28"/>
      <c r="W191" s="28"/>
      <c r="X191" s="28"/>
      <c r="Y191" s="29">
        <f t="shared" si="59"/>
        <v>0</v>
      </c>
      <c r="Z191" s="28"/>
      <c r="AA191" s="28"/>
      <c r="AB191" s="28"/>
      <c r="AC191" s="29">
        <f t="shared" si="60"/>
        <v>0</v>
      </c>
      <c r="AD191" s="28"/>
      <c r="AE191" s="252">
        <v>10237926</v>
      </c>
      <c r="AF191" s="252"/>
      <c r="AG191" s="149">
        <f t="shared" si="61"/>
        <v>10237926</v>
      </c>
      <c r="AH191" s="29">
        <f t="shared" si="62"/>
        <v>10237926</v>
      </c>
      <c r="AI191" s="109">
        <f t="shared" si="63"/>
        <v>1.5457471034527413E-2</v>
      </c>
      <c r="AJ191" s="109">
        <f t="shared" si="64"/>
        <v>1.0797592659927979E-3</v>
      </c>
    </row>
    <row r="192" spans="1:36" s="11" customFormat="1" ht="24.95" customHeight="1" outlineLevel="1" x14ac:dyDescent="0.25">
      <c r="A192" s="23">
        <v>44</v>
      </c>
      <c r="B192" s="23"/>
      <c r="C192" s="286" t="s">
        <v>915</v>
      </c>
      <c r="D192" s="433">
        <v>44859</v>
      </c>
      <c r="E192" s="158" t="s">
        <v>883</v>
      </c>
      <c r="F192" s="74" t="s">
        <v>751</v>
      </c>
      <c r="G192" s="176" t="s">
        <v>752</v>
      </c>
      <c r="H192" s="33"/>
      <c r="I192" s="33"/>
      <c r="J192" s="678"/>
      <c r="K192" s="252">
        <v>12058710</v>
      </c>
      <c r="L192" s="44"/>
      <c r="M192" s="28"/>
      <c r="N192" s="28"/>
      <c r="O192" s="28"/>
      <c r="P192" s="74"/>
      <c r="Q192" s="74"/>
      <c r="R192" s="28"/>
      <c r="S192" s="28"/>
      <c r="T192" s="28"/>
      <c r="U192" s="29">
        <f t="shared" si="58"/>
        <v>0</v>
      </c>
      <c r="V192" s="28"/>
      <c r="W192" s="28"/>
      <c r="X192" s="28"/>
      <c r="Y192" s="29">
        <f t="shared" si="59"/>
        <v>0</v>
      </c>
      <c r="Z192" s="28"/>
      <c r="AA192" s="28"/>
      <c r="AB192" s="28"/>
      <c r="AC192" s="29">
        <f t="shared" si="60"/>
        <v>0</v>
      </c>
      <c r="AD192" s="28"/>
      <c r="AE192" s="252">
        <v>12058710</v>
      </c>
      <c r="AF192" s="252"/>
      <c r="AG192" s="149">
        <f t="shared" si="61"/>
        <v>12058710</v>
      </c>
      <c r="AH192" s="29">
        <f t="shared" si="62"/>
        <v>12058710</v>
      </c>
      <c r="AI192" s="109">
        <f t="shared" si="63"/>
        <v>1.8206535243443452E-2</v>
      </c>
      <c r="AJ192" s="109">
        <f t="shared" si="64"/>
        <v>1.271791167314553E-3</v>
      </c>
    </row>
    <row r="193" spans="1:36" s="11" customFormat="1" ht="24.95" customHeight="1" outlineLevel="1" x14ac:dyDescent="0.25">
      <c r="A193" s="23">
        <v>45</v>
      </c>
      <c r="B193" s="23"/>
      <c r="C193" s="286" t="s">
        <v>916</v>
      </c>
      <c r="D193" s="433">
        <v>44859</v>
      </c>
      <c r="E193" s="158" t="s">
        <v>330</v>
      </c>
      <c r="F193" s="74" t="s">
        <v>751</v>
      </c>
      <c r="G193" s="176" t="s">
        <v>752</v>
      </c>
      <c r="H193" s="33"/>
      <c r="I193" s="33"/>
      <c r="J193" s="678"/>
      <c r="K193" s="252">
        <v>9148065</v>
      </c>
      <c r="L193" s="44"/>
      <c r="M193" s="28"/>
      <c r="N193" s="28"/>
      <c r="O193" s="28"/>
      <c r="P193" s="74"/>
      <c r="Q193" s="74"/>
      <c r="R193" s="28"/>
      <c r="S193" s="28"/>
      <c r="T193" s="28"/>
      <c r="U193" s="29">
        <f t="shared" si="58"/>
        <v>0</v>
      </c>
      <c r="V193" s="28"/>
      <c r="W193" s="28"/>
      <c r="X193" s="28"/>
      <c r="Y193" s="29">
        <f t="shared" si="59"/>
        <v>0</v>
      </c>
      <c r="Z193" s="28"/>
      <c r="AA193" s="28"/>
      <c r="AB193" s="28"/>
      <c r="AC193" s="29">
        <f t="shared" si="60"/>
        <v>0</v>
      </c>
      <c r="AD193" s="28"/>
      <c r="AE193" s="252">
        <v>9148065</v>
      </c>
      <c r="AF193" s="252"/>
      <c r="AG193" s="149">
        <f t="shared" si="61"/>
        <v>9148065</v>
      </c>
      <c r="AH193" s="29">
        <f t="shared" si="62"/>
        <v>9148065</v>
      </c>
      <c r="AI193" s="109">
        <f t="shared" si="63"/>
        <v>1.3811972245108434E-2</v>
      </c>
      <c r="AJ193" s="109">
        <f t="shared" si="64"/>
        <v>9.6481532975081134E-4</v>
      </c>
    </row>
    <row r="194" spans="1:36" s="11" customFormat="1" ht="24.95" customHeight="1" outlineLevel="1" x14ac:dyDescent="0.25">
      <c r="A194" s="23">
        <v>46</v>
      </c>
      <c r="B194" s="23"/>
      <c r="C194" s="286" t="s">
        <v>917</v>
      </c>
      <c r="D194" s="433">
        <v>44859</v>
      </c>
      <c r="E194" s="158" t="s">
        <v>290</v>
      </c>
      <c r="F194" s="74" t="s">
        <v>751</v>
      </c>
      <c r="G194" s="176" t="s">
        <v>752</v>
      </c>
      <c r="H194" s="33"/>
      <c r="I194" s="33"/>
      <c r="J194" s="678"/>
      <c r="K194" s="252">
        <v>8646068</v>
      </c>
      <c r="L194" s="44"/>
      <c r="M194" s="28"/>
      <c r="N194" s="28"/>
      <c r="O194" s="28"/>
      <c r="P194" s="74"/>
      <c r="Q194" s="74"/>
      <c r="R194" s="28"/>
      <c r="S194" s="28"/>
      <c r="T194" s="28"/>
      <c r="U194" s="29">
        <f t="shared" si="58"/>
        <v>0</v>
      </c>
      <c r="V194" s="28"/>
      <c r="W194" s="28"/>
      <c r="X194" s="28"/>
      <c r="Y194" s="29">
        <f t="shared" si="59"/>
        <v>0</v>
      </c>
      <c r="Z194" s="28"/>
      <c r="AA194" s="28"/>
      <c r="AB194" s="28"/>
      <c r="AC194" s="29">
        <f t="shared" si="60"/>
        <v>0</v>
      </c>
      <c r="AD194" s="28"/>
      <c r="AE194" s="252">
        <v>8646068</v>
      </c>
      <c r="AF194" s="252"/>
      <c r="AG194" s="149">
        <f t="shared" si="61"/>
        <v>8646068</v>
      </c>
      <c r="AH194" s="29">
        <f t="shared" si="62"/>
        <v>8646068</v>
      </c>
      <c r="AI194" s="109">
        <f t="shared" si="63"/>
        <v>1.3054044898600983E-2</v>
      </c>
      <c r="AJ194" s="109">
        <f t="shared" si="64"/>
        <v>9.1187141198362037E-4</v>
      </c>
    </row>
    <row r="195" spans="1:36" s="11" customFormat="1" ht="24.95" customHeight="1" outlineLevel="1" x14ac:dyDescent="0.25">
      <c r="A195" s="23">
        <v>47</v>
      </c>
      <c r="B195" s="23"/>
      <c r="C195" s="286" t="s">
        <v>918</v>
      </c>
      <c r="D195" s="433">
        <v>44859</v>
      </c>
      <c r="E195" s="158" t="s">
        <v>292</v>
      </c>
      <c r="F195" s="74" t="s">
        <v>751</v>
      </c>
      <c r="G195" s="176" t="s">
        <v>752</v>
      </c>
      <c r="H195" s="33"/>
      <c r="I195" s="33"/>
      <c r="J195" s="678"/>
      <c r="K195" s="252">
        <v>6825284</v>
      </c>
      <c r="L195" s="44"/>
      <c r="M195" s="28"/>
      <c r="N195" s="28"/>
      <c r="O195" s="28"/>
      <c r="P195" s="74"/>
      <c r="Q195" s="74"/>
      <c r="R195" s="28"/>
      <c r="S195" s="28"/>
      <c r="T195" s="28"/>
      <c r="U195" s="29">
        <f t="shared" si="58"/>
        <v>0</v>
      </c>
      <c r="V195" s="28"/>
      <c r="W195" s="28"/>
      <c r="X195" s="28"/>
      <c r="Y195" s="29">
        <f t="shared" si="59"/>
        <v>0</v>
      </c>
      <c r="Z195" s="28"/>
      <c r="AA195" s="28"/>
      <c r="AB195" s="28"/>
      <c r="AC195" s="29">
        <f t="shared" si="60"/>
        <v>0</v>
      </c>
      <c r="AD195" s="28"/>
      <c r="AE195" s="252">
        <v>6825284</v>
      </c>
      <c r="AF195" s="252"/>
      <c r="AG195" s="149">
        <f t="shared" si="61"/>
        <v>6825284</v>
      </c>
      <c r="AH195" s="29">
        <f t="shared" si="62"/>
        <v>6825284</v>
      </c>
      <c r="AI195" s="109">
        <f t="shared" si="63"/>
        <v>1.0304980689684941E-2</v>
      </c>
      <c r="AJ195" s="109">
        <f t="shared" si="64"/>
        <v>7.1983951066186523E-4</v>
      </c>
    </row>
    <row r="196" spans="1:36" s="11" customFormat="1" ht="24.95" customHeight="1" outlineLevel="1" x14ac:dyDescent="0.25">
      <c r="A196" s="23">
        <v>48</v>
      </c>
      <c r="B196" s="23"/>
      <c r="C196" s="286" t="s">
        <v>633</v>
      </c>
      <c r="D196" s="433">
        <v>44859</v>
      </c>
      <c r="E196" s="158" t="s">
        <v>294</v>
      </c>
      <c r="F196" s="74" t="s">
        <v>751</v>
      </c>
      <c r="G196" s="176" t="s">
        <v>752</v>
      </c>
      <c r="H196" s="33"/>
      <c r="I196" s="33"/>
      <c r="J196" s="678"/>
      <c r="K196" s="252">
        <v>8646068</v>
      </c>
      <c r="L196" s="44"/>
      <c r="M196" s="28"/>
      <c r="N196" s="28"/>
      <c r="O196" s="28"/>
      <c r="P196" s="74"/>
      <c r="Q196" s="74"/>
      <c r="R196" s="28"/>
      <c r="S196" s="28"/>
      <c r="T196" s="28"/>
      <c r="U196" s="29">
        <f t="shared" si="58"/>
        <v>0</v>
      </c>
      <c r="V196" s="28"/>
      <c r="W196" s="28"/>
      <c r="X196" s="28"/>
      <c r="Y196" s="29">
        <f t="shared" si="59"/>
        <v>0</v>
      </c>
      <c r="Z196" s="28"/>
      <c r="AA196" s="28"/>
      <c r="AB196" s="28"/>
      <c r="AC196" s="29">
        <f t="shared" si="60"/>
        <v>0</v>
      </c>
      <c r="AD196" s="28"/>
      <c r="AE196" s="252">
        <v>8646068</v>
      </c>
      <c r="AF196" s="252"/>
      <c r="AG196" s="149">
        <f t="shared" si="61"/>
        <v>8646068</v>
      </c>
      <c r="AH196" s="29">
        <f t="shared" si="62"/>
        <v>8646068</v>
      </c>
      <c r="AI196" s="109">
        <f t="shared" si="63"/>
        <v>1.3054044898600983E-2</v>
      </c>
      <c r="AJ196" s="109">
        <f t="shared" si="64"/>
        <v>9.1187141198362037E-4</v>
      </c>
    </row>
    <row r="197" spans="1:36" s="11" customFormat="1" ht="24.95" customHeight="1" outlineLevel="1" x14ac:dyDescent="0.25">
      <c r="A197" s="23">
        <v>49</v>
      </c>
      <c r="B197" s="23"/>
      <c r="C197" s="286" t="s">
        <v>774</v>
      </c>
      <c r="D197" s="433">
        <v>44859</v>
      </c>
      <c r="E197" s="158" t="s">
        <v>302</v>
      </c>
      <c r="F197" s="74" t="s">
        <v>751</v>
      </c>
      <c r="G197" s="176" t="s">
        <v>752</v>
      </c>
      <c r="H197" s="33"/>
      <c r="I197" s="33"/>
      <c r="J197" s="678"/>
      <c r="K197" s="252">
        <v>6825284</v>
      </c>
      <c r="L197" s="44"/>
      <c r="M197" s="28"/>
      <c r="N197" s="28"/>
      <c r="O197" s="28"/>
      <c r="P197" s="74"/>
      <c r="Q197" s="74"/>
      <c r="R197" s="28"/>
      <c r="S197" s="28"/>
      <c r="T197" s="28"/>
      <c r="U197" s="29">
        <f t="shared" si="58"/>
        <v>0</v>
      </c>
      <c r="V197" s="28"/>
      <c r="W197" s="28"/>
      <c r="X197" s="28"/>
      <c r="Y197" s="29">
        <f t="shared" si="59"/>
        <v>0</v>
      </c>
      <c r="Z197" s="28"/>
      <c r="AA197" s="28"/>
      <c r="AB197" s="28"/>
      <c r="AC197" s="29">
        <f t="shared" si="60"/>
        <v>0</v>
      </c>
      <c r="AD197" s="28"/>
      <c r="AE197" s="252">
        <v>6825284</v>
      </c>
      <c r="AF197" s="252"/>
      <c r="AG197" s="149">
        <f t="shared" si="61"/>
        <v>6825284</v>
      </c>
      <c r="AH197" s="29">
        <f t="shared" si="62"/>
        <v>6825284</v>
      </c>
      <c r="AI197" s="109">
        <f t="shared" si="63"/>
        <v>1.0304980689684941E-2</v>
      </c>
      <c r="AJ197" s="109">
        <f t="shared" si="64"/>
        <v>7.1983951066186523E-4</v>
      </c>
    </row>
    <row r="198" spans="1:36" s="11" customFormat="1" ht="24.95" customHeight="1" outlineLevel="1" x14ac:dyDescent="0.25">
      <c r="A198" s="23">
        <v>50</v>
      </c>
      <c r="B198" s="23"/>
      <c r="C198" s="286" t="s">
        <v>919</v>
      </c>
      <c r="D198" s="433">
        <v>44859</v>
      </c>
      <c r="E198" s="158" t="s">
        <v>304</v>
      </c>
      <c r="F198" s="74" t="s">
        <v>751</v>
      </c>
      <c r="G198" s="176" t="s">
        <v>752</v>
      </c>
      <c r="H198" s="33"/>
      <c r="I198" s="33"/>
      <c r="J198" s="678"/>
      <c r="K198" s="252">
        <v>10723641</v>
      </c>
      <c r="L198" s="44"/>
      <c r="M198" s="28"/>
      <c r="N198" s="28"/>
      <c r="O198" s="28"/>
      <c r="P198" s="74"/>
      <c r="Q198" s="74"/>
      <c r="R198" s="28"/>
      <c r="S198" s="28"/>
      <c r="T198" s="28"/>
      <c r="U198" s="29">
        <f t="shared" si="58"/>
        <v>0</v>
      </c>
      <c r="V198" s="28"/>
      <c r="W198" s="28"/>
      <c r="X198" s="28"/>
      <c r="Y198" s="29">
        <f t="shared" si="59"/>
        <v>0</v>
      </c>
      <c r="Z198" s="28"/>
      <c r="AA198" s="28"/>
      <c r="AB198" s="28"/>
      <c r="AC198" s="29">
        <f t="shared" si="60"/>
        <v>0</v>
      </c>
      <c r="AD198" s="28"/>
      <c r="AE198" s="252">
        <v>10723641</v>
      </c>
      <c r="AF198" s="252"/>
      <c r="AG198" s="149">
        <f t="shared" si="61"/>
        <v>10723641</v>
      </c>
      <c r="AH198" s="29">
        <f t="shared" si="62"/>
        <v>10723641</v>
      </c>
      <c r="AI198" s="109">
        <f t="shared" si="63"/>
        <v>1.6190815419272475E-2</v>
      </c>
      <c r="AJ198" s="109">
        <f t="shared" si="64"/>
        <v>1.1309859765474251E-3</v>
      </c>
    </row>
    <row r="199" spans="1:36" s="11" customFormat="1" ht="24.95" customHeight="1" outlineLevel="1" x14ac:dyDescent="0.25">
      <c r="A199" s="23">
        <v>51</v>
      </c>
      <c r="B199" s="23"/>
      <c r="C199" s="286" t="s">
        <v>920</v>
      </c>
      <c r="D199" s="433">
        <v>44859</v>
      </c>
      <c r="E199" s="158" t="s">
        <v>306</v>
      </c>
      <c r="F199" s="74" t="s">
        <v>751</v>
      </c>
      <c r="G199" s="176" t="s">
        <v>752</v>
      </c>
      <c r="H199" s="33"/>
      <c r="I199" s="33"/>
      <c r="J199" s="678"/>
      <c r="K199" s="252">
        <v>6825284</v>
      </c>
      <c r="L199" s="44"/>
      <c r="M199" s="28"/>
      <c r="N199" s="28"/>
      <c r="O199" s="28"/>
      <c r="P199" s="74"/>
      <c r="Q199" s="74"/>
      <c r="R199" s="28"/>
      <c r="S199" s="28"/>
      <c r="T199" s="28"/>
      <c r="U199" s="29">
        <f t="shared" si="58"/>
        <v>0</v>
      </c>
      <c r="V199" s="28"/>
      <c r="W199" s="28"/>
      <c r="X199" s="28"/>
      <c r="Y199" s="29">
        <f t="shared" si="59"/>
        <v>0</v>
      </c>
      <c r="Z199" s="28"/>
      <c r="AA199" s="28"/>
      <c r="AB199" s="28"/>
      <c r="AC199" s="29">
        <f t="shared" si="60"/>
        <v>0</v>
      </c>
      <c r="AD199" s="28"/>
      <c r="AE199" s="252">
        <v>6825284</v>
      </c>
      <c r="AF199" s="252"/>
      <c r="AG199" s="149">
        <f t="shared" si="61"/>
        <v>6825284</v>
      </c>
      <c r="AH199" s="29">
        <f t="shared" si="62"/>
        <v>6825284</v>
      </c>
      <c r="AI199" s="109">
        <f t="shared" si="63"/>
        <v>1.0304980689684941E-2</v>
      </c>
      <c r="AJ199" s="109">
        <f t="shared" si="64"/>
        <v>7.1983951066186523E-4</v>
      </c>
    </row>
    <row r="200" spans="1:36" s="11" customFormat="1" ht="24.95" customHeight="1" outlineLevel="1" x14ac:dyDescent="0.25">
      <c r="A200" s="23">
        <v>52</v>
      </c>
      <c r="B200" s="23"/>
      <c r="C200" s="286" t="s">
        <v>921</v>
      </c>
      <c r="D200" s="433">
        <v>44859</v>
      </c>
      <c r="E200" s="158" t="s">
        <v>308</v>
      </c>
      <c r="F200" s="74" t="s">
        <v>751</v>
      </c>
      <c r="G200" s="176" t="s">
        <v>752</v>
      </c>
      <c r="H200" s="33"/>
      <c r="I200" s="33"/>
      <c r="J200" s="678"/>
      <c r="K200" s="252">
        <v>10237926</v>
      </c>
      <c r="L200" s="44"/>
      <c r="M200" s="28"/>
      <c r="N200" s="28"/>
      <c r="O200" s="28"/>
      <c r="P200" s="74"/>
      <c r="Q200" s="74"/>
      <c r="R200" s="28"/>
      <c r="S200" s="28"/>
      <c r="T200" s="28"/>
      <c r="U200" s="29">
        <f t="shared" si="58"/>
        <v>0</v>
      </c>
      <c r="V200" s="28"/>
      <c r="W200" s="28"/>
      <c r="X200" s="28"/>
      <c r="Y200" s="29">
        <f t="shared" si="59"/>
        <v>0</v>
      </c>
      <c r="Z200" s="28"/>
      <c r="AA200" s="28"/>
      <c r="AB200" s="28"/>
      <c r="AC200" s="29">
        <f t="shared" si="60"/>
        <v>0</v>
      </c>
      <c r="AD200" s="28"/>
      <c r="AE200" s="252">
        <v>10237926</v>
      </c>
      <c r="AF200" s="252"/>
      <c r="AG200" s="149">
        <f t="shared" si="61"/>
        <v>10237926</v>
      </c>
      <c r="AH200" s="29">
        <f t="shared" si="62"/>
        <v>10237926</v>
      </c>
      <c r="AI200" s="109">
        <f t="shared" si="63"/>
        <v>1.5457471034527413E-2</v>
      </c>
      <c r="AJ200" s="109">
        <f t="shared" si="64"/>
        <v>1.0797592659927979E-3</v>
      </c>
    </row>
    <row r="201" spans="1:36" s="11" customFormat="1" ht="24.95" customHeight="1" outlineLevel="1" x14ac:dyDescent="0.25">
      <c r="A201" s="23">
        <v>53</v>
      </c>
      <c r="B201" s="23"/>
      <c r="C201" s="286" t="s">
        <v>922</v>
      </c>
      <c r="D201" s="433">
        <v>44859</v>
      </c>
      <c r="E201" s="158" t="s">
        <v>310</v>
      </c>
      <c r="F201" s="74" t="s">
        <v>751</v>
      </c>
      <c r="G201" s="176" t="s">
        <v>752</v>
      </c>
      <c r="H201" s="33"/>
      <c r="I201" s="33"/>
      <c r="J201" s="678"/>
      <c r="K201" s="252">
        <v>6825284</v>
      </c>
      <c r="L201" s="44"/>
      <c r="M201" s="28"/>
      <c r="N201" s="28"/>
      <c r="O201" s="28"/>
      <c r="P201" s="74"/>
      <c r="Q201" s="74"/>
      <c r="R201" s="28"/>
      <c r="S201" s="28"/>
      <c r="T201" s="28"/>
      <c r="U201" s="29">
        <f t="shared" si="58"/>
        <v>0</v>
      </c>
      <c r="V201" s="28"/>
      <c r="W201" s="28"/>
      <c r="X201" s="28"/>
      <c r="Y201" s="29">
        <f t="shared" si="59"/>
        <v>0</v>
      </c>
      <c r="Z201" s="28"/>
      <c r="AA201" s="28"/>
      <c r="AB201" s="28"/>
      <c r="AC201" s="29">
        <f t="shared" si="60"/>
        <v>0</v>
      </c>
      <c r="AD201" s="28"/>
      <c r="AE201" s="252">
        <v>6825284</v>
      </c>
      <c r="AF201" s="252"/>
      <c r="AG201" s="149">
        <f t="shared" si="61"/>
        <v>6825284</v>
      </c>
      <c r="AH201" s="29">
        <f t="shared" si="62"/>
        <v>6825284</v>
      </c>
      <c r="AI201" s="109">
        <f t="shared" si="63"/>
        <v>1.0304980689684941E-2</v>
      </c>
      <c r="AJ201" s="109">
        <f t="shared" si="64"/>
        <v>7.1983951066186523E-4</v>
      </c>
    </row>
    <row r="202" spans="1:36" s="11" customFormat="1" ht="24.95" customHeight="1" outlineLevel="1" x14ac:dyDescent="0.25">
      <c r="A202" s="23">
        <v>54</v>
      </c>
      <c r="B202" s="23"/>
      <c r="C202" s="286" t="s">
        <v>923</v>
      </c>
      <c r="D202" s="433">
        <v>44859</v>
      </c>
      <c r="E202" s="158" t="s">
        <v>312</v>
      </c>
      <c r="F202" s="74" t="s">
        <v>751</v>
      </c>
      <c r="G202" s="176" t="s">
        <v>752</v>
      </c>
      <c r="H202" s="33"/>
      <c r="I202" s="33"/>
      <c r="J202" s="678"/>
      <c r="K202" s="252">
        <v>8646068</v>
      </c>
      <c r="L202" s="44"/>
      <c r="M202" s="28"/>
      <c r="N202" s="28"/>
      <c r="O202" s="28"/>
      <c r="P202" s="74"/>
      <c r="Q202" s="74"/>
      <c r="R202" s="28"/>
      <c r="S202" s="28"/>
      <c r="T202" s="28"/>
      <c r="U202" s="29">
        <f t="shared" si="58"/>
        <v>0</v>
      </c>
      <c r="V202" s="28"/>
      <c r="W202" s="28"/>
      <c r="X202" s="28"/>
      <c r="Y202" s="29">
        <f t="shared" si="59"/>
        <v>0</v>
      </c>
      <c r="Z202" s="28"/>
      <c r="AA202" s="28"/>
      <c r="AB202" s="28"/>
      <c r="AC202" s="29">
        <f t="shared" si="60"/>
        <v>0</v>
      </c>
      <c r="AD202" s="28"/>
      <c r="AE202" s="252">
        <v>8646068</v>
      </c>
      <c r="AF202" s="252"/>
      <c r="AG202" s="149">
        <f t="shared" si="61"/>
        <v>8646068</v>
      </c>
      <c r="AH202" s="29">
        <f t="shared" si="62"/>
        <v>8646068</v>
      </c>
      <c r="AI202" s="109">
        <f t="shared" si="63"/>
        <v>1.3054044898600983E-2</v>
      </c>
      <c r="AJ202" s="109">
        <f t="shared" si="64"/>
        <v>9.1187141198362037E-4</v>
      </c>
    </row>
    <row r="203" spans="1:36" s="11" customFormat="1" ht="24.95" customHeight="1" outlineLevel="1" x14ac:dyDescent="0.25">
      <c r="A203" s="23">
        <v>55</v>
      </c>
      <c r="B203" s="23"/>
      <c r="C203" s="286" t="s">
        <v>924</v>
      </c>
      <c r="D203" s="433">
        <v>44859</v>
      </c>
      <c r="E203" s="158" t="s">
        <v>314</v>
      </c>
      <c r="F203" s="74" t="s">
        <v>751</v>
      </c>
      <c r="G203" s="176" t="s">
        <v>752</v>
      </c>
      <c r="H203" s="33"/>
      <c r="I203" s="33"/>
      <c r="J203" s="678"/>
      <c r="K203" s="252">
        <v>10723641</v>
      </c>
      <c r="L203" s="44"/>
      <c r="M203" s="28"/>
      <c r="N203" s="28"/>
      <c r="O203" s="28"/>
      <c r="P203" s="74"/>
      <c r="Q203" s="74"/>
      <c r="R203" s="28"/>
      <c r="S203" s="28"/>
      <c r="T203" s="28"/>
      <c r="U203" s="29">
        <f t="shared" si="58"/>
        <v>0</v>
      </c>
      <c r="V203" s="28"/>
      <c r="W203" s="28"/>
      <c r="X203" s="28"/>
      <c r="Y203" s="29">
        <f t="shared" si="59"/>
        <v>0</v>
      </c>
      <c r="Z203" s="28"/>
      <c r="AA203" s="28"/>
      <c r="AB203" s="28"/>
      <c r="AC203" s="29">
        <f t="shared" si="60"/>
        <v>0</v>
      </c>
      <c r="AD203" s="28"/>
      <c r="AE203" s="252">
        <v>10723641</v>
      </c>
      <c r="AF203" s="252"/>
      <c r="AG203" s="149">
        <f t="shared" si="61"/>
        <v>10723641</v>
      </c>
      <c r="AH203" s="29">
        <f t="shared" si="62"/>
        <v>10723641</v>
      </c>
      <c r="AI203" s="109">
        <f t="shared" si="63"/>
        <v>1.6190815419272475E-2</v>
      </c>
      <c r="AJ203" s="109">
        <f t="shared" si="64"/>
        <v>1.1309859765474251E-3</v>
      </c>
    </row>
    <row r="204" spans="1:36" s="11" customFormat="1" ht="24.95" customHeight="1" outlineLevel="1" x14ac:dyDescent="0.25">
      <c r="A204" s="23">
        <v>56</v>
      </c>
      <c r="B204" s="23"/>
      <c r="C204" s="286" t="s">
        <v>631</v>
      </c>
      <c r="D204" s="433">
        <v>44859</v>
      </c>
      <c r="E204" s="158" t="s">
        <v>284</v>
      </c>
      <c r="F204" s="74" t="s">
        <v>751</v>
      </c>
      <c r="G204" s="176" t="s">
        <v>752</v>
      </c>
      <c r="H204" s="33"/>
      <c r="I204" s="33"/>
      <c r="J204" s="678"/>
      <c r="K204" s="252">
        <v>8462765</v>
      </c>
      <c r="L204" s="44"/>
      <c r="M204" s="28"/>
      <c r="N204" s="28"/>
      <c r="O204" s="28"/>
      <c r="P204" s="74"/>
      <c r="Q204" s="74"/>
      <c r="R204" s="28"/>
      <c r="S204" s="28"/>
      <c r="T204" s="28"/>
      <c r="U204" s="29">
        <f t="shared" si="58"/>
        <v>0</v>
      </c>
      <c r="V204" s="28"/>
      <c r="W204" s="28"/>
      <c r="X204" s="28"/>
      <c r="Y204" s="29">
        <f t="shared" si="59"/>
        <v>0</v>
      </c>
      <c r="Z204" s="28"/>
      <c r="AA204" s="28"/>
      <c r="AB204" s="28"/>
      <c r="AC204" s="29">
        <f t="shared" si="60"/>
        <v>0</v>
      </c>
      <c r="AD204" s="28"/>
      <c r="AE204" s="252">
        <v>8462765</v>
      </c>
      <c r="AF204" s="252"/>
      <c r="AG204" s="149">
        <f t="shared" si="61"/>
        <v>8462765</v>
      </c>
      <c r="AH204" s="29">
        <f t="shared" si="62"/>
        <v>8462765</v>
      </c>
      <c r="AI204" s="109">
        <f t="shared" si="63"/>
        <v>1.2777289546682832E-2</v>
      </c>
      <c r="AJ204" s="109">
        <f t="shared" si="64"/>
        <v>8.9253906745072591E-4</v>
      </c>
    </row>
    <row r="205" spans="1:36" s="11" customFormat="1" ht="24.95" customHeight="1" outlineLevel="1" x14ac:dyDescent="0.25">
      <c r="A205" s="23">
        <v>57</v>
      </c>
      <c r="B205" s="23"/>
      <c r="C205" s="286" t="s">
        <v>624</v>
      </c>
      <c r="D205" s="433">
        <v>44859</v>
      </c>
      <c r="E205" s="158" t="s">
        <v>320</v>
      </c>
      <c r="F205" s="74" t="s">
        <v>751</v>
      </c>
      <c r="G205" s="176" t="s">
        <v>752</v>
      </c>
      <c r="H205" s="33"/>
      <c r="I205" s="33"/>
      <c r="J205" s="678"/>
      <c r="K205" s="252">
        <v>10237926</v>
      </c>
      <c r="L205" s="44"/>
      <c r="M205" s="28"/>
      <c r="N205" s="28"/>
      <c r="O205" s="28"/>
      <c r="P205" s="74"/>
      <c r="Q205" s="74"/>
      <c r="R205" s="28"/>
      <c r="S205" s="28"/>
      <c r="T205" s="28"/>
      <c r="U205" s="29">
        <f t="shared" si="58"/>
        <v>0</v>
      </c>
      <c r="V205" s="28"/>
      <c r="W205" s="28"/>
      <c r="X205" s="28"/>
      <c r="Y205" s="29">
        <f t="shared" si="59"/>
        <v>0</v>
      </c>
      <c r="Z205" s="28"/>
      <c r="AA205" s="28"/>
      <c r="AB205" s="28"/>
      <c r="AC205" s="29">
        <f t="shared" si="60"/>
        <v>0</v>
      </c>
      <c r="AD205" s="28"/>
      <c r="AE205" s="252">
        <v>10237926</v>
      </c>
      <c r="AF205" s="252"/>
      <c r="AG205" s="149">
        <f t="shared" si="61"/>
        <v>10237926</v>
      </c>
      <c r="AH205" s="29">
        <f t="shared" si="62"/>
        <v>10237926</v>
      </c>
      <c r="AI205" s="109">
        <f t="shared" si="63"/>
        <v>1.5457471034527413E-2</v>
      </c>
      <c r="AJ205" s="109">
        <f t="shared" si="64"/>
        <v>1.0797592659927979E-3</v>
      </c>
    </row>
    <row r="206" spans="1:36" s="11" customFormat="1" ht="24.95" customHeight="1" outlineLevel="1" x14ac:dyDescent="0.25">
      <c r="A206" s="23">
        <v>58</v>
      </c>
      <c r="B206" s="23"/>
      <c r="C206" s="286" t="s">
        <v>635</v>
      </c>
      <c r="D206" s="433">
        <v>44859</v>
      </c>
      <c r="E206" s="158" t="s">
        <v>322</v>
      </c>
      <c r="F206" s="74" t="s">
        <v>751</v>
      </c>
      <c r="G206" s="176" t="s">
        <v>752</v>
      </c>
      <c r="H206" s="33"/>
      <c r="I206" s="33"/>
      <c r="J206" s="678"/>
      <c r="K206" s="252">
        <v>8646068</v>
      </c>
      <c r="L206" s="44"/>
      <c r="M206" s="28"/>
      <c r="N206" s="28"/>
      <c r="O206" s="28"/>
      <c r="P206" s="74"/>
      <c r="Q206" s="74"/>
      <c r="R206" s="28"/>
      <c r="S206" s="28"/>
      <c r="T206" s="28"/>
      <c r="U206" s="29">
        <f t="shared" si="58"/>
        <v>0</v>
      </c>
      <c r="V206" s="28"/>
      <c r="W206" s="28"/>
      <c r="X206" s="28"/>
      <c r="Y206" s="29">
        <f t="shared" si="59"/>
        <v>0</v>
      </c>
      <c r="Z206" s="28"/>
      <c r="AA206" s="28"/>
      <c r="AB206" s="28"/>
      <c r="AC206" s="29">
        <f t="shared" si="60"/>
        <v>0</v>
      </c>
      <c r="AD206" s="28"/>
      <c r="AE206" s="252">
        <v>8646068</v>
      </c>
      <c r="AF206" s="252"/>
      <c r="AG206" s="149">
        <f t="shared" si="61"/>
        <v>8646068</v>
      </c>
      <c r="AH206" s="29">
        <f t="shared" si="62"/>
        <v>8646068</v>
      </c>
      <c r="AI206" s="109">
        <f t="shared" si="63"/>
        <v>1.3054044898600983E-2</v>
      </c>
      <c r="AJ206" s="109">
        <f t="shared" si="64"/>
        <v>9.1187141198362037E-4</v>
      </c>
    </row>
    <row r="207" spans="1:36" s="11" customFormat="1" ht="24.95" customHeight="1" outlineLevel="1" x14ac:dyDescent="0.25">
      <c r="A207" s="23">
        <v>59</v>
      </c>
      <c r="B207" s="23"/>
      <c r="C207" s="286" t="s">
        <v>629</v>
      </c>
      <c r="D207" s="433">
        <v>44859</v>
      </c>
      <c r="E207" s="158" t="s">
        <v>324</v>
      </c>
      <c r="F207" s="74" t="s">
        <v>751</v>
      </c>
      <c r="G207" s="176" t="s">
        <v>752</v>
      </c>
      <c r="H207" s="33"/>
      <c r="I207" s="33"/>
      <c r="J207" s="678"/>
      <c r="K207" s="252">
        <v>8646068</v>
      </c>
      <c r="L207" s="44"/>
      <c r="M207" s="28"/>
      <c r="N207" s="28"/>
      <c r="O207" s="28"/>
      <c r="P207" s="74"/>
      <c r="Q207" s="74"/>
      <c r="R207" s="28"/>
      <c r="S207" s="28"/>
      <c r="T207" s="28"/>
      <c r="U207" s="29">
        <f t="shared" si="58"/>
        <v>0</v>
      </c>
      <c r="V207" s="28"/>
      <c r="W207" s="28"/>
      <c r="X207" s="28"/>
      <c r="Y207" s="29">
        <f t="shared" si="59"/>
        <v>0</v>
      </c>
      <c r="Z207" s="28"/>
      <c r="AA207" s="28"/>
      <c r="AB207" s="28"/>
      <c r="AC207" s="29">
        <f t="shared" si="60"/>
        <v>0</v>
      </c>
      <c r="AD207" s="28"/>
      <c r="AE207" s="252">
        <v>8646068</v>
      </c>
      <c r="AF207" s="252"/>
      <c r="AG207" s="149">
        <f t="shared" si="61"/>
        <v>8646068</v>
      </c>
      <c r="AH207" s="29">
        <f t="shared" si="62"/>
        <v>8646068</v>
      </c>
      <c r="AI207" s="109">
        <f t="shared" si="63"/>
        <v>1.3054044898600983E-2</v>
      </c>
      <c r="AJ207" s="109">
        <f t="shared" si="64"/>
        <v>9.1187141198362037E-4</v>
      </c>
    </row>
    <row r="208" spans="1:36" s="11" customFormat="1" ht="24.95" customHeight="1" outlineLevel="1" x14ac:dyDescent="0.25">
      <c r="A208" s="272">
        <v>60</v>
      </c>
      <c r="B208" s="272"/>
      <c r="C208" s="512" t="s">
        <v>925</v>
      </c>
      <c r="D208" s="433">
        <v>44859</v>
      </c>
      <c r="E208" s="323" t="s">
        <v>328</v>
      </c>
      <c r="F208" s="347" t="s">
        <v>751</v>
      </c>
      <c r="G208" s="276" t="s">
        <v>752</v>
      </c>
      <c r="H208" s="292"/>
      <c r="I208" s="292"/>
      <c r="J208" s="678"/>
      <c r="K208" s="252">
        <v>6825284</v>
      </c>
      <c r="L208" s="44"/>
      <c r="M208" s="28"/>
      <c r="N208" s="28"/>
      <c r="O208" s="28"/>
      <c r="P208" s="347"/>
      <c r="Q208" s="347"/>
      <c r="R208" s="28"/>
      <c r="S208" s="28"/>
      <c r="T208" s="28"/>
      <c r="U208" s="29">
        <f t="shared" si="58"/>
        <v>0</v>
      </c>
      <c r="V208" s="28"/>
      <c r="W208" s="28"/>
      <c r="X208" s="28"/>
      <c r="Y208" s="29">
        <f t="shared" si="59"/>
        <v>0</v>
      </c>
      <c r="Z208" s="28"/>
      <c r="AA208" s="28"/>
      <c r="AB208" s="28"/>
      <c r="AC208" s="29">
        <f t="shared" si="60"/>
        <v>0</v>
      </c>
      <c r="AD208" s="28"/>
      <c r="AE208" s="252">
        <v>6825284</v>
      </c>
      <c r="AF208" s="252"/>
      <c r="AG208" s="149">
        <f t="shared" si="61"/>
        <v>6825284</v>
      </c>
      <c r="AH208" s="29">
        <f t="shared" si="62"/>
        <v>6825284</v>
      </c>
      <c r="AI208" s="109">
        <f t="shared" si="63"/>
        <v>1.0304980689684941E-2</v>
      </c>
      <c r="AJ208" s="109">
        <f t="shared" si="64"/>
        <v>7.1983951066186523E-4</v>
      </c>
    </row>
    <row r="209" spans="1:36" s="11" customFormat="1" ht="24.95" customHeight="1" outlineLevel="1" x14ac:dyDescent="0.25">
      <c r="A209" s="390">
        <v>61</v>
      </c>
      <c r="B209" s="390"/>
      <c r="C209" s="424" t="s">
        <v>926</v>
      </c>
      <c r="D209" s="494">
        <v>44881</v>
      </c>
      <c r="E209" s="260" t="s">
        <v>282</v>
      </c>
      <c r="F209" s="262" t="s">
        <v>751</v>
      </c>
      <c r="G209" s="360" t="s">
        <v>752</v>
      </c>
      <c r="H209" s="391"/>
      <c r="I209" s="391"/>
      <c r="J209" s="678"/>
      <c r="K209" s="252">
        <v>12058710</v>
      </c>
      <c r="L209" s="331"/>
      <c r="M209" s="28"/>
      <c r="N209" s="28"/>
      <c r="O209" s="288"/>
      <c r="P209" s="262"/>
      <c r="Q209" s="262"/>
      <c r="R209" s="95"/>
      <c r="S209" s="28"/>
      <c r="T209" s="28"/>
      <c r="U209" s="29">
        <f t="shared" si="58"/>
        <v>0</v>
      </c>
      <c r="V209" s="28"/>
      <c r="W209" s="28"/>
      <c r="X209" s="28"/>
      <c r="Y209" s="29">
        <f t="shared" si="59"/>
        <v>0</v>
      </c>
      <c r="Z209" s="28"/>
      <c r="AA209" s="28"/>
      <c r="AB209" s="28"/>
      <c r="AC209" s="29">
        <f t="shared" si="60"/>
        <v>0</v>
      </c>
      <c r="AD209" s="28"/>
      <c r="AE209" s="332"/>
      <c r="AF209" s="252">
        <v>12058710</v>
      </c>
      <c r="AG209" s="149">
        <f t="shared" si="61"/>
        <v>12058710</v>
      </c>
      <c r="AH209" s="29">
        <f t="shared" si="62"/>
        <v>12058710</v>
      </c>
      <c r="AI209" s="109">
        <f t="shared" si="63"/>
        <v>1.8206535243443452E-2</v>
      </c>
      <c r="AJ209" s="109">
        <f t="shared" si="64"/>
        <v>1.271791167314553E-3</v>
      </c>
    </row>
    <row r="210" spans="1:36" s="11" customFormat="1" ht="24.95" customHeight="1" outlineLevel="1" x14ac:dyDescent="0.25">
      <c r="A210" s="390">
        <v>62</v>
      </c>
      <c r="B210" s="390"/>
      <c r="C210" s="424" t="s">
        <v>927</v>
      </c>
      <c r="D210" s="494">
        <v>44874</v>
      </c>
      <c r="E210" s="260" t="s">
        <v>332</v>
      </c>
      <c r="F210" s="262" t="s">
        <v>751</v>
      </c>
      <c r="G210" s="360" t="s">
        <v>752</v>
      </c>
      <c r="H210" s="391"/>
      <c r="I210" s="391"/>
      <c r="J210" s="678"/>
      <c r="K210" s="79">
        <v>11109000</v>
      </c>
      <c r="L210" s="331"/>
      <c r="M210" s="28"/>
      <c r="N210" s="28"/>
      <c r="O210" s="288"/>
      <c r="P210" s="262"/>
      <c r="Q210" s="262"/>
      <c r="R210" s="95"/>
      <c r="S210" s="28"/>
      <c r="T210" s="28"/>
      <c r="U210" s="29">
        <f t="shared" si="58"/>
        <v>0</v>
      </c>
      <c r="V210" s="28"/>
      <c r="W210" s="28"/>
      <c r="X210" s="28"/>
      <c r="Y210" s="29">
        <f t="shared" si="59"/>
        <v>0</v>
      </c>
      <c r="Z210" s="28"/>
      <c r="AA210" s="28"/>
      <c r="AB210" s="28"/>
      <c r="AC210" s="29">
        <f t="shared" si="60"/>
        <v>0</v>
      </c>
      <c r="AD210" s="28"/>
      <c r="AE210" s="332"/>
      <c r="AF210" s="79">
        <v>11109000</v>
      </c>
      <c r="AG210" s="149">
        <f t="shared" si="61"/>
        <v>11109000</v>
      </c>
      <c r="AH210" s="29">
        <f t="shared" si="62"/>
        <v>11109000</v>
      </c>
      <c r="AI210" s="109">
        <f t="shared" si="63"/>
        <v>1.6772639861097359E-2</v>
      </c>
      <c r="AJ210" s="109">
        <f t="shared" si="64"/>
        <v>1.1716284807991376E-3</v>
      </c>
    </row>
    <row r="211" spans="1:36" s="11" customFormat="1" ht="24.95" customHeight="1" outlineLevel="1" x14ac:dyDescent="0.25">
      <c r="A211" s="390">
        <v>63</v>
      </c>
      <c r="B211" s="390"/>
      <c r="C211" s="424" t="s">
        <v>778</v>
      </c>
      <c r="D211" s="494">
        <v>44911</v>
      </c>
      <c r="E211" s="260" t="s">
        <v>310</v>
      </c>
      <c r="F211" s="262" t="s">
        <v>751</v>
      </c>
      <c r="G211" s="360" t="s">
        <v>752</v>
      </c>
      <c r="H211" s="391"/>
      <c r="I211" s="391"/>
      <c r="J211" s="678"/>
      <c r="K211" s="79">
        <v>7250000</v>
      </c>
      <c r="L211" s="331"/>
      <c r="M211" s="28"/>
      <c r="N211" s="28"/>
      <c r="O211" s="288"/>
      <c r="P211" s="262"/>
      <c r="Q211" s="262"/>
      <c r="R211" s="95"/>
      <c r="S211" s="28"/>
      <c r="T211" s="28"/>
      <c r="U211" s="29">
        <f t="shared" si="58"/>
        <v>0</v>
      </c>
      <c r="V211" s="28"/>
      <c r="W211" s="28"/>
      <c r="X211" s="28"/>
      <c r="Y211" s="29">
        <f t="shared" si="59"/>
        <v>0</v>
      </c>
      <c r="Z211" s="28"/>
      <c r="AA211" s="28"/>
      <c r="AB211" s="28"/>
      <c r="AC211" s="29">
        <f t="shared" si="60"/>
        <v>0</v>
      </c>
      <c r="AD211" s="28"/>
      <c r="AE211" s="332"/>
      <c r="AF211" s="79">
        <v>7250000</v>
      </c>
      <c r="AG211" s="149">
        <f t="shared" ref="AG211:AG214" si="65">SUM(AD211:AF211)</f>
        <v>7250000</v>
      </c>
      <c r="AH211" s="29">
        <f t="shared" ref="AH211:AH214" si="66">SUM(U211,Y211,AC211,AG211)</f>
        <v>7250000</v>
      </c>
      <c r="AI211" s="109">
        <f t="shared" ref="AI211:AI214" si="67">IF(ISERROR(AH211/$J$148),0,AH211/$J$148)</f>
        <v>1.0946227292551611E-2</v>
      </c>
      <c r="AJ211" s="109">
        <f t="shared" ref="AJ211:AJ214" si="68">IF(ISERROR(AH211/$AH$676),"-",AH211/$AH$676)</f>
        <v>7.6463286396559081E-4</v>
      </c>
    </row>
    <row r="212" spans="1:36" s="11" customFormat="1" ht="24.95" customHeight="1" outlineLevel="1" x14ac:dyDescent="0.25">
      <c r="A212" s="390">
        <v>64</v>
      </c>
      <c r="B212" s="390"/>
      <c r="C212" s="424" t="s">
        <v>784</v>
      </c>
      <c r="D212" s="494">
        <v>44910</v>
      </c>
      <c r="E212" s="260" t="s">
        <v>928</v>
      </c>
      <c r="F212" s="262" t="s">
        <v>751</v>
      </c>
      <c r="G212" s="360" t="s">
        <v>752</v>
      </c>
      <c r="H212" s="391"/>
      <c r="I212" s="391"/>
      <c r="J212" s="678"/>
      <c r="K212" s="79">
        <v>38405000</v>
      </c>
      <c r="L212" s="331"/>
      <c r="M212" s="28"/>
      <c r="N212" s="28"/>
      <c r="O212" s="288"/>
      <c r="P212" s="262"/>
      <c r="Q212" s="262"/>
      <c r="R212" s="95"/>
      <c r="S212" s="28"/>
      <c r="T212" s="28"/>
      <c r="U212" s="29">
        <f t="shared" si="58"/>
        <v>0</v>
      </c>
      <c r="V212" s="28"/>
      <c r="W212" s="28"/>
      <c r="X212" s="28"/>
      <c r="Y212" s="29">
        <f t="shared" si="59"/>
        <v>0</v>
      </c>
      <c r="Z212" s="28"/>
      <c r="AA212" s="28"/>
      <c r="AB212" s="28"/>
      <c r="AC212" s="29">
        <f t="shared" si="60"/>
        <v>0</v>
      </c>
      <c r="AD212" s="28"/>
      <c r="AE212" s="332"/>
      <c r="AF212" s="79">
        <v>38405000</v>
      </c>
      <c r="AG212" s="149">
        <f t="shared" si="65"/>
        <v>38405000</v>
      </c>
      <c r="AH212" s="29">
        <f t="shared" si="66"/>
        <v>38405000</v>
      </c>
      <c r="AI212" s="109">
        <f t="shared" si="67"/>
        <v>5.7984808161440637E-2</v>
      </c>
      <c r="AJ212" s="109">
        <f t="shared" si="68"/>
        <v>4.0504448469791052E-3</v>
      </c>
    </row>
    <row r="213" spans="1:36" s="11" customFormat="1" ht="24.95" customHeight="1" outlineLevel="1" x14ac:dyDescent="0.25">
      <c r="A213" s="390">
        <v>65</v>
      </c>
      <c r="B213" s="390"/>
      <c r="C213" s="424" t="s">
        <v>929</v>
      </c>
      <c r="D213" s="494">
        <v>44907</v>
      </c>
      <c r="E213" s="260" t="s">
        <v>928</v>
      </c>
      <c r="F213" s="262" t="s">
        <v>751</v>
      </c>
      <c r="G213" s="360" t="s">
        <v>752</v>
      </c>
      <c r="H213" s="391"/>
      <c r="I213" s="391"/>
      <c r="J213" s="678"/>
      <c r="K213" s="79">
        <v>36941806</v>
      </c>
      <c r="L213" s="331"/>
      <c r="M213" s="28"/>
      <c r="N213" s="28"/>
      <c r="O213" s="288"/>
      <c r="P213" s="262"/>
      <c r="Q213" s="262"/>
      <c r="R213" s="95"/>
      <c r="S213" s="28"/>
      <c r="T213" s="28"/>
      <c r="U213" s="29">
        <f t="shared" si="58"/>
        <v>0</v>
      </c>
      <c r="V213" s="28"/>
      <c r="W213" s="28"/>
      <c r="X213" s="28"/>
      <c r="Y213" s="29">
        <f t="shared" si="59"/>
        <v>0</v>
      </c>
      <c r="Z213" s="28"/>
      <c r="AA213" s="28"/>
      <c r="AB213" s="28"/>
      <c r="AC213" s="29">
        <f t="shared" si="60"/>
        <v>0</v>
      </c>
      <c r="AD213" s="28"/>
      <c r="AE213" s="332"/>
      <c r="AF213" s="79">
        <v>36941806</v>
      </c>
      <c r="AG213" s="149">
        <f t="shared" si="65"/>
        <v>36941806</v>
      </c>
      <c r="AH213" s="29">
        <f t="shared" si="66"/>
        <v>36941806</v>
      </c>
      <c r="AI213" s="109">
        <f t="shared" si="67"/>
        <v>5.5775642079082324E-2</v>
      </c>
      <c r="AJ213" s="109">
        <f t="shared" si="68"/>
        <v>3.8961267478401715E-3</v>
      </c>
    </row>
    <row r="214" spans="1:36" s="11" customFormat="1" ht="24.95" customHeight="1" outlineLevel="1" x14ac:dyDescent="0.25">
      <c r="A214" s="390">
        <v>66</v>
      </c>
      <c r="B214" s="390"/>
      <c r="C214" s="424" t="s">
        <v>930</v>
      </c>
      <c r="D214" s="494">
        <v>44907</v>
      </c>
      <c r="E214" s="260" t="s">
        <v>300</v>
      </c>
      <c r="F214" s="262" t="s">
        <v>751</v>
      </c>
      <c r="G214" s="360" t="s">
        <v>752</v>
      </c>
      <c r="H214" s="391"/>
      <c r="I214" s="391"/>
      <c r="J214" s="679"/>
      <c r="K214" s="79">
        <v>11109000</v>
      </c>
      <c r="L214" s="331"/>
      <c r="M214" s="28"/>
      <c r="N214" s="28"/>
      <c r="O214" s="288"/>
      <c r="P214" s="262"/>
      <c r="Q214" s="262"/>
      <c r="R214" s="95"/>
      <c r="S214" s="28"/>
      <c r="T214" s="28"/>
      <c r="U214" s="29">
        <f t="shared" ref="U214" si="69">SUM(R214:T214)</f>
        <v>0</v>
      </c>
      <c r="V214" s="28"/>
      <c r="W214" s="28"/>
      <c r="X214" s="28"/>
      <c r="Y214" s="29">
        <f t="shared" ref="Y214" si="70">SUM(V214:X214)</f>
        <v>0</v>
      </c>
      <c r="Z214" s="28"/>
      <c r="AA214" s="28"/>
      <c r="AB214" s="28"/>
      <c r="AC214" s="29">
        <f t="shared" ref="AC214" si="71">SUM(Z214:AB214)</f>
        <v>0</v>
      </c>
      <c r="AD214" s="28"/>
      <c r="AE214" s="332"/>
      <c r="AF214" s="79">
        <v>11109000</v>
      </c>
      <c r="AG214" s="149">
        <f t="shared" si="65"/>
        <v>11109000</v>
      </c>
      <c r="AH214" s="29">
        <f t="shared" si="66"/>
        <v>11109000</v>
      </c>
      <c r="AI214" s="109">
        <f t="shared" si="67"/>
        <v>1.6772639861097359E-2</v>
      </c>
      <c r="AJ214" s="109">
        <f t="shared" si="68"/>
        <v>1.1716284807991376E-3</v>
      </c>
    </row>
    <row r="215" spans="1:36" s="11" customFormat="1" ht="12.75" customHeight="1" x14ac:dyDescent="0.25">
      <c r="A215" s="669" t="s">
        <v>57</v>
      </c>
      <c r="B215" s="579"/>
      <c r="C215" s="579"/>
      <c r="D215" s="579"/>
      <c r="E215" s="579"/>
      <c r="F215" s="579"/>
      <c r="G215" s="579"/>
      <c r="H215" s="579"/>
      <c r="I215" s="670"/>
      <c r="J215" s="222">
        <f>+J148</f>
        <v>662328655</v>
      </c>
      <c r="K215" s="222">
        <f>SUM(K149:K214)</f>
        <v>662328655</v>
      </c>
      <c r="L215" s="528"/>
      <c r="M215" s="222">
        <f>SUM(M149:M149)</f>
        <v>0</v>
      </c>
      <c r="N215" s="222">
        <f>SUM(N149:N149)</f>
        <v>0</v>
      </c>
      <c r="O215" s="222">
        <f>SUM(O149:O149)</f>
        <v>0</v>
      </c>
      <c r="P215" s="249"/>
      <c r="Q215" s="539"/>
      <c r="R215" s="222">
        <f>SUM(R149:R149)</f>
        <v>0</v>
      </c>
      <c r="S215" s="222">
        <f>SUM(S149:S149)</f>
        <v>0</v>
      </c>
      <c r="T215" s="222">
        <f>SUM(T149:T149)</f>
        <v>0</v>
      </c>
      <c r="U215" s="222">
        <f>SUM(U149:U214)</f>
        <v>0</v>
      </c>
      <c r="V215" s="222">
        <f>SUM(V149:V149)</f>
        <v>0</v>
      </c>
      <c r="W215" s="222">
        <f>SUM(W149:W149)</f>
        <v>0</v>
      </c>
      <c r="X215" s="222">
        <f>SUM(X149:X149)</f>
        <v>0</v>
      </c>
      <c r="Y215" s="222">
        <f>SUM(Y149:Y210)</f>
        <v>0</v>
      </c>
      <c r="Z215" s="222">
        <f>SUM(Z149:Z149)</f>
        <v>0</v>
      </c>
      <c r="AA215" s="222">
        <f>SUM(AA149:AA149)</f>
        <v>0</v>
      </c>
      <c r="AB215" s="222">
        <f>SUM(AB149:AB149)</f>
        <v>0</v>
      </c>
      <c r="AC215" s="222">
        <f>SUM(AC149:AC214)</f>
        <v>0</v>
      </c>
      <c r="AD215" s="222">
        <f>SUM(AD149:AD210)</f>
        <v>0</v>
      </c>
      <c r="AE215" s="222">
        <f>SUM(AE149:AE214)</f>
        <v>197697852</v>
      </c>
      <c r="AF215" s="222">
        <f>SUM(AF149:AF214)</f>
        <v>464630803</v>
      </c>
      <c r="AG215" s="222">
        <f>SUM(AG149:AG214)</f>
        <v>662328655</v>
      </c>
      <c r="AH215" s="222">
        <f>SUM(AH149:AH214)</f>
        <v>662328655</v>
      </c>
      <c r="AI215" s="230">
        <f>IF(ISERROR(AH215/J215),0,AH215/J215)</f>
        <v>1</v>
      </c>
      <c r="AJ215" s="230">
        <f>IF(ISERROR(AH215/$AH$676),0,AH215/$AH$676)</f>
        <v>6.9853552601258986E-2</v>
      </c>
    </row>
    <row r="216" spans="1:36" ht="12.75" customHeight="1" x14ac:dyDescent="0.25">
      <c r="A216" s="620" t="s">
        <v>58</v>
      </c>
      <c r="B216" s="621"/>
      <c r="C216" s="621"/>
      <c r="D216" s="621"/>
      <c r="E216" s="622"/>
      <c r="F216" s="16"/>
      <c r="G216" s="5"/>
      <c r="H216" s="17"/>
      <c r="I216" s="17"/>
      <c r="J216" s="628">
        <v>743372704</v>
      </c>
      <c r="K216" s="7"/>
      <c r="L216" s="18"/>
      <c r="M216" s="19"/>
      <c r="N216" s="19"/>
      <c r="O216" s="19"/>
      <c r="P216" s="5"/>
      <c r="Q216" s="20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108"/>
      <c r="AJ216" s="108"/>
    </row>
    <row r="217" spans="1:36" s="11" customFormat="1" ht="24.75" customHeight="1" outlineLevel="1" x14ac:dyDescent="0.25">
      <c r="A217" s="22">
        <v>1</v>
      </c>
      <c r="B217" s="22"/>
      <c r="C217" s="286" t="s">
        <v>931</v>
      </c>
      <c r="D217" s="494">
        <v>44503</v>
      </c>
      <c r="E217" s="77" t="s">
        <v>380</v>
      </c>
      <c r="F217" s="74" t="s">
        <v>751</v>
      </c>
      <c r="G217" s="176" t="s">
        <v>752</v>
      </c>
      <c r="H217" s="25"/>
      <c r="I217" s="25"/>
      <c r="J217" s="629"/>
      <c r="K217" s="252">
        <v>10920455</v>
      </c>
      <c r="L217" s="78"/>
      <c r="M217" s="28"/>
      <c r="N217" s="28"/>
      <c r="O217" s="28"/>
      <c r="P217" s="78"/>
      <c r="Q217" s="78"/>
      <c r="R217" s="28"/>
      <c r="S217" s="28"/>
      <c r="T217" s="28"/>
      <c r="U217" s="29">
        <f>SUM(R217:T217)</f>
        <v>0</v>
      </c>
      <c r="V217" s="28"/>
      <c r="W217" s="28"/>
      <c r="X217" s="28"/>
      <c r="Y217" s="29">
        <f>SUM(V217:X217)</f>
        <v>0</v>
      </c>
      <c r="Z217" s="28"/>
      <c r="AA217" s="28"/>
      <c r="AB217" s="28"/>
      <c r="AC217" s="29">
        <f>SUM(Z217:AB217)</f>
        <v>0</v>
      </c>
      <c r="AD217" s="28"/>
      <c r="AE217" s="28"/>
      <c r="AF217" s="252">
        <v>10920455</v>
      </c>
      <c r="AG217" s="29">
        <f>SUM(AD217:AF217)</f>
        <v>10920455</v>
      </c>
      <c r="AH217" s="29">
        <f t="shared" ref="AH217" si="72">SUM(U217,Y217,AC217,AG217)</f>
        <v>10920455</v>
      </c>
      <c r="AI217" s="109">
        <f>IF(ISERROR(AH217/$J$216),0,AH217/$J$216)</f>
        <v>1.469041698899937E-2</v>
      </c>
      <c r="AJ217" s="109">
        <f t="shared" ref="AJ217:AJ248" si="73">IF(ISERROR(AH217/$AH$676),"-",AH217/$AH$676)</f>
        <v>1.1517432803389456E-3</v>
      </c>
    </row>
    <row r="218" spans="1:36" s="11" customFormat="1" ht="24.95" customHeight="1" outlineLevel="1" x14ac:dyDescent="0.25">
      <c r="A218" s="22">
        <v>2</v>
      </c>
      <c r="B218" s="22"/>
      <c r="C218" s="286" t="s">
        <v>932</v>
      </c>
      <c r="D218" s="494">
        <v>44504</v>
      </c>
      <c r="E218" s="77" t="s">
        <v>348</v>
      </c>
      <c r="F218" s="74" t="s">
        <v>751</v>
      </c>
      <c r="G218" s="176" t="s">
        <v>752</v>
      </c>
      <c r="H218" s="25"/>
      <c r="I218" s="25"/>
      <c r="J218" s="629"/>
      <c r="K218" s="252">
        <v>10237926</v>
      </c>
      <c r="L218" s="78"/>
      <c r="M218" s="28"/>
      <c r="N218" s="28"/>
      <c r="O218" s="28"/>
      <c r="P218" s="78"/>
      <c r="Q218" s="78"/>
      <c r="R218" s="28"/>
      <c r="S218" s="28"/>
      <c r="T218" s="28"/>
      <c r="U218" s="29">
        <f t="shared" ref="U218:U276" si="74">SUM(R218:T218)</f>
        <v>0</v>
      </c>
      <c r="V218" s="28"/>
      <c r="W218" s="28"/>
      <c r="X218" s="28"/>
      <c r="Y218" s="29">
        <f t="shared" ref="Y218:Y276" si="75">SUM(V218:X218)</f>
        <v>0</v>
      </c>
      <c r="Z218" s="28"/>
      <c r="AA218" s="28"/>
      <c r="AB218" s="28"/>
      <c r="AC218" s="29">
        <f t="shared" ref="AC218:AC276" si="76">SUM(Z218:AB218)</f>
        <v>0</v>
      </c>
      <c r="AD218" s="28"/>
      <c r="AE218" s="28"/>
      <c r="AF218" s="252">
        <v>10237926</v>
      </c>
      <c r="AG218" s="29">
        <f t="shared" ref="AG218:AG276" si="77">SUM(AD218:AF218)</f>
        <v>10237926</v>
      </c>
      <c r="AH218" s="29">
        <f t="shared" ref="AH218:AH276" si="78">SUM(U218,Y218,AC218,AG218)</f>
        <v>10237926</v>
      </c>
      <c r="AI218" s="109">
        <f t="shared" ref="AI218:AI276" si="79">IF(ISERROR(AH218/$J$216),0,AH218/$J$216)</f>
        <v>1.3772265170500529E-2</v>
      </c>
      <c r="AJ218" s="109">
        <f t="shared" si="73"/>
        <v>1.0797592659927979E-3</v>
      </c>
    </row>
    <row r="219" spans="1:36" s="11" customFormat="1" ht="24.95" customHeight="1" outlineLevel="1" x14ac:dyDescent="0.25">
      <c r="A219" s="22">
        <v>3</v>
      </c>
      <c r="B219" s="22"/>
      <c r="C219" s="286" t="s">
        <v>933</v>
      </c>
      <c r="D219" s="494">
        <v>44504</v>
      </c>
      <c r="E219" s="77" t="s">
        <v>346</v>
      </c>
      <c r="F219" s="74" t="s">
        <v>751</v>
      </c>
      <c r="G219" s="176" t="s">
        <v>752</v>
      </c>
      <c r="H219" s="25"/>
      <c r="I219" s="25"/>
      <c r="J219" s="629"/>
      <c r="K219" s="252">
        <v>10920455</v>
      </c>
      <c r="L219" s="78"/>
      <c r="M219" s="28"/>
      <c r="N219" s="28"/>
      <c r="O219" s="28"/>
      <c r="P219" s="78"/>
      <c r="Q219" s="78"/>
      <c r="R219" s="28"/>
      <c r="S219" s="28"/>
      <c r="T219" s="28"/>
      <c r="U219" s="29">
        <f t="shared" si="74"/>
        <v>0</v>
      </c>
      <c r="V219" s="28"/>
      <c r="W219" s="28"/>
      <c r="X219" s="28"/>
      <c r="Y219" s="29">
        <f t="shared" si="75"/>
        <v>0</v>
      </c>
      <c r="Z219" s="28"/>
      <c r="AA219" s="28"/>
      <c r="AB219" s="28"/>
      <c r="AC219" s="29">
        <f t="shared" si="76"/>
        <v>0</v>
      </c>
      <c r="AD219" s="28"/>
      <c r="AE219" s="28"/>
      <c r="AF219" s="252">
        <v>10920455</v>
      </c>
      <c r="AG219" s="29">
        <f t="shared" si="77"/>
        <v>10920455</v>
      </c>
      <c r="AH219" s="29">
        <f t="shared" si="78"/>
        <v>10920455</v>
      </c>
      <c r="AI219" s="109">
        <f t="shared" si="79"/>
        <v>1.469041698899937E-2</v>
      </c>
      <c r="AJ219" s="109">
        <f t="shared" si="73"/>
        <v>1.1517432803389456E-3</v>
      </c>
    </row>
    <row r="220" spans="1:36" s="11" customFormat="1" ht="24.95" customHeight="1" outlineLevel="1" x14ac:dyDescent="0.25">
      <c r="A220" s="22">
        <v>4</v>
      </c>
      <c r="B220" s="22"/>
      <c r="C220" s="286" t="s">
        <v>783</v>
      </c>
      <c r="D220" s="494">
        <v>44504</v>
      </c>
      <c r="E220" s="77" t="s">
        <v>350</v>
      </c>
      <c r="F220" s="74" t="s">
        <v>751</v>
      </c>
      <c r="G220" s="176" t="s">
        <v>752</v>
      </c>
      <c r="H220" s="25"/>
      <c r="I220" s="25"/>
      <c r="J220" s="629"/>
      <c r="K220" s="252">
        <v>11847871</v>
      </c>
      <c r="L220" s="78"/>
      <c r="M220" s="28"/>
      <c r="N220" s="28"/>
      <c r="O220" s="28"/>
      <c r="P220" s="78"/>
      <c r="Q220" s="78"/>
      <c r="R220" s="28"/>
      <c r="S220" s="28"/>
      <c r="T220" s="28"/>
      <c r="U220" s="29">
        <f t="shared" si="74"/>
        <v>0</v>
      </c>
      <c r="V220" s="28"/>
      <c r="W220" s="28"/>
      <c r="X220" s="28"/>
      <c r="Y220" s="29">
        <f t="shared" si="75"/>
        <v>0</v>
      </c>
      <c r="Z220" s="28"/>
      <c r="AA220" s="28"/>
      <c r="AB220" s="28"/>
      <c r="AC220" s="29">
        <f t="shared" si="76"/>
        <v>0</v>
      </c>
      <c r="AD220" s="28"/>
      <c r="AE220" s="28"/>
      <c r="AF220" s="252">
        <v>11847871</v>
      </c>
      <c r="AG220" s="29">
        <f t="shared" si="77"/>
        <v>11847871</v>
      </c>
      <c r="AH220" s="29">
        <f t="shared" si="78"/>
        <v>11847871</v>
      </c>
      <c r="AI220" s="109">
        <f t="shared" si="79"/>
        <v>1.5937995754011437E-2</v>
      </c>
      <c r="AJ220" s="109">
        <f t="shared" si="73"/>
        <v>1.2495546944310163E-3</v>
      </c>
    </row>
    <row r="221" spans="1:36" s="11" customFormat="1" ht="24.95" customHeight="1" outlineLevel="1" x14ac:dyDescent="0.25">
      <c r="A221" s="22">
        <v>5</v>
      </c>
      <c r="B221" s="22"/>
      <c r="C221" s="286" t="s">
        <v>163</v>
      </c>
      <c r="D221" s="494">
        <v>44504</v>
      </c>
      <c r="E221" s="77" t="s">
        <v>336</v>
      </c>
      <c r="F221" s="74" t="s">
        <v>751</v>
      </c>
      <c r="G221" s="176" t="s">
        <v>752</v>
      </c>
      <c r="H221" s="25"/>
      <c r="I221" s="25"/>
      <c r="J221" s="629"/>
      <c r="K221" s="252">
        <v>10693653</v>
      </c>
      <c r="L221" s="78"/>
      <c r="M221" s="28"/>
      <c r="N221" s="28"/>
      <c r="O221" s="28"/>
      <c r="P221" s="78"/>
      <c r="Q221" s="78"/>
      <c r="R221" s="28"/>
      <c r="S221" s="28"/>
      <c r="T221" s="28"/>
      <c r="U221" s="29">
        <f t="shared" si="74"/>
        <v>0</v>
      </c>
      <c r="V221" s="28"/>
      <c r="W221" s="28"/>
      <c r="X221" s="28"/>
      <c r="Y221" s="29">
        <f t="shared" si="75"/>
        <v>0</v>
      </c>
      <c r="Z221" s="28"/>
      <c r="AA221" s="28"/>
      <c r="AB221" s="28"/>
      <c r="AC221" s="29">
        <f t="shared" si="76"/>
        <v>0</v>
      </c>
      <c r="AD221" s="28"/>
      <c r="AE221" s="252">
        <v>10693653</v>
      </c>
      <c r="AF221" s="252"/>
      <c r="AG221" s="29">
        <f t="shared" si="77"/>
        <v>10693653</v>
      </c>
      <c r="AH221" s="29">
        <f t="shared" si="78"/>
        <v>10693653</v>
      </c>
      <c r="AI221" s="109">
        <f t="shared" si="79"/>
        <v>1.4385318350349329E-2</v>
      </c>
      <c r="AJ221" s="109">
        <f t="shared" si="73"/>
        <v>1.1278232440888596E-3</v>
      </c>
    </row>
    <row r="222" spans="1:36" s="11" customFormat="1" ht="24.95" customHeight="1" outlineLevel="1" x14ac:dyDescent="0.25">
      <c r="A222" s="22">
        <v>6</v>
      </c>
      <c r="B222" s="22"/>
      <c r="C222" s="286" t="s">
        <v>189</v>
      </c>
      <c r="D222" s="494">
        <v>44532</v>
      </c>
      <c r="E222" s="77" t="s">
        <v>390</v>
      </c>
      <c r="F222" s="74" t="s">
        <v>751</v>
      </c>
      <c r="G222" s="176" t="s">
        <v>752</v>
      </c>
      <c r="H222" s="25"/>
      <c r="I222" s="25"/>
      <c r="J222" s="629"/>
      <c r="K222" s="252">
        <v>29480440</v>
      </c>
      <c r="L222" s="78"/>
      <c r="M222" s="28"/>
      <c r="N222" s="28"/>
      <c r="O222" s="28"/>
      <c r="P222" s="78"/>
      <c r="Q222" s="78"/>
      <c r="R222" s="28"/>
      <c r="S222" s="28"/>
      <c r="T222" s="28"/>
      <c r="U222" s="29">
        <f t="shared" si="74"/>
        <v>0</v>
      </c>
      <c r="V222" s="28"/>
      <c r="W222" s="28"/>
      <c r="X222" s="28"/>
      <c r="Y222" s="29">
        <f t="shared" si="75"/>
        <v>0</v>
      </c>
      <c r="Z222" s="28"/>
      <c r="AA222" s="28"/>
      <c r="AB222" s="28"/>
      <c r="AC222" s="29">
        <f t="shared" si="76"/>
        <v>0</v>
      </c>
      <c r="AD222" s="28"/>
      <c r="AE222" s="252">
        <v>29480440</v>
      </c>
      <c r="AF222" s="252"/>
      <c r="AG222" s="29">
        <f t="shared" si="77"/>
        <v>29480440</v>
      </c>
      <c r="AH222" s="29">
        <f t="shared" si="78"/>
        <v>29480440</v>
      </c>
      <c r="AI222" s="109">
        <f t="shared" si="79"/>
        <v>3.9657684283225983E-2</v>
      </c>
      <c r="AJ222" s="109">
        <f t="shared" si="73"/>
        <v>3.1092018300918288E-3</v>
      </c>
    </row>
    <row r="223" spans="1:36" s="11" customFormat="1" ht="24.95" customHeight="1" outlineLevel="1" x14ac:dyDescent="0.25">
      <c r="A223" s="22">
        <v>7</v>
      </c>
      <c r="B223" s="22"/>
      <c r="C223" s="286" t="s">
        <v>934</v>
      </c>
      <c r="D223" s="494">
        <v>44504</v>
      </c>
      <c r="E223" s="77" t="s">
        <v>355</v>
      </c>
      <c r="F223" s="74" t="s">
        <v>751</v>
      </c>
      <c r="G223" s="176" t="s">
        <v>752</v>
      </c>
      <c r="H223" s="25"/>
      <c r="I223" s="25"/>
      <c r="J223" s="629"/>
      <c r="K223" s="252">
        <v>11376181</v>
      </c>
      <c r="L223" s="78"/>
      <c r="M223" s="28"/>
      <c r="N223" s="28"/>
      <c r="O223" s="28"/>
      <c r="P223" s="78"/>
      <c r="Q223" s="78"/>
      <c r="R223" s="28"/>
      <c r="S223" s="28"/>
      <c r="T223" s="28"/>
      <c r="U223" s="29">
        <f t="shared" si="74"/>
        <v>0</v>
      </c>
      <c r="V223" s="28"/>
      <c r="W223" s="28"/>
      <c r="X223" s="28"/>
      <c r="Y223" s="29">
        <f t="shared" si="75"/>
        <v>0</v>
      </c>
      <c r="Z223" s="28"/>
      <c r="AA223" s="28"/>
      <c r="AB223" s="28"/>
      <c r="AC223" s="29">
        <f t="shared" si="76"/>
        <v>0</v>
      </c>
      <c r="AD223" s="28"/>
      <c r="AE223" s="252">
        <v>11376181</v>
      </c>
      <c r="AF223" s="252"/>
      <c r="AG223" s="29">
        <f t="shared" si="77"/>
        <v>11376181</v>
      </c>
      <c r="AH223" s="29">
        <f t="shared" si="78"/>
        <v>11376181</v>
      </c>
      <c r="AI223" s="109">
        <f t="shared" si="79"/>
        <v>1.5303468823627939E-2</v>
      </c>
      <c r="AJ223" s="109">
        <f t="shared" si="73"/>
        <v>1.1998071529684053E-3</v>
      </c>
    </row>
    <row r="224" spans="1:36" s="11" customFormat="1" ht="24.95" customHeight="1" outlineLevel="1" x14ac:dyDescent="0.25">
      <c r="A224" s="22">
        <v>8</v>
      </c>
      <c r="B224" s="22"/>
      <c r="C224" s="286" t="s">
        <v>935</v>
      </c>
      <c r="D224" s="494">
        <v>44504</v>
      </c>
      <c r="E224" s="77" t="s">
        <v>338</v>
      </c>
      <c r="F224" s="74" t="s">
        <v>751</v>
      </c>
      <c r="G224" s="176" t="s">
        <v>752</v>
      </c>
      <c r="H224" s="25"/>
      <c r="I224" s="25"/>
      <c r="J224" s="629"/>
      <c r="K224" s="252">
        <v>10920455</v>
      </c>
      <c r="L224" s="78"/>
      <c r="M224" s="28"/>
      <c r="N224" s="28"/>
      <c r="O224" s="28"/>
      <c r="P224" s="78"/>
      <c r="Q224" s="78"/>
      <c r="R224" s="28"/>
      <c r="S224" s="28"/>
      <c r="T224" s="28"/>
      <c r="U224" s="29">
        <f t="shared" si="74"/>
        <v>0</v>
      </c>
      <c r="V224" s="28"/>
      <c r="W224" s="28"/>
      <c r="X224" s="28"/>
      <c r="Y224" s="29">
        <f t="shared" si="75"/>
        <v>0</v>
      </c>
      <c r="Z224" s="28"/>
      <c r="AA224" s="28"/>
      <c r="AB224" s="28"/>
      <c r="AC224" s="29">
        <f t="shared" si="76"/>
        <v>0</v>
      </c>
      <c r="AD224" s="28"/>
      <c r="AE224" s="252">
        <v>10920455</v>
      </c>
      <c r="AF224" s="252"/>
      <c r="AG224" s="29">
        <f t="shared" si="77"/>
        <v>10920455</v>
      </c>
      <c r="AH224" s="29">
        <f t="shared" si="78"/>
        <v>10920455</v>
      </c>
      <c r="AI224" s="109">
        <f t="shared" si="79"/>
        <v>1.469041698899937E-2</v>
      </c>
      <c r="AJ224" s="109">
        <f t="shared" si="73"/>
        <v>1.1517432803389456E-3</v>
      </c>
    </row>
    <row r="225" spans="1:36" s="11" customFormat="1" ht="24.95" customHeight="1" outlineLevel="1" x14ac:dyDescent="0.25">
      <c r="A225" s="22">
        <v>9</v>
      </c>
      <c r="B225" s="22"/>
      <c r="C225" s="286" t="s">
        <v>936</v>
      </c>
      <c r="D225" s="494">
        <v>44505</v>
      </c>
      <c r="E225" s="77" t="s">
        <v>359</v>
      </c>
      <c r="F225" s="74" t="s">
        <v>751</v>
      </c>
      <c r="G225" s="176" t="s">
        <v>752</v>
      </c>
      <c r="H225" s="25"/>
      <c r="I225" s="25"/>
      <c r="J225" s="629"/>
      <c r="K225" s="252">
        <v>11376181</v>
      </c>
      <c r="L225" s="78"/>
      <c r="M225" s="28"/>
      <c r="N225" s="28"/>
      <c r="O225" s="28"/>
      <c r="P225" s="78"/>
      <c r="Q225" s="78"/>
      <c r="R225" s="28"/>
      <c r="S225" s="28"/>
      <c r="T225" s="28"/>
      <c r="U225" s="29">
        <f t="shared" si="74"/>
        <v>0</v>
      </c>
      <c r="V225" s="28"/>
      <c r="W225" s="28"/>
      <c r="X225" s="28"/>
      <c r="Y225" s="29">
        <f t="shared" si="75"/>
        <v>0</v>
      </c>
      <c r="Z225" s="28"/>
      <c r="AA225" s="28"/>
      <c r="AB225" s="28"/>
      <c r="AC225" s="29">
        <f t="shared" si="76"/>
        <v>0</v>
      </c>
      <c r="AD225" s="28"/>
      <c r="AE225" s="252">
        <v>11376181</v>
      </c>
      <c r="AF225" s="252"/>
      <c r="AG225" s="29">
        <f t="shared" si="77"/>
        <v>11376181</v>
      </c>
      <c r="AH225" s="29">
        <f t="shared" si="78"/>
        <v>11376181</v>
      </c>
      <c r="AI225" s="109">
        <f t="shared" si="79"/>
        <v>1.5303468823627939E-2</v>
      </c>
      <c r="AJ225" s="109">
        <f t="shared" si="73"/>
        <v>1.1998071529684053E-3</v>
      </c>
    </row>
    <row r="226" spans="1:36" s="11" customFormat="1" ht="24.95" customHeight="1" outlineLevel="1" x14ac:dyDescent="0.25">
      <c r="A226" s="22">
        <v>10</v>
      </c>
      <c r="B226" s="22"/>
      <c r="C226" s="286" t="s">
        <v>937</v>
      </c>
      <c r="D226" s="494">
        <v>44504</v>
      </c>
      <c r="E226" s="77" t="s">
        <v>364</v>
      </c>
      <c r="F226" s="74" t="s">
        <v>751</v>
      </c>
      <c r="G226" s="176" t="s">
        <v>752</v>
      </c>
      <c r="H226" s="25"/>
      <c r="I226" s="25"/>
      <c r="J226" s="629"/>
      <c r="K226" s="252">
        <v>10920455</v>
      </c>
      <c r="L226" s="78"/>
      <c r="M226" s="28"/>
      <c r="N226" s="28"/>
      <c r="O226" s="28"/>
      <c r="P226" s="78"/>
      <c r="Q226" s="78"/>
      <c r="R226" s="28"/>
      <c r="S226" s="28"/>
      <c r="T226" s="28"/>
      <c r="U226" s="29">
        <f t="shared" si="74"/>
        <v>0</v>
      </c>
      <c r="V226" s="28"/>
      <c r="W226" s="28"/>
      <c r="X226" s="28"/>
      <c r="Y226" s="29">
        <f t="shared" si="75"/>
        <v>0</v>
      </c>
      <c r="Z226" s="28"/>
      <c r="AA226" s="28"/>
      <c r="AB226" s="28"/>
      <c r="AC226" s="29">
        <f t="shared" si="76"/>
        <v>0</v>
      </c>
      <c r="AD226" s="28"/>
      <c r="AE226" s="252">
        <v>10920455</v>
      </c>
      <c r="AF226" s="252"/>
      <c r="AG226" s="29">
        <f t="shared" si="77"/>
        <v>10920455</v>
      </c>
      <c r="AH226" s="29">
        <f t="shared" si="78"/>
        <v>10920455</v>
      </c>
      <c r="AI226" s="109">
        <f t="shared" si="79"/>
        <v>1.469041698899937E-2</v>
      </c>
      <c r="AJ226" s="109">
        <f t="shared" si="73"/>
        <v>1.1517432803389456E-3</v>
      </c>
    </row>
    <row r="227" spans="1:36" s="11" customFormat="1" ht="24.95" customHeight="1" outlineLevel="1" x14ac:dyDescent="0.25">
      <c r="A227" s="22">
        <v>11</v>
      </c>
      <c r="B227" s="22"/>
      <c r="C227" s="286" t="s">
        <v>938</v>
      </c>
      <c r="D227" s="494">
        <v>44504</v>
      </c>
      <c r="E227" s="77" t="s">
        <v>378</v>
      </c>
      <c r="F227" s="74" t="s">
        <v>751</v>
      </c>
      <c r="G227" s="176" t="s">
        <v>752</v>
      </c>
      <c r="H227" s="25"/>
      <c r="I227" s="25"/>
      <c r="J227" s="629"/>
      <c r="K227" s="252">
        <v>11376181</v>
      </c>
      <c r="L227" s="78"/>
      <c r="M227" s="28"/>
      <c r="N227" s="28"/>
      <c r="O227" s="28"/>
      <c r="P227" s="78"/>
      <c r="Q227" s="78"/>
      <c r="R227" s="28"/>
      <c r="S227" s="28"/>
      <c r="T227" s="28"/>
      <c r="U227" s="29">
        <f t="shared" si="74"/>
        <v>0</v>
      </c>
      <c r="V227" s="28"/>
      <c r="W227" s="28"/>
      <c r="X227" s="28"/>
      <c r="Y227" s="29">
        <f t="shared" si="75"/>
        <v>0</v>
      </c>
      <c r="Z227" s="28"/>
      <c r="AA227" s="28"/>
      <c r="AB227" s="28"/>
      <c r="AC227" s="29">
        <f t="shared" si="76"/>
        <v>0</v>
      </c>
      <c r="AD227" s="28"/>
      <c r="AE227" s="252">
        <v>11376181</v>
      </c>
      <c r="AF227" s="252"/>
      <c r="AG227" s="29">
        <f t="shared" si="77"/>
        <v>11376181</v>
      </c>
      <c r="AH227" s="29">
        <f t="shared" si="78"/>
        <v>11376181</v>
      </c>
      <c r="AI227" s="109">
        <f t="shared" si="79"/>
        <v>1.5303468823627939E-2</v>
      </c>
      <c r="AJ227" s="109">
        <f t="shared" si="73"/>
        <v>1.1998071529684053E-3</v>
      </c>
    </row>
    <row r="228" spans="1:36" s="11" customFormat="1" ht="24.95" customHeight="1" outlineLevel="1" x14ac:dyDescent="0.25">
      <c r="A228" s="22">
        <v>12</v>
      </c>
      <c r="B228" s="22"/>
      <c r="C228" s="286" t="s">
        <v>939</v>
      </c>
      <c r="D228" s="494">
        <v>44503</v>
      </c>
      <c r="E228" s="77" t="s">
        <v>361</v>
      </c>
      <c r="F228" s="74" t="s">
        <v>751</v>
      </c>
      <c r="G228" s="176" t="s">
        <v>752</v>
      </c>
      <c r="H228" s="25"/>
      <c r="I228" s="25"/>
      <c r="J228" s="629"/>
      <c r="K228" s="252">
        <v>10237926</v>
      </c>
      <c r="L228" s="78"/>
      <c r="M228" s="28"/>
      <c r="N228" s="28"/>
      <c r="O228" s="28"/>
      <c r="P228" s="78"/>
      <c r="Q228" s="78"/>
      <c r="R228" s="28"/>
      <c r="S228" s="28"/>
      <c r="T228" s="28"/>
      <c r="U228" s="29">
        <f t="shared" si="74"/>
        <v>0</v>
      </c>
      <c r="V228" s="28"/>
      <c r="W228" s="28"/>
      <c r="X228" s="28"/>
      <c r="Y228" s="29">
        <f t="shared" si="75"/>
        <v>0</v>
      </c>
      <c r="Z228" s="28"/>
      <c r="AA228" s="28"/>
      <c r="AB228" s="28"/>
      <c r="AC228" s="29">
        <f t="shared" si="76"/>
        <v>0</v>
      </c>
      <c r="AD228" s="28"/>
      <c r="AE228" s="28"/>
      <c r="AF228" s="252">
        <v>10237926</v>
      </c>
      <c r="AG228" s="29">
        <f t="shared" si="77"/>
        <v>10237926</v>
      </c>
      <c r="AH228" s="29">
        <f t="shared" si="78"/>
        <v>10237926</v>
      </c>
      <c r="AI228" s="109">
        <f t="shared" si="79"/>
        <v>1.3772265170500529E-2</v>
      </c>
      <c r="AJ228" s="109">
        <f t="shared" si="73"/>
        <v>1.0797592659927979E-3</v>
      </c>
    </row>
    <row r="229" spans="1:36" s="11" customFormat="1" ht="24.95" customHeight="1" outlineLevel="1" x14ac:dyDescent="0.25">
      <c r="A229" s="22">
        <v>13</v>
      </c>
      <c r="B229" s="22"/>
      <c r="C229" s="286" t="s">
        <v>940</v>
      </c>
      <c r="D229" s="494">
        <v>44503</v>
      </c>
      <c r="E229" s="77" t="s">
        <v>344</v>
      </c>
      <c r="F229" s="74" t="s">
        <v>751</v>
      </c>
      <c r="G229" s="176" t="s">
        <v>752</v>
      </c>
      <c r="H229" s="25"/>
      <c r="I229" s="25"/>
      <c r="J229" s="629"/>
      <c r="K229" s="252">
        <v>6825284</v>
      </c>
      <c r="L229" s="78"/>
      <c r="M229" s="28"/>
      <c r="N229" s="28"/>
      <c r="O229" s="28"/>
      <c r="P229" s="78"/>
      <c r="Q229" s="78"/>
      <c r="R229" s="28"/>
      <c r="S229" s="28"/>
      <c r="T229" s="28"/>
      <c r="U229" s="29">
        <f t="shared" si="74"/>
        <v>0</v>
      </c>
      <c r="V229" s="28"/>
      <c r="W229" s="28"/>
      <c r="X229" s="28"/>
      <c r="Y229" s="29">
        <f t="shared" si="75"/>
        <v>0</v>
      </c>
      <c r="Z229" s="28"/>
      <c r="AA229" s="28"/>
      <c r="AB229" s="28"/>
      <c r="AC229" s="29">
        <f t="shared" si="76"/>
        <v>0</v>
      </c>
      <c r="AD229" s="28"/>
      <c r="AE229" s="28"/>
      <c r="AF229" s="252">
        <v>6825284</v>
      </c>
      <c r="AG229" s="29">
        <f t="shared" si="77"/>
        <v>6825284</v>
      </c>
      <c r="AH229" s="29">
        <f t="shared" si="78"/>
        <v>6825284</v>
      </c>
      <c r="AI229" s="109">
        <f t="shared" si="79"/>
        <v>9.1815101136670206E-3</v>
      </c>
      <c r="AJ229" s="109">
        <f t="shared" si="73"/>
        <v>7.1983951066186523E-4</v>
      </c>
    </row>
    <row r="230" spans="1:36" s="11" customFormat="1" ht="24.95" customHeight="1" outlineLevel="1" x14ac:dyDescent="0.25">
      <c r="A230" s="22">
        <v>14</v>
      </c>
      <c r="B230" s="22"/>
      <c r="C230" s="286" t="s">
        <v>179</v>
      </c>
      <c r="D230" s="494">
        <v>44503</v>
      </c>
      <c r="E230" s="77" t="s">
        <v>357</v>
      </c>
      <c r="F230" s="74" t="s">
        <v>751</v>
      </c>
      <c r="G230" s="176" t="s">
        <v>752</v>
      </c>
      <c r="H230" s="25"/>
      <c r="I230" s="25"/>
      <c r="J230" s="629"/>
      <c r="K230" s="252">
        <v>8646068</v>
      </c>
      <c r="L230" s="78"/>
      <c r="M230" s="28"/>
      <c r="N230" s="28"/>
      <c r="O230" s="28"/>
      <c r="P230" s="78"/>
      <c r="Q230" s="78"/>
      <c r="R230" s="28"/>
      <c r="S230" s="28"/>
      <c r="T230" s="28"/>
      <c r="U230" s="29">
        <f t="shared" si="74"/>
        <v>0</v>
      </c>
      <c r="V230" s="28"/>
      <c r="W230" s="28"/>
      <c r="X230" s="28"/>
      <c r="Y230" s="29">
        <f t="shared" si="75"/>
        <v>0</v>
      </c>
      <c r="Z230" s="28"/>
      <c r="AA230" s="28"/>
      <c r="AB230" s="28"/>
      <c r="AC230" s="29">
        <f t="shared" si="76"/>
        <v>0</v>
      </c>
      <c r="AD230" s="28"/>
      <c r="AE230" s="28"/>
      <c r="AF230" s="252">
        <v>8646068</v>
      </c>
      <c r="AG230" s="29">
        <f t="shared" si="77"/>
        <v>8646068</v>
      </c>
      <c r="AH230" s="29">
        <f t="shared" si="78"/>
        <v>8646068</v>
      </c>
      <c r="AI230" s="109">
        <f t="shared" si="79"/>
        <v>1.1630865585293269E-2</v>
      </c>
      <c r="AJ230" s="109">
        <f t="shared" si="73"/>
        <v>9.1187141198362037E-4</v>
      </c>
    </row>
    <row r="231" spans="1:36" s="11" customFormat="1" ht="24.95" customHeight="1" outlineLevel="1" x14ac:dyDescent="0.25">
      <c r="A231" s="22">
        <v>15</v>
      </c>
      <c r="B231" s="22"/>
      <c r="C231" s="286" t="s">
        <v>941</v>
      </c>
      <c r="D231" s="494">
        <v>44504</v>
      </c>
      <c r="E231" s="77" t="s">
        <v>366</v>
      </c>
      <c r="F231" s="74" t="s">
        <v>751</v>
      </c>
      <c r="G231" s="176" t="s">
        <v>752</v>
      </c>
      <c r="H231" s="25"/>
      <c r="I231" s="25"/>
      <c r="J231" s="629"/>
      <c r="K231" s="252">
        <v>11847871</v>
      </c>
      <c r="L231" s="78"/>
      <c r="M231" s="28"/>
      <c r="N231" s="28"/>
      <c r="O231" s="28"/>
      <c r="P231" s="78"/>
      <c r="Q231" s="78"/>
      <c r="R231" s="28"/>
      <c r="S231" s="28"/>
      <c r="T231" s="28"/>
      <c r="U231" s="29">
        <f t="shared" si="74"/>
        <v>0</v>
      </c>
      <c r="V231" s="28"/>
      <c r="W231" s="28"/>
      <c r="X231" s="28"/>
      <c r="Y231" s="29">
        <f t="shared" si="75"/>
        <v>0</v>
      </c>
      <c r="Z231" s="28"/>
      <c r="AA231" s="28"/>
      <c r="AB231" s="28"/>
      <c r="AC231" s="29">
        <f t="shared" si="76"/>
        <v>0</v>
      </c>
      <c r="AD231" s="28"/>
      <c r="AE231" s="252">
        <v>11847871</v>
      </c>
      <c r="AF231" s="252"/>
      <c r="AG231" s="29">
        <f t="shared" si="77"/>
        <v>11847871</v>
      </c>
      <c r="AH231" s="29">
        <f t="shared" si="78"/>
        <v>11847871</v>
      </c>
      <c r="AI231" s="109">
        <f t="shared" si="79"/>
        <v>1.5937995754011437E-2</v>
      </c>
      <c r="AJ231" s="109">
        <f t="shared" si="73"/>
        <v>1.2495546944310163E-3</v>
      </c>
    </row>
    <row r="232" spans="1:36" s="11" customFormat="1" ht="24.95" customHeight="1" outlineLevel="1" x14ac:dyDescent="0.25">
      <c r="A232" s="22">
        <v>16</v>
      </c>
      <c r="B232" s="22"/>
      <c r="C232" s="286" t="s">
        <v>793</v>
      </c>
      <c r="D232" s="494">
        <v>44504</v>
      </c>
      <c r="E232" s="77" t="s">
        <v>386</v>
      </c>
      <c r="F232" s="74" t="s">
        <v>751</v>
      </c>
      <c r="G232" s="176" t="s">
        <v>752</v>
      </c>
      <c r="H232" s="25"/>
      <c r="I232" s="25"/>
      <c r="J232" s="629"/>
      <c r="K232" s="252">
        <v>10237926</v>
      </c>
      <c r="L232" s="78"/>
      <c r="M232" s="28"/>
      <c r="N232" s="28"/>
      <c r="O232" s="28"/>
      <c r="P232" s="78"/>
      <c r="Q232" s="78"/>
      <c r="R232" s="28"/>
      <c r="S232" s="28"/>
      <c r="T232" s="28"/>
      <c r="U232" s="29">
        <f t="shared" si="74"/>
        <v>0</v>
      </c>
      <c r="V232" s="28"/>
      <c r="W232" s="28"/>
      <c r="X232" s="28"/>
      <c r="Y232" s="29">
        <f t="shared" si="75"/>
        <v>0</v>
      </c>
      <c r="Z232" s="28"/>
      <c r="AA232" s="28"/>
      <c r="AB232" s="28"/>
      <c r="AC232" s="29">
        <f t="shared" si="76"/>
        <v>0</v>
      </c>
      <c r="AD232" s="28"/>
      <c r="AE232" s="28"/>
      <c r="AF232" s="252">
        <v>10237926</v>
      </c>
      <c r="AG232" s="29">
        <f t="shared" si="77"/>
        <v>10237926</v>
      </c>
      <c r="AH232" s="29">
        <f t="shared" si="78"/>
        <v>10237926</v>
      </c>
      <c r="AI232" s="109">
        <f t="shared" si="79"/>
        <v>1.3772265170500529E-2</v>
      </c>
      <c r="AJ232" s="109">
        <f t="shared" si="73"/>
        <v>1.0797592659927979E-3</v>
      </c>
    </row>
    <row r="233" spans="1:36" s="11" customFormat="1" ht="24.95" customHeight="1" outlineLevel="1" x14ac:dyDescent="0.25">
      <c r="A233" s="22">
        <v>17</v>
      </c>
      <c r="B233" s="22"/>
      <c r="C233" s="286" t="s">
        <v>942</v>
      </c>
      <c r="D233" s="494">
        <v>44504</v>
      </c>
      <c r="E233" s="77" t="s">
        <v>340</v>
      </c>
      <c r="F233" s="74" t="s">
        <v>751</v>
      </c>
      <c r="G233" s="176" t="s">
        <v>752</v>
      </c>
      <c r="H233" s="25"/>
      <c r="I233" s="25"/>
      <c r="J233" s="629"/>
      <c r="K233" s="252">
        <v>10920455</v>
      </c>
      <c r="L233" s="78"/>
      <c r="M233" s="28"/>
      <c r="N233" s="28"/>
      <c r="O233" s="28"/>
      <c r="P233" s="78"/>
      <c r="Q233" s="78"/>
      <c r="R233" s="28"/>
      <c r="S233" s="28"/>
      <c r="T233" s="28"/>
      <c r="U233" s="29">
        <f t="shared" si="74"/>
        <v>0</v>
      </c>
      <c r="V233" s="28"/>
      <c r="W233" s="28"/>
      <c r="X233" s="28"/>
      <c r="Y233" s="29">
        <f t="shared" si="75"/>
        <v>0</v>
      </c>
      <c r="Z233" s="28"/>
      <c r="AA233" s="28"/>
      <c r="AB233" s="28"/>
      <c r="AC233" s="29">
        <f t="shared" si="76"/>
        <v>0</v>
      </c>
      <c r="AD233" s="28"/>
      <c r="AE233" s="252">
        <v>10920455</v>
      </c>
      <c r="AF233" s="252"/>
      <c r="AG233" s="29">
        <f t="shared" si="77"/>
        <v>10920455</v>
      </c>
      <c r="AH233" s="29">
        <f t="shared" si="78"/>
        <v>10920455</v>
      </c>
      <c r="AI233" s="109">
        <f t="shared" si="79"/>
        <v>1.469041698899937E-2</v>
      </c>
      <c r="AJ233" s="109">
        <f t="shared" si="73"/>
        <v>1.1517432803389456E-3</v>
      </c>
    </row>
    <row r="234" spans="1:36" s="11" customFormat="1" ht="24.95" customHeight="1" outlineLevel="1" x14ac:dyDescent="0.25">
      <c r="A234" s="22">
        <v>18</v>
      </c>
      <c r="B234" s="22"/>
      <c r="C234" s="286" t="s">
        <v>943</v>
      </c>
      <c r="D234" s="494">
        <v>44512</v>
      </c>
      <c r="E234" s="77" t="s">
        <v>370</v>
      </c>
      <c r="F234" s="74" t="s">
        <v>751</v>
      </c>
      <c r="G234" s="176" t="s">
        <v>752</v>
      </c>
      <c r="H234" s="25"/>
      <c r="I234" s="25"/>
      <c r="J234" s="629"/>
      <c r="K234" s="252">
        <v>10237926</v>
      </c>
      <c r="L234" s="78"/>
      <c r="M234" s="28"/>
      <c r="N234" s="28"/>
      <c r="O234" s="28"/>
      <c r="P234" s="78"/>
      <c r="Q234" s="78"/>
      <c r="R234" s="28"/>
      <c r="S234" s="28"/>
      <c r="T234" s="28"/>
      <c r="U234" s="29">
        <f t="shared" si="74"/>
        <v>0</v>
      </c>
      <c r="V234" s="28"/>
      <c r="W234" s="28"/>
      <c r="X234" s="28"/>
      <c r="Y234" s="29">
        <f t="shared" si="75"/>
        <v>0</v>
      </c>
      <c r="Z234" s="28"/>
      <c r="AA234" s="28"/>
      <c r="AB234" s="28"/>
      <c r="AC234" s="29">
        <f t="shared" si="76"/>
        <v>0</v>
      </c>
      <c r="AD234" s="28"/>
      <c r="AE234" s="252">
        <v>10237926</v>
      </c>
      <c r="AF234" s="252"/>
      <c r="AG234" s="29">
        <f t="shared" si="77"/>
        <v>10237926</v>
      </c>
      <c r="AH234" s="29">
        <f t="shared" si="78"/>
        <v>10237926</v>
      </c>
      <c r="AI234" s="109">
        <f t="shared" si="79"/>
        <v>1.3772265170500529E-2</v>
      </c>
      <c r="AJ234" s="109">
        <f t="shared" si="73"/>
        <v>1.0797592659927979E-3</v>
      </c>
    </row>
    <row r="235" spans="1:36" s="11" customFormat="1" ht="24.95" customHeight="1" outlineLevel="1" x14ac:dyDescent="0.25">
      <c r="A235" s="22">
        <v>19</v>
      </c>
      <c r="B235" s="22"/>
      <c r="C235" s="286" t="s">
        <v>944</v>
      </c>
      <c r="D235" s="494">
        <v>44503</v>
      </c>
      <c r="E235" s="77" t="s">
        <v>384</v>
      </c>
      <c r="F235" s="74" t="s">
        <v>751</v>
      </c>
      <c r="G235" s="176" t="s">
        <v>752</v>
      </c>
      <c r="H235" s="25"/>
      <c r="I235" s="25"/>
      <c r="J235" s="629"/>
      <c r="K235" s="252">
        <v>10237926</v>
      </c>
      <c r="L235" s="78"/>
      <c r="M235" s="28"/>
      <c r="N235" s="28"/>
      <c r="O235" s="28"/>
      <c r="P235" s="78"/>
      <c r="Q235" s="78"/>
      <c r="R235" s="28"/>
      <c r="S235" s="28"/>
      <c r="T235" s="28"/>
      <c r="U235" s="29">
        <f t="shared" si="74"/>
        <v>0</v>
      </c>
      <c r="V235" s="28"/>
      <c r="W235" s="28"/>
      <c r="X235" s="28"/>
      <c r="Y235" s="29">
        <f t="shared" si="75"/>
        <v>0</v>
      </c>
      <c r="Z235" s="28"/>
      <c r="AA235" s="28"/>
      <c r="AB235" s="28"/>
      <c r="AC235" s="29">
        <f t="shared" si="76"/>
        <v>0</v>
      </c>
      <c r="AD235" s="28"/>
      <c r="AE235" s="252">
        <v>10237926</v>
      </c>
      <c r="AF235" s="252"/>
      <c r="AG235" s="29">
        <f t="shared" si="77"/>
        <v>10237926</v>
      </c>
      <c r="AH235" s="29">
        <f t="shared" si="78"/>
        <v>10237926</v>
      </c>
      <c r="AI235" s="109">
        <f t="shared" si="79"/>
        <v>1.3772265170500529E-2</v>
      </c>
      <c r="AJ235" s="109">
        <f t="shared" si="73"/>
        <v>1.0797592659927979E-3</v>
      </c>
    </row>
    <row r="236" spans="1:36" s="11" customFormat="1" ht="24.95" customHeight="1" outlineLevel="1" x14ac:dyDescent="0.25">
      <c r="A236" s="22">
        <v>20</v>
      </c>
      <c r="B236" s="22"/>
      <c r="C236" s="286" t="s">
        <v>183</v>
      </c>
      <c r="D236" s="494">
        <v>44503</v>
      </c>
      <c r="E236" s="77" t="s">
        <v>388</v>
      </c>
      <c r="F236" s="74" t="s">
        <v>751</v>
      </c>
      <c r="G236" s="176" t="s">
        <v>752</v>
      </c>
      <c r="H236" s="25"/>
      <c r="I236" s="25"/>
      <c r="J236" s="629"/>
      <c r="K236" s="252">
        <v>6825284</v>
      </c>
      <c r="L236" s="78"/>
      <c r="M236" s="28"/>
      <c r="N236" s="28"/>
      <c r="O236" s="28"/>
      <c r="P236" s="78"/>
      <c r="Q236" s="78"/>
      <c r="R236" s="28"/>
      <c r="S236" s="28"/>
      <c r="T236" s="28"/>
      <c r="U236" s="29">
        <f t="shared" si="74"/>
        <v>0</v>
      </c>
      <c r="V236" s="28"/>
      <c r="W236" s="28"/>
      <c r="X236" s="28"/>
      <c r="Y236" s="29">
        <f t="shared" si="75"/>
        <v>0</v>
      </c>
      <c r="Z236" s="28"/>
      <c r="AA236" s="28"/>
      <c r="AB236" s="28"/>
      <c r="AC236" s="29">
        <f t="shared" si="76"/>
        <v>0</v>
      </c>
      <c r="AD236" s="28"/>
      <c r="AE236" s="252">
        <v>6825284</v>
      </c>
      <c r="AF236" s="252"/>
      <c r="AG236" s="29">
        <f t="shared" si="77"/>
        <v>6825284</v>
      </c>
      <c r="AH236" s="29">
        <f t="shared" si="78"/>
        <v>6825284</v>
      </c>
      <c r="AI236" s="109">
        <f t="shared" si="79"/>
        <v>9.1815101136670206E-3</v>
      </c>
      <c r="AJ236" s="109">
        <f t="shared" si="73"/>
        <v>7.1983951066186523E-4</v>
      </c>
    </row>
    <row r="237" spans="1:36" s="11" customFormat="1" ht="24.95" customHeight="1" outlineLevel="1" x14ac:dyDescent="0.25">
      <c r="A237" s="22">
        <v>21</v>
      </c>
      <c r="B237" s="22"/>
      <c r="C237" s="286" t="s">
        <v>808</v>
      </c>
      <c r="D237" s="494">
        <v>44503</v>
      </c>
      <c r="E237" s="77" t="s">
        <v>392</v>
      </c>
      <c r="F237" s="74" t="s">
        <v>751</v>
      </c>
      <c r="G237" s="176" t="s">
        <v>752</v>
      </c>
      <c r="H237" s="25"/>
      <c r="I237" s="25"/>
      <c r="J237" s="629"/>
      <c r="K237" s="252">
        <v>25614581</v>
      </c>
      <c r="L237" s="78"/>
      <c r="M237" s="28"/>
      <c r="N237" s="28"/>
      <c r="O237" s="28"/>
      <c r="P237" s="78"/>
      <c r="Q237" s="78"/>
      <c r="R237" s="28"/>
      <c r="S237" s="28"/>
      <c r="T237" s="28"/>
      <c r="U237" s="29">
        <f t="shared" si="74"/>
        <v>0</v>
      </c>
      <c r="V237" s="28"/>
      <c r="W237" s="28"/>
      <c r="X237" s="28"/>
      <c r="Y237" s="29">
        <f t="shared" si="75"/>
        <v>0</v>
      </c>
      <c r="Z237" s="28"/>
      <c r="AA237" s="28"/>
      <c r="AB237" s="28"/>
      <c r="AC237" s="29">
        <f t="shared" si="76"/>
        <v>0</v>
      </c>
      <c r="AD237" s="28"/>
      <c r="AE237" s="252">
        <v>25614581</v>
      </c>
      <c r="AF237" s="252"/>
      <c r="AG237" s="29">
        <f t="shared" si="77"/>
        <v>25614581</v>
      </c>
      <c r="AH237" s="29">
        <f t="shared" si="78"/>
        <v>25614581</v>
      </c>
      <c r="AI237" s="109">
        <f t="shared" si="79"/>
        <v>3.4457252549321478E-2</v>
      </c>
      <c r="AJ237" s="109">
        <f t="shared" si="73"/>
        <v>2.7014828178356697E-3</v>
      </c>
    </row>
    <row r="238" spans="1:36" s="11" customFormat="1" ht="24.95" customHeight="1" outlineLevel="1" x14ac:dyDescent="0.25">
      <c r="A238" s="22">
        <v>22</v>
      </c>
      <c r="B238" s="22"/>
      <c r="C238" s="286" t="s">
        <v>945</v>
      </c>
      <c r="D238" s="494">
        <v>44503</v>
      </c>
      <c r="E238" s="77" t="s">
        <v>342</v>
      </c>
      <c r="F238" s="74" t="s">
        <v>751</v>
      </c>
      <c r="G238" s="176" t="s">
        <v>752</v>
      </c>
      <c r="H238" s="25"/>
      <c r="I238" s="25"/>
      <c r="J238" s="629"/>
      <c r="K238" s="252">
        <v>11847871</v>
      </c>
      <c r="L238" s="78"/>
      <c r="M238" s="28"/>
      <c r="N238" s="28"/>
      <c r="O238" s="28"/>
      <c r="P238" s="78"/>
      <c r="Q238" s="78"/>
      <c r="R238" s="28"/>
      <c r="S238" s="28"/>
      <c r="T238" s="28"/>
      <c r="U238" s="29">
        <f t="shared" si="74"/>
        <v>0</v>
      </c>
      <c r="V238" s="28"/>
      <c r="W238" s="28"/>
      <c r="X238" s="28"/>
      <c r="Y238" s="29">
        <f t="shared" si="75"/>
        <v>0</v>
      </c>
      <c r="Z238" s="28"/>
      <c r="AA238" s="28"/>
      <c r="AB238" s="28"/>
      <c r="AC238" s="29">
        <f t="shared" si="76"/>
        <v>0</v>
      </c>
      <c r="AD238" s="28"/>
      <c r="AE238" s="28"/>
      <c r="AF238" s="252">
        <v>11847871</v>
      </c>
      <c r="AG238" s="29">
        <f t="shared" si="77"/>
        <v>11847871</v>
      </c>
      <c r="AH238" s="29">
        <f t="shared" si="78"/>
        <v>11847871</v>
      </c>
      <c r="AI238" s="109">
        <f t="shared" si="79"/>
        <v>1.5937995754011437E-2</v>
      </c>
      <c r="AJ238" s="109">
        <f t="shared" si="73"/>
        <v>1.2495546944310163E-3</v>
      </c>
    </row>
    <row r="239" spans="1:36" s="11" customFormat="1" ht="24.95" customHeight="1" outlineLevel="1" x14ac:dyDescent="0.25">
      <c r="A239" s="22">
        <v>23</v>
      </c>
      <c r="B239" s="22"/>
      <c r="C239" s="286" t="s">
        <v>790</v>
      </c>
      <c r="D239" s="494">
        <v>44504</v>
      </c>
      <c r="E239" s="77" t="s">
        <v>372</v>
      </c>
      <c r="F239" s="74" t="s">
        <v>751</v>
      </c>
      <c r="G239" s="176" t="s">
        <v>752</v>
      </c>
      <c r="H239" s="25"/>
      <c r="I239" s="25"/>
      <c r="J239" s="629"/>
      <c r="K239" s="252">
        <v>12694147</v>
      </c>
      <c r="L239" s="78"/>
      <c r="M239" s="28"/>
      <c r="N239" s="28"/>
      <c r="O239" s="28"/>
      <c r="P239" s="78"/>
      <c r="Q239" s="78"/>
      <c r="R239" s="28"/>
      <c r="S239" s="28"/>
      <c r="T239" s="28"/>
      <c r="U239" s="29">
        <f t="shared" si="74"/>
        <v>0</v>
      </c>
      <c r="V239" s="28"/>
      <c r="W239" s="28"/>
      <c r="X239" s="28"/>
      <c r="Y239" s="29">
        <f t="shared" si="75"/>
        <v>0</v>
      </c>
      <c r="Z239" s="28"/>
      <c r="AA239" s="28"/>
      <c r="AB239" s="28"/>
      <c r="AC239" s="29">
        <f t="shared" si="76"/>
        <v>0</v>
      </c>
      <c r="AD239" s="28"/>
      <c r="AE239" s="28"/>
      <c r="AF239" s="252">
        <v>12694147</v>
      </c>
      <c r="AG239" s="29">
        <f t="shared" si="77"/>
        <v>12694147</v>
      </c>
      <c r="AH239" s="29">
        <f t="shared" si="78"/>
        <v>12694147</v>
      </c>
      <c r="AI239" s="109">
        <f t="shared" si="79"/>
        <v>1.7076423349544994E-2</v>
      </c>
      <c r="AJ239" s="109">
        <f t="shared" si="73"/>
        <v>1.3388085484427879E-3</v>
      </c>
    </row>
    <row r="240" spans="1:36" s="11" customFormat="1" ht="24.95" customHeight="1" outlineLevel="1" x14ac:dyDescent="0.25">
      <c r="A240" s="22">
        <v>24</v>
      </c>
      <c r="B240" s="22"/>
      <c r="C240" s="286" t="s">
        <v>946</v>
      </c>
      <c r="D240" s="494">
        <v>44504</v>
      </c>
      <c r="E240" s="77" t="s">
        <v>368</v>
      </c>
      <c r="F240" s="74" t="s">
        <v>751</v>
      </c>
      <c r="G240" s="176" t="s">
        <v>752</v>
      </c>
      <c r="H240" s="25"/>
      <c r="I240" s="25"/>
      <c r="J240" s="629"/>
      <c r="K240" s="252">
        <v>9555398</v>
      </c>
      <c r="L240" s="78"/>
      <c r="M240" s="28"/>
      <c r="N240" s="28"/>
      <c r="O240" s="28"/>
      <c r="P240" s="78"/>
      <c r="Q240" s="78"/>
      <c r="R240" s="28"/>
      <c r="S240" s="28"/>
      <c r="T240" s="28"/>
      <c r="U240" s="29">
        <f t="shared" si="74"/>
        <v>0</v>
      </c>
      <c r="V240" s="28"/>
      <c r="W240" s="28"/>
      <c r="X240" s="28"/>
      <c r="Y240" s="29">
        <f t="shared" si="75"/>
        <v>0</v>
      </c>
      <c r="Z240" s="28"/>
      <c r="AA240" s="28"/>
      <c r="AB240" s="28"/>
      <c r="AC240" s="29">
        <f t="shared" si="76"/>
        <v>0</v>
      </c>
      <c r="AD240" s="28"/>
      <c r="AE240" s="28"/>
      <c r="AF240" s="252">
        <v>9555398</v>
      </c>
      <c r="AG240" s="29">
        <f t="shared" si="77"/>
        <v>9555398</v>
      </c>
      <c r="AH240" s="29">
        <f t="shared" si="78"/>
        <v>9555398</v>
      </c>
      <c r="AI240" s="109">
        <f t="shared" si="79"/>
        <v>1.2854114697221921E-2</v>
      </c>
      <c r="AJ240" s="109">
        <f t="shared" si="73"/>
        <v>1.0077753571132522E-3</v>
      </c>
    </row>
    <row r="241" spans="1:36" s="11" customFormat="1" ht="24.95" customHeight="1" outlineLevel="1" x14ac:dyDescent="0.25">
      <c r="A241" s="22">
        <v>25</v>
      </c>
      <c r="B241" s="22"/>
      <c r="C241" s="286" t="s">
        <v>171</v>
      </c>
      <c r="D241" s="494">
        <v>44504</v>
      </c>
      <c r="E241" s="77" t="s">
        <v>382</v>
      </c>
      <c r="F241" s="74" t="s">
        <v>751</v>
      </c>
      <c r="G241" s="176" t="s">
        <v>752</v>
      </c>
      <c r="H241" s="25"/>
      <c r="I241" s="25"/>
      <c r="J241" s="629"/>
      <c r="K241" s="252">
        <v>21345484</v>
      </c>
      <c r="L241" s="78"/>
      <c r="M241" s="28"/>
      <c r="N241" s="28"/>
      <c r="O241" s="28"/>
      <c r="P241" s="78"/>
      <c r="Q241" s="78"/>
      <c r="R241" s="28"/>
      <c r="S241" s="28"/>
      <c r="T241" s="28"/>
      <c r="U241" s="29">
        <f t="shared" si="74"/>
        <v>0</v>
      </c>
      <c r="V241" s="28"/>
      <c r="W241" s="28"/>
      <c r="X241" s="28"/>
      <c r="Y241" s="29">
        <f t="shared" si="75"/>
        <v>0</v>
      </c>
      <c r="Z241" s="28"/>
      <c r="AA241" s="28"/>
      <c r="AB241" s="28"/>
      <c r="AC241" s="29">
        <f t="shared" si="76"/>
        <v>0</v>
      </c>
      <c r="AD241" s="28"/>
      <c r="AE241" s="252">
        <v>21345484</v>
      </c>
      <c r="AF241" s="252"/>
      <c r="AG241" s="29">
        <f t="shared" si="77"/>
        <v>21345484</v>
      </c>
      <c r="AH241" s="29">
        <f t="shared" si="78"/>
        <v>21345484</v>
      </c>
      <c r="AI241" s="109">
        <f t="shared" si="79"/>
        <v>2.8714376900231191E-2</v>
      </c>
      <c r="AJ241" s="109">
        <f t="shared" si="73"/>
        <v>2.251235663951958E-3</v>
      </c>
    </row>
    <row r="242" spans="1:36" s="11" customFormat="1" ht="24.95" customHeight="1" outlineLevel="1" x14ac:dyDescent="0.25">
      <c r="A242" s="22">
        <v>26</v>
      </c>
      <c r="B242" s="22"/>
      <c r="C242" s="286" t="s">
        <v>792</v>
      </c>
      <c r="D242" s="494">
        <v>44504</v>
      </c>
      <c r="E242" s="77" t="s">
        <v>352</v>
      </c>
      <c r="F242" s="74" t="s">
        <v>751</v>
      </c>
      <c r="G242" s="176" t="s">
        <v>752</v>
      </c>
      <c r="H242" s="25"/>
      <c r="I242" s="25"/>
      <c r="J242" s="629"/>
      <c r="K242" s="252">
        <v>11847871</v>
      </c>
      <c r="L242" s="78"/>
      <c r="M242" s="28"/>
      <c r="N242" s="28"/>
      <c r="O242" s="28"/>
      <c r="P242" s="78"/>
      <c r="Q242" s="78"/>
      <c r="R242" s="28"/>
      <c r="S242" s="28"/>
      <c r="T242" s="28"/>
      <c r="U242" s="29">
        <f t="shared" si="74"/>
        <v>0</v>
      </c>
      <c r="V242" s="28"/>
      <c r="W242" s="28"/>
      <c r="X242" s="28"/>
      <c r="Y242" s="29">
        <f t="shared" si="75"/>
        <v>0</v>
      </c>
      <c r="Z242" s="28"/>
      <c r="AA242" s="28"/>
      <c r="AB242" s="28"/>
      <c r="AC242" s="29">
        <f t="shared" si="76"/>
        <v>0</v>
      </c>
      <c r="AD242" s="28"/>
      <c r="AE242" s="252">
        <v>11847871</v>
      </c>
      <c r="AF242" s="252"/>
      <c r="AG242" s="29">
        <f t="shared" si="77"/>
        <v>11847871</v>
      </c>
      <c r="AH242" s="29">
        <f t="shared" si="78"/>
        <v>11847871</v>
      </c>
      <c r="AI242" s="109">
        <f t="shared" si="79"/>
        <v>1.5937995754011437E-2</v>
      </c>
      <c r="AJ242" s="109">
        <f t="shared" si="73"/>
        <v>1.2495546944310163E-3</v>
      </c>
    </row>
    <row r="243" spans="1:36" s="11" customFormat="1" ht="24.95" customHeight="1" outlineLevel="1" x14ac:dyDescent="0.25">
      <c r="A243" s="22">
        <v>27</v>
      </c>
      <c r="B243" s="22"/>
      <c r="C243" s="286" t="s">
        <v>854</v>
      </c>
      <c r="D243" s="494">
        <v>44504</v>
      </c>
      <c r="E243" s="77" t="s">
        <v>947</v>
      </c>
      <c r="F243" s="74" t="s">
        <v>751</v>
      </c>
      <c r="G243" s="176" t="s">
        <v>752</v>
      </c>
      <c r="H243" s="25"/>
      <c r="I243" s="25"/>
      <c r="J243" s="629"/>
      <c r="K243" s="252">
        <v>10237926</v>
      </c>
      <c r="L243" s="78"/>
      <c r="M243" s="28"/>
      <c r="N243" s="28"/>
      <c r="O243" s="28"/>
      <c r="P243" s="78"/>
      <c r="Q243" s="78"/>
      <c r="R243" s="28"/>
      <c r="S243" s="28"/>
      <c r="T243" s="28"/>
      <c r="U243" s="29">
        <f t="shared" si="74"/>
        <v>0</v>
      </c>
      <c r="V243" s="28"/>
      <c r="W243" s="28"/>
      <c r="X243" s="28"/>
      <c r="Y243" s="29">
        <f t="shared" si="75"/>
        <v>0</v>
      </c>
      <c r="Z243" s="28"/>
      <c r="AA243" s="28"/>
      <c r="AB243" s="28"/>
      <c r="AC243" s="29">
        <f t="shared" si="76"/>
        <v>0</v>
      </c>
      <c r="AD243" s="28"/>
      <c r="AE243" s="28"/>
      <c r="AF243" s="252">
        <v>10237926</v>
      </c>
      <c r="AG243" s="29">
        <f t="shared" si="77"/>
        <v>10237926</v>
      </c>
      <c r="AH243" s="29">
        <f t="shared" si="78"/>
        <v>10237926</v>
      </c>
      <c r="AI243" s="109">
        <f t="shared" si="79"/>
        <v>1.3772265170500529E-2</v>
      </c>
      <c r="AJ243" s="109">
        <f t="shared" si="73"/>
        <v>1.0797592659927979E-3</v>
      </c>
    </row>
    <row r="244" spans="1:36" s="11" customFormat="1" ht="24.95" customHeight="1" outlineLevel="1" x14ac:dyDescent="0.25">
      <c r="A244" s="22">
        <v>28</v>
      </c>
      <c r="B244" s="22"/>
      <c r="C244" s="286" t="s">
        <v>169</v>
      </c>
      <c r="D244" s="494">
        <v>44504</v>
      </c>
      <c r="E244" s="77" t="s">
        <v>354</v>
      </c>
      <c r="F244" s="74" t="s">
        <v>751</v>
      </c>
      <c r="G244" s="176" t="s">
        <v>752</v>
      </c>
      <c r="H244" s="25"/>
      <c r="I244" s="25"/>
      <c r="J244" s="629"/>
      <c r="K244" s="252">
        <v>10920455</v>
      </c>
      <c r="L244" s="78"/>
      <c r="M244" s="28"/>
      <c r="N244" s="28"/>
      <c r="O244" s="28"/>
      <c r="P244" s="78"/>
      <c r="Q244" s="78"/>
      <c r="R244" s="28"/>
      <c r="S244" s="28"/>
      <c r="T244" s="28"/>
      <c r="U244" s="29">
        <f t="shared" si="74"/>
        <v>0</v>
      </c>
      <c r="V244" s="28"/>
      <c r="W244" s="28"/>
      <c r="X244" s="28"/>
      <c r="Y244" s="29">
        <f t="shared" si="75"/>
        <v>0</v>
      </c>
      <c r="Z244" s="28"/>
      <c r="AA244" s="28"/>
      <c r="AB244" s="28"/>
      <c r="AC244" s="29">
        <f t="shared" si="76"/>
        <v>0</v>
      </c>
      <c r="AD244" s="28"/>
      <c r="AE244" s="252">
        <v>10920455</v>
      </c>
      <c r="AF244" s="252"/>
      <c r="AG244" s="29">
        <f t="shared" si="77"/>
        <v>10920455</v>
      </c>
      <c r="AH244" s="29">
        <f t="shared" si="78"/>
        <v>10920455</v>
      </c>
      <c r="AI244" s="109">
        <f t="shared" si="79"/>
        <v>1.469041698899937E-2</v>
      </c>
      <c r="AJ244" s="109">
        <f t="shared" si="73"/>
        <v>1.1517432803389456E-3</v>
      </c>
    </row>
    <row r="245" spans="1:36" s="11" customFormat="1" ht="24.95" customHeight="1" outlineLevel="1" x14ac:dyDescent="0.25">
      <c r="A245" s="22">
        <v>29</v>
      </c>
      <c r="B245" s="22"/>
      <c r="C245" s="286" t="s">
        <v>160</v>
      </c>
      <c r="D245" s="494">
        <v>44504</v>
      </c>
      <c r="E245" s="77" t="s">
        <v>363</v>
      </c>
      <c r="F245" s="74" t="s">
        <v>751</v>
      </c>
      <c r="G245" s="176" t="s">
        <v>752</v>
      </c>
      <c r="H245" s="25"/>
      <c r="I245" s="25"/>
      <c r="J245" s="629"/>
      <c r="K245" s="252">
        <v>11847871</v>
      </c>
      <c r="L245" s="78"/>
      <c r="M245" s="28"/>
      <c r="N245" s="28"/>
      <c r="O245" s="28"/>
      <c r="P245" s="78"/>
      <c r="Q245" s="78"/>
      <c r="R245" s="28"/>
      <c r="S245" s="28"/>
      <c r="T245" s="28"/>
      <c r="U245" s="29">
        <f t="shared" si="74"/>
        <v>0</v>
      </c>
      <c r="V245" s="28"/>
      <c r="W245" s="28"/>
      <c r="X245" s="28"/>
      <c r="Y245" s="29">
        <f t="shared" si="75"/>
        <v>0</v>
      </c>
      <c r="Z245" s="28"/>
      <c r="AA245" s="28"/>
      <c r="AB245" s="28"/>
      <c r="AC245" s="29">
        <f t="shared" si="76"/>
        <v>0</v>
      </c>
      <c r="AD245" s="28"/>
      <c r="AE245" s="28"/>
      <c r="AF245" s="252">
        <v>11847871</v>
      </c>
      <c r="AG245" s="29">
        <f t="shared" si="77"/>
        <v>11847871</v>
      </c>
      <c r="AH245" s="29">
        <f t="shared" si="78"/>
        <v>11847871</v>
      </c>
      <c r="AI245" s="109">
        <f t="shared" si="79"/>
        <v>1.5937995754011437E-2</v>
      </c>
      <c r="AJ245" s="109">
        <f t="shared" si="73"/>
        <v>1.2495546944310163E-3</v>
      </c>
    </row>
    <row r="246" spans="1:36" s="11" customFormat="1" ht="24.95" customHeight="1" outlineLevel="1" x14ac:dyDescent="0.25">
      <c r="A246" s="22">
        <v>30</v>
      </c>
      <c r="B246" s="22"/>
      <c r="C246" s="286" t="s">
        <v>948</v>
      </c>
      <c r="D246" s="494">
        <v>44504</v>
      </c>
      <c r="E246" s="77" t="s">
        <v>374</v>
      </c>
      <c r="F246" s="74" t="s">
        <v>751</v>
      </c>
      <c r="G246" s="176" t="s">
        <v>752</v>
      </c>
      <c r="H246" s="25"/>
      <c r="I246" s="25"/>
      <c r="J246" s="629"/>
      <c r="K246" s="252">
        <v>11376181</v>
      </c>
      <c r="L246" s="78"/>
      <c r="M246" s="28"/>
      <c r="N246" s="28"/>
      <c r="O246" s="28"/>
      <c r="P246" s="78"/>
      <c r="Q246" s="78"/>
      <c r="R246" s="28"/>
      <c r="S246" s="28"/>
      <c r="T246" s="28"/>
      <c r="U246" s="29">
        <f t="shared" si="74"/>
        <v>0</v>
      </c>
      <c r="V246" s="28"/>
      <c r="W246" s="28"/>
      <c r="X246" s="28"/>
      <c r="Y246" s="29">
        <f t="shared" si="75"/>
        <v>0</v>
      </c>
      <c r="Z246" s="28"/>
      <c r="AA246" s="28"/>
      <c r="AB246" s="28"/>
      <c r="AC246" s="29">
        <f t="shared" si="76"/>
        <v>0</v>
      </c>
      <c r="AD246" s="28"/>
      <c r="AE246" s="252">
        <v>11376181</v>
      </c>
      <c r="AF246" s="252"/>
      <c r="AG246" s="29">
        <f t="shared" si="77"/>
        <v>11376181</v>
      </c>
      <c r="AH246" s="29">
        <f t="shared" si="78"/>
        <v>11376181</v>
      </c>
      <c r="AI246" s="109">
        <f t="shared" si="79"/>
        <v>1.5303468823627939E-2</v>
      </c>
      <c r="AJ246" s="109">
        <f t="shared" si="73"/>
        <v>1.1998071529684053E-3</v>
      </c>
    </row>
    <row r="247" spans="1:36" s="11" customFormat="1" ht="24.95" customHeight="1" outlineLevel="1" x14ac:dyDescent="0.25">
      <c r="A247" s="22">
        <v>31</v>
      </c>
      <c r="B247" s="22"/>
      <c r="C247" s="286" t="s">
        <v>718</v>
      </c>
      <c r="D247" s="494">
        <v>44879</v>
      </c>
      <c r="E247" s="77" t="s">
        <v>348</v>
      </c>
      <c r="F247" s="74" t="s">
        <v>751</v>
      </c>
      <c r="G247" s="176" t="s">
        <v>752</v>
      </c>
      <c r="H247" s="25"/>
      <c r="I247" s="25"/>
      <c r="J247" s="629"/>
      <c r="K247" s="252">
        <v>10800000</v>
      </c>
      <c r="L247" s="78"/>
      <c r="M247" s="28"/>
      <c r="N247" s="28"/>
      <c r="O247" s="28"/>
      <c r="P247" s="78"/>
      <c r="Q247" s="78"/>
      <c r="R247" s="28"/>
      <c r="S247" s="28"/>
      <c r="T247" s="28"/>
      <c r="U247" s="29">
        <f t="shared" si="74"/>
        <v>0</v>
      </c>
      <c r="V247" s="28"/>
      <c r="W247" s="28"/>
      <c r="X247" s="28"/>
      <c r="Y247" s="29">
        <f t="shared" si="75"/>
        <v>0</v>
      </c>
      <c r="Z247" s="28"/>
      <c r="AA247" s="28"/>
      <c r="AB247" s="28"/>
      <c r="AC247" s="29">
        <f t="shared" si="76"/>
        <v>0</v>
      </c>
      <c r="AD247" s="28"/>
      <c r="AE247" s="28"/>
      <c r="AF247" s="252">
        <v>10800000</v>
      </c>
      <c r="AG247" s="29">
        <f t="shared" si="77"/>
        <v>10800000</v>
      </c>
      <c r="AH247" s="29">
        <f t="shared" si="78"/>
        <v>10800000</v>
      </c>
      <c r="AI247" s="109">
        <f t="shared" si="79"/>
        <v>1.4528378486170512E-2</v>
      </c>
      <c r="AJ247" s="109">
        <f t="shared" si="73"/>
        <v>1.1390393008039144E-3</v>
      </c>
    </row>
    <row r="248" spans="1:36" s="11" customFormat="1" ht="24.95" customHeight="1" outlineLevel="1" x14ac:dyDescent="0.25">
      <c r="A248" s="22">
        <v>32</v>
      </c>
      <c r="B248" s="22"/>
      <c r="C248" s="286" t="s">
        <v>654</v>
      </c>
      <c r="D248" s="494">
        <v>44879</v>
      </c>
      <c r="E248" s="77" t="s">
        <v>336</v>
      </c>
      <c r="F248" s="74" t="s">
        <v>751</v>
      </c>
      <c r="G248" s="176" t="s">
        <v>752</v>
      </c>
      <c r="H248" s="25"/>
      <c r="I248" s="25"/>
      <c r="J248" s="629"/>
      <c r="K248" s="252">
        <v>10800000</v>
      </c>
      <c r="L248" s="78"/>
      <c r="M248" s="28"/>
      <c r="N248" s="28"/>
      <c r="O248" s="28"/>
      <c r="P248" s="78"/>
      <c r="Q248" s="78"/>
      <c r="R248" s="28"/>
      <c r="S248" s="28"/>
      <c r="T248" s="28"/>
      <c r="U248" s="29">
        <f t="shared" si="74"/>
        <v>0</v>
      </c>
      <c r="V248" s="28"/>
      <c r="W248" s="28"/>
      <c r="X248" s="28"/>
      <c r="Y248" s="29">
        <f t="shared" si="75"/>
        <v>0</v>
      </c>
      <c r="Z248" s="28"/>
      <c r="AA248" s="28"/>
      <c r="AB248" s="28"/>
      <c r="AC248" s="29">
        <f t="shared" si="76"/>
        <v>0</v>
      </c>
      <c r="AD248" s="28"/>
      <c r="AE248" s="28"/>
      <c r="AF248" s="252">
        <v>10800000</v>
      </c>
      <c r="AG248" s="29">
        <f t="shared" si="77"/>
        <v>10800000</v>
      </c>
      <c r="AH248" s="29">
        <f t="shared" si="78"/>
        <v>10800000</v>
      </c>
      <c r="AI248" s="109">
        <f t="shared" si="79"/>
        <v>1.4528378486170512E-2</v>
      </c>
      <c r="AJ248" s="109">
        <f t="shared" si="73"/>
        <v>1.1390393008039144E-3</v>
      </c>
    </row>
    <row r="249" spans="1:36" s="11" customFormat="1" ht="24.95" customHeight="1" outlineLevel="1" x14ac:dyDescent="0.25">
      <c r="A249" s="22">
        <v>33</v>
      </c>
      <c r="B249" s="22"/>
      <c r="C249" s="286" t="s">
        <v>949</v>
      </c>
      <c r="D249" s="494">
        <v>44514</v>
      </c>
      <c r="E249" s="77" t="s">
        <v>390</v>
      </c>
      <c r="F249" s="74" t="s">
        <v>751</v>
      </c>
      <c r="G249" s="176" t="s">
        <v>752</v>
      </c>
      <c r="H249" s="25"/>
      <c r="I249" s="25"/>
      <c r="J249" s="629"/>
      <c r="K249" s="252">
        <v>30840000</v>
      </c>
      <c r="L249" s="78"/>
      <c r="M249" s="28"/>
      <c r="N249" s="28"/>
      <c r="O249" s="28"/>
      <c r="P249" s="78"/>
      <c r="Q249" s="78"/>
      <c r="R249" s="28"/>
      <c r="S249" s="28"/>
      <c r="T249" s="28"/>
      <c r="U249" s="29">
        <f t="shared" si="74"/>
        <v>0</v>
      </c>
      <c r="V249" s="28"/>
      <c r="W249" s="28"/>
      <c r="X249" s="28"/>
      <c r="Y249" s="29">
        <f t="shared" si="75"/>
        <v>0</v>
      </c>
      <c r="Z249" s="28"/>
      <c r="AA249" s="28"/>
      <c r="AB249" s="28"/>
      <c r="AC249" s="29">
        <f t="shared" si="76"/>
        <v>0</v>
      </c>
      <c r="AD249" s="28"/>
      <c r="AE249" s="28"/>
      <c r="AF249" s="252">
        <v>30840000</v>
      </c>
      <c r="AG249" s="29">
        <f t="shared" si="77"/>
        <v>30840000</v>
      </c>
      <c r="AH249" s="29">
        <f t="shared" si="78"/>
        <v>30840000</v>
      </c>
      <c r="AI249" s="109">
        <f t="shared" si="79"/>
        <v>4.1486591899398018E-2</v>
      </c>
      <c r="AJ249" s="109">
        <f t="shared" ref="AJ249:AJ276" si="80">IF(ISERROR(AH249/$AH$676),"-",AH249/$AH$676)</f>
        <v>3.2525900034067337E-3</v>
      </c>
    </row>
    <row r="250" spans="1:36" s="11" customFormat="1" ht="24.95" customHeight="1" outlineLevel="1" x14ac:dyDescent="0.25">
      <c r="A250" s="22">
        <v>34</v>
      </c>
      <c r="B250" s="22"/>
      <c r="C250" s="286" t="s">
        <v>716</v>
      </c>
      <c r="D250" s="494">
        <v>44879</v>
      </c>
      <c r="E250" s="77" t="s">
        <v>355</v>
      </c>
      <c r="F250" s="74" t="s">
        <v>751</v>
      </c>
      <c r="G250" s="176" t="s">
        <v>752</v>
      </c>
      <c r="H250" s="25"/>
      <c r="I250" s="25"/>
      <c r="J250" s="629"/>
      <c r="K250" s="252">
        <v>11880000</v>
      </c>
      <c r="L250" s="78"/>
      <c r="M250" s="28"/>
      <c r="N250" s="28"/>
      <c r="O250" s="28"/>
      <c r="P250" s="78"/>
      <c r="Q250" s="78"/>
      <c r="R250" s="28"/>
      <c r="S250" s="28"/>
      <c r="T250" s="28"/>
      <c r="U250" s="29">
        <f t="shared" si="74"/>
        <v>0</v>
      </c>
      <c r="V250" s="28"/>
      <c r="W250" s="28"/>
      <c r="X250" s="28"/>
      <c r="Y250" s="29">
        <f t="shared" si="75"/>
        <v>0</v>
      </c>
      <c r="Z250" s="28"/>
      <c r="AA250" s="28"/>
      <c r="AB250" s="28"/>
      <c r="AC250" s="29">
        <f t="shared" si="76"/>
        <v>0</v>
      </c>
      <c r="AD250" s="28"/>
      <c r="AE250" s="28"/>
      <c r="AF250" s="252">
        <v>11880000</v>
      </c>
      <c r="AG250" s="29">
        <f t="shared" si="77"/>
        <v>11880000</v>
      </c>
      <c r="AH250" s="29">
        <f t="shared" si="78"/>
        <v>11880000</v>
      </c>
      <c r="AI250" s="109">
        <f t="shared" si="79"/>
        <v>1.5981216334787562E-2</v>
      </c>
      <c r="AJ250" s="109">
        <f t="shared" si="80"/>
        <v>1.2529432308843059E-3</v>
      </c>
    </row>
    <row r="251" spans="1:36" s="11" customFormat="1" ht="24.95" customHeight="1" outlineLevel="1" x14ac:dyDescent="0.25">
      <c r="A251" s="22">
        <v>35</v>
      </c>
      <c r="B251" s="22"/>
      <c r="C251" s="286" t="s">
        <v>950</v>
      </c>
      <c r="D251" s="494">
        <v>44879</v>
      </c>
      <c r="E251" s="77" t="s">
        <v>338</v>
      </c>
      <c r="F251" s="74" t="s">
        <v>751</v>
      </c>
      <c r="G251" s="176" t="s">
        <v>752</v>
      </c>
      <c r="H251" s="25"/>
      <c r="I251" s="25"/>
      <c r="J251" s="629"/>
      <c r="K251" s="252">
        <v>11520000</v>
      </c>
      <c r="L251" s="78"/>
      <c r="M251" s="28"/>
      <c r="N251" s="28"/>
      <c r="O251" s="28"/>
      <c r="P251" s="78"/>
      <c r="Q251" s="78"/>
      <c r="R251" s="28"/>
      <c r="S251" s="28"/>
      <c r="T251" s="28"/>
      <c r="U251" s="29">
        <f t="shared" si="74"/>
        <v>0</v>
      </c>
      <c r="V251" s="28"/>
      <c r="W251" s="28"/>
      <c r="X251" s="28"/>
      <c r="Y251" s="29">
        <f t="shared" si="75"/>
        <v>0</v>
      </c>
      <c r="Z251" s="28"/>
      <c r="AA251" s="28"/>
      <c r="AB251" s="28"/>
      <c r="AC251" s="29">
        <f t="shared" si="76"/>
        <v>0</v>
      </c>
      <c r="AD251" s="28"/>
      <c r="AE251" s="28"/>
      <c r="AF251" s="252">
        <v>11520000</v>
      </c>
      <c r="AG251" s="29">
        <f t="shared" si="77"/>
        <v>11520000</v>
      </c>
      <c r="AH251" s="29">
        <f t="shared" si="78"/>
        <v>11520000</v>
      </c>
      <c r="AI251" s="109">
        <f t="shared" si="79"/>
        <v>1.5496937051915212E-2</v>
      </c>
      <c r="AJ251" s="109">
        <f t="shared" si="80"/>
        <v>1.2149752541908421E-3</v>
      </c>
    </row>
    <row r="252" spans="1:36" s="11" customFormat="1" ht="24.95" customHeight="1" outlineLevel="1" x14ac:dyDescent="0.25">
      <c r="A252" s="22">
        <v>36</v>
      </c>
      <c r="B252" s="22"/>
      <c r="C252" s="286" t="s">
        <v>813</v>
      </c>
      <c r="D252" s="494">
        <v>44879</v>
      </c>
      <c r="E252" s="77" t="s">
        <v>359</v>
      </c>
      <c r="F252" s="74" t="s">
        <v>751</v>
      </c>
      <c r="G252" s="176" t="s">
        <v>752</v>
      </c>
      <c r="H252" s="25"/>
      <c r="I252" s="25"/>
      <c r="J252" s="629"/>
      <c r="K252" s="252">
        <v>10800000</v>
      </c>
      <c r="L252" s="78"/>
      <c r="M252" s="28"/>
      <c r="N252" s="28"/>
      <c r="O252" s="28"/>
      <c r="P252" s="78"/>
      <c r="Q252" s="78"/>
      <c r="R252" s="28"/>
      <c r="S252" s="28"/>
      <c r="T252" s="28"/>
      <c r="U252" s="29">
        <f t="shared" si="74"/>
        <v>0</v>
      </c>
      <c r="V252" s="28"/>
      <c r="W252" s="28"/>
      <c r="X252" s="28"/>
      <c r="Y252" s="29">
        <f t="shared" si="75"/>
        <v>0</v>
      </c>
      <c r="Z252" s="28"/>
      <c r="AA252" s="28"/>
      <c r="AB252" s="28"/>
      <c r="AC252" s="29">
        <f t="shared" si="76"/>
        <v>0</v>
      </c>
      <c r="AD252" s="28"/>
      <c r="AE252" s="28"/>
      <c r="AF252" s="252">
        <v>10800000</v>
      </c>
      <c r="AG252" s="29">
        <f t="shared" si="77"/>
        <v>10800000</v>
      </c>
      <c r="AH252" s="29">
        <f t="shared" si="78"/>
        <v>10800000</v>
      </c>
      <c r="AI252" s="109">
        <f t="shared" si="79"/>
        <v>1.4528378486170512E-2</v>
      </c>
      <c r="AJ252" s="109">
        <f t="shared" si="80"/>
        <v>1.1390393008039144E-3</v>
      </c>
    </row>
    <row r="253" spans="1:36" s="11" customFormat="1" ht="24.95" customHeight="1" outlineLevel="1" x14ac:dyDescent="0.25">
      <c r="A253" s="22">
        <v>37</v>
      </c>
      <c r="B253" s="22"/>
      <c r="C253" s="286" t="s">
        <v>675</v>
      </c>
      <c r="D253" s="494">
        <v>44879</v>
      </c>
      <c r="E253" s="77" t="s">
        <v>364</v>
      </c>
      <c r="F253" s="74" t="s">
        <v>751</v>
      </c>
      <c r="G253" s="176" t="s">
        <v>752</v>
      </c>
      <c r="H253" s="25"/>
      <c r="I253" s="25"/>
      <c r="J253" s="629"/>
      <c r="K253" s="252">
        <v>12600000</v>
      </c>
      <c r="L253" s="78"/>
      <c r="M253" s="28"/>
      <c r="N253" s="28"/>
      <c r="O253" s="28"/>
      <c r="P253" s="78"/>
      <c r="Q253" s="78"/>
      <c r="R253" s="28"/>
      <c r="S253" s="28"/>
      <c r="T253" s="28"/>
      <c r="U253" s="29">
        <f t="shared" si="74"/>
        <v>0</v>
      </c>
      <c r="V253" s="28"/>
      <c r="W253" s="28"/>
      <c r="X253" s="28"/>
      <c r="Y253" s="29">
        <f t="shared" si="75"/>
        <v>0</v>
      </c>
      <c r="Z253" s="28"/>
      <c r="AA253" s="28"/>
      <c r="AB253" s="28"/>
      <c r="AC253" s="29">
        <f t="shared" si="76"/>
        <v>0</v>
      </c>
      <c r="AD253" s="28"/>
      <c r="AE253" s="28"/>
      <c r="AF253" s="252">
        <v>12600000</v>
      </c>
      <c r="AG253" s="29">
        <f t="shared" si="77"/>
        <v>12600000</v>
      </c>
      <c r="AH253" s="29">
        <f t="shared" si="78"/>
        <v>12600000</v>
      </c>
      <c r="AI253" s="109">
        <f t="shared" si="79"/>
        <v>1.6949774900532264E-2</v>
      </c>
      <c r="AJ253" s="109">
        <f t="shared" si="80"/>
        <v>1.3288791842712335E-3</v>
      </c>
    </row>
    <row r="254" spans="1:36" s="11" customFormat="1" ht="24.95" customHeight="1" outlineLevel="1" x14ac:dyDescent="0.25">
      <c r="A254" s="22">
        <v>38</v>
      </c>
      <c r="B254" s="22"/>
      <c r="C254" s="286" t="s">
        <v>693</v>
      </c>
      <c r="D254" s="494">
        <v>44879</v>
      </c>
      <c r="E254" s="77" t="s">
        <v>380</v>
      </c>
      <c r="F254" s="74" t="s">
        <v>751</v>
      </c>
      <c r="G254" s="176" t="s">
        <v>752</v>
      </c>
      <c r="H254" s="25"/>
      <c r="I254" s="25"/>
      <c r="J254" s="629"/>
      <c r="K254" s="252">
        <v>10100000</v>
      </c>
      <c r="L254" s="78"/>
      <c r="M254" s="28"/>
      <c r="N254" s="28"/>
      <c r="O254" s="28"/>
      <c r="P254" s="78"/>
      <c r="Q254" s="78"/>
      <c r="R254" s="28"/>
      <c r="S254" s="28"/>
      <c r="T254" s="28"/>
      <c r="U254" s="29">
        <f t="shared" si="74"/>
        <v>0</v>
      </c>
      <c r="V254" s="28"/>
      <c r="W254" s="28"/>
      <c r="X254" s="28"/>
      <c r="Y254" s="29">
        <f t="shared" si="75"/>
        <v>0</v>
      </c>
      <c r="Z254" s="28"/>
      <c r="AA254" s="28"/>
      <c r="AB254" s="28"/>
      <c r="AC254" s="29">
        <f t="shared" si="76"/>
        <v>0</v>
      </c>
      <c r="AD254" s="28"/>
      <c r="AE254" s="28"/>
      <c r="AF254" s="252">
        <v>10100000</v>
      </c>
      <c r="AG254" s="29">
        <f t="shared" si="77"/>
        <v>10100000</v>
      </c>
      <c r="AH254" s="29">
        <f t="shared" si="78"/>
        <v>10100000</v>
      </c>
      <c r="AI254" s="109">
        <f t="shared" si="79"/>
        <v>1.3586724325029831E-2</v>
      </c>
      <c r="AJ254" s="109">
        <f t="shared" si="80"/>
        <v>1.0652126794555127E-3</v>
      </c>
    </row>
    <row r="255" spans="1:36" s="11" customFormat="1" ht="24.95" customHeight="1" outlineLevel="1" x14ac:dyDescent="0.25">
      <c r="A255" s="22">
        <v>39</v>
      </c>
      <c r="B255" s="22"/>
      <c r="C255" s="286" t="s">
        <v>665</v>
      </c>
      <c r="D255" s="494">
        <v>44879</v>
      </c>
      <c r="E255" s="77" t="s">
        <v>357</v>
      </c>
      <c r="F255" s="74" t="s">
        <v>751</v>
      </c>
      <c r="G255" s="176" t="s">
        <v>752</v>
      </c>
      <c r="H255" s="25"/>
      <c r="I255" s="25"/>
      <c r="J255" s="629"/>
      <c r="K255" s="252">
        <v>9000000</v>
      </c>
      <c r="L255" s="78"/>
      <c r="M255" s="28"/>
      <c r="N255" s="28"/>
      <c r="O255" s="28"/>
      <c r="P255" s="78"/>
      <c r="Q255" s="78"/>
      <c r="R255" s="28"/>
      <c r="S255" s="28"/>
      <c r="T255" s="28"/>
      <c r="U255" s="29">
        <f t="shared" si="74"/>
        <v>0</v>
      </c>
      <c r="V255" s="28"/>
      <c r="W255" s="28"/>
      <c r="X255" s="28"/>
      <c r="Y255" s="29">
        <f t="shared" si="75"/>
        <v>0</v>
      </c>
      <c r="Z255" s="28"/>
      <c r="AA255" s="28"/>
      <c r="AB255" s="28"/>
      <c r="AC255" s="29">
        <f t="shared" si="76"/>
        <v>0</v>
      </c>
      <c r="AD255" s="28"/>
      <c r="AE255" s="28"/>
      <c r="AF255" s="252">
        <v>9000000</v>
      </c>
      <c r="AG255" s="29">
        <f t="shared" si="77"/>
        <v>9000000</v>
      </c>
      <c r="AH255" s="29">
        <f t="shared" si="78"/>
        <v>9000000</v>
      </c>
      <c r="AI255" s="109">
        <f t="shared" si="79"/>
        <v>1.2106982071808759E-2</v>
      </c>
      <c r="AJ255" s="109">
        <f t="shared" si="80"/>
        <v>9.4919941733659547E-4</v>
      </c>
    </row>
    <row r="256" spans="1:36" s="11" customFormat="1" ht="24.95" customHeight="1" outlineLevel="1" x14ac:dyDescent="0.25">
      <c r="A256" s="22">
        <v>40</v>
      </c>
      <c r="B256" s="22"/>
      <c r="C256" s="286" t="s">
        <v>700</v>
      </c>
      <c r="D256" s="494">
        <v>44879</v>
      </c>
      <c r="E256" s="77" t="s">
        <v>370</v>
      </c>
      <c r="F256" s="74" t="s">
        <v>751</v>
      </c>
      <c r="G256" s="176" t="s">
        <v>752</v>
      </c>
      <c r="H256" s="25"/>
      <c r="I256" s="25"/>
      <c r="J256" s="629"/>
      <c r="K256" s="252">
        <v>9360000</v>
      </c>
      <c r="L256" s="78"/>
      <c r="M256" s="28"/>
      <c r="N256" s="28"/>
      <c r="O256" s="28"/>
      <c r="P256" s="78"/>
      <c r="Q256" s="78"/>
      <c r="R256" s="28"/>
      <c r="S256" s="28"/>
      <c r="T256" s="28"/>
      <c r="U256" s="29">
        <f t="shared" si="74"/>
        <v>0</v>
      </c>
      <c r="V256" s="28"/>
      <c r="W256" s="28"/>
      <c r="X256" s="28"/>
      <c r="Y256" s="29">
        <f t="shared" si="75"/>
        <v>0</v>
      </c>
      <c r="Z256" s="28"/>
      <c r="AA256" s="28"/>
      <c r="AB256" s="28"/>
      <c r="AC256" s="29">
        <f t="shared" si="76"/>
        <v>0</v>
      </c>
      <c r="AD256" s="28"/>
      <c r="AE256" s="28"/>
      <c r="AF256" s="252">
        <v>9360000</v>
      </c>
      <c r="AG256" s="29">
        <f t="shared" si="77"/>
        <v>9360000</v>
      </c>
      <c r="AH256" s="29">
        <f t="shared" si="78"/>
        <v>9360000</v>
      </c>
      <c r="AI256" s="109">
        <f t="shared" si="79"/>
        <v>1.259126135468111E-2</v>
      </c>
      <c r="AJ256" s="109">
        <f t="shared" si="80"/>
        <v>9.8716739403005918E-4</v>
      </c>
    </row>
    <row r="257" spans="1:36" s="11" customFormat="1" ht="24.95" customHeight="1" outlineLevel="1" x14ac:dyDescent="0.25">
      <c r="A257" s="22">
        <v>41</v>
      </c>
      <c r="B257" s="22"/>
      <c r="C257" s="286" t="s">
        <v>671</v>
      </c>
      <c r="D257" s="494">
        <v>44879</v>
      </c>
      <c r="E257" s="77" t="s">
        <v>384</v>
      </c>
      <c r="F257" s="74" t="s">
        <v>751</v>
      </c>
      <c r="G257" s="176" t="s">
        <v>752</v>
      </c>
      <c r="H257" s="25"/>
      <c r="I257" s="25"/>
      <c r="J257" s="629"/>
      <c r="K257" s="252">
        <v>10800000</v>
      </c>
      <c r="L257" s="78"/>
      <c r="M257" s="28"/>
      <c r="N257" s="28"/>
      <c r="O257" s="28"/>
      <c r="P257" s="78"/>
      <c r="Q257" s="78"/>
      <c r="R257" s="28"/>
      <c r="S257" s="28"/>
      <c r="T257" s="28"/>
      <c r="U257" s="29">
        <f t="shared" si="74"/>
        <v>0</v>
      </c>
      <c r="V257" s="28"/>
      <c r="W257" s="28"/>
      <c r="X257" s="28"/>
      <c r="Y257" s="29">
        <f t="shared" si="75"/>
        <v>0</v>
      </c>
      <c r="Z257" s="28"/>
      <c r="AA257" s="28"/>
      <c r="AB257" s="28"/>
      <c r="AC257" s="29">
        <f t="shared" si="76"/>
        <v>0</v>
      </c>
      <c r="AD257" s="28"/>
      <c r="AE257" s="28"/>
      <c r="AF257" s="252">
        <v>10800000</v>
      </c>
      <c r="AG257" s="29">
        <f t="shared" si="77"/>
        <v>10800000</v>
      </c>
      <c r="AH257" s="29">
        <f t="shared" si="78"/>
        <v>10800000</v>
      </c>
      <c r="AI257" s="109">
        <f t="shared" si="79"/>
        <v>1.4528378486170512E-2</v>
      </c>
      <c r="AJ257" s="109">
        <f t="shared" si="80"/>
        <v>1.1390393008039144E-3</v>
      </c>
    </row>
    <row r="258" spans="1:36" s="11" customFormat="1" ht="24.95" customHeight="1" outlineLevel="1" x14ac:dyDescent="0.25">
      <c r="A258" s="22">
        <v>42</v>
      </c>
      <c r="B258" s="22"/>
      <c r="C258" s="286" t="s">
        <v>663</v>
      </c>
      <c r="D258" s="494">
        <v>44879</v>
      </c>
      <c r="E258" s="77" t="s">
        <v>342</v>
      </c>
      <c r="F258" s="74" t="s">
        <v>751</v>
      </c>
      <c r="G258" s="176" t="s">
        <v>752</v>
      </c>
      <c r="H258" s="25"/>
      <c r="I258" s="25"/>
      <c r="J258" s="629"/>
      <c r="K258" s="252">
        <v>11109000</v>
      </c>
      <c r="L258" s="78"/>
      <c r="M258" s="28"/>
      <c r="N258" s="28"/>
      <c r="O258" s="28"/>
      <c r="P258" s="78"/>
      <c r="Q258" s="78"/>
      <c r="R258" s="28"/>
      <c r="S258" s="28"/>
      <c r="T258" s="28"/>
      <c r="U258" s="29">
        <f t="shared" si="74"/>
        <v>0</v>
      </c>
      <c r="V258" s="28"/>
      <c r="W258" s="28"/>
      <c r="X258" s="28"/>
      <c r="Y258" s="29">
        <f t="shared" si="75"/>
        <v>0</v>
      </c>
      <c r="Z258" s="28"/>
      <c r="AA258" s="28"/>
      <c r="AB258" s="28"/>
      <c r="AC258" s="29">
        <f t="shared" si="76"/>
        <v>0</v>
      </c>
      <c r="AD258" s="28"/>
      <c r="AE258" s="28"/>
      <c r="AF258" s="252">
        <v>11109000</v>
      </c>
      <c r="AG258" s="29">
        <f t="shared" si="77"/>
        <v>11109000</v>
      </c>
      <c r="AH258" s="29">
        <f t="shared" si="78"/>
        <v>11109000</v>
      </c>
      <c r="AI258" s="109">
        <f t="shared" si="79"/>
        <v>1.4944051537302612E-2</v>
      </c>
      <c r="AJ258" s="109">
        <f t="shared" si="80"/>
        <v>1.1716284807991376E-3</v>
      </c>
    </row>
    <row r="259" spans="1:36" s="11" customFormat="1" ht="24.95" customHeight="1" outlineLevel="1" x14ac:dyDescent="0.25">
      <c r="A259" s="22">
        <v>43</v>
      </c>
      <c r="B259" s="22"/>
      <c r="C259" s="286" t="s">
        <v>951</v>
      </c>
      <c r="D259" s="494">
        <v>44879</v>
      </c>
      <c r="E259" s="77" t="s">
        <v>368</v>
      </c>
      <c r="F259" s="74" t="s">
        <v>751</v>
      </c>
      <c r="G259" s="176" t="s">
        <v>752</v>
      </c>
      <c r="H259" s="25"/>
      <c r="I259" s="25"/>
      <c r="J259" s="629"/>
      <c r="K259" s="252">
        <v>9000000</v>
      </c>
      <c r="L259" s="78"/>
      <c r="M259" s="28"/>
      <c r="N259" s="28"/>
      <c r="O259" s="28"/>
      <c r="P259" s="78"/>
      <c r="Q259" s="78"/>
      <c r="R259" s="28"/>
      <c r="S259" s="28"/>
      <c r="T259" s="28"/>
      <c r="U259" s="29">
        <f t="shared" si="74"/>
        <v>0</v>
      </c>
      <c r="V259" s="28"/>
      <c r="W259" s="28"/>
      <c r="X259" s="28"/>
      <c r="Y259" s="29">
        <f t="shared" si="75"/>
        <v>0</v>
      </c>
      <c r="Z259" s="28"/>
      <c r="AA259" s="28"/>
      <c r="AB259" s="28"/>
      <c r="AC259" s="29">
        <f t="shared" si="76"/>
        <v>0</v>
      </c>
      <c r="AD259" s="28"/>
      <c r="AE259" s="28"/>
      <c r="AF259" s="252">
        <v>9000000</v>
      </c>
      <c r="AG259" s="29">
        <f t="shared" si="77"/>
        <v>9000000</v>
      </c>
      <c r="AH259" s="29">
        <f t="shared" si="78"/>
        <v>9000000</v>
      </c>
      <c r="AI259" s="109">
        <f t="shared" si="79"/>
        <v>1.2106982071808759E-2</v>
      </c>
      <c r="AJ259" s="109">
        <f t="shared" si="80"/>
        <v>9.4919941733659547E-4</v>
      </c>
    </row>
    <row r="260" spans="1:36" s="11" customFormat="1" ht="24.95" customHeight="1" outlineLevel="1" x14ac:dyDescent="0.25">
      <c r="A260" s="22">
        <v>44</v>
      </c>
      <c r="B260" s="22"/>
      <c r="C260" s="286" t="s">
        <v>702</v>
      </c>
      <c r="D260" s="494">
        <v>44879</v>
      </c>
      <c r="E260" s="77" t="s">
        <v>376</v>
      </c>
      <c r="F260" s="74" t="s">
        <v>751</v>
      </c>
      <c r="G260" s="176" t="s">
        <v>752</v>
      </c>
      <c r="H260" s="25"/>
      <c r="I260" s="25"/>
      <c r="J260" s="629"/>
      <c r="K260" s="252">
        <v>11520000</v>
      </c>
      <c r="L260" s="78"/>
      <c r="M260" s="28"/>
      <c r="N260" s="28"/>
      <c r="O260" s="28"/>
      <c r="P260" s="78"/>
      <c r="Q260" s="78"/>
      <c r="R260" s="28"/>
      <c r="S260" s="28"/>
      <c r="T260" s="28"/>
      <c r="U260" s="29">
        <f t="shared" si="74"/>
        <v>0</v>
      </c>
      <c r="V260" s="28"/>
      <c r="W260" s="28"/>
      <c r="X260" s="28"/>
      <c r="Y260" s="29">
        <f t="shared" si="75"/>
        <v>0</v>
      </c>
      <c r="Z260" s="28"/>
      <c r="AA260" s="28"/>
      <c r="AB260" s="28"/>
      <c r="AC260" s="29">
        <f t="shared" si="76"/>
        <v>0</v>
      </c>
      <c r="AD260" s="28"/>
      <c r="AE260" s="28"/>
      <c r="AF260" s="252">
        <v>11520000</v>
      </c>
      <c r="AG260" s="29">
        <f t="shared" si="77"/>
        <v>11520000</v>
      </c>
      <c r="AH260" s="29">
        <f t="shared" si="78"/>
        <v>11520000</v>
      </c>
      <c r="AI260" s="109">
        <f t="shared" si="79"/>
        <v>1.5496937051915212E-2</v>
      </c>
      <c r="AJ260" s="109">
        <f t="shared" si="80"/>
        <v>1.2149752541908421E-3</v>
      </c>
    </row>
    <row r="261" spans="1:36" s="11" customFormat="1" ht="24.95" customHeight="1" outlineLevel="1" x14ac:dyDescent="0.25">
      <c r="A261" s="22">
        <v>45</v>
      </c>
      <c r="B261" s="22"/>
      <c r="C261" s="286" t="s">
        <v>952</v>
      </c>
      <c r="D261" s="494">
        <v>44879</v>
      </c>
      <c r="E261" s="77" t="s">
        <v>346</v>
      </c>
      <c r="F261" s="74" t="s">
        <v>751</v>
      </c>
      <c r="G261" s="176" t="s">
        <v>752</v>
      </c>
      <c r="H261" s="25"/>
      <c r="I261" s="25"/>
      <c r="J261" s="629"/>
      <c r="K261" s="252">
        <v>10800000</v>
      </c>
      <c r="L261" s="78"/>
      <c r="M261" s="28"/>
      <c r="N261" s="28"/>
      <c r="O261" s="28"/>
      <c r="P261" s="78"/>
      <c r="Q261" s="78"/>
      <c r="R261" s="28"/>
      <c r="S261" s="28"/>
      <c r="T261" s="28"/>
      <c r="U261" s="29">
        <f t="shared" si="74"/>
        <v>0</v>
      </c>
      <c r="V261" s="28"/>
      <c r="W261" s="28"/>
      <c r="X261" s="28"/>
      <c r="Y261" s="29">
        <f t="shared" si="75"/>
        <v>0</v>
      </c>
      <c r="Z261" s="28"/>
      <c r="AA261" s="28"/>
      <c r="AB261" s="28"/>
      <c r="AC261" s="29">
        <f t="shared" si="76"/>
        <v>0</v>
      </c>
      <c r="AD261" s="28"/>
      <c r="AE261" s="28"/>
      <c r="AF261" s="252">
        <v>10800000</v>
      </c>
      <c r="AG261" s="29">
        <f t="shared" si="77"/>
        <v>10800000</v>
      </c>
      <c r="AH261" s="29">
        <f t="shared" si="78"/>
        <v>10800000</v>
      </c>
      <c r="AI261" s="109">
        <f t="shared" si="79"/>
        <v>1.4528378486170512E-2</v>
      </c>
      <c r="AJ261" s="109">
        <f t="shared" si="80"/>
        <v>1.1390393008039144E-3</v>
      </c>
    </row>
    <row r="262" spans="1:36" s="11" customFormat="1" ht="24.95" customHeight="1" outlineLevel="1" x14ac:dyDescent="0.25">
      <c r="A262" s="22">
        <v>46</v>
      </c>
      <c r="B262" s="22"/>
      <c r="C262" s="286" t="s">
        <v>953</v>
      </c>
      <c r="D262" s="494">
        <v>44879</v>
      </c>
      <c r="E262" s="77" t="s">
        <v>350</v>
      </c>
      <c r="F262" s="74" t="s">
        <v>751</v>
      </c>
      <c r="G262" s="176" t="s">
        <v>752</v>
      </c>
      <c r="H262" s="25"/>
      <c r="I262" s="25"/>
      <c r="J262" s="629"/>
      <c r="K262" s="252">
        <v>8900000</v>
      </c>
      <c r="L262" s="78"/>
      <c r="M262" s="28"/>
      <c r="N262" s="28"/>
      <c r="O262" s="28"/>
      <c r="P262" s="78"/>
      <c r="Q262" s="78"/>
      <c r="R262" s="28"/>
      <c r="S262" s="28"/>
      <c r="T262" s="28"/>
      <c r="U262" s="29">
        <f t="shared" si="74"/>
        <v>0</v>
      </c>
      <c r="V262" s="28"/>
      <c r="W262" s="28"/>
      <c r="X262" s="28"/>
      <c r="Y262" s="29">
        <f t="shared" si="75"/>
        <v>0</v>
      </c>
      <c r="Z262" s="28"/>
      <c r="AA262" s="28"/>
      <c r="AB262" s="28"/>
      <c r="AC262" s="29">
        <f t="shared" si="76"/>
        <v>0</v>
      </c>
      <c r="AD262" s="28"/>
      <c r="AE262" s="28"/>
      <c r="AF262" s="252">
        <v>8900000</v>
      </c>
      <c r="AG262" s="29">
        <f t="shared" si="77"/>
        <v>8900000</v>
      </c>
      <c r="AH262" s="29">
        <f t="shared" si="78"/>
        <v>8900000</v>
      </c>
      <c r="AI262" s="109">
        <f t="shared" si="79"/>
        <v>1.1972460048788663E-2</v>
      </c>
      <c r="AJ262" s="109">
        <f t="shared" si="80"/>
        <v>9.3865275714396655E-4</v>
      </c>
    </row>
    <row r="263" spans="1:36" s="11" customFormat="1" ht="24.95" customHeight="1" outlineLevel="1" x14ac:dyDescent="0.25">
      <c r="A263" s="22">
        <v>47</v>
      </c>
      <c r="B263" s="22"/>
      <c r="C263" s="286" t="s">
        <v>954</v>
      </c>
      <c r="D263" s="494">
        <v>44879</v>
      </c>
      <c r="E263" s="77" t="s">
        <v>361</v>
      </c>
      <c r="F263" s="74" t="s">
        <v>751</v>
      </c>
      <c r="G263" s="176" t="s">
        <v>752</v>
      </c>
      <c r="H263" s="25"/>
      <c r="I263" s="25"/>
      <c r="J263" s="629"/>
      <c r="K263" s="252">
        <v>10800000</v>
      </c>
      <c r="L263" s="78"/>
      <c r="M263" s="28"/>
      <c r="N263" s="28"/>
      <c r="O263" s="28"/>
      <c r="P263" s="78"/>
      <c r="Q263" s="78"/>
      <c r="R263" s="28"/>
      <c r="S263" s="28"/>
      <c r="T263" s="28"/>
      <c r="U263" s="29">
        <f t="shared" si="74"/>
        <v>0</v>
      </c>
      <c r="V263" s="28"/>
      <c r="W263" s="28"/>
      <c r="X263" s="28"/>
      <c r="Y263" s="29">
        <f t="shared" si="75"/>
        <v>0</v>
      </c>
      <c r="Z263" s="28"/>
      <c r="AA263" s="28"/>
      <c r="AB263" s="28"/>
      <c r="AC263" s="29">
        <f t="shared" si="76"/>
        <v>0</v>
      </c>
      <c r="AD263" s="28"/>
      <c r="AE263" s="28"/>
      <c r="AF263" s="252">
        <v>10800000</v>
      </c>
      <c r="AG263" s="29">
        <f t="shared" si="77"/>
        <v>10800000</v>
      </c>
      <c r="AH263" s="29">
        <f t="shared" si="78"/>
        <v>10800000</v>
      </c>
      <c r="AI263" s="109">
        <f t="shared" si="79"/>
        <v>1.4528378486170512E-2</v>
      </c>
      <c r="AJ263" s="109">
        <f t="shared" si="80"/>
        <v>1.1390393008039144E-3</v>
      </c>
    </row>
    <row r="264" spans="1:36" s="11" customFormat="1" ht="24.95" customHeight="1" outlineLevel="1" x14ac:dyDescent="0.25">
      <c r="A264" s="22">
        <v>48</v>
      </c>
      <c r="B264" s="22"/>
      <c r="C264" s="286" t="s">
        <v>955</v>
      </c>
      <c r="D264" s="494">
        <v>44879</v>
      </c>
      <c r="E264" s="77" t="s">
        <v>378</v>
      </c>
      <c r="F264" s="74" t="s">
        <v>751</v>
      </c>
      <c r="G264" s="176" t="s">
        <v>752</v>
      </c>
      <c r="H264" s="25"/>
      <c r="I264" s="25"/>
      <c r="J264" s="629"/>
      <c r="K264" s="252">
        <v>10800000</v>
      </c>
      <c r="L264" s="78"/>
      <c r="M264" s="28"/>
      <c r="N264" s="28"/>
      <c r="O264" s="28"/>
      <c r="P264" s="78"/>
      <c r="Q264" s="78"/>
      <c r="R264" s="28"/>
      <c r="S264" s="28"/>
      <c r="T264" s="28"/>
      <c r="U264" s="29">
        <f t="shared" si="74"/>
        <v>0</v>
      </c>
      <c r="V264" s="28"/>
      <c r="W264" s="28"/>
      <c r="X264" s="28"/>
      <c r="Y264" s="29">
        <f t="shared" si="75"/>
        <v>0</v>
      </c>
      <c r="Z264" s="28"/>
      <c r="AA264" s="28"/>
      <c r="AB264" s="28"/>
      <c r="AC264" s="29">
        <f t="shared" si="76"/>
        <v>0</v>
      </c>
      <c r="AD264" s="28"/>
      <c r="AE264" s="28"/>
      <c r="AF264" s="252">
        <v>10800000</v>
      </c>
      <c r="AG264" s="29">
        <f t="shared" si="77"/>
        <v>10800000</v>
      </c>
      <c r="AH264" s="29">
        <f t="shared" si="78"/>
        <v>10800000</v>
      </c>
      <c r="AI264" s="109">
        <f t="shared" si="79"/>
        <v>1.4528378486170512E-2</v>
      </c>
      <c r="AJ264" s="109">
        <f t="shared" si="80"/>
        <v>1.1390393008039144E-3</v>
      </c>
    </row>
    <row r="265" spans="1:36" s="11" customFormat="1" ht="24.95" customHeight="1" outlineLevel="1" x14ac:dyDescent="0.25">
      <c r="A265" s="22">
        <v>49</v>
      </c>
      <c r="B265" s="22"/>
      <c r="C265" s="286" t="s">
        <v>956</v>
      </c>
      <c r="D265" s="494">
        <v>44879</v>
      </c>
      <c r="E265" s="77" t="s">
        <v>344</v>
      </c>
      <c r="F265" s="74" t="s">
        <v>751</v>
      </c>
      <c r="G265" s="176" t="s">
        <v>752</v>
      </c>
      <c r="H265" s="25"/>
      <c r="I265" s="25"/>
      <c r="J265" s="629"/>
      <c r="K265" s="252">
        <v>10100000</v>
      </c>
      <c r="L265" s="78"/>
      <c r="M265" s="28"/>
      <c r="N265" s="28"/>
      <c r="O265" s="28"/>
      <c r="P265" s="78"/>
      <c r="Q265" s="78"/>
      <c r="R265" s="28"/>
      <c r="S265" s="28"/>
      <c r="T265" s="28"/>
      <c r="U265" s="29">
        <f t="shared" si="74"/>
        <v>0</v>
      </c>
      <c r="V265" s="28"/>
      <c r="W265" s="28"/>
      <c r="X265" s="28"/>
      <c r="Y265" s="29">
        <f t="shared" si="75"/>
        <v>0</v>
      </c>
      <c r="Z265" s="28"/>
      <c r="AA265" s="28"/>
      <c r="AB265" s="28"/>
      <c r="AC265" s="29">
        <f t="shared" si="76"/>
        <v>0</v>
      </c>
      <c r="AD265" s="28"/>
      <c r="AE265" s="28"/>
      <c r="AF265" s="252">
        <v>10100000</v>
      </c>
      <c r="AG265" s="29">
        <f t="shared" si="77"/>
        <v>10100000</v>
      </c>
      <c r="AH265" s="29">
        <f t="shared" si="78"/>
        <v>10100000</v>
      </c>
      <c r="AI265" s="109">
        <f t="shared" si="79"/>
        <v>1.3586724325029831E-2</v>
      </c>
      <c r="AJ265" s="109">
        <f t="shared" si="80"/>
        <v>1.0652126794555127E-3</v>
      </c>
    </row>
    <row r="266" spans="1:36" s="11" customFormat="1" ht="24.95" customHeight="1" outlineLevel="1" x14ac:dyDescent="0.25">
      <c r="A266" s="22">
        <v>50</v>
      </c>
      <c r="B266" s="22"/>
      <c r="C266" s="286" t="s">
        <v>957</v>
      </c>
      <c r="D266" s="494">
        <v>44879</v>
      </c>
      <c r="E266" s="77" t="s">
        <v>366</v>
      </c>
      <c r="F266" s="74" t="s">
        <v>751</v>
      </c>
      <c r="G266" s="176" t="s">
        <v>752</v>
      </c>
      <c r="H266" s="25"/>
      <c r="I266" s="25"/>
      <c r="J266" s="629"/>
      <c r="K266" s="252">
        <v>12442000</v>
      </c>
      <c r="L266" s="78"/>
      <c r="M266" s="28"/>
      <c r="N266" s="28"/>
      <c r="O266" s="28"/>
      <c r="P266" s="78"/>
      <c r="Q266" s="78"/>
      <c r="R266" s="28"/>
      <c r="S266" s="28"/>
      <c r="T266" s="28"/>
      <c r="U266" s="29">
        <f t="shared" si="74"/>
        <v>0</v>
      </c>
      <c r="V266" s="28"/>
      <c r="W266" s="28"/>
      <c r="X266" s="28"/>
      <c r="Y266" s="29">
        <f t="shared" si="75"/>
        <v>0</v>
      </c>
      <c r="Z266" s="28"/>
      <c r="AA266" s="28"/>
      <c r="AB266" s="28"/>
      <c r="AC266" s="29">
        <f t="shared" si="76"/>
        <v>0</v>
      </c>
      <c r="AD266" s="28"/>
      <c r="AE266" s="28"/>
      <c r="AF266" s="252">
        <v>12442000</v>
      </c>
      <c r="AG266" s="29">
        <f t="shared" si="77"/>
        <v>12442000</v>
      </c>
      <c r="AH266" s="29">
        <f t="shared" si="78"/>
        <v>12442000</v>
      </c>
      <c r="AI266" s="109">
        <f t="shared" si="79"/>
        <v>1.6737230104160509E-2</v>
      </c>
      <c r="AJ266" s="109">
        <f t="shared" si="80"/>
        <v>1.3122154611668801E-3</v>
      </c>
    </row>
    <row r="267" spans="1:36" s="11" customFormat="1" ht="24.95" customHeight="1" outlineLevel="1" x14ac:dyDescent="0.25">
      <c r="A267" s="22">
        <v>51</v>
      </c>
      <c r="B267" s="22"/>
      <c r="C267" s="286" t="s">
        <v>958</v>
      </c>
      <c r="D267" s="494">
        <v>44879</v>
      </c>
      <c r="E267" s="77" t="s">
        <v>386</v>
      </c>
      <c r="F267" s="74" t="s">
        <v>751</v>
      </c>
      <c r="G267" s="176" t="s">
        <v>752</v>
      </c>
      <c r="H267" s="25"/>
      <c r="I267" s="25"/>
      <c r="J267" s="629"/>
      <c r="K267" s="252">
        <v>10800000</v>
      </c>
      <c r="L267" s="78"/>
      <c r="M267" s="28"/>
      <c r="N267" s="28"/>
      <c r="O267" s="28"/>
      <c r="P267" s="78"/>
      <c r="Q267" s="78"/>
      <c r="R267" s="28"/>
      <c r="S267" s="28"/>
      <c r="T267" s="28"/>
      <c r="U267" s="29">
        <f t="shared" si="74"/>
        <v>0</v>
      </c>
      <c r="V267" s="28"/>
      <c r="W267" s="28"/>
      <c r="X267" s="28"/>
      <c r="Y267" s="29">
        <f t="shared" si="75"/>
        <v>0</v>
      </c>
      <c r="Z267" s="28"/>
      <c r="AA267" s="28"/>
      <c r="AB267" s="28"/>
      <c r="AC267" s="29">
        <f t="shared" si="76"/>
        <v>0</v>
      </c>
      <c r="AD267" s="28"/>
      <c r="AE267" s="28"/>
      <c r="AF267" s="252">
        <v>10800000</v>
      </c>
      <c r="AG267" s="29">
        <f t="shared" si="77"/>
        <v>10800000</v>
      </c>
      <c r="AH267" s="29">
        <f t="shared" si="78"/>
        <v>10800000</v>
      </c>
      <c r="AI267" s="109">
        <f t="shared" si="79"/>
        <v>1.4528378486170512E-2</v>
      </c>
      <c r="AJ267" s="109">
        <f t="shared" si="80"/>
        <v>1.1390393008039144E-3</v>
      </c>
    </row>
    <row r="268" spans="1:36" s="11" customFormat="1" ht="24.95" customHeight="1" outlineLevel="1" x14ac:dyDescent="0.25">
      <c r="A268" s="22">
        <v>52</v>
      </c>
      <c r="B268" s="22"/>
      <c r="C268" s="286" t="s">
        <v>959</v>
      </c>
      <c r="D268" s="494">
        <v>44879</v>
      </c>
      <c r="E268" s="77" t="s">
        <v>340</v>
      </c>
      <c r="F268" s="74" t="s">
        <v>751</v>
      </c>
      <c r="G268" s="176" t="s">
        <v>752</v>
      </c>
      <c r="H268" s="25"/>
      <c r="I268" s="25"/>
      <c r="J268" s="629"/>
      <c r="K268" s="252">
        <v>11520000</v>
      </c>
      <c r="L268" s="78"/>
      <c r="M268" s="28"/>
      <c r="N268" s="28"/>
      <c r="O268" s="28"/>
      <c r="P268" s="78"/>
      <c r="Q268" s="78"/>
      <c r="R268" s="28"/>
      <c r="S268" s="28"/>
      <c r="T268" s="28"/>
      <c r="U268" s="29">
        <f t="shared" si="74"/>
        <v>0</v>
      </c>
      <c r="V268" s="28"/>
      <c r="W268" s="28"/>
      <c r="X268" s="28"/>
      <c r="Y268" s="29">
        <f t="shared" si="75"/>
        <v>0</v>
      </c>
      <c r="Z268" s="28"/>
      <c r="AA268" s="28"/>
      <c r="AB268" s="28"/>
      <c r="AC268" s="29">
        <f t="shared" si="76"/>
        <v>0</v>
      </c>
      <c r="AD268" s="28"/>
      <c r="AE268" s="28"/>
      <c r="AF268" s="252">
        <v>11520000</v>
      </c>
      <c r="AG268" s="29">
        <f t="shared" si="77"/>
        <v>11520000</v>
      </c>
      <c r="AH268" s="29">
        <f t="shared" si="78"/>
        <v>11520000</v>
      </c>
      <c r="AI268" s="109">
        <f t="shared" si="79"/>
        <v>1.5496937051915212E-2</v>
      </c>
      <c r="AJ268" s="109">
        <f t="shared" si="80"/>
        <v>1.2149752541908421E-3</v>
      </c>
    </row>
    <row r="269" spans="1:36" s="11" customFormat="1" ht="24.95" customHeight="1" outlineLevel="1" x14ac:dyDescent="0.25">
      <c r="A269" s="22">
        <v>53</v>
      </c>
      <c r="B269" s="22"/>
      <c r="C269" s="286" t="s">
        <v>960</v>
      </c>
      <c r="D269" s="494">
        <v>44879</v>
      </c>
      <c r="E269" s="77" t="s">
        <v>388</v>
      </c>
      <c r="F269" s="74" t="s">
        <v>751</v>
      </c>
      <c r="G269" s="176" t="s">
        <v>752</v>
      </c>
      <c r="H269" s="25"/>
      <c r="I269" s="25"/>
      <c r="J269" s="629"/>
      <c r="K269" s="252">
        <v>10800000</v>
      </c>
      <c r="L269" s="78"/>
      <c r="M269" s="28"/>
      <c r="N269" s="28"/>
      <c r="O269" s="28"/>
      <c r="P269" s="78"/>
      <c r="Q269" s="78"/>
      <c r="R269" s="28"/>
      <c r="S269" s="28"/>
      <c r="T269" s="28"/>
      <c r="U269" s="29">
        <f t="shared" si="74"/>
        <v>0</v>
      </c>
      <c r="V269" s="28"/>
      <c r="W269" s="28"/>
      <c r="X269" s="28"/>
      <c r="Y269" s="29">
        <f t="shared" si="75"/>
        <v>0</v>
      </c>
      <c r="Z269" s="28"/>
      <c r="AA269" s="28"/>
      <c r="AB269" s="28"/>
      <c r="AC269" s="29">
        <f t="shared" si="76"/>
        <v>0</v>
      </c>
      <c r="AD269" s="28"/>
      <c r="AE269" s="28"/>
      <c r="AF269" s="252">
        <v>10800000</v>
      </c>
      <c r="AG269" s="29">
        <f t="shared" si="77"/>
        <v>10800000</v>
      </c>
      <c r="AH269" s="29">
        <f t="shared" si="78"/>
        <v>10800000</v>
      </c>
      <c r="AI269" s="109">
        <f t="shared" si="79"/>
        <v>1.4528378486170512E-2</v>
      </c>
      <c r="AJ269" s="109">
        <f t="shared" si="80"/>
        <v>1.1390393008039144E-3</v>
      </c>
    </row>
    <row r="270" spans="1:36" s="11" customFormat="1" ht="24.95" customHeight="1" outlineLevel="1" x14ac:dyDescent="0.25">
      <c r="A270" s="22">
        <v>54</v>
      </c>
      <c r="B270" s="22"/>
      <c r="C270" s="286" t="s">
        <v>189</v>
      </c>
      <c r="D270" s="494">
        <v>44532</v>
      </c>
      <c r="E270" s="77" t="s">
        <v>392</v>
      </c>
      <c r="F270" s="74" t="s">
        <v>751</v>
      </c>
      <c r="G270" s="176" t="s">
        <v>752</v>
      </c>
      <c r="H270" s="25"/>
      <c r="I270" s="25"/>
      <c r="J270" s="629"/>
      <c r="K270" s="252">
        <v>22246000</v>
      </c>
      <c r="L270" s="78"/>
      <c r="M270" s="28"/>
      <c r="N270" s="28"/>
      <c r="O270" s="28"/>
      <c r="P270" s="78"/>
      <c r="Q270" s="78"/>
      <c r="R270" s="28"/>
      <c r="S270" s="28"/>
      <c r="T270" s="28"/>
      <c r="U270" s="29">
        <f t="shared" si="74"/>
        <v>0</v>
      </c>
      <c r="V270" s="28"/>
      <c r="W270" s="28"/>
      <c r="X270" s="28"/>
      <c r="Y270" s="29">
        <f t="shared" si="75"/>
        <v>0</v>
      </c>
      <c r="Z270" s="28"/>
      <c r="AA270" s="28"/>
      <c r="AB270" s="28"/>
      <c r="AC270" s="29">
        <f t="shared" si="76"/>
        <v>0</v>
      </c>
      <c r="AD270" s="28"/>
      <c r="AE270" s="28"/>
      <c r="AF270" s="252">
        <v>22246000</v>
      </c>
      <c r="AG270" s="29">
        <f t="shared" si="77"/>
        <v>22246000</v>
      </c>
      <c r="AH270" s="29">
        <f t="shared" si="78"/>
        <v>22246000</v>
      </c>
      <c r="AI270" s="109">
        <f t="shared" si="79"/>
        <v>2.9925769241050851E-2</v>
      </c>
      <c r="AJ270" s="109">
        <f t="shared" si="80"/>
        <v>2.3462100264522111E-3</v>
      </c>
    </row>
    <row r="271" spans="1:36" s="11" customFormat="1" ht="24.95" customHeight="1" outlineLevel="1" x14ac:dyDescent="0.25">
      <c r="A271" s="22">
        <v>55</v>
      </c>
      <c r="B271" s="22"/>
      <c r="C271" s="286" t="s">
        <v>961</v>
      </c>
      <c r="D271" s="494">
        <v>44879</v>
      </c>
      <c r="E271" s="77" t="s">
        <v>372</v>
      </c>
      <c r="F271" s="74" t="s">
        <v>751</v>
      </c>
      <c r="G271" s="176" t="s">
        <v>752</v>
      </c>
      <c r="H271" s="25"/>
      <c r="I271" s="25"/>
      <c r="J271" s="629"/>
      <c r="K271" s="252">
        <v>13331000</v>
      </c>
      <c r="L271" s="78"/>
      <c r="M271" s="28"/>
      <c r="N271" s="28"/>
      <c r="O271" s="28"/>
      <c r="P271" s="78"/>
      <c r="Q271" s="78"/>
      <c r="R271" s="28"/>
      <c r="S271" s="28"/>
      <c r="T271" s="28"/>
      <c r="U271" s="29">
        <f t="shared" si="74"/>
        <v>0</v>
      </c>
      <c r="V271" s="28"/>
      <c r="W271" s="28"/>
      <c r="X271" s="28"/>
      <c r="Y271" s="29">
        <f t="shared" si="75"/>
        <v>0</v>
      </c>
      <c r="Z271" s="28"/>
      <c r="AA271" s="28"/>
      <c r="AB271" s="28"/>
      <c r="AC271" s="29">
        <f t="shared" si="76"/>
        <v>0</v>
      </c>
      <c r="AD271" s="28"/>
      <c r="AE271" s="28"/>
      <c r="AF271" s="252">
        <v>13331000</v>
      </c>
      <c r="AG271" s="29">
        <f t="shared" si="77"/>
        <v>13331000</v>
      </c>
      <c r="AH271" s="29">
        <f t="shared" si="78"/>
        <v>13331000</v>
      </c>
      <c r="AI271" s="109">
        <f t="shared" si="79"/>
        <v>1.7933130888809174E-2</v>
      </c>
      <c r="AJ271" s="109">
        <f t="shared" si="80"/>
        <v>1.4059752702793504E-3</v>
      </c>
    </row>
    <row r="272" spans="1:36" s="11" customFormat="1" ht="24.95" customHeight="1" outlineLevel="1" x14ac:dyDescent="0.25">
      <c r="A272" s="22">
        <v>56</v>
      </c>
      <c r="B272" s="22"/>
      <c r="C272" s="286" t="s">
        <v>962</v>
      </c>
      <c r="D272" s="494">
        <v>44879</v>
      </c>
      <c r="E272" s="77" t="s">
        <v>382</v>
      </c>
      <c r="F272" s="74" t="s">
        <v>751</v>
      </c>
      <c r="G272" s="176" t="s">
        <v>752</v>
      </c>
      <c r="H272" s="25"/>
      <c r="I272" s="25"/>
      <c r="J272" s="629"/>
      <c r="K272" s="252">
        <v>27966000</v>
      </c>
      <c r="L272" s="78"/>
      <c r="M272" s="28"/>
      <c r="N272" s="28"/>
      <c r="O272" s="28"/>
      <c r="P272" s="78"/>
      <c r="Q272" s="78"/>
      <c r="R272" s="28"/>
      <c r="S272" s="28"/>
      <c r="T272" s="28"/>
      <c r="U272" s="29">
        <f t="shared" si="74"/>
        <v>0</v>
      </c>
      <c r="V272" s="28"/>
      <c r="W272" s="28"/>
      <c r="X272" s="28"/>
      <c r="Y272" s="29">
        <f t="shared" si="75"/>
        <v>0</v>
      </c>
      <c r="Z272" s="28"/>
      <c r="AA272" s="28"/>
      <c r="AB272" s="28"/>
      <c r="AC272" s="29">
        <f t="shared" si="76"/>
        <v>0</v>
      </c>
      <c r="AD272" s="28"/>
      <c r="AE272" s="28"/>
      <c r="AF272" s="252">
        <v>27966000</v>
      </c>
      <c r="AG272" s="29">
        <f t="shared" si="77"/>
        <v>27966000</v>
      </c>
      <c r="AH272" s="29">
        <f t="shared" si="78"/>
        <v>27966000</v>
      </c>
      <c r="AI272" s="109">
        <f t="shared" si="79"/>
        <v>3.762042895780042E-2</v>
      </c>
      <c r="AJ272" s="109">
        <f t="shared" si="80"/>
        <v>2.9494789894705807E-3</v>
      </c>
    </row>
    <row r="273" spans="1:36" s="11" customFormat="1" ht="24.95" customHeight="1" outlineLevel="1" x14ac:dyDescent="0.25">
      <c r="A273" s="22">
        <v>57</v>
      </c>
      <c r="B273" s="22"/>
      <c r="C273" s="286" t="s">
        <v>963</v>
      </c>
      <c r="D273" s="494">
        <v>44879</v>
      </c>
      <c r="E273" s="77" t="s">
        <v>352</v>
      </c>
      <c r="F273" s="74" t="s">
        <v>751</v>
      </c>
      <c r="G273" s="176" t="s">
        <v>752</v>
      </c>
      <c r="H273" s="25"/>
      <c r="I273" s="25"/>
      <c r="J273" s="629"/>
      <c r="K273" s="252">
        <v>12442000</v>
      </c>
      <c r="L273" s="78"/>
      <c r="M273" s="28"/>
      <c r="N273" s="28"/>
      <c r="O273" s="28"/>
      <c r="P273" s="78"/>
      <c r="Q273" s="78"/>
      <c r="R273" s="28"/>
      <c r="S273" s="28"/>
      <c r="T273" s="28"/>
      <c r="U273" s="29">
        <f t="shared" si="74"/>
        <v>0</v>
      </c>
      <c r="V273" s="28"/>
      <c r="W273" s="28"/>
      <c r="X273" s="28"/>
      <c r="Y273" s="29">
        <f t="shared" si="75"/>
        <v>0</v>
      </c>
      <c r="Z273" s="28"/>
      <c r="AA273" s="28"/>
      <c r="AB273" s="28"/>
      <c r="AC273" s="29">
        <f t="shared" si="76"/>
        <v>0</v>
      </c>
      <c r="AD273" s="28"/>
      <c r="AE273" s="28"/>
      <c r="AF273" s="252">
        <v>12442000</v>
      </c>
      <c r="AG273" s="29">
        <f t="shared" si="77"/>
        <v>12442000</v>
      </c>
      <c r="AH273" s="29">
        <f t="shared" si="78"/>
        <v>12442000</v>
      </c>
      <c r="AI273" s="109">
        <f t="shared" si="79"/>
        <v>1.6737230104160509E-2</v>
      </c>
      <c r="AJ273" s="109">
        <f t="shared" si="80"/>
        <v>1.3122154611668801E-3</v>
      </c>
    </row>
    <row r="274" spans="1:36" s="11" customFormat="1" ht="24.95" customHeight="1" outlineLevel="1" x14ac:dyDescent="0.25">
      <c r="A274" s="22">
        <v>58</v>
      </c>
      <c r="B274" s="22"/>
      <c r="C274" s="286" t="s">
        <v>964</v>
      </c>
      <c r="D274" s="494">
        <v>44879</v>
      </c>
      <c r="E274" s="77" t="s">
        <v>354</v>
      </c>
      <c r="F274" s="74" t="s">
        <v>751</v>
      </c>
      <c r="G274" s="176" t="s">
        <v>752</v>
      </c>
      <c r="H274" s="25"/>
      <c r="I274" s="25"/>
      <c r="J274" s="629"/>
      <c r="K274" s="252">
        <v>12600000</v>
      </c>
      <c r="L274" s="78"/>
      <c r="M274" s="28"/>
      <c r="N274" s="28"/>
      <c r="O274" s="28"/>
      <c r="P274" s="78"/>
      <c r="Q274" s="78"/>
      <c r="R274" s="28"/>
      <c r="S274" s="28"/>
      <c r="T274" s="28"/>
      <c r="U274" s="29">
        <f t="shared" si="74"/>
        <v>0</v>
      </c>
      <c r="V274" s="28"/>
      <c r="W274" s="28"/>
      <c r="X274" s="28"/>
      <c r="Y274" s="29">
        <f t="shared" si="75"/>
        <v>0</v>
      </c>
      <c r="Z274" s="28"/>
      <c r="AA274" s="28"/>
      <c r="AB274" s="28"/>
      <c r="AC274" s="29">
        <f t="shared" si="76"/>
        <v>0</v>
      </c>
      <c r="AD274" s="28"/>
      <c r="AE274" s="28"/>
      <c r="AF274" s="252">
        <v>12600000</v>
      </c>
      <c r="AG274" s="29">
        <f t="shared" si="77"/>
        <v>12600000</v>
      </c>
      <c r="AH274" s="29">
        <f t="shared" si="78"/>
        <v>12600000</v>
      </c>
      <c r="AI274" s="109">
        <f t="shared" si="79"/>
        <v>1.6949774900532264E-2</v>
      </c>
      <c r="AJ274" s="109">
        <f t="shared" si="80"/>
        <v>1.3288791842712335E-3</v>
      </c>
    </row>
    <row r="275" spans="1:36" s="11" customFormat="1" ht="24.95" customHeight="1" outlineLevel="1" x14ac:dyDescent="0.25">
      <c r="A275" s="22">
        <v>59</v>
      </c>
      <c r="B275" s="22"/>
      <c r="C275" s="286" t="s">
        <v>965</v>
      </c>
      <c r="D275" s="494">
        <v>44879</v>
      </c>
      <c r="E275" s="77" t="s">
        <v>363</v>
      </c>
      <c r="F275" s="74" t="s">
        <v>751</v>
      </c>
      <c r="G275" s="176" t="s">
        <v>752</v>
      </c>
      <c r="H275" s="25"/>
      <c r="I275" s="25"/>
      <c r="J275" s="629"/>
      <c r="K275" s="252">
        <v>12442000</v>
      </c>
      <c r="L275" s="78"/>
      <c r="M275" s="28"/>
      <c r="N275" s="28"/>
      <c r="O275" s="28"/>
      <c r="P275" s="78"/>
      <c r="Q275" s="78"/>
      <c r="R275" s="28"/>
      <c r="S275" s="28"/>
      <c r="T275" s="28"/>
      <c r="U275" s="29">
        <f t="shared" si="74"/>
        <v>0</v>
      </c>
      <c r="V275" s="28"/>
      <c r="W275" s="28"/>
      <c r="X275" s="28"/>
      <c r="Y275" s="29">
        <f t="shared" si="75"/>
        <v>0</v>
      </c>
      <c r="Z275" s="28"/>
      <c r="AA275" s="28"/>
      <c r="AB275" s="28"/>
      <c r="AC275" s="29">
        <f t="shared" si="76"/>
        <v>0</v>
      </c>
      <c r="AD275" s="28"/>
      <c r="AE275" s="28"/>
      <c r="AF275" s="252">
        <v>12442000</v>
      </c>
      <c r="AG275" s="29">
        <f t="shared" si="77"/>
        <v>12442000</v>
      </c>
      <c r="AH275" s="29">
        <f t="shared" si="78"/>
        <v>12442000</v>
      </c>
      <c r="AI275" s="109">
        <f t="shared" si="79"/>
        <v>1.6737230104160509E-2</v>
      </c>
      <c r="AJ275" s="109">
        <f t="shared" si="80"/>
        <v>1.3122154611668801E-3</v>
      </c>
    </row>
    <row r="276" spans="1:36" s="11" customFormat="1" ht="24.95" customHeight="1" outlineLevel="1" x14ac:dyDescent="0.25">
      <c r="A276" s="22">
        <v>60</v>
      </c>
      <c r="B276" s="22"/>
      <c r="C276" s="286" t="s">
        <v>966</v>
      </c>
      <c r="D276" s="494">
        <v>44879</v>
      </c>
      <c r="E276" s="77" t="s">
        <v>374</v>
      </c>
      <c r="F276" s="74" t="s">
        <v>751</v>
      </c>
      <c r="G276" s="176" t="s">
        <v>752</v>
      </c>
      <c r="H276" s="25"/>
      <c r="I276" s="25"/>
      <c r="J276" s="629"/>
      <c r="K276" s="252">
        <v>11880000</v>
      </c>
      <c r="L276" s="78"/>
      <c r="M276" s="28"/>
      <c r="N276" s="28"/>
      <c r="O276" s="28"/>
      <c r="P276" s="78"/>
      <c r="Q276" s="78"/>
      <c r="R276" s="28"/>
      <c r="S276" s="28"/>
      <c r="T276" s="28"/>
      <c r="U276" s="29">
        <f t="shared" si="74"/>
        <v>0</v>
      </c>
      <c r="V276" s="28"/>
      <c r="W276" s="28"/>
      <c r="X276" s="28"/>
      <c r="Y276" s="29">
        <f t="shared" si="75"/>
        <v>0</v>
      </c>
      <c r="Z276" s="28"/>
      <c r="AA276" s="28"/>
      <c r="AB276" s="28"/>
      <c r="AC276" s="29">
        <f t="shared" si="76"/>
        <v>0</v>
      </c>
      <c r="AD276" s="28"/>
      <c r="AE276" s="28"/>
      <c r="AF276" s="252">
        <v>11880000</v>
      </c>
      <c r="AG276" s="29">
        <f t="shared" si="77"/>
        <v>11880000</v>
      </c>
      <c r="AH276" s="29">
        <f t="shared" si="78"/>
        <v>11880000</v>
      </c>
      <c r="AI276" s="109">
        <f t="shared" si="79"/>
        <v>1.5981216334787562E-2</v>
      </c>
      <c r="AJ276" s="109">
        <f t="shared" si="80"/>
        <v>1.2529432308843059E-3</v>
      </c>
    </row>
    <row r="277" spans="1:36" s="11" customFormat="1" ht="12.75" customHeight="1" x14ac:dyDescent="0.25">
      <c r="A277" s="574" t="s">
        <v>59</v>
      </c>
      <c r="B277" s="579"/>
      <c r="C277" s="575"/>
      <c r="D277" s="575"/>
      <c r="E277" s="575"/>
      <c r="F277" s="575"/>
      <c r="G277" s="575"/>
      <c r="H277" s="575"/>
      <c r="I277" s="576"/>
      <c r="J277" s="222">
        <f>+J216</f>
        <v>743372704</v>
      </c>
      <c r="K277" s="222">
        <f>SUM(K217:K276)</f>
        <v>743372704</v>
      </c>
      <c r="L277" s="528"/>
      <c r="M277" s="222">
        <f>SUM(M217:M276)</f>
        <v>0</v>
      </c>
      <c r="N277" s="222">
        <f>SUM(N217:N276)</f>
        <v>0</v>
      </c>
      <c r="O277" s="222">
        <f>SUM(O217:O276)</f>
        <v>0</v>
      </c>
      <c r="P277" s="223"/>
      <c r="Q277" s="538"/>
      <c r="R277" s="222">
        <f t="shared" ref="R277:AH277" si="81">SUM(R217:R276)</f>
        <v>0</v>
      </c>
      <c r="S277" s="222">
        <f t="shared" si="81"/>
        <v>0</v>
      </c>
      <c r="T277" s="222">
        <f t="shared" si="81"/>
        <v>0</v>
      </c>
      <c r="U277" s="222">
        <f t="shared" si="81"/>
        <v>0</v>
      </c>
      <c r="V277" s="222">
        <f t="shared" si="81"/>
        <v>0</v>
      </c>
      <c r="W277" s="222">
        <f t="shared" si="81"/>
        <v>0</v>
      </c>
      <c r="X277" s="222">
        <f t="shared" si="81"/>
        <v>0</v>
      </c>
      <c r="Y277" s="222">
        <f t="shared" si="81"/>
        <v>0</v>
      </c>
      <c r="Z277" s="222">
        <f t="shared" si="81"/>
        <v>0</v>
      </c>
      <c r="AA277" s="222">
        <f t="shared" si="81"/>
        <v>0</v>
      </c>
      <c r="AB277" s="222">
        <f t="shared" si="81"/>
        <v>0</v>
      </c>
      <c r="AC277" s="222">
        <f t="shared" si="81"/>
        <v>0</v>
      </c>
      <c r="AD277" s="222">
        <f t="shared" si="81"/>
        <v>0</v>
      </c>
      <c r="AE277" s="222">
        <f t="shared" si="81"/>
        <v>227317580</v>
      </c>
      <c r="AF277" s="222">
        <f t="shared" si="81"/>
        <v>516055124</v>
      </c>
      <c r="AG277" s="222">
        <f t="shared" si="81"/>
        <v>743372704</v>
      </c>
      <c r="AH277" s="222">
        <f t="shared" si="81"/>
        <v>743372704</v>
      </c>
      <c r="AI277" s="230">
        <f>IF(ISERROR(AH277/J277),0,AH277/J277)</f>
        <v>1</v>
      </c>
      <c r="AJ277" s="230">
        <f>IF(ISERROR(AH277/$AH$676),0,AH277/$AH$676)</f>
        <v>7.8400993055636609E-2</v>
      </c>
    </row>
    <row r="278" spans="1:36" ht="12.75" customHeight="1" x14ac:dyDescent="0.25">
      <c r="A278" s="620" t="s">
        <v>60</v>
      </c>
      <c r="B278" s="621"/>
      <c r="C278" s="671"/>
      <c r="D278" s="671"/>
      <c r="E278" s="672"/>
      <c r="F278" s="150"/>
      <c r="G278" s="151"/>
      <c r="H278" s="17"/>
      <c r="I278" s="17"/>
      <c r="J278" s="673">
        <v>840259553</v>
      </c>
      <c r="K278" s="7"/>
      <c r="L278" s="18"/>
      <c r="M278" s="19"/>
      <c r="N278" s="19"/>
      <c r="O278" s="19"/>
      <c r="P278" s="5"/>
      <c r="Q278" s="20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108"/>
      <c r="AJ278" s="108"/>
    </row>
    <row r="279" spans="1:36" s="11" customFormat="1" ht="24.75" customHeight="1" outlineLevel="1" x14ac:dyDescent="0.25">
      <c r="A279" s="23">
        <v>1</v>
      </c>
      <c r="B279" s="23"/>
      <c r="C279" s="5" t="s">
        <v>967</v>
      </c>
      <c r="D279" s="513">
        <v>44459</v>
      </c>
      <c r="E279" s="18" t="s">
        <v>400</v>
      </c>
      <c r="F279" s="74" t="s">
        <v>751</v>
      </c>
      <c r="G279" s="176" t="s">
        <v>752</v>
      </c>
      <c r="H279" s="33"/>
      <c r="I279" s="33"/>
      <c r="J279" s="678"/>
      <c r="K279" s="252">
        <v>11602983</v>
      </c>
      <c r="L279" s="44"/>
      <c r="M279" s="28"/>
      <c r="N279" s="28"/>
      <c r="O279" s="28"/>
      <c r="P279" s="74"/>
      <c r="Q279" s="74"/>
      <c r="R279" s="28"/>
      <c r="S279" s="28"/>
      <c r="T279" s="28"/>
      <c r="U279" s="29">
        <f>SUM(R279:T279)</f>
        <v>0</v>
      </c>
      <c r="V279" s="28"/>
      <c r="W279" s="28"/>
      <c r="X279" s="28"/>
      <c r="Y279" s="29">
        <f>SUM(V279:X279)</f>
        <v>0</v>
      </c>
      <c r="Z279" s="28"/>
      <c r="AA279" s="28"/>
      <c r="AB279" s="28"/>
      <c r="AC279" s="29">
        <f>SUM(Z279:AB279)</f>
        <v>0</v>
      </c>
      <c r="AD279" s="28"/>
      <c r="AE279" s="180"/>
      <c r="AF279" s="252">
        <v>11602983</v>
      </c>
      <c r="AG279" s="29">
        <f>SUM(AD279:AF279)</f>
        <v>11602983</v>
      </c>
      <c r="AH279" s="29">
        <f t="shared" ref="AH279" si="82">SUM(U279,Y279,AC279,AG279)</f>
        <v>11602983</v>
      </c>
      <c r="AI279" s="109">
        <f>IF(ISERROR(AH279/$J$278),0,AH279/$J$278)</f>
        <v>1.3808808193341659E-2</v>
      </c>
      <c r="AJ279" s="109">
        <f t="shared" ref="AJ279:AJ310" si="83">IF(ISERROR(AH279/$AH$676),"-",AH279/$AH$676)</f>
        <v>1.2237271892184913E-3</v>
      </c>
    </row>
    <row r="280" spans="1:36" s="11" customFormat="1" ht="24.95" customHeight="1" outlineLevel="1" x14ac:dyDescent="0.25">
      <c r="A280" s="23">
        <v>2</v>
      </c>
      <c r="B280" s="23"/>
      <c r="C280" s="5" t="s">
        <v>968</v>
      </c>
      <c r="D280" s="513">
        <v>44470</v>
      </c>
      <c r="E280" s="18" t="s">
        <v>449</v>
      </c>
      <c r="F280" s="74" t="s">
        <v>751</v>
      </c>
      <c r="G280" s="176" t="s">
        <v>752</v>
      </c>
      <c r="H280" s="33"/>
      <c r="I280" s="33"/>
      <c r="J280" s="678"/>
      <c r="K280" s="252">
        <v>10723641</v>
      </c>
      <c r="L280" s="329"/>
      <c r="M280" s="28"/>
      <c r="N280" s="28"/>
      <c r="O280" s="28"/>
      <c r="P280" s="74"/>
      <c r="Q280" s="74"/>
      <c r="R280" s="28"/>
      <c r="S280" s="28"/>
      <c r="T280" s="28"/>
      <c r="U280" s="29">
        <f t="shared" ref="U280:U343" si="84">SUM(R280:T280)</f>
        <v>0</v>
      </c>
      <c r="V280" s="28"/>
      <c r="W280" s="28"/>
      <c r="X280" s="28"/>
      <c r="Y280" s="29">
        <f t="shared" ref="Y280:Y344" si="85">SUM(V280:X280)</f>
        <v>0</v>
      </c>
      <c r="Z280" s="28"/>
      <c r="AA280" s="28"/>
      <c r="AB280" s="28"/>
      <c r="AC280" s="29">
        <f t="shared" ref="AC280:AC343" si="86">SUM(Z280:AB280)</f>
        <v>0</v>
      </c>
      <c r="AD280" s="28"/>
      <c r="AE280" s="180"/>
      <c r="AF280" s="252">
        <v>10723641</v>
      </c>
      <c r="AG280" s="29">
        <f t="shared" ref="AG280:AG329" si="87">SUM(AD280:AF280)</f>
        <v>10723641</v>
      </c>
      <c r="AH280" s="29">
        <f t="shared" ref="AH280:AH329" si="88">SUM(U280,Y280,AC280,AG280)</f>
        <v>10723641</v>
      </c>
      <c r="AI280" s="109">
        <f t="shared" ref="AI280:AI329" si="89">IF(ISERROR(AH280/$J$278),0,AH280/$J$278)</f>
        <v>1.2762295842651372E-2</v>
      </c>
      <c r="AJ280" s="109">
        <f t="shared" si="83"/>
        <v>1.1309859765474251E-3</v>
      </c>
    </row>
    <row r="281" spans="1:36" s="11" customFormat="1" ht="24.95" customHeight="1" outlineLevel="1" x14ac:dyDescent="0.25">
      <c r="A281" s="23">
        <v>3</v>
      </c>
      <c r="B281" s="23"/>
      <c r="C281" s="5" t="s">
        <v>969</v>
      </c>
      <c r="D281" s="513">
        <v>44470</v>
      </c>
      <c r="E281" s="18" t="s">
        <v>445</v>
      </c>
      <c r="F281" s="74" t="s">
        <v>751</v>
      </c>
      <c r="G281" s="176" t="s">
        <v>752</v>
      </c>
      <c r="H281" s="33"/>
      <c r="I281" s="33"/>
      <c r="J281" s="678"/>
      <c r="K281" s="252">
        <v>24627871</v>
      </c>
      <c r="L281" s="329"/>
      <c r="M281" s="28"/>
      <c r="N281" s="28"/>
      <c r="O281" s="28"/>
      <c r="P281" s="74"/>
      <c r="Q281" s="74"/>
      <c r="R281" s="28"/>
      <c r="S281" s="28"/>
      <c r="T281" s="28"/>
      <c r="U281" s="29">
        <f t="shared" si="84"/>
        <v>0</v>
      </c>
      <c r="V281" s="28"/>
      <c r="W281" s="28"/>
      <c r="X281" s="28"/>
      <c r="Y281" s="29">
        <f t="shared" si="85"/>
        <v>0</v>
      </c>
      <c r="Z281" s="28"/>
      <c r="AA281" s="28"/>
      <c r="AB281" s="28"/>
      <c r="AC281" s="29">
        <f t="shared" si="86"/>
        <v>0</v>
      </c>
      <c r="AD281" s="28"/>
      <c r="AE281" s="180"/>
      <c r="AF281" s="252">
        <v>24627871</v>
      </c>
      <c r="AG281" s="29">
        <f t="shared" si="87"/>
        <v>24627871</v>
      </c>
      <c r="AH281" s="29">
        <f t="shared" si="88"/>
        <v>24627871</v>
      </c>
      <c r="AI281" s="109">
        <f t="shared" si="89"/>
        <v>2.9309837552064105E-2</v>
      </c>
      <c r="AJ281" s="109">
        <f t="shared" si="83"/>
        <v>2.597417867048982E-3</v>
      </c>
    </row>
    <row r="282" spans="1:36" s="11" customFormat="1" ht="24.95" customHeight="1" outlineLevel="1" x14ac:dyDescent="0.25">
      <c r="A282" s="23">
        <v>4</v>
      </c>
      <c r="B282" s="23"/>
      <c r="C282" s="5" t="s">
        <v>970</v>
      </c>
      <c r="D282" s="513">
        <v>44902</v>
      </c>
      <c r="E282" s="18" t="s">
        <v>439</v>
      </c>
      <c r="F282" s="74" t="s">
        <v>751</v>
      </c>
      <c r="G282" s="176" t="s">
        <v>752</v>
      </c>
      <c r="H282" s="33"/>
      <c r="I282" s="33"/>
      <c r="J282" s="678"/>
      <c r="K282" s="252">
        <v>11109000</v>
      </c>
      <c r="L282" s="329"/>
      <c r="M282" s="28"/>
      <c r="N282" s="28"/>
      <c r="O282" s="28"/>
      <c r="P282" s="74"/>
      <c r="Q282" s="74"/>
      <c r="R282" s="28"/>
      <c r="S282" s="28"/>
      <c r="T282" s="28"/>
      <c r="U282" s="29">
        <f t="shared" si="84"/>
        <v>0</v>
      </c>
      <c r="V282" s="28"/>
      <c r="W282" s="28"/>
      <c r="X282" s="28"/>
      <c r="Y282" s="29">
        <f t="shared" si="85"/>
        <v>0</v>
      </c>
      <c r="Z282" s="28"/>
      <c r="AA282" s="28"/>
      <c r="AB282" s="28"/>
      <c r="AC282" s="29">
        <f t="shared" si="86"/>
        <v>0</v>
      </c>
      <c r="AD282" s="28"/>
      <c r="AE282" s="180"/>
      <c r="AF282" s="252">
        <v>11109000</v>
      </c>
      <c r="AG282" s="29">
        <f t="shared" si="87"/>
        <v>11109000</v>
      </c>
      <c r="AH282" s="29">
        <f t="shared" si="88"/>
        <v>11109000</v>
      </c>
      <c r="AI282" s="109">
        <f t="shared" si="89"/>
        <v>1.3220914847486416E-2</v>
      </c>
      <c r="AJ282" s="109">
        <f t="shared" si="83"/>
        <v>1.1716284807991376E-3</v>
      </c>
    </row>
    <row r="283" spans="1:36" s="11" customFormat="1" ht="24.95" customHeight="1" outlineLevel="1" x14ac:dyDescent="0.25">
      <c r="A283" s="23">
        <v>5</v>
      </c>
      <c r="B283" s="23"/>
      <c r="C283" s="5" t="s">
        <v>971</v>
      </c>
      <c r="D283" s="513">
        <v>44902</v>
      </c>
      <c r="E283" s="18" t="s">
        <v>398</v>
      </c>
      <c r="F283" s="74" t="s">
        <v>751</v>
      </c>
      <c r="G283" s="176" t="s">
        <v>752</v>
      </c>
      <c r="H283" s="33"/>
      <c r="I283" s="33"/>
      <c r="J283" s="678"/>
      <c r="K283" s="252">
        <v>12240000</v>
      </c>
      <c r="L283" s="329"/>
      <c r="M283" s="28"/>
      <c r="N283" s="28"/>
      <c r="O283" s="28"/>
      <c r="P283" s="74"/>
      <c r="Q283" s="74"/>
      <c r="R283" s="28"/>
      <c r="S283" s="28"/>
      <c r="T283" s="28"/>
      <c r="U283" s="29">
        <f t="shared" si="84"/>
        <v>0</v>
      </c>
      <c r="V283" s="28"/>
      <c r="W283" s="28"/>
      <c r="X283" s="28"/>
      <c r="Y283" s="29">
        <f t="shared" si="85"/>
        <v>0</v>
      </c>
      <c r="Z283" s="28"/>
      <c r="AA283" s="28"/>
      <c r="AB283" s="28"/>
      <c r="AC283" s="29">
        <f t="shared" si="86"/>
        <v>0</v>
      </c>
      <c r="AD283" s="28"/>
      <c r="AE283" s="180"/>
      <c r="AF283" s="252">
        <v>12240000</v>
      </c>
      <c r="AG283" s="29">
        <f t="shared" si="87"/>
        <v>12240000</v>
      </c>
      <c r="AH283" s="29">
        <f t="shared" si="88"/>
        <v>12240000</v>
      </c>
      <c r="AI283" s="109">
        <f t="shared" si="89"/>
        <v>1.4566927512218358E-2</v>
      </c>
      <c r="AJ283" s="109">
        <f t="shared" si="83"/>
        <v>1.2909112075777697E-3</v>
      </c>
    </row>
    <row r="284" spans="1:36" s="11" customFormat="1" ht="24.95" customHeight="1" outlineLevel="1" x14ac:dyDescent="0.25">
      <c r="A284" s="23">
        <v>6</v>
      </c>
      <c r="B284" s="23"/>
      <c r="C284" s="5" t="s">
        <v>972</v>
      </c>
      <c r="D284" s="513">
        <v>44895</v>
      </c>
      <c r="E284" s="18" t="s">
        <v>418</v>
      </c>
      <c r="F284" s="74" t="s">
        <v>751</v>
      </c>
      <c r="G284" s="176" t="s">
        <v>752</v>
      </c>
      <c r="H284" s="33"/>
      <c r="I284" s="33"/>
      <c r="J284" s="678"/>
      <c r="K284" s="252">
        <v>12240000</v>
      </c>
      <c r="L284" s="329"/>
      <c r="M284" s="28"/>
      <c r="N284" s="28"/>
      <c r="O284" s="28"/>
      <c r="P284" s="74"/>
      <c r="Q284" s="74"/>
      <c r="R284" s="28"/>
      <c r="S284" s="28"/>
      <c r="T284" s="28"/>
      <c r="U284" s="29">
        <f t="shared" si="84"/>
        <v>0</v>
      </c>
      <c r="V284" s="28"/>
      <c r="W284" s="28"/>
      <c r="X284" s="28"/>
      <c r="Y284" s="29">
        <f t="shared" si="85"/>
        <v>0</v>
      </c>
      <c r="Z284" s="28"/>
      <c r="AA284" s="28"/>
      <c r="AB284" s="28"/>
      <c r="AC284" s="29">
        <f t="shared" si="86"/>
        <v>0</v>
      </c>
      <c r="AD284" s="28"/>
      <c r="AE284" s="180"/>
      <c r="AF284" s="252">
        <v>12240000</v>
      </c>
      <c r="AG284" s="29">
        <f t="shared" si="87"/>
        <v>12240000</v>
      </c>
      <c r="AH284" s="29">
        <f t="shared" si="88"/>
        <v>12240000</v>
      </c>
      <c r="AI284" s="109">
        <f t="shared" si="89"/>
        <v>1.4566927512218358E-2</v>
      </c>
      <c r="AJ284" s="109">
        <f t="shared" si="83"/>
        <v>1.2909112075777697E-3</v>
      </c>
    </row>
    <row r="285" spans="1:36" s="11" customFormat="1" ht="24.95" customHeight="1" outlineLevel="1" x14ac:dyDescent="0.25">
      <c r="A285" s="23">
        <v>7</v>
      </c>
      <c r="B285" s="23"/>
      <c r="C285" s="5" t="s">
        <v>973</v>
      </c>
      <c r="D285" s="513">
        <v>44895</v>
      </c>
      <c r="E285" s="18" t="s">
        <v>412</v>
      </c>
      <c r="F285" s="74" t="s">
        <v>751</v>
      </c>
      <c r="G285" s="176" t="s">
        <v>752</v>
      </c>
      <c r="H285" s="33"/>
      <c r="I285" s="33"/>
      <c r="J285" s="678"/>
      <c r="K285" s="252">
        <v>10800000</v>
      </c>
      <c r="L285" s="329"/>
      <c r="M285" s="28"/>
      <c r="N285" s="28"/>
      <c r="O285" s="28"/>
      <c r="P285" s="74"/>
      <c r="Q285" s="74"/>
      <c r="R285" s="28"/>
      <c r="S285" s="28"/>
      <c r="T285" s="28"/>
      <c r="U285" s="29">
        <f t="shared" si="84"/>
        <v>0</v>
      </c>
      <c r="V285" s="28"/>
      <c r="W285" s="28"/>
      <c r="X285" s="28"/>
      <c r="Y285" s="29">
        <f t="shared" si="85"/>
        <v>0</v>
      </c>
      <c r="Z285" s="28"/>
      <c r="AA285" s="28"/>
      <c r="AB285" s="28"/>
      <c r="AC285" s="29">
        <f t="shared" si="86"/>
        <v>0</v>
      </c>
      <c r="AD285" s="28"/>
      <c r="AE285" s="180"/>
      <c r="AF285" s="252">
        <v>10800000</v>
      </c>
      <c r="AG285" s="29">
        <f t="shared" si="87"/>
        <v>10800000</v>
      </c>
      <c r="AH285" s="29">
        <f t="shared" si="88"/>
        <v>10800000</v>
      </c>
      <c r="AI285" s="109">
        <f t="shared" si="89"/>
        <v>1.2853171334310316E-2</v>
      </c>
      <c r="AJ285" s="109">
        <f t="shared" si="83"/>
        <v>1.1390393008039144E-3</v>
      </c>
    </row>
    <row r="286" spans="1:36" s="11" customFormat="1" ht="24.95" customHeight="1" outlineLevel="1" x14ac:dyDescent="0.25">
      <c r="A286" s="23">
        <v>8</v>
      </c>
      <c r="B286" s="23"/>
      <c r="C286" s="5" t="s">
        <v>974</v>
      </c>
      <c r="D286" s="513">
        <v>44895</v>
      </c>
      <c r="E286" s="18" t="s">
        <v>429</v>
      </c>
      <c r="F286" s="74" t="s">
        <v>751</v>
      </c>
      <c r="G286" s="176" t="s">
        <v>752</v>
      </c>
      <c r="H286" s="33"/>
      <c r="I286" s="33"/>
      <c r="J286" s="678"/>
      <c r="K286" s="252">
        <v>12600000</v>
      </c>
      <c r="L286" s="329"/>
      <c r="M286" s="28"/>
      <c r="N286" s="28"/>
      <c r="O286" s="28"/>
      <c r="P286" s="74"/>
      <c r="Q286" s="74"/>
      <c r="R286" s="28"/>
      <c r="S286" s="28"/>
      <c r="T286" s="28"/>
      <c r="U286" s="29">
        <f t="shared" si="84"/>
        <v>0</v>
      </c>
      <c r="V286" s="28"/>
      <c r="W286" s="28"/>
      <c r="X286" s="28"/>
      <c r="Y286" s="29">
        <f t="shared" si="85"/>
        <v>0</v>
      </c>
      <c r="Z286" s="28"/>
      <c r="AA286" s="28"/>
      <c r="AB286" s="28"/>
      <c r="AC286" s="29">
        <f t="shared" si="86"/>
        <v>0</v>
      </c>
      <c r="AD286" s="28"/>
      <c r="AE286" s="180"/>
      <c r="AF286" s="252">
        <v>12600000</v>
      </c>
      <c r="AG286" s="29">
        <f t="shared" si="87"/>
        <v>12600000</v>
      </c>
      <c r="AH286" s="29">
        <f t="shared" si="88"/>
        <v>12600000</v>
      </c>
      <c r="AI286" s="109">
        <f t="shared" si="89"/>
        <v>1.499536655669537E-2</v>
      </c>
      <c r="AJ286" s="109">
        <f t="shared" si="83"/>
        <v>1.3288791842712335E-3</v>
      </c>
    </row>
    <row r="287" spans="1:36" s="11" customFormat="1" ht="24.95" customHeight="1" outlineLevel="1" x14ac:dyDescent="0.25">
      <c r="A287" s="23">
        <v>9</v>
      </c>
      <c r="B287" s="23"/>
      <c r="C287" s="5" t="s">
        <v>975</v>
      </c>
      <c r="D287" s="513">
        <v>44895</v>
      </c>
      <c r="E287" s="18" t="s">
        <v>976</v>
      </c>
      <c r="F287" s="74" t="s">
        <v>751</v>
      </c>
      <c r="G287" s="176" t="s">
        <v>752</v>
      </c>
      <c r="H287" s="33"/>
      <c r="I287" s="33"/>
      <c r="J287" s="678"/>
      <c r="K287" s="252">
        <v>28602000</v>
      </c>
      <c r="L287" s="329"/>
      <c r="M287" s="28"/>
      <c r="N287" s="28"/>
      <c r="O287" s="28"/>
      <c r="P287" s="74"/>
      <c r="Q287" s="74"/>
      <c r="R287" s="28"/>
      <c r="S287" s="28"/>
      <c r="T287" s="28"/>
      <c r="U287" s="29">
        <f t="shared" si="84"/>
        <v>0</v>
      </c>
      <c r="V287" s="28"/>
      <c r="W287" s="28"/>
      <c r="X287" s="28"/>
      <c r="Y287" s="29">
        <f t="shared" si="85"/>
        <v>0</v>
      </c>
      <c r="Z287" s="28"/>
      <c r="AA287" s="28"/>
      <c r="AB287" s="28"/>
      <c r="AC287" s="29">
        <f t="shared" si="86"/>
        <v>0</v>
      </c>
      <c r="AD287" s="28"/>
      <c r="AE287" s="180"/>
      <c r="AF287" s="252">
        <v>28602000</v>
      </c>
      <c r="AG287" s="29">
        <f t="shared" si="87"/>
        <v>28602000</v>
      </c>
      <c r="AH287" s="29">
        <f t="shared" si="88"/>
        <v>28602000</v>
      </c>
      <c r="AI287" s="109">
        <f t="shared" si="89"/>
        <v>3.4039482083698488E-2</v>
      </c>
      <c r="AJ287" s="109">
        <f t="shared" si="83"/>
        <v>3.0165557482957003E-3</v>
      </c>
    </row>
    <row r="288" spans="1:36" s="11" customFormat="1" ht="24.95" customHeight="1" outlineLevel="1" x14ac:dyDescent="0.25">
      <c r="A288" s="23">
        <v>10</v>
      </c>
      <c r="B288" s="23"/>
      <c r="C288" s="5" t="s">
        <v>977</v>
      </c>
      <c r="D288" s="513">
        <v>44893</v>
      </c>
      <c r="E288" s="18" t="s">
        <v>394</v>
      </c>
      <c r="F288" s="74" t="s">
        <v>751</v>
      </c>
      <c r="G288" s="176" t="s">
        <v>752</v>
      </c>
      <c r="H288" s="33"/>
      <c r="I288" s="33"/>
      <c r="J288" s="678"/>
      <c r="K288" s="252">
        <v>14548000</v>
      </c>
      <c r="L288" s="329"/>
      <c r="M288" s="28"/>
      <c r="N288" s="28"/>
      <c r="O288" s="28"/>
      <c r="P288" s="74"/>
      <c r="Q288" s="74"/>
      <c r="R288" s="28"/>
      <c r="S288" s="28"/>
      <c r="T288" s="28"/>
      <c r="U288" s="29">
        <f t="shared" si="84"/>
        <v>0</v>
      </c>
      <c r="V288" s="28"/>
      <c r="W288" s="28"/>
      <c r="X288" s="28"/>
      <c r="Y288" s="29">
        <f t="shared" si="85"/>
        <v>0</v>
      </c>
      <c r="Z288" s="28"/>
      <c r="AA288" s="28"/>
      <c r="AB288" s="28"/>
      <c r="AC288" s="29">
        <f t="shared" si="86"/>
        <v>0</v>
      </c>
      <c r="AD288" s="28"/>
      <c r="AE288" s="180"/>
      <c r="AF288" s="252">
        <v>14548000</v>
      </c>
      <c r="AG288" s="29">
        <f t="shared" si="87"/>
        <v>14548000</v>
      </c>
      <c r="AH288" s="29">
        <f t="shared" si="88"/>
        <v>14548000</v>
      </c>
      <c r="AI288" s="109">
        <f t="shared" si="89"/>
        <v>1.7313697830698749E-2</v>
      </c>
      <c r="AJ288" s="109">
        <f t="shared" si="83"/>
        <v>1.5343281248236433E-3</v>
      </c>
    </row>
    <row r="289" spans="1:36" s="11" customFormat="1" ht="24.95" customHeight="1" outlineLevel="1" x14ac:dyDescent="0.25">
      <c r="A289" s="23">
        <v>11</v>
      </c>
      <c r="B289" s="23"/>
      <c r="C289" s="5" t="s">
        <v>978</v>
      </c>
      <c r="D289" s="513">
        <v>44893</v>
      </c>
      <c r="E289" s="18" t="s">
        <v>422</v>
      </c>
      <c r="F289" s="74" t="s">
        <v>751</v>
      </c>
      <c r="G289" s="176" t="s">
        <v>752</v>
      </c>
      <c r="H289" s="33"/>
      <c r="I289" s="33"/>
      <c r="J289" s="678"/>
      <c r="K289" s="252">
        <v>26185000</v>
      </c>
      <c r="L289" s="329"/>
      <c r="M289" s="28"/>
      <c r="N289" s="28"/>
      <c r="O289" s="28"/>
      <c r="P289" s="74"/>
      <c r="Q289" s="74"/>
      <c r="R289" s="28"/>
      <c r="S289" s="28"/>
      <c r="T289" s="28"/>
      <c r="U289" s="29">
        <f t="shared" si="84"/>
        <v>0</v>
      </c>
      <c r="V289" s="28"/>
      <c r="W289" s="28"/>
      <c r="X289" s="28"/>
      <c r="Y289" s="29">
        <f t="shared" si="85"/>
        <v>0</v>
      </c>
      <c r="Z289" s="28"/>
      <c r="AA289" s="28"/>
      <c r="AB289" s="28"/>
      <c r="AC289" s="29">
        <f t="shared" si="86"/>
        <v>0</v>
      </c>
      <c r="AD289" s="28"/>
      <c r="AE289" s="180"/>
      <c r="AF289" s="252">
        <v>26185000</v>
      </c>
      <c r="AG289" s="29">
        <f t="shared" si="87"/>
        <v>26185000</v>
      </c>
      <c r="AH289" s="29">
        <f t="shared" si="88"/>
        <v>26185000</v>
      </c>
      <c r="AI289" s="109">
        <f t="shared" si="89"/>
        <v>3.1162989943418113E-2</v>
      </c>
      <c r="AJ289" s="109">
        <f t="shared" si="83"/>
        <v>2.7616429714398612E-3</v>
      </c>
    </row>
    <row r="290" spans="1:36" s="11" customFormat="1" ht="24.95" customHeight="1" outlineLevel="1" x14ac:dyDescent="0.25">
      <c r="A290" s="23">
        <v>12</v>
      </c>
      <c r="B290" s="23"/>
      <c r="C290" s="5" t="s">
        <v>979</v>
      </c>
      <c r="D290" s="513">
        <v>44893</v>
      </c>
      <c r="E290" s="18" t="s">
        <v>449</v>
      </c>
      <c r="F290" s="74" t="s">
        <v>751</v>
      </c>
      <c r="G290" s="176" t="s">
        <v>752</v>
      </c>
      <c r="H290" s="33"/>
      <c r="I290" s="33"/>
      <c r="J290" s="678"/>
      <c r="K290" s="252">
        <v>12442000</v>
      </c>
      <c r="L290" s="329"/>
      <c r="M290" s="28"/>
      <c r="N290" s="28"/>
      <c r="O290" s="28"/>
      <c r="P290" s="74"/>
      <c r="Q290" s="74"/>
      <c r="R290" s="28"/>
      <c r="S290" s="28"/>
      <c r="T290" s="28"/>
      <c r="U290" s="29">
        <f t="shared" si="84"/>
        <v>0</v>
      </c>
      <c r="V290" s="28"/>
      <c r="W290" s="28"/>
      <c r="X290" s="28"/>
      <c r="Y290" s="29">
        <f t="shared" si="85"/>
        <v>0</v>
      </c>
      <c r="Z290" s="28"/>
      <c r="AA290" s="28"/>
      <c r="AB290" s="28"/>
      <c r="AC290" s="29">
        <f t="shared" si="86"/>
        <v>0</v>
      </c>
      <c r="AD290" s="28"/>
      <c r="AE290" s="180"/>
      <c r="AF290" s="252">
        <v>12442000</v>
      </c>
      <c r="AG290" s="29">
        <f t="shared" si="87"/>
        <v>12442000</v>
      </c>
      <c r="AH290" s="29">
        <f t="shared" si="88"/>
        <v>12442000</v>
      </c>
      <c r="AI290" s="109">
        <f t="shared" si="89"/>
        <v>1.4807329420508237E-2</v>
      </c>
      <c r="AJ290" s="109">
        <f t="shared" si="83"/>
        <v>1.3122154611668801E-3</v>
      </c>
    </row>
    <row r="291" spans="1:36" s="11" customFormat="1" ht="24.95" customHeight="1" outlineLevel="1" x14ac:dyDescent="0.25">
      <c r="A291" s="23">
        <v>13</v>
      </c>
      <c r="B291" s="23"/>
      <c r="C291" s="5" t="s">
        <v>980</v>
      </c>
      <c r="D291" s="513">
        <v>44893</v>
      </c>
      <c r="E291" s="18" t="s">
        <v>445</v>
      </c>
      <c r="F291" s="74" t="s">
        <v>751</v>
      </c>
      <c r="G291" s="176" t="s">
        <v>752</v>
      </c>
      <c r="H291" s="33"/>
      <c r="I291" s="33"/>
      <c r="J291" s="678"/>
      <c r="K291" s="252">
        <v>26185000</v>
      </c>
      <c r="L291" s="329"/>
      <c r="M291" s="28"/>
      <c r="N291" s="28"/>
      <c r="O291" s="28"/>
      <c r="P291" s="74"/>
      <c r="Q291" s="74"/>
      <c r="R291" s="28"/>
      <c r="S291" s="28"/>
      <c r="T291" s="28"/>
      <c r="U291" s="29">
        <f t="shared" si="84"/>
        <v>0</v>
      </c>
      <c r="V291" s="28"/>
      <c r="W291" s="28"/>
      <c r="X291" s="28"/>
      <c r="Y291" s="29">
        <f t="shared" si="85"/>
        <v>0</v>
      </c>
      <c r="Z291" s="28"/>
      <c r="AA291" s="28"/>
      <c r="AB291" s="28"/>
      <c r="AC291" s="29">
        <f t="shared" si="86"/>
        <v>0</v>
      </c>
      <c r="AD291" s="28"/>
      <c r="AE291" s="180"/>
      <c r="AF291" s="252">
        <v>26185000</v>
      </c>
      <c r="AG291" s="29">
        <f t="shared" si="87"/>
        <v>26185000</v>
      </c>
      <c r="AH291" s="29">
        <f t="shared" si="88"/>
        <v>26185000</v>
      </c>
      <c r="AI291" s="109">
        <f t="shared" si="89"/>
        <v>3.1162989943418113E-2</v>
      </c>
      <c r="AJ291" s="109">
        <f t="shared" si="83"/>
        <v>2.7616429714398612E-3</v>
      </c>
    </row>
    <row r="292" spans="1:36" s="11" customFormat="1" ht="24.95" customHeight="1" outlineLevel="1" x14ac:dyDescent="0.25">
      <c r="A292" s="23">
        <v>14</v>
      </c>
      <c r="B292" s="23"/>
      <c r="C292" s="5" t="s">
        <v>981</v>
      </c>
      <c r="D292" s="513">
        <v>44893</v>
      </c>
      <c r="E292" s="18" t="s">
        <v>443</v>
      </c>
      <c r="F292" s="74" t="s">
        <v>751</v>
      </c>
      <c r="G292" s="176" t="s">
        <v>752</v>
      </c>
      <c r="H292" s="33"/>
      <c r="I292" s="33"/>
      <c r="J292" s="678"/>
      <c r="K292" s="252">
        <v>12802000</v>
      </c>
      <c r="L292" s="329"/>
      <c r="M292" s="28"/>
      <c r="N292" s="28"/>
      <c r="O292" s="28"/>
      <c r="P292" s="74"/>
      <c r="Q292" s="74"/>
      <c r="R292" s="28"/>
      <c r="S292" s="28"/>
      <c r="T292" s="28"/>
      <c r="U292" s="29">
        <f t="shared" si="84"/>
        <v>0</v>
      </c>
      <c r="V292" s="28"/>
      <c r="W292" s="28"/>
      <c r="X292" s="28"/>
      <c r="Y292" s="29">
        <f t="shared" si="85"/>
        <v>0</v>
      </c>
      <c r="Z292" s="28"/>
      <c r="AA292" s="28"/>
      <c r="AB292" s="28"/>
      <c r="AC292" s="29">
        <f t="shared" si="86"/>
        <v>0</v>
      </c>
      <c r="AD292" s="28"/>
      <c r="AE292" s="180"/>
      <c r="AF292" s="252">
        <v>12802000</v>
      </c>
      <c r="AG292" s="29">
        <f t="shared" si="87"/>
        <v>12802000</v>
      </c>
      <c r="AH292" s="29">
        <f t="shared" si="88"/>
        <v>12802000</v>
      </c>
      <c r="AI292" s="109">
        <f t="shared" si="89"/>
        <v>1.5235768464985247E-2</v>
      </c>
      <c r="AJ292" s="109">
        <f t="shared" si="83"/>
        <v>1.3501834378603439E-3</v>
      </c>
    </row>
    <row r="293" spans="1:36" s="11" customFormat="1" ht="24.95" customHeight="1" outlineLevel="1" x14ac:dyDescent="0.25">
      <c r="A293" s="23">
        <v>15</v>
      </c>
      <c r="B293" s="23"/>
      <c r="C293" s="5" t="s">
        <v>982</v>
      </c>
      <c r="D293" s="513">
        <v>44893</v>
      </c>
      <c r="E293" s="18" t="s">
        <v>424</v>
      </c>
      <c r="F293" s="74" t="s">
        <v>751</v>
      </c>
      <c r="G293" s="176" t="s">
        <v>752</v>
      </c>
      <c r="H293" s="33"/>
      <c r="I293" s="33"/>
      <c r="J293" s="678"/>
      <c r="K293" s="252">
        <v>10800000</v>
      </c>
      <c r="L293" s="329"/>
      <c r="M293" s="28"/>
      <c r="N293" s="28"/>
      <c r="O293" s="28"/>
      <c r="P293" s="74"/>
      <c r="Q293" s="74"/>
      <c r="R293" s="28"/>
      <c r="S293" s="28"/>
      <c r="T293" s="28"/>
      <c r="U293" s="29">
        <f t="shared" si="84"/>
        <v>0</v>
      </c>
      <c r="V293" s="28"/>
      <c r="W293" s="28"/>
      <c r="X293" s="28"/>
      <c r="Y293" s="29">
        <f t="shared" si="85"/>
        <v>0</v>
      </c>
      <c r="Z293" s="28"/>
      <c r="AA293" s="28"/>
      <c r="AB293" s="28"/>
      <c r="AC293" s="29">
        <f t="shared" si="86"/>
        <v>0</v>
      </c>
      <c r="AD293" s="28"/>
      <c r="AE293" s="180"/>
      <c r="AF293" s="252">
        <v>10800000</v>
      </c>
      <c r="AG293" s="29">
        <f t="shared" si="87"/>
        <v>10800000</v>
      </c>
      <c r="AH293" s="29">
        <f t="shared" si="88"/>
        <v>10800000</v>
      </c>
      <c r="AI293" s="109">
        <f t="shared" si="89"/>
        <v>1.2853171334310316E-2</v>
      </c>
      <c r="AJ293" s="109">
        <f t="shared" si="83"/>
        <v>1.1390393008039144E-3</v>
      </c>
    </row>
    <row r="294" spans="1:36" s="11" customFormat="1" ht="24.95" customHeight="1" outlineLevel="1" x14ac:dyDescent="0.25">
      <c r="A294" s="23">
        <v>16</v>
      </c>
      <c r="B294" s="23"/>
      <c r="C294" s="5" t="s">
        <v>983</v>
      </c>
      <c r="D294" s="513">
        <v>44893</v>
      </c>
      <c r="E294" s="18" t="s">
        <v>396</v>
      </c>
      <c r="F294" s="74" t="s">
        <v>751</v>
      </c>
      <c r="G294" s="176" t="s">
        <v>752</v>
      </c>
      <c r="H294" s="33"/>
      <c r="I294" s="33"/>
      <c r="J294" s="678"/>
      <c r="K294" s="252">
        <v>15890000</v>
      </c>
      <c r="L294" s="329"/>
      <c r="M294" s="28"/>
      <c r="N294" s="28"/>
      <c r="O294" s="28"/>
      <c r="P294" s="74"/>
      <c r="Q294" s="74"/>
      <c r="R294" s="28"/>
      <c r="S294" s="28"/>
      <c r="T294" s="28"/>
      <c r="U294" s="29">
        <f t="shared" si="84"/>
        <v>0</v>
      </c>
      <c r="V294" s="28"/>
      <c r="W294" s="28"/>
      <c r="X294" s="28"/>
      <c r="Y294" s="29">
        <f t="shared" si="85"/>
        <v>0</v>
      </c>
      <c r="Z294" s="28"/>
      <c r="AA294" s="28"/>
      <c r="AB294" s="28"/>
      <c r="AC294" s="29">
        <f t="shared" si="86"/>
        <v>0</v>
      </c>
      <c r="AD294" s="28"/>
      <c r="AE294" s="180"/>
      <c r="AF294" s="252">
        <v>15890000</v>
      </c>
      <c r="AG294" s="29">
        <f t="shared" si="87"/>
        <v>15890000</v>
      </c>
      <c r="AH294" s="29">
        <f t="shared" si="88"/>
        <v>15890000</v>
      </c>
      <c r="AI294" s="109">
        <f t="shared" si="89"/>
        <v>1.8910823379832492E-2</v>
      </c>
      <c r="AJ294" s="109">
        <f t="shared" si="83"/>
        <v>1.6758643046087224E-3</v>
      </c>
    </row>
    <row r="295" spans="1:36" s="11" customFormat="1" ht="24.95" customHeight="1" outlineLevel="1" x14ac:dyDescent="0.25">
      <c r="A295" s="23">
        <v>17</v>
      </c>
      <c r="B295" s="23"/>
      <c r="C295" s="5" t="s">
        <v>984</v>
      </c>
      <c r="D295" s="513">
        <v>44893</v>
      </c>
      <c r="E295" s="18" t="s">
        <v>406</v>
      </c>
      <c r="F295" s="74" t="s">
        <v>751</v>
      </c>
      <c r="G295" s="176" t="s">
        <v>752</v>
      </c>
      <c r="H295" s="33"/>
      <c r="I295" s="33"/>
      <c r="J295" s="678"/>
      <c r="K295" s="252">
        <v>15890000</v>
      </c>
      <c r="L295" s="329"/>
      <c r="M295" s="28"/>
      <c r="N295" s="28"/>
      <c r="O295" s="28"/>
      <c r="P295" s="74"/>
      <c r="Q295" s="74"/>
      <c r="R295" s="28"/>
      <c r="S295" s="28"/>
      <c r="T295" s="28"/>
      <c r="U295" s="29">
        <f t="shared" si="84"/>
        <v>0</v>
      </c>
      <c r="V295" s="28"/>
      <c r="W295" s="28"/>
      <c r="X295" s="28"/>
      <c r="Y295" s="29">
        <f t="shared" si="85"/>
        <v>0</v>
      </c>
      <c r="Z295" s="28"/>
      <c r="AA295" s="28"/>
      <c r="AB295" s="28"/>
      <c r="AC295" s="29">
        <f t="shared" si="86"/>
        <v>0</v>
      </c>
      <c r="AD295" s="28"/>
      <c r="AE295" s="180"/>
      <c r="AF295" s="252">
        <v>15890000</v>
      </c>
      <c r="AG295" s="29">
        <f t="shared" si="87"/>
        <v>15890000</v>
      </c>
      <c r="AH295" s="29">
        <f t="shared" si="88"/>
        <v>15890000</v>
      </c>
      <c r="AI295" s="109">
        <f t="shared" si="89"/>
        <v>1.8910823379832492E-2</v>
      </c>
      <c r="AJ295" s="109">
        <f t="shared" si="83"/>
        <v>1.6758643046087224E-3</v>
      </c>
    </row>
    <row r="296" spans="1:36" s="11" customFormat="1" ht="24.95" customHeight="1" outlineLevel="1" x14ac:dyDescent="0.25">
      <c r="A296" s="23">
        <v>18</v>
      </c>
      <c r="B296" s="23"/>
      <c r="C296" s="5" t="s">
        <v>985</v>
      </c>
      <c r="D296" s="513">
        <v>44470</v>
      </c>
      <c r="E296" s="18" t="s">
        <v>422</v>
      </c>
      <c r="F296" s="74" t="s">
        <v>751</v>
      </c>
      <c r="G296" s="176" t="s">
        <v>752</v>
      </c>
      <c r="H296" s="33"/>
      <c r="I296" s="33"/>
      <c r="J296" s="678"/>
      <c r="K296" s="252">
        <v>24627871</v>
      </c>
      <c r="L296" s="329"/>
      <c r="M296" s="28"/>
      <c r="N296" s="28"/>
      <c r="O296" s="28"/>
      <c r="P296" s="74"/>
      <c r="Q296" s="74"/>
      <c r="R296" s="28"/>
      <c r="S296" s="28"/>
      <c r="T296" s="28"/>
      <c r="U296" s="29">
        <f t="shared" si="84"/>
        <v>0</v>
      </c>
      <c r="V296" s="28"/>
      <c r="W296" s="28"/>
      <c r="X296" s="28"/>
      <c r="Y296" s="29">
        <f t="shared" si="85"/>
        <v>0</v>
      </c>
      <c r="Z296" s="28"/>
      <c r="AA296" s="28"/>
      <c r="AB296" s="28"/>
      <c r="AC296" s="29">
        <f t="shared" si="86"/>
        <v>0</v>
      </c>
      <c r="AD296" s="28"/>
      <c r="AE296" s="180"/>
      <c r="AF296" s="252">
        <v>24627871</v>
      </c>
      <c r="AG296" s="29">
        <f t="shared" si="87"/>
        <v>24627871</v>
      </c>
      <c r="AH296" s="29">
        <f t="shared" si="88"/>
        <v>24627871</v>
      </c>
      <c r="AI296" s="109">
        <f t="shared" si="89"/>
        <v>2.9309837552064105E-2</v>
      </c>
      <c r="AJ296" s="109">
        <f t="shared" si="83"/>
        <v>2.597417867048982E-3</v>
      </c>
    </row>
    <row r="297" spans="1:36" s="11" customFormat="1" ht="24.95" customHeight="1" outlineLevel="1" x14ac:dyDescent="0.25">
      <c r="A297" s="23">
        <v>19</v>
      </c>
      <c r="B297" s="23"/>
      <c r="C297" s="5" t="s">
        <v>986</v>
      </c>
      <c r="D297" s="513">
        <v>44882</v>
      </c>
      <c r="E297" s="18" t="s">
        <v>427</v>
      </c>
      <c r="F297" s="74" t="s">
        <v>751</v>
      </c>
      <c r="G297" s="176" t="s">
        <v>752</v>
      </c>
      <c r="H297" s="33"/>
      <c r="I297" s="33"/>
      <c r="J297" s="678"/>
      <c r="K297" s="252">
        <v>10100000</v>
      </c>
      <c r="L297" s="329"/>
      <c r="M297" s="28"/>
      <c r="N297" s="28"/>
      <c r="O297" s="28"/>
      <c r="P297" s="74"/>
      <c r="Q297" s="74"/>
      <c r="R297" s="28"/>
      <c r="S297" s="28"/>
      <c r="T297" s="28"/>
      <c r="U297" s="29">
        <f t="shared" si="84"/>
        <v>0</v>
      </c>
      <c r="V297" s="28"/>
      <c r="W297" s="28"/>
      <c r="X297" s="28"/>
      <c r="Y297" s="29">
        <f t="shared" si="85"/>
        <v>0</v>
      </c>
      <c r="Z297" s="28"/>
      <c r="AA297" s="28"/>
      <c r="AB297" s="28"/>
      <c r="AC297" s="29">
        <f t="shared" si="86"/>
        <v>0</v>
      </c>
      <c r="AD297" s="28"/>
      <c r="AE297" s="180"/>
      <c r="AF297" s="252">
        <v>10100000</v>
      </c>
      <c r="AG297" s="29">
        <f t="shared" si="87"/>
        <v>10100000</v>
      </c>
      <c r="AH297" s="29">
        <f t="shared" si="88"/>
        <v>10100000</v>
      </c>
      <c r="AI297" s="109">
        <f t="shared" si="89"/>
        <v>1.2020095414493908E-2</v>
      </c>
      <c r="AJ297" s="109">
        <f t="shared" si="83"/>
        <v>1.0652126794555127E-3</v>
      </c>
    </row>
    <row r="298" spans="1:36" s="11" customFormat="1" ht="24.95" customHeight="1" outlineLevel="1" x14ac:dyDescent="0.25">
      <c r="A298" s="23">
        <v>20</v>
      </c>
      <c r="B298" s="23"/>
      <c r="C298" s="5" t="s">
        <v>987</v>
      </c>
      <c r="D298" s="513">
        <v>44882</v>
      </c>
      <c r="E298" s="18" t="s">
        <v>447</v>
      </c>
      <c r="F298" s="74" t="s">
        <v>751</v>
      </c>
      <c r="G298" s="176" t="s">
        <v>752</v>
      </c>
      <c r="H298" s="33"/>
      <c r="I298" s="33"/>
      <c r="J298" s="678"/>
      <c r="K298" s="252">
        <v>12600000</v>
      </c>
      <c r="L298" s="329"/>
      <c r="M298" s="28"/>
      <c r="N298" s="28"/>
      <c r="O298" s="28"/>
      <c r="P298" s="74"/>
      <c r="Q298" s="74"/>
      <c r="R298" s="28"/>
      <c r="S298" s="28"/>
      <c r="T298" s="28"/>
      <c r="U298" s="29">
        <f t="shared" si="84"/>
        <v>0</v>
      </c>
      <c r="V298" s="28"/>
      <c r="W298" s="28"/>
      <c r="X298" s="28"/>
      <c r="Y298" s="29">
        <f t="shared" si="85"/>
        <v>0</v>
      </c>
      <c r="Z298" s="28"/>
      <c r="AA298" s="28"/>
      <c r="AB298" s="28"/>
      <c r="AC298" s="29">
        <f t="shared" si="86"/>
        <v>0</v>
      </c>
      <c r="AD298" s="28"/>
      <c r="AE298" s="180"/>
      <c r="AF298" s="252">
        <v>12600000</v>
      </c>
      <c r="AG298" s="29">
        <f t="shared" si="87"/>
        <v>12600000</v>
      </c>
      <c r="AH298" s="29">
        <f t="shared" si="88"/>
        <v>12600000</v>
      </c>
      <c r="AI298" s="109">
        <f t="shared" si="89"/>
        <v>1.499536655669537E-2</v>
      </c>
      <c r="AJ298" s="109">
        <f t="shared" si="83"/>
        <v>1.3288791842712335E-3</v>
      </c>
    </row>
    <row r="299" spans="1:36" s="11" customFormat="1" ht="24.95" customHeight="1" outlineLevel="1" x14ac:dyDescent="0.25">
      <c r="A299" s="23">
        <v>21</v>
      </c>
      <c r="B299" s="23"/>
      <c r="C299" s="5" t="s">
        <v>988</v>
      </c>
      <c r="D299" s="513">
        <v>44882</v>
      </c>
      <c r="E299" s="18" t="s">
        <v>426</v>
      </c>
      <c r="F299" s="74" t="s">
        <v>751</v>
      </c>
      <c r="G299" s="176" t="s">
        <v>752</v>
      </c>
      <c r="H299" s="33"/>
      <c r="I299" s="33"/>
      <c r="J299" s="678"/>
      <c r="K299" s="252">
        <v>9000000</v>
      </c>
      <c r="L299" s="329"/>
      <c r="M299" s="28"/>
      <c r="N299" s="28"/>
      <c r="O299" s="28"/>
      <c r="P299" s="74"/>
      <c r="Q299" s="74"/>
      <c r="R299" s="28"/>
      <c r="S299" s="28"/>
      <c r="T299" s="28"/>
      <c r="U299" s="29">
        <f t="shared" si="84"/>
        <v>0</v>
      </c>
      <c r="V299" s="28"/>
      <c r="W299" s="28"/>
      <c r="X299" s="28"/>
      <c r="Y299" s="29">
        <f t="shared" si="85"/>
        <v>0</v>
      </c>
      <c r="Z299" s="28"/>
      <c r="AA299" s="28"/>
      <c r="AB299" s="28"/>
      <c r="AC299" s="29">
        <f t="shared" si="86"/>
        <v>0</v>
      </c>
      <c r="AD299" s="28"/>
      <c r="AE299" s="180"/>
      <c r="AF299" s="252">
        <v>9000000</v>
      </c>
      <c r="AG299" s="29">
        <f t="shared" si="87"/>
        <v>9000000</v>
      </c>
      <c r="AH299" s="29">
        <f t="shared" si="88"/>
        <v>9000000</v>
      </c>
      <c r="AI299" s="109">
        <f t="shared" si="89"/>
        <v>1.0710976111925263E-2</v>
      </c>
      <c r="AJ299" s="109">
        <f t="shared" si="83"/>
        <v>9.4919941733659547E-4</v>
      </c>
    </row>
    <row r="300" spans="1:36" s="11" customFormat="1" ht="24.95" customHeight="1" outlineLevel="1" x14ac:dyDescent="0.25">
      <c r="A300" s="23">
        <v>22</v>
      </c>
      <c r="B300" s="23"/>
      <c r="C300" s="5" t="s">
        <v>989</v>
      </c>
      <c r="D300" s="513">
        <v>44882</v>
      </c>
      <c r="E300" s="18" t="s">
        <v>403</v>
      </c>
      <c r="F300" s="74" t="s">
        <v>751</v>
      </c>
      <c r="G300" s="176" t="s">
        <v>752</v>
      </c>
      <c r="H300" s="33"/>
      <c r="I300" s="33"/>
      <c r="J300" s="678"/>
      <c r="K300" s="252">
        <v>9000000</v>
      </c>
      <c r="L300" s="329"/>
      <c r="M300" s="28"/>
      <c r="N300" s="28"/>
      <c r="O300" s="28"/>
      <c r="P300" s="74"/>
      <c r="Q300" s="74"/>
      <c r="R300" s="28"/>
      <c r="S300" s="28"/>
      <c r="T300" s="28"/>
      <c r="U300" s="29">
        <f t="shared" si="84"/>
        <v>0</v>
      </c>
      <c r="V300" s="28"/>
      <c r="W300" s="28"/>
      <c r="X300" s="28"/>
      <c r="Y300" s="29">
        <f t="shared" si="85"/>
        <v>0</v>
      </c>
      <c r="Z300" s="28"/>
      <c r="AA300" s="28"/>
      <c r="AB300" s="28"/>
      <c r="AC300" s="29">
        <f t="shared" si="86"/>
        <v>0</v>
      </c>
      <c r="AD300" s="28"/>
      <c r="AE300" s="180"/>
      <c r="AF300" s="252">
        <v>9000000</v>
      </c>
      <c r="AG300" s="29">
        <f t="shared" si="87"/>
        <v>9000000</v>
      </c>
      <c r="AH300" s="29">
        <f t="shared" si="88"/>
        <v>9000000</v>
      </c>
      <c r="AI300" s="109">
        <f t="shared" si="89"/>
        <v>1.0710976111925263E-2</v>
      </c>
      <c r="AJ300" s="109">
        <f t="shared" si="83"/>
        <v>9.4919941733659547E-4</v>
      </c>
    </row>
    <row r="301" spans="1:36" s="11" customFormat="1" ht="24.95" customHeight="1" outlineLevel="1" x14ac:dyDescent="0.25">
      <c r="A301" s="23">
        <v>23</v>
      </c>
      <c r="B301" s="23"/>
      <c r="C301" s="5" t="s">
        <v>990</v>
      </c>
      <c r="D301" s="513">
        <v>44882</v>
      </c>
      <c r="E301" s="18" t="s">
        <v>451</v>
      </c>
      <c r="F301" s="74" t="s">
        <v>751</v>
      </c>
      <c r="G301" s="176" t="s">
        <v>752</v>
      </c>
      <c r="H301" s="33"/>
      <c r="I301" s="33"/>
      <c r="J301" s="678"/>
      <c r="K301" s="252">
        <v>14220000</v>
      </c>
      <c r="L301" s="329"/>
      <c r="M301" s="28"/>
      <c r="N301" s="28"/>
      <c r="O301" s="28"/>
      <c r="P301" s="74"/>
      <c r="Q301" s="74"/>
      <c r="R301" s="28"/>
      <c r="S301" s="28"/>
      <c r="T301" s="28"/>
      <c r="U301" s="29">
        <f t="shared" si="84"/>
        <v>0</v>
      </c>
      <c r="V301" s="28"/>
      <c r="W301" s="28"/>
      <c r="X301" s="28"/>
      <c r="Y301" s="29">
        <f t="shared" si="85"/>
        <v>0</v>
      </c>
      <c r="Z301" s="28"/>
      <c r="AA301" s="28"/>
      <c r="AB301" s="28"/>
      <c r="AC301" s="29">
        <f t="shared" si="86"/>
        <v>0</v>
      </c>
      <c r="AD301" s="28"/>
      <c r="AE301" s="180"/>
      <c r="AF301" s="252">
        <v>14220000</v>
      </c>
      <c r="AG301" s="29">
        <f t="shared" si="87"/>
        <v>14220000</v>
      </c>
      <c r="AH301" s="29">
        <f t="shared" si="88"/>
        <v>14220000</v>
      </c>
      <c r="AI301" s="109">
        <f t="shared" si="89"/>
        <v>1.6923342256841917E-2</v>
      </c>
      <c r="AJ301" s="109">
        <f t="shared" si="83"/>
        <v>1.4997350793918207E-3</v>
      </c>
    </row>
    <row r="302" spans="1:36" s="11" customFormat="1" ht="24.95" customHeight="1" outlineLevel="1" x14ac:dyDescent="0.25">
      <c r="A302" s="23">
        <v>24</v>
      </c>
      <c r="B302" s="23"/>
      <c r="C302" s="5" t="s">
        <v>991</v>
      </c>
      <c r="D302" s="513">
        <v>44460</v>
      </c>
      <c r="E302" s="18" t="s">
        <v>992</v>
      </c>
      <c r="F302" s="74" t="s">
        <v>751</v>
      </c>
      <c r="G302" s="176" t="s">
        <v>752</v>
      </c>
      <c r="H302" s="33"/>
      <c r="I302" s="33"/>
      <c r="J302" s="678"/>
      <c r="K302" s="252">
        <v>11602983</v>
      </c>
      <c r="L302" s="329"/>
      <c r="M302" s="28"/>
      <c r="N302" s="28"/>
      <c r="O302" s="28"/>
      <c r="P302" s="74"/>
      <c r="Q302" s="74"/>
      <c r="R302" s="28"/>
      <c r="S302" s="28"/>
      <c r="T302" s="28"/>
      <c r="U302" s="29">
        <f t="shared" si="84"/>
        <v>0</v>
      </c>
      <c r="V302" s="28"/>
      <c r="W302" s="28"/>
      <c r="X302" s="28"/>
      <c r="Y302" s="29">
        <f t="shared" si="85"/>
        <v>0</v>
      </c>
      <c r="Z302" s="28"/>
      <c r="AA302" s="28"/>
      <c r="AB302" s="28"/>
      <c r="AC302" s="29">
        <f t="shared" si="86"/>
        <v>0</v>
      </c>
      <c r="AD302" s="28"/>
      <c r="AE302" s="252">
        <v>11602983</v>
      </c>
      <c r="AF302" s="252"/>
      <c r="AG302" s="29">
        <f t="shared" si="87"/>
        <v>11602983</v>
      </c>
      <c r="AH302" s="29">
        <f t="shared" si="88"/>
        <v>11602983</v>
      </c>
      <c r="AI302" s="109">
        <f t="shared" si="89"/>
        <v>1.3808808193341659E-2</v>
      </c>
      <c r="AJ302" s="109">
        <f t="shared" si="83"/>
        <v>1.2237271892184913E-3</v>
      </c>
    </row>
    <row r="303" spans="1:36" s="11" customFormat="1" ht="24.95" customHeight="1" outlineLevel="1" x14ac:dyDescent="0.25">
      <c r="A303" s="23">
        <v>25</v>
      </c>
      <c r="B303" s="23"/>
      <c r="C303" s="5" t="s">
        <v>993</v>
      </c>
      <c r="D303" s="513">
        <v>44460</v>
      </c>
      <c r="E303" s="18" t="s">
        <v>414</v>
      </c>
      <c r="F303" s="74" t="s">
        <v>751</v>
      </c>
      <c r="G303" s="176" t="s">
        <v>752</v>
      </c>
      <c r="H303" s="33"/>
      <c r="I303" s="33"/>
      <c r="J303" s="678"/>
      <c r="K303" s="252">
        <v>9555398</v>
      </c>
      <c r="L303" s="329"/>
      <c r="M303" s="28"/>
      <c r="N303" s="28"/>
      <c r="O303" s="28"/>
      <c r="P303" s="74"/>
      <c r="Q303" s="74"/>
      <c r="R303" s="28"/>
      <c r="S303" s="28"/>
      <c r="T303" s="28"/>
      <c r="U303" s="29">
        <f t="shared" si="84"/>
        <v>0</v>
      </c>
      <c r="V303" s="28"/>
      <c r="W303" s="28"/>
      <c r="X303" s="28"/>
      <c r="Y303" s="29">
        <f t="shared" si="85"/>
        <v>0</v>
      </c>
      <c r="Z303" s="28"/>
      <c r="AA303" s="28"/>
      <c r="AB303" s="28"/>
      <c r="AC303" s="29">
        <f t="shared" si="86"/>
        <v>0</v>
      </c>
      <c r="AD303" s="28"/>
      <c r="AE303" s="252">
        <v>9555398</v>
      </c>
      <c r="AF303" s="252"/>
      <c r="AG303" s="29">
        <f t="shared" si="87"/>
        <v>9555398</v>
      </c>
      <c r="AH303" s="29">
        <f t="shared" si="88"/>
        <v>9555398</v>
      </c>
      <c r="AI303" s="109">
        <f t="shared" si="89"/>
        <v>1.1371959968659827E-2</v>
      </c>
      <c r="AJ303" s="109">
        <f t="shared" si="83"/>
        <v>1.0077753571132522E-3</v>
      </c>
    </row>
    <row r="304" spans="1:36" s="11" customFormat="1" ht="24.95" customHeight="1" outlineLevel="1" x14ac:dyDescent="0.25">
      <c r="A304" s="23">
        <v>26</v>
      </c>
      <c r="B304" s="23"/>
      <c r="C304" s="5" t="s">
        <v>994</v>
      </c>
      <c r="D304" s="513">
        <v>44875</v>
      </c>
      <c r="E304" s="18" t="s">
        <v>408</v>
      </c>
      <c r="F304" s="74" t="s">
        <v>751</v>
      </c>
      <c r="G304" s="176" t="s">
        <v>752</v>
      </c>
      <c r="H304" s="33"/>
      <c r="I304" s="33"/>
      <c r="J304" s="678"/>
      <c r="K304" s="252">
        <v>12802000</v>
      </c>
      <c r="L304" s="329"/>
      <c r="M304" s="28"/>
      <c r="N304" s="28"/>
      <c r="O304" s="28"/>
      <c r="P304" s="74"/>
      <c r="Q304" s="74"/>
      <c r="R304" s="28"/>
      <c r="S304" s="28"/>
      <c r="T304" s="28"/>
      <c r="U304" s="29">
        <f t="shared" si="84"/>
        <v>0</v>
      </c>
      <c r="V304" s="28"/>
      <c r="W304" s="28"/>
      <c r="X304" s="28"/>
      <c r="Y304" s="29">
        <f t="shared" si="85"/>
        <v>0</v>
      </c>
      <c r="Z304" s="28"/>
      <c r="AA304" s="28"/>
      <c r="AB304" s="28"/>
      <c r="AC304" s="29">
        <f t="shared" si="86"/>
        <v>0</v>
      </c>
      <c r="AD304" s="28"/>
      <c r="AE304" s="180"/>
      <c r="AF304" s="252">
        <v>12802000</v>
      </c>
      <c r="AG304" s="29">
        <f t="shared" si="87"/>
        <v>12802000</v>
      </c>
      <c r="AH304" s="29">
        <f t="shared" si="88"/>
        <v>12802000</v>
      </c>
      <c r="AI304" s="109">
        <f t="shared" si="89"/>
        <v>1.5235768464985247E-2</v>
      </c>
      <c r="AJ304" s="109">
        <f t="shared" si="83"/>
        <v>1.3501834378603439E-3</v>
      </c>
    </row>
    <row r="305" spans="1:36" s="11" customFormat="1" ht="24.95" customHeight="1" outlineLevel="1" x14ac:dyDescent="0.25">
      <c r="A305" s="23">
        <v>27</v>
      </c>
      <c r="B305" s="23"/>
      <c r="C305" s="5" t="s">
        <v>995</v>
      </c>
      <c r="D305" s="513">
        <v>44875</v>
      </c>
      <c r="E305" s="18" t="s">
        <v>441</v>
      </c>
      <c r="F305" s="74" t="s">
        <v>751</v>
      </c>
      <c r="G305" s="176" t="s">
        <v>752</v>
      </c>
      <c r="H305" s="33"/>
      <c r="I305" s="33"/>
      <c r="J305" s="678"/>
      <c r="K305" s="252">
        <v>12600000</v>
      </c>
      <c r="L305" s="329"/>
      <c r="M305" s="28"/>
      <c r="N305" s="28"/>
      <c r="O305" s="28"/>
      <c r="P305" s="74"/>
      <c r="Q305" s="74"/>
      <c r="R305" s="28"/>
      <c r="S305" s="28"/>
      <c r="T305" s="28"/>
      <c r="U305" s="29">
        <f t="shared" si="84"/>
        <v>0</v>
      </c>
      <c r="V305" s="28"/>
      <c r="W305" s="28"/>
      <c r="X305" s="28"/>
      <c r="Y305" s="29">
        <f t="shared" si="85"/>
        <v>0</v>
      </c>
      <c r="Z305" s="28"/>
      <c r="AA305" s="28"/>
      <c r="AB305" s="28"/>
      <c r="AC305" s="29">
        <f t="shared" si="86"/>
        <v>0</v>
      </c>
      <c r="AD305" s="28"/>
      <c r="AE305" s="180"/>
      <c r="AF305" s="252">
        <v>12600000</v>
      </c>
      <c r="AG305" s="29">
        <f t="shared" si="87"/>
        <v>12600000</v>
      </c>
      <c r="AH305" s="29">
        <f t="shared" si="88"/>
        <v>12600000</v>
      </c>
      <c r="AI305" s="109">
        <f t="shared" si="89"/>
        <v>1.499536655669537E-2</v>
      </c>
      <c r="AJ305" s="109">
        <f t="shared" si="83"/>
        <v>1.3288791842712335E-3</v>
      </c>
    </row>
    <row r="306" spans="1:36" s="11" customFormat="1" ht="24.95" customHeight="1" outlineLevel="1" x14ac:dyDescent="0.25">
      <c r="A306" s="23">
        <v>28</v>
      </c>
      <c r="B306" s="23"/>
      <c r="C306" s="5" t="s">
        <v>996</v>
      </c>
      <c r="D306" s="513">
        <v>44875</v>
      </c>
      <c r="E306" s="18" t="s">
        <v>420</v>
      </c>
      <c r="F306" s="74" t="s">
        <v>751</v>
      </c>
      <c r="G306" s="176" t="s">
        <v>752</v>
      </c>
      <c r="H306" s="33"/>
      <c r="I306" s="33"/>
      <c r="J306" s="678"/>
      <c r="K306" s="252">
        <v>9000000</v>
      </c>
      <c r="L306" s="329"/>
      <c r="M306" s="28"/>
      <c r="N306" s="28"/>
      <c r="O306" s="28"/>
      <c r="P306" s="74"/>
      <c r="Q306" s="74"/>
      <c r="R306" s="28"/>
      <c r="S306" s="28"/>
      <c r="T306" s="28"/>
      <c r="U306" s="29">
        <f t="shared" si="84"/>
        <v>0</v>
      </c>
      <c r="V306" s="28"/>
      <c r="W306" s="28"/>
      <c r="X306" s="28"/>
      <c r="Y306" s="29">
        <f t="shared" si="85"/>
        <v>0</v>
      </c>
      <c r="Z306" s="28"/>
      <c r="AA306" s="28"/>
      <c r="AB306" s="28"/>
      <c r="AC306" s="29">
        <f t="shared" si="86"/>
        <v>0</v>
      </c>
      <c r="AD306" s="28"/>
      <c r="AE306" s="180"/>
      <c r="AF306" s="252">
        <v>9000000</v>
      </c>
      <c r="AG306" s="29">
        <f t="shared" si="87"/>
        <v>9000000</v>
      </c>
      <c r="AH306" s="29">
        <f t="shared" si="88"/>
        <v>9000000</v>
      </c>
      <c r="AI306" s="109">
        <f t="shared" si="89"/>
        <v>1.0710976111925263E-2</v>
      </c>
      <c r="AJ306" s="109">
        <f t="shared" si="83"/>
        <v>9.4919941733659547E-4</v>
      </c>
    </row>
    <row r="307" spans="1:36" s="11" customFormat="1" ht="24.95" customHeight="1" outlineLevel="1" x14ac:dyDescent="0.25">
      <c r="A307" s="23">
        <v>29</v>
      </c>
      <c r="B307" s="23"/>
      <c r="C307" s="5" t="s">
        <v>997</v>
      </c>
      <c r="D307" s="513">
        <v>44875</v>
      </c>
      <c r="E307" s="18" t="s">
        <v>416</v>
      </c>
      <c r="F307" s="74" t="s">
        <v>751</v>
      </c>
      <c r="G307" s="176" t="s">
        <v>752</v>
      </c>
      <c r="H307" s="33"/>
      <c r="I307" s="33"/>
      <c r="J307" s="678"/>
      <c r="K307" s="252">
        <v>12802000</v>
      </c>
      <c r="L307" s="329"/>
      <c r="M307" s="28"/>
      <c r="N307" s="28"/>
      <c r="O307" s="28"/>
      <c r="P307" s="74"/>
      <c r="Q307" s="74"/>
      <c r="R307" s="28"/>
      <c r="S307" s="28"/>
      <c r="T307" s="28"/>
      <c r="U307" s="29">
        <f t="shared" si="84"/>
        <v>0</v>
      </c>
      <c r="V307" s="28"/>
      <c r="W307" s="28"/>
      <c r="X307" s="28"/>
      <c r="Y307" s="29">
        <f t="shared" si="85"/>
        <v>0</v>
      </c>
      <c r="Z307" s="28"/>
      <c r="AA307" s="28"/>
      <c r="AB307" s="28"/>
      <c r="AC307" s="29">
        <f t="shared" si="86"/>
        <v>0</v>
      </c>
      <c r="AD307" s="28"/>
      <c r="AE307" s="180"/>
      <c r="AF307" s="252">
        <v>12802000</v>
      </c>
      <c r="AG307" s="29">
        <f t="shared" si="87"/>
        <v>12802000</v>
      </c>
      <c r="AH307" s="29">
        <f t="shared" si="88"/>
        <v>12802000</v>
      </c>
      <c r="AI307" s="109">
        <f t="shared" si="89"/>
        <v>1.5235768464985247E-2</v>
      </c>
      <c r="AJ307" s="109">
        <f t="shared" si="83"/>
        <v>1.3501834378603439E-3</v>
      </c>
    </row>
    <row r="308" spans="1:36" s="11" customFormat="1" ht="24.95" customHeight="1" outlineLevel="1" x14ac:dyDescent="0.25">
      <c r="A308" s="23">
        <v>30</v>
      </c>
      <c r="B308" s="23"/>
      <c r="C308" s="5" t="s">
        <v>998</v>
      </c>
      <c r="D308" s="513">
        <v>44875</v>
      </c>
      <c r="E308" s="18" t="s">
        <v>431</v>
      </c>
      <c r="F308" s="74" t="s">
        <v>751</v>
      </c>
      <c r="G308" s="176" t="s">
        <v>752</v>
      </c>
      <c r="H308" s="33"/>
      <c r="I308" s="33"/>
      <c r="J308" s="678"/>
      <c r="K308" s="252">
        <v>10800000</v>
      </c>
      <c r="L308" s="329"/>
      <c r="M308" s="28"/>
      <c r="N308" s="28"/>
      <c r="O308" s="28"/>
      <c r="P308" s="74"/>
      <c r="Q308" s="74"/>
      <c r="R308" s="28"/>
      <c r="S308" s="28"/>
      <c r="T308" s="28"/>
      <c r="U308" s="29">
        <f t="shared" si="84"/>
        <v>0</v>
      </c>
      <c r="V308" s="28"/>
      <c r="W308" s="28"/>
      <c r="X308" s="28"/>
      <c r="Y308" s="29">
        <f t="shared" si="85"/>
        <v>0</v>
      </c>
      <c r="Z308" s="28"/>
      <c r="AA308" s="28"/>
      <c r="AB308" s="28"/>
      <c r="AC308" s="29">
        <f t="shared" si="86"/>
        <v>0</v>
      </c>
      <c r="AD308" s="28"/>
      <c r="AE308" s="180"/>
      <c r="AF308" s="252">
        <v>10800000</v>
      </c>
      <c r="AG308" s="29">
        <f t="shared" si="87"/>
        <v>10800000</v>
      </c>
      <c r="AH308" s="29">
        <f t="shared" si="88"/>
        <v>10800000</v>
      </c>
      <c r="AI308" s="109">
        <f t="shared" si="89"/>
        <v>1.2853171334310316E-2</v>
      </c>
      <c r="AJ308" s="109">
        <f t="shared" si="83"/>
        <v>1.1390393008039144E-3</v>
      </c>
    </row>
    <row r="309" spans="1:36" s="11" customFormat="1" ht="24.95" customHeight="1" outlineLevel="1" x14ac:dyDescent="0.25">
      <c r="A309" s="23">
        <v>31</v>
      </c>
      <c r="B309" s="23"/>
      <c r="C309" s="5" t="s">
        <v>999</v>
      </c>
      <c r="D309" s="513">
        <v>44875</v>
      </c>
      <c r="E309" s="18" t="s">
        <v>433</v>
      </c>
      <c r="F309" s="74" t="s">
        <v>751</v>
      </c>
      <c r="G309" s="176" t="s">
        <v>752</v>
      </c>
      <c r="H309" s="33"/>
      <c r="I309" s="33"/>
      <c r="J309" s="678"/>
      <c r="K309" s="252">
        <v>12240000</v>
      </c>
      <c r="L309" s="329"/>
      <c r="M309" s="28"/>
      <c r="N309" s="28"/>
      <c r="O309" s="28"/>
      <c r="P309" s="74"/>
      <c r="Q309" s="74"/>
      <c r="R309" s="28"/>
      <c r="S309" s="28"/>
      <c r="T309" s="28"/>
      <c r="U309" s="29">
        <f t="shared" si="84"/>
        <v>0</v>
      </c>
      <c r="V309" s="28"/>
      <c r="W309" s="28"/>
      <c r="X309" s="28"/>
      <c r="Y309" s="29">
        <f t="shared" si="85"/>
        <v>0</v>
      </c>
      <c r="Z309" s="28"/>
      <c r="AA309" s="28"/>
      <c r="AB309" s="28"/>
      <c r="AC309" s="29">
        <f t="shared" si="86"/>
        <v>0</v>
      </c>
      <c r="AD309" s="28"/>
      <c r="AE309" s="180"/>
      <c r="AF309" s="252">
        <v>12240000</v>
      </c>
      <c r="AG309" s="29">
        <f t="shared" si="87"/>
        <v>12240000</v>
      </c>
      <c r="AH309" s="29">
        <f t="shared" si="88"/>
        <v>12240000</v>
      </c>
      <c r="AI309" s="109">
        <f t="shared" si="89"/>
        <v>1.4566927512218358E-2</v>
      </c>
      <c r="AJ309" s="109">
        <f t="shared" si="83"/>
        <v>1.2909112075777697E-3</v>
      </c>
    </row>
    <row r="310" spans="1:36" s="11" customFormat="1" ht="24.95" customHeight="1" outlineLevel="1" x14ac:dyDescent="0.25">
      <c r="A310" s="23">
        <v>32</v>
      </c>
      <c r="B310" s="23"/>
      <c r="C310" s="5" t="s">
        <v>1000</v>
      </c>
      <c r="D310" s="513">
        <v>44875</v>
      </c>
      <c r="E310" s="18" t="s">
        <v>404</v>
      </c>
      <c r="F310" s="74" t="s">
        <v>751</v>
      </c>
      <c r="G310" s="176" t="s">
        <v>752</v>
      </c>
      <c r="H310" s="33"/>
      <c r="I310" s="33"/>
      <c r="J310" s="678"/>
      <c r="K310" s="252">
        <v>12240000</v>
      </c>
      <c r="L310" s="329"/>
      <c r="M310" s="28"/>
      <c r="N310" s="28"/>
      <c r="O310" s="28"/>
      <c r="P310" s="74"/>
      <c r="Q310" s="74"/>
      <c r="R310" s="28"/>
      <c r="S310" s="28"/>
      <c r="T310" s="28"/>
      <c r="U310" s="29">
        <f t="shared" si="84"/>
        <v>0</v>
      </c>
      <c r="V310" s="28"/>
      <c r="W310" s="28"/>
      <c r="X310" s="28"/>
      <c r="Y310" s="29">
        <f t="shared" si="85"/>
        <v>0</v>
      </c>
      <c r="Z310" s="28"/>
      <c r="AA310" s="28"/>
      <c r="AB310" s="28"/>
      <c r="AC310" s="29">
        <f t="shared" si="86"/>
        <v>0</v>
      </c>
      <c r="AD310" s="28"/>
      <c r="AE310" s="180"/>
      <c r="AF310" s="252">
        <v>12240000</v>
      </c>
      <c r="AG310" s="29">
        <f t="shared" si="87"/>
        <v>12240000</v>
      </c>
      <c r="AH310" s="29">
        <f t="shared" si="88"/>
        <v>12240000</v>
      </c>
      <c r="AI310" s="109">
        <f t="shared" si="89"/>
        <v>1.4566927512218358E-2</v>
      </c>
      <c r="AJ310" s="109">
        <f t="shared" si="83"/>
        <v>1.2909112075777697E-3</v>
      </c>
    </row>
    <row r="311" spans="1:36" s="11" customFormat="1" ht="24.95" customHeight="1" outlineLevel="1" x14ac:dyDescent="0.25">
      <c r="A311" s="23">
        <v>33</v>
      </c>
      <c r="B311" s="23"/>
      <c r="C311" s="5" t="s">
        <v>1001</v>
      </c>
      <c r="D311" s="513">
        <v>44875</v>
      </c>
      <c r="E311" s="18" t="s">
        <v>435</v>
      </c>
      <c r="F311" s="74" t="s">
        <v>751</v>
      </c>
      <c r="G311" s="176" t="s">
        <v>752</v>
      </c>
      <c r="H311" s="33"/>
      <c r="I311" s="33"/>
      <c r="J311" s="678"/>
      <c r="K311" s="252">
        <v>12240000</v>
      </c>
      <c r="L311" s="329"/>
      <c r="M311" s="28"/>
      <c r="N311" s="28"/>
      <c r="O311" s="28"/>
      <c r="P311" s="74"/>
      <c r="Q311" s="74"/>
      <c r="R311" s="28"/>
      <c r="S311" s="28"/>
      <c r="T311" s="28"/>
      <c r="U311" s="29">
        <f t="shared" si="84"/>
        <v>0</v>
      </c>
      <c r="V311" s="28"/>
      <c r="W311" s="28"/>
      <c r="X311" s="28"/>
      <c r="Y311" s="29">
        <f t="shared" si="85"/>
        <v>0</v>
      </c>
      <c r="Z311" s="28"/>
      <c r="AA311" s="28"/>
      <c r="AB311" s="28"/>
      <c r="AC311" s="29">
        <f t="shared" si="86"/>
        <v>0</v>
      </c>
      <c r="AD311" s="28"/>
      <c r="AE311" s="180"/>
      <c r="AF311" s="252">
        <v>12240000</v>
      </c>
      <c r="AG311" s="29">
        <f t="shared" si="87"/>
        <v>12240000</v>
      </c>
      <c r="AH311" s="29">
        <f t="shared" si="88"/>
        <v>12240000</v>
      </c>
      <c r="AI311" s="109">
        <f t="shared" si="89"/>
        <v>1.4566927512218358E-2</v>
      </c>
      <c r="AJ311" s="109">
        <f t="shared" ref="AJ311:AJ329" si="90">IF(ISERROR(AH311/$AH$676),"-",AH311/$AH$676)</f>
        <v>1.2909112075777697E-3</v>
      </c>
    </row>
    <row r="312" spans="1:36" s="11" customFormat="1" ht="24.95" customHeight="1" outlineLevel="1" x14ac:dyDescent="0.25">
      <c r="A312" s="23">
        <v>34</v>
      </c>
      <c r="B312" s="23"/>
      <c r="C312" s="5" t="s">
        <v>1002</v>
      </c>
      <c r="D312" s="513">
        <v>44875</v>
      </c>
      <c r="E312" s="18" t="s">
        <v>414</v>
      </c>
      <c r="F312" s="74" t="s">
        <v>751</v>
      </c>
      <c r="G312" s="176" t="s">
        <v>752</v>
      </c>
      <c r="H312" s="33"/>
      <c r="I312" s="33"/>
      <c r="J312" s="678"/>
      <c r="K312" s="252">
        <v>10100000</v>
      </c>
      <c r="L312" s="329"/>
      <c r="M312" s="28"/>
      <c r="N312" s="28"/>
      <c r="O312" s="28"/>
      <c r="P312" s="74"/>
      <c r="Q312" s="74"/>
      <c r="R312" s="28"/>
      <c r="S312" s="28"/>
      <c r="T312" s="28"/>
      <c r="U312" s="29">
        <f t="shared" si="84"/>
        <v>0</v>
      </c>
      <c r="V312" s="28"/>
      <c r="W312" s="28"/>
      <c r="X312" s="28"/>
      <c r="Y312" s="29">
        <f t="shared" si="85"/>
        <v>0</v>
      </c>
      <c r="Z312" s="28"/>
      <c r="AA312" s="28"/>
      <c r="AB312" s="28"/>
      <c r="AC312" s="29">
        <f t="shared" si="86"/>
        <v>0</v>
      </c>
      <c r="AD312" s="28"/>
      <c r="AE312" s="180"/>
      <c r="AF312" s="252">
        <v>10100000</v>
      </c>
      <c r="AG312" s="29">
        <f t="shared" si="87"/>
        <v>10100000</v>
      </c>
      <c r="AH312" s="29">
        <f t="shared" si="88"/>
        <v>10100000</v>
      </c>
      <c r="AI312" s="109">
        <f t="shared" si="89"/>
        <v>1.2020095414493908E-2</v>
      </c>
      <c r="AJ312" s="109">
        <f t="shared" si="90"/>
        <v>1.0652126794555127E-3</v>
      </c>
    </row>
    <row r="313" spans="1:36" s="11" customFormat="1" ht="24.95" customHeight="1" outlineLevel="1" x14ac:dyDescent="0.25">
      <c r="A313" s="23">
        <v>35</v>
      </c>
      <c r="B313" s="23"/>
      <c r="C313" s="5" t="s">
        <v>1003</v>
      </c>
      <c r="D313" s="513">
        <v>44875</v>
      </c>
      <c r="E313" s="18" t="s">
        <v>437</v>
      </c>
      <c r="F313" s="74" t="s">
        <v>751</v>
      </c>
      <c r="G313" s="176" t="s">
        <v>752</v>
      </c>
      <c r="H313" s="33"/>
      <c r="I313" s="33"/>
      <c r="J313" s="678"/>
      <c r="K313" s="252">
        <v>11109000</v>
      </c>
      <c r="L313" s="329"/>
      <c r="M313" s="28"/>
      <c r="N313" s="28"/>
      <c r="O313" s="28"/>
      <c r="P313" s="74"/>
      <c r="Q313" s="74"/>
      <c r="R313" s="28"/>
      <c r="S313" s="28"/>
      <c r="T313" s="28"/>
      <c r="U313" s="29">
        <f t="shared" si="84"/>
        <v>0</v>
      </c>
      <c r="V313" s="28"/>
      <c r="W313" s="28"/>
      <c r="X313" s="28"/>
      <c r="Y313" s="29">
        <f t="shared" si="85"/>
        <v>0</v>
      </c>
      <c r="Z313" s="28"/>
      <c r="AA313" s="28"/>
      <c r="AB313" s="28"/>
      <c r="AC313" s="29">
        <f t="shared" si="86"/>
        <v>0</v>
      </c>
      <c r="AD313" s="28"/>
      <c r="AE313" s="180"/>
      <c r="AF313" s="252">
        <v>11109000</v>
      </c>
      <c r="AG313" s="29">
        <f t="shared" si="87"/>
        <v>11109000</v>
      </c>
      <c r="AH313" s="29">
        <f t="shared" si="88"/>
        <v>11109000</v>
      </c>
      <c r="AI313" s="109">
        <f t="shared" si="89"/>
        <v>1.3220914847486416E-2</v>
      </c>
      <c r="AJ313" s="109">
        <f t="shared" si="90"/>
        <v>1.1716284807991376E-3</v>
      </c>
    </row>
    <row r="314" spans="1:36" s="11" customFormat="1" ht="24.95" customHeight="1" outlineLevel="1" x14ac:dyDescent="0.25">
      <c r="A314" s="23">
        <v>36</v>
      </c>
      <c r="B314" s="23"/>
      <c r="C314" s="5" t="s">
        <v>1004</v>
      </c>
      <c r="D314" s="513">
        <v>44875</v>
      </c>
      <c r="E314" s="18" t="s">
        <v>1005</v>
      </c>
      <c r="F314" s="74" t="s">
        <v>751</v>
      </c>
      <c r="G314" s="176" t="s">
        <v>752</v>
      </c>
      <c r="H314" s="33"/>
      <c r="I314" s="33"/>
      <c r="J314" s="678"/>
      <c r="K314" s="252">
        <v>9535000</v>
      </c>
      <c r="L314" s="329"/>
      <c r="M314" s="28"/>
      <c r="N314" s="28"/>
      <c r="O314" s="28"/>
      <c r="P314" s="74"/>
      <c r="Q314" s="74"/>
      <c r="R314" s="28"/>
      <c r="S314" s="28"/>
      <c r="T314" s="28"/>
      <c r="U314" s="29">
        <f t="shared" si="84"/>
        <v>0</v>
      </c>
      <c r="V314" s="28"/>
      <c r="W314" s="28"/>
      <c r="X314" s="28"/>
      <c r="Y314" s="29">
        <f t="shared" si="85"/>
        <v>0</v>
      </c>
      <c r="Z314" s="28"/>
      <c r="AA314" s="28"/>
      <c r="AB314" s="28"/>
      <c r="AC314" s="29">
        <f t="shared" si="86"/>
        <v>0</v>
      </c>
      <c r="AD314" s="28"/>
      <c r="AE314" s="180"/>
      <c r="AF314" s="252">
        <v>9535000</v>
      </c>
      <c r="AG314" s="29">
        <f t="shared" si="87"/>
        <v>9535000</v>
      </c>
      <c r="AH314" s="29">
        <f t="shared" si="88"/>
        <v>9535000</v>
      </c>
      <c r="AI314" s="109">
        <f t="shared" si="89"/>
        <v>1.1347684136356376E-2</v>
      </c>
      <c r="AJ314" s="109">
        <f t="shared" si="90"/>
        <v>1.0056240493671598E-3</v>
      </c>
    </row>
    <row r="315" spans="1:36" s="11" customFormat="1" ht="24.95" customHeight="1" outlineLevel="1" x14ac:dyDescent="0.25">
      <c r="A315" s="23">
        <v>37</v>
      </c>
      <c r="B315" s="23"/>
      <c r="C315" s="5" t="s">
        <v>1006</v>
      </c>
      <c r="D315" s="513">
        <v>44875</v>
      </c>
      <c r="E315" s="18" t="s">
        <v>401</v>
      </c>
      <c r="F315" s="74" t="s">
        <v>751</v>
      </c>
      <c r="G315" s="176" t="s">
        <v>752</v>
      </c>
      <c r="H315" s="33"/>
      <c r="I315" s="33"/>
      <c r="J315" s="678"/>
      <c r="K315" s="252">
        <v>10800000</v>
      </c>
      <c r="L315" s="329"/>
      <c r="M315" s="28"/>
      <c r="N315" s="28"/>
      <c r="O315" s="28"/>
      <c r="P315" s="74"/>
      <c r="Q315" s="74"/>
      <c r="R315" s="28"/>
      <c r="S315" s="28"/>
      <c r="T315" s="28"/>
      <c r="U315" s="29">
        <f t="shared" si="84"/>
        <v>0</v>
      </c>
      <c r="V315" s="28"/>
      <c r="W315" s="28"/>
      <c r="X315" s="28"/>
      <c r="Y315" s="29">
        <f t="shared" si="85"/>
        <v>0</v>
      </c>
      <c r="Z315" s="28"/>
      <c r="AA315" s="28"/>
      <c r="AB315" s="28"/>
      <c r="AC315" s="29">
        <f t="shared" si="86"/>
        <v>0</v>
      </c>
      <c r="AD315" s="28"/>
      <c r="AE315" s="180"/>
      <c r="AF315" s="252">
        <v>10800000</v>
      </c>
      <c r="AG315" s="29">
        <f t="shared" si="87"/>
        <v>10800000</v>
      </c>
      <c r="AH315" s="29">
        <f t="shared" si="88"/>
        <v>10800000</v>
      </c>
      <c r="AI315" s="109">
        <f t="shared" si="89"/>
        <v>1.2853171334310316E-2</v>
      </c>
      <c r="AJ315" s="109">
        <f t="shared" si="90"/>
        <v>1.1390393008039144E-3</v>
      </c>
    </row>
    <row r="316" spans="1:36" s="11" customFormat="1" ht="24.95" customHeight="1" outlineLevel="1" x14ac:dyDescent="0.25">
      <c r="A316" s="23">
        <v>38</v>
      </c>
      <c r="B316" s="23"/>
      <c r="C316" s="5" t="s">
        <v>1007</v>
      </c>
      <c r="D316" s="513">
        <v>44875</v>
      </c>
      <c r="E316" s="18" t="s">
        <v>400</v>
      </c>
      <c r="F316" s="74" t="s">
        <v>751</v>
      </c>
      <c r="G316" s="176" t="s">
        <v>752</v>
      </c>
      <c r="H316" s="33"/>
      <c r="I316" s="33"/>
      <c r="J316" s="678"/>
      <c r="K316" s="252">
        <v>11520000</v>
      </c>
      <c r="L316" s="329"/>
      <c r="M316" s="28"/>
      <c r="N316" s="28"/>
      <c r="O316" s="28"/>
      <c r="P316" s="74"/>
      <c r="Q316" s="74"/>
      <c r="R316" s="28"/>
      <c r="S316" s="28"/>
      <c r="T316" s="28"/>
      <c r="U316" s="29">
        <f t="shared" si="84"/>
        <v>0</v>
      </c>
      <c r="V316" s="28"/>
      <c r="W316" s="28"/>
      <c r="X316" s="28"/>
      <c r="Y316" s="29">
        <f t="shared" si="85"/>
        <v>0</v>
      </c>
      <c r="Z316" s="28"/>
      <c r="AA316" s="28"/>
      <c r="AB316" s="28"/>
      <c r="AC316" s="29">
        <f t="shared" si="86"/>
        <v>0</v>
      </c>
      <c r="AD316" s="28"/>
      <c r="AE316" s="180"/>
      <c r="AF316" s="252">
        <v>11520000</v>
      </c>
      <c r="AG316" s="29">
        <f t="shared" si="87"/>
        <v>11520000</v>
      </c>
      <c r="AH316" s="29">
        <f t="shared" si="88"/>
        <v>11520000</v>
      </c>
      <c r="AI316" s="109">
        <f t="shared" si="89"/>
        <v>1.3710049423264337E-2</v>
      </c>
      <c r="AJ316" s="109">
        <f t="shared" si="90"/>
        <v>1.2149752541908421E-3</v>
      </c>
    </row>
    <row r="317" spans="1:36" s="11" customFormat="1" ht="24.95" customHeight="1" outlineLevel="1" x14ac:dyDescent="0.25">
      <c r="A317" s="23">
        <v>39</v>
      </c>
      <c r="B317" s="23"/>
      <c r="C317" s="5" t="s">
        <v>1008</v>
      </c>
      <c r="D317" s="513">
        <v>44460</v>
      </c>
      <c r="E317" s="18" t="s">
        <v>451</v>
      </c>
      <c r="F317" s="74" t="s">
        <v>751</v>
      </c>
      <c r="G317" s="176" t="s">
        <v>752</v>
      </c>
      <c r="H317" s="33"/>
      <c r="I317" s="33"/>
      <c r="J317" s="678"/>
      <c r="K317" s="252">
        <v>10723641</v>
      </c>
      <c r="L317" s="329"/>
      <c r="M317" s="28"/>
      <c r="N317" s="28"/>
      <c r="O317" s="28"/>
      <c r="P317" s="74"/>
      <c r="Q317" s="74"/>
      <c r="R317" s="28"/>
      <c r="S317" s="28"/>
      <c r="T317" s="28"/>
      <c r="U317" s="29">
        <f t="shared" si="84"/>
        <v>0</v>
      </c>
      <c r="V317" s="28"/>
      <c r="W317" s="28"/>
      <c r="X317" s="28"/>
      <c r="Y317" s="29">
        <f t="shared" si="85"/>
        <v>0</v>
      </c>
      <c r="Z317" s="28"/>
      <c r="AA317" s="28"/>
      <c r="AB317" s="28"/>
      <c r="AC317" s="29">
        <f t="shared" si="86"/>
        <v>0</v>
      </c>
      <c r="AD317" s="28"/>
      <c r="AE317" s="252">
        <v>10723641</v>
      </c>
      <c r="AF317" s="252"/>
      <c r="AG317" s="29">
        <f t="shared" si="87"/>
        <v>10723641</v>
      </c>
      <c r="AH317" s="29">
        <f t="shared" si="88"/>
        <v>10723641</v>
      </c>
      <c r="AI317" s="109">
        <f t="shared" si="89"/>
        <v>1.2762295842651372E-2</v>
      </c>
      <c r="AJ317" s="109">
        <f t="shared" si="90"/>
        <v>1.1309859765474251E-3</v>
      </c>
    </row>
    <row r="318" spans="1:36" s="11" customFormat="1" ht="24.95" customHeight="1" outlineLevel="1" x14ac:dyDescent="0.25">
      <c r="A318" s="23">
        <v>40</v>
      </c>
      <c r="B318" s="23"/>
      <c r="C318" s="5" t="s">
        <v>1009</v>
      </c>
      <c r="D318" s="513">
        <v>44460</v>
      </c>
      <c r="E318" s="18" t="s">
        <v>1010</v>
      </c>
      <c r="F318" s="74" t="s">
        <v>751</v>
      </c>
      <c r="G318" s="176" t="s">
        <v>752</v>
      </c>
      <c r="H318" s="33"/>
      <c r="I318" s="33"/>
      <c r="J318" s="678"/>
      <c r="K318" s="252">
        <v>12313935</v>
      </c>
      <c r="L318" s="329"/>
      <c r="M318" s="28"/>
      <c r="N318" s="28"/>
      <c r="O318" s="28"/>
      <c r="P318" s="74"/>
      <c r="Q318" s="74"/>
      <c r="R318" s="28"/>
      <c r="S318" s="28"/>
      <c r="T318" s="28"/>
      <c r="U318" s="29">
        <f t="shared" si="84"/>
        <v>0</v>
      </c>
      <c r="V318" s="28"/>
      <c r="W318" s="28"/>
      <c r="X318" s="28"/>
      <c r="Y318" s="29">
        <f t="shared" si="85"/>
        <v>0</v>
      </c>
      <c r="Z318" s="28"/>
      <c r="AA318" s="28"/>
      <c r="AB318" s="28"/>
      <c r="AC318" s="29">
        <f t="shared" si="86"/>
        <v>0</v>
      </c>
      <c r="AD318" s="28"/>
      <c r="AE318" s="252">
        <v>12313935</v>
      </c>
      <c r="AF318" s="252"/>
      <c r="AG318" s="29">
        <f t="shared" si="87"/>
        <v>12313935</v>
      </c>
      <c r="AH318" s="29">
        <f t="shared" si="88"/>
        <v>12313935</v>
      </c>
      <c r="AI318" s="109">
        <f t="shared" si="89"/>
        <v>1.4654918180977824E-2</v>
      </c>
      <c r="AJ318" s="109">
        <f t="shared" si="90"/>
        <v>1.29870888079119E-3</v>
      </c>
    </row>
    <row r="319" spans="1:36" s="11" customFormat="1" ht="24.95" customHeight="1" outlineLevel="1" x14ac:dyDescent="0.25">
      <c r="A319" s="23">
        <v>41</v>
      </c>
      <c r="B319" s="23"/>
      <c r="C319" s="5" t="s">
        <v>1011</v>
      </c>
      <c r="D319" s="513">
        <v>44460</v>
      </c>
      <c r="E319" s="18" t="s">
        <v>1012</v>
      </c>
      <c r="F319" s="74" t="s">
        <v>751</v>
      </c>
      <c r="G319" s="176" t="s">
        <v>752</v>
      </c>
      <c r="H319" s="33"/>
      <c r="I319" s="33"/>
      <c r="J319" s="678"/>
      <c r="K319" s="252">
        <v>9555398</v>
      </c>
      <c r="L319" s="329"/>
      <c r="M319" s="28"/>
      <c r="N319" s="28"/>
      <c r="O319" s="28"/>
      <c r="P319" s="74"/>
      <c r="Q319" s="74"/>
      <c r="R319" s="28"/>
      <c r="S319" s="28"/>
      <c r="T319" s="28"/>
      <c r="U319" s="29">
        <f t="shared" si="84"/>
        <v>0</v>
      </c>
      <c r="V319" s="28"/>
      <c r="W319" s="28"/>
      <c r="X319" s="28"/>
      <c r="Y319" s="29">
        <f t="shared" si="85"/>
        <v>0</v>
      </c>
      <c r="Z319" s="28"/>
      <c r="AA319" s="28"/>
      <c r="AB319" s="28"/>
      <c r="AC319" s="29">
        <f t="shared" si="86"/>
        <v>0</v>
      </c>
      <c r="AD319" s="28"/>
      <c r="AE319" s="252">
        <v>9555398</v>
      </c>
      <c r="AF319" s="252"/>
      <c r="AG319" s="29">
        <f t="shared" si="87"/>
        <v>9555398</v>
      </c>
      <c r="AH319" s="29">
        <f t="shared" si="88"/>
        <v>9555398</v>
      </c>
      <c r="AI319" s="109">
        <f t="shared" si="89"/>
        <v>1.1371959968659827E-2</v>
      </c>
      <c r="AJ319" s="109">
        <f t="shared" si="90"/>
        <v>1.0077753571132522E-3</v>
      </c>
    </row>
    <row r="320" spans="1:36" s="11" customFormat="1" ht="24.95" customHeight="1" outlineLevel="1" x14ac:dyDescent="0.25">
      <c r="A320" s="23">
        <v>42</v>
      </c>
      <c r="B320" s="23"/>
      <c r="C320" s="5" t="s">
        <v>1013</v>
      </c>
      <c r="D320" s="513">
        <v>44460</v>
      </c>
      <c r="E320" s="18" t="s">
        <v>420</v>
      </c>
      <c r="F320" s="74" t="s">
        <v>751</v>
      </c>
      <c r="G320" s="176" t="s">
        <v>752</v>
      </c>
      <c r="H320" s="33"/>
      <c r="I320" s="33"/>
      <c r="J320" s="678"/>
      <c r="K320" s="252">
        <v>9555398</v>
      </c>
      <c r="L320" s="329"/>
      <c r="M320" s="28"/>
      <c r="N320" s="28"/>
      <c r="O320" s="28"/>
      <c r="P320" s="74"/>
      <c r="Q320" s="74"/>
      <c r="R320" s="28"/>
      <c r="S320" s="28"/>
      <c r="T320" s="28"/>
      <c r="U320" s="29">
        <f t="shared" si="84"/>
        <v>0</v>
      </c>
      <c r="V320" s="28"/>
      <c r="W320" s="28"/>
      <c r="X320" s="28"/>
      <c r="Y320" s="29">
        <f t="shared" si="85"/>
        <v>0</v>
      </c>
      <c r="Z320" s="28"/>
      <c r="AA320" s="28"/>
      <c r="AB320" s="28"/>
      <c r="AC320" s="29">
        <f t="shared" si="86"/>
        <v>0</v>
      </c>
      <c r="AD320" s="28"/>
      <c r="AE320" s="252">
        <v>9555398</v>
      </c>
      <c r="AF320" s="252"/>
      <c r="AG320" s="29">
        <f t="shared" si="87"/>
        <v>9555398</v>
      </c>
      <c r="AH320" s="29">
        <f t="shared" si="88"/>
        <v>9555398</v>
      </c>
      <c r="AI320" s="109">
        <f t="shared" si="89"/>
        <v>1.1371959968659827E-2</v>
      </c>
      <c r="AJ320" s="109">
        <f t="shared" si="90"/>
        <v>1.0077753571132522E-3</v>
      </c>
    </row>
    <row r="321" spans="1:36" s="11" customFormat="1" ht="24.95" customHeight="1" outlineLevel="1" x14ac:dyDescent="0.25">
      <c r="A321" s="23">
        <v>43</v>
      </c>
      <c r="B321" s="23"/>
      <c r="C321" s="5" t="s">
        <v>1014</v>
      </c>
      <c r="D321" s="513">
        <v>44460</v>
      </c>
      <c r="E321" s="18" t="s">
        <v>416</v>
      </c>
      <c r="F321" s="74" t="s">
        <v>751</v>
      </c>
      <c r="G321" s="176" t="s">
        <v>752</v>
      </c>
      <c r="H321" s="33"/>
      <c r="I321" s="33"/>
      <c r="J321" s="678"/>
      <c r="K321" s="252">
        <v>12313935</v>
      </c>
      <c r="L321" s="329"/>
      <c r="M321" s="28"/>
      <c r="N321" s="28"/>
      <c r="O321" s="28"/>
      <c r="P321" s="74"/>
      <c r="Q321" s="74"/>
      <c r="R321" s="28"/>
      <c r="S321" s="28"/>
      <c r="T321" s="28"/>
      <c r="U321" s="29">
        <f t="shared" si="84"/>
        <v>0</v>
      </c>
      <c r="V321" s="28"/>
      <c r="W321" s="28"/>
      <c r="X321" s="28"/>
      <c r="Y321" s="29">
        <f t="shared" si="85"/>
        <v>0</v>
      </c>
      <c r="Z321" s="28"/>
      <c r="AA321" s="28"/>
      <c r="AB321" s="28"/>
      <c r="AC321" s="29">
        <f t="shared" si="86"/>
        <v>0</v>
      </c>
      <c r="AD321" s="28"/>
      <c r="AE321" s="252">
        <v>12313935</v>
      </c>
      <c r="AF321" s="252"/>
      <c r="AG321" s="29">
        <f t="shared" si="87"/>
        <v>12313935</v>
      </c>
      <c r="AH321" s="29">
        <f t="shared" si="88"/>
        <v>12313935</v>
      </c>
      <c r="AI321" s="109">
        <f t="shared" si="89"/>
        <v>1.4654918180977824E-2</v>
      </c>
      <c r="AJ321" s="109">
        <f t="shared" si="90"/>
        <v>1.29870888079119E-3</v>
      </c>
    </row>
    <row r="322" spans="1:36" s="11" customFormat="1" ht="24.95" customHeight="1" outlineLevel="1" x14ac:dyDescent="0.25">
      <c r="A322" s="23">
        <v>44</v>
      </c>
      <c r="B322" s="23"/>
      <c r="C322" s="5" t="s">
        <v>1015</v>
      </c>
      <c r="D322" s="513">
        <v>44459</v>
      </c>
      <c r="E322" s="18" t="s">
        <v>401</v>
      </c>
      <c r="F322" s="74" t="s">
        <v>751</v>
      </c>
      <c r="G322" s="176" t="s">
        <v>752</v>
      </c>
      <c r="H322" s="33"/>
      <c r="I322" s="33"/>
      <c r="J322" s="678"/>
      <c r="K322" s="252">
        <v>10237926</v>
      </c>
      <c r="L322" s="329"/>
      <c r="M322" s="28"/>
      <c r="N322" s="28"/>
      <c r="O322" s="28"/>
      <c r="P322" s="74"/>
      <c r="Q322" s="74"/>
      <c r="R322" s="28"/>
      <c r="S322" s="28"/>
      <c r="T322" s="28"/>
      <c r="U322" s="29">
        <f t="shared" si="84"/>
        <v>0</v>
      </c>
      <c r="V322" s="28"/>
      <c r="W322" s="28"/>
      <c r="X322" s="28"/>
      <c r="Y322" s="29">
        <f t="shared" si="85"/>
        <v>0</v>
      </c>
      <c r="Z322" s="28"/>
      <c r="AA322" s="28"/>
      <c r="AB322" s="28"/>
      <c r="AC322" s="29">
        <f t="shared" si="86"/>
        <v>0</v>
      </c>
      <c r="AD322" s="28"/>
      <c r="AE322" s="252">
        <v>10237926</v>
      </c>
      <c r="AF322" s="252"/>
      <c r="AG322" s="29">
        <f t="shared" si="87"/>
        <v>10237926</v>
      </c>
      <c r="AH322" s="29">
        <f t="shared" si="88"/>
        <v>10237926</v>
      </c>
      <c r="AI322" s="109">
        <f t="shared" si="89"/>
        <v>1.2184242313517618E-2</v>
      </c>
      <c r="AJ322" s="109">
        <f t="shared" si="90"/>
        <v>1.0797592659927979E-3</v>
      </c>
    </row>
    <row r="323" spans="1:36" s="11" customFormat="1" ht="24.95" customHeight="1" outlineLevel="1" x14ac:dyDescent="0.25">
      <c r="A323" s="23">
        <v>45</v>
      </c>
      <c r="B323" s="23"/>
      <c r="C323" s="5" t="s">
        <v>1016</v>
      </c>
      <c r="D323" s="513">
        <v>44459</v>
      </c>
      <c r="E323" s="18" t="s">
        <v>429</v>
      </c>
      <c r="F323" s="74" t="s">
        <v>751</v>
      </c>
      <c r="G323" s="176" t="s">
        <v>752</v>
      </c>
      <c r="H323" s="33"/>
      <c r="I323" s="33"/>
      <c r="J323" s="678"/>
      <c r="K323" s="252">
        <v>11602983</v>
      </c>
      <c r="L323" s="329"/>
      <c r="M323" s="28"/>
      <c r="N323" s="28"/>
      <c r="O323" s="28"/>
      <c r="P323" s="74"/>
      <c r="Q323" s="74"/>
      <c r="R323" s="28"/>
      <c r="S323" s="28"/>
      <c r="T323" s="28"/>
      <c r="U323" s="29">
        <f t="shared" si="84"/>
        <v>0</v>
      </c>
      <c r="V323" s="28"/>
      <c r="W323" s="28"/>
      <c r="X323" s="28"/>
      <c r="Y323" s="29">
        <f t="shared" si="85"/>
        <v>0</v>
      </c>
      <c r="Z323" s="28"/>
      <c r="AA323" s="28"/>
      <c r="AB323" s="28"/>
      <c r="AC323" s="29">
        <f t="shared" si="86"/>
        <v>0</v>
      </c>
      <c r="AD323" s="28"/>
      <c r="AE323" s="252">
        <v>11602983</v>
      </c>
      <c r="AF323" s="252"/>
      <c r="AG323" s="29">
        <f t="shared" si="87"/>
        <v>11602983</v>
      </c>
      <c r="AH323" s="29">
        <f t="shared" si="88"/>
        <v>11602983</v>
      </c>
      <c r="AI323" s="109">
        <f t="shared" si="89"/>
        <v>1.3808808193341659E-2</v>
      </c>
      <c r="AJ323" s="109">
        <f t="shared" si="90"/>
        <v>1.2237271892184913E-3</v>
      </c>
    </row>
    <row r="324" spans="1:36" s="11" customFormat="1" ht="24.95" customHeight="1" outlineLevel="1" x14ac:dyDescent="0.25">
      <c r="A324" s="23">
        <v>46</v>
      </c>
      <c r="B324" s="23"/>
      <c r="C324" s="5" t="s">
        <v>1017</v>
      </c>
      <c r="D324" s="513">
        <v>44470</v>
      </c>
      <c r="E324" s="18" t="s">
        <v>412</v>
      </c>
      <c r="F324" s="74" t="s">
        <v>751</v>
      </c>
      <c r="G324" s="176" t="s">
        <v>752</v>
      </c>
      <c r="H324" s="33"/>
      <c r="I324" s="33"/>
      <c r="J324" s="678"/>
      <c r="K324" s="252">
        <v>10237926</v>
      </c>
      <c r="L324" s="329"/>
      <c r="M324" s="28"/>
      <c r="N324" s="28"/>
      <c r="O324" s="28"/>
      <c r="P324" s="74"/>
      <c r="Q324" s="74"/>
      <c r="R324" s="28"/>
      <c r="S324" s="28"/>
      <c r="T324" s="28"/>
      <c r="U324" s="29">
        <f t="shared" si="84"/>
        <v>0</v>
      </c>
      <c r="V324" s="28"/>
      <c r="W324" s="28"/>
      <c r="X324" s="28"/>
      <c r="Y324" s="29">
        <f t="shared" si="85"/>
        <v>0</v>
      </c>
      <c r="Z324" s="28"/>
      <c r="AA324" s="28"/>
      <c r="AB324" s="28"/>
      <c r="AC324" s="29">
        <f t="shared" si="86"/>
        <v>0</v>
      </c>
      <c r="AD324" s="28"/>
      <c r="AE324" s="252">
        <v>10237926</v>
      </c>
      <c r="AF324" s="252"/>
      <c r="AG324" s="29">
        <f t="shared" si="87"/>
        <v>10237926</v>
      </c>
      <c r="AH324" s="29">
        <f t="shared" si="88"/>
        <v>10237926</v>
      </c>
      <c r="AI324" s="109">
        <f t="shared" si="89"/>
        <v>1.2184242313517618E-2</v>
      </c>
      <c r="AJ324" s="109">
        <f t="shared" si="90"/>
        <v>1.0797592659927979E-3</v>
      </c>
    </row>
    <row r="325" spans="1:36" s="11" customFormat="1" ht="24.95" customHeight="1" outlineLevel="1" x14ac:dyDescent="0.25">
      <c r="A325" s="23">
        <v>47</v>
      </c>
      <c r="B325" s="23"/>
      <c r="C325" s="5" t="s">
        <v>1018</v>
      </c>
      <c r="D325" s="513">
        <v>44459</v>
      </c>
      <c r="E325" s="18" t="s">
        <v>431</v>
      </c>
      <c r="F325" s="74" t="s">
        <v>751</v>
      </c>
      <c r="G325" s="176" t="s">
        <v>752</v>
      </c>
      <c r="H325" s="33"/>
      <c r="I325" s="33"/>
      <c r="J325" s="678"/>
      <c r="K325" s="252">
        <v>10237926</v>
      </c>
      <c r="L325" s="329"/>
      <c r="M325" s="28"/>
      <c r="N325" s="28"/>
      <c r="O325" s="28"/>
      <c r="P325" s="74"/>
      <c r="Q325" s="74"/>
      <c r="R325" s="28"/>
      <c r="S325" s="28"/>
      <c r="T325" s="28"/>
      <c r="U325" s="29">
        <f t="shared" si="84"/>
        <v>0</v>
      </c>
      <c r="V325" s="28"/>
      <c r="W325" s="28"/>
      <c r="X325" s="28"/>
      <c r="Y325" s="29">
        <f t="shared" si="85"/>
        <v>0</v>
      </c>
      <c r="Z325" s="28"/>
      <c r="AA325" s="28"/>
      <c r="AB325" s="28"/>
      <c r="AC325" s="29">
        <f t="shared" si="86"/>
        <v>0</v>
      </c>
      <c r="AD325" s="28"/>
      <c r="AE325" s="252">
        <v>10237926</v>
      </c>
      <c r="AF325" s="252"/>
      <c r="AG325" s="29">
        <f t="shared" si="87"/>
        <v>10237926</v>
      </c>
      <c r="AH325" s="29">
        <f t="shared" si="88"/>
        <v>10237926</v>
      </c>
      <c r="AI325" s="109">
        <f t="shared" si="89"/>
        <v>1.2184242313517618E-2</v>
      </c>
      <c r="AJ325" s="109">
        <f t="shared" si="90"/>
        <v>1.0797592659927979E-3</v>
      </c>
    </row>
    <row r="326" spans="1:36" s="11" customFormat="1" ht="24.95" customHeight="1" outlineLevel="1" x14ac:dyDescent="0.25">
      <c r="A326" s="23">
        <v>48</v>
      </c>
      <c r="B326" s="23"/>
      <c r="C326" s="5" t="s">
        <v>1019</v>
      </c>
      <c r="D326" s="513">
        <v>44459</v>
      </c>
      <c r="E326" s="18" t="s">
        <v>408</v>
      </c>
      <c r="F326" s="74" t="s">
        <v>751</v>
      </c>
      <c r="G326" s="176" t="s">
        <v>752</v>
      </c>
      <c r="H326" s="33"/>
      <c r="I326" s="33"/>
      <c r="J326" s="678"/>
      <c r="K326" s="252">
        <v>12313935</v>
      </c>
      <c r="L326" s="329"/>
      <c r="M326" s="28"/>
      <c r="N326" s="28"/>
      <c r="O326" s="28"/>
      <c r="P326" s="74"/>
      <c r="Q326" s="74"/>
      <c r="R326" s="28"/>
      <c r="S326" s="28"/>
      <c r="T326" s="28"/>
      <c r="U326" s="29">
        <f t="shared" si="84"/>
        <v>0</v>
      </c>
      <c r="V326" s="28"/>
      <c r="W326" s="28"/>
      <c r="X326" s="28"/>
      <c r="Y326" s="29">
        <f t="shared" si="85"/>
        <v>0</v>
      </c>
      <c r="Z326" s="28"/>
      <c r="AA326" s="28"/>
      <c r="AB326" s="28"/>
      <c r="AC326" s="29">
        <f t="shared" si="86"/>
        <v>0</v>
      </c>
      <c r="AD326" s="28"/>
      <c r="AE326" s="252">
        <v>12313935</v>
      </c>
      <c r="AF326" s="252"/>
      <c r="AG326" s="29">
        <f t="shared" si="87"/>
        <v>12313935</v>
      </c>
      <c r="AH326" s="29">
        <f t="shared" si="88"/>
        <v>12313935</v>
      </c>
      <c r="AI326" s="109">
        <f t="shared" si="89"/>
        <v>1.4654918180977824E-2</v>
      </c>
      <c r="AJ326" s="109">
        <f t="shared" si="90"/>
        <v>1.29870888079119E-3</v>
      </c>
    </row>
    <row r="327" spans="1:36" s="11" customFormat="1" ht="24.95" customHeight="1" outlineLevel="1" x14ac:dyDescent="0.25">
      <c r="A327" s="23">
        <v>49</v>
      </c>
      <c r="B327" s="23"/>
      <c r="C327" s="5" t="s">
        <v>1020</v>
      </c>
      <c r="D327" s="513">
        <v>44470</v>
      </c>
      <c r="E327" s="18" t="s">
        <v>398</v>
      </c>
      <c r="F327" s="74" t="s">
        <v>751</v>
      </c>
      <c r="G327" s="176" t="s">
        <v>752</v>
      </c>
      <c r="H327" s="33"/>
      <c r="I327" s="33"/>
      <c r="J327" s="678"/>
      <c r="K327" s="252">
        <v>11602983</v>
      </c>
      <c r="L327" s="329"/>
      <c r="M327" s="28"/>
      <c r="N327" s="28"/>
      <c r="O327" s="28"/>
      <c r="P327" s="74"/>
      <c r="Q327" s="74"/>
      <c r="R327" s="28"/>
      <c r="S327" s="28"/>
      <c r="T327" s="28"/>
      <c r="U327" s="29">
        <f t="shared" si="84"/>
        <v>0</v>
      </c>
      <c r="V327" s="28"/>
      <c r="W327" s="28"/>
      <c r="X327" s="28"/>
      <c r="Y327" s="29">
        <f t="shared" si="85"/>
        <v>0</v>
      </c>
      <c r="Z327" s="28"/>
      <c r="AA327" s="28"/>
      <c r="AB327" s="28"/>
      <c r="AC327" s="29">
        <f t="shared" si="86"/>
        <v>0</v>
      </c>
      <c r="AD327" s="28"/>
      <c r="AE327" s="252">
        <v>11602983</v>
      </c>
      <c r="AF327" s="252"/>
      <c r="AG327" s="29">
        <f t="shared" si="87"/>
        <v>11602983</v>
      </c>
      <c r="AH327" s="29">
        <f t="shared" si="88"/>
        <v>11602983</v>
      </c>
      <c r="AI327" s="109">
        <f t="shared" si="89"/>
        <v>1.3808808193341659E-2</v>
      </c>
      <c r="AJ327" s="109">
        <f t="shared" si="90"/>
        <v>1.2237271892184913E-3</v>
      </c>
    </row>
    <row r="328" spans="1:36" s="11" customFormat="1" ht="24.95" customHeight="1" outlineLevel="1" x14ac:dyDescent="0.25">
      <c r="A328" s="272">
        <v>50</v>
      </c>
      <c r="B328" s="272"/>
      <c r="C328" s="151" t="s">
        <v>1021</v>
      </c>
      <c r="D328" s="513">
        <v>44459</v>
      </c>
      <c r="E328" s="153" t="s">
        <v>447</v>
      </c>
      <c r="F328" s="74" t="s">
        <v>751</v>
      </c>
      <c r="G328" s="176" t="s">
        <v>752</v>
      </c>
      <c r="H328" s="292"/>
      <c r="I328" s="292"/>
      <c r="J328" s="678"/>
      <c r="K328" s="252">
        <v>12058710</v>
      </c>
      <c r="L328" s="329"/>
      <c r="M328" s="28"/>
      <c r="N328" s="28"/>
      <c r="O328" s="28"/>
      <c r="P328" s="347"/>
      <c r="Q328" s="347"/>
      <c r="R328" s="28"/>
      <c r="S328" s="28"/>
      <c r="T328" s="28"/>
      <c r="U328" s="29">
        <f t="shared" si="84"/>
        <v>0</v>
      </c>
      <c r="V328" s="28"/>
      <c r="W328" s="28"/>
      <c r="X328" s="28"/>
      <c r="Y328" s="29">
        <f t="shared" si="85"/>
        <v>0</v>
      </c>
      <c r="Z328" s="28"/>
      <c r="AA328" s="28"/>
      <c r="AB328" s="28"/>
      <c r="AC328" s="29">
        <f t="shared" si="86"/>
        <v>0</v>
      </c>
      <c r="AD328" s="28"/>
      <c r="AE328" s="252">
        <v>12058710</v>
      </c>
      <c r="AF328" s="252"/>
      <c r="AG328" s="29">
        <f t="shared" si="87"/>
        <v>12058710</v>
      </c>
      <c r="AH328" s="29">
        <f t="shared" si="88"/>
        <v>12058710</v>
      </c>
      <c r="AI328" s="109">
        <f t="shared" si="89"/>
        <v>1.4351172750070477E-2</v>
      </c>
      <c r="AJ328" s="109">
        <f t="shared" si="90"/>
        <v>1.271791167314553E-3</v>
      </c>
    </row>
    <row r="329" spans="1:36" s="11" customFormat="1" ht="24.95" customHeight="1" outlineLevel="1" x14ac:dyDescent="0.25">
      <c r="A329" s="390">
        <v>51</v>
      </c>
      <c r="B329" s="390"/>
      <c r="C329" s="421" t="s">
        <v>1022</v>
      </c>
      <c r="D329" s="513">
        <v>44459</v>
      </c>
      <c r="E329" s="438" t="s">
        <v>437</v>
      </c>
      <c r="F329" s="384" t="s">
        <v>751</v>
      </c>
      <c r="G329" s="429" t="s">
        <v>752</v>
      </c>
      <c r="H329" s="391"/>
      <c r="I329" s="391"/>
      <c r="J329" s="678"/>
      <c r="K329" s="9">
        <v>10723641</v>
      </c>
      <c r="L329" s="329"/>
      <c r="M329" s="28"/>
      <c r="N329" s="28"/>
      <c r="O329" s="288"/>
      <c r="P329" s="262"/>
      <c r="Q329" s="262"/>
      <c r="R329" s="95"/>
      <c r="S329" s="28"/>
      <c r="T329" s="28"/>
      <c r="U329" s="29">
        <f t="shared" si="84"/>
        <v>0</v>
      </c>
      <c r="V329" s="28"/>
      <c r="W329" s="28"/>
      <c r="X329" s="28"/>
      <c r="Y329" s="29">
        <f t="shared" si="85"/>
        <v>0</v>
      </c>
      <c r="Z329" s="28"/>
      <c r="AA329" s="28"/>
      <c r="AB329" s="28"/>
      <c r="AC329" s="29">
        <f t="shared" si="86"/>
        <v>0</v>
      </c>
      <c r="AD329" s="28"/>
      <c r="AE329" s="9">
        <v>10723641</v>
      </c>
      <c r="AF329" s="9"/>
      <c r="AG329" s="29">
        <f t="shared" si="87"/>
        <v>10723641</v>
      </c>
      <c r="AH329" s="29">
        <f t="shared" si="88"/>
        <v>10723641</v>
      </c>
      <c r="AI329" s="109">
        <f t="shared" si="89"/>
        <v>1.2762295842651372E-2</v>
      </c>
      <c r="AJ329" s="109">
        <f t="shared" si="90"/>
        <v>1.1309859765474251E-3</v>
      </c>
    </row>
    <row r="330" spans="1:36" s="11" customFormat="1" ht="24.95" customHeight="1" outlineLevel="1" x14ac:dyDescent="0.25">
      <c r="A330" s="390">
        <v>52</v>
      </c>
      <c r="B330" s="390"/>
      <c r="C330" s="421" t="s">
        <v>1023</v>
      </c>
      <c r="D330" s="513">
        <v>44460</v>
      </c>
      <c r="E330" s="438" t="s">
        <v>424</v>
      </c>
      <c r="F330" s="384" t="s">
        <v>751</v>
      </c>
      <c r="G330" s="429" t="s">
        <v>752</v>
      </c>
      <c r="H330" s="391"/>
      <c r="I330" s="391"/>
      <c r="J330" s="678"/>
      <c r="K330" s="9">
        <v>10237926</v>
      </c>
      <c r="L330" s="329"/>
      <c r="M330" s="28"/>
      <c r="N330" s="28"/>
      <c r="O330" s="288"/>
      <c r="P330" s="262"/>
      <c r="Q330" s="262"/>
      <c r="R330" s="95"/>
      <c r="S330" s="28"/>
      <c r="T330" s="28"/>
      <c r="U330" s="29">
        <f t="shared" si="84"/>
        <v>0</v>
      </c>
      <c r="V330" s="28"/>
      <c r="W330" s="28"/>
      <c r="X330" s="28"/>
      <c r="Y330" s="29">
        <f t="shared" si="85"/>
        <v>0</v>
      </c>
      <c r="Z330" s="28"/>
      <c r="AA330" s="28"/>
      <c r="AB330" s="28"/>
      <c r="AC330" s="29">
        <f t="shared" si="86"/>
        <v>0</v>
      </c>
      <c r="AD330" s="28"/>
      <c r="AE330" s="9"/>
      <c r="AF330" s="9">
        <v>10237926</v>
      </c>
      <c r="AG330" s="29">
        <f t="shared" ref="AG330:AG344" si="91">SUM(AD330:AF330)</f>
        <v>10237926</v>
      </c>
      <c r="AH330" s="29">
        <f t="shared" ref="AH330:AH344" si="92">SUM(U330,Y330,AC330,AG330)</f>
        <v>10237926</v>
      </c>
      <c r="AI330" s="109">
        <f t="shared" ref="AI330:AI344" si="93">IF(ISERROR(AH330/$J$278),0,AH330/$J$278)</f>
        <v>1.2184242313517618E-2</v>
      </c>
      <c r="AJ330" s="109">
        <f t="shared" ref="AJ330:AJ344" si="94">IF(ISERROR(AH330/$AH$676),"-",AH330/$AH$676)</f>
        <v>1.0797592659927979E-3</v>
      </c>
    </row>
    <row r="331" spans="1:36" s="11" customFormat="1" ht="24.95" customHeight="1" outlineLevel="1" x14ac:dyDescent="0.25">
      <c r="A331" s="390">
        <v>53</v>
      </c>
      <c r="B331" s="390"/>
      <c r="C331" s="421" t="s">
        <v>1024</v>
      </c>
      <c r="D331" s="513">
        <v>44460</v>
      </c>
      <c r="E331" s="438" t="s">
        <v>426</v>
      </c>
      <c r="F331" s="384" t="s">
        <v>751</v>
      </c>
      <c r="G331" s="429" t="s">
        <v>752</v>
      </c>
      <c r="H331" s="391"/>
      <c r="I331" s="391"/>
      <c r="J331" s="678"/>
      <c r="K331" s="9">
        <v>8646068</v>
      </c>
      <c r="L331" s="329"/>
      <c r="M331" s="28"/>
      <c r="N331" s="28"/>
      <c r="O331" s="288"/>
      <c r="P331" s="262"/>
      <c r="Q331" s="262"/>
      <c r="R331" s="95"/>
      <c r="S331" s="28"/>
      <c r="T331" s="28"/>
      <c r="U331" s="29">
        <f t="shared" si="84"/>
        <v>0</v>
      </c>
      <c r="V331" s="28"/>
      <c r="W331" s="28"/>
      <c r="X331" s="28"/>
      <c r="Y331" s="29">
        <f t="shared" si="85"/>
        <v>0</v>
      </c>
      <c r="Z331" s="28"/>
      <c r="AA331" s="28"/>
      <c r="AB331" s="28"/>
      <c r="AC331" s="29">
        <f t="shared" si="86"/>
        <v>0</v>
      </c>
      <c r="AD331" s="28"/>
      <c r="AE331" s="9"/>
      <c r="AF331" s="9">
        <v>8646068</v>
      </c>
      <c r="AG331" s="29">
        <f t="shared" si="91"/>
        <v>8646068</v>
      </c>
      <c r="AH331" s="29">
        <f t="shared" si="92"/>
        <v>8646068</v>
      </c>
      <c r="AI331" s="109">
        <f t="shared" si="93"/>
        <v>1.0289758645564605E-2</v>
      </c>
      <c r="AJ331" s="109">
        <f t="shared" si="94"/>
        <v>9.1187141198362037E-4</v>
      </c>
    </row>
    <row r="332" spans="1:36" s="11" customFormat="1" ht="24.95" customHeight="1" outlineLevel="1" x14ac:dyDescent="0.25">
      <c r="A332" s="390">
        <v>54</v>
      </c>
      <c r="B332" s="390"/>
      <c r="C332" s="421" t="s">
        <v>1025</v>
      </c>
      <c r="D332" s="513">
        <v>44470</v>
      </c>
      <c r="E332" s="438" t="s">
        <v>406</v>
      </c>
      <c r="F332" s="384" t="s">
        <v>751</v>
      </c>
      <c r="G332" s="429" t="s">
        <v>752</v>
      </c>
      <c r="H332" s="391"/>
      <c r="I332" s="391"/>
      <c r="J332" s="678"/>
      <c r="K332" s="9">
        <v>12197419</v>
      </c>
      <c r="L332" s="329"/>
      <c r="M332" s="28"/>
      <c r="N332" s="28"/>
      <c r="O332" s="288"/>
      <c r="P332" s="262"/>
      <c r="Q332" s="262"/>
      <c r="R332" s="95"/>
      <c r="S332" s="28"/>
      <c r="T332" s="28"/>
      <c r="U332" s="29">
        <f t="shared" si="84"/>
        <v>0</v>
      </c>
      <c r="V332" s="28"/>
      <c r="W332" s="28"/>
      <c r="X332" s="28"/>
      <c r="Y332" s="29">
        <f t="shared" si="85"/>
        <v>0</v>
      </c>
      <c r="Z332" s="28"/>
      <c r="AA332" s="28"/>
      <c r="AB332" s="28"/>
      <c r="AC332" s="29">
        <f t="shared" si="86"/>
        <v>0</v>
      </c>
      <c r="AD332" s="28"/>
      <c r="AE332" s="9"/>
      <c r="AF332" s="9">
        <v>12197419</v>
      </c>
      <c r="AG332" s="29">
        <f t="shared" si="91"/>
        <v>12197419</v>
      </c>
      <c r="AH332" s="29">
        <f t="shared" si="92"/>
        <v>12197419</v>
      </c>
      <c r="AI332" s="109">
        <f t="shared" si="93"/>
        <v>1.4516251504015927E-2</v>
      </c>
      <c r="AJ332" s="109">
        <f t="shared" si="94"/>
        <v>1.2864203342011465E-3</v>
      </c>
    </row>
    <row r="333" spans="1:36" s="11" customFormat="1" ht="24.95" customHeight="1" outlineLevel="1" x14ac:dyDescent="0.25">
      <c r="A333" s="390">
        <v>55</v>
      </c>
      <c r="B333" s="390"/>
      <c r="C333" s="421" t="s">
        <v>1026</v>
      </c>
      <c r="D333" s="513">
        <v>44508</v>
      </c>
      <c r="E333" s="438" t="s">
        <v>404</v>
      </c>
      <c r="F333" s="384" t="s">
        <v>751</v>
      </c>
      <c r="G333" s="429" t="s">
        <v>752</v>
      </c>
      <c r="H333" s="391"/>
      <c r="I333" s="391"/>
      <c r="J333" s="678"/>
      <c r="K333" s="9">
        <v>11602983</v>
      </c>
      <c r="L333" s="329"/>
      <c r="M333" s="28"/>
      <c r="N333" s="28"/>
      <c r="O333" s="288"/>
      <c r="P333" s="262"/>
      <c r="Q333" s="262"/>
      <c r="R333" s="95"/>
      <c r="S333" s="28"/>
      <c r="T333" s="28"/>
      <c r="U333" s="29">
        <f t="shared" si="84"/>
        <v>0</v>
      </c>
      <c r="V333" s="28"/>
      <c r="W333" s="28"/>
      <c r="X333" s="28"/>
      <c r="Y333" s="29">
        <f t="shared" si="85"/>
        <v>0</v>
      </c>
      <c r="Z333" s="28"/>
      <c r="AA333" s="28"/>
      <c r="AB333" s="28"/>
      <c r="AC333" s="29">
        <f t="shared" si="86"/>
        <v>0</v>
      </c>
      <c r="AD333" s="28"/>
      <c r="AE333" s="9"/>
      <c r="AF333" s="9">
        <v>11602983</v>
      </c>
      <c r="AG333" s="29">
        <f t="shared" si="91"/>
        <v>11602983</v>
      </c>
      <c r="AH333" s="29">
        <f t="shared" si="92"/>
        <v>11602983</v>
      </c>
      <c r="AI333" s="109">
        <f t="shared" si="93"/>
        <v>1.3808808193341659E-2</v>
      </c>
      <c r="AJ333" s="109">
        <f t="shared" si="94"/>
        <v>1.2237271892184913E-3</v>
      </c>
    </row>
    <row r="334" spans="1:36" s="11" customFormat="1" ht="24.95" customHeight="1" outlineLevel="1" x14ac:dyDescent="0.25">
      <c r="A334" s="390">
        <v>56</v>
      </c>
      <c r="B334" s="390"/>
      <c r="C334" s="421" t="s">
        <v>1027</v>
      </c>
      <c r="D334" s="513">
        <v>44470</v>
      </c>
      <c r="E334" s="438" t="s">
        <v>418</v>
      </c>
      <c r="F334" s="384" t="s">
        <v>751</v>
      </c>
      <c r="G334" s="429" t="s">
        <v>752</v>
      </c>
      <c r="H334" s="391"/>
      <c r="I334" s="391"/>
      <c r="J334" s="678"/>
      <c r="K334" s="9">
        <v>11602983</v>
      </c>
      <c r="L334" s="426"/>
      <c r="M334" s="28"/>
      <c r="N334" s="28"/>
      <c r="O334" s="288"/>
      <c r="P334" s="262"/>
      <c r="Q334" s="262"/>
      <c r="R334" s="95"/>
      <c r="S334" s="28"/>
      <c r="T334" s="28"/>
      <c r="U334" s="29">
        <f t="shared" si="84"/>
        <v>0</v>
      </c>
      <c r="V334" s="28"/>
      <c r="W334" s="28"/>
      <c r="X334" s="28"/>
      <c r="Y334" s="29">
        <f t="shared" si="85"/>
        <v>0</v>
      </c>
      <c r="Z334" s="28"/>
      <c r="AA334" s="28"/>
      <c r="AB334" s="28"/>
      <c r="AC334" s="29">
        <f t="shared" si="86"/>
        <v>0</v>
      </c>
      <c r="AD334" s="28"/>
      <c r="AE334" s="9"/>
      <c r="AF334" s="9">
        <v>11602983</v>
      </c>
      <c r="AG334" s="29">
        <f t="shared" si="91"/>
        <v>11602983</v>
      </c>
      <c r="AH334" s="29">
        <f t="shared" si="92"/>
        <v>11602983</v>
      </c>
      <c r="AI334" s="109">
        <f t="shared" si="93"/>
        <v>1.3808808193341659E-2</v>
      </c>
      <c r="AJ334" s="109">
        <f t="shared" si="94"/>
        <v>1.2237271892184913E-3</v>
      </c>
    </row>
    <row r="335" spans="1:36" s="11" customFormat="1" ht="24.95" customHeight="1" outlineLevel="1" x14ac:dyDescent="0.25">
      <c r="A335" s="390">
        <v>57</v>
      </c>
      <c r="B335" s="390"/>
      <c r="C335" s="421" t="s">
        <v>1028</v>
      </c>
      <c r="D335" s="513">
        <v>44459</v>
      </c>
      <c r="E335" s="438" t="s">
        <v>427</v>
      </c>
      <c r="F335" s="384" t="s">
        <v>751</v>
      </c>
      <c r="G335" s="429" t="s">
        <v>752</v>
      </c>
      <c r="H335" s="391"/>
      <c r="I335" s="391"/>
      <c r="J335" s="678"/>
      <c r="K335" s="9">
        <v>9555398</v>
      </c>
      <c r="L335" s="426"/>
      <c r="M335" s="28"/>
      <c r="N335" s="28"/>
      <c r="O335" s="288"/>
      <c r="P335" s="262"/>
      <c r="Q335" s="262"/>
      <c r="R335" s="95"/>
      <c r="S335" s="28"/>
      <c r="T335" s="28"/>
      <c r="U335" s="29">
        <f t="shared" si="84"/>
        <v>0</v>
      </c>
      <c r="V335" s="28"/>
      <c r="W335" s="28"/>
      <c r="X335" s="28"/>
      <c r="Y335" s="29">
        <f t="shared" si="85"/>
        <v>0</v>
      </c>
      <c r="Z335" s="28"/>
      <c r="AA335" s="28"/>
      <c r="AB335" s="28"/>
      <c r="AC335" s="29">
        <f t="shared" si="86"/>
        <v>0</v>
      </c>
      <c r="AD335" s="28"/>
      <c r="AE335" s="9"/>
      <c r="AF335" s="9">
        <v>9555398</v>
      </c>
      <c r="AG335" s="29">
        <f t="shared" si="91"/>
        <v>9555398</v>
      </c>
      <c r="AH335" s="29">
        <f t="shared" si="92"/>
        <v>9555398</v>
      </c>
      <c r="AI335" s="109">
        <f t="shared" si="93"/>
        <v>1.1371959968659827E-2</v>
      </c>
      <c r="AJ335" s="109">
        <f t="shared" si="94"/>
        <v>1.0077753571132522E-3</v>
      </c>
    </row>
    <row r="336" spans="1:36" s="11" customFormat="1" ht="24.95" customHeight="1" outlineLevel="1" x14ac:dyDescent="0.25">
      <c r="A336" s="390">
        <v>58</v>
      </c>
      <c r="B336" s="390"/>
      <c r="C336" s="421" t="s">
        <v>1029</v>
      </c>
      <c r="D336" s="513">
        <v>44470</v>
      </c>
      <c r="E336" s="438" t="s">
        <v>1005</v>
      </c>
      <c r="F336" s="384" t="s">
        <v>751</v>
      </c>
      <c r="G336" s="429" t="s">
        <v>752</v>
      </c>
      <c r="H336" s="391"/>
      <c r="I336" s="391"/>
      <c r="J336" s="678"/>
      <c r="K336" s="9">
        <v>9148065</v>
      </c>
      <c r="L336" s="426"/>
      <c r="M336" s="28"/>
      <c r="N336" s="28"/>
      <c r="O336" s="288"/>
      <c r="P336" s="262"/>
      <c r="Q336" s="262"/>
      <c r="R336" s="95"/>
      <c r="S336" s="28"/>
      <c r="T336" s="28"/>
      <c r="U336" s="29">
        <f t="shared" si="84"/>
        <v>0</v>
      </c>
      <c r="V336" s="28"/>
      <c r="W336" s="28"/>
      <c r="X336" s="28"/>
      <c r="Y336" s="29">
        <f t="shared" si="85"/>
        <v>0</v>
      </c>
      <c r="Z336" s="28"/>
      <c r="AA336" s="28"/>
      <c r="AB336" s="28"/>
      <c r="AC336" s="29">
        <f t="shared" si="86"/>
        <v>0</v>
      </c>
      <c r="AD336" s="28"/>
      <c r="AE336" s="9"/>
      <c r="AF336" s="9">
        <v>9148065</v>
      </c>
      <c r="AG336" s="29">
        <f t="shared" si="91"/>
        <v>9148065</v>
      </c>
      <c r="AH336" s="29">
        <f t="shared" si="92"/>
        <v>9148065</v>
      </c>
      <c r="AI336" s="109">
        <f t="shared" si="93"/>
        <v>1.0887189520593287E-2</v>
      </c>
      <c r="AJ336" s="109">
        <f t="shared" si="94"/>
        <v>9.6481532975081134E-4</v>
      </c>
    </row>
    <row r="337" spans="1:36" s="11" customFormat="1" ht="24.95" customHeight="1" outlineLevel="1" x14ac:dyDescent="0.25">
      <c r="A337" s="390">
        <v>59</v>
      </c>
      <c r="B337" s="390"/>
      <c r="C337" s="421" t="s">
        <v>1030</v>
      </c>
      <c r="D337" s="513">
        <v>44470</v>
      </c>
      <c r="E337" s="438" t="s">
        <v>976</v>
      </c>
      <c r="F337" s="384" t="s">
        <v>751</v>
      </c>
      <c r="G337" s="429" t="s">
        <v>752</v>
      </c>
      <c r="H337" s="391"/>
      <c r="I337" s="391"/>
      <c r="J337" s="678"/>
      <c r="K337" s="9">
        <v>24394839</v>
      </c>
      <c r="L337" s="426"/>
      <c r="M337" s="28"/>
      <c r="N337" s="28"/>
      <c r="O337" s="288"/>
      <c r="P337" s="262"/>
      <c r="Q337" s="262"/>
      <c r="R337" s="95"/>
      <c r="S337" s="28"/>
      <c r="T337" s="28"/>
      <c r="U337" s="29">
        <f t="shared" si="84"/>
        <v>0</v>
      </c>
      <c r="V337" s="28"/>
      <c r="W337" s="28"/>
      <c r="X337" s="28"/>
      <c r="Y337" s="29">
        <f t="shared" si="85"/>
        <v>0</v>
      </c>
      <c r="Z337" s="28"/>
      <c r="AA337" s="28"/>
      <c r="AB337" s="28"/>
      <c r="AC337" s="29">
        <f t="shared" si="86"/>
        <v>0</v>
      </c>
      <c r="AD337" s="28"/>
      <c r="AE337" s="9"/>
      <c r="AF337" s="9">
        <v>24394839</v>
      </c>
      <c r="AG337" s="29">
        <f t="shared" si="91"/>
        <v>24394839</v>
      </c>
      <c r="AH337" s="29">
        <f t="shared" si="92"/>
        <v>24394839</v>
      </c>
      <c r="AI337" s="109">
        <f t="shared" si="93"/>
        <v>2.903250419814031E-2</v>
      </c>
      <c r="AJ337" s="109">
        <f t="shared" si="94"/>
        <v>2.572840773868895E-3</v>
      </c>
    </row>
    <row r="338" spans="1:36" s="11" customFormat="1" ht="24.95" customHeight="1" outlineLevel="1" x14ac:dyDescent="0.25">
      <c r="A338" s="390">
        <v>60</v>
      </c>
      <c r="B338" s="390"/>
      <c r="C338" s="421" t="s">
        <v>1031</v>
      </c>
      <c r="D338" s="513">
        <v>44470</v>
      </c>
      <c r="E338" s="438" t="s">
        <v>394</v>
      </c>
      <c r="F338" s="384" t="s">
        <v>751</v>
      </c>
      <c r="G338" s="429" t="s">
        <v>752</v>
      </c>
      <c r="H338" s="391"/>
      <c r="I338" s="391"/>
      <c r="J338" s="678"/>
      <c r="K338" s="9">
        <v>13993109</v>
      </c>
      <c r="L338" s="426"/>
      <c r="M338" s="28"/>
      <c r="N338" s="28"/>
      <c r="O338" s="288"/>
      <c r="P338" s="262"/>
      <c r="Q338" s="262"/>
      <c r="R338" s="95"/>
      <c r="S338" s="28"/>
      <c r="T338" s="28"/>
      <c r="U338" s="29">
        <f t="shared" si="84"/>
        <v>0</v>
      </c>
      <c r="V338" s="28"/>
      <c r="W338" s="28"/>
      <c r="X338" s="28"/>
      <c r="Y338" s="29">
        <f t="shared" si="85"/>
        <v>0</v>
      </c>
      <c r="Z338" s="28"/>
      <c r="AA338" s="28"/>
      <c r="AB338" s="28"/>
      <c r="AC338" s="29">
        <f t="shared" si="86"/>
        <v>0</v>
      </c>
      <c r="AD338" s="28"/>
      <c r="AE338" s="9"/>
      <c r="AF338" s="9">
        <v>13993109</v>
      </c>
      <c r="AG338" s="29">
        <f t="shared" si="91"/>
        <v>13993109</v>
      </c>
      <c r="AH338" s="29">
        <f t="shared" si="92"/>
        <v>13993109</v>
      </c>
      <c r="AI338" s="109">
        <f t="shared" si="93"/>
        <v>1.6653317358951824E-2</v>
      </c>
      <c r="AJ338" s="109">
        <f t="shared" si="94"/>
        <v>1.4758056566141632E-3</v>
      </c>
    </row>
    <row r="339" spans="1:36" s="11" customFormat="1" ht="24.95" customHeight="1" outlineLevel="1" x14ac:dyDescent="0.25">
      <c r="A339" s="390">
        <v>61</v>
      </c>
      <c r="B339" s="390"/>
      <c r="C339" s="421" t="s">
        <v>1032</v>
      </c>
      <c r="D339" s="513">
        <v>44459</v>
      </c>
      <c r="E339" s="438" t="s">
        <v>439</v>
      </c>
      <c r="F339" s="384" t="s">
        <v>751</v>
      </c>
      <c r="G339" s="429" t="s">
        <v>752</v>
      </c>
      <c r="H339" s="391"/>
      <c r="I339" s="391"/>
      <c r="J339" s="678"/>
      <c r="K339" s="9">
        <v>10723641</v>
      </c>
      <c r="L339" s="426"/>
      <c r="M339" s="28"/>
      <c r="N339" s="28"/>
      <c r="O339" s="288"/>
      <c r="P339" s="262"/>
      <c r="Q339" s="262"/>
      <c r="R339" s="95"/>
      <c r="S339" s="28"/>
      <c r="T339" s="28"/>
      <c r="U339" s="29">
        <f t="shared" si="84"/>
        <v>0</v>
      </c>
      <c r="V339" s="28"/>
      <c r="W339" s="28"/>
      <c r="X339" s="28"/>
      <c r="Y339" s="29">
        <f t="shared" si="85"/>
        <v>0</v>
      </c>
      <c r="Z339" s="28"/>
      <c r="AA339" s="28"/>
      <c r="AB339" s="28"/>
      <c r="AC339" s="29">
        <f t="shared" si="86"/>
        <v>0</v>
      </c>
      <c r="AD339" s="28"/>
      <c r="AE339" s="9"/>
      <c r="AF339" s="9">
        <v>10723641</v>
      </c>
      <c r="AG339" s="29">
        <f t="shared" si="91"/>
        <v>10723641</v>
      </c>
      <c r="AH339" s="29">
        <f t="shared" si="92"/>
        <v>10723641</v>
      </c>
      <c r="AI339" s="109">
        <f t="shared" si="93"/>
        <v>1.2762295842651372E-2</v>
      </c>
      <c r="AJ339" s="109">
        <f t="shared" si="94"/>
        <v>1.1309859765474251E-3</v>
      </c>
    </row>
    <row r="340" spans="1:36" s="11" customFormat="1" ht="24.95" customHeight="1" outlineLevel="1" x14ac:dyDescent="0.25">
      <c r="A340" s="390">
        <v>62</v>
      </c>
      <c r="B340" s="390"/>
      <c r="C340" s="421" t="s">
        <v>1033</v>
      </c>
      <c r="D340" s="513">
        <v>44489</v>
      </c>
      <c r="E340" s="438" t="s">
        <v>410</v>
      </c>
      <c r="F340" s="384" t="s">
        <v>751</v>
      </c>
      <c r="G340" s="429" t="s">
        <v>752</v>
      </c>
      <c r="H340" s="391"/>
      <c r="I340" s="391"/>
      <c r="J340" s="678"/>
      <c r="K340" s="9">
        <v>10237926</v>
      </c>
      <c r="L340" s="426"/>
      <c r="M340" s="28"/>
      <c r="N340" s="28"/>
      <c r="O340" s="288"/>
      <c r="P340" s="262"/>
      <c r="Q340" s="262"/>
      <c r="R340" s="95"/>
      <c r="S340" s="28"/>
      <c r="T340" s="28"/>
      <c r="U340" s="29">
        <f t="shared" si="84"/>
        <v>0</v>
      </c>
      <c r="V340" s="28"/>
      <c r="W340" s="28"/>
      <c r="X340" s="28"/>
      <c r="Y340" s="29">
        <f t="shared" si="85"/>
        <v>0</v>
      </c>
      <c r="Z340" s="28"/>
      <c r="AA340" s="28"/>
      <c r="AB340" s="28"/>
      <c r="AC340" s="29">
        <f t="shared" si="86"/>
        <v>0</v>
      </c>
      <c r="AD340" s="28"/>
      <c r="AE340" s="9"/>
      <c r="AF340" s="9">
        <v>10237926</v>
      </c>
      <c r="AG340" s="29">
        <f t="shared" si="91"/>
        <v>10237926</v>
      </c>
      <c r="AH340" s="29">
        <f t="shared" si="92"/>
        <v>10237926</v>
      </c>
      <c r="AI340" s="109">
        <f t="shared" si="93"/>
        <v>1.2184242313517618E-2</v>
      </c>
      <c r="AJ340" s="109">
        <f t="shared" si="94"/>
        <v>1.0797592659927979E-3</v>
      </c>
    </row>
    <row r="341" spans="1:36" s="11" customFormat="1" ht="24.95" customHeight="1" outlineLevel="1" x14ac:dyDescent="0.25">
      <c r="A341" s="390">
        <v>63</v>
      </c>
      <c r="B341" s="390"/>
      <c r="C341" s="421" t="s">
        <v>1034</v>
      </c>
      <c r="D341" s="513">
        <v>44470</v>
      </c>
      <c r="E341" s="438" t="s">
        <v>396</v>
      </c>
      <c r="F341" s="384" t="s">
        <v>751</v>
      </c>
      <c r="G341" s="429" t="s">
        <v>752</v>
      </c>
      <c r="H341" s="391"/>
      <c r="I341" s="391"/>
      <c r="J341" s="678"/>
      <c r="K341" s="9">
        <v>12197419</v>
      </c>
      <c r="L341" s="426"/>
      <c r="M341" s="28"/>
      <c r="N341" s="28"/>
      <c r="O341" s="288"/>
      <c r="P341" s="262"/>
      <c r="Q341" s="262"/>
      <c r="R341" s="95"/>
      <c r="S341" s="28"/>
      <c r="T341" s="28"/>
      <c r="U341" s="29">
        <f t="shared" si="84"/>
        <v>0</v>
      </c>
      <c r="V341" s="28"/>
      <c r="W341" s="28"/>
      <c r="X341" s="28"/>
      <c r="Y341" s="29">
        <f t="shared" si="85"/>
        <v>0</v>
      </c>
      <c r="Z341" s="28"/>
      <c r="AA341" s="28"/>
      <c r="AB341" s="28"/>
      <c r="AC341" s="29">
        <f t="shared" si="86"/>
        <v>0</v>
      </c>
      <c r="AD341" s="28"/>
      <c r="AE341" s="9"/>
      <c r="AF341" s="9">
        <v>12197419</v>
      </c>
      <c r="AG341" s="29">
        <f t="shared" si="91"/>
        <v>12197419</v>
      </c>
      <c r="AH341" s="29">
        <f t="shared" si="92"/>
        <v>12197419</v>
      </c>
      <c r="AI341" s="109">
        <f t="shared" si="93"/>
        <v>1.4516251504015927E-2</v>
      </c>
      <c r="AJ341" s="109">
        <f t="shared" si="94"/>
        <v>1.2864203342011465E-3</v>
      </c>
    </row>
    <row r="342" spans="1:36" s="11" customFormat="1" ht="24.95" customHeight="1" outlineLevel="1" x14ac:dyDescent="0.25">
      <c r="A342" s="390">
        <v>64</v>
      </c>
      <c r="B342" s="390"/>
      <c r="C342" s="421" t="s">
        <v>1035</v>
      </c>
      <c r="D342" s="513">
        <v>44459</v>
      </c>
      <c r="E342" s="438" t="s">
        <v>435</v>
      </c>
      <c r="F342" s="384" t="s">
        <v>751</v>
      </c>
      <c r="G342" s="429" t="s">
        <v>752</v>
      </c>
      <c r="H342" s="391"/>
      <c r="I342" s="391"/>
      <c r="J342" s="678"/>
      <c r="K342" s="9">
        <v>11602983</v>
      </c>
      <c r="L342" s="426"/>
      <c r="M342" s="28"/>
      <c r="N342" s="28"/>
      <c r="O342" s="288"/>
      <c r="P342" s="262"/>
      <c r="Q342" s="262"/>
      <c r="R342" s="95"/>
      <c r="S342" s="28"/>
      <c r="T342" s="28"/>
      <c r="U342" s="29">
        <f t="shared" si="84"/>
        <v>0</v>
      </c>
      <c r="V342" s="28"/>
      <c r="W342" s="28"/>
      <c r="X342" s="28"/>
      <c r="Y342" s="29">
        <f t="shared" si="85"/>
        <v>0</v>
      </c>
      <c r="Z342" s="28"/>
      <c r="AA342" s="28"/>
      <c r="AB342" s="28"/>
      <c r="AC342" s="29">
        <f t="shared" si="86"/>
        <v>0</v>
      </c>
      <c r="AD342" s="28"/>
      <c r="AE342" s="9"/>
      <c r="AF342" s="9">
        <v>11602983</v>
      </c>
      <c r="AG342" s="29">
        <f t="shared" si="91"/>
        <v>11602983</v>
      </c>
      <c r="AH342" s="29">
        <f t="shared" si="92"/>
        <v>11602983</v>
      </c>
      <c r="AI342" s="109">
        <f t="shared" si="93"/>
        <v>1.3808808193341659E-2</v>
      </c>
      <c r="AJ342" s="109">
        <f t="shared" si="94"/>
        <v>1.2237271892184913E-3</v>
      </c>
    </row>
    <row r="343" spans="1:36" s="11" customFormat="1" ht="24.95" customHeight="1" outlineLevel="1" x14ac:dyDescent="0.25">
      <c r="A343" s="397">
        <v>65</v>
      </c>
      <c r="B343" s="397"/>
      <c r="C343" s="515" t="s">
        <v>1036</v>
      </c>
      <c r="D343" s="513">
        <v>44459</v>
      </c>
      <c r="E343" s="440" t="s">
        <v>441</v>
      </c>
      <c r="F343" s="385" t="s">
        <v>751</v>
      </c>
      <c r="G343" s="437" t="s">
        <v>752</v>
      </c>
      <c r="H343" s="391"/>
      <c r="I343" s="391"/>
      <c r="J343" s="678"/>
      <c r="K343" s="9">
        <v>12058710</v>
      </c>
      <c r="L343" s="426"/>
      <c r="M343" s="28"/>
      <c r="N343" s="28"/>
      <c r="O343" s="288"/>
      <c r="P343" s="262"/>
      <c r="Q343" s="262"/>
      <c r="R343" s="95"/>
      <c r="S343" s="28"/>
      <c r="T343" s="28"/>
      <c r="U343" s="29">
        <f t="shared" si="84"/>
        <v>0</v>
      </c>
      <c r="V343" s="28"/>
      <c r="W343" s="28"/>
      <c r="X343" s="28"/>
      <c r="Y343" s="29">
        <f t="shared" si="85"/>
        <v>0</v>
      </c>
      <c r="Z343" s="28"/>
      <c r="AA343" s="28"/>
      <c r="AB343" s="28"/>
      <c r="AC343" s="29">
        <f t="shared" si="86"/>
        <v>0</v>
      </c>
      <c r="AD343" s="28"/>
      <c r="AE343" s="9"/>
      <c r="AF343" s="9">
        <v>12058710</v>
      </c>
      <c r="AG343" s="29">
        <f t="shared" si="91"/>
        <v>12058710</v>
      </c>
      <c r="AH343" s="29">
        <f t="shared" si="92"/>
        <v>12058710</v>
      </c>
      <c r="AI343" s="109">
        <f t="shared" si="93"/>
        <v>1.4351172750070477E-2</v>
      </c>
      <c r="AJ343" s="109">
        <f t="shared" si="94"/>
        <v>1.271791167314553E-3</v>
      </c>
    </row>
    <row r="344" spans="1:36" s="11" customFormat="1" ht="24.95" customHeight="1" outlineLevel="1" x14ac:dyDescent="0.25">
      <c r="A344" s="390">
        <v>66</v>
      </c>
      <c r="B344" s="390"/>
      <c r="C344" s="421" t="s">
        <v>1037</v>
      </c>
      <c r="D344" s="514">
        <v>44908</v>
      </c>
      <c r="E344" s="438" t="s">
        <v>410</v>
      </c>
      <c r="F344" s="262" t="s">
        <v>751</v>
      </c>
      <c r="G344" s="360" t="s">
        <v>752</v>
      </c>
      <c r="H344" s="441"/>
      <c r="I344" s="441"/>
      <c r="J344" s="679"/>
      <c r="K344" s="9">
        <v>10800000</v>
      </c>
      <c r="L344" s="426"/>
      <c r="M344" s="28"/>
      <c r="N344" s="28"/>
      <c r="O344" s="288"/>
      <c r="P344" s="262"/>
      <c r="Q344" s="262"/>
      <c r="R344" s="95"/>
      <c r="S344" s="28"/>
      <c r="T344" s="28"/>
      <c r="U344" s="29">
        <f t="shared" ref="U344" si="95">SUM(R344:T344)</f>
        <v>0</v>
      </c>
      <c r="V344" s="28"/>
      <c r="W344" s="28"/>
      <c r="X344" s="28"/>
      <c r="Y344" s="29">
        <f t="shared" si="85"/>
        <v>0</v>
      </c>
      <c r="Z344" s="28"/>
      <c r="AA344" s="28"/>
      <c r="AB344" s="28"/>
      <c r="AC344" s="29">
        <f t="shared" ref="AC344" si="96">SUM(Z344:AB344)</f>
        <v>0</v>
      </c>
      <c r="AD344" s="28"/>
      <c r="AE344" s="9"/>
      <c r="AF344" s="9">
        <v>10800000</v>
      </c>
      <c r="AG344" s="29">
        <f t="shared" si="91"/>
        <v>10800000</v>
      </c>
      <c r="AH344" s="29">
        <f t="shared" si="92"/>
        <v>10800000</v>
      </c>
      <c r="AI344" s="109">
        <f t="shared" si="93"/>
        <v>1.2853171334310316E-2</v>
      </c>
      <c r="AJ344" s="109">
        <f t="shared" si="94"/>
        <v>1.1390393008039144E-3</v>
      </c>
    </row>
    <row r="345" spans="1:36" s="11" customFormat="1" ht="12.75" customHeight="1" x14ac:dyDescent="0.25">
      <c r="A345" s="669" t="s">
        <v>61</v>
      </c>
      <c r="B345" s="579"/>
      <c r="C345" s="579"/>
      <c r="D345" s="579"/>
      <c r="E345" s="579"/>
      <c r="F345" s="579"/>
      <c r="G345" s="579"/>
      <c r="H345" s="579"/>
      <c r="I345" s="670"/>
      <c r="J345" s="222">
        <f>+J278</f>
        <v>840259553</v>
      </c>
      <c r="K345" s="222">
        <f>SUM(K279:K344)</f>
        <v>840259553</v>
      </c>
      <c r="L345" s="528"/>
      <c r="M345" s="222">
        <f>SUM(M279:M279)</f>
        <v>0</v>
      </c>
      <c r="N345" s="222">
        <f>SUM(N279:N279)</f>
        <v>0</v>
      </c>
      <c r="O345" s="222">
        <f>SUM(O279:O279)</f>
        <v>0</v>
      </c>
      <c r="P345" s="249"/>
      <c r="Q345" s="539"/>
      <c r="R345" s="222">
        <f>SUM(R279:R279)</f>
        <v>0</v>
      </c>
      <c r="S345" s="222">
        <f>SUM(S279:S279)</f>
        <v>0</v>
      </c>
      <c r="T345" s="222">
        <f>SUM(T279:T279)</f>
        <v>0</v>
      </c>
      <c r="U345" s="222">
        <f>SUM(U279:X329)</f>
        <v>0</v>
      </c>
      <c r="V345" s="222">
        <f>SUM(V279:V279)</f>
        <v>0</v>
      </c>
      <c r="W345" s="222">
        <f>SUM(W279:W279)</f>
        <v>0</v>
      </c>
      <c r="X345" s="222">
        <f>SUM(X279:X279)</f>
        <v>0</v>
      </c>
      <c r="Y345" s="222">
        <f>SUM(Y279:Y329)</f>
        <v>0</v>
      </c>
      <c r="Z345" s="222">
        <f>SUM(Z279:Z279)</f>
        <v>0</v>
      </c>
      <c r="AA345" s="222">
        <f>SUM(AA279:AA279)</f>
        <v>0</v>
      </c>
      <c r="AB345" s="222">
        <f>SUM(AB279:AB279)</f>
        <v>0</v>
      </c>
      <c r="AC345" s="222">
        <f>SUM(AC279:AC329)</f>
        <v>0</v>
      </c>
      <c r="AD345" s="222">
        <f>SUM(AD279:AD344)</f>
        <v>0</v>
      </c>
      <c r="AE345" s="222">
        <f>SUM(AE279:AE344)</f>
        <v>164636718</v>
      </c>
      <c r="AF345" s="222">
        <f>SUM(AF279:AF344)</f>
        <v>675622835</v>
      </c>
      <c r="AG345" s="222">
        <f>SUM(AG279:AG344)</f>
        <v>840259553</v>
      </c>
      <c r="AH345" s="222">
        <f>SUM(AH279:AH344)</f>
        <v>840259553</v>
      </c>
      <c r="AI345" s="230">
        <f>IF(ISERROR(AH345/J345),0,AH345/J345)</f>
        <v>1</v>
      </c>
      <c r="AJ345" s="230">
        <f>IF(ISERROR(AH345/$AH$676),0,AH345/$AH$676)</f>
        <v>8.8619319791012008E-2</v>
      </c>
    </row>
    <row r="346" spans="1:36" ht="12.75" customHeight="1" x14ac:dyDescent="0.25">
      <c r="A346" s="668" t="s">
        <v>62</v>
      </c>
      <c r="B346" s="668"/>
      <c r="C346" s="668"/>
      <c r="D346" s="668"/>
      <c r="E346" s="668"/>
      <c r="F346" s="16"/>
      <c r="G346" s="5"/>
      <c r="H346" s="17"/>
      <c r="I346" s="17"/>
      <c r="J346" s="628">
        <v>853974652</v>
      </c>
      <c r="K346" s="7"/>
      <c r="L346" s="18"/>
      <c r="M346" s="19"/>
      <c r="N346" s="19"/>
      <c r="O346" s="19"/>
      <c r="P346" s="5"/>
      <c r="Q346" s="20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108"/>
      <c r="AJ346" s="108"/>
    </row>
    <row r="347" spans="1:36" s="11" customFormat="1" ht="24.75" customHeight="1" outlineLevel="1" x14ac:dyDescent="0.25">
      <c r="A347" s="23">
        <v>1</v>
      </c>
      <c r="B347" s="23"/>
      <c r="C347" s="333" t="s">
        <v>1038</v>
      </c>
      <c r="D347" s="513">
        <v>44481</v>
      </c>
      <c r="E347" s="18" t="s">
        <v>1039</v>
      </c>
      <c r="F347" s="74" t="s">
        <v>751</v>
      </c>
      <c r="G347" s="176" t="s">
        <v>752</v>
      </c>
      <c r="H347" s="171"/>
      <c r="I347" s="171"/>
      <c r="J347" s="629"/>
      <c r="K347" s="79">
        <v>15471352</v>
      </c>
      <c r="L347" s="44"/>
      <c r="M347" s="280"/>
      <c r="N347" s="166"/>
      <c r="O347" s="280"/>
      <c r="P347" s="176"/>
      <c r="Q347" s="176"/>
      <c r="R347" s="28"/>
      <c r="S347" s="28"/>
      <c r="T347" s="28"/>
      <c r="U347" s="29">
        <f>SUM(R347:T347)</f>
        <v>0</v>
      </c>
      <c r="V347" s="28"/>
      <c r="W347" s="28"/>
      <c r="X347" s="28"/>
      <c r="Y347" s="29">
        <f>SUM(V347:X347)</f>
        <v>0</v>
      </c>
      <c r="Z347" s="28"/>
      <c r="AA347" s="28"/>
      <c r="AB347" s="28"/>
      <c r="AC347" s="29">
        <f>SUM(Z347:AB347)</f>
        <v>0</v>
      </c>
      <c r="AD347" s="28"/>
      <c r="AE347" s="28">
        <v>15471352</v>
      </c>
      <c r="AF347" s="28"/>
      <c r="AG347" s="29">
        <f>SUM(AD347:AF347)</f>
        <v>15471352</v>
      </c>
      <c r="AH347" s="29">
        <f t="shared" ref="AH347" si="97">SUM(U347,Y347,AC347,AG347)</f>
        <v>15471352</v>
      </c>
      <c r="AI347" s="109">
        <f>IF(ISERROR(AH347/$J$346),0,AH347/$J$346)</f>
        <v>1.811687497253724E-2</v>
      </c>
      <c r="AJ347" s="109">
        <f t="shared" ref="AJ347:AJ378" si="98">IF(ISERROR(AH347/$AH$676),"-",AH347/$AH$676)</f>
        <v>1.6317109226454856E-3</v>
      </c>
    </row>
    <row r="348" spans="1:36" s="11" customFormat="1" ht="24.95" customHeight="1" outlineLevel="1" x14ac:dyDescent="0.25">
      <c r="A348" s="23">
        <v>2</v>
      </c>
      <c r="B348" s="23"/>
      <c r="C348" s="333" t="s">
        <v>1040</v>
      </c>
      <c r="D348" s="513">
        <v>44888</v>
      </c>
      <c r="E348" s="18" t="s">
        <v>462</v>
      </c>
      <c r="F348" s="74" t="s">
        <v>751</v>
      </c>
      <c r="G348" s="176" t="s">
        <v>752</v>
      </c>
      <c r="H348" s="33"/>
      <c r="I348" s="33"/>
      <c r="J348" s="629"/>
      <c r="K348" s="9">
        <v>14400000</v>
      </c>
      <c r="L348" s="44"/>
      <c r="M348" s="67"/>
      <c r="N348" s="67"/>
      <c r="O348" s="67"/>
      <c r="P348" s="74"/>
      <c r="Q348" s="74"/>
      <c r="R348" s="28"/>
      <c r="S348" s="28"/>
      <c r="T348" s="28"/>
      <c r="U348" s="29">
        <f t="shared" ref="U348:U410" si="99">SUM(R348:T348)</f>
        <v>0</v>
      </c>
      <c r="V348" s="28"/>
      <c r="W348" s="28"/>
      <c r="X348" s="28"/>
      <c r="Y348" s="29">
        <f t="shared" ref="Y348:Y410" si="100">SUM(V348:X348)</f>
        <v>0</v>
      </c>
      <c r="Z348" s="28"/>
      <c r="AA348" s="28"/>
      <c r="AB348" s="28"/>
      <c r="AC348" s="29">
        <f t="shared" ref="AC348:AC410" si="101">SUM(Z348:AB348)</f>
        <v>0</v>
      </c>
      <c r="AD348" s="28"/>
      <c r="AE348" s="28"/>
      <c r="AF348" s="9">
        <v>14400000</v>
      </c>
      <c r="AG348" s="29">
        <f t="shared" ref="AG348:AG397" si="102">SUM(AD348:AF348)</f>
        <v>14400000</v>
      </c>
      <c r="AH348" s="29">
        <f t="shared" ref="AH348:AH397" si="103">SUM(U348,Y348,AC348,AG348)</f>
        <v>14400000</v>
      </c>
      <c r="AI348" s="109">
        <f t="shared" ref="AI348:AI397" si="104">IF(ISERROR(AH348/$J$346),0,AH348/$J$346)</f>
        <v>1.6862327197037227E-2</v>
      </c>
      <c r="AJ348" s="109">
        <f t="shared" si="98"/>
        <v>1.5187190677385526E-3</v>
      </c>
    </row>
    <row r="349" spans="1:36" s="11" customFormat="1" ht="24.95" customHeight="1" outlineLevel="1" x14ac:dyDescent="0.25">
      <c r="A349" s="23">
        <v>3</v>
      </c>
      <c r="B349" s="23"/>
      <c r="C349" s="333" t="s">
        <v>1041</v>
      </c>
      <c r="D349" s="513">
        <v>44909</v>
      </c>
      <c r="E349" s="18" t="s">
        <v>464</v>
      </c>
      <c r="F349" s="74" t="s">
        <v>751</v>
      </c>
      <c r="G349" s="176" t="s">
        <v>752</v>
      </c>
      <c r="H349" s="33"/>
      <c r="I349" s="33"/>
      <c r="J349" s="629"/>
      <c r="K349" s="9">
        <v>12442000</v>
      </c>
      <c r="L349" s="44"/>
      <c r="M349" s="67"/>
      <c r="N349" s="67"/>
      <c r="O349" s="67"/>
      <c r="P349" s="74"/>
      <c r="Q349" s="74"/>
      <c r="R349" s="28"/>
      <c r="S349" s="28"/>
      <c r="T349" s="28"/>
      <c r="U349" s="29">
        <f t="shared" si="99"/>
        <v>0</v>
      </c>
      <c r="V349" s="28"/>
      <c r="W349" s="28"/>
      <c r="X349" s="28"/>
      <c r="Y349" s="29">
        <f t="shared" si="100"/>
        <v>0</v>
      </c>
      <c r="Z349" s="28"/>
      <c r="AA349" s="28"/>
      <c r="AB349" s="28"/>
      <c r="AC349" s="29">
        <f t="shared" si="101"/>
        <v>0</v>
      </c>
      <c r="AD349" s="28"/>
      <c r="AE349" s="28"/>
      <c r="AF349" s="9">
        <v>12442000</v>
      </c>
      <c r="AG349" s="29">
        <f t="shared" si="102"/>
        <v>12442000</v>
      </c>
      <c r="AH349" s="29">
        <f t="shared" si="103"/>
        <v>12442000</v>
      </c>
      <c r="AI349" s="109">
        <f t="shared" si="104"/>
        <v>1.4569519096217858E-2</v>
      </c>
      <c r="AJ349" s="109">
        <f t="shared" si="98"/>
        <v>1.3122154611668801E-3</v>
      </c>
    </row>
    <row r="350" spans="1:36" s="11" customFormat="1" ht="24.95" customHeight="1" outlineLevel="1" x14ac:dyDescent="0.25">
      <c r="A350" s="23">
        <v>4</v>
      </c>
      <c r="B350" s="23"/>
      <c r="C350" s="333" t="s">
        <v>830</v>
      </c>
      <c r="D350" s="513">
        <v>44887</v>
      </c>
      <c r="E350" s="18" t="s">
        <v>462</v>
      </c>
      <c r="F350" s="74" t="s">
        <v>751</v>
      </c>
      <c r="G350" s="176" t="s">
        <v>752</v>
      </c>
      <c r="H350" s="33"/>
      <c r="I350" s="33"/>
      <c r="J350" s="629"/>
      <c r="K350" s="9">
        <v>17063210</v>
      </c>
      <c r="L350" s="44"/>
      <c r="M350" s="67"/>
      <c r="N350" s="67"/>
      <c r="O350" s="67"/>
      <c r="P350" s="74"/>
      <c r="Q350" s="74"/>
      <c r="R350" s="28"/>
      <c r="S350" s="28"/>
      <c r="T350" s="28"/>
      <c r="U350" s="29">
        <f t="shared" si="99"/>
        <v>0</v>
      </c>
      <c r="V350" s="28"/>
      <c r="W350" s="28"/>
      <c r="X350" s="28"/>
      <c r="Y350" s="29">
        <f t="shared" si="100"/>
        <v>0</v>
      </c>
      <c r="Z350" s="28"/>
      <c r="AA350" s="28"/>
      <c r="AB350" s="28"/>
      <c r="AC350" s="29">
        <f t="shared" si="101"/>
        <v>0</v>
      </c>
      <c r="AD350" s="28"/>
      <c r="AE350" s="28"/>
      <c r="AF350" s="9">
        <v>17063210</v>
      </c>
      <c r="AG350" s="29">
        <f t="shared" si="102"/>
        <v>17063210</v>
      </c>
      <c r="AH350" s="29">
        <f t="shared" si="103"/>
        <v>17063210</v>
      </c>
      <c r="AI350" s="109">
        <f t="shared" si="104"/>
        <v>1.9980932642483164E-2</v>
      </c>
      <c r="AJ350" s="109">
        <f t="shared" si="98"/>
        <v>1.7995987766546632E-3</v>
      </c>
    </row>
    <row r="351" spans="1:36" s="11" customFormat="1" ht="24.95" customHeight="1" outlineLevel="1" x14ac:dyDescent="0.25">
      <c r="A351" s="23">
        <v>5</v>
      </c>
      <c r="B351" s="23"/>
      <c r="C351" s="333" t="s">
        <v>592</v>
      </c>
      <c r="D351" s="513">
        <v>44887</v>
      </c>
      <c r="E351" s="18" t="s">
        <v>464</v>
      </c>
      <c r="F351" s="74" t="s">
        <v>751</v>
      </c>
      <c r="G351" s="176" t="s">
        <v>752</v>
      </c>
      <c r="H351" s="33"/>
      <c r="I351" s="33"/>
      <c r="J351" s="629"/>
      <c r="K351" s="9">
        <v>11847871</v>
      </c>
      <c r="L351" s="44"/>
      <c r="M351" s="67"/>
      <c r="N351" s="67"/>
      <c r="O351" s="67"/>
      <c r="P351" s="74"/>
      <c r="Q351" s="74"/>
      <c r="R351" s="28"/>
      <c r="S351" s="28"/>
      <c r="T351" s="28"/>
      <c r="U351" s="29">
        <f t="shared" si="99"/>
        <v>0</v>
      </c>
      <c r="V351" s="28"/>
      <c r="W351" s="28"/>
      <c r="X351" s="28"/>
      <c r="Y351" s="29">
        <f t="shared" si="100"/>
        <v>0</v>
      </c>
      <c r="Z351" s="28"/>
      <c r="AA351" s="28"/>
      <c r="AB351" s="28"/>
      <c r="AC351" s="29">
        <f t="shared" si="101"/>
        <v>0</v>
      </c>
      <c r="AD351" s="28"/>
      <c r="AE351" s="28"/>
      <c r="AF351" s="9">
        <v>11847871</v>
      </c>
      <c r="AG351" s="29">
        <f t="shared" si="102"/>
        <v>11847871</v>
      </c>
      <c r="AH351" s="29">
        <f t="shared" si="103"/>
        <v>11847871</v>
      </c>
      <c r="AI351" s="109">
        <f t="shared" si="104"/>
        <v>1.3873797040992265E-2</v>
      </c>
      <c r="AJ351" s="109">
        <f t="shared" si="98"/>
        <v>1.2495546944310163E-3</v>
      </c>
    </row>
    <row r="352" spans="1:36" s="11" customFormat="1" ht="24.95" customHeight="1" outlineLevel="1" x14ac:dyDescent="0.25">
      <c r="A352" s="23">
        <v>6</v>
      </c>
      <c r="B352" s="23"/>
      <c r="C352" s="333" t="s">
        <v>793</v>
      </c>
      <c r="D352" s="513">
        <v>44529</v>
      </c>
      <c r="E352" s="18" t="s">
        <v>488</v>
      </c>
      <c r="F352" s="74" t="s">
        <v>751</v>
      </c>
      <c r="G352" s="176" t="s">
        <v>752</v>
      </c>
      <c r="H352" s="33"/>
      <c r="I352" s="33"/>
      <c r="J352" s="629"/>
      <c r="K352" s="9">
        <v>19800000</v>
      </c>
      <c r="L352" s="44"/>
      <c r="M352" s="67"/>
      <c r="N352" s="67"/>
      <c r="O352" s="67"/>
      <c r="P352" s="74"/>
      <c r="Q352" s="74"/>
      <c r="R352" s="28"/>
      <c r="S352" s="28"/>
      <c r="T352" s="28"/>
      <c r="U352" s="29">
        <f t="shared" si="99"/>
        <v>0</v>
      </c>
      <c r="V352" s="28"/>
      <c r="W352" s="28"/>
      <c r="X352" s="28"/>
      <c r="Y352" s="29">
        <f t="shared" si="100"/>
        <v>0</v>
      </c>
      <c r="Z352" s="28"/>
      <c r="AA352" s="28"/>
      <c r="AB352" s="28"/>
      <c r="AC352" s="29">
        <f t="shared" si="101"/>
        <v>0</v>
      </c>
      <c r="AD352" s="28"/>
      <c r="AE352" s="28"/>
      <c r="AF352" s="9">
        <v>19800000</v>
      </c>
      <c r="AG352" s="29">
        <f t="shared" si="102"/>
        <v>19800000</v>
      </c>
      <c r="AH352" s="29">
        <f t="shared" si="103"/>
        <v>19800000</v>
      </c>
      <c r="AI352" s="109">
        <f t="shared" si="104"/>
        <v>2.3185699895926185E-2</v>
      </c>
      <c r="AJ352" s="109">
        <f t="shared" si="98"/>
        <v>2.0882387181405098E-3</v>
      </c>
    </row>
    <row r="353" spans="1:36" s="11" customFormat="1" ht="24.95" customHeight="1" outlineLevel="1" x14ac:dyDescent="0.25">
      <c r="A353" s="23">
        <v>7</v>
      </c>
      <c r="B353" s="23"/>
      <c r="C353" s="333" t="s">
        <v>948</v>
      </c>
      <c r="D353" s="513">
        <v>44529</v>
      </c>
      <c r="E353" s="18" t="s">
        <v>1042</v>
      </c>
      <c r="F353" s="74" t="s">
        <v>751</v>
      </c>
      <c r="G353" s="176" t="s">
        <v>752</v>
      </c>
      <c r="H353" s="33"/>
      <c r="I353" s="33"/>
      <c r="J353" s="629"/>
      <c r="K353" s="9">
        <v>10800000</v>
      </c>
      <c r="L353" s="44"/>
      <c r="M353" s="67"/>
      <c r="N353" s="67"/>
      <c r="O353" s="67"/>
      <c r="P353" s="74"/>
      <c r="Q353" s="74"/>
      <c r="R353" s="28"/>
      <c r="S353" s="28"/>
      <c r="T353" s="28"/>
      <c r="U353" s="29">
        <f t="shared" si="99"/>
        <v>0</v>
      </c>
      <c r="V353" s="28"/>
      <c r="W353" s="28"/>
      <c r="X353" s="28"/>
      <c r="Y353" s="29">
        <f t="shared" si="100"/>
        <v>0</v>
      </c>
      <c r="Z353" s="28"/>
      <c r="AA353" s="28"/>
      <c r="AB353" s="28"/>
      <c r="AC353" s="29">
        <f t="shared" si="101"/>
        <v>0</v>
      </c>
      <c r="AD353" s="28"/>
      <c r="AE353" s="28"/>
      <c r="AF353" s="9">
        <v>10800000</v>
      </c>
      <c r="AG353" s="29">
        <f t="shared" si="102"/>
        <v>10800000</v>
      </c>
      <c r="AH353" s="29">
        <f t="shared" si="103"/>
        <v>10800000</v>
      </c>
      <c r="AI353" s="109">
        <f t="shared" si="104"/>
        <v>1.2646745397777919E-2</v>
      </c>
      <c r="AJ353" s="109">
        <f t="shared" si="98"/>
        <v>1.1390393008039144E-3</v>
      </c>
    </row>
    <row r="354" spans="1:36" s="11" customFormat="1" ht="24.95" customHeight="1" outlineLevel="1" x14ac:dyDescent="0.25">
      <c r="A354" s="23">
        <v>8</v>
      </c>
      <c r="B354" s="23"/>
      <c r="C354" s="333" t="s">
        <v>783</v>
      </c>
      <c r="D354" s="513">
        <v>44894</v>
      </c>
      <c r="E354" s="18" t="s">
        <v>470</v>
      </c>
      <c r="F354" s="74" t="s">
        <v>751</v>
      </c>
      <c r="G354" s="176" t="s">
        <v>752</v>
      </c>
      <c r="H354" s="33"/>
      <c r="I354" s="33"/>
      <c r="J354" s="629"/>
      <c r="K354" s="9">
        <v>37823000</v>
      </c>
      <c r="L354" s="44"/>
      <c r="M354" s="67"/>
      <c r="N354" s="67"/>
      <c r="O354" s="67"/>
      <c r="P354" s="74"/>
      <c r="Q354" s="74"/>
      <c r="R354" s="28"/>
      <c r="S354" s="28"/>
      <c r="T354" s="28"/>
      <c r="U354" s="29">
        <f t="shared" si="99"/>
        <v>0</v>
      </c>
      <c r="V354" s="28"/>
      <c r="W354" s="28"/>
      <c r="X354" s="28"/>
      <c r="Y354" s="29">
        <f t="shared" si="100"/>
        <v>0</v>
      </c>
      <c r="Z354" s="28"/>
      <c r="AA354" s="28"/>
      <c r="AB354" s="28"/>
      <c r="AC354" s="29">
        <f t="shared" si="101"/>
        <v>0</v>
      </c>
      <c r="AD354" s="28"/>
      <c r="AE354" s="28"/>
      <c r="AF354" s="9">
        <v>37823000</v>
      </c>
      <c r="AG354" s="29">
        <f t="shared" si="102"/>
        <v>37823000</v>
      </c>
      <c r="AH354" s="29">
        <f t="shared" si="103"/>
        <v>37823000</v>
      </c>
      <c r="AI354" s="109">
        <f t="shared" si="104"/>
        <v>4.4290541775940204E-2</v>
      </c>
      <c r="AJ354" s="109">
        <f t="shared" si="98"/>
        <v>3.9890632846580057E-3</v>
      </c>
    </row>
    <row r="355" spans="1:36" s="11" customFormat="1" ht="24.95" customHeight="1" outlineLevel="1" x14ac:dyDescent="0.25">
      <c r="A355" s="23">
        <v>9</v>
      </c>
      <c r="B355" s="23"/>
      <c r="C355" s="333" t="s">
        <v>1043</v>
      </c>
      <c r="D355" s="513">
        <v>44902</v>
      </c>
      <c r="E355" s="18" t="s">
        <v>474</v>
      </c>
      <c r="F355" s="74" t="s">
        <v>751</v>
      </c>
      <c r="G355" s="176" t="s">
        <v>752</v>
      </c>
      <c r="H355" s="33"/>
      <c r="I355" s="33"/>
      <c r="J355" s="629"/>
      <c r="K355" s="9">
        <v>13331000</v>
      </c>
      <c r="L355" s="44"/>
      <c r="M355" s="67"/>
      <c r="N355" s="67"/>
      <c r="O355" s="67"/>
      <c r="P355" s="74"/>
      <c r="Q355" s="74"/>
      <c r="R355" s="28"/>
      <c r="S355" s="28"/>
      <c r="T355" s="28"/>
      <c r="U355" s="29">
        <f t="shared" si="99"/>
        <v>0</v>
      </c>
      <c r="V355" s="28"/>
      <c r="W355" s="28"/>
      <c r="X355" s="28"/>
      <c r="Y355" s="29">
        <f t="shared" si="100"/>
        <v>0</v>
      </c>
      <c r="Z355" s="28"/>
      <c r="AA355" s="28"/>
      <c r="AB355" s="28"/>
      <c r="AC355" s="29">
        <f t="shared" si="101"/>
        <v>0</v>
      </c>
      <c r="AD355" s="28"/>
      <c r="AE355" s="28"/>
      <c r="AF355" s="9">
        <v>13331000</v>
      </c>
      <c r="AG355" s="29">
        <f t="shared" si="102"/>
        <v>13331000</v>
      </c>
      <c r="AH355" s="29">
        <f t="shared" si="103"/>
        <v>13331000</v>
      </c>
      <c r="AI355" s="109">
        <f t="shared" si="104"/>
        <v>1.5610533601646059E-2</v>
      </c>
      <c r="AJ355" s="109">
        <f t="shared" si="98"/>
        <v>1.4059752702793504E-3</v>
      </c>
    </row>
    <row r="356" spans="1:36" s="11" customFormat="1" ht="24.95" customHeight="1" outlineLevel="1" x14ac:dyDescent="0.25">
      <c r="A356" s="23">
        <v>10</v>
      </c>
      <c r="B356" s="23"/>
      <c r="C356" s="333" t="s">
        <v>1044</v>
      </c>
      <c r="D356" s="513">
        <v>44896</v>
      </c>
      <c r="E356" s="18" t="s">
        <v>478</v>
      </c>
      <c r="F356" s="74" t="s">
        <v>751</v>
      </c>
      <c r="G356" s="176" t="s">
        <v>752</v>
      </c>
      <c r="H356" s="33"/>
      <c r="I356" s="33"/>
      <c r="J356" s="629"/>
      <c r="K356" s="9">
        <v>9000000</v>
      </c>
      <c r="L356" s="44"/>
      <c r="M356" s="67"/>
      <c r="N356" s="67"/>
      <c r="O356" s="67"/>
      <c r="P356" s="74"/>
      <c r="Q356" s="74"/>
      <c r="R356" s="28"/>
      <c r="S356" s="28"/>
      <c r="T356" s="28"/>
      <c r="U356" s="29">
        <f t="shared" si="99"/>
        <v>0</v>
      </c>
      <c r="V356" s="28"/>
      <c r="W356" s="28"/>
      <c r="X356" s="28"/>
      <c r="Y356" s="29">
        <f t="shared" si="100"/>
        <v>0</v>
      </c>
      <c r="Z356" s="28"/>
      <c r="AA356" s="28"/>
      <c r="AB356" s="28"/>
      <c r="AC356" s="29">
        <f t="shared" si="101"/>
        <v>0</v>
      </c>
      <c r="AD356" s="28"/>
      <c r="AE356" s="28"/>
      <c r="AF356" s="9">
        <v>9000000</v>
      </c>
      <c r="AG356" s="29">
        <f t="shared" si="102"/>
        <v>9000000</v>
      </c>
      <c r="AH356" s="29">
        <f t="shared" si="103"/>
        <v>9000000</v>
      </c>
      <c r="AI356" s="109">
        <f t="shared" si="104"/>
        <v>1.0538954498148265E-2</v>
      </c>
      <c r="AJ356" s="109">
        <f t="shared" si="98"/>
        <v>9.4919941733659547E-4</v>
      </c>
    </row>
    <row r="357" spans="1:36" s="11" customFormat="1" ht="24.95" customHeight="1" outlineLevel="1" x14ac:dyDescent="0.25">
      <c r="A357" s="23">
        <v>11</v>
      </c>
      <c r="B357" s="23"/>
      <c r="C357" s="333" t="s">
        <v>932</v>
      </c>
      <c r="D357" s="513">
        <v>44894</v>
      </c>
      <c r="E357" s="18" t="s">
        <v>466</v>
      </c>
      <c r="F357" s="74" t="s">
        <v>751</v>
      </c>
      <c r="G357" s="176" t="s">
        <v>752</v>
      </c>
      <c r="H357" s="33"/>
      <c r="I357" s="33"/>
      <c r="J357" s="629"/>
      <c r="K357" s="9">
        <v>9000000</v>
      </c>
      <c r="L357" s="44"/>
      <c r="M357" s="67"/>
      <c r="N357" s="67"/>
      <c r="O357" s="67"/>
      <c r="P357" s="74"/>
      <c r="Q357" s="74"/>
      <c r="R357" s="28"/>
      <c r="S357" s="28"/>
      <c r="T357" s="28"/>
      <c r="U357" s="29">
        <f t="shared" si="99"/>
        <v>0</v>
      </c>
      <c r="V357" s="28"/>
      <c r="W357" s="28"/>
      <c r="X357" s="28"/>
      <c r="Y357" s="29">
        <f t="shared" si="100"/>
        <v>0</v>
      </c>
      <c r="Z357" s="28"/>
      <c r="AA357" s="28"/>
      <c r="AB357" s="28"/>
      <c r="AC357" s="29">
        <f t="shared" si="101"/>
        <v>0</v>
      </c>
      <c r="AD357" s="28"/>
      <c r="AE357" s="28"/>
      <c r="AF357" s="9">
        <v>9000000</v>
      </c>
      <c r="AG357" s="29">
        <f t="shared" si="102"/>
        <v>9000000</v>
      </c>
      <c r="AH357" s="29">
        <f t="shared" si="103"/>
        <v>9000000</v>
      </c>
      <c r="AI357" s="109">
        <f t="shared" si="104"/>
        <v>1.0538954498148265E-2</v>
      </c>
      <c r="AJ357" s="109">
        <f t="shared" si="98"/>
        <v>9.4919941733659547E-4</v>
      </c>
    </row>
    <row r="358" spans="1:36" s="11" customFormat="1" ht="24.95" customHeight="1" outlineLevel="1" x14ac:dyDescent="0.25">
      <c r="A358" s="23">
        <v>12</v>
      </c>
      <c r="B358" s="23"/>
      <c r="C358" s="333" t="s">
        <v>1045</v>
      </c>
      <c r="D358" s="513">
        <v>44887</v>
      </c>
      <c r="E358" s="18" t="s">
        <v>494</v>
      </c>
      <c r="F358" s="74" t="s">
        <v>751</v>
      </c>
      <c r="G358" s="176" t="s">
        <v>752</v>
      </c>
      <c r="H358" s="33"/>
      <c r="I358" s="33"/>
      <c r="J358" s="629"/>
      <c r="K358" s="79">
        <v>14400000</v>
      </c>
      <c r="L358" s="44"/>
      <c r="M358" s="67"/>
      <c r="N358" s="67"/>
      <c r="O358" s="67"/>
      <c r="P358" s="74"/>
      <c r="Q358" s="74"/>
      <c r="R358" s="28"/>
      <c r="S358" s="28"/>
      <c r="T358" s="28"/>
      <c r="U358" s="29">
        <f t="shared" si="99"/>
        <v>0</v>
      </c>
      <c r="V358" s="28"/>
      <c r="W358" s="28"/>
      <c r="X358" s="28"/>
      <c r="Y358" s="29">
        <f t="shared" si="100"/>
        <v>0</v>
      </c>
      <c r="Z358" s="28"/>
      <c r="AA358" s="28"/>
      <c r="AB358" s="28"/>
      <c r="AC358" s="29">
        <f t="shared" si="101"/>
        <v>0</v>
      </c>
      <c r="AD358" s="28"/>
      <c r="AE358" s="28"/>
      <c r="AF358" s="79">
        <v>14400000</v>
      </c>
      <c r="AG358" s="29">
        <f t="shared" si="102"/>
        <v>14400000</v>
      </c>
      <c r="AH358" s="29">
        <f t="shared" si="103"/>
        <v>14400000</v>
      </c>
      <c r="AI358" s="109">
        <f t="shared" si="104"/>
        <v>1.6862327197037227E-2</v>
      </c>
      <c r="AJ358" s="109">
        <f t="shared" si="98"/>
        <v>1.5187190677385526E-3</v>
      </c>
    </row>
    <row r="359" spans="1:36" s="11" customFormat="1" ht="24.95" customHeight="1" outlineLevel="1" x14ac:dyDescent="0.25">
      <c r="A359" s="23">
        <v>13</v>
      </c>
      <c r="B359" s="23"/>
      <c r="C359" s="333" t="s">
        <v>1046</v>
      </c>
      <c r="D359" s="513">
        <v>44887</v>
      </c>
      <c r="E359" s="18" t="s">
        <v>513</v>
      </c>
      <c r="F359" s="74" t="s">
        <v>751</v>
      </c>
      <c r="G359" s="176" t="s">
        <v>752</v>
      </c>
      <c r="H359" s="33"/>
      <c r="I359" s="33"/>
      <c r="J359" s="629"/>
      <c r="K359" s="79">
        <v>10800000</v>
      </c>
      <c r="L359" s="44"/>
      <c r="M359" s="67"/>
      <c r="N359" s="67"/>
      <c r="O359" s="67"/>
      <c r="P359" s="74"/>
      <c r="Q359" s="74"/>
      <c r="R359" s="28"/>
      <c r="S359" s="28"/>
      <c r="T359" s="28"/>
      <c r="U359" s="29">
        <f t="shared" si="99"/>
        <v>0</v>
      </c>
      <c r="V359" s="28"/>
      <c r="W359" s="28"/>
      <c r="X359" s="28"/>
      <c r="Y359" s="29">
        <f t="shared" si="100"/>
        <v>0</v>
      </c>
      <c r="Z359" s="28"/>
      <c r="AA359" s="28"/>
      <c r="AB359" s="28"/>
      <c r="AC359" s="29">
        <f t="shared" si="101"/>
        <v>0</v>
      </c>
      <c r="AD359" s="28"/>
      <c r="AE359" s="28"/>
      <c r="AF359" s="79">
        <v>10800000</v>
      </c>
      <c r="AG359" s="29">
        <f t="shared" si="102"/>
        <v>10800000</v>
      </c>
      <c r="AH359" s="29">
        <f t="shared" si="103"/>
        <v>10800000</v>
      </c>
      <c r="AI359" s="109">
        <f t="shared" si="104"/>
        <v>1.2646745397777919E-2</v>
      </c>
      <c r="AJ359" s="109">
        <f t="shared" si="98"/>
        <v>1.1390393008039144E-3</v>
      </c>
    </row>
    <row r="360" spans="1:36" s="11" customFormat="1" ht="24.95" customHeight="1" outlineLevel="1" x14ac:dyDescent="0.25">
      <c r="A360" s="23">
        <v>14</v>
      </c>
      <c r="B360" s="23"/>
      <c r="C360" s="333" t="s">
        <v>1047</v>
      </c>
      <c r="D360" s="513">
        <v>44481</v>
      </c>
      <c r="E360" s="18" t="s">
        <v>488</v>
      </c>
      <c r="F360" s="74" t="s">
        <v>751</v>
      </c>
      <c r="G360" s="176" t="s">
        <v>752</v>
      </c>
      <c r="H360" s="33"/>
      <c r="I360" s="33"/>
      <c r="J360" s="629"/>
      <c r="K360" s="79">
        <v>18883994</v>
      </c>
      <c r="L360" s="44"/>
      <c r="M360" s="67"/>
      <c r="N360" s="67"/>
      <c r="O360" s="67"/>
      <c r="P360" s="74"/>
      <c r="Q360" s="74"/>
      <c r="R360" s="28"/>
      <c r="S360" s="28"/>
      <c r="T360" s="28"/>
      <c r="U360" s="29">
        <f t="shared" si="99"/>
        <v>0</v>
      </c>
      <c r="V360" s="28"/>
      <c r="W360" s="28"/>
      <c r="X360" s="28"/>
      <c r="Y360" s="29">
        <f t="shared" si="100"/>
        <v>0</v>
      </c>
      <c r="Z360" s="28"/>
      <c r="AA360" s="28"/>
      <c r="AB360" s="28"/>
      <c r="AC360" s="29">
        <f t="shared" si="101"/>
        <v>0</v>
      </c>
      <c r="AD360" s="28"/>
      <c r="AE360" s="28"/>
      <c r="AF360" s="79">
        <v>18883994</v>
      </c>
      <c r="AG360" s="29">
        <f t="shared" si="102"/>
        <v>18883994</v>
      </c>
      <c r="AH360" s="29">
        <f t="shared" si="103"/>
        <v>18883994</v>
      </c>
      <c r="AI360" s="109">
        <f t="shared" si="104"/>
        <v>2.2113061501033874E-2</v>
      </c>
      <c r="AJ360" s="109">
        <f t="shared" si="98"/>
        <v>1.9916306779764184E-3</v>
      </c>
    </row>
    <row r="361" spans="1:36" s="11" customFormat="1" ht="24.95" customHeight="1" outlineLevel="1" x14ac:dyDescent="0.25">
      <c r="A361" s="23">
        <v>15</v>
      </c>
      <c r="B361" s="23"/>
      <c r="C361" s="333" t="s">
        <v>428</v>
      </c>
      <c r="D361" s="513">
        <v>44481</v>
      </c>
      <c r="E361" s="18" t="s">
        <v>468</v>
      </c>
      <c r="F361" s="74" t="s">
        <v>751</v>
      </c>
      <c r="G361" s="176" t="s">
        <v>752</v>
      </c>
      <c r="H361" s="33"/>
      <c r="I361" s="33"/>
      <c r="J361" s="629"/>
      <c r="K361" s="79">
        <v>10237926</v>
      </c>
      <c r="L361" s="44"/>
      <c r="M361" s="67"/>
      <c r="N361" s="67"/>
      <c r="O361" s="67"/>
      <c r="P361" s="74"/>
      <c r="Q361" s="74"/>
      <c r="R361" s="28"/>
      <c r="S361" s="28"/>
      <c r="T361" s="28"/>
      <c r="U361" s="29">
        <f t="shared" si="99"/>
        <v>0</v>
      </c>
      <c r="V361" s="28"/>
      <c r="W361" s="28"/>
      <c r="X361" s="28"/>
      <c r="Y361" s="29">
        <f t="shared" si="100"/>
        <v>0</v>
      </c>
      <c r="Z361" s="28"/>
      <c r="AA361" s="28"/>
      <c r="AB361" s="28"/>
      <c r="AC361" s="29">
        <f t="shared" si="101"/>
        <v>0</v>
      </c>
      <c r="AD361" s="28"/>
      <c r="AE361" s="28"/>
      <c r="AF361" s="79">
        <v>10237926</v>
      </c>
      <c r="AG361" s="29">
        <f t="shared" si="102"/>
        <v>10237926</v>
      </c>
      <c r="AH361" s="29">
        <f t="shared" si="103"/>
        <v>10237926</v>
      </c>
      <c r="AI361" s="109">
        <f t="shared" si="104"/>
        <v>1.1988559585489899E-2</v>
      </c>
      <c r="AJ361" s="109">
        <f t="shared" si="98"/>
        <v>1.0797592659927979E-3</v>
      </c>
    </row>
    <row r="362" spans="1:36" s="11" customFormat="1" ht="24.95" customHeight="1" outlineLevel="1" x14ac:dyDescent="0.25">
      <c r="A362" s="23">
        <v>16</v>
      </c>
      <c r="B362" s="23"/>
      <c r="C362" s="333" t="s">
        <v>930</v>
      </c>
      <c r="D362" s="513">
        <v>44481</v>
      </c>
      <c r="E362" s="18" t="s">
        <v>470</v>
      </c>
      <c r="F362" s="74" t="s">
        <v>751</v>
      </c>
      <c r="G362" s="176" t="s">
        <v>752</v>
      </c>
      <c r="H362" s="33"/>
      <c r="I362" s="33"/>
      <c r="J362" s="629"/>
      <c r="K362" s="79">
        <v>36382082</v>
      </c>
      <c r="L362" s="44"/>
      <c r="M362" s="67"/>
      <c r="N362" s="67"/>
      <c r="O362" s="67"/>
      <c r="P362" s="74"/>
      <c r="Q362" s="74"/>
      <c r="R362" s="28"/>
      <c r="S362" s="28"/>
      <c r="T362" s="28"/>
      <c r="U362" s="29">
        <f t="shared" si="99"/>
        <v>0</v>
      </c>
      <c r="V362" s="28"/>
      <c r="W362" s="28"/>
      <c r="X362" s="28"/>
      <c r="Y362" s="29">
        <f t="shared" si="100"/>
        <v>0</v>
      </c>
      <c r="Z362" s="28"/>
      <c r="AA362" s="28"/>
      <c r="AB362" s="28"/>
      <c r="AC362" s="29">
        <f t="shared" si="101"/>
        <v>0</v>
      </c>
      <c r="AD362" s="28"/>
      <c r="AE362" s="28"/>
      <c r="AF362" s="79">
        <v>36382082</v>
      </c>
      <c r="AG362" s="29">
        <f t="shared" si="102"/>
        <v>36382082</v>
      </c>
      <c r="AH362" s="29">
        <f t="shared" si="103"/>
        <v>36382082</v>
      </c>
      <c r="AI362" s="109">
        <f t="shared" si="104"/>
        <v>4.2603234082877674E-2</v>
      </c>
      <c r="AJ362" s="109">
        <f t="shared" si="98"/>
        <v>3.8370945595435817E-3</v>
      </c>
    </row>
    <row r="363" spans="1:36" s="11" customFormat="1" ht="24.95" customHeight="1" outlineLevel="1" x14ac:dyDescent="0.25">
      <c r="A363" s="23">
        <v>17</v>
      </c>
      <c r="B363" s="23"/>
      <c r="C363" s="333" t="s">
        <v>434</v>
      </c>
      <c r="D363" s="513">
        <v>44481</v>
      </c>
      <c r="E363" s="18" t="s">
        <v>474</v>
      </c>
      <c r="F363" s="74" t="s">
        <v>751</v>
      </c>
      <c r="G363" s="176" t="s">
        <v>752</v>
      </c>
      <c r="H363" s="33"/>
      <c r="I363" s="33"/>
      <c r="J363" s="629"/>
      <c r="K363" s="79">
        <v>12694147</v>
      </c>
      <c r="L363" s="44"/>
      <c r="M363" s="67"/>
      <c r="N363" s="67"/>
      <c r="O363" s="67"/>
      <c r="P363" s="74"/>
      <c r="Q363" s="74"/>
      <c r="R363" s="28"/>
      <c r="S363" s="28"/>
      <c r="T363" s="28"/>
      <c r="U363" s="29">
        <f t="shared" si="99"/>
        <v>0</v>
      </c>
      <c r="V363" s="28"/>
      <c r="W363" s="28"/>
      <c r="X363" s="28"/>
      <c r="Y363" s="29">
        <f t="shared" si="100"/>
        <v>0</v>
      </c>
      <c r="Z363" s="28"/>
      <c r="AA363" s="28"/>
      <c r="AB363" s="28"/>
      <c r="AC363" s="29">
        <f t="shared" si="101"/>
        <v>0</v>
      </c>
      <c r="AD363" s="28"/>
      <c r="AE363" s="28"/>
      <c r="AF363" s="79">
        <v>12694147</v>
      </c>
      <c r="AG363" s="29">
        <f t="shared" si="102"/>
        <v>12694147</v>
      </c>
      <c r="AH363" s="29">
        <f t="shared" si="103"/>
        <v>12694147</v>
      </c>
      <c r="AI363" s="109">
        <f t="shared" si="104"/>
        <v>1.4864781958422812E-2</v>
      </c>
      <c r="AJ363" s="109">
        <f t="shared" si="98"/>
        <v>1.3388085484427879E-3</v>
      </c>
    </row>
    <row r="364" spans="1:36" s="11" customFormat="1" ht="24.95" customHeight="1" outlineLevel="1" x14ac:dyDescent="0.25">
      <c r="A364" s="23">
        <v>18</v>
      </c>
      <c r="B364" s="23"/>
      <c r="C364" s="333" t="s">
        <v>1048</v>
      </c>
      <c r="D364" s="513">
        <v>44504</v>
      </c>
      <c r="E364" s="18" t="s">
        <v>478</v>
      </c>
      <c r="F364" s="74" t="s">
        <v>751</v>
      </c>
      <c r="G364" s="176" t="s">
        <v>752</v>
      </c>
      <c r="H364" s="33"/>
      <c r="I364" s="33"/>
      <c r="J364" s="629"/>
      <c r="K364" s="79">
        <v>8646068</v>
      </c>
      <c r="L364" s="44"/>
      <c r="M364" s="67"/>
      <c r="N364" s="67"/>
      <c r="O364" s="67"/>
      <c r="P364" s="74"/>
      <c r="Q364" s="74"/>
      <c r="R364" s="28"/>
      <c r="S364" s="28"/>
      <c r="T364" s="28"/>
      <c r="U364" s="29">
        <f t="shared" si="99"/>
        <v>0</v>
      </c>
      <c r="V364" s="28"/>
      <c r="W364" s="28"/>
      <c r="X364" s="28"/>
      <c r="Y364" s="29">
        <f t="shared" si="100"/>
        <v>0</v>
      </c>
      <c r="Z364" s="28"/>
      <c r="AA364" s="28"/>
      <c r="AB364" s="28"/>
      <c r="AC364" s="29">
        <f t="shared" si="101"/>
        <v>0</v>
      </c>
      <c r="AD364" s="28"/>
      <c r="AE364" s="28"/>
      <c r="AF364" s="79">
        <v>8646068</v>
      </c>
      <c r="AG364" s="29">
        <f t="shared" si="102"/>
        <v>8646068</v>
      </c>
      <c r="AH364" s="29">
        <f t="shared" si="103"/>
        <v>8646068</v>
      </c>
      <c r="AI364" s="109">
        <f t="shared" si="104"/>
        <v>1.0124501915543975E-2</v>
      </c>
      <c r="AJ364" s="109">
        <f t="shared" si="98"/>
        <v>9.1187141198362037E-4</v>
      </c>
    </row>
    <row r="365" spans="1:36" s="11" customFormat="1" ht="24.95" customHeight="1" outlineLevel="1" x14ac:dyDescent="0.25">
      <c r="A365" s="23">
        <v>19</v>
      </c>
      <c r="B365" s="23"/>
      <c r="C365" s="333" t="s">
        <v>169</v>
      </c>
      <c r="D365" s="513">
        <v>44894</v>
      </c>
      <c r="E365" s="18" t="s">
        <v>480</v>
      </c>
      <c r="F365" s="74" t="s">
        <v>751</v>
      </c>
      <c r="G365" s="176" t="s">
        <v>752</v>
      </c>
      <c r="H365" s="33"/>
      <c r="I365" s="33"/>
      <c r="J365" s="629"/>
      <c r="K365" s="79">
        <v>10800000</v>
      </c>
      <c r="L365" s="44"/>
      <c r="M365" s="67"/>
      <c r="N365" s="67"/>
      <c r="O365" s="67"/>
      <c r="P365" s="74"/>
      <c r="Q365" s="74"/>
      <c r="R365" s="28"/>
      <c r="S365" s="28"/>
      <c r="T365" s="28"/>
      <c r="U365" s="29">
        <f t="shared" si="99"/>
        <v>0</v>
      </c>
      <c r="V365" s="28"/>
      <c r="W365" s="28"/>
      <c r="X365" s="28"/>
      <c r="Y365" s="29">
        <f t="shared" si="100"/>
        <v>0</v>
      </c>
      <c r="Z365" s="28"/>
      <c r="AA365" s="28"/>
      <c r="AB365" s="28"/>
      <c r="AC365" s="29">
        <f t="shared" si="101"/>
        <v>0</v>
      </c>
      <c r="AD365" s="28"/>
      <c r="AE365" s="28"/>
      <c r="AF365" s="79">
        <v>10800000</v>
      </c>
      <c r="AG365" s="29">
        <f t="shared" si="102"/>
        <v>10800000</v>
      </c>
      <c r="AH365" s="29">
        <f t="shared" si="103"/>
        <v>10800000</v>
      </c>
      <c r="AI365" s="109">
        <f t="shared" si="104"/>
        <v>1.2646745397777919E-2</v>
      </c>
      <c r="AJ365" s="109">
        <f t="shared" si="98"/>
        <v>1.1390393008039144E-3</v>
      </c>
    </row>
    <row r="366" spans="1:36" s="11" customFormat="1" ht="24.95" customHeight="1" outlineLevel="1" x14ac:dyDescent="0.25">
      <c r="A366" s="23">
        <v>20</v>
      </c>
      <c r="B366" s="23"/>
      <c r="C366" s="333" t="s">
        <v>1049</v>
      </c>
      <c r="D366" s="513">
        <v>44887</v>
      </c>
      <c r="E366" s="18" t="s">
        <v>482</v>
      </c>
      <c r="F366" s="74" t="s">
        <v>751</v>
      </c>
      <c r="G366" s="176" t="s">
        <v>752</v>
      </c>
      <c r="H366" s="33"/>
      <c r="I366" s="33"/>
      <c r="J366" s="629"/>
      <c r="K366" s="79">
        <v>12240000</v>
      </c>
      <c r="L366" s="44"/>
      <c r="M366" s="67"/>
      <c r="N366" s="67"/>
      <c r="O366" s="67"/>
      <c r="P366" s="74"/>
      <c r="Q366" s="74"/>
      <c r="R366" s="28"/>
      <c r="S366" s="28"/>
      <c r="T366" s="28"/>
      <c r="U366" s="29">
        <f t="shared" si="99"/>
        <v>0</v>
      </c>
      <c r="V366" s="28"/>
      <c r="W366" s="28"/>
      <c r="X366" s="28"/>
      <c r="Y366" s="29">
        <f t="shared" si="100"/>
        <v>0</v>
      </c>
      <c r="Z366" s="28"/>
      <c r="AA366" s="28"/>
      <c r="AB366" s="28"/>
      <c r="AC366" s="29">
        <f t="shared" si="101"/>
        <v>0</v>
      </c>
      <c r="AD366" s="28"/>
      <c r="AE366" s="28"/>
      <c r="AF366" s="79">
        <v>12240000</v>
      </c>
      <c r="AG366" s="29">
        <f t="shared" si="102"/>
        <v>12240000</v>
      </c>
      <c r="AH366" s="29">
        <f t="shared" si="103"/>
        <v>12240000</v>
      </c>
      <c r="AI366" s="109">
        <f t="shared" si="104"/>
        <v>1.4332978117481642E-2</v>
      </c>
      <c r="AJ366" s="109">
        <f t="shared" si="98"/>
        <v>1.2909112075777697E-3</v>
      </c>
    </row>
    <row r="367" spans="1:36" s="11" customFormat="1" ht="24.95" customHeight="1" outlineLevel="1" x14ac:dyDescent="0.25">
      <c r="A367" s="23">
        <v>21</v>
      </c>
      <c r="B367" s="23"/>
      <c r="C367" s="333" t="s">
        <v>792</v>
      </c>
      <c r="D367" s="513">
        <v>44894</v>
      </c>
      <c r="E367" s="18" t="s">
        <v>472</v>
      </c>
      <c r="F367" s="74" t="s">
        <v>751</v>
      </c>
      <c r="G367" s="176" t="s">
        <v>752</v>
      </c>
      <c r="H367" s="33"/>
      <c r="I367" s="33"/>
      <c r="J367" s="629"/>
      <c r="K367" s="79">
        <v>14301000</v>
      </c>
      <c r="L367" s="44"/>
      <c r="M367" s="67"/>
      <c r="N367" s="67"/>
      <c r="O367" s="67"/>
      <c r="P367" s="74"/>
      <c r="Q367" s="74"/>
      <c r="R367" s="28"/>
      <c r="S367" s="28"/>
      <c r="T367" s="28"/>
      <c r="U367" s="29">
        <f t="shared" si="99"/>
        <v>0</v>
      </c>
      <c r="V367" s="28"/>
      <c r="W367" s="28"/>
      <c r="X367" s="28"/>
      <c r="Y367" s="29">
        <f t="shared" si="100"/>
        <v>0</v>
      </c>
      <c r="Z367" s="28"/>
      <c r="AA367" s="28"/>
      <c r="AB367" s="28"/>
      <c r="AC367" s="29">
        <f t="shared" si="101"/>
        <v>0</v>
      </c>
      <c r="AD367" s="28"/>
      <c r="AE367" s="28"/>
      <c r="AF367" s="79">
        <v>14301000</v>
      </c>
      <c r="AG367" s="29">
        <f t="shared" si="102"/>
        <v>14301000</v>
      </c>
      <c r="AH367" s="29">
        <f t="shared" si="103"/>
        <v>14301000</v>
      </c>
      <c r="AI367" s="109">
        <f t="shared" si="104"/>
        <v>1.6746398697557594E-2</v>
      </c>
      <c r="AJ367" s="109">
        <f t="shared" si="98"/>
        <v>1.5082778741478502E-3</v>
      </c>
    </row>
    <row r="368" spans="1:36" s="11" customFormat="1" ht="24.95" customHeight="1" outlineLevel="1" x14ac:dyDescent="0.25">
      <c r="A368" s="23">
        <v>22</v>
      </c>
      <c r="B368" s="23"/>
      <c r="C368" s="333" t="s">
        <v>790</v>
      </c>
      <c r="D368" s="513">
        <v>44894</v>
      </c>
      <c r="E368" s="18" t="s">
        <v>484</v>
      </c>
      <c r="F368" s="74" t="s">
        <v>751</v>
      </c>
      <c r="G368" s="176" t="s">
        <v>752</v>
      </c>
      <c r="H368" s="33"/>
      <c r="I368" s="33"/>
      <c r="J368" s="629"/>
      <c r="K368" s="79">
        <v>10800000</v>
      </c>
      <c r="L368" s="44"/>
      <c r="M368" s="67"/>
      <c r="N368" s="67"/>
      <c r="O368" s="67"/>
      <c r="P368" s="74"/>
      <c r="Q368" s="74"/>
      <c r="R368" s="28"/>
      <c r="S368" s="28"/>
      <c r="T368" s="28"/>
      <c r="U368" s="29">
        <f t="shared" si="99"/>
        <v>0</v>
      </c>
      <c r="V368" s="28"/>
      <c r="W368" s="28"/>
      <c r="X368" s="28"/>
      <c r="Y368" s="29">
        <f t="shared" si="100"/>
        <v>0</v>
      </c>
      <c r="Z368" s="28"/>
      <c r="AA368" s="28"/>
      <c r="AB368" s="28"/>
      <c r="AC368" s="29">
        <f t="shared" si="101"/>
        <v>0</v>
      </c>
      <c r="AD368" s="28"/>
      <c r="AE368" s="28"/>
      <c r="AF368" s="79">
        <v>10800000</v>
      </c>
      <c r="AG368" s="29">
        <f t="shared" si="102"/>
        <v>10800000</v>
      </c>
      <c r="AH368" s="29">
        <f t="shared" si="103"/>
        <v>10800000</v>
      </c>
      <c r="AI368" s="109">
        <f t="shared" si="104"/>
        <v>1.2646745397777919E-2</v>
      </c>
      <c r="AJ368" s="109">
        <f t="shared" si="98"/>
        <v>1.1390393008039144E-3</v>
      </c>
    </row>
    <row r="369" spans="1:36" s="11" customFormat="1" ht="24.95" customHeight="1" outlineLevel="1" x14ac:dyDescent="0.25">
      <c r="A369" s="23">
        <v>23</v>
      </c>
      <c r="B369" s="23"/>
      <c r="C369" s="333" t="s">
        <v>1050</v>
      </c>
      <c r="D369" s="513">
        <v>44888</v>
      </c>
      <c r="E369" s="18" t="s">
        <v>507</v>
      </c>
      <c r="F369" s="74" t="s">
        <v>751</v>
      </c>
      <c r="G369" s="176" t="s">
        <v>752</v>
      </c>
      <c r="H369" s="33"/>
      <c r="I369" s="33"/>
      <c r="J369" s="629"/>
      <c r="K369" s="79">
        <v>16200000</v>
      </c>
      <c r="L369" s="44"/>
      <c r="M369" s="67"/>
      <c r="N369" s="67"/>
      <c r="O369" s="67"/>
      <c r="P369" s="74"/>
      <c r="Q369" s="74"/>
      <c r="R369" s="28"/>
      <c r="S369" s="28"/>
      <c r="T369" s="28"/>
      <c r="U369" s="29">
        <f t="shared" si="99"/>
        <v>0</v>
      </c>
      <c r="V369" s="28"/>
      <c r="W369" s="28"/>
      <c r="X369" s="28"/>
      <c r="Y369" s="29">
        <f t="shared" si="100"/>
        <v>0</v>
      </c>
      <c r="Z369" s="28"/>
      <c r="AA369" s="28"/>
      <c r="AB369" s="28"/>
      <c r="AC369" s="29">
        <f t="shared" si="101"/>
        <v>0</v>
      </c>
      <c r="AD369" s="28"/>
      <c r="AE369" s="28"/>
      <c r="AF369" s="79">
        <v>16200000</v>
      </c>
      <c r="AG369" s="29">
        <f t="shared" si="102"/>
        <v>16200000</v>
      </c>
      <c r="AH369" s="29">
        <f t="shared" si="103"/>
        <v>16200000</v>
      </c>
      <c r="AI369" s="109">
        <f t="shared" si="104"/>
        <v>1.8970118096666877E-2</v>
      </c>
      <c r="AJ369" s="109">
        <f t="shared" si="98"/>
        <v>1.7085589512058717E-3</v>
      </c>
    </row>
    <row r="370" spans="1:36" s="11" customFormat="1" ht="24.95" customHeight="1" outlineLevel="1" x14ac:dyDescent="0.25">
      <c r="A370" s="23">
        <v>24</v>
      </c>
      <c r="B370" s="23"/>
      <c r="C370" s="333" t="s">
        <v>1051</v>
      </c>
      <c r="D370" s="513">
        <v>44481</v>
      </c>
      <c r="E370" s="18" t="s">
        <v>507</v>
      </c>
      <c r="F370" s="74" t="s">
        <v>751</v>
      </c>
      <c r="G370" s="176" t="s">
        <v>752</v>
      </c>
      <c r="H370" s="33"/>
      <c r="I370" s="33"/>
      <c r="J370" s="629"/>
      <c r="K370" s="79">
        <v>15471352</v>
      </c>
      <c r="L370" s="44"/>
      <c r="M370" s="67"/>
      <c r="N370" s="67"/>
      <c r="O370" s="67"/>
      <c r="P370" s="74"/>
      <c r="Q370" s="74"/>
      <c r="R370" s="28"/>
      <c r="S370" s="28"/>
      <c r="T370" s="28"/>
      <c r="U370" s="29">
        <f t="shared" si="99"/>
        <v>0</v>
      </c>
      <c r="V370" s="28"/>
      <c r="W370" s="28"/>
      <c r="X370" s="28"/>
      <c r="Y370" s="29">
        <f t="shared" si="100"/>
        <v>0</v>
      </c>
      <c r="Z370" s="28"/>
      <c r="AA370" s="28"/>
      <c r="AB370" s="28"/>
      <c r="AC370" s="29">
        <f t="shared" si="101"/>
        <v>0</v>
      </c>
      <c r="AD370" s="28"/>
      <c r="AE370" s="28"/>
      <c r="AF370" s="79">
        <v>15471352</v>
      </c>
      <c r="AG370" s="29">
        <f t="shared" si="102"/>
        <v>15471352</v>
      </c>
      <c r="AH370" s="29">
        <f t="shared" si="103"/>
        <v>15471352</v>
      </c>
      <c r="AI370" s="109">
        <f t="shared" si="104"/>
        <v>1.811687497253724E-2</v>
      </c>
      <c r="AJ370" s="109">
        <f t="shared" si="98"/>
        <v>1.6317109226454856E-3</v>
      </c>
    </row>
    <row r="371" spans="1:36" s="11" customFormat="1" ht="24.95" customHeight="1" outlineLevel="1" x14ac:dyDescent="0.25">
      <c r="A371" s="23">
        <v>25</v>
      </c>
      <c r="B371" s="23"/>
      <c r="C371" s="333" t="s">
        <v>397</v>
      </c>
      <c r="D371" s="513">
        <v>44481</v>
      </c>
      <c r="E371" s="18" t="s">
        <v>482</v>
      </c>
      <c r="F371" s="74" t="s">
        <v>751</v>
      </c>
      <c r="G371" s="176" t="s">
        <v>752</v>
      </c>
      <c r="H371" s="33"/>
      <c r="I371" s="33"/>
      <c r="J371" s="629"/>
      <c r="K371" s="79">
        <v>10237926</v>
      </c>
      <c r="L371" s="44"/>
      <c r="M371" s="67"/>
      <c r="N371" s="67"/>
      <c r="O371" s="67"/>
      <c r="P371" s="74"/>
      <c r="Q371" s="74"/>
      <c r="R371" s="28"/>
      <c r="S371" s="28"/>
      <c r="T371" s="28"/>
      <c r="U371" s="29">
        <f t="shared" si="99"/>
        <v>0</v>
      </c>
      <c r="V371" s="28"/>
      <c r="W371" s="28"/>
      <c r="X371" s="28"/>
      <c r="Y371" s="29">
        <f t="shared" si="100"/>
        <v>0</v>
      </c>
      <c r="Z371" s="28"/>
      <c r="AA371" s="28"/>
      <c r="AB371" s="28"/>
      <c r="AC371" s="29">
        <f t="shared" si="101"/>
        <v>0</v>
      </c>
      <c r="AD371" s="28"/>
      <c r="AE371" s="28"/>
      <c r="AF371" s="79">
        <v>10237926</v>
      </c>
      <c r="AG371" s="29">
        <f t="shared" si="102"/>
        <v>10237926</v>
      </c>
      <c r="AH371" s="29">
        <f t="shared" si="103"/>
        <v>10237926</v>
      </c>
      <c r="AI371" s="109">
        <f t="shared" si="104"/>
        <v>1.1988559585489899E-2</v>
      </c>
      <c r="AJ371" s="109">
        <f t="shared" si="98"/>
        <v>1.0797592659927979E-3</v>
      </c>
    </row>
    <row r="372" spans="1:36" s="11" customFormat="1" ht="24.95" customHeight="1" outlineLevel="1" x14ac:dyDescent="0.25">
      <c r="A372" s="23">
        <v>26</v>
      </c>
      <c r="B372" s="23"/>
      <c r="C372" s="333" t="s">
        <v>1052</v>
      </c>
      <c r="D372" s="513">
        <v>44504</v>
      </c>
      <c r="E372" s="18" t="s">
        <v>484</v>
      </c>
      <c r="F372" s="74" t="s">
        <v>751</v>
      </c>
      <c r="G372" s="176" t="s">
        <v>752</v>
      </c>
      <c r="H372" s="33"/>
      <c r="I372" s="33"/>
      <c r="J372" s="629"/>
      <c r="K372" s="79">
        <v>10237926</v>
      </c>
      <c r="L372" s="44"/>
      <c r="M372" s="67"/>
      <c r="N372" s="67"/>
      <c r="O372" s="67"/>
      <c r="P372" s="74"/>
      <c r="Q372" s="74"/>
      <c r="R372" s="28"/>
      <c r="S372" s="28"/>
      <c r="T372" s="28"/>
      <c r="U372" s="29">
        <f t="shared" si="99"/>
        <v>0</v>
      </c>
      <c r="V372" s="28"/>
      <c r="W372" s="28"/>
      <c r="X372" s="28"/>
      <c r="Y372" s="29">
        <f t="shared" si="100"/>
        <v>0</v>
      </c>
      <c r="Z372" s="28"/>
      <c r="AA372" s="28"/>
      <c r="AB372" s="28"/>
      <c r="AC372" s="29">
        <f t="shared" si="101"/>
        <v>0</v>
      </c>
      <c r="AD372" s="28"/>
      <c r="AE372" s="28"/>
      <c r="AF372" s="79">
        <v>10237926</v>
      </c>
      <c r="AG372" s="29">
        <f t="shared" si="102"/>
        <v>10237926</v>
      </c>
      <c r="AH372" s="29">
        <f t="shared" si="103"/>
        <v>10237926</v>
      </c>
      <c r="AI372" s="109">
        <f t="shared" si="104"/>
        <v>1.1988559585489899E-2</v>
      </c>
      <c r="AJ372" s="109">
        <f t="shared" si="98"/>
        <v>1.0797592659927979E-3</v>
      </c>
    </row>
    <row r="373" spans="1:36" s="11" customFormat="1" ht="24.95" customHeight="1" outlineLevel="1" x14ac:dyDescent="0.25">
      <c r="A373" s="23">
        <v>27</v>
      </c>
      <c r="B373" s="23"/>
      <c r="C373" s="333" t="s">
        <v>160</v>
      </c>
      <c r="D373" s="513">
        <v>44894</v>
      </c>
      <c r="E373" s="18" t="s">
        <v>501</v>
      </c>
      <c r="F373" s="74" t="s">
        <v>751</v>
      </c>
      <c r="G373" s="176" t="s">
        <v>752</v>
      </c>
      <c r="H373" s="33"/>
      <c r="I373" s="33"/>
      <c r="J373" s="629"/>
      <c r="K373" s="79">
        <v>11123000</v>
      </c>
      <c r="L373" s="44"/>
      <c r="M373" s="67"/>
      <c r="N373" s="67"/>
      <c r="O373" s="67"/>
      <c r="P373" s="74"/>
      <c r="Q373" s="74"/>
      <c r="R373" s="28"/>
      <c r="S373" s="28"/>
      <c r="T373" s="28"/>
      <c r="U373" s="29">
        <f t="shared" si="99"/>
        <v>0</v>
      </c>
      <c r="V373" s="28"/>
      <c r="W373" s="28"/>
      <c r="X373" s="28"/>
      <c r="Y373" s="29">
        <f t="shared" si="100"/>
        <v>0</v>
      </c>
      <c r="Z373" s="28"/>
      <c r="AA373" s="28"/>
      <c r="AB373" s="28"/>
      <c r="AC373" s="29">
        <f t="shared" si="101"/>
        <v>0</v>
      </c>
      <c r="AD373" s="28"/>
      <c r="AE373" s="28"/>
      <c r="AF373" s="79">
        <v>11123000</v>
      </c>
      <c r="AG373" s="29">
        <f t="shared" si="102"/>
        <v>11123000</v>
      </c>
      <c r="AH373" s="29">
        <f t="shared" si="103"/>
        <v>11123000</v>
      </c>
      <c r="AI373" s="109">
        <f t="shared" si="104"/>
        <v>1.3024976764767018E-2</v>
      </c>
      <c r="AJ373" s="109">
        <f t="shared" si="98"/>
        <v>1.1731050132261056E-3</v>
      </c>
    </row>
    <row r="374" spans="1:36" s="11" customFormat="1" ht="24.95" customHeight="1" outlineLevel="1" x14ac:dyDescent="0.25">
      <c r="A374" s="23">
        <v>28</v>
      </c>
      <c r="B374" s="23"/>
      <c r="C374" s="333" t="s">
        <v>946</v>
      </c>
      <c r="D374" s="513">
        <v>44894</v>
      </c>
      <c r="E374" s="18" t="s">
        <v>503</v>
      </c>
      <c r="F374" s="74" t="s">
        <v>751</v>
      </c>
      <c r="G374" s="176" t="s">
        <v>752</v>
      </c>
      <c r="H374" s="33"/>
      <c r="I374" s="33"/>
      <c r="J374" s="629"/>
      <c r="K374" s="79">
        <v>13331000</v>
      </c>
      <c r="L374" s="44"/>
      <c r="M374" s="67"/>
      <c r="N374" s="67"/>
      <c r="O374" s="67"/>
      <c r="P374" s="74"/>
      <c r="Q374" s="74"/>
      <c r="R374" s="28"/>
      <c r="S374" s="28"/>
      <c r="T374" s="28"/>
      <c r="U374" s="29">
        <f t="shared" si="99"/>
        <v>0</v>
      </c>
      <c r="V374" s="28"/>
      <c r="W374" s="28"/>
      <c r="X374" s="28"/>
      <c r="Y374" s="29">
        <f t="shared" si="100"/>
        <v>0</v>
      </c>
      <c r="Z374" s="28"/>
      <c r="AA374" s="28"/>
      <c r="AB374" s="28"/>
      <c r="AC374" s="29">
        <f t="shared" si="101"/>
        <v>0</v>
      </c>
      <c r="AD374" s="28"/>
      <c r="AE374" s="28"/>
      <c r="AF374" s="79">
        <v>13331000</v>
      </c>
      <c r="AG374" s="29">
        <f t="shared" si="102"/>
        <v>13331000</v>
      </c>
      <c r="AH374" s="29">
        <f t="shared" si="103"/>
        <v>13331000</v>
      </c>
      <c r="AI374" s="109">
        <f t="shared" si="104"/>
        <v>1.5610533601646059E-2</v>
      </c>
      <c r="AJ374" s="109">
        <f t="shared" si="98"/>
        <v>1.4059752702793504E-3</v>
      </c>
    </row>
    <row r="375" spans="1:36" s="11" customFormat="1" ht="24.95" customHeight="1" outlineLevel="1" x14ac:dyDescent="0.25">
      <c r="A375" s="23">
        <v>29</v>
      </c>
      <c r="B375" s="23"/>
      <c r="C375" s="333" t="s">
        <v>1053</v>
      </c>
      <c r="D375" s="513">
        <v>44902</v>
      </c>
      <c r="E375" s="18" t="s">
        <v>492</v>
      </c>
      <c r="F375" s="74" t="s">
        <v>751</v>
      </c>
      <c r="G375" s="176" t="s">
        <v>752</v>
      </c>
      <c r="H375" s="33"/>
      <c r="I375" s="33"/>
      <c r="J375" s="629"/>
      <c r="K375" s="79">
        <v>10100000</v>
      </c>
      <c r="L375" s="44"/>
      <c r="M375" s="67"/>
      <c r="N375" s="67"/>
      <c r="O375" s="67"/>
      <c r="P375" s="74"/>
      <c r="Q375" s="74"/>
      <c r="R375" s="28"/>
      <c r="S375" s="28"/>
      <c r="T375" s="28"/>
      <c r="U375" s="29">
        <f t="shared" si="99"/>
        <v>0</v>
      </c>
      <c r="V375" s="28"/>
      <c r="W375" s="28"/>
      <c r="X375" s="28"/>
      <c r="Y375" s="29">
        <f t="shared" si="100"/>
        <v>0</v>
      </c>
      <c r="Z375" s="28"/>
      <c r="AA375" s="28"/>
      <c r="AB375" s="28"/>
      <c r="AC375" s="29">
        <f t="shared" si="101"/>
        <v>0</v>
      </c>
      <c r="AD375" s="28"/>
      <c r="AE375" s="28"/>
      <c r="AF375" s="79">
        <v>10100000</v>
      </c>
      <c r="AG375" s="29">
        <f t="shared" si="102"/>
        <v>10100000</v>
      </c>
      <c r="AH375" s="29">
        <f t="shared" si="103"/>
        <v>10100000</v>
      </c>
      <c r="AI375" s="109">
        <f t="shared" si="104"/>
        <v>1.1827048936810832E-2</v>
      </c>
      <c r="AJ375" s="109">
        <f t="shared" si="98"/>
        <v>1.0652126794555127E-3</v>
      </c>
    </row>
    <row r="376" spans="1:36" s="11" customFormat="1" ht="24.95" customHeight="1" outlineLevel="1" x14ac:dyDescent="0.25">
      <c r="A376" s="23">
        <v>30</v>
      </c>
      <c r="B376" s="23"/>
      <c r="C376" s="333" t="s">
        <v>1054</v>
      </c>
      <c r="D376" s="513">
        <v>44856</v>
      </c>
      <c r="E376" s="18" t="s">
        <v>486</v>
      </c>
      <c r="F376" s="74" t="s">
        <v>751</v>
      </c>
      <c r="G376" s="176" t="s">
        <v>752</v>
      </c>
      <c r="H376" s="33"/>
      <c r="I376" s="33"/>
      <c r="J376" s="629"/>
      <c r="K376" s="79">
        <v>10800000</v>
      </c>
      <c r="L376" s="44"/>
      <c r="M376" s="67"/>
      <c r="N376" s="67"/>
      <c r="O376" s="67"/>
      <c r="P376" s="74"/>
      <c r="Q376" s="74"/>
      <c r="R376" s="28"/>
      <c r="S376" s="28"/>
      <c r="T376" s="28"/>
      <c r="U376" s="29">
        <f t="shared" si="99"/>
        <v>0</v>
      </c>
      <c r="V376" s="28"/>
      <c r="W376" s="28"/>
      <c r="X376" s="28"/>
      <c r="Y376" s="29">
        <f t="shared" si="100"/>
        <v>0</v>
      </c>
      <c r="Z376" s="28"/>
      <c r="AA376" s="28"/>
      <c r="AB376" s="28"/>
      <c r="AC376" s="29">
        <f t="shared" si="101"/>
        <v>0</v>
      </c>
      <c r="AD376" s="28"/>
      <c r="AE376" s="28"/>
      <c r="AF376" s="79">
        <v>10800000</v>
      </c>
      <c r="AG376" s="29">
        <f t="shared" si="102"/>
        <v>10800000</v>
      </c>
      <c r="AH376" s="29">
        <f t="shared" si="103"/>
        <v>10800000</v>
      </c>
      <c r="AI376" s="109">
        <f t="shared" si="104"/>
        <v>1.2646745397777919E-2</v>
      </c>
      <c r="AJ376" s="109">
        <f t="shared" si="98"/>
        <v>1.1390393008039144E-3</v>
      </c>
    </row>
    <row r="377" spans="1:36" s="11" customFormat="1" ht="24.95" customHeight="1" outlineLevel="1" x14ac:dyDescent="0.25">
      <c r="A377" s="23">
        <v>31</v>
      </c>
      <c r="B377" s="23"/>
      <c r="C377" s="333" t="s">
        <v>1055</v>
      </c>
      <c r="D377" s="513">
        <v>44896</v>
      </c>
      <c r="E377" s="18" t="s">
        <v>1056</v>
      </c>
      <c r="F377" s="74" t="s">
        <v>751</v>
      </c>
      <c r="G377" s="176" t="s">
        <v>752</v>
      </c>
      <c r="H377" s="33"/>
      <c r="I377" s="33"/>
      <c r="J377" s="629"/>
      <c r="K377" s="79">
        <v>14400000</v>
      </c>
      <c r="L377" s="44"/>
      <c r="M377" s="67"/>
      <c r="N377" s="67"/>
      <c r="O377" s="67"/>
      <c r="P377" s="74"/>
      <c r="Q377" s="74"/>
      <c r="R377" s="28"/>
      <c r="S377" s="28"/>
      <c r="T377" s="28"/>
      <c r="U377" s="29">
        <f t="shared" si="99"/>
        <v>0</v>
      </c>
      <c r="V377" s="28"/>
      <c r="W377" s="28"/>
      <c r="X377" s="28"/>
      <c r="Y377" s="29">
        <f t="shared" si="100"/>
        <v>0</v>
      </c>
      <c r="Z377" s="28"/>
      <c r="AA377" s="28"/>
      <c r="AB377" s="28"/>
      <c r="AC377" s="29">
        <f t="shared" si="101"/>
        <v>0</v>
      </c>
      <c r="AD377" s="28"/>
      <c r="AE377" s="28"/>
      <c r="AF377" s="79">
        <v>14400000</v>
      </c>
      <c r="AG377" s="29">
        <f t="shared" si="102"/>
        <v>14400000</v>
      </c>
      <c r="AH377" s="29">
        <f t="shared" si="103"/>
        <v>14400000</v>
      </c>
      <c r="AI377" s="109">
        <f t="shared" si="104"/>
        <v>1.6862327197037227E-2</v>
      </c>
      <c r="AJ377" s="109">
        <f t="shared" si="98"/>
        <v>1.5187190677385526E-3</v>
      </c>
    </row>
    <row r="378" spans="1:36" s="11" customFormat="1" ht="24.95" customHeight="1" outlineLevel="1" x14ac:dyDescent="0.25">
      <c r="A378" s="23">
        <v>32</v>
      </c>
      <c r="B378" s="23"/>
      <c r="C378" s="333" t="s">
        <v>1057</v>
      </c>
      <c r="D378" s="513">
        <v>44876</v>
      </c>
      <c r="E378" s="18" t="s">
        <v>1039</v>
      </c>
      <c r="F378" s="74" t="s">
        <v>751</v>
      </c>
      <c r="G378" s="176" t="s">
        <v>752</v>
      </c>
      <c r="H378" s="33"/>
      <c r="I378" s="33"/>
      <c r="J378" s="629"/>
      <c r="K378" s="79">
        <v>14850000</v>
      </c>
      <c r="L378" s="44"/>
      <c r="M378" s="67"/>
      <c r="N378" s="67"/>
      <c r="O378" s="67"/>
      <c r="P378" s="74"/>
      <c r="Q378" s="74"/>
      <c r="R378" s="28"/>
      <c r="S378" s="28"/>
      <c r="T378" s="28"/>
      <c r="U378" s="29">
        <f t="shared" si="99"/>
        <v>0</v>
      </c>
      <c r="V378" s="28"/>
      <c r="W378" s="28"/>
      <c r="X378" s="28"/>
      <c r="Y378" s="29">
        <f t="shared" si="100"/>
        <v>0</v>
      </c>
      <c r="Z378" s="28"/>
      <c r="AA378" s="28"/>
      <c r="AB378" s="28"/>
      <c r="AC378" s="29">
        <f t="shared" si="101"/>
        <v>0</v>
      </c>
      <c r="AD378" s="28"/>
      <c r="AE378" s="28"/>
      <c r="AF378" s="79">
        <v>14850000</v>
      </c>
      <c r="AG378" s="29">
        <f t="shared" si="102"/>
        <v>14850000</v>
      </c>
      <c r="AH378" s="29">
        <f t="shared" si="103"/>
        <v>14850000</v>
      </c>
      <c r="AI378" s="109">
        <f t="shared" si="104"/>
        <v>1.7389274921944638E-2</v>
      </c>
      <c r="AJ378" s="109">
        <f t="shared" si="98"/>
        <v>1.5661790386053824E-3</v>
      </c>
    </row>
    <row r="379" spans="1:36" s="11" customFormat="1" ht="24.95" customHeight="1" outlineLevel="1" x14ac:dyDescent="0.25">
      <c r="A379" s="23">
        <v>33</v>
      </c>
      <c r="B379" s="23"/>
      <c r="C379" s="333" t="s">
        <v>436</v>
      </c>
      <c r="D379" s="513">
        <v>44481</v>
      </c>
      <c r="E379" s="18" t="s">
        <v>501</v>
      </c>
      <c r="F379" s="74" t="s">
        <v>751</v>
      </c>
      <c r="G379" s="176" t="s">
        <v>752</v>
      </c>
      <c r="H379" s="33"/>
      <c r="I379" s="33"/>
      <c r="J379" s="629"/>
      <c r="K379" s="79">
        <v>10776452</v>
      </c>
      <c r="L379" s="44"/>
      <c r="M379" s="67"/>
      <c r="N379" s="67"/>
      <c r="O379" s="67"/>
      <c r="P379" s="74"/>
      <c r="Q379" s="74"/>
      <c r="R379" s="28"/>
      <c r="S379" s="28"/>
      <c r="T379" s="28"/>
      <c r="U379" s="29">
        <f t="shared" si="99"/>
        <v>0</v>
      </c>
      <c r="V379" s="28"/>
      <c r="W379" s="28"/>
      <c r="X379" s="28"/>
      <c r="Y379" s="29">
        <f t="shared" si="100"/>
        <v>0</v>
      </c>
      <c r="Z379" s="28"/>
      <c r="AA379" s="28"/>
      <c r="AB379" s="28"/>
      <c r="AC379" s="29">
        <f t="shared" si="101"/>
        <v>0</v>
      </c>
      <c r="AD379" s="28"/>
      <c r="AE379" s="28"/>
      <c r="AF379" s="79">
        <v>10776452</v>
      </c>
      <c r="AG379" s="29">
        <f t="shared" si="102"/>
        <v>10776452</v>
      </c>
      <c r="AH379" s="29">
        <f t="shared" si="103"/>
        <v>10776452</v>
      </c>
      <c r="AI379" s="109">
        <f t="shared" si="104"/>
        <v>1.2619170808830986E-2</v>
      </c>
      <c r="AJ379" s="109">
        <f t="shared" ref="AJ379:AJ397" si="105">IF(ISERROR(AH379/$AH$676),"-",AH379/$AH$676)</f>
        <v>1.1365557732617544E-3</v>
      </c>
    </row>
    <row r="380" spans="1:36" s="11" customFormat="1" ht="24.95" customHeight="1" outlineLevel="1" x14ac:dyDescent="0.25">
      <c r="A380" s="23">
        <v>34</v>
      </c>
      <c r="B380" s="23"/>
      <c r="C380" s="333" t="s">
        <v>432</v>
      </c>
      <c r="D380" s="513">
        <v>44481</v>
      </c>
      <c r="E380" s="18" t="s">
        <v>503</v>
      </c>
      <c r="F380" s="74" t="s">
        <v>751</v>
      </c>
      <c r="G380" s="176" t="s">
        <v>752</v>
      </c>
      <c r="H380" s="33"/>
      <c r="I380" s="33"/>
      <c r="J380" s="629"/>
      <c r="K380" s="79">
        <v>12694147</v>
      </c>
      <c r="L380" s="44"/>
      <c r="M380" s="67"/>
      <c r="N380" s="67"/>
      <c r="O380" s="67"/>
      <c r="P380" s="74"/>
      <c r="Q380" s="74"/>
      <c r="R380" s="28"/>
      <c r="S380" s="28"/>
      <c r="T380" s="28"/>
      <c r="U380" s="29">
        <f t="shared" si="99"/>
        <v>0</v>
      </c>
      <c r="V380" s="28"/>
      <c r="W380" s="28"/>
      <c r="X380" s="28"/>
      <c r="Y380" s="29">
        <f t="shared" si="100"/>
        <v>0</v>
      </c>
      <c r="Z380" s="28"/>
      <c r="AA380" s="28"/>
      <c r="AB380" s="28"/>
      <c r="AC380" s="29">
        <f t="shared" si="101"/>
        <v>0</v>
      </c>
      <c r="AD380" s="28"/>
      <c r="AE380" s="28"/>
      <c r="AF380" s="79">
        <v>12694147</v>
      </c>
      <c r="AG380" s="29">
        <f t="shared" si="102"/>
        <v>12694147</v>
      </c>
      <c r="AH380" s="29">
        <f t="shared" si="103"/>
        <v>12694147</v>
      </c>
      <c r="AI380" s="109">
        <f t="shared" si="104"/>
        <v>1.4864781958422812E-2</v>
      </c>
      <c r="AJ380" s="109">
        <f t="shared" si="105"/>
        <v>1.3388085484427879E-3</v>
      </c>
    </row>
    <row r="381" spans="1:36" s="11" customFormat="1" ht="24.95" customHeight="1" outlineLevel="1" x14ac:dyDescent="0.25">
      <c r="A381" s="23">
        <v>35</v>
      </c>
      <c r="B381" s="23"/>
      <c r="C381" s="333" t="s">
        <v>1058</v>
      </c>
      <c r="D381" s="513">
        <v>44481</v>
      </c>
      <c r="E381" s="18" t="s">
        <v>486</v>
      </c>
      <c r="F381" s="74" t="s">
        <v>751</v>
      </c>
      <c r="G381" s="176" t="s">
        <v>752</v>
      </c>
      <c r="H381" s="33"/>
      <c r="I381" s="33"/>
      <c r="J381" s="629"/>
      <c r="K381" s="79">
        <v>10237926</v>
      </c>
      <c r="L381" s="44"/>
      <c r="M381" s="67"/>
      <c r="N381" s="67"/>
      <c r="O381" s="67"/>
      <c r="P381" s="74"/>
      <c r="Q381" s="74"/>
      <c r="R381" s="28"/>
      <c r="S381" s="28"/>
      <c r="T381" s="28"/>
      <c r="U381" s="29">
        <f t="shared" si="99"/>
        <v>0</v>
      </c>
      <c r="V381" s="28"/>
      <c r="W381" s="28"/>
      <c r="X381" s="28"/>
      <c r="Y381" s="29">
        <f t="shared" si="100"/>
        <v>0</v>
      </c>
      <c r="Z381" s="28"/>
      <c r="AA381" s="28"/>
      <c r="AB381" s="28"/>
      <c r="AC381" s="29">
        <f t="shared" si="101"/>
        <v>0</v>
      </c>
      <c r="AD381" s="28"/>
      <c r="AE381" s="28"/>
      <c r="AF381" s="79">
        <v>10237926</v>
      </c>
      <c r="AG381" s="29">
        <f t="shared" si="102"/>
        <v>10237926</v>
      </c>
      <c r="AH381" s="29">
        <f t="shared" si="103"/>
        <v>10237926</v>
      </c>
      <c r="AI381" s="109">
        <f t="shared" si="104"/>
        <v>1.1988559585489899E-2</v>
      </c>
      <c r="AJ381" s="109">
        <f t="shared" si="105"/>
        <v>1.0797592659927979E-3</v>
      </c>
    </row>
    <row r="382" spans="1:36" s="11" customFormat="1" ht="24.95" customHeight="1" outlineLevel="1" x14ac:dyDescent="0.25">
      <c r="A382" s="23">
        <v>36</v>
      </c>
      <c r="B382" s="23"/>
      <c r="C382" s="333" t="s">
        <v>1059</v>
      </c>
      <c r="D382" s="513">
        <v>44887</v>
      </c>
      <c r="E382" s="18" t="s">
        <v>490</v>
      </c>
      <c r="F382" s="74" t="s">
        <v>751</v>
      </c>
      <c r="G382" s="176" t="s">
        <v>752</v>
      </c>
      <c r="H382" s="33"/>
      <c r="I382" s="33"/>
      <c r="J382" s="629"/>
      <c r="K382" s="79">
        <v>10800000</v>
      </c>
      <c r="L382" s="44"/>
      <c r="M382" s="67"/>
      <c r="N382" s="67"/>
      <c r="O382" s="67"/>
      <c r="P382" s="74"/>
      <c r="Q382" s="74"/>
      <c r="R382" s="28"/>
      <c r="S382" s="28"/>
      <c r="T382" s="28"/>
      <c r="U382" s="29">
        <f t="shared" si="99"/>
        <v>0</v>
      </c>
      <c r="V382" s="28"/>
      <c r="W382" s="28"/>
      <c r="X382" s="28"/>
      <c r="Y382" s="29">
        <f t="shared" si="100"/>
        <v>0</v>
      </c>
      <c r="Z382" s="28"/>
      <c r="AA382" s="28"/>
      <c r="AB382" s="28"/>
      <c r="AC382" s="29">
        <f t="shared" si="101"/>
        <v>0</v>
      </c>
      <c r="AD382" s="28"/>
      <c r="AE382" s="28"/>
      <c r="AF382" s="79">
        <v>10800000</v>
      </c>
      <c r="AG382" s="29">
        <f t="shared" si="102"/>
        <v>10800000</v>
      </c>
      <c r="AH382" s="29">
        <f t="shared" si="103"/>
        <v>10800000</v>
      </c>
      <c r="AI382" s="109">
        <f t="shared" si="104"/>
        <v>1.2646745397777919E-2</v>
      </c>
      <c r="AJ382" s="109">
        <f t="shared" si="105"/>
        <v>1.1390393008039144E-3</v>
      </c>
    </row>
    <row r="383" spans="1:36" s="11" customFormat="1" ht="24.95" customHeight="1" outlineLevel="1" x14ac:dyDescent="0.25">
      <c r="A383" s="23">
        <v>37</v>
      </c>
      <c r="B383" s="23"/>
      <c r="C383" s="333" t="s">
        <v>1060</v>
      </c>
      <c r="D383" s="513">
        <v>44888</v>
      </c>
      <c r="E383" s="18" t="s">
        <v>476</v>
      </c>
      <c r="F383" s="74" t="s">
        <v>751</v>
      </c>
      <c r="G383" s="176" t="s">
        <v>752</v>
      </c>
      <c r="H383" s="33"/>
      <c r="I383" s="33"/>
      <c r="J383" s="629"/>
      <c r="K383" s="79">
        <v>14400000</v>
      </c>
      <c r="L383" s="44"/>
      <c r="M383" s="67"/>
      <c r="N383" s="67"/>
      <c r="O383" s="67"/>
      <c r="P383" s="74"/>
      <c r="Q383" s="74"/>
      <c r="R383" s="28"/>
      <c r="S383" s="28"/>
      <c r="T383" s="28"/>
      <c r="U383" s="29">
        <f t="shared" si="99"/>
        <v>0</v>
      </c>
      <c r="V383" s="28"/>
      <c r="W383" s="28"/>
      <c r="X383" s="28"/>
      <c r="Y383" s="29">
        <f t="shared" si="100"/>
        <v>0</v>
      </c>
      <c r="Z383" s="28"/>
      <c r="AA383" s="28"/>
      <c r="AB383" s="28"/>
      <c r="AC383" s="29">
        <f t="shared" si="101"/>
        <v>0</v>
      </c>
      <c r="AD383" s="28"/>
      <c r="AE383" s="28"/>
      <c r="AF383" s="79">
        <v>14400000</v>
      </c>
      <c r="AG383" s="29">
        <f t="shared" si="102"/>
        <v>14400000</v>
      </c>
      <c r="AH383" s="29">
        <f t="shared" si="103"/>
        <v>14400000</v>
      </c>
      <c r="AI383" s="109">
        <f t="shared" si="104"/>
        <v>1.6862327197037227E-2</v>
      </c>
      <c r="AJ383" s="109">
        <f t="shared" si="105"/>
        <v>1.5187190677385526E-3</v>
      </c>
    </row>
    <row r="384" spans="1:36" s="11" customFormat="1" ht="24.95" customHeight="1" outlineLevel="1" x14ac:dyDescent="0.25">
      <c r="A384" s="23">
        <v>38</v>
      </c>
      <c r="B384" s="23"/>
      <c r="C384" s="333" t="s">
        <v>1061</v>
      </c>
      <c r="D384" s="513">
        <v>44887</v>
      </c>
      <c r="E384" s="18" t="s">
        <v>455</v>
      </c>
      <c r="F384" s="74" t="s">
        <v>751</v>
      </c>
      <c r="G384" s="176" t="s">
        <v>752</v>
      </c>
      <c r="H384" s="33"/>
      <c r="I384" s="33"/>
      <c r="J384" s="629"/>
      <c r="K384" s="79">
        <v>10100000</v>
      </c>
      <c r="L384" s="44"/>
      <c r="M384" s="67"/>
      <c r="N384" s="67"/>
      <c r="O384" s="67"/>
      <c r="P384" s="74"/>
      <c r="Q384" s="74"/>
      <c r="R384" s="28"/>
      <c r="S384" s="28"/>
      <c r="T384" s="28"/>
      <c r="U384" s="29">
        <f t="shared" si="99"/>
        <v>0</v>
      </c>
      <c r="V384" s="28"/>
      <c r="W384" s="28"/>
      <c r="X384" s="28"/>
      <c r="Y384" s="29">
        <f t="shared" si="100"/>
        <v>0</v>
      </c>
      <c r="Z384" s="28"/>
      <c r="AA384" s="28"/>
      <c r="AB384" s="28"/>
      <c r="AC384" s="29">
        <f t="shared" si="101"/>
        <v>0</v>
      </c>
      <c r="AD384" s="28"/>
      <c r="AE384" s="28"/>
      <c r="AF384" s="79">
        <v>10100000</v>
      </c>
      <c r="AG384" s="29">
        <f t="shared" si="102"/>
        <v>10100000</v>
      </c>
      <c r="AH384" s="29">
        <f t="shared" si="103"/>
        <v>10100000</v>
      </c>
      <c r="AI384" s="109">
        <f t="shared" si="104"/>
        <v>1.1827048936810832E-2</v>
      </c>
      <c r="AJ384" s="109">
        <f t="shared" si="105"/>
        <v>1.0652126794555127E-3</v>
      </c>
    </row>
    <row r="385" spans="1:36" s="11" customFormat="1" ht="24.95" customHeight="1" outlineLevel="1" x14ac:dyDescent="0.25">
      <c r="A385" s="23">
        <v>39</v>
      </c>
      <c r="B385" s="23"/>
      <c r="C385" s="333" t="s">
        <v>1062</v>
      </c>
      <c r="D385" s="513">
        <v>44888</v>
      </c>
      <c r="E385" s="18" t="s">
        <v>460</v>
      </c>
      <c r="F385" s="74" t="s">
        <v>751</v>
      </c>
      <c r="G385" s="176" t="s">
        <v>752</v>
      </c>
      <c r="H385" s="33"/>
      <c r="I385" s="33"/>
      <c r="J385" s="629"/>
      <c r="K385" s="79">
        <v>12600000</v>
      </c>
      <c r="L385" s="44"/>
      <c r="M385" s="67"/>
      <c r="N385" s="67"/>
      <c r="O385" s="67"/>
      <c r="P385" s="74"/>
      <c r="Q385" s="74"/>
      <c r="R385" s="28"/>
      <c r="S385" s="28"/>
      <c r="T385" s="28"/>
      <c r="U385" s="29">
        <f t="shared" si="99"/>
        <v>0</v>
      </c>
      <c r="V385" s="28"/>
      <c r="W385" s="28"/>
      <c r="X385" s="28"/>
      <c r="Y385" s="29">
        <f t="shared" si="100"/>
        <v>0</v>
      </c>
      <c r="Z385" s="28"/>
      <c r="AA385" s="28"/>
      <c r="AB385" s="28"/>
      <c r="AC385" s="29">
        <f t="shared" si="101"/>
        <v>0</v>
      </c>
      <c r="AD385" s="28"/>
      <c r="AE385" s="28"/>
      <c r="AF385" s="79">
        <v>12600000</v>
      </c>
      <c r="AG385" s="29">
        <f t="shared" si="102"/>
        <v>12600000</v>
      </c>
      <c r="AH385" s="29">
        <f t="shared" si="103"/>
        <v>12600000</v>
      </c>
      <c r="AI385" s="109">
        <f t="shared" si="104"/>
        <v>1.4754536297407573E-2</v>
      </c>
      <c r="AJ385" s="109">
        <f t="shared" si="105"/>
        <v>1.3288791842712335E-3</v>
      </c>
    </row>
    <row r="386" spans="1:36" s="11" customFormat="1" ht="24.95" customHeight="1" outlineLevel="1" x14ac:dyDescent="0.25">
      <c r="A386" s="23">
        <v>40</v>
      </c>
      <c r="B386" s="23"/>
      <c r="C386" s="333" t="s">
        <v>1063</v>
      </c>
      <c r="D386" s="513">
        <v>44896</v>
      </c>
      <c r="E386" s="18" t="s">
        <v>509</v>
      </c>
      <c r="F386" s="74" t="s">
        <v>751</v>
      </c>
      <c r="G386" s="176" t="s">
        <v>752</v>
      </c>
      <c r="H386" s="33"/>
      <c r="I386" s="33"/>
      <c r="J386" s="629"/>
      <c r="K386" s="79">
        <v>14850000</v>
      </c>
      <c r="L386" s="44"/>
      <c r="M386" s="67"/>
      <c r="N386" s="67"/>
      <c r="O386" s="67"/>
      <c r="P386" s="74"/>
      <c r="Q386" s="74"/>
      <c r="R386" s="67"/>
      <c r="S386" s="67"/>
      <c r="T386" s="67"/>
      <c r="U386" s="29">
        <f t="shared" si="99"/>
        <v>0</v>
      </c>
      <c r="V386" s="28"/>
      <c r="W386" s="28"/>
      <c r="X386" s="28"/>
      <c r="Y386" s="29">
        <f t="shared" si="100"/>
        <v>0</v>
      </c>
      <c r="Z386" s="28"/>
      <c r="AA386" s="28"/>
      <c r="AB386" s="28"/>
      <c r="AC386" s="29">
        <f t="shared" si="101"/>
        <v>0</v>
      </c>
      <c r="AD386" s="28"/>
      <c r="AE386" s="28"/>
      <c r="AF386" s="79">
        <v>14850000</v>
      </c>
      <c r="AG386" s="29">
        <f t="shared" si="102"/>
        <v>14850000</v>
      </c>
      <c r="AH386" s="29">
        <f t="shared" si="103"/>
        <v>14850000</v>
      </c>
      <c r="AI386" s="109">
        <f t="shared" si="104"/>
        <v>1.7389274921944638E-2</v>
      </c>
      <c r="AJ386" s="109">
        <f t="shared" si="105"/>
        <v>1.5661790386053824E-3</v>
      </c>
    </row>
    <row r="387" spans="1:36" s="11" customFormat="1" ht="24.95" customHeight="1" outlineLevel="1" x14ac:dyDescent="0.25">
      <c r="A387" s="23">
        <v>41</v>
      </c>
      <c r="B387" s="23"/>
      <c r="C387" s="333" t="s">
        <v>942</v>
      </c>
      <c r="D387" s="513">
        <v>44894</v>
      </c>
      <c r="E387" s="18" t="s">
        <v>497</v>
      </c>
      <c r="F387" s="74" t="s">
        <v>751</v>
      </c>
      <c r="G387" s="176" t="s">
        <v>752</v>
      </c>
      <c r="H387" s="33"/>
      <c r="I387" s="33"/>
      <c r="J387" s="629"/>
      <c r="K387" s="79">
        <v>10800000</v>
      </c>
      <c r="L387" s="44"/>
      <c r="M387" s="67"/>
      <c r="N387" s="67"/>
      <c r="O387" s="67"/>
      <c r="P387" s="74"/>
      <c r="Q387" s="74"/>
      <c r="R387" s="67"/>
      <c r="S387" s="67"/>
      <c r="T387" s="67"/>
      <c r="U387" s="29">
        <f t="shared" si="99"/>
        <v>0</v>
      </c>
      <c r="V387" s="28"/>
      <c r="W387" s="28"/>
      <c r="X387" s="28"/>
      <c r="Y387" s="29">
        <f t="shared" si="100"/>
        <v>0</v>
      </c>
      <c r="Z387" s="28"/>
      <c r="AA387" s="28"/>
      <c r="AB387" s="28"/>
      <c r="AC387" s="29">
        <f t="shared" si="101"/>
        <v>0</v>
      </c>
      <c r="AD387" s="28"/>
      <c r="AE387" s="28"/>
      <c r="AF387" s="79">
        <v>10800000</v>
      </c>
      <c r="AG387" s="29">
        <f t="shared" si="102"/>
        <v>10800000</v>
      </c>
      <c r="AH387" s="29">
        <f t="shared" si="103"/>
        <v>10800000</v>
      </c>
      <c r="AI387" s="109">
        <f t="shared" si="104"/>
        <v>1.2646745397777919E-2</v>
      </c>
      <c r="AJ387" s="109">
        <f t="shared" si="105"/>
        <v>1.1390393008039144E-3</v>
      </c>
    </row>
    <row r="388" spans="1:36" s="11" customFormat="1" ht="24.95" customHeight="1" outlineLevel="1" x14ac:dyDescent="0.25">
      <c r="A388" s="23">
        <v>42</v>
      </c>
      <c r="B388" s="23"/>
      <c r="C388" s="333" t="s">
        <v>854</v>
      </c>
      <c r="D388" s="513">
        <v>44894</v>
      </c>
      <c r="E388" s="18" t="s">
        <v>499</v>
      </c>
      <c r="F388" s="74" t="s">
        <v>751</v>
      </c>
      <c r="G388" s="176" t="s">
        <v>752</v>
      </c>
      <c r="H388" s="33"/>
      <c r="I388" s="33"/>
      <c r="J388" s="629"/>
      <c r="K388" s="79">
        <v>12000000</v>
      </c>
      <c r="L388" s="44"/>
      <c r="M388" s="67"/>
      <c r="N388" s="67"/>
      <c r="O388" s="67"/>
      <c r="P388" s="74"/>
      <c r="Q388" s="74"/>
      <c r="R388" s="67"/>
      <c r="S388" s="67"/>
      <c r="T388" s="67"/>
      <c r="U388" s="29">
        <f t="shared" si="99"/>
        <v>0</v>
      </c>
      <c r="V388" s="28"/>
      <c r="W388" s="28"/>
      <c r="X388" s="28"/>
      <c r="Y388" s="29">
        <f t="shared" si="100"/>
        <v>0</v>
      </c>
      <c r="Z388" s="28"/>
      <c r="AA388" s="28"/>
      <c r="AB388" s="28"/>
      <c r="AC388" s="29">
        <f t="shared" si="101"/>
        <v>0</v>
      </c>
      <c r="AD388" s="28"/>
      <c r="AE388" s="28"/>
      <c r="AF388" s="79">
        <v>12000000</v>
      </c>
      <c r="AG388" s="29">
        <f t="shared" si="102"/>
        <v>12000000</v>
      </c>
      <c r="AH388" s="29">
        <f t="shared" si="103"/>
        <v>12000000</v>
      </c>
      <c r="AI388" s="109">
        <f t="shared" si="104"/>
        <v>1.4051939330864354E-2</v>
      </c>
      <c r="AJ388" s="109">
        <f t="shared" si="105"/>
        <v>1.2655992231154606E-3</v>
      </c>
    </row>
    <row r="389" spans="1:36" s="11" customFormat="1" ht="24.95" customHeight="1" outlineLevel="1" x14ac:dyDescent="0.25">
      <c r="A389" s="23">
        <v>43</v>
      </c>
      <c r="B389" s="23"/>
      <c r="C389" s="333" t="s">
        <v>171</v>
      </c>
      <c r="D389" s="513">
        <v>44894</v>
      </c>
      <c r="E389" s="18" t="s">
        <v>464</v>
      </c>
      <c r="F389" s="74" t="s">
        <v>751</v>
      </c>
      <c r="G389" s="176" t="s">
        <v>752</v>
      </c>
      <c r="H389" s="33"/>
      <c r="I389" s="33"/>
      <c r="J389" s="629"/>
      <c r="K389" s="79">
        <v>16200000</v>
      </c>
      <c r="L389" s="44"/>
      <c r="M389" s="67"/>
      <c r="N389" s="67"/>
      <c r="O389" s="67"/>
      <c r="P389" s="74"/>
      <c r="Q389" s="74"/>
      <c r="R389" s="67"/>
      <c r="S389" s="67"/>
      <c r="T389" s="67"/>
      <c r="U389" s="29">
        <f t="shared" si="99"/>
        <v>0</v>
      </c>
      <c r="V389" s="28"/>
      <c r="W389" s="28"/>
      <c r="X389" s="28"/>
      <c r="Y389" s="29">
        <f t="shared" si="100"/>
        <v>0</v>
      </c>
      <c r="Z389" s="28"/>
      <c r="AA389" s="28"/>
      <c r="AB389" s="28"/>
      <c r="AC389" s="29">
        <f t="shared" si="101"/>
        <v>0</v>
      </c>
      <c r="AD389" s="28"/>
      <c r="AE389" s="28"/>
      <c r="AF389" s="79">
        <v>16200000</v>
      </c>
      <c r="AG389" s="29">
        <f t="shared" si="102"/>
        <v>16200000</v>
      </c>
      <c r="AH389" s="29">
        <f t="shared" si="103"/>
        <v>16200000</v>
      </c>
      <c r="AI389" s="109">
        <f t="shared" si="104"/>
        <v>1.8970118096666877E-2</v>
      </c>
      <c r="AJ389" s="109">
        <f t="shared" si="105"/>
        <v>1.7085589512058717E-3</v>
      </c>
    </row>
    <row r="390" spans="1:36" s="11" customFormat="1" ht="24.95" customHeight="1" outlineLevel="1" x14ac:dyDescent="0.25">
      <c r="A390" s="23">
        <v>44</v>
      </c>
      <c r="B390" s="23"/>
      <c r="C390" s="333" t="s">
        <v>1064</v>
      </c>
      <c r="D390" s="513">
        <v>44896</v>
      </c>
      <c r="E390" s="18" t="s">
        <v>511</v>
      </c>
      <c r="F390" s="74" t="s">
        <v>751</v>
      </c>
      <c r="G390" s="176" t="s">
        <v>752</v>
      </c>
      <c r="H390" s="33"/>
      <c r="I390" s="33"/>
      <c r="J390" s="629"/>
      <c r="K390" s="79">
        <v>15890000</v>
      </c>
      <c r="L390" s="44"/>
      <c r="M390" s="67"/>
      <c r="N390" s="67"/>
      <c r="O390" s="67"/>
      <c r="P390" s="74"/>
      <c r="Q390" s="74"/>
      <c r="R390" s="67"/>
      <c r="S390" s="67"/>
      <c r="T390" s="67"/>
      <c r="U390" s="29">
        <f t="shared" si="99"/>
        <v>0</v>
      </c>
      <c r="V390" s="28"/>
      <c r="W390" s="28"/>
      <c r="X390" s="28"/>
      <c r="Y390" s="29">
        <f t="shared" si="100"/>
        <v>0</v>
      </c>
      <c r="Z390" s="28"/>
      <c r="AA390" s="28"/>
      <c r="AB390" s="28"/>
      <c r="AC390" s="29">
        <f t="shared" si="101"/>
        <v>0</v>
      </c>
      <c r="AD390" s="28"/>
      <c r="AE390" s="28"/>
      <c r="AF390" s="79">
        <v>15890000</v>
      </c>
      <c r="AG390" s="29">
        <f t="shared" si="102"/>
        <v>15890000</v>
      </c>
      <c r="AH390" s="29">
        <f t="shared" si="103"/>
        <v>15890000</v>
      </c>
      <c r="AI390" s="109">
        <f t="shared" si="104"/>
        <v>1.8607109663952882E-2</v>
      </c>
      <c r="AJ390" s="109">
        <f t="shared" si="105"/>
        <v>1.6758643046087224E-3</v>
      </c>
    </row>
    <row r="391" spans="1:36" s="11" customFormat="1" ht="24.95" customHeight="1" outlineLevel="1" x14ac:dyDescent="0.25">
      <c r="A391" s="23">
        <v>45</v>
      </c>
      <c r="B391" s="23"/>
      <c r="C391" s="333" t="s">
        <v>1065</v>
      </c>
      <c r="D391" s="513">
        <v>44846</v>
      </c>
      <c r="E391" s="18" t="s">
        <v>472</v>
      </c>
      <c r="F391" s="74" t="s">
        <v>751</v>
      </c>
      <c r="G391" s="176" t="s">
        <v>752</v>
      </c>
      <c r="H391" s="33"/>
      <c r="I391" s="33"/>
      <c r="J391" s="629"/>
      <c r="K391" s="79">
        <v>13417161</v>
      </c>
      <c r="L391" s="44"/>
      <c r="M391" s="67"/>
      <c r="N391" s="67"/>
      <c r="O391" s="67"/>
      <c r="P391" s="74"/>
      <c r="Q391" s="74"/>
      <c r="R391" s="67"/>
      <c r="S391" s="67"/>
      <c r="T391" s="67"/>
      <c r="U391" s="29">
        <f t="shared" si="99"/>
        <v>0</v>
      </c>
      <c r="V391" s="28"/>
      <c r="W391" s="28"/>
      <c r="X391" s="28"/>
      <c r="Y391" s="29">
        <f t="shared" si="100"/>
        <v>0</v>
      </c>
      <c r="Z391" s="28"/>
      <c r="AA391" s="28"/>
      <c r="AB391" s="28"/>
      <c r="AC391" s="29">
        <f t="shared" si="101"/>
        <v>0</v>
      </c>
      <c r="AD391" s="28"/>
      <c r="AE391" s="28"/>
      <c r="AF391" s="79">
        <v>13417161</v>
      </c>
      <c r="AG391" s="29">
        <f t="shared" si="102"/>
        <v>13417161</v>
      </c>
      <c r="AH391" s="29">
        <f t="shared" si="103"/>
        <v>13417161</v>
      </c>
      <c r="AI391" s="109">
        <f t="shared" si="104"/>
        <v>1.5711427697036609E-2</v>
      </c>
      <c r="AJ391" s="109">
        <f t="shared" si="105"/>
        <v>1.4150623781679214E-3</v>
      </c>
    </row>
    <row r="392" spans="1:36" s="11" customFormat="1" ht="24.95" customHeight="1" outlineLevel="1" x14ac:dyDescent="0.25">
      <c r="A392" s="23">
        <v>46</v>
      </c>
      <c r="B392" s="23"/>
      <c r="C392" s="333" t="s">
        <v>1066</v>
      </c>
      <c r="D392" s="513">
        <v>44481</v>
      </c>
      <c r="E392" s="18" t="s">
        <v>466</v>
      </c>
      <c r="F392" s="74" t="s">
        <v>751</v>
      </c>
      <c r="G392" s="176" t="s">
        <v>752</v>
      </c>
      <c r="H392" s="33"/>
      <c r="I392" s="33"/>
      <c r="J392" s="629"/>
      <c r="K392" s="79">
        <v>9555398</v>
      </c>
      <c r="L392" s="44"/>
      <c r="M392" s="67"/>
      <c r="N392" s="67"/>
      <c r="O392" s="67"/>
      <c r="P392" s="74"/>
      <c r="Q392" s="74"/>
      <c r="R392" s="67"/>
      <c r="S392" s="67"/>
      <c r="T392" s="67"/>
      <c r="U392" s="29">
        <f t="shared" si="99"/>
        <v>0</v>
      </c>
      <c r="V392" s="28"/>
      <c r="W392" s="28"/>
      <c r="X392" s="28"/>
      <c r="Y392" s="29">
        <f t="shared" si="100"/>
        <v>0</v>
      </c>
      <c r="Z392" s="28"/>
      <c r="AA392" s="28"/>
      <c r="AB392" s="28"/>
      <c r="AC392" s="29">
        <f t="shared" si="101"/>
        <v>0</v>
      </c>
      <c r="AD392" s="28"/>
      <c r="AE392" s="28"/>
      <c r="AF392" s="79">
        <v>9555398</v>
      </c>
      <c r="AG392" s="29">
        <f t="shared" si="102"/>
        <v>9555398</v>
      </c>
      <c r="AH392" s="29">
        <f t="shared" si="103"/>
        <v>9555398</v>
      </c>
      <c r="AI392" s="109">
        <f t="shared" si="104"/>
        <v>1.1189322748188549E-2</v>
      </c>
      <c r="AJ392" s="109">
        <f t="shared" si="105"/>
        <v>1.0077753571132522E-3</v>
      </c>
    </row>
    <row r="393" spans="1:36" s="11" customFormat="1" ht="24.95" customHeight="1" outlineLevel="1" x14ac:dyDescent="0.25">
      <c r="A393" s="23">
        <v>47</v>
      </c>
      <c r="B393" s="23"/>
      <c r="C393" s="333" t="s">
        <v>1067</v>
      </c>
      <c r="D393" s="513">
        <v>44481</v>
      </c>
      <c r="E393" s="18" t="s">
        <v>490</v>
      </c>
      <c r="F393" s="74" t="s">
        <v>751</v>
      </c>
      <c r="G393" s="176" t="s">
        <v>752</v>
      </c>
      <c r="H393" s="33"/>
      <c r="I393" s="33"/>
      <c r="J393" s="629"/>
      <c r="K393" s="79">
        <v>10237926</v>
      </c>
      <c r="L393" s="44"/>
      <c r="M393" s="67"/>
      <c r="N393" s="67"/>
      <c r="O393" s="67"/>
      <c r="P393" s="74"/>
      <c r="Q393" s="74"/>
      <c r="R393" s="67"/>
      <c r="S393" s="67"/>
      <c r="T393" s="67"/>
      <c r="U393" s="29">
        <f t="shared" si="99"/>
        <v>0</v>
      </c>
      <c r="V393" s="28"/>
      <c r="W393" s="28"/>
      <c r="X393" s="28"/>
      <c r="Y393" s="29">
        <f t="shared" si="100"/>
        <v>0</v>
      </c>
      <c r="Z393" s="28"/>
      <c r="AA393" s="28"/>
      <c r="AB393" s="28"/>
      <c r="AC393" s="29">
        <f t="shared" si="101"/>
        <v>0</v>
      </c>
      <c r="AD393" s="28"/>
      <c r="AE393" s="28"/>
      <c r="AF393" s="79">
        <v>10237926</v>
      </c>
      <c r="AG393" s="29">
        <f t="shared" si="102"/>
        <v>10237926</v>
      </c>
      <c r="AH393" s="29">
        <f t="shared" si="103"/>
        <v>10237926</v>
      </c>
      <c r="AI393" s="109">
        <f t="shared" si="104"/>
        <v>1.1988559585489899E-2</v>
      </c>
      <c r="AJ393" s="109">
        <f t="shared" si="105"/>
        <v>1.0797592659927979E-3</v>
      </c>
    </row>
    <row r="394" spans="1:36" s="11" customFormat="1" ht="24.95" customHeight="1" outlineLevel="1" x14ac:dyDescent="0.25">
      <c r="A394" s="23">
        <v>48</v>
      </c>
      <c r="B394" s="23"/>
      <c r="C394" s="333" t="s">
        <v>430</v>
      </c>
      <c r="D394" s="513">
        <v>44481</v>
      </c>
      <c r="E394" s="18" t="s">
        <v>480</v>
      </c>
      <c r="F394" s="74" t="s">
        <v>751</v>
      </c>
      <c r="G394" s="176" t="s">
        <v>752</v>
      </c>
      <c r="H394" s="33"/>
      <c r="I394" s="33"/>
      <c r="J394" s="629"/>
      <c r="K394" s="79">
        <v>8646068</v>
      </c>
      <c r="L394" s="44"/>
      <c r="M394" s="67"/>
      <c r="N394" s="67"/>
      <c r="O394" s="67"/>
      <c r="P394" s="74"/>
      <c r="Q394" s="74"/>
      <c r="R394" s="67"/>
      <c r="S394" s="67"/>
      <c r="T394" s="67"/>
      <c r="U394" s="29">
        <f t="shared" si="99"/>
        <v>0</v>
      </c>
      <c r="V394" s="28"/>
      <c r="W394" s="28"/>
      <c r="X394" s="28"/>
      <c r="Y394" s="29">
        <f t="shared" si="100"/>
        <v>0</v>
      </c>
      <c r="Z394" s="28"/>
      <c r="AA394" s="28"/>
      <c r="AB394" s="28"/>
      <c r="AC394" s="29">
        <f t="shared" si="101"/>
        <v>0</v>
      </c>
      <c r="AD394" s="28"/>
      <c r="AE394" s="28"/>
      <c r="AF394" s="79">
        <v>8646068</v>
      </c>
      <c r="AG394" s="29">
        <f t="shared" si="102"/>
        <v>8646068</v>
      </c>
      <c r="AH394" s="29">
        <f t="shared" si="103"/>
        <v>8646068</v>
      </c>
      <c r="AI394" s="109">
        <f t="shared" si="104"/>
        <v>1.0124501915543975E-2</v>
      </c>
      <c r="AJ394" s="109">
        <f t="shared" si="105"/>
        <v>9.1187141198362037E-4</v>
      </c>
    </row>
    <row r="395" spans="1:36" s="11" customFormat="1" ht="24.75" customHeight="1" outlineLevel="1" x14ac:dyDescent="0.25">
      <c r="A395" s="23">
        <v>49</v>
      </c>
      <c r="B395" s="23"/>
      <c r="C395" s="333" t="s">
        <v>438</v>
      </c>
      <c r="D395" s="513">
        <v>44481</v>
      </c>
      <c r="E395" s="18" t="s">
        <v>492</v>
      </c>
      <c r="F395" s="74" t="s">
        <v>751</v>
      </c>
      <c r="G395" s="176" t="s">
        <v>752</v>
      </c>
      <c r="H395" s="33"/>
      <c r="I395" s="33"/>
      <c r="J395" s="629"/>
      <c r="K395" s="79">
        <v>9555398</v>
      </c>
      <c r="L395" s="44"/>
      <c r="M395" s="67"/>
      <c r="N395" s="67"/>
      <c r="O395" s="67"/>
      <c r="P395" s="74"/>
      <c r="Q395" s="74"/>
      <c r="R395" s="67"/>
      <c r="S395" s="67"/>
      <c r="T395" s="67"/>
      <c r="U395" s="29">
        <f t="shared" si="99"/>
        <v>0</v>
      </c>
      <c r="V395" s="28"/>
      <c r="W395" s="28"/>
      <c r="X395" s="28"/>
      <c r="Y395" s="29">
        <f t="shared" si="100"/>
        <v>0</v>
      </c>
      <c r="Z395" s="28"/>
      <c r="AA395" s="28"/>
      <c r="AB395" s="28"/>
      <c r="AC395" s="29">
        <f t="shared" si="101"/>
        <v>0</v>
      </c>
      <c r="AD395" s="28"/>
      <c r="AE395" s="28"/>
      <c r="AF395" s="79">
        <v>9555398</v>
      </c>
      <c r="AG395" s="29">
        <f t="shared" si="102"/>
        <v>9555398</v>
      </c>
      <c r="AH395" s="29">
        <f t="shared" si="103"/>
        <v>9555398</v>
      </c>
      <c r="AI395" s="109">
        <f t="shared" si="104"/>
        <v>1.1189322748188549E-2</v>
      </c>
      <c r="AJ395" s="109">
        <f t="shared" si="105"/>
        <v>1.0077753571132522E-3</v>
      </c>
    </row>
    <row r="396" spans="1:36" s="11" customFormat="1" ht="24.75" customHeight="1" outlineLevel="1" x14ac:dyDescent="0.25">
      <c r="A396" s="23">
        <v>50</v>
      </c>
      <c r="B396" s="23"/>
      <c r="C396" s="333" t="s">
        <v>1068</v>
      </c>
      <c r="D396" s="513">
        <v>44481</v>
      </c>
      <c r="E396" s="18" t="s">
        <v>1056</v>
      </c>
      <c r="F396" s="74" t="s">
        <v>751</v>
      </c>
      <c r="G396" s="176" t="s">
        <v>752</v>
      </c>
      <c r="H396" s="33"/>
      <c r="I396" s="33"/>
      <c r="J396" s="629"/>
      <c r="K396" s="79">
        <v>12058710</v>
      </c>
      <c r="L396" s="44"/>
      <c r="M396" s="67"/>
      <c r="N396" s="67"/>
      <c r="O396" s="67"/>
      <c r="P396" s="74"/>
      <c r="Q396" s="74"/>
      <c r="R396" s="67"/>
      <c r="S396" s="67"/>
      <c r="T396" s="67"/>
      <c r="U396" s="29">
        <f t="shared" si="99"/>
        <v>0</v>
      </c>
      <c r="V396" s="28"/>
      <c r="W396" s="28"/>
      <c r="X396" s="28"/>
      <c r="Y396" s="29">
        <f t="shared" si="100"/>
        <v>0</v>
      </c>
      <c r="Z396" s="28"/>
      <c r="AA396" s="28"/>
      <c r="AB396" s="28"/>
      <c r="AC396" s="29">
        <f t="shared" si="101"/>
        <v>0</v>
      </c>
      <c r="AD396" s="28"/>
      <c r="AE396" s="28"/>
      <c r="AF396" s="79">
        <v>12058710</v>
      </c>
      <c r="AG396" s="29">
        <f t="shared" si="102"/>
        <v>12058710</v>
      </c>
      <c r="AH396" s="29">
        <f t="shared" si="103"/>
        <v>12058710</v>
      </c>
      <c r="AI396" s="109">
        <f t="shared" si="104"/>
        <v>1.4120688444040609E-2</v>
      </c>
      <c r="AJ396" s="109">
        <f t="shared" si="105"/>
        <v>1.271791167314553E-3</v>
      </c>
    </row>
    <row r="397" spans="1:36" s="11" customFormat="1" ht="24.75" customHeight="1" outlineLevel="1" x14ac:dyDescent="0.25">
      <c r="A397" s="23">
        <v>51</v>
      </c>
      <c r="B397" s="23"/>
      <c r="C397" s="333" t="s">
        <v>440</v>
      </c>
      <c r="D397" s="513">
        <v>44481</v>
      </c>
      <c r="E397" s="18" t="s">
        <v>476</v>
      </c>
      <c r="F397" s="74" t="s">
        <v>751</v>
      </c>
      <c r="G397" s="176" t="s">
        <v>752</v>
      </c>
      <c r="H397" s="33"/>
      <c r="I397" s="33"/>
      <c r="J397" s="629"/>
      <c r="K397" s="79">
        <v>12058710</v>
      </c>
      <c r="L397" s="44"/>
      <c r="M397" s="67"/>
      <c r="N397" s="67"/>
      <c r="O397" s="67"/>
      <c r="P397" s="74"/>
      <c r="Q397" s="74"/>
      <c r="R397" s="67"/>
      <c r="S397" s="67"/>
      <c r="T397" s="67"/>
      <c r="U397" s="29">
        <f t="shared" si="99"/>
        <v>0</v>
      </c>
      <c r="V397" s="28"/>
      <c r="W397" s="28"/>
      <c r="X397" s="28"/>
      <c r="Y397" s="29">
        <f t="shared" si="100"/>
        <v>0</v>
      </c>
      <c r="Z397" s="28"/>
      <c r="AA397" s="28"/>
      <c r="AB397" s="28"/>
      <c r="AC397" s="29">
        <f t="shared" si="101"/>
        <v>0</v>
      </c>
      <c r="AD397" s="28"/>
      <c r="AE397" s="28"/>
      <c r="AF397" s="79">
        <v>12058710</v>
      </c>
      <c r="AG397" s="29">
        <f t="shared" si="102"/>
        <v>12058710</v>
      </c>
      <c r="AH397" s="29">
        <f t="shared" si="103"/>
        <v>12058710</v>
      </c>
      <c r="AI397" s="109">
        <f t="shared" si="104"/>
        <v>1.4120688444040609E-2</v>
      </c>
      <c r="AJ397" s="109">
        <f t="shared" si="105"/>
        <v>1.271791167314553E-3</v>
      </c>
    </row>
    <row r="398" spans="1:36" s="11" customFormat="1" ht="24.75" customHeight="1" outlineLevel="1" x14ac:dyDescent="0.25">
      <c r="A398" s="23">
        <v>52</v>
      </c>
      <c r="B398" s="23"/>
      <c r="C398" s="333" t="s">
        <v>851</v>
      </c>
      <c r="D398" s="513">
        <v>44481</v>
      </c>
      <c r="E398" s="18" t="s">
        <v>455</v>
      </c>
      <c r="F398" s="74" t="s">
        <v>751</v>
      </c>
      <c r="G398" s="176" t="s">
        <v>752</v>
      </c>
      <c r="H398" s="33"/>
      <c r="I398" s="33"/>
      <c r="J398" s="629"/>
      <c r="K398" s="79">
        <v>10237926</v>
      </c>
      <c r="L398" s="44"/>
      <c r="M398" s="67"/>
      <c r="N398" s="67"/>
      <c r="O398" s="67"/>
      <c r="P398" s="74"/>
      <c r="Q398" s="74"/>
      <c r="R398" s="67"/>
      <c r="S398" s="67"/>
      <c r="T398" s="67"/>
      <c r="U398" s="29">
        <f t="shared" si="99"/>
        <v>0</v>
      </c>
      <c r="V398" s="28"/>
      <c r="W398" s="28"/>
      <c r="X398" s="28"/>
      <c r="Y398" s="29">
        <f t="shared" si="100"/>
        <v>0</v>
      </c>
      <c r="Z398" s="28"/>
      <c r="AA398" s="28"/>
      <c r="AB398" s="28"/>
      <c r="AC398" s="29">
        <f t="shared" si="101"/>
        <v>0</v>
      </c>
      <c r="AD398" s="28"/>
      <c r="AE398" s="28"/>
      <c r="AF398" s="79">
        <v>10237926</v>
      </c>
      <c r="AG398" s="29">
        <f t="shared" ref="AG398:AG410" si="106">SUM(AD398:AF398)</f>
        <v>10237926</v>
      </c>
      <c r="AH398" s="29">
        <f t="shared" ref="AH398:AH410" si="107">SUM(U398,Y398,AC398,AG398)</f>
        <v>10237926</v>
      </c>
      <c r="AI398" s="109">
        <f t="shared" ref="AI398:AI410" si="108">IF(ISERROR(AH398/$J$346),0,AH398/$J$346)</f>
        <v>1.1988559585489899E-2</v>
      </c>
      <c r="AJ398" s="109">
        <f t="shared" ref="AJ398:AJ410" si="109">IF(ISERROR(AH398/$AH$676),"-",AH398/$AH$676)</f>
        <v>1.0797592659927979E-3</v>
      </c>
    </row>
    <row r="399" spans="1:36" s="11" customFormat="1" ht="24.75" customHeight="1" outlineLevel="1" x14ac:dyDescent="0.25">
      <c r="A399" s="23">
        <v>53</v>
      </c>
      <c r="B399" s="23"/>
      <c r="C399" s="333" t="s">
        <v>1069</v>
      </c>
      <c r="D399" s="513">
        <v>44481</v>
      </c>
      <c r="E399" s="18" t="s">
        <v>494</v>
      </c>
      <c r="F399" s="74" t="s">
        <v>751</v>
      </c>
      <c r="G399" s="176" t="s">
        <v>752</v>
      </c>
      <c r="H399" s="33"/>
      <c r="I399" s="33"/>
      <c r="J399" s="629"/>
      <c r="K399" s="79">
        <v>13650568</v>
      </c>
      <c r="L399" s="44"/>
      <c r="M399" s="67"/>
      <c r="N399" s="67"/>
      <c r="O399" s="67"/>
      <c r="P399" s="74"/>
      <c r="Q399" s="74"/>
      <c r="R399" s="67"/>
      <c r="S399" s="67"/>
      <c r="T399" s="67"/>
      <c r="U399" s="29">
        <f t="shared" si="99"/>
        <v>0</v>
      </c>
      <c r="V399" s="28"/>
      <c r="W399" s="28"/>
      <c r="X399" s="28"/>
      <c r="Y399" s="29">
        <f t="shared" si="100"/>
        <v>0</v>
      </c>
      <c r="Z399" s="28"/>
      <c r="AA399" s="28"/>
      <c r="AB399" s="28"/>
      <c r="AC399" s="29">
        <f t="shared" si="101"/>
        <v>0</v>
      </c>
      <c r="AD399" s="28"/>
      <c r="AE399" s="28"/>
      <c r="AF399" s="79">
        <v>13650568</v>
      </c>
      <c r="AG399" s="29">
        <f t="shared" si="106"/>
        <v>13650568</v>
      </c>
      <c r="AH399" s="29">
        <f t="shared" si="107"/>
        <v>13650568</v>
      </c>
      <c r="AI399" s="109">
        <f t="shared" si="108"/>
        <v>1.598474611398653E-2</v>
      </c>
      <c r="AJ399" s="109">
        <f t="shared" si="109"/>
        <v>1.4396790213237305E-3</v>
      </c>
    </row>
    <row r="400" spans="1:36" s="11" customFormat="1" ht="24.75" customHeight="1" outlineLevel="1" x14ac:dyDescent="0.25">
      <c r="A400" s="23">
        <v>54</v>
      </c>
      <c r="B400" s="23"/>
      <c r="C400" s="333" t="s">
        <v>1070</v>
      </c>
      <c r="D400" s="513">
        <v>44481</v>
      </c>
      <c r="E400" s="18" t="s">
        <v>513</v>
      </c>
      <c r="F400" s="74" t="s">
        <v>751</v>
      </c>
      <c r="G400" s="176" t="s">
        <v>752</v>
      </c>
      <c r="H400" s="33"/>
      <c r="I400" s="33"/>
      <c r="J400" s="629"/>
      <c r="K400" s="79">
        <v>9555398</v>
      </c>
      <c r="L400" s="44"/>
      <c r="M400" s="67"/>
      <c r="N400" s="67"/>
      <c r="O400" s="67"/>
      <c r="P400" s="74"/>
      <c r="Q400" s="74"/>
      <c r="R400" s="67"/>
      <c r="S400" s="67"/>
      <c r="T400" s="67"/>
      <c r="U400" s="29">
        <f t="shared" si="99"/>
        <v>0</v>
      </c>
      <c r="V400" s="28"/>
      <c r="W400" s="28"/>
      <c r="X400" s="28"/>
      <c r="Y400" s="29">
        <f t="shared" si="100"/>
        <v>0</v>
      </c>
      <c r="Z400" s="28"/>
      <c r="AA400" s="28"/>
      <c r="AB400" s="28"/>
      <c r="AC400" s="29">
        <f t="shared" si="101"/>
        <v>0</v>
      </c>
      <c r="AD400" s="28"/>
      <c r="AE400" s="28"/>
      <c r="AF400" s="79">
        <v>9555398</v>
      </c>
      <c r="AG400" s="29">
        <f t="shared" si="106"/>
        <v>9555398</v>
      </c>
      <c r="AH400" s="29">
        <f t="shared" si="107"/>
        <v>9555398</v>
      </c>
      <c r="AI400" s="109">
        <f t="shared" si="108"/>
        <v>1.1189322748188549E-2</v>
      </c>
      <c r="AJ400" s="109">
        <f t="shared" si="109"/>
        <v>1.0077753571132522E-3</v>
      </c>
    </row>
    <row r="401" spans="1:36" s="11" customFormat="1" ht="24.75" customHeight="1" outlineLevel="1" x14ac:dyDescent="0.25">
      <c r="A401" s="23">
        <v>55</v>
      </c>
      <c r="B401" s="23"/>
      <c r="C401" s="333" t="s">
        <v>1071</v>
      </c>
      <c r="D401" s="513">
        <v>44504</v>
      </c>
      <c r="E401" s="18" t="s">
        <v>460</v>
      </c>
      <c r="F401" s="74" t="s">
        <v>751</v>
      </c>
      <c r="G401" s="176" t="s">
        <v>752</v>
      </c>
      <c r="H401" s="33"/>
      <c r="I401" s="33"/>
      <c r="J401" s="629"/>
      <c r="K401" s="79">
        <v>12058710</v>
      </c>
      <c r="L401" s="44"/>
      <c r="M401" s="67"/>
      <c r="N401" s="67"/>
      <c r="O401" s="67"/>
      <c r="P401" s="74"/>
      <c r="Q401" s="74"/>
      <c r="R401" s="67"/>
      <c r="S401" s="67"/>
      <c r="T401" s="67"/>
      <c r="U401" s="29">
        <f t="shared" si="99"/>
        <v>0</v>
      </c>
      <c r="V401" s="28"/>
      <c r="W401" s="28"/>
      <c r="X401" s="28"/>
      <c r="Y401" s="29">
        <f t="shared" si="100"/>
        <v>0</v>
      </c>
      <c r="Z401" s="28"/>
      <c r="AA401" s="28"/>
      <c r="AB401" s="28"/>
      <c r="AC401" s="29">
        <f t="shared" si="101"/>
        <v>0</v>
      </c>
      <c r="AD401" s="28"/>
      <c r="AE401" s="28"/>
      <c r="AF401" s="79">
        <v>12058710</v>
      </c>
      <c r="AG401" s="29">
        <f t="shared" si="106"/>
        <v>12058710</v>
      </c>
      <c r="AH401" s="29">
        <f t="shared" si="107"/>
        <v>12058710</v>
      </c>
      <c r="AI401" s="109">
        <f t="shared" si="108"/>
        <v>1.4120688444040609E-2</v>
      </c>
      <c r="AJ401" s="109">
        <f t="shared" si="109"/>
        <v>1.271791167314553E-3</v>
      </c>
    </row>
    <row r="402" spans="1:36" s="11" customFormat="1" ht="24.75" customHeight="1" outlineLevel="1" x14ac:dyDescent="0.25">
      <c r="A402" s="23">
        <v>56</v>
      </c>
      <c r="B402" s="23"/>
      <c r="C402" s="333" t="s">
        <v>1072</v>
      </c>
      <c r="D402" s="513">
        <v>44481</v>
      </c>
      <c r="E402" s="18" t="s">
        <v>509</v>
      </c>
      <c r="F402" s="74" t="s">
        <v>751</v>
      </c>
      <c r="G402" s="176" t="s">
        <v>752</v>
      </c>
      <c r="H402" s="33"/>
      <c r="I402" s="33"/>
      <c r="J402" s="629"/>
      <c r="K402" s="79">
        <v>14788823</v>
      </c>
      <c r="L402" s="44"/>
      <c r="M402" s="67"/>
      <c r="N402" s="67"/>
      <c r="O402" s="67"/>
      <c r="P402" s="74"/>
      <c r="Q402" s="74"/>
      <c r="R402" s="67"/>
      <c r="S402" s="67"/>
      <c r="T402" s="67"/>
      <c r="U402" s="29">
        <f t="shared" si="99"/>
        <v>0</v>
      </c>
      <c r="V402" s="28"/>
      <c r="W402" s="28"/>
      <c r="X402" s="28"/>
      <c r="Y402" s="29">
        <f t="shared" si="100"/>
        <v>0</v>
      </c>
      <c r="Z402" s="28"/>
      <c r="AA402" s="28"/>
      <c r="AB402" s="28"/>
      <c r="AC402" s="29">
        <f t="shared" si="101"/>
        <v>0</v>
      </c>
      <c r="AD402" s="28"/>
      <c r="AE402" s="28"/>
      <c r="AF402" s="79">
        <v>14788823</v>
      </c>
      <c r="AG402" s="29">
        <f t="shared" si="106"/>
        <v>14788823</v>
      </c>
      <c r="AH402" s="29">
        <f t="shared" si="107"/>
        <v>14788823</v>
      </c>
      <c r="AI402" s="109">
        <f t="shared" si="108"/>
        <v>1.7317636964240948E-2</v>
      </c>
      <c r="AJ402" s="109">
        <f t="shared" si="109"/>
        <v>1.5597269082993379E-3</v>
      </c>
    </row>
    <row r="403" spans="1:36" s="11" customFormat="1" ht="24.75" customHeight="1" outlineLevel="1" x14ac:dyDescent="0.25">
      <c r="A403" s="23">
        <v>57</v>
      </c>
      <c r="B403" s="23"/>
      <c r="C403" s="333" t="s">
        <v>1073</v>
      </c>
      <c r="D403" s="513">
        <v>44523</v>
      </c>
      <c r="E403" s="18" t="s">
        <v>497</v>
      </c>
      <c r="F403" s="74" t="s">
        <v>751</v>
      </c>
      <c r="G403" s="176" t="s">
        <v>752</v>
      </c>
      <c r="H403" s="33"/>
      <c r="I403" s="33"/>
      <c r="J403" s="629"/>
      <c r="K403" s="79">
        <v>10237926</v>
      </c>
      <c r="L403" s="44"/>
      <c r="M403" s="67"/>
      <c r="N403" s="67"/>
      <c r="O403" s="67"/>
      <c r="P403" s="74"/>
      <c r="Q403" s="74"/>
      <c r="R403" s="67"/>
      <c r="S403" s="67"/>
      <c r="T403" s="67"/>
      <c r="U403" s="29">
        <f t="shared" si="99"/>
        <v>0</v>
      </c>
      <c r="V403" s="28"/>
      <c r="W403" s="28"/>
      <c r="X403" s="28"/>
      <c r="Y403" s="29">
        <f t="shared" si="100"/>
        <v>0</v>
      </c>
      <c r="Z403" s="28"/>
      <c r="AA403" s="28"/>
      <c r="AB403" s="28"/>
      <c r="AC403" s="29">
        <f t="shared" si="101"/>
        <v>0</v>
      </c>
      <c r="AD403" s="28"/>
      <c r="AE403" s="28"/>
      <c r="AF403" s="79">
        <v>10237926</v>
      </c>
      <c r="AG403" s="29">
        <f t="shared" si="106"/>
        <v>10237926</v>
      </c>
      <c r="AH403" s="29">
        <f t="shared" si="107"/>
        <v>10237926</v>
      </c>
      <c r="AI403" s="109">
        <f t="shared" si="108"/>
        <v>1.1988559585489899E-2</v>
      </c>
      <c r="AJ403" s="109">
        <f t="shared" si="109"/>
        <v>1.0797592659927979E-3</v>
      </c>
    </row>
    <row r="404" spans="1:36" s="11" customFormat="1" ht="24.75" customHeight="1" outlineLevel="1" x14ac:dyDescent="0.25">
      <c r="A404" s="23">
        <v>58</v>
      </c>
      <c r="B404" s="23"/>
      <c r="C404" s="333" t="s">
        <v>871</v>
      </c>
      <c r="D404" s="513">
        <v>44504</v>
      </c>
      <c r="E404" s="18" t="s">
        <v>499</v>
      </c>
      <c r="F404" s="74" t="s">
        <v>751</v>
      </c>
      <c r="G404" s="176" t="s">
        <v>752</v>
      </c>
      <c r="H404" s="33"/>
      <c r="I404" s="33"/>
      <c r="J404" s="629"/>
      <c r="K404" s="79">
        <v>12058710</v>
      </c>
      <c r="L404" s="44"/>
      <c r="M404" s="67"/>
      <c r="N404" s="67"/>
      <c r="O404" s="67"/>
      <c r="P404" s="74"/>
      <c r="Q404" s="74"/>
      <c r="R404" s="67"/>
      <c r="S404" s="67"/>
      <c r="T404" s="67"/>
      <c r="U404" s="29">
        <f t="shared" si="99"/>
        <v>0</v>
      </c>
      <c r="V404" s="28"/>
      <c r="W404" s="28"/>
      <c r="X404" s="28"/>
      <c r="Y404" s="29">
        <f t="shared" si="100"/>
        <v>0</v>
      </c>
      <c r="Z404" s="28"/>
      <c r="AA404" s="28"/>
      <c r="AB404" s="28"/>
      <c r="AC404" s="29">
        <f t="shared" si="101"/>
        <v>0</v>
      </c>
      <c r="AD404" s="28"/>
      <c r="AE404" s="28"/>
      <c r="AF404" s="79">
        <v>12058710</v>
      </c>
      <c r="AG404" s="29">
        <f t="shared" si="106"/>
        <v>12058710</v>
      </c>
      <c r="AH404" s="29">
        <f t="shared" si="107"/>
        <v>12058710</v>
      </c>
      <c r="AI404" s="109">
        <f t="shared" si="108"/>
        <v>1.4120688444040609E-2</v>
      </c>
      <c r="AJ404" s="109">
        <f t="shared" si="109"/>
        <v>1.271791167314553E-3</v>
      </c>
    </row>
    <row r="405" spans="1:36" s="11" customFormat="1" ht="24.75" customHeight="1" outlineLevel="1" x14ac:dyDescent="0.25">
      <c r="A405" s="23">
        <v>59</v>
      </c>
      <c r="B405" s="23"/>
      <c r="C405" s="333" t="s">
        <v>430</v>
      </c>
      <c r="D405" s="513">
        <v>44481</v>
      </c>
      <c r="E405" s="18" t="s">
        <v>515</v>
      </c>
      <c r="F405" s="74" t="s">
        <v>751</v>
      </c>
      <c r="G405" s="176" t="s">
        <v>752</v>
      </c>
      <c r="H405" s="33"/>
      <c r="I405" s="33"/>
      <c r="J405" s="629"/>
      <c r="K405" s="79">
        <v>13650568</v>
      </c>
      <c r="L405" s="44"/>
      <c r="M405" s="67"/>
      <c r="N405" s="67"/>
      <c r="O405" s="67"/>
      <c r="P405" s="74"/>
      <c r="Q405" s="74"/>
      <c r="R405" s="67"/>
      <c r="S405" s="67"/>
      <c r="T405" s="67"/>
      <c r="U405" s="29">
        <f t="shared" si="99"/>
        <v>0</v>
      </c>
      <c r="V405" s="28"/>
      <c r="W405" s="28"/>
      <c r="X405" s="28"/>
      <c r="Y405" s="29">
        <f t="shared" si="100"/>
        <v>0</v>
      </c>
      <c r="Z405" s="28"/>
      <c r="AA405" s="28"/>
      <c r="AB405" s="28"/>
      <c r="AC405" s="29">
        <f t="shared" si="101"/>
        <v>0</v>
      </c>
      <c r="AD405" s="28"/>
      <c r="AE405" s="28"/>
      <c r="AF405" s="79">
        <v>13650568</v>
      </c>
      <c r="AG405" s="29">
        <f t="shared" si="106"/>
        <v>13650568</v>
      </c>
      <c r="AH405" s="29">
        <f t="shared" si="107"/>
        <v>13650568</v>
      </c>
      <c r="AI405" s="109">
        <f t="shared" si="108"/>
        <v>1.598474611398653E-2</v>
      </c>
      <c r="AJ405" s="109">
        <f t="shared" si="109"/>
        <v>1.4396790213237305E-3</v>
      </c>
    </row>
    <row r="406" spans="1:36" s="11" customFormat="1" ht="24.75" customHeight="1" outlineLevel="1" x14ac:dyDescent="0.25">
      <c r="A406" s="23">
        <v>60</v>
      </c>
      <c r="B406" s="23"/>
      <c r="C406" s="333" t="s">
        <v>430</v>
      </c>
      <c r="D406" s="513">
        <v>44481</v>
      </c>
      <c r="E406" s="18" t="s">
        <v>511</v>
      </c>
      <c r="F406" s="74" t="s">
        <v>751</v>
      </c>
      <c r="G406" s="176" t="s">
        <v>752</v>
      </c>
      <c r="H406" s="33"/>
      <c r="I406" s="33"/>
      <c r="J406" s="629"/>
      <c r="K406" s="79">
        <v>15246774</v>
      </c>
      <c r="L406" s="44"/>
      <c r="M406" s="67"/>
      <c r="N406" s="67"/>
      <c r="O406" s="67"/>
      <c r="P406" s="74"/>
      <c r="Q406" s="74"/>
      <c r="R406" s="67"/>
      <c r="S406" s="67"/>
      <c r="T406" s="67"/>
      <c r="U406" s="29">
        <f t="shared" si="99"/>
        <v>0</v>
      </c>
      <c r="V406" s="28"/>
      <c r="W406" s="28"/>
      <c r="X406" s="28"/>
      <c r="Y406" s="29">
        <f t="shared" si="100"/>
        <v>0</v>
      </c>
      <c r="Z406" s="28"/>
      <c r="AA406" s="28"/>
      <c r="AB406" s="28"/>
      <c r="AC406" s="29">
        <f t="shared" si="101"/>
        <v>0</v>
      </c>
      <c r="AD406" s="28"/>
      <c r="AE406" s="28"/>
      <c r="AF406" s="79">
        <v>15246774</v>
      </c>
      <c r="AG406" s="29">
        <f t="shared" si="106"/>
        <v>15246774</v>
      </c>
      <c r="AH406" s="29">
        <f t="shared" si="107"/>
        <v>15246774</v>
      </c>
      <c r="AI406" s="109">
        <f t="shared" si="108"/>
        <v>1.7853895269950001E-2</v>
      </c>
      <c r="AJ406" s="109">
        <f t="shared" si="109"/>
        <v>1.6080254441180836E-3</v>
      </c>
    </row>
    <row r="407" spans="1:36" s="11" customFormat="1" ht="24.75" customHeight="1" outlineLevel="1" x14ac:dyDescent="0.25">
      <c r="A407" s="23">
        <v>61</v>
      </c>
      <c r="B407" s="23"/>
      <c r="C407" s="333" t="s">
        <v>1074</v>
      </c>
      <c r="D407" s="513">
        <v>44888</v>
      </c>
      <c r="E407" s="18" t="s">
        <v>457</v>
      </c>
      <c r="F407" s="74" t="s">
        <v>751</v>
      </c>
      <c r="G407" s="176" t="s">
        <v>752</v>
      </c>
      <c r="H407" s="33"/>
      <c r="I407" s="33"/>
      <c r="J407" s="629"/>
      <c r="K407" s="79">
        <v>13331000</v>
      </c>
      <c r="L407" s="44"/>
      <c r="M407" s="67"/>
      <c r="N407" s="67"/>
      <c r="O407" s="67"/>
      <c r="P407" s="74"/>
      <c r="Q407" s="74"/>
      <c r="R407" s="67"/>
      <c r="S407" s="67"/>
      <c r="T407" s="67"/>
      <c r="U407" s="29">
        <f t="shared" si="99"/>
        <v>0</v>
      </c>
      <c r="V407" s="28"/>
      <c r="W407" s="28"/>
      <c r="X407" s="28"/>
      <c r="Y407" s="29">
        <f t="shared" si="100"/>
        <v>0</v>
      </c>
      <c r="Z407" s="28"/>
      <c r="AA407" s="28"/>
      <c r="AB407" s="28"/>
      <c r="AC407" s="29">
        <f t="shared" si="101"/>
        <v>0</v>
      </c>
      <c r="AD407" s="28"/>
      <c r="AE407" s="28"/>
      <c r="AF407" s="79">
        <v>13331000</v>
      </c>
      <c r="AG407" s="29">
        <f t="shared" si="106"/>
        <v>13331000</v>
      </c>
      <c r="AH407" s="29">
        <f t="shared" si="107"/>
        <v>13331000</v>
      </c>
      <c r="AI407" s="109">
        <f t="shared" si="108"/>
        <v>1.5610533601646059E-2</v>
      </c>
      <c r="AJ407" s="109">
        <f t="shared" si="109"/>
        <v>1.4059752702793504E-3</v>
      </c>
    </row>
    <row r="408" spans="1:36" s="11" customFormat="1" ht="24.75" customHeight="1" outlineLevel="1" x14ac:dyDescent="0.25">
      <c r="A408" s="23">
        <v>62</v>
      </c>
      <c r="B408" s="23"/>
      <c r="C408" s="333" t="s">
        <v>1075</v>
      </c>
      <c r="D408" s="513">
        <v>44887</v>
      </c>
      <c r="E408" s="18" t="s">
        <v>1076</v>
      </c>
      <c r="F408" s="74" t="s">
        <v>751</v>
      </c>
      <c r="G408" s="176" t="s">
        <v>752</v>
      </c>
      <c r="H408" s="33"/>
      <c r="I408" s="33"/>
      <c r="J408" s="629"/>
      <c r="K408" s="79">
        <v>16200000</v>
      </c>
      <c r="L408" s="44"/>
      <c r="M408" s="67"/>
      <c r="N408" s="67"/>
      <c r="O408" s="67"/>
      <c r="P408" s="74"/>
      <c r="Q408" s="74"/>
      <c r="R408" s="67"/>
      <c r="S408" s="67"/>
      <c r="T408" s="67"/>
      <c r="U408" s="29">
        <f t="shared" si="99"/>
        <v>0</v>
      </c>
      <c r="V408" s="28"/>
      <c r="W408" s="28"/>
      <c r="X408" s="28"/>
      <c r="Y408" s="29">
        <f t="shared" si="100"/>
        <v>0</v>
      </c>
      <c r="Z408" s="28"/>
      <c r="AA408" s="28"/>
      <c r="AB408" s="28"/>
      <c r="AC408" s="29">
        <f t="shared" si="101"/>
        <v>0</v>
      </c>
      <c r="AD408" s="28"/>
      <c r="AE408" s="28"/>
      <c r="AF408" s="79">
        <v>16200000</v>
      </c>
      <c r="AG408" s="29">
        <f t="shared" si="106"/>
        <v>16200000</v>
      </c>
      <c r="AH408" s="29">
        <f t="shared" si="107"/>
        <v>16200000</v>
      </c>
      <c r="AI408" s="109">
        <f t="shared" si="108"/>
        <v>1.8970118096666877E-2</v>
      </c>
      <c r="AJ408" s="109">
        <f t="shared" si="109"/>
        <v>1.7085589512058717E-3</v>
      </c>
    </row>
    <row r="409" spans="1:36" s="11" customFormat="1" ht="24.75" customHeight="1" outlineLevel="1" x14ac:dyDescent="0.25">
      <c r="A409" s="23">
        <v>63</v>
      </c>
      <c r="B409" s="23"/>
      <c r="C409" s="333" t="s">
        <v>1077</v>
      </c>
      <c r="D409" s="513">
        <v>44846</v>
      </c>
      <c r="E409" s="18" t="s">
        <v>1076</v>
      </c>
      <c r="F409" s="74" t="s">
        <v>751</v>
      </c>
      <c r="G409" s="176" t="s">
        <v>752</v>
      </c>
      <c r="H409" s="33"/>
      <c r="I409" s="33"/>
      <c r="J409" s="629"/>
      <c r="K409" s="79">
        <v>15471352</v>
      </c>
      <c r="L409" s="44"/>
      <c r="M409" s="67"/>
      <c r="N409" s="67"/>
      <c r="O409" s="67"/>
      <c r="P409" s="74"/>
      <c r="Q409" s="74"/>
      <c r="R409" s="67"/>
      <c r="S409" s="67"/>
      <c r="T409" s="67"/>
      <c r="U409" s="29">
        <f t="shared" si="99"/>
        <v>0</v>
      </c>
      <c r="V409" s="28"/>
      <c r="W409" s="28"/>
      <c r="X409" s="28"/>
      <c r="Y409" s="29">
        <f t="shared" si="100"/>
        <v>0</v>
      </c>
      <c r="Z409" s="28"/>
      <c r="AA409" s="28"/>
      <c r="AB409" s="28"/>
      <c r="AC409" s="29">
        <f t="shared" si="101"/>
        <v>0</v>
      </c>
      <c r="AD409" s="28"/>
      <c r="AE409" s="28"/>
      <c r="AF409" s="79">
        <v>15471352</v>
      </c>
      <c r="AG409" s="29">
        <f t="shared" si="106"/>
        <v>15471352</v>
      </c>
      <c r="AH409" s="29">
        <f t="shared" si="107"/>
        <v>15471352</v>
      </c>
      <c r="AI409" s="109">
        <f t="shared" si="108"/>
        <v>1.811687497253724E-2</v>
      </c>
      <c r="AJ409" s="109">
        <f t="shared" si="109"/>
        <v>1.6317109226454856E-3</v>
      </c>
    </row>
    <row r="410" spans="1:36" s="11" customFormat="1" ht="24.75" customHeight="1" outlineLevel="1" x14ac:dyDescent="0.25">
      <c r="A410" s="23">
        <v>64</v>
      </c>
      <c r="B410" s="23"/>
      <c r="C410" s="333" t="s">
        <v>263</v>
      </c>
      <c r="D410" s="513">
        <v>44481</v>
      </c>
      <c r="E410" s="18" t="s">
        <v>457</v>
      </c>
      <c r="F410" s="74" t="s">
        <v>751</v>
      </c>
      <c r="G410" s="176" t="s">
        <v>752</v>
      </c>
      <c r="H410" s="33"/>
      <c r="I410" s="33"/>
      <c r="J410" s="629"/>
      <c r="K410" s="79">
        <v>12694147</v>
      </c>
      <c r="L410" s="44"/>
      <c r="M410" s="67"/>
      <c r="N410" s="67"/>
      <c r="O410" s="67"/>
      <c r="P410" s="74"/>
      <c r="Q410" s="74"/>
      <c r="R410" s="67"/>
      <c r="S410" s="67"/>
      <c r="T410" s="67"/>
      <c r="U410" s="29">
        <f t="shared" si="99"/>
        <v>0</v>
      </c>
      <c r="V410" s="28"/>
      <c r="W410" s="28"/>
      <c r="X410" s="28"/>
      <c r="Y410" s="29">
        <f t="shared" si="100"/>
        <v>0</v>
      </c>
      <c r="Z410" s="28"/>
      <c r="AA410" s="28"/>
      <c r="AB410" s="28"/>
      <c r="AC410" s="29">
        <f t="shared" si="101"/>
        <v>0</v>
      </c>
      <c r="AD410" s="28"/>
      <c r="AE410" s="28"/>
      <c r="AF410" s="79">
        <v>12694147</v>
      </c>
      <c r="AG410" s="29">
        <f t="shared" si="106"/>
        <v>12694147</v>
      </c>
      <c r="AH410" s="29">
        <f t="shared" si="107"/>
        <v>12694147</v>
      </c>
      <c r="AI410" s="109">
        <f t="shared" si="108"/>
        <v>1.4864781958422812E-2</v>
      </c>
      <c r="AJ410" s="109">
        <f t="shared" si="109"/>
        <v>1.3388085484427879E-3</v>
      </c>
    </row>
    <row r="411" spans="1:36" s="11" customFormat="1" ht="12.75" customHeight="1" x14ac:dyDescent="0.25">
      <c r="A411" s="574" t="s">
        <v>63</v>
      </c>
      <c r="B411" s="579"/>
      <c r="C411" s="575"/>
      <c r="D411" s="575"/>
      <c r="E411" s="575"/>
      <c r="F411" s="575"/>
      <c r="G411" s="575"/>
      <c r="H411" s="575"/>
      <c r="I411" s="576"/>
      <c r="J411" s="222">
        <f>+J346</f>
        <v>853974652</v>
      </c>
      <c r="K411" s="222">
        <f>SUM(K347:K410)</f>
        <v>853974652</v>
      </c>
      <c r="L411" s="528"/>
      <c r="M411" s="222">
        <f>SUM(M347:M356)</f>
        <v>0</v>
      </c>
      <c r="N411" s="222">
        <f>SUM(N347:N356)</f>
        <v>0</v>
      </c>
      <c r="O411" s="222">
        <f>SUM(O347:O356)</f>
        <v>0</v>
      </c>
      <c r="P411" s="223"/>
      <c r="Q411" s="538"/>
      <c r="R411" s="222">
        <f t="shared" ref="R411:AB411" si="110">SUM(R347:R356)</f>
        <v>0</v>
      </c>
      <c r="S411" s="222">
        <f t="shared" si="110"/>
        <v>0</v>
      </c>
      <c r="T411" s="222">
        <f t="shared" si="110"/>
        <v>0</v>
      </c>
      <c r="U411" s="222">
        <f>SUM(U347:U410)</f>
        <v>0</v>
      </c>
      <c r="V411" s="222">
        <f t="shared" si="110"/>
        <v>0</v>
      </c>
      <c r="W411" s="222">
        <f t="shared" si="110"/>
        <v>0</v>
      </c>
      <c r="X411" s="222">
        <f t="shared" si="110"/>
        <v>0</v>
      </c>
      <c r="Y411" s="222">
        <f>SUM(Y347:Y410)</f>
        <v>0</v>
      </c>
      <c r="Z411" s="222">
        <f t="shared" si="110"/>
        <v>0</v>
      </c>
      <c r="AA411" s="222">
        <f t="shared" si="110"/>
        <v>0</v>
      </c>
      <c r="AB411" s="222">
        <f t="shared" si="110"/>
        <v>0</v>
      </c>
      <c r="AC411" s="222">
        <f t="shared" ref="AC411:AH411" si="111">SUM(AC347:AC410)</f>
        <v>0</v>
      </c>
      <c r="AD411" s="222">
        <f t="shared" si="111"/>
        <v>0</v>
      </c>
      <c r="AE411" s="222">
        <f t="shared" si="111"/>
        <v>15471352</v>
      </c>
      <c r="AF411" s="222">
        <f t="shared" si="111"/>
        <v>838503300</v>
      </c>
      <c r="AG411" s="222">
        <f t="shared" si="111"/>
        <v>853974652</v>
      </c>
      <c r="AH411" s="7">
        <f t="shared" si="111"/>
        <v>853974652</v>
      </c>
      <c r="AI411" s="230">
        <f>IF(ISERROR(AH411/J411),0,AH411/J411)</f>
        <v>1</v>
      </c>
      <c r="AJ411" s="230">
        <f>IF(ISERROR(AH411/$AH$676),0,AH411/$AH$676)</f>
        <v>9.006580467762465E-2</v>
      </c>
    </row>
    <row r="412" spans="1:36" ht="12.75" customHeight="1" x14ac:dyDescent="0.25">
      <c r="A412" s="620" t="s">
        <v>64</v>
      </c>
      <c r="B412" s="621"/>
      <c r="C412" s="671"/>
      <c r="D412" s="671"/>
      <c r="E412" s="672"/>
      <c r="F412" s="150"/>
      <c r="G412" s="151"/>
      <c r="H412" s="17"/>
      <c r="I412" s="17"/>
      <c r="J412" s="628">
        <v>667265861</v>
      </c>
      <c r="K412" s="7"/>
      <c r="L412" s="18"/>
      <c r="M412" s="19"/>
      <c r="N412" s="19"/>
      <c r="O412" s="19"/>
      <c r="P412" s="5"/>
      <c r="Q412" s="20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108"/>
      <c r="AJ412" s="108"/>
    </row>
    <row r="413" spans="1:36" s="11" customFormat="1" ht="24.75" customHeight="1" outlineLevel="1" x14ac:dyDescent="0.25">
      <c r="A413" s="23">
        <v>1</v>
      </c>
      <c r="B413" s="23"/>
      <c r="C413" s="333" t="s">
        <v>1078</v>
      </c>
      <c r="D413" s="513">
        <v>44910</v>
      </c>
      <c r="E413" s="18" t="s">
        <v>547</v>
      </c>
      <c r="F413" s="74" t="s">
        <v>751</v>
      </c>
      <c r="G413" s="176" t="s">
        <v>752</v>
      </c>
      <c r="H413" s="182"/>
      <c r="I413" s="171"/>
      <c r="J413" s="629"/>
      <c r="K413" s="76">
        <v>10100000</v>
      </c>
      <c r="L413" s="44"/>
      <c r="M413" s="51"/>
      <c r="N413" s="166"/>
      <c r="O413" s="51"/>
      <c r="P413" s="167"/>
      <c r="Q413" s="167"/>
      <c r="R413" s="28">
        <v>0</v>
      </c>
      <c r="S413" s="28">
        <v>0</v>
      </c>
      <c r="T413" s="28">
        <v>0</v>
      </c>
      <c r="U413" s="29">
        <f>SUM(R413:T413)</f>
        <v>0</v>
      </c>
      <c r="V413" s="28">
        <v>0</v>
      </c>
      <c r="W413" s="28">
        <v>0</v>
      </c>
      <c r="X413" s="28">
        <v>0</v>
      </c>
      <c r="Y413" s="29">
        <f>SUM(V413:X413)</f>
        <v>0</v>
      </c>
      <c r="Z413" s="28">
        <v>0</v>
      </c>
      <c r="AA413" s="28">
        <v>0</v>
      </c>
      <c r="AB413" s="28">
        <v>0</v>
      </c>
      <c r="AC413" s="29">
        <f>SUM(Z413:AB413)</f>
        <v>0</v>
      </c>
      <c r="AD413" s="28"/>
      <c r="AE413" s="28"/>
      <c r="AF413" s="76">
        <v>10100000</v>
      </c>
      <c r="AG413" s="29">
        <f>SUM(AD413:AF413)</f>
        <v>10100000</v>
      </c>
      <c r="AH413" s="29">
        <f t="shared" ref="AH413" si="112">SUM(U413,Y413,AC413,AG413)</f>
        <v>10100000</v>
      </c>
      <c r="AI413" s="109">
        <f>IF(ISERROR(AH413/$J$412),0,AH413/$J$412)</f>
        <v>1.513639553635129E-2</v>
      </c>
      <c r="AJ413" s="109">
        <f>IF(ISERROR(AH413/$AH$676),"-",AH413/$AH$676)</f>
        <v>1.0652126794555127E-3</v>
      </c>
    </row>
    <row r="414" spans="1:36" s="11" customFormat="1" ht="24.75" customHeight="1" outlineLevel="1" x14ac:dyDescent="0.25">
      <c r="A414" s="22">
        <v>2</v>
      </c>
      <c r="B414" s="22"/>
      <c r="C414" s="333" t="s">
        <v>1079</v>
      </c>
      <c r="D414" s="513">
        <v>44910</v>
      </c>
      <c r="E414" s="18" t="s">
        <v>516</v>
      </c>
      <c r="F414" s="74" t="s">
        <v>751</v>
      </c>
      <c r="G414" s="176" t="s">
        <v>752</v>
      </c>
      <c r="H414" s="182"/>
      <c r="I414" s="171"/>
      <c r="J414" s="629"/>
      <c r="K414" s="76">
        <v>10800000</v>
      </c>
      <c r="L414" s="44"/>
      <c r="M414" s="51"/>
      <c r="N414" s="443"/>
      <c r="O414" s="51"/>
      <c r="P414" s="167"/>
      <c r="Q414" s="167"/>
      <c r="R414" s="28"/>
      <c r="S414" s="28"/>
      <c r="T414" s="28"/>
      <c r="U414" s="29">
        <f t="shared" ref="U414:U472" si="113">SUM(R414:T414)</f>
        <v>0</v>
      </c>
      <c r="V414" s="28"/>
      <c r="W414" s="28"/>
      <c r="X414" s="28"/>
      <c r="Y414" s="29">
        <f t="shared" ref="Y414:Y472" si="114">SUM(V414:X414)</f>
        <v>0</v>
      </c>
      <c r="Z414" s="28"/>
      <c r="AA414" s="28"/>
      <c r="AB414" s="28"/>
      <c r="AC414" s="29">
        <f t="shared" ref="AC414:AC472" si="115">SUM(Z414:AB414)</f>
        <v>0</v>
      </c>
      <c r="AD414" s="28"/>
      <c r="AE414" s="28"/>
      <c r="AF414" s="76">
        <v>10800000</v>
      </c>
      <c r="AG414" s="29">
        <f t="shared" ref="AG414:AG472" si="116">SUM(AD414:AF414)</f>
        <v>10800000</v>
      </c>
      <c r="AH414" s="29">
        <f t="shared" ref="AH414:AH472" si="117">SUM(U414,Y414,AC414,AG414)</f>
        <v>10800000</v>
      </c>
      <c r="AI414" s="109">
        <f t="shared" ref="AI414:AI472" si="118">IF(ISERROR(AH414/$J$412),0,AH414/$J$412)</f>
        <v>1.6185452652732073E-2</v>
      </c>
      <c r="AJ414" s="109">
        <f t="shared" ref="AJ414:AJ472" si="119">IF(ISERROR(AH414/$AH$676),"-",AH414/$AH$676)</f>
        <v>1.1390393008039144E-3</v>
      </c>
    </row>
    <row r="415" spans="1:36" s="11" customFormat="1" ht="24.75" customHeight="1" outlineLevel="1" x14ac:dyDescent="0.25">
      <c r="A415" s="22">
        <v>3</v>
      </c>
      <c r="B415" s="22"/>
      <c r="C415" s="333" t="s">
        <v>1080</v>
      </c>
      <c r="D415" s="513">
        <v>44910</v>
      </c>
      <c r="E415" s="18" t="s">
        <v>518</v>
      </c>
      <c r="F415" s="74" t="s">
        <v>751</v>
      </c>
      <c r="G415" s="176" t="s">
        <v>752</v>
      </c>
      <c r="H415" s="182"/>
      <c r="I415" s="171"/>
      <c r="J415" s="629"/>
      <c r="K415" s="76">
        <v>10800000</v>
      </c>
      <c r="L415" s="44"/>
      <c r="M415" s="51"/>
      <c r="N415" s="443"/>
      <c r="O415" s="51"/>
      <c r="P415" s="167"/>
      <c r="Q415" s="167"/>
      <c r="R415" s="28"/>
      <c r="S415" s="28"/>
      <c r="T415" s="28"/>
      <c r="U415" s="29">
        <f t="shared" si="113"/>
        <v>0</v>
      </c>
      <c r="V415" s="28"/>
      <c r="W415" s="28"/>
      <c r="X415" s="28"/>
      <c r="Y415" s="29">
        <f t="shared" si="114"/>
        <v>0</v>
      </c>
      <c r="Z415" s="28"/>
      <c r="AA415" s="28"/>
      <c r="AB415" s="28"/>
      <c r="AC415" s="29">
        <f t="shared" si="115"/>
        <v>0</v>
      </c>
      <c r="AD415" s="28"/>
      <c r="AE415" s="28"/>
      <c r="AF415" s="76">
        <v>10800000</v>
      </c>
      <c r="AG415" s="29">
        <f t="shared" si="116"/>
        <v>10800000</v>
      </c>
      <c r="AH415" s="29">
        <f t="shared" si="117"/>
        <v>10800000</v>
      </c>
      <c r="AI415" s="109">
        <f t="shared" si="118"/>
        <v>1.6185452652732073E-2</v>
      </c>
      <c r="AJ415" s="109">
        <f t="shared" si="119"/>
        <v>1.1390393008039144E-3</v>
      </c>
    </row>
    <row r="416" spans="1:36" s="11" customFormat="1" ht="24.75" customHeight="1" outlineLevel="1" x14ac:dyDescent="0.25">
      <c r="A416" s="22">
        <v>4</v>
      </c>
      <c r="B416" s="22"/>
      <c r="C416" s="333" t="s">
        <v>1081</v>
      </c>
      <c r="D416" s="513">
        <v>44910</v>
      </c>
      <c r="E416" s="18" t="s">
        <v>549</v>
      </c>
      <c r="F416" s="74" t="s">
        <v>751</v>
      </c>
      <c r="G416" s="176" t="s">
        <v>752</v>
      </c>
      <c r="H416" s="182"/>
      <c r="I416" s="171"/>
      <c r="J416" s="629"/>
      <c r="K416" s="76">
        <v>10800000</v>
      </c>
      <c r="L416" s="44"/>
      <c r="M416" s="51"/>
      <c r="N416" s="443"/>
      <c r="O416" s="51"/>
      <c r="P416" s="167"/>
      <c r="Q416" s="167"/>
      <c r="R416" s="28"/>
      <c r="S416" s="28"/>
      <c r="T416" s="28"/>
      <c r="U416" s="29">
        <f t="shared" si="113"/>
        <v>0</v>
      </c>
      <c r="V416" s="28"/>
      <c r="W416" s="28"/>
      <c r="X416" s="28"/>
      <c r="Y416" s="29">
        <f t="shared" si="114"/>
        <v>0</v>
      </c>
      <c r="Z416" s="28"/>
      <c r="AA416" s="28"/>
      <c r="AB416" s="28"/>
      <c r="AC416" s="29">
        <f t="shared" si="115"/>
        <v>0</v>
      </c>
      <c r="AD416" s="28"/>
      <c r="AE416" s="28"/>
      <c r="AF416" s="76">
        <v>10800000</v>
      </c>
      <c r="AG416" s="29">
        <f t="shared" si="116"/>
        <v>10800000</v>
      </c>
      <c r="AH416" s="29">
        <f t="shared" si="117"/>
        <v>10800000</v>
      </c>
      <c r="AI416" s="109">
        <f t="shared" si="118"/>
        <v>1.6185452652732073E-2</v>
      </c>
      <c r="AJ416" s="109">
        <f t="shared" si="119"/>
        <v>1.1390393008039144E-3</v>
      </c>
    </row>
    <row r="417" spans="1:36" s="11" customFormat="1" ht="24.75" customHeight="1" outlineLevel="1" x14ac:dyDescent="0.25">
      <c r="A417" s="22">
        <v>5</v>
      </c>
      <c r="B417" s="22"/>
      <c r="C417" s="333" t="s">
        <v>1082</v>
      </c>
      <c r="D417" s="513">
        <v>44910</v>
      </c>
      <c r="E417" s="18" t="s">
        <v>520</v>
      </c>
      <c r="F417" s="74" t="s">
        <v>751</v>
      </c>
      <c r="G417" s="176" t="s">
        <v>752</v>
      </c>
      <c r="H417" s="182"/>
      <c r="I417" s="171"/>
      <c r="J417" s="629"/>
      <c r="K417" s="76">
        <v>10800000</v>
      </c>
      <c r="L417" s="44"/>
      <c r="M417" s="51"/>
      <c r="N417" s="443"/>
      <c r="O417" s="51"/>
      <c r="P417" s="167"/>
      <c r="Q417" s="167"/>
      <c r="R417" s="28"/>
      <c r="S417" s="28"/>
      <c r="T417" s="28"/>
      <c r="U417" s="29">
        <f t="shared" si="113"/>
        <v>0</v>
      </c>
      <c r="V417" s="28"/>
      <c r="W417" s="28"/>
      <c r="X417" s="28"/>
      <c r="Y417" s="29">
        <f t="shared" si="114"/>
        <v>0</v>
      </c>
      <c r="Z417" s="28"/>
      <c r="AA417" s="28"/>
      <c r="AB417" s="28"/>
      <c r="AC417" s="29">
        <f t="shared" si="115"/>
        <v>0</v>
      </c>
      <c r="AD417" s="28"/>
      <c r="AE417" s="28"/>
      <c r="AF417" s="76">
        <v>10800000</v>
      </c>
      <c r="AG417" s="29">
        <f t="shared" si="116"/>
        <v>10800000</v>
      </c>
      <c r="AH417" s="29">
        <f t="shared" si="117"/>
        <v>10800000</v>
      </c>
      <c r="AI417" s="109">
        <f t="shared" si="118"/>
        <v>1.6185452652732073E-2</v>
      </c>
      <c r="AJ417" s="109">
        <f t="shared" si="119"/>
        <v>1.1390393008039144E-3</v>
      </c>
    </row>
    <row r="418" spans="1:36" s="11" customFormat="1" ht="24.75" customHeight="1" outlineLevel="1" x14ac:dyDescent="0.25">
      <c r="A418" s="22">
        <v>6</v>
      </c>
      <c r="B418" s="22"/>
      <c r="C418" s="333" t="s">
        <v>1083</v>
      </c>
      <c r="D418" s="513">
        <v>44910</v>
      </c>
      <c r="E418" s="18" t="s">
        <v>522</v>
      </c>
      <c r="F418" s="74" t="s">
        <v>751</v>
      </c>
      <c r="G418" s="176" t="s">
        <v>752</v>
      </c>
      <c r="H418" s="182"/>
      <c r="I418" s="171"/>
      <c r="J418" s="629"/>
      <c r="K418" s="76">
        <v>10800000</v>
      </c>
      <c r="L418" s="44"/>
      <c r="M418" s="51"/>
      <c r="N418" s="443"/>
      <c r="O418" s="51"/>
      <c r="P418" s="167"/>
      <c r="Q418" s="167"/>
      <c r="R418" s="28"/>
      <c r="S418" s="28"/>
      <c r="T418" s="28"/>
      <c r="U418" s="29">
        <f t="shared" si="113"/>
        <v>0</v>
      </c>
      <c r="V418" s="28"/>
      <c r="W418" s="28"/>
      <c r="X418" s="28"/>
      <c r="Y418" s="29">
        <f t="shared" si="114"/>
        <v>0</v>
      </c>
      <c r="Z418" s="28"/>
      <c r="AA418" s="28"/>
      <c r="AB418" s="28"/>
      <c r="AC418" s="29">
        <f t="shared" si="115"/>
        <v>0</v>
      </c>
      <c r="AD418" s="28"/>
      <c r="AE418" s="28"/>
      <c r="AF418" s="76">
        <v>10800000</v>
      </c>
      <c r="AG418" s="29">
        <f t="shared" si="116"/>
        <v>10800000</v>
      </c>
      <c r="AH418" s="29">
        <f t="shared" si="117"/>
        <v>10800000</v>
      </c>
      <c r="AI418" s="109">
        <f t="shared" si="118"/>
        <v>1.6185452652732073E-2</v>
      </c>
      <c r="AJ418" s="109">
        <f t="shared" si="119"/>
        <v>1.1390393008039144E-3</v>
      </c>
    </row>
    <row r="419" spans="1:36" s="11" customFormat="1" ht="24.75" customHeight="1" outlineLevel="1" x14ac:dyDescent="0.25">
      <c r="A419" s="22">
        <v>7</v>
      </c>
      <c r="B419" s="22"/>
      <c r="C419" s="333" t="s">
        <v>1084</v>
      </c>
      <c r="D419" s="513">
        <v>44910</v>
      </c>
      <c r="E419" s="18" t="s">
        <v>524</v>
      </c>
      <c r="F419" s="74" t="s">
        <v>751</v>
      </c>
      <c r="G419" s="176" t="s">
        <v>752</v>
      </c>
      <c r="H419" s="182"/>
      <c r="I419" s="171"/>
      <c r="J419" s="629"/>
      <c r="K419" s="76">
        <v>10800000</v>
      </c>
      <c r="L419" s="44"/>
      <c r="M419" s="51"/>
      <c r="N419" s="443"/>
      <c r="O419" s="51"/>
      <c r="P419" s="167"/>
      <c r="Q419" s="167"/>
      <c r="R419" s="28"/>
      <c r="S419" s="28"/>
      <c r="T419" s="28"/>
      <c r="U419" s="29">
        <f t="shared" si="113"/>
        <v>0</v>
      </c>
      <c r="V419" s="28"/>
      <c r="W419" s="28"/>
      <c r="X419" s="28"/>
      <c r="Y419" s="29">
        <f t="shared" si="114"/>
        <v>0</v>
      </c>
      <c r="Z419" s="28"/>
      <c r="AA419" s="28"/>
      <c r="AB419" s="28"/>
      <c r="AC419" s="29">
        <f t="shared" si="115"/>
        <v>0</v>
      </c>
      <c r="AD419" s="28"/>
      <c r="AE419" s="28"/>
      <c r="AF419" s="76">
        <v>10800000</v>
      </c>
      <c r="AG419" s="29">
        <f t="shared" si="116"/>
        <v>10800000</v>
      </c>
      <c r="AH419" s="29">
        <f t="shared" si="117"/>
        <v>10800000</v>
      </c>
      <c r="AI419" s="109">
        <f t="shared" si="118"/>
        <v>1.6185452652732073E-2</v>
      </c>
      <c r="AJ419" s="109">
        <f t="shared" si="119"/>
        <v>1.1390393008039144E-3</v>
      </c>
    </row>
    <row r="420" spans="1:36" s="11" customFormat="1" ht="24.75" customHeight="1" outlineLevel="1" x14ac:dyDescent="0.25">
      <c r="A420" s="22">
        <v>8</v>
      </c>
      <c r="B420" s="22"/>
      <c r="C420" s="333" t="s">
        <v>1085</v>
      </c>
      <c r="D420" s="513">
        <v>44910</v>
      </c>
      <c r="E420" s="18" t="s">
        <v>551</v>
      </c>
      <c r="F420" s="74" t="s">
        <v>751</v>
      </c>
      <c r="G420" s="176" t="s">
        <v>752</v>
      </c>
      <c r="H420" s="182"/>
      <c r="I420" s="171"/>
      <c r="J420" s="629"/>
      <c r="K420" s="76">
        <v>10800000</v>
      </c>
      <c r="L420" s="44"/>
      <c r="M420" s="51"/>
      <c r="N420" s="443"/>
      <c r="O420" s="51"/>
      <c r="P420" s="167"/>
      <c r="Q420" s="167"/>
      <c r="R420" s="28"/>
      <c r="S420" s="28"/>
      <c r="T420" s="28"/>
      <c r="U420" s="29">
        <f t="shared" si="113"/>
        <v>0</v>
      </c>
      <c r="V420" s="28"/>
      <c r="W420" s="28"/>
      <c r="X420" s="28"/>
      <c r="Y420" s="29">
        <f t="shared" si="114"/>
        <v>0</v>
      </c>
      <c r="Z420" s="28"/>
      <c r="AA420" s="28"/>
      <c r="AB420" s="28"/>
      <c r="AC420" s="29">
        <f t="shared" si="115"/>
        <v>0</v>
      </c>
      <c r="AD420" s="28"/>
      <c r="AE420" s="28"/>
      <c r="AF420" s="76">
        <v>10800000</v>
      </c>
      <c r="AG420" s="29">
        <f t="shared" si="116"/>
        <v>10800000</v>
      </c>
      <c r="AH420" s="29">
        <f t="shared" si="117"/>
        <v>10800000</v>
      </c>
      <c r="AI420" s="109">
        <f t="shared" si="118"/>
        <v>1.6185452652732073E-2</v>
      </c>
      <c r="AJ420" s="109">
        <f t="shared" si="119"/>
        <v>1.1390393008039144E-3</v>
      </c>
    </row>
    <row r="421" spans="1:36" s="11" customFormat="1" ht="24.75" customHeight="1" outlineLevel="1" x14ac:dyDescent="0.25">
      <c r="A421" s="22">
        <v>9</v>
      </c>
      <c r="B421" s="22"/>
      <c r="C421" s="333" t="s">
        <v>1086</v>
      </c>
      <c r="D421" s="513">
        <v>44910</v>
      </c>
      <c r="E421" s="18" t="s">
        <v>553</v>
      </c>
      <c r="F421" s="74" t="s">
        <v>751</v>
      </c>
      <c r="G421" s="176" t="s">
        <v>752</v>
      </c>
      <c r="H421" s="182"/>
      <c r="I421" s="171"/>
      <c r="J421" s="629"/>
      <c r="K421" s="76">
        <v>11780000</v>
      </c>
      <c r="L421" s="44"/>
      <c r="M421" s="51"/>
      <c r="N421" s="443"/>
      <c r="O421" s="51"/>
      <c r="P421" s="167"/>
      <c r="Q421" s="167"/>
      <c r="R421" s="28"/>
      <c r="S421" s="28"/>
      <c r="T421" s="28"/>
      <c r="U421" s="29">
        <f t="shared" si="113"/>
        <v>0</v>
      </c>
      <c r="V421" s="28"/>
      <c r="W421" s="28"/>
      <c r="X421" s="28"/>
      <c r="Y421" s="29">
        <f t="shared" si="114"/>
        <v>0</v>
      </c>
      <c r="Z421" s="28"/>
      <c r="AA421" s="28"/>
      <c r="AB421" s="28"/>
      <c r="AC421" s="29">
        <f t="shared" si="115"/>
        <v>0</v>
      </c>
      <c r="AD421" s="28"/>
      <c r="AE421" s="28"/>
      <c r="AF421" s="76">
        <v>11780000</v>
      </c>
      <c r="AG421" s="29">
        <f t="shared" si="116"/>
        <v>11780000</v>
      </c>
      <c r="AH421" s="29">
        <f t="shared" si="117"/>
        <v>11780000</v>
      </c>
      <c r="AI421" s="109">
        <f t="shared" si="118"/>
        <v>1.7654132615665168E-2</v>
      </c>
      <c r="AJ421" s="109">
        <f t="shared" si="119"/>
        <v>1.2423965706916771E-3</v>
      </c>
    </row>
    <row r="422" spans="1:36" s="11" customFormat="1" ht="24.75" customHeight="1" outlineLevel="1" x14ac:dyDescent="0.25">
      <c r="A422" s="22">
        <v>10</v>
      </c>
      <c r="B422" s="22"/>
      <c r="C422" s="333" t="s">
        <v>1087</v>
      </c>
      <c r="D422" s="513">
        <v>44910</v>
      </c>
      <c r="E422" s="18" t="s">
        <v>526</v>
      </c>
      <c r="F422" s="74" t="s">
        <v>751</v>
      </c>
      <c r="G422" s="176" t="s">
        <v>752</v>
      </c>
      <c r="H422" s="182"/>
      <c r="I422" s="171"/>
      <c r="J422" s="629"/>
      <c r="K422" s="76">
        <v>11109000</v>
      </c>
      <c r="L422" s="44"/>
      <c r="M422" s="51"/>
      <c r="N422" s="443"/>
      <c r="O422" s="51"/>
      <c r="P422" s="167"/>
      <c r="Q422" s="167"/>
      <c r="R422" s="28"/>
      <c r="S422" s="28"/>
      <c r="T422" s="28"/>
      <c r="U422" s="29">
        <f t="shared" si="113"/>
        <v>0</v>
      </c>
      <c r="V422" s="28"/>
      <c r="W422" s="28"/>
      <c r="X422" s="28"/>
      <c r="Y422" s="29">
        <f t="shared" si="114"/>
        <v>0</v>
      </c>
      <c r="Z422" s="28"/>
      <c r="AA422" s="28"/>
      <c r="AB422" s="28"/>
      <c r="AC422" s="29">
        <f t="shared" si="115"/>
        <v>0</v>
      </c>
      <c r="AD422" s="28"/>
      <c r="AE422" s="28"/>
      <c r="AF422" s="76">
        <v>11109000</v>
      </c>
      <c r="AG422" s="29">
        <f t="shared" si="116"/>
        <v>11109000</v>
      </c>
      <c r="AH422" s="29">
        <f t="shared" si="117"/>
        <v>11109000</v>
      </c>
      <c r="AI422" s="109">
        <f t="shared" si="118"/>
        <v>1.6648536436963016E-2</v>
      </c>
      <c r="AJ422" s="109">
        <f t="shared" si="119"/>
        <v>1.1716284807991376E-3</v>
      </c>
    </row>
    <row r="423" spans="1:36" s="11" customFormat="1" ht="24.75" customHeight="1" outlineLevel="1" x14ac:dyDescent="0.25">
      <c r="A423" s="22">
        <v>11</v>
      </c>
      <c r="B423" s="22"/>
      <c r="C423" s="333" t="s">
        <v>1088</v>
      </c>
      <c r="D423" s="513">
        <v>44910</v>
      </c>
      <c r="E423" s="18" t="s">
        <v>555</v>
      </c>
      <c r="F423" s="74" t="s">
        <v>751</v>
      </c>
      <c r="G423" s="176" t="s">
        <v>752</v>
      </c>
      <c r="H423" s="442"/>
      <c r="I423" s="171"/>
      <c r="J423" s="629"/>
      <c r="K423" s="76">
        <v>9535000</v>
      </c>
      <c r="L423" s="44"/>
      <c r="M423" s="51"/>
      <c r="N423" s="443"/>
      <c r="O423" s="51"/>
      <c r="P423" s="167"/>
      <c r="Q423" s="167"/>
      <c r="R423" s="28"/>
      <c r="S423" s="28"/>
      <c r="T423" s="28"/>
      <c r="U423" s="29">
        <f t="shared" si="113"/>
        <v>0</v>
      </c>
      <c r="V423" s="28"/>
      <c r="W423" s="28"/>
      <c r="X423" s="28"/>
      <c r="Y423" s="29">
        <f t="shared" si="114"/>
        <v>0</v>
      </c>
      <c r="Z423" s="28"/>
      <c r="AA423" s="28"/>
      <c r="AB423" s="28"/>
      <c r="AC423" s="29">
        <f t="shared" si="115"/>
        <v>0</v>
      </c>
      <c r="AD423" s="28"/>
      <c r="AE423" s="28"/>
      <c r="AF423" s="76">
        <v>9535000</v>
      </c>
      <c r="AG423" s="29">
        <f t="shared" si="116"/>
        <v>9535000</v>
      </c>
      <c r="AH423" s="29">
        <f t="shared" si="117"/>
        <v>9535000</v>
      </c>
      <c r="AI423" s="109">
        <f t="shared" si="118"/>
        <v>1.4289656578129658E-2</v>
      </c>
      <c r="AJ423" s="109">
        <f t="shared" si="119"/>
        <v>1.0056240493671598E-3</v>
      </c>
    </row>
    <row r="424" spans="1:36" s="11" customFormat="1" ht="24.75" customHeight="1" outlineLevel="1" x14ac:dyDescent="0.25">
      <c r="A424" s="22">
        <v>12</v>
      </c>
      <c r="B424" s="22"/>
      <c r="C424" s="5" t="s">
        <v>1089</v>
      </c>
      <c r="D424" s="513">
        <v>44910</v>
      </c>
      <c r="E424" s="18" t="s">
        <v>528</v>
      </c>
      <c r="F424" s="74" t="s">
        <v>751</v>
      </c>
      <c r="G424" s="176" t="s">
        <v>752</v>
      </c>
      <c r="H424" s="442"/>
      <c r="I424" s="171"/>
      <c r="J424" s="629"/>
      <c r="K424" s="76">
        <v>10800000</v>
      </c>
      <c r="L424" s="44"/>
      <c r="M424" s="51"/>
      <c r="N424" s="443"/>
      <c r="O424" s="51"/>
      <c r="P424" s="167"/>
      <c r="Q424" s="167"/>
      <c r="R424" s="28"/>
      <c r="S424" s="28"/>
      <c r="T424" s="28"/>
      <c r="U424" s="29">
        <f t="shared" si="113"/>
        <v>0</v>
      </c>
      <c r="V424" s="28"/>
      <c r="W424" s="28"/>
      <c r="X424" s="28"/>
      <c r="Y424" s="29">
        <f t="shared" si="114"/>
        <v>0</v>
      </c>
      <c r="Z424" s="28"/>
      <c r="AA424" s="28"/>
      <c r="AB424" s="28"/>
      <c r="AC424" s="29">
        <f t="shared" si="115"/>
        <v>0</v>
      </c>
      <c r="AD424" s="28"/>
      <c r="AE424" s="28"/>
      <c r="AF424" s="76">
        <v>10800000</v>
      </c>
      <c r="AG424" s="29">
        <f t="shared" si="116"/>
        <v>10800000</v>
      </c>
      <c r="AH424" s="29">
        <f t="shared" si="117"/>
        <v>10800000</v>
      </c>
      <c r="AI424" s="109">
        <f t="shared" si="118"/>
        <v>1.6185452652732073E-2</v>
      </c>
      <c r="AJ424" s="109">
        <f t="shared" si="119"/>
        <v>1.1390393008039144E-3</v>
      </c>
    </row>
    <row r="425" spans="1:36" s="11" customFormat="1" ht="24.75" customHeight="1" outlineLevel="1" x14ac:dyDescent="0.25">
      <c r="A425" s="22">
        <v>13</v>
      </c>
      <c r="B425" s="22"/>
      <c r="C425" s="5" t="s">
        <v>706</v>
      </c>
      <c r="D425" s="513">
        <v>44910</v>
      </c>
      <c r="E425" s="18" t="s">
        <v>530</v>
      </c>
      <c r="F425" s="74" t="s">
        <v>751</v>
      </c>
      <c r="G425" s="176" t="s">
        <v>752</v>
      </c>
      <c r="H425" s="442"/>
      <c r="I425" s="171"/>
      <c r="J425" s="629"/>
      <c r="K425" s="76">
        <v>28513000</v>
      </c>
      <c r="L425" s="44"/>
      <c r="M425" s="51"/>
      <c r="N425" s="443"/>
      <c r="O425" s="51"/>
      <c r="P425" s="167"/>
      <c r="Q425" s="167"/>
      <c r="R425" s="28"/>
      <c r="S425" s="28"/>
      <c r="T425" s="28"/>
      <c r="U425" s="29">
        <f t="shared" si="113"/>
        <v>0</v>
      </c>
      <c r="V425" s="28"/>
      <c r="W425" s="28"/>
      <c r="X425" s="28"/>
      <c r="Y425" s="29">
        <f t="shared" si="114"/>
        <v>0</v>
      </c>
      <c r="Z425" s="28"/>
      <c r="AA425" s="28"/>
      <c r="AB425" s="28"/>
      <c r="AC425" s="29">
        <f t="shared" si="115"/>
        <v>0</v>
      </c>
      <c r="AD425" s="28"/>
      <c r="AE425" s="28"/>
      <c r="AF425" s="76">
        <v>28513000</v>
      </c>
      <c r="AG425" s="29">
        <f t="shared" si="116"/>
        <v>28513000</v>
      </c>
      <c r="AH425" s="29">
        <f t="shared" si="117"/>
        <v>28513000</v>
      </c>
      <c r="AI425" s="109">
        <f t="shared" si="118"/>
        <v>4.273109365623607E-2</v>
      </c>
      <c r="AJ425" s="109">
        <f t="shared" si="119"/>
        <v>3.0071692207242606E-3</v>
      </c>
    </row>
    <row r="426" spans="1:36" s="11" customFormat="1" ht="24.75" customHeight="1" outlineLevel="1" x14ac:dyDescent="0.25">
      <c r="A426" s="22">
        <v>14</v>
      </c>
      <c r="B426" s="22"/>
      <c r="C426" s="5" t="s">
        <v>1090</v>
      </c>
      <c r="D426" s="513">
        <v>44910</v>
      </c>
      <c r="E426" s="18" t="s">
        <v>557</v>
      </c>
      <c r="F426" s="74" t="s">
        <v>751</v>
      </c>
      <c r="G426" s="176" t="s">
        <v>752</v>
      </c>
      <c r="H426" s="442"/>
      <c r="I426" s="171"/>
      <c r="J426" s="629"/>
      <c r="K426" s="76">
        <v>11604000</v>
      </c>
      <c r="L426" s="44"/>
      <c r="M426" s="51"/>
      <c r="N426" s="443"/>
      <c r="O426" s="51"/>
      <c r="P426" s="167"/>
      <c r="Q426" s="167"/>
      <c r="R426" s="28"/>
      <c r="S426" s="28"/>
      <c r="T426" s="28"/>
      <c r="U426" s="29">
        <f t="shared" si="113"/>
        <v>0</v>
      </c>
      <c r="V426" s="28"/>
      <c r="W426" s="28"/>
      <c r="X426" s="28"/>
      <c r="Y426" s="29">
        <f t="shared" si="114"/>
        <v>0</v>
      </c>
      <c r="Z426" s="28"/>
      <c r="AA426" s="28"/>
      <c r="AB426" s="28"/>
      <c r="AC426" s="29">
        <f t="shared" si="115"/>
        <v>0</v>
      </c>
      <c r="AD426" s="28"/>
      <c r="AE426" s="28"/>
      <c r="AF426" s="76">
        <v>11604000</v>
      </c>
      <c r="AG426" s="29">
        <f t="shared" si="116"/>
        <v>11604000</v>
      </c>
      <c r="AH426" s="29">
        <f t="shared" si="117"/>
        <v>11604000</v>
      </c>
      <c r="AI426" s="109">
        <f t="shared" si="118"/>
        <v>1.7390369683546569E-2</v>
      </c>
      <c r="AJ426" s="109">
        <f t="shared" si="119"/>
        <v>1.2238344487526503E-3</v>
      </c>
    </row>
    <row r="427" spans="1:36" s="11" customFormat="1" ht="24.75" customHeight="1" outlineLevel="1" x14ac:dyDescent="0.25">
      <c r="A427" s="22">
        <v>15</v>
      </c>
      <c r="B427" s="22"/>
      <c r="C427" s="5" t="s">
        <v>656</v>
      </c>
      <c r="D427" s="513"/>
      <c r="E427" s="18" t="s">
        <v>532</v>
      </c>
      <c r="F427" s="74" t="s">
        <v>751</v>
      </c>
      <c r="G427" s="176" t="s">
        <v>752</v>
      </c>
      <c r="H427" s="442"/>
      <c r="I427" s="171"/>
      <c r="J427" s="629"/>
      <c r="K427" s="76">
        <v>9535000</v>
      </c>
      <c r="L427" s="44"/>
      <c r="M427" s="51"/>
      <c r="N427" s="443"/>
      <c r="O427" s="51"/>
      <c r="P427" s="167"/>
      <c r="Q427" s="167"/>
      <c r="R427" s="28"/>
      <c r="S427" s="28"/>
      <c r="T427" s="28"/>
      <c r="U427" s="29">
        <f t="shared" si="113"/>
        <v>0</v>
      </c>
      <c r="V427" s="28"/>
      <c r="W427" s="28"/>
      <c r="X427" s="28"/>
      <c r="Y427" s="29">
        <f t="shared" si="114"/>
        <v>0</v>
      </c>
      <c r="Z427" s="28"/>
      <c r="AA427" s="28"/>
      <c r="AB427" s="28"/>
      <c r="AC427" s="29">
        <f t="shared" si="115"/>
        <v>0</v>
      </c>
      <c r="AD427" s="28"/>
      <c r="AE427" s="28"/>
      <c r="AF427" s="76">
        <v>9535000</v>
      </c>
      <c r="AG427" s="29">
        <f t="shared" si="116"/>
        <v>9535000</v>
      </c>
      <c r="AH427" s="29">
        <f t="shared" si="117"/>
        <v>9535000</v>
      </c>
      <c r="AI427" s="109">
        <f t="shared" si="118"/>
        <v>1.4289656578129658E-2</v>
      </c>
      <c r="AJ427" s="109">
        <f t="shared" si="119"/>
        <v>1.0056240493671598E-3</v>
      </c>
    </row>
    <row r="428" spans="1:36" s="11" customFormat="1" ht="24.75" customHeight="1" outlineLevel="1" x14ac:dyDescent="0.25">
      <c r="A428" s="22">
        <v>16</v>
      </c>
      <c r="B428" s="22"/>
      <c r="C428" s="5" t="s">
        <v>1091</v>
      </c>
      <c r="D428" s="513">
        <v>44910</v>
      </c>
      <c r="E428" s="18" t="s">
        <v>534</v>
      </c>
      <c r="F428" s="74" t="s">
        <v>751</v>
      </c>
      <c r="G428" s="176" t="s">
        <v>752</v>
      </c>
      <c r="H428" s="442"/>
      <c r="I428" s="171"/>
      <c r="J428" s="629"/>
      <c r="K428" s="76">
        <v>12600000</v>
      </c>
      <c r="L428" s="44"/>
      <c r="M428" s="51"/>
      <c r="N428" s="443"/>
      <c r="O428" s="51"/>
      <c r="P428" s="167"/>
      <c r="Q428" s="167"/>
      <c r="R428" s="28"/>
      <c r="S428" s="28"/>
      <c r="T428" s="28"/>
      <c r="U428" s="29">
        <f t="shared" si="113"/>
        <v>0</v>
      </c>
      <c r="V428" s="28"/>
      <c r="W428" s="28"/>
      <c r="X428" s="28"/>
      <c r="Y428" s="29">
        <f t="shared" si="114"/>
        <v>0</v>
      </c>
      <c r="Z428" s="28"/>
      <c r="AA428" s="28"/>
      <c r="AB428" s="28"/>
      <c r="AC428" s="29">
        <f t="shared" si="115"/>
        <v>0</v>
      </c>
      <c r="AD428" s="28"/>
      <c r="AE428" s="28"/>
      <c r="AF428" s="76">
        <v>12600000</v>
      </c>
      <c r="AG428" s="29">
        <f t="shared" si="116"/>
        <v>12600000</v>
      </c>
      <c r="AH428" s="29">
        <f t="shared" si="117"/>
        <v>12600000</v>
      </c>
      <c r="AI428" s="109">
        <f t="shared" si="118"/>
        <v>1.8883028094854083E-2</v>
      </c>
      <c r="AJ428" s="109">
        <f t="shared" si="119"/>
        <v>1.3288791842712335E-3</v>
      </c>
    </row>
    <row r="429" spans="1:36" s="11" customFormat="1" ht="24.75" customHeight="1" outlineLevel="1" x14ac:dyDescent="0.25">
      <c r="A429" s="22">
        <v>17</v>
      </c>
      <c r="B429" s="22"/>
      <c r="C429" s="5" t="s">
        <v>1092</v>
      </c>
      <c r="D429" s="513">
        <v>44910</v>
      </c>
      <c r="E429" s="18" t="s">
        <v>535</v>
      </c>
      <c r="F429" s="74" t="s">
        <v>751</v>
      </c>
      <c r="G429" s="176" t="s">
        <v>752</v>
      </c>
      <c r="H429" s="442"/>
      <c r="I429" s="171"/>
      <c r="J429" s="629"/>
      <c r="K429" s="76">
        <v>12600000</v>
      </c>
      <c r="L429" s="44"/>
      <c r="M429" s="51"/>
      <c r="N429" s="443"/>
      <c r="O429" s="51"/>
      <c r="P429" s="167"/>
      <c r="Q429" s="167"/>
      <c r="R429" s="28"/>
      <c r="S429" s="28"/>
      <c r="T429" s="28"/>
      <c r="U429" s="29">
        <f t="shared" si="113"/>
        <v>0</v>
      </c>
      <c r="V429" s="28"/>
      <c r="W429" s="28"/>
      <c r="X429" s="28"/>
      <c r="Y429" s="29">
        <f t="shared" si="114"/>
        <v>0</v>
      </c>
      <c r="Z429" s="28"/>
      <c r="AA429" s="28"/>
      <c r="AB429" s="28"/>
      <c r="AC429" s="29">
        <f t="shared" si="115"/>
        <v>0</v>
      </c>
      <c r="AD429" s="28"/>
      <c r="AE429" s="28"/>
      <c r="AF429" s="76">
        <v>12600000</v>
      </c>
      <c r="AG429" s="29">
        <f t="shared" si="116"/>
        <v>12600000</v>
      </c>
      <c r="AH429" s="29">
        <f t="shared" si="117"/>
        <v>12600000</v>
      </c>
      <c r="AI429" s="109">
        <f t="shared" si="118"/>
        <v>1.8883028094854083E-2</v>
      </c>
      <c r="AJ429" s="109">
        <f t="shared" si="119"/>
        <v>1.3288791842712335E-3</v>
      </c>
    </row>
    <row r="430" spans="1:36" s="11" customFormat="1" ht="24.75" customHeight="1" outlineLevel="1" x14ac:dyDescent="0.25">
      <c r="A430" s="22">
        <v>18</v>
      </c>
      <c r="B430" s="22"/>
      <c r="C430" s="5" t="s">
        <v>1093</v>
      </c>
      <c r="D430" s="513">
        <v>44910</v>
      </c>
      <c r="E430" s="18" t="s">
        <v>559</v>
      </c>
      <c r="F430" s="74" t="s">
        <v>751</v>
      </c>
      <c r="G430" s="176" t="s">
        <v>752</v>
      </c>
      <c r="H430" s="442"/>
      <c r="I430" s="171"/>
      <c r="J430" s="629"/>
      <c r="K430" s="76">
        <v>9000000</v>
      </c>
      <c r="L430" s="44"/>
      <c r="M430" s="51"/>
      <c r="N430" s="443"/>
      <c r="O430" s="51"/>
      <c r="P430" s="167"/>
      <c r="Q430" s="167"/>
      <c r="R430" s="28"/>
      <c r="S430" s="28"/>
      <c r="T430" s="28"/>
      <c r="U430" s="29">
        <f t="shared" si="113"/>
        <v>0</v>
      </c>
      <c r="V430" s="28"/>
      <c r="W430" s="28"/>
      <c r="X430" s="28"/>
      <c r="Y430" s="29">
        <f t="shared" si="114"/>
        <v>0</v>
      </c>
      <c r="Z430" s="28"/>
      <c r="AA430" s="28"/>
      <c r="AB430" s="28"/>
      <c r="AC430" s="29">
        <f t="shared" si="115"/>
        <v>0</v>
      </c>
      <c r="AD430" s="28"/>
      <c r="AE430" s="28"/>
      <c r="AF430" s="76">
        <v>9000000</v>
      </c>
      <c r="AG430" s="29">
        <f t="shared" si="116"/>
        <v>9000000</v>
      </c>
      <c r="AH430" s="29">
        <f t="shared" si="117"/>
        <v>9000000</v>
      </c>
      <c r="AI430" s="109">
        <f t="shared" si="118"/>
        <v>1.3487877210610059E-2</v>
      </c>
      <c r="AJ430" s="109">
        <f t="shared" si="119"/>
        <v>9.4919941733659547E-4</v>
      </c>
    </row>
    <row r="431" spans="1:36" s="11" customFormat="1" ht="24.75" customHeight="1" outlineLevel="1" x14ac:dyDescent="0.25">
      <c r="A431" s="22">
        <v>19</v>
      </c>
      <c r="B431" s="22"/>
      <c r="C431" s="5" t="s">
        <v>1094</v>
      </c>
      <c r="D431" s="513">
        <v>44910</v>
      </c>
      <c r="E431" s="18" t="s">
        <v>537</v>
      </c>
      <c r="F431" s="74" t="s">
        <v>751</v>
      </c>
      <c r="G431" s="176" t="s">
        <v>752</v>
      </c>
      <c r="H431" s="442"/>
      <c r="I431" s="171"/>
      <c r="J431" s="629"/>
      <c r="K431" s="76">
        <v>11554000</v>
      </c>
      <c r="L431" s="44"/>
      <c r="M431" s="51"/>
      <c r="N431" s="443"/>
      <c r="O431" s="51"/>
      <c r="P431" s="167"/>
      <c r="Q431" s="167"/>
      <c r="R431" s="28"/>
      <c r="S431" s="28"/>
      <c r="T431" s="28"/>
      <c r="U431" s="29">
        <f t="shared" si="113"/>
        <v>0</v>
      </c>
      <c r="V431" s="28"/>
      <c r="W431" s="28"/>
      <c r="X431" s="28"/>
      <c r="Y431" s="29">
        <f t="shared" si="114"/>
        <v>0</v>
      </c>
      <c r="Z431" s="28"/>
      <c r="AA431" s="28"/>
      <c r="AB431" s="28"/>
      <c r="AC431" s="29">
        <f t="shared" si="115"/>
        <v>0</v>
      </c>
      <c r="AD431" s="28"/>
      <c r="AE431" s="28"/>
      <c r="AF431" s="76">
        <v>11554000</v>
      </c>
      <c r="AG431" s="29">
        <f t="shared" si="116"/>
        <v>11554000</v>
      </c>
      <c r="AH431" s="29">
        <f t="shared" si="117"/>
        <v>11554000</v>
      </c>
      <c r="AI431" s="109">
        <f t="shared" si="118"/>
        <v>1.7315437032376514E-2</v>
      </c>
      <c r="AJ431" s="109">
        <f t="shared" si="119"/>
        <v>1.218561118656336E-3</v>
      </c>
    </row>
    <row r="432" spans="1:36" s="11" customFormat="1" ht="24.75" customHeight="1" outlineLevel="1" x14ac:dyDescent="0.25">
      <c r="A432" s="22">
        <v>20</v>
      </c>
      <c r="B432" s="22"/>
      <c r="C432" s="333" t="s">
        <v>1095</v>
      </c>
      <c r="D432" s="513">
        <v>44910</v>
      </c>
      <c r="E432" s="18" t="s">
        <v>561</v>
      </c>
      <c r="F432" s="74" t="s">
        <v>751</v>
      </c>
      <c r="G432" s="176" t="s">
        <v>752</v>
      </c>
      <c r="H432" s="442"/>
      <c r="I432" s="171"/>
      <c r="J432" s="629"/>
      <c r="K432" s="76">
        <v>11604000</v>
      </c>
      <c r="L432" s="44"/>
      <c r="M432" s="51"/>
      <c r="N432" s="443"/>
      <c r="O432" s="51"/>
      <c r="P432" s="167"/>
      <c r="Q432" s="167"/>
      <c r="R432" s="28"/>
      <c r="S432" s="28"/>
      <c r="T432" s="28"/>
      <c r="U432" s="29">
        <f t="shared" si="113"/>
        <v>0</v>
      </c>
      <c r="V432" s="28"/>
      <c r="W432" s="28"/>
      <c r="X432" s="28"/>
      <c r="Y432" s="29">
        <f t="shared" si="114"/>
        <v>0</v>
      </c>
      <c r="Z432" s="28"/>
      <c r="AA432" s="28"/>
      <c r="AB432" s="28"/>
      <c r="AC432" s="29">
        <f t="shared" si="115"/>
        <v>0</v>
      </c>
      <c r="AD432" s="28"/>
      <c r="AE432" s="28"/>
      <c r="AF432" s="76">
        <v>11604000</v>
      </c>
      <c r="AG432" s="29">
        <f t="shared" si="116"/>
        <v>11604000</v>
      </c>
      <c r="AH432" s="29">
        <f t="shared" si="117"/>
        <v>11604000</v>
      </c>
      <c r="AI432" s="109">
        <f t="shared" si="118"/>
        <v>1.7390369683546569E-2</v>
      </c>
      <c r="AJ432" s="109">
        <f t="shared" si="119"/>
        <v>1.2238344487526503E-3</v>
      </c>
    </row>
    <row r="433" spans="1:36" s="11" customFormat="1" ht="24.75" customHeight="1" outlineLevel="1" x14ac:dyDescent="0.25">
      <c r="A433" s="22">
        <v>21</v>
      </c>
      <c r="B433" s="22"/>
      <c r="C433" s="333" t="s">
        <v>1096</v>
      </c>
      <c r="D433" s="513">
        <v>44910</v>
      </c>
      <c r="E433" s="18" t="s">
        <v>539</v>
      </c>
      <c r="F433" s="74" t="s">
        <v>751</v>
      </c>
      <c r="G433" s="176" t="s">
        <v>752</v>
      </c>
      <c r="H433" s="442"/>
      <c r="I433" s="171"/>
      <c r="J433" s="629"/>
      <c r="K433" s="76">
        <v>10800000</v>
      </c>
      <c r="L433" s="44"/>
      <c r="M433" s="51"/>
      <c r="N433" s="443"/>
      <c r="O433" s="51"/>
      <c r="P433" s="167"/>
      <c r="Q433" s="167"/>
      <c r="R433" s="28"/>
      <c r="S433" s="28"/>
      <c r="T433" s="28"/>
      <c r="U433" s="29">
        <f t="shared" si="113"/>
        <v>0</v>
      </c>
      <c r="V433" s="28"/>
      <c r="W433" s="28"/>
      <c r="X433" s="28"/>
      <c r="Y433" s="29">
        <f t="shared" si="114"/>
        <v>0</v>
      </c>
      <c r="Z433" s="28"/>
      <c r="AA433" s="28"/>
      <c r="AB433" s="28"/>
      <c r="AC433" s="29">
        <f t="shared" si="115"/>
        <v>0</v>
      </c>
      <c r="AD433" s="28"/>
      <c r="AE433" s="28"/>
      <c r="AF433" s="76">
        <v>10800000</v>
      </c>
      <c r="AG433" s="29">
        <f t="shared" si="116"/>
        <v>10800000</v>
      </c>
      <c r="AH433" s="29">
        <f t="shared" si="117"/>
        <v>10800000</v>
      </c>
      <c r="AI433" s="109">
        <f t="shared" si="118"/>
        <v>1.6185452652732073E-2</v>
      </c>
      <c r="AJ433" s="109">
        <f t="shared" si="119"/>
        <v>1.1390393008039144E-3</v>
      </c>
    </row>
    <row r="434" spans="1:36" s="11" customFormat="1" ht="24.75" customHeight="1" outlineLevel="1" x14ac:dyDescent="0.25">
      <c r="A434" s="22">
        <v>22</v>
      </c>
      <c r="B434" s="22"/>
      <c r="C434" s="333" t="s">
        <v>1097</v>
      </c>
      <c r="D434" s="513">
        <v>44910</v>
      </c>
      <c r="E434" s="18" t="s">
        <v>563</v>
      </c>
      <c r="F434" s="74" t="s">
        <v>751</v>
      </c>
      <c r="G434" s="176" t="s">
        <v>752</v>
      </c>
      <c r="H434" s="442"/>
      <c r="I434" s="171"/>
      <c r="J434" s="629"/>
      <c r="K434" s="76">
        <v>12600000</v>
      </c>
      <c r="L434" s="44"/>
      <c r="M434" s="51"/>
      <c r="N434" s="443"/>
      <c r="O434" s="51"/>
      <c r="P434" s="167"/>
      <c r="Q434" s="167"/>
      <c r="R434" s="28"/>
      <c r="S434" s="28"/>
      <c r="T434" s="28"/>
      <c r="U434" s="29">
        <f t="shared" si="113"/>
        <v>0</v>
      </c>
      <c r="V434" s="28"/>
      <c r="W434" s="28"/>
      <c r="X434" s="28"/>
      <c r="Y434" s="29">
        <f t="shared" si="114"/>
        <v>0</v>
      </c>
      <c r="Z434" s="28"/>
      <c r="AA434" s="28"/>
      <c r="AB434" s="28"/>
      <c r="AC434" s="29">
        <f t="shared" si="115"/>
        <v>0</v>
      </c>
      <c r="AD434" s="28"/>
      <c r="AE434" s="28"/>
      <c r="AF434" s="76">
        <v>12600000</v>
      </c>
      <c r="AG434" s="29">
        <f t="shared" si="116"/>
        <v>12600000</v>
      </c>
      <c r="AH434" s="29">
        <f t="shared" si="117"/>
        <v>12600000</v>
      </c>
      <c r="AI434" s="109">
        <f t="shared" si="118"/>
        <v>1.8883028094854083E-2</v>
      </c>
      <c r="AJ434" s="109">
        <f t="shared" si="119"/>
        <v>1.3288791842712335E-3</v>
      </c>
    </row>
    <row r="435" spans="1:36" s="11" customFormat="1" ht="24.75" customHeight="1" outlineLevel="1" x14ac:dyDescent="0.25">
      <c r="A435" s="22">
        <v>23</v>
      </c>
      <c r="B435" s="22"/>
      <c r="C435" s="333" t="s">
        <v>1098</v>
      </c>
      <c r="D435" s="513">
        <v>44910</v>
      </c>
      <c r="E435" s="18" t="s">
        <v>565</v>
      </c>
      <c r="F435" s="74" t="s">
        <v>751</v>
      </c>
      <c r="G435" s="176" t="s">
        <v>752</v>
      </c>
      <c r="H435" s="442"/>
      <c r="I435" s="171"/>
      <c r="J435" s="629"/>
      <c r="K435" s="76">
        <v>10800000</v>
      </c>
      <c r="L435" s="44"/>
      <c r="M435" s="51"/>
      <c r="N435" s="443"/>
      <c r="O435" s="51"/>
      <c r="P435" s="167"/>
      <c r="Q435" s="167"/>
      <c r="R435" s="28"/>
      <c r="S435" s="28"/>
      <c r="T435" s="28"/>
      <c r="U435" s="29">
        <f t="shared" si="113"/>
        <v>0</v>
      </c>
      <c r="V435" s="28"/>
      <c r="W435" s="28"/>
      <c r="X435" s="28"/>
      <c r="Y435" s="29">
        <f t="shared" si="114"/>
        <v>0</v>
      </c>
      <c r="Z435" s="28"/>
      <c r="AA435" s="28"/>
      <c r="AB435" s="28"/>
      <c r="AC435" s="29">
        <f t="shared" si="115"/>
        <v>0</v>
      </c>
      <c r="AD435" s="28"/>
      <c r="AE435" s="28"/>
      <c r="AF435" s="76">
        <v>10800000</v>
      </c>
      <c r="AG435" s="29">
        <f t="shared" si="116"/>
        <v>10800000</v>
      </c>
      <c r="AH435" s="29">
        <f t="shared" si="117"/>
        <v>10800000</v>
      </c>
      <c r="AI435" s="109">
        <f t="shared" si="118"/>
        <v>1.6185452652732073E-2</v>
      </c>
      <c r="AJ435" s="109">
        <f t="shared" si="119"/>
        <v>1.1390393008039144E-3</v>
      </c>
    </row>
    <row r="436" spans="1:36" s="11" customFormat="1" ht="24.75" customHeight="1" outlineLevel="1" x14ac:dyDescent="0.25">
      <c r="A436" s="22">
        <v>24</v>
      </c>
      <c r="B436" s="22"/>
      <c r="C436" s="333" t="s">
        <v>1099</v>
      </c>
      <c r="D436" s="513">
        <v>44910</v>
      </c>
      <c r="E436" s="18" t="s">
        <v>567</v>
      </c>
      <c r="F436" s="74" t="s">
        <v>751</v>
      </c>
      <c r="G436" s="176" t="s">
        <v>752</v>
      </c>
      <c r="H436" s="442"/>
      <c r="I436" s="171"/>
      <c r="J436" s="629"/>
      <c r="K436" s="76">
        <v>9000000</v>
      </c>
      <c r="L436" s="44"/>
      <c r="M436" s="51"/>
      <c r="N436" s="443"/>
      <c r="O436" s="51"/>
      <c r="P436" s="167"/>
      <c r="Q436" s="167"/>
      <c r="R436" s="28"/>
      <c r="S436" s="28"/>
      <c r="T436" s="28"/>
      <c r="U436" s="29">
        <f t="shared" si="113"/>
        <v>0</v>
      </c>
      <c r="V436" s="28"/>
      <c r="W436" s="28"/>
      <c r="X436" s="28"/>
      <c r="Y436" s="29">
        <f t="shared" si="114"/>
        <v>0</v>
      </c>
      <c r="Z436" s="28"/>
      <c r="AA436" s="28"/>
      <c r="AB436" s="28"/>
      <c r="AC436" s="29">
        <f t="shared" si="115"/>
        <v>0</v>
      </c>
      <c r="AD436" s="28"/>
      <c r="AE436" s="28"/>
      <c r="AF436" s="76">
        <v>9000000</v>
      </c>
      <c r="AG436" s="29">
        <f t="shared" si="116"/>
        <v>9000000</v>
      </c>
      <c r="AH436" s="29">
        <f t="shared" si="117"/>
        <v>9000000</v>
      </c>
      <c r="AI436" s="109">
        <f t="shared" si="118"/>
        <v>1.3487877210610059E-2</v>
      </c>
      <c r="AJ436" s="109">
        <f t="shared" si="119"/>
        <v>9.4919941733659547E-4</v>
      </c>
    </row>
    <row r="437" spans="1:36" s="11" customFormat="1" ht="24.75" customHeight="1" outlineLevel="1" x14ac:dyDescent="0.25">
      <c r="A437" s="22">
        <v>25</v>
      </c>
      <c r="B437" s="22"/>
      <c r="C437" s="333" t="s">
        <v>1100</v>
      </c>
      <c r="D437" s="513">
        <v>44910</v>
      </c>
      <c r="E437" s="18" t="s">
        <v>569</v>
      </c>
      <c r="F437" s="74" t="s">
        <v>751</v>
      </c>
      <c r="G437" s="176" t="s">
        <v>752</v>
      </c>
      <c r="H437" s="442"/>
      <c r="I437" s="171"/>
      <c r="J437" s="629"/>
      <c r="K437" s="76">
        <v>11109000</v>
      </c>
      <c r="L437" s="44"/>
      <c r="M437" s="51"/>
      <c r="N437" s="443"/>
      <c r="O437" s="51"/>
      <c r="P437" s="167"/>
      <c r="Q437" s="167"/>
      <c r="R437" s="28"/>
      <c r="S437" s="28"/>
      <c r="T437" s="28"/>
      <c r="U437" s="29">
        <f t="shared" si="113"/>
        <v>0</v>
      </c>
      <c r="V437" s="28"/>
      <c r="W437" s="28"/>
      <c r="X437" s="28"/>
      <c r="Y437" s="29">
        <f t="shared" si="114"/>
        <v>0</v>
      </c>
      <c r="Z437" s="28"/>
      <c r="AA437" s="28"/>
      <c r="AB437" s="28"/>
      <c r="AC437" s="29">
        <f t="shared" si="115"/>
        <v>0</v>
      </c>
      <c r="AD437" s="28"/>
      <c r="AE437" s="28"/>
      <c r="AF437" s="76">
        <v>11109000</v>
      </c>
      <c r="AG437" s="29">
        <f t="shared" si="116"/>
        <v>11109000</v>
      </c>
      <c r="AH437" s="29">
        <f t="shared" si="117"/>
        <v>11109000</v>
      </c>
      <c r="AI437" s="109">
        <f t="shared" si="118"/>
        <v>1.6648536436963016E-2</v>
      </c>
      <c r="AJ437" s="109">
        <f t="shared" si="119"/>
        <v>1.1716284807991376E-3</v>
      </c>
    </row>
    <row r="438" spans="1:36" s="11" customFormat="1" ht="24.75" customHeight="1" outlineLevel="1" x14ac:dyDescent="0.25">
      <c r="A438" s="22">
        <v>26</v>
      </c>
      <c r="B438" s="22"/>
      <c r="C438" s="333" t="s">
        <v>1101</v>
      </c>
      <c r="D438" s="513">
        <v>44910</v>
      </c>
      <c r="E438" s="18" t="s">
        <v>541</v>
      </c>
      <c r="F438" s="74" t="s">
        <v>751</v>
      </c>
      <c r="G438" s="176" t="s">
        <v>752</v>
      </c>
      <c r="H438" s="442"/>
      <c r="I438" s="171"/>
      <c r="J438" s="629"/>
      <c r="K438" s="76">
        <v>9000000</v>
      </c>
      <c r="L438" s="44"/>
      <c r="M438" s="51"/>
      <c r="N438" s="443"/>
      <c r="O438" s="51"/>
      <c r="P438" s="167"/>
      <c r="Q438" s="167"/>
      <c r="R438" s="28"/>
      <c r="S438" s="28"/>
      <c r="T438" s="28"/>
      <c r="U438" s="29">
        <f t="shared" si="113"/>
        <v>0</v>
      </c>
      <c r="V438" s="28"/>
      <c r="W438" s="28"/>
      <c r="X438" s="28"/>
      <c r="Y438" s="29">
        <f t="shared" si="114"/>
        <v>0</v>
      </c>
      <c r="Z438" s="28"/>
      <c r="AA438" s="28"/>
      <c r="AB438" s="28"/>
      <c r="AC438" s="29">
        <f t="shared" si="115"/>
        <v>0</v>
      </c>
      <c r="AD438" s="28"/>
      <c r="AE438" s="28"/>
      <c r="AF438" s="76">
        <v>9000000</v>
      </c>
      <c r="AG438" s="29">
        <f t="shared" si="116"/>
        <v>9000000</v>
      </c>
      <c r="AH438" s="29">
        <f t="shared" si="117"/>
        <v>9000000</v>
      </c>
      <c r="AI438" s="109">
        <f t="shared" si="118"/>
        <v>1.3487877210610059E-2</v>
      </c>
      <c r="AJ438" s="109">
        <f t="shared" si="119"/>
        <v>9.4919941733659547E-4</v>
      </c>
    </row>
    <row r="439" spans="1:36" s="11" customFormat="1" ht="24.75" customHeight="1" outlineLevel="1" x14ac:dyDescent="0.25">
      <c r="A439" s="22">
        <v>27</v>
      </c>
      <c r="B439" s="22"/>
      <c r="C439" s="333" t="s">
        <v>1102</v>
      </c>
      <c r="D439" s="513">
        <v>44910</v>
      </c>
      <c r="E439" s="18" t="s">
        <v>543</v>
      </c>
      <c r="F439" s="74" t="s">
        <v>751</v>
      </c>
      <c r="G439" s="176" t="s">
        <v>752</v>
      </c>
      <c r="H439" s="442"/>
      <c r="I439" s="171"/>
      <c r="J439" s="629"/>
      <c r="K439" s="76">
        <v>12051031</v>
      </c>
      <c r="L439" s="44"/>
      <c r="M439" s="51"/>
      <c r="N439" s="443"/>
      <c r="O439" s="51"/>
      <c r="P439" s="167"/>
      <c r="Q439" s="167"/>
      <c r="R439" s="28"/>
      <c r="S439" s="28"/>
      <c r="T439" s="28"/>
      <c r="U439" s="29">
        <f t="shared" si="113"/>
        <v>0</v>
      </c>
      <c r="V439" s="28"/>
      <c r="W439" s="28"/>
      <c r="X439" s="28"/>
      <c r="Y439" s="29">
        <f t="shared" si="114"/>
        <v>0</v>
      </c>
      <c r="Z439" s="28"/>
      <c r="AA439" s="28"/>
      <c r="AB439" s="28"/>
      <c r="AC439" s="29">
        <f t="shared" si="115"/>
        <v>0</v>
      </c>
      <c r="AD439" s="28"/>
      <c r="AE439" s="28"/>
      <c r="AF439" s="76">
        <v>12051031</v>
      </c>
      <c r="AG439" s="29">
        <f t="shared" si="116"/>
        <v>12051031</v>
      </c>
      <c r="AH439" s="29">
        <f t="shared" si="117"/>
        <v>12051031</v>
      </c>
      <c r="AI439" s="109">
        <f t="shared" si="118"/>
        <v>1.8060314043250595E-2</v>
      </c>
      <c r="AJ439" s="109">
        <f t="shared" si="119"/>
        <v>1.2709812892783611E-3</v>
      </c>
    </row>
    <row r="440" spans="1:36" s="11" customFormat="1" ht="24.75" customHeight="1" outlineLevel="1" x14ac:dyDescent="0.25">
      <c r="A440" s="22">
        <v>28</v>
      </c>
      <c r="B440" s="22"/>
      <c r="C440" s="333" t="s">
        <v>1103</v>
      </c>
      <c r="D440" s="513">
        <v>44910</v>
      </c>
      <c r="E440" s="18" t="s">
        <v>571</v>
      </c>
      <c r="F440" s="74" t="s">
        <v>751</v>
      </c>
      <c r="G440" s="176" t="s">
        <v>752</v>
      </c>
      <c r="H440" s="442"/>
      <c r="I440" s="171"/>
      <c r="J440" s="629"/>
      <c r="K440" s="76">
        <v>9535000</v>
      </c>
      <c r="L440" s="44"/>
      <c r="M440" s="51"/>
      <c r="N440" s="443"/>
      <c r="O440" s="51"/>
      <c r="P440" s="167"/>
      <c r="Q440" s="167"/>
      <c r="R440" s="28"/>
      <c r="S440" s="28"/>
      <c r="T440" s="28"/>
      <c r="U440" s="29">
        <f t="shared" si="113"/>
        <v>0</v>
      </c>
      <c r="V440" s="28"/>
      <c r="W440" s="28"/>
      <c r="X440" s="28"/>
      <c r="Y440" s="29">
        <f t="shared" si="114"/>
        <v>0</v>
      </c>
      <c r="Z440" s="28"/>
      <c r="AA440" s="28"/>
      <c r="AB440" s="28"/>
      <c r="AC440" s="29">
        <f t="shared" si="115"/>
        <v>0</v>
      </c>
      <c r="AD440" s="28"/>
      <c r="AE440" s="28"/>
      <c r="AF440" s="76">
        <v>9535000</v>
      </c>
      <c r="AG440" s="29">
        <f t="shared" si="116"/>
        <v>9535000</v>
      </c>
      <c r="AH440" s="29">
        <f t="shared" si="117"/>
        <v>9535000</v>
      </c>
      <c r="AI440" s="109">
        <f t="shared" si="118"/>
        <v>1.4289656578129658E-2</v>
      </c>
      <c r="AJ440" s="109">
        <f t="shared" si="119"/>
        <v>1.0056240493671598E-3</v>
      </c>
    </row>
    <row r="441" spans="1:36" s="11" customFormat="1" ht="24.75" customHeight="1" outlineLevel="1" x14ac:dyDescent="0.25">
      <c r="A441" s="22">
        <v>29</v>
      </c>
      <c r="B441" s="22"/>
      <c r="C441" s="333" t="s">
        <v>1104</v>
      </c>
      <c r="D441" s="513">
        <v>44910</v>
      </c>
      <c r="E441" s="18" t="s">
        <v>573</v>
      </c>
      <c r="F441" s="74" t="s">
        <v>751</v>
      </c>
      <c r="G441" s="176" t="s">
        <v>752</v>
      </c>
      <c r="H441" s="442"/>
      <c r="I441" s="171"/>
      <c r="J441" s="629"/>
      <c r="K441" s="76">
        <v>10800000</v>
      </c>
      <c r="L441" s="44"/>
      <c r="M441" s="51"/>
      <c r="N441" s="443"/>
      <c r="O441" s="51"/>
      <c r="P441" s="167"/>
      <c r="Q441" s="167"/>
      <c r="R441" s="28"/>
      <c r="S441" s="28"/>
      <c r="T441" s="28"/>
      <c r="U441" s="29">
        <f t="shared" si="113"/>
        <v>0</v>
      </c>
      <c r="V441" s="28"/>
      <c r="W441" s="28"/>
      <c r="X441" s="28"/>
      <c r="Y441" s="29">
        <f t="shared" si="114"/>
        <v>0</v>
      </c>
      <c r="Z441" s="28"/>
      <c r="AA441" s="28"/>
      <c r="AB441" s="28"/>
      <c r="AC441" s="29">
        <f t="shared" si="115"/>
        <v>0</v>
      </c>
      <c r="AD441" s="28"/>
      <c r="AE441" s="28"/>
      <c r="AF441" s="76">
        <v>10800000</v>
      </c>
      <c r="AG441" s="29">
        <f t="shared" si="116"/>
        <v>10800000</v>
      </c>
      <c r="AH441" s="29">
        <f t="shared" si="117"/>
        <v>10800000</v>
      </c>
      <c r="AI441" s="109">
        <f t="shared" si="118"/>
        <v>1.6185452652732073E-2</v>
      </c>
      <c r="AJ441" s="109">
        <f t="shared" si="119"/>
        <v>1.1390393008039144E-3</v>
      </c>
    </row>
    <row r="442" spans="1:36" s="11" customFormat="1" ht="24.75" customHeight="1" outlineLevel="1" x14ac:dyDescent="0.25">
      <c r="A442" s="22">
        <v>30</v>
      </c>
      <c r="B442" s="22"/>
      <c r="C442" s="333" t="s">
        <v>1105</v>
      </c>
      <c r="D442" s="513">
        <v>44910</v>
      </c>
      <c r="E442" s="18" t="s">
        <v>545</v>
      </c>
      <c r="F442" s="74" t="s">
        <v>751</v>
      </c>
      <c r="G442" s="176" t="s">
        <v>752</v>
      </c>
      <c r="H442" s="442"/>
      <c r="I442" s="171"/>
      <c r="J442" s="629"/>
      <c r="K442" s="76">
        <v>11123000</v>
      </c>
      <c r="L442" s="44"/>
      <c r="M442" s="51"/>
      <c r="N442" s="443"/>
      <c r="O442" s="51"/>
      <c r="P442" s="167"/>
      <c r="Q442" s="167"/>
      <c r="R442" s="28"/>
      <c r="S442" s="28"/>
      <c r="T442" s="28"/>
      <c r="U442" s="29">
        <f t="shared" si="113"/>
        <v>0</v>
      </c>
      <c r="V442" s="28"/>
      <c r="W442" s="28"/>
      <c r="X442" s="28"/>
      <c r="Y442" s="29">
        <f t="shared" si="114"/>
        <v>0</v>
      </c>
      <c r="Z442" s="28"/>
      <c r="AA442" s="28"/>
      <c r="AB442" s="28"/>
      <c r="AC442" s="29">
        <f t="shared" si="115"/>
        <v>0</v>
      </c>
      <c r="AD442" s="28"/>
      <c r="AE442" s="28"/>
      <c r="AF442" s="76">
        <v>11123000</v>
      </c>
      <c r="AG442" s="29">
        <f t="shared" si="116"/>
        <v>11123000</v>
      </c>
      <c r="AH442" s="29">
        <f t="shared" si="117"/>
        <v>11123000</v>
      </c>
      <c r="AI442" s="109">
        <f t="shared" si="118"/>
        <v>1.6669517579290635E-2</v>
      </c>
      <c r="AJ442" s="109">
        <f t="shared" si="119"/>
        <v>1.1731050132261056E-3</v>
      </c>
    </row>
    <row r="443" spans="1:36" s="11" customFormat="1" ht="24.75" customHeight="1" outlineLevel="1" x14ac:dyDescent="0.25">
      <c r="A443" s="22">
        <v>31</v>
      </c>
      <c r="B443" s="22"/>
      <c r="C443" s="333" t="s">
        <v>1106</v>
      </c>
      <c r="D443" s="513">
        <v>44503</v>
      </c>
      <c r="E443" s="18" t="s">
        <v>547</v>
      </c>
      <c r="F443" s="74" t="s">
        <v>751</v>
      </c>
      <c r="G443" s="176" t="s">
        <v>752</v>
      </c>
      <c r="H443" s="442"/>
      <c r="I443" s="171"/>
      <c r="J443" s="629"/>
      <c r="K443" s="76">
        <v>9555398</v>
      </c>
      <c r="L443" s="44"/>
      <c r="M443" s="51"/>
      <c r="N443" s="443"/>
      <c r="O443" s="51"/>
      <c r="P443" s="167"/>
      <c r="Q443" s="167"/>
      <c r="R443" s="28"/>
      <c r="S443" s="28"/>
      <c r="T443" s="28"/>
      <c r="U443" s="29">
        <f t="shared" si="113"/>
        <v>0</v>
      </c>
      <c r="V443" s="28"/>
      <c r="W443" s="28"/>
      <c r="X443" s="28"/>
      <c r="Y443" s="29">
        <f t="shared" si="114"/>
        <v>0</v>
      </c>
      <c r="Z443" s="28"/>
      <c r="AA443" s="28"/>
      <c r="AB443" s="28"/>
      <c r="AC443" s="29">
        <f t="shared" si="115"/>
        <v>0</v>
      </c>
      <c r="AD443" s="28"/>
      <c r="AE443" s="28"/>
      <c r="AF443" s="76">
        <v>9555398</v>
      </c>
      <c r="AG443" s="29">
        <f t="shared" si="116"/>
        <v>9555398</v>
      </c>
      <c r="AH443" s="29">
        <f t="shared" si="117"/>
        <v>9555398</v>
      </c>
      <c r="AI443" s="109">
        <f t="shared" si="118"/>
        <v>1.4320226102500994E-2</v>
      </c>
      <c r="AJ443" s="109">
        <f t="shared" si="119"/>
        <v>1.0077753571132522E-3</v>
      </c>
    </row>
    <row r="444" spans="1:36" s="11" customFormat="1" ht="24.75" customHeight="1" outlineLevel="1" x14ac:dyDescent="0.25">
      <c r="A444" s="22">
        <v>32</v>
      </c>
      <c r="B444" s="22"/>
      <c r="C444" s="333" t="s">
        <v>181</v>
      </c>
      <c r="D444" s="513">
        <v>44510</v>
      </c>
      <c r="E444" s="18" t="s">
        <v>516</v>
      </c>
      <c r="F444" s="74" t="s">
        <v>751</v>
      </c>
      <c r="G444" s="176" t="s">
        <v>752</v>
      </c>
      <c r="H444" s="442"/>
      <c r="I444" s="171"/>
      <c r="J444" s="629"/>
      <c r="K444" s="76">
        <v>10237926</v>
      </c>
      <c r="L444" s="44"/>
      <c r="M444" s="51"/>
      <c r="N444" s="443"/>
      <c r="O444" s="51"/>
      <c r="P444" s="167"/>
      <c r="Q444" s="167"/>
      <c r="R444" s="28"/>
      <c r="S444" s="28"/>
      <c r="T444" s="28"/>
      <c r="U444" s="29">
        <f t="shared" si="113"/>
        <v>0</v>
      </c>
      <c r="V444" s="28"/>
      <c r="W444" s="28"/>
      <c r="X444" s="28"/>
      <c r="Y444" s="29">
        <f t="shared" si="114"/>
        <v>0</v>
      </c>
      <c r="Z444" s="28"/>
      <c r="AA444" s="28"/>
      <c r="AB444" s="28"/>
      <c r="AC444" s="29">
        <f t="shared" si="115"/>
        <v>0</v>
      </c>
      <c r="AD444" s="28"/>
      <c r="AE444" s="28"/>
      <c r="AF444" s="76">
        <v>10237926</v>
      </c>
      <c r="AG444" s="29">
        <f t="shared" si="116"/>
        <v>10237926</v>
      </c>
      <c r="AH444" s="29">
        <f t="shared" si="117"/>
        <v>10237926</v>
      </c>
      <c r="AI444" s="109">
        <f t="shared" si="118"/>
        <v>1.5343098753256913E-2</v>
      </c>
      <c r="AJ444" s="109">
        <f t="shared" si="119"/>
        <v>1.0797592659927979E-3</v>
      </c>
    </row>
    <row r="445" spans="1:36" s="11" customFormat="1" ht="24.75" customHeight="1" outlineLevel="1" x14ac:dyDescent="0.25">
      <c r="A445" s="22">
        <v>33</v>
      </c>
      <c r="B445" s="22"/>
      <c r="C445" s="333" t="s">
        <v>197</v>
      </c>
      <c r="D445" s="513">
        <v>44517</v>
      </c>
      <c r="E445" s="18" t="s">
        <v>518</v>
      </c>
      <c r="F445" s="74" t="s">
        <v>751</v>
      </c>
      <c r="G445" s="176" t="s">
        <v>752</v>
      </c>
      <c r="H445" s="442"/>
      <c r="I445" s="171"/>
      <c r="J445" s="629"/>
      <c r="K445" s="76">
        <v>10237926</v>
      </c>
      <c r="L445" s="44"/>
      <c r="M445" s="51"/>
      <c r="N445" s="443"/>
      <c r="O445" s="51"/>
      <c r="P445" s="167"/>
      <c r="Q445" s="167"/>
      <c r="R445" s="28"/>
      <c r="S445" s="28"/>
      <c r="T445" s="28"/>
      <c r="U445" s="29">
        <f t="shared" si="113"/>
        <v>0</v>
      </c>
      <c r="V445" s="28"/>
      <c r="W445" s="28"/>
      <c r="X445" s="28"/>
      <c r="Y445" s="29">
        <f t="shared" si="114"/>
        <v>0</v>
      </c>
      <c r="Z445" s="28"/>
      <c r="AA445" s="28"/>
      <c r="AB445" s="28"/>
      <c r="AC445" s="29">
        <f t="shared" si="115"/>
        <v>0</v>
      </c>
      <c r="AD445" s="28"/>
      <c r="AE445" s="28"/>
      <c r="AF445" s="76">
        <v>10237926</v>
      </c>
      <c r="AG445" s="29">
        <f t="shared" si="116"/>
        <v>10237926</v>
      </c>
      <c r="AH445" s="29">
        <f t="shared" si="117"/>
        <v>10237926</v>
      </c>
      <c r="AI445" s="109">
        <f t="shared" si="118"/>
        <v>1.5343098753256913E-2</v>
      </c>
      <c r="AJ445" s="109">
        <f t="shared" si="119"/>
        <v>1.0797592659927979E-3</v>
      </c>
    </row>
    <row r="446" spans="1:36" s="11" customFormat="1" ht="24.75" customHeight="1" outlineLevel="1" x14ac:dyDescent="0.25">
      <c r="A446" s="22">
        <v>34</v>
      </c>
      <c r="B446" s="22"/>
      <c r="C446" s="333" t="s">
        <v>1107</v>
      </c>
      <c r="D446" s="513">
        <v>44517</v>
      </c>
      <c r="E446" s="18" t="s">
        <v>549</v>
      </c>
      <c r="F446" s="74" t="s">
        <v>751</v>
      </c>
      <c r="G446" s="176" t="s">
        <v>752</v>
      </c>
      <c r="H446" s="442"/>
      <c r="I446" s="171"/>
      <c r="J446" s="629"/>
      <c r="K446" s="76">
        <v>10237926</v>
      </c>
      <c r="L446" s="44"/>
      <c r="M446" s="51"/>
      <c r="N446" s="443"/>
      <c r="O446" s="51"/>
      <c r="P446" s="167"/>
      <c r="Q446" s="167"/>
      <c r="R446" s="28"/>
      <c r="S446" s="28"/>
      <c r="T446" s="28"/>
      <c r="U446" s="29">
        <f t="shared" si="113"/>
        <v>0</v>
      </c>
      <c r="V446" s="28"/>
      <c r="W446" s="28"/>
      <c r="X446" s="28"/>
      <c r="Y446" s="29">
        <f t="shared" si="114"/>
        <v>0</v>
      </c>
      <c r="Z446" s="28"/>
      <c r="AA446" s="28"/>
      <c r="AB446" s="28"/>
      <c r="AC446" s="29">
        <f t="shared" si="115"/>
        <v>0</v>
      </c>
      <c r="AD446" s="28"/>
      <c r="AE446" s="28"/>
      <c r="AF446" s="76">
        <v>10237926</v>
      </c>
      <c r="AG446" s="29">
        <f t="shared" si="116"/>
        <v>10237926</v>
      </c>
      <c r="AH446" s="29">
        <f t="shared" si="117"/>
        <v>10237926</v>
      </c>
      <c r="AI446" s="109">
        <f t="shared" si="118"/>
        <v>1.5343098753256913E-2</v>
      </c>
      <c r="AJ446" s="109">
        <f t="shared" si="119"/>
        <v>1.0797592659927979E-3</v>
      </c>
    </row>
    <row r="447" spans="1:36" s="11" customFormat="1" ht="24.75" customHeight="1" outlineLevel="1" x14ac:dyDescent="0.25">
      <c r="A447" s="22">
        <v>35</v>
      </c>
      <c r="B447" s="22"/>
      <c r="C447" s="333" t="s">
        <v>1108</v>
      </c>
      <c r="D447" s="513">
        <v>44517</v>
      </c>
      <c r="E447" s="18" t="s">
        <v>520</v>
      </c>
      <c r="F447" s="74" t="s">
        <v>751</v>
      </c>
      <c r="G447" s="176" t="s">
        <v>752</v>
      </c>
      <c r="H447" s="442"/>
      <c r="I447" s="171"/>
      <c r="J447" s="629"/>
      <c r="K447" s="76">
        <v>10237926</v>
      </c>
      <c r="L447" s="44"/>
      <c r="M447" s="51"/>
      <c r="N447" s="443"/>
      <c r="O447" s="51"/>
      <c r="P447" s="167"/>
      <c r="Q447" s="167"/>
      <c r="R447" s="28"/>
      <c r="S447" s="28"/>
      <c r="T447" s="28"/>
      <c r="U447" s="29">
        <f t="shared" si="113"/>
        <v>0</v>
      </c>
      <c r="V447" s="28"/>
      <c r="W447" s="28"/>
      <c r="X447" s="28"/>
      <c r="Y447" s="29">
        <f t="shared" si="114"/>
        <v>0</v>
      </c>
      <c r="Z447" s="28"/>
      <c r="AA447" s="28"/>
      <c r="AB447" s="28"/>
      <c r="AC447" s="29">
        <f t="shared" si="115"/>
        <v>0</v>
      </c>
      <c r="AD447" s="28"/>
      <c r="AE447" s="28"/>
      <c r="AF447" s="76">
        <v>10237926</v>
      </c>
      <c r="AG447" s="29">
        <f t="shared" si="116"/>
        <v>10237926</v>
      </c>
      <c r="AH447" s="29">
        <f t="shared" si="117"/>
        <v>10237926</v>
      </c>
      <c r="AI447" s="109">
        <f t="shared" si="118"/>
        <v>1.5343098753256913E-2</v>
      </c>
      <c r="AJ447" s="109">
        <f t="shared" si="119"/>
        <v>1.0797592659927979E-3</v>
      </c>
    </row>
    <row r="448" spans="1:36" s="11" customFormat="1" ht="24.75" customHeight="1" outlineLevel="1" x14ac:dyDescent="0.25">
      <c r="A448" s="22">
        <v>36</v>
      </c>
      <c r="B448" s="22"/>
      <c r="C448" s="333" t="s">
        <v>1109</v>
      </c>
      <c r="D448" s="513">
        <v>44517</v>
      </c>
      <c r="E448" s="18" t="s">
        <v>522</v>
      </c>
      <c r="F448" s="74" t="s">
        <v>751</v>
      </c>
      <c r="G448" s="176" t="s">
        <v>752</v>
      </c>
      <c r="H448" s="442"/>
      <c r="I448" s="171"/>
      <c r="J448" s="629"/>
      <c r="K448" s="76">
        <v>10237926</v>
      </c>
      <c r="L448" s="44"/>
      <c r="M448" s="51"/>
      <c r="N448" s="443"/>
      <c r="O448" s="51"/>
      <c r="P448" s="167"/>
      <c r="Q448" s="167"/>
      <c r="R448" s="28"/>
      <c r="S448" s="28"/>
      <c r="T448" s="28"/>
      <c r="U448" s="29">
        <f t="shared" si="113"/>
        <v>0</v>
      </c>
      <c r="V448" s="28"/>
      <c r="W448" s="28"/>
      <c r="X448" s="28"/>
      <c r="Y448" s="29">
        <f t="shared" si="114"/>
        <v>0</v>
      </c>
      <c r="Z448" s="28"/>
      <c r="AA448" s="28"/>
      <c r="AB448" s="28"/>
      <c r="AC448" s="29">
        <f t="shared" si="115"/>
        <v>0</v>
      </c>
      <c r="AD448" s="28"/>
      <c r="AE448" s="28"/>
      <c r="AF448" s="76">
        <v>10237926</v>
      </c>
      <c r="AG448" s="29">
        <f t="shared" si="116"/>
        <v>10237926</v>
      </c>
      <c r="AH448" s="29">
        <f t="shared" si="117"/>
        <v>10237926</v>
      </c>
      <c r="AI448" s="109">
        <f t="shared" si="118"/>
        <v>1.5343098753256913E-2</v>
      </c>
      <c r="AJ448" s="109">
        <f t="shared" si="119"/>
        <v>1.0797592659927979E-3</v>
      </c>
    </row>
    <row r="449" spans="1:36" s="11" customFormat="1" ht="24.75" customHeight="1" outlineLevel="1" x14ac:dyDescent="0.25">
      <c r="A449" s="22">
        <v>37</v>
      </c>
      <c r="B449" s="22"/>
      <c r="C449" s="333" t="s">
        <v>1110</v>
      </c>
      <c r="D449" s="513">
        <v>44554</v>
      </c>
      <c r="E449" s="18" t="s">
        <v>524</v>
      </c>
      <c r="F449" s="74" t="s">
        <v>751</v>
      </c>
      <c r="G449" s="176" t="s">
        <v>752</v>
      </c>
      <c r="H449" s="442"/>
      <c r="I449" s="171"/>
      <c r="J449" s="629"/>
      <c r="K449" s="76">
        <v>10237926</v>
      </c>
      <c r="L449" s="44"/>
      <c r="M449" s="51"/>
      <c r="N449" s="443"/>
      <c r="O449" s="51"/>
      <c r="P449" s="167"/>
      <c r="Q449" s="167"/>
      <c r="R449" s="28"/>
      <c r="S449" s="28"/>
      <c r="T449" s="28"/>
      <c r="U449" s="29">
        <f t="shared" si="113"/>
        <v>0</v>
      </c>
      <c r="V449" s="28"/>
      <c r="W449" s="28"/>
      <c r="X449" s="28"/>
      <c r="Y449" s="29">
        <f t="shared" si="114"/>
        <v>0</v>
      </c>
      <c r="Z449" s="28"/>
      <c r="AA449" s="28"/>
      <c r="AB449" s="28"/>
      <c r="AC449" s="29">
        <f t="shared" si="115"/>
        <v>0</v>
      </c>
      <c r="AD449" s="28"/>
      <c r="AE449" s="28"/>
      <c r="AF449" s="76">
        <v>10237926</v>
      </c>
      <c r="AG449" s="29">
        <f t="shared" si="116"/>
        <v>10237926</v>
      </c>
      <c r="AH449" s="29">
        <f t="shared" si="117"/>
        <v>10237926</v>
      </c>
      <c r="AI449" s="109">
        <f t="shared" si="118"/>
        <v>1.5343098753256913E-2</v>
      </c>
      <c r="AJ449" s="109">
        <f t="shared" si="119"/>
        <v>1.0797592659927979E-3</v>
      </c>
    </row>
    <row r="450" spans="1:36" s="11" customFormat="1" ht="24.75" customHeight="1" outlineLevel="1" x14ac:dyDescent="0.25">
      <c r="A450" s="22">
        <v>38</v>
      </c>
      <c r="B450" s="22"/>
      <c r="C450" s="333" t="s">
        <v>1111</v>
      </c>
      <c r="D450" s="513">
        <v>44517</v>
      </c>
      <c r="E450" s="18" t="s">
        <v>551</v>
      </c>
      <c r="F450" s="74" t="s">
        <v>751</v>
      </c>
      <c r="G450" s="176" t="s">
        <v>752</v>
      </c>
      <c r="H450" s="442"/>
      <c r="I450" s="171"/>
      <c r="J450" s="629"/>
      <c r="K450" s="76">
        <v>10237926</v>
      </c>
      <c r="L450" s="44"/>
      <c r="M450" s="51"/>
      <c r="N450" s="443"/>
      <c r="O450" s="51"/>
      <c r="P450" s="167"/>
      <c r="Q450" s="167"/>
      <c r="R450" s="28"/>
      <c r="S450" s="28"/>
      <c r="T450" s="28"/>
      <c r="U450" s="29">
        <f t="shared" si="113"/>
        <v>0</v>
      </c>
      <c r="V450" s="28"/>
      <c r="W450" s="28"/>
      <c r="X450" s="28"/>
      <c r="Y450" s="29">
        <f t="shared" si="114"/>
        <v>0</v>
      </c>
      <c r="Z450" s="28"/>
      <c r="AA450" s="28"/>
      <c r="AB450" s="28"/>
      <c r="AC450" s="29">
        <f t="shared" si="115"/>
        <v>0</v>
      </c>
      <c r="AD450" s="28"/>
      <c r="AE450" s="28"/>
      <c r="AF450" s="76">
        <v>10237926</v>
      </c>
      <c r="AG450" s="29">
        <f t="shared" si="116"/>
        <v>10237926</v>
      </c>
      <c r="AH450" s="29">
        <f t="shared" si="117"/>
        <v>10237926</v>
      </c>
      <c r="AI450" s="109">
        <f t="shared" si="118"/>
        <v>1.5343098753256913E-2</v>
      </c>
      <c r="AJ450" s="109">
        <f t="shared" si="119"/>
        <v>1.0797592659927979E-3</v>
      </c>
    </row>
    <row r="451" spans="1:36" s="11" customFormat="1" ht="24.75" customHeight="1" outlineLevel="1" x14ac:dyDescent="0.25">
      <c r="A451" s="22">
        <v>39</v>
      </c>
      <c r="B451" s="22"/>
      <c r="C451" s="333" t="s">
        <v>1112</v>
      </c>
      <c r="D451" s="513">
        <v>44517</v>
      </c>
      <c r="E451" s="18" t="s">
        <v>553</v>
      </c>
      <c r="F451" s="74" t="s">
        <v>751</v>
      </c>
      <c r="G451" s="176" t="s">
        <v>752</v>
      </c>
      <c r="H451" s="442"/>
      <c r="I451" s="171"/>
      <c r="J451" s="629"/>
      <c r="K451" s="76">
        <v>10237926</v>
      </c>
      <c r="L451" s="44"/>
      <c r="M451" s="51"/>
      <c r="N451" s="443"/>
      <c r="O451" s="51"/>
      <c r="P451" s="167"/>
      <c r="Q451" s="167"/>
      <c r="R451" s="28"/>
      <c r="S451" s="28"/>
      <c r="T451" s="28"/>
      <c r="U451" s="29">
        <f t="shared" si="113"/>
        <v>0</v>
      </c>
      <c r="V451" s="28"/>
      <c r="W451" s="28"/>
      <c r="X451" s="28"/>
      <c r="Y451" s="29">
        <f t="shared" si="114"/>
        <v>0</v>
      </c>
      <c r="Z451" s="28"/>
      <c r="AA451" s="28"/>
      <c r="AB451" s="28"/>
      <c r="AC451" s="29">
        <f t="shared" si="115"/>
        <v>0</v>
      </c>
      <c r="AD451" s="28"/>
      <c r="AE451" s="28"/>
      <c r="AF451" s="76">
        <v>10237926</v>
      </c>
      <c r="AG451" s="29">
        <f t="shared" si="116"/>
        <v>10237926</v>
      </c>
      <c r="AH451" s="29">
        <f t="shared" si="117"/>
        <v>10237926</v>
      </c>
      <c r="AI451" s="109">
        <f t="shared" si="118"/>
        <v>1.5343098753256913E-2</v>
      </c>
      <c r="AJ451" s="109">
        <f t="shared" si="119"/>
        <v>1.0797592659927979E-3</v>
      </c>
    </row>
    <row r="452" spans="1:36" s="11" customFormat="1" ht="24.75" customHeight="1" outlineLevel="1" x14ac:dyDescent="0.25">
      <c r="A452" s="22">
        <v>40</v>
      </c>
      <c r="B452" s="22"/>
      <c r="C452" s="333" t="s">
        <v>1113</v>
      </c>
      <c r="D452" s="513">
        <v>44554</v>
      </c>
      <c r="E452" s="18" t="s">
        <v>526</v>
      </c>
      <c r="F452" s="74" t="s">
        <v>751</v>
      </c>
      <c r="G452" s="176" t="s">
        <v>752</v>
      </c>
      <c r="H452" s="442"/>
      <c r="I452" s="171"/>
      <c r="J452" s="629"/>
      <c r="K452" s="76">
        <v>10723641</v>
      </c>
      <c r="L452" s="44"/>
      <c r="M452" s="51"/>
      <c r="N452" s="443"/>
      <c r="O452" s="51"/>
      <c r="P452" s="167"/>
      <c r="Q452" s="167"/>
      <c r="R452" s="28"/>
      <c r="S452" s="28"/>
      <c r="T452" s="28"/>
      <c r="U452" s="29">
        <f t="shared" si="113"/>
        <v>0</v>
      </c>
      <c r="V452" s="28"/>
      <c r="W452" s="28"/>
      <c r="X452" s="28"/>
      <c r="Y452" s="29">
        <f t="shared" si="114"/>
        <v>0</v>
      </c>
      <c r="Z452" s="28"/>
      <c r="AA452" s="28"/>
      <c r="AB452" s="28"/>
      <c r="AC452" s="29">
        <f t="shared" si="115"/>
        <v>0</v>
      </c>
      <c r="AD452" s="28"/>
      <c r="AE452" s="28"/>
      <c r="AF452" s="76">
        <v>10723641</v>
      </c>
      <c r="AG452" s="29">
        <f t="shared" si="116"/>
        <v>10723641</v>
      </c>
      <c r="AH452" s="29">
        <f t="shared" si="117"/>
        <v>10723641</v>
      </c>
      <c r="AI452" s="109">
        <f t="shared" si="118"/>
        <v>1.6071017006518185E-2</v>
      </c>
      <c r="AJ452" s="109">
        <f t="shared" si="119"/>
        <v>1.1309859765474251E-3</v>
      </c>
    </row>
    <row r="453" spans="1:36" s="11" customFormat="1" ht="24.75" customHeight="1" outlineLevel="1" x14ac:dyDescent="0.25">
      <c r="A453" s="22">
        <v>41</v>
      </c>
      <c r="B453" s="22"/>
      <c r="C453" s="333" t="s">
        <v>1114</v>
      </c>
      <c r="D453" s="513">
        <v>44525</v>
      </c>
      <c r="E453" s="18" t="s">
        <v>555</v>
      </c>
      <c r="F453" s="74" t="s">
        <v>751</v>
      </c>
      <c r="G453" s="176" t="s">
        <v>752</v>
      </c>
      <c r="H453" s="442"/>
      <c r="I453" s="171"/>
      <c r="J453" s="629"/>
      <c r="K453" s="76">
        <v>9148065</v>
      </c>
      <c r="L453" s="44"/>
      <c r="M453" s="51"/>
      <c r="N453" s="443"/>
      <c r="O453" s="51"/>
      <c r="P453" s="167"/>
      <c r="Q453" s="167"/>
      <c r="R453" s="28"/>
      <c r="S453" s="28"/>
      <c r="T453" s="28"/>
      <c r="U453" s="29">
        <f t="shared" si="113"/>
        <v>0</v>
      </c>
      <c r="V453" s="28"/>
      <c r="W453" s="28"/>
      <c r="X453" s="28"/>
      <c r="Y453" s="29">
        <f t="shared" si="114"/>
        <v>0</v>
      </c>
      <c r="Z453" s="28"/>
      <c r="AA453" s="28"/>
      <c r="AB453" s="28"/>
      <c r="AC453" s="29">
        <f t="shared" si="115"/>
        <v>0</v>
      </c>
      <c r="AD453" s="28"/>
      <c r="AE453" s="28"/>
      <c r="AF453" s="76">
        <v>9148065</v>
      </c>
      <c r="AG453" s="29">
        <f t="shared" si="116"/>
        <v>9148065</v>
      </c>
      <c r="AH453" s="29">
        <f t="shared" si="117"/>
        <v>9148065</v>
      </c>
      <c r="AI453" s="109">
        <f t="shared" si="118"/>
        <v>1.3709775270519947E-2</v>
      </c>
      <c r="AJ453" s="109">
        <f t="shared" si="119"/>
        <v>9.6481532975081134E-4</v>
      </c>
    </row>
    <row r="454" spans="1:36" s="11" customFormat="1" ht="24.75" customHeight="1" outlineLevel="1" x14ac:dyDescent="0.25">
      <c r="A454" s="22">
        <v>42</v>
      </c>
      <c r="B454" s="22"/>
      <c r="C454" s="333" t="s">
        <v>1115</v>
      </c>
      <c r="D454" s="513">
        <v>44517</v>
      </c>
      <c r="E454" s="18" t="s">
        <v>528</v>
      </c>
      <c r="F454" s="74" t="s">
        <v>751</v>
      </c>
      <c r="G454" s="176" t="s">
        <v>752</v>
      </c>
      <c r="H454" s="442"/>
      <c r="I454" s="171"/>
      <c r="J454" s="629"/>
      <c r="K454" s="76">
        <v>10237926</v>
      </c>
      <c r="L454" s="44"/>
      <c r="M454" s="51"/>
      <c r="N454" s="443"/>
      <c r="O454" s="51"/>
      <c r="P454" s="167"/>
      <c r="Q454" s="167"/>
      <c r="R454" s="28"/>
      <c r="S454" s="28"/>
      <c r="T454" s="28"/>
      <c r="U454" s="29">
        <f t="shared" si="113"/>
        <v>0</v>
      </c>
      <c r="V454" s="28"/>
      <c r="W454" s="28"/>
      <c r="X454" s="28"/>
      <c r="Y454" s="29">
        <f t="shared" si="114"/>
        <v>0</v>
      </c>
      <c r="Z454" s="28"/>
      <c r="AA454" s="28"/>
      <c r="AB454" s="28"/>
      <c r="AC454" s="29">
        <f t="shared" si="115"/>
        <v>0</v>
      </c>
      <c r="AD454" s="28"/>
      <c r="AE454" s="28"/>
      <c r="AF454" s="76">
        <v>10237926</v>
      </c>
      <c r="AG454" s="29">
        <f t="shared" si="116"/>
        <v>10237926</v>
      </c>
      <c r="AH454" s="29">
        <f t="shared" si="117"/>
        <v>10237926</v>
      </c>
      <c r="AI454" s="109">
        <f t="shared" si="118"/>
        <v>1.5343098753256913E-2</v>
      </c>
      <c r="AJ454" s="109">
        <f t="shared" si="119"/>
        <v>1.0797592659927979E-3</v>
      </c>
    </row>
    <row r="455" spans="1:36" s="11" customFormat="1" ht="24.75" customHeight="1" outlineLevel="1" x14ac:dyDescent="0.25">
      <c r="A455" s="22">
        <v>43</v>
      </c>
      <c r="B455" s="22"/>
      <c r="C455" s="333" t="s">
        <v>167</v>
      </c>
      <c r="D455" s="513">
        <v>44517</v>
      </c>
      <c r="E455" s="18" t="s">
        <v>530</v>
      </c>
      <c r="F455" s="74" t="s">
        <v>751</v>
      </c>
      <c r="G455" s="176" t="s">
        <v>752</v>
      </c>
      <c r="H455" s="442"/>
      <c r="I455" s="171"/>
      <c r="J455" s="629"/>
      <c r="K455" s="76">
        <v>27426493</v>
      </c>
      <c r="L455" s="44"/>
      <c r="M455" s="51"/>
      <c r="N455" s="443"/>
      <c r="O455" s="51"/>
      <c r="P455" s="167"/>
      <c r="Q455" s="167"/>
      <c r="R455" s="28"/>
      <c r="S455" s="28"/>
      <c r="T455" s="28"/>
      <c r="U455" s="29">
        <f t="shared" si="113"/>
        <v>0</v>
      </c>
      <c r="V455" s="28"/>
      <c r="W455" s="28"/>
      <c r="X455" s="28"/>
      <c r="Y455" s="29">
        <f t="shared" si="114"/>
        <v>0</v>
      </c>
      <c r="Z455" s="28"/>
      <c r="AA455" s="28"/>
      <c r="AB455" s="28"/>
      <c r="AC455" s="29">
        <f t="shared" si="115"/>
        <v>0</v>
      </c>
      <c r="AD455" s="28"/>
      <c r="AE455" s="28"/>
      <c r="AF455" s="76">
        <v>27426493</v>
      </c>
      <c r="AG455" s="29">
        <f t="shared" si="116"/>
        <v>27426493</v>
      </c>
      <c r="AH455" s="29">
        <f t="shared" si="117"/>
        <v>27426493</v>
      </c>
      <c r="AI455" s="109">
        <f t="shared" si="118"/>
        <v>4.1102796655739592E-2</v>
      </c>
      <c r="AJ455" s="109">
        <f t="shared" si="119"/>
        <v>2.892579019465135E-3</v>
      </c>
    </row>
    <row r="456" spans="1:36" s="11" customFormat="1" ht="24.75" customHeight="1" outlineLevel="1" x14ac:dyDescent="0.25">
      <c r="A456" s="22">
        <v>44</v>
      </c>
      <c r="B456" s="22"/>
      <c r="C456" s="333" t="s">
        <v>1116</v>
      </c>
      <c r="D456" s="513">
        <v>44517</v>
      </c>
      <c r="E456" s="18" t="s">
        <v>557</v>
      </c>
      <c r="F456" s="74" t="s">
        <v>751</v>
      </c>
      <c r="G456" s="176" t="s">
        <v>752</v>
      </c>
      <c r="H456" s="442"/>
      <c r="I456" s="171"/>
      <c r="J456" s="629"/>
      <c r="K456" s="76">
        <v>10723641</v>
      </c>
      <c r="L456" s="44"/>
      <c r="M456" s="51"/>
      <c r="N456" s="443"/>
      <c r="O456" s="51"/>
      <c r="P456" s="167"/>
      <c r="Q456" s="167"/>
      <c r="R456" s="28"/>
      <c r="S456" s="28"/>
      <c r="T456" s="28"/>
      <c r="U456" s="29">
        <f t="shared" si="113"/>
        <v>0</v>
      </c>
      <c r="V456" s="28"/>
      <c r="W456" s="28"/>
      <c r="X456" s="28"/>
      <c r="Y456" s="29">
        <f t="shared" si="114"/>
        <v>0</v>
      </c>
      <c r="Z456" s="28"/>
      <c r="AA456" s="28"/>
      <c r="AB456" s="28"/>
      <c r="AC456" s="29">
        <f t="shared" si="115"/>
        <v>0</v>
      </c>
      <c r="AD456" s="28"/>
      <c r="AE456" s="28"/>
      <c r="AF456" s="76">
        <v>10723641</v>
      </c>
      <c r="AG456" s="29">
        <f t="shared" si="116"/>
        <v>10723641</v>
      </c>
      <c r="AH456" s="29">
        <f t="shared" si="117"/>
        <v>10723641</v>
      </c>
      <c r="AI456" s="109">
        <f t="shared" si="118"/>
        <v>1.6071017006518185E-2</v>
      </c>
      <c r="AJ456" s="109">
        <f t="shared" si="119"/>
        <v>1.1309859765474251E-3</v>
      </c>
    </row>
    <row r="457" spans="1:36" s="11" customFormat="1" ht="24.75" customHeight="1" outlineLevel="1" x14ac:dyDescent="0.25">
      <c r="A457" s="22">
        <v>45</v>
      </c>
      <c r="B457" s="22"/>
      <c r="C457" s="333" t="s">
        <v>165</v>
      </c>
      <c r="D457" s="513">
        <v>44517</v>
      </c>
      <c r="E457" s="18" t="s">
        <v>532</v>
      </c>
      <c r="F457" s="74" t="s">
        <v>751</v>
      </c>
      <c r="G457" s="176" t="s">
        <v>752</v>
      </c>
      <c r="H457" s="442"/>
      <c r="I457" s="171"/>
      <c r="J457" s="629"/>
      <c r="K457" s="76">
        <v>9148065</v>
      </c>
      <c r="L457" s="44"/>
      <c r="M457" s="51"/>
      <c r="N457" s="443"/>
      <c r="O457" s="51"/>
      <c r="P457" s="167"/>
      <c r="Q457" s="167"/>
      <c r="R457" s="28"/>
      <c r="S457" s="28"/>
      <c r="T457" s="28"/>
      <c r="U457" s="29">
        <f t="shared" si="113"/>
        <v>0</v>
      </c>
      <c r="V457" s="28"/>
      <c r="W457" s="28"/>
      <c r="X457" s="28"/>
      <c r="Y457" s="29">
        <f t="shared" si="114"/>
        <v>0</v>
      </c>
      <c r="Z457" s="28"/>
      <c r="AA457" s="28"/>
      <c r="AB457" s="28"/>
      <c r="AC457" s="29">
        <f t="shared" si="115"/>
        <v>0</v>
      </c>
      <c r="AD457" s="28"/>
      <c r="AE457" s="28"/>
      <c r="AF457" s="76">
        <v>9148065</v>
      </c>
      <c r="AG457" s="29">
        <f t="shared" si="116"/>
        <v>9148065</v>
      </c>
      <c r="AH457" s="29">
        <f t="shared" si="117"/>
        <v>9148065</v>
      </c>
      <c r="AI457" s="109">
        <f t="shared" si="118"/>
        <v>1.3709775270519947E-2</v>
      </c>
      <c r="AJ457" s="109">
        <f t="shared" si="119"/>
        <v>9.6481532975081134E-4</v>
      </c>
    </row>
    <row r="458" spans="1:36" s="11" customFormat="1" ht="24.75" customHeight="1" outlineLevel="1" x14ac:dyDescent="0.25">
      <c r="A458" s="22">
        <v>46</v>
      </c>
      <c r="B458" s="22"/>
      <c r="C458" s="333" t="s">
        <v>1117</v>
      </c>
      <c r="D458" s="513">
        <v>44517</v>
      </c>
      <c r="E458" s="18" t="s">
        <v>534</v>
      </c>
      <c r="F458" s="74" t="s">
        <v>751</v>
      </c>
      <c r="G458" s="176" t="s">
        <v>752</v>
      </c>
      <c r="H458" s="442"/>
      <c r="I458" s="171"/>
      <c r="J458" s="629"/>
      <c r="K458" s="76">
        <v>12058710</v>
      </c>
      <c r="L458" s="44"/>
      <c r="M458" s="51"/>
      <c r="N458" s="443"/>
      <c r="O458" s="51"/>
      <c r="P458" s="167"/>
      <c r="Q458" s="167"/>
      <c r="R458" s="28"/>
      <c r="S458" s="28"/>
      <c r="T458" s="28"/>
      <c r="U458" s="29">
        <f t="shared" si="113"/>
        <v>0</v>
      </c>
      <c r="V458" s="28"/>
      <c r="W458" s="28"/>
      <c r="X458" s="28"/>
      <c r="Y458" s="29">
        <f t="shared" si="114"/>
        <v>0</v>
      </c>
      <c r="Z458" s="28"/>
      <c r="AA458" s="28"/>
      <c r="AB458" s="28"/>
      <c r="AC458" s="29">
        <f t="shared" si="115"/>
        <v>0</v>
      </c>
      <c r="AD458" s="28"/>
      <c r="AE458" s="28"/>
      <c r="AF458" s="76">
        <v>12058710</v>
      </c>
      <c r="AG458" s="29">
        <f t="shared" si="116"/>
        <v>12058710</v>
      </c>
      <c r="AH458" s="29">
        <f t="shared" si="117"/>
        <v>12058710</v>
      </c>
      <c r="AI458" s="109">
        <f t="shared" si="118"/>
        <v>1.8071822199817292E-2</v>
      </c>
      <c r="AJ458" s="109">
        <f t="shared" si="119"/>
        <v>1.271791167314553E-3</v>
      </c>
    </row>
    <row r="459" spans="1:36" s="11" customFormat="1" ht="24.75" customHeight="1" outlineLevel="1" x14ac:dyDescent="0.25">
      <c r="A459" s="22">
        <v>47</v>
      </c>
      <c r="B459" s="22"/>
      <c r="C459" s="333" t="s">
        <v>1118</v>
      </c>
      <c r="D459" s="513">
        <v>44517</v>
      </c>
      <c r="E459" s="18" t="s">
        <v>535</v>
      </c>
      <c r="F459" s="74" t="s">
        <v>751</v>
      </c>
      <c r="G459" s="176" t="s">
        <v>752</v>
      </c>
      <c r="H459" s="442"/>
      <c r="I459" s="171"/>
      <c r="J459" s="629"/>
      <c r="K459" s="76">
        <v>12058710</v>
      </c>
      <c r="L459" s="44"/>
      <c r="M459" s="51"/>
      <c r="N459" s="443"/>
      <c r="O459" s="51"/>
      <c r="P459" s="167"/>
      <c r="Q459" s="167"/>
      <c r="R459" s="28"/>
      <c r="S459" s="28"/>
      <c r="T459" s="28"/>
      <c r="U459" s="29">
        <f t="shared" si="113"/>
        <v>0</v>
      </c>
      <c r="V459" s="28"/>
      <c r="W459" s="28"/>
      <c r="X459" s="28"/>
      <c r="Y459" s="29">
        <f t="shared" si="114"/>
        <v>0</v>
      </c>
      <c r="Z459" s="28"/>
      <c r="AA459" s="28"/>
      <c r="AB459" s="28"/>
      <c r="AC459" s="29">
        <f t="shared" si="115"/>
        <v>0</v>
      </c>
      <c r="AD459" s="28"/>
      <c r="AE459" s="28"/>
      <c r="AF459" s="76">
        <v>12058710</v>
      </c>
      <c r="AG459" s="29">
        <f t="shared" si="116"/>
        <v>12058710</v>
      </c>
      <c r="AH459" s="29">
        <f t="shared" si="117"/>
        <v>12058710</v>
      </c>
      <c r="AI459" s="109">
        <f t="shared" si="118"/>
        <v>1.8071822199817292E-2</v>
      </c>
      <c r="AJ459" s="109">
        <f t="shared" si="119"/>
        <v>1.271791167314553E-3</v>
      </c>
    </row>
    <row r="460" spans="1:36" s="11" customFormat="1" ht="24.75" customHeight="1" outlineLevel="1" x14ac:dyDescent="0.25">
      <c r="A460" s="22">
        <v>48</v>
      </c>
      <c r="B460" s="22"/>
      <c r="C460" s="333" t="s">
        <v>725</v>
      </c>
      <c r="D460" s="513">
        <v>44551</v>
      </c>
      <c r="E460" s="18" t="s">
        <v>559</v>
      </c>
      <c r="F460" s="74" t="s">
        <v>751</v>
      </c>
      <c r="G460" s="176" t="s">
        <v>752</v>
      </c>
      <c r="H460" s="442"/>
      <c r="I460" s="171"/>
      <c r="J460" s="629"/>
      <c r="K460" s="76">
        <v>8646068</v>
      </c>
      <c r="L460" s="44"/>
      <c r="M460" s="51"/>
      <c r="N460" s="443"/>
      <c r="O460" s="51"/>
      <c r="P460" s="167"/>
      <c r="Q460" s="167"/>
      <c r="R460" s="28"/>
      <c r="S460" s="28"/>
      <c r="T460" s="28"/>
      <c r="U460" s="29">
        <f t="shared" si="113"/>
        <v>0</v>
      </c>
      <c r="V460" s="28"/>
      <c r="W460" s="28"/>
      <c r="X460" s="28"/>
      <c r="Y460" s="29">
        <f t="shared" si="114"/>
        <v>0</v>
      </c>
      <c r="Z460" s="28"/>
      <c r="AA460" s="28"/>
      <c r="AB460" s="28"/>
      <c r="AC460" s="29">
        <f t="shared" si="115"/>
        <v>0</v>
      </c>
      <c r="AD460" s="28"/>
      <c r="AE460" s="28"/>
      <c r="AF460" s="76">
        <v>8646068</v>
      </c>
      <c r="AG460" s="29">
        <f t="shared" si="116"/>
        <v>8646068</v>
      </c>
      <c r="AH460" s="29">
        <f t="shared" si="117"/>
        <v>8646068</v>
      </c>
      <c r="AI460" s="109">
        <f t="shared" si="118"/>
        <v>1.2957455948731655E-2</v>
      </c>
      <c r="AJ460" s="109">
        <f t="shared" si="119"/>
        <v>9.1187141198362037E-4</v>
      </c>
    </row>
    <row r="461" spans="1:36" s="11" customFormat="1" ht="24.75" customHeight="1" outlineLevel="1" x14ac:dyDescent="0.25">
      <c r="A461" s="22">
        <v>49</v>
      </c>
      <c r="B461" s="22"/>
      <c r="C461" s="333" t="s">
        <v>1119</v>
      </c>
      <c r="D461" s="513">
        <v>44554</v>
      </c>
      <c r="E461" s="18" t="s">
        <v>537</v>
      </c>
      <c r="F461" s="74" t="s">
        <v>751</v>
      </c>
      <c r="G461" s="176" t="s">
        <v>752</v>
      </c>
      <c r="H461" s="442"/>
      <c r="I461" s="171"/>
      <c r="J461" s="629"/>
      <c r="K461" s="76">
        <v>10723641</v>
      </c>
      <c r="L461" s="44"/>
      <c r="M461" s="51"/>
      <c r="N461" s="443"/>
      <c r="O461" s="51"/>
      <c r="P461" s="167"/>
      <c r="Q461" s="167"/>
      <c r="R461" s="28"/>
      <c r="S461" s="28"/>
      <c r="T461" s="28"/>
      <c r="U461" s="29">
        <f t="shared" si="113"/>
        <v>0</v>
      </c>
      <c r="V461" s="28"/>
      <c r="W461" s="28"/>
      <c r="X461" s="28"/>
      <c r="Y461" s="29">
        <f t="shared" si="114"/>
        <v>0</v>
      </c>
      <c r="Z461" s="28"/>
      <c r="AA461" s="28"/>
      <c r="AB461" s="28"/>
      <c r="AC461" s="29">
        <f t="shared" si="115"/>
        <v>0</v>
      </c>
      <c r="AD461" s="28"/>
      <c r="AE461" s="28"/>
      <c r="AF461" s="76">
        <v>10723641</v>
      </c>
      <c r="AG461" s="29">
        <f t="shared" si="116"/>
        <v>10723641</v>
      </c>
      <c r="AH461" s="29">
        <f t="shared" si="117"/>
        <v>10723641</v>
      </c>
      <c r="AI461" s="109">
        <f t="shared" si="118"/>
        <v>1.6071017006518185E-2</v>
      </c>
      <c r="AJ461" s="109">
        <f t="shared" si="119"/>
        <v>1.1309859765474251E-3</v>
      </c>
    </row>
    <row r="462" spans="1:36" s="11" customFormat="1" ht="24.75" customHeight="1" outlineLevel="1" x14ac:dyDescent="0.25">
      <c r="A462" s="22">
        <v>50</v>
      </c>
      <c r="B462" s="22"/>
      <c r="C462" s="333" t="s">
        <v>782</v>
      </c>
      <c r="D462" s="513">
        <v>44517</v>
      </c>
      <c r="E462" s="18" t="s">
        <v>561</v>
      </c>
      <c r="F462" s="74" t="s">
        <v>751</v>
      </c>
      <c r="G462" s="176" t="s">
        <v>752</v>
      </c>
      <c r="H462" s="442"/>
      <c r="I462" s="171"/>
      <c r="J462" s="629"/>
      <c r="K462" s="76">
        <v>10723641</v>
      </c>
      <c r="L462" s="44"/>
      <c r="M462" s="51"/>
      <c r="N462" s="443"/>
      <c r="O462" s="51"/>
      <c r="P462" s="167"/>
      <c r="Q462" s="167"/>
      <c r="R462" s="28"/>
      <c r="S462" s="28"/>
      <c r="T462" s="28"/>
      <c r="U462" s="29">
        <f t="shared" si="113"/>
        <v>0</v>
      </c>
      <c r="V462" s="28"/>
      <c r="W462" s="28"/>
      <c r="X462" s="28"/>
      <c r="Y462" s="29">
        <f t="shared" si="114"/>
        <v>0</v>
      </c>
      <c r="Z462" s="28"/>
      <c r="AA462" s="28"/>
      <c r="AB462" s="28"/>
      <c r="AC462" s="29">
        <f t="shared" si="115"/>
        <v>0</v>
      </c>
      <c r="AD462" s="28"/>
      <c r="AE462" s="28"/>
      <c r="AF462" s="76">
        <v>10723641</v>
      </c>
      <c r="AG462" s="29">
        <f t="shared" si="116"/>
        <v>10723641</v>
      </c>
      <c r="AH462" s="29">
        <f t="shared" si="117"/>
        <v>10723641</v>
      </c>
      <c r="AI462" s="109">
        <f t="shared" si="118"/>
        <v>1.6071017006518185E-2</v>
      </c>
      <c r="AJ462" s="109">
        <f t="shared" si="119"/>
        <v>1.1309859765474251E-3</v>
      </c>
    </row>
    <row r="463" spans="1:36" s="11" customFormat="1" ht="24.75" customHeight="1" outlineLevel="1" x14ac:dyDescent="0.25">
      <c r="A463" s="22">
        <v>51</v>
      </c>
      <c r="B463" s="22"/>
      <c r="C463" s="333" t="s">
        <v>1120</v>
      </c>
      <c r="D463" s="513">
        <v>44517</v>
      </c>
      <c r="E463" s="18" t="s">
        <v>539</v>
      </c>
      <c r="F463" s="74" t="s">
        <v>751</v>
      </c>
      <c r="G463" s="176" t="s">
        <v>752</v>
      </c>
      <c r="H463" s="442"/>
      <c r="I463" s="171"/>
      <c r="J463" s="629"/>
      <c r="K463" s="76">
        <v>10237926</v>
      </c>
      <c r="L463" s="44"/>
      <c r="M463" s="51"/>
      <c r="N463" s="443"/>
      <c r="O463" s="51"/>
      <c r="P463" s="167"/>
      <c r="Q463" s="167"/>
      <c r="R463" s="28"/>
      <c r="S463" s="28"/>
      <c r="T463" s="28"/>
      <c r="U463" s="29">
        <f t="shared" si="113"/>
        <v>0</v>
      </c>
      <c r="V463" s="28"/>
      <c r="W463" s="28"/>
      <c r="X463" s="28"/>
      <c r="Y463" s="29">
        <f t="shared" si="114"/>
        <v>0</v>
      </c>
      <c r="Z463" s="28"/>
      <c r="AA463" s="28"/>
      <c r="AB463" s="28"/>
      <c r="AC463" s="29">
        <f t="shared" si="115"/>
        <v>0</v>
      </c>
      <c r="AD463" s="28"/>
      <c r="AE463" s="28"/>
      <c r="AF463" s="76">
        <v>10237926</v>
      </c>
      <c r="AG463" s="29">
        <f t="shared" si="116"/>
        <v>10237926</v>
      </c>
      <c r="AH463" s="29">
        <f t="shared" si="117"/>
        <v>10237926</v>
      </c>
      <c r="AI463" s="109">
        <f t="shared" si="118"/>
        <v>1.5343098753256913E-2</v>
      </c>
      <c r="AJ463" s="109">
        <f t="shared" si="119"/>
        <v>1.0797592659927979E-3</v>
      </c>
    </row>
    <row r="464" spans="1:36" s="11" customFormat="1" ht="24.75" customHeight="1" outlineLevel="1" x14ac:dyDescent="0.25">
      <c r="A464" s="22">
        <v>52</v>
      </c>
      <c r="B464" s="22"/>
      <c r="C464" s="333" t="s">
        <v>1121</v>
      </c>
      <c r="D464" s="513">
        <v>44517</v>
      </c>
      <c r="E464" s="18" t="s">
        <v>563</v>
      </c>
      <c r="F464" s="74" t="s">
        <v>751</v>
      </c>
      <c r="G464" s="176" t="s">
        <v>752</v>
      </c>
      <c r="H464" s="442"/>
      <c r="I464" s="171"/>
      <c r="J464" s="629"/>
      <c r="K464" s="76">
        <v>12058710</v>
      </c>
      <c r="L464" s="44"/>
      <c r="M464" s="51"/>
      <c r="N464" s="443"/>
      <c r="O464" s="51"/>
      <c r="P464" s="167"/>
      <c r="Q464" s="167"/>
      <c r="R464" s="28"/>
      <c r="S464" s="28"/>
      <c r="T464" s="28"/>
      <c r="U464" s="29">
        <f t="shared" si="113"/>
        <v>0</v>
      </c>
      <c r="V464" s="28"/>
      <c r="W464" s="28"/>
      <c r="X464" s="28"/>
      <c r="Y464" s="29">
        <f t="shared" si="114"/>
        <v>0</v>
      </c>
      <c r="Z464" s="28"/>
      <c r="AA464" s="28"/>
      <c r="AB464" s="28"/>
      <c r="AC464" s="29">
        <f t="shared" si="115"/>
        <v>0</v>
      </c>
      <c r="AD464" s="28"/>
      <c r="AE464" s="28"/>
      <c r="AF464" s="76">
        <v>12058710</v>
      </c>
      <c r="AG464" s="29">
        <f t="shared" si="116"/>
        <v>12058710</v>
      </c>
      <c r="AH464" s="29">
        <f t="shared" si="117"/>
        <v>12058710</v>
      </c>
      <c r="AI464" s="109">
        <f t="shared" si="118"/>
        <v>1.8071822199817292E-2</v>
      </c>
      <c r="AJ464" s="109">
        <f t="shared" si="119"/>
        <v>1.271791167314553E-3</v>
      </c>
    </row>
    <row r="465" spans="1:36" s="11" customFormat="1" ht="24.75" customHeight="1" outlineLevel="1" x14ac:dyDescent="0.25">
      <c r="A465" s="22">
        <v>53</v>
      </c>
      <c r="B465" s="22"/>
      <c r="C465" s="333" t="s">
        <v>1122</v>
      </c>
      <c r="D465" s="513">
        <v>44503</v>
      </c>
      <c r="E465" s="18" t="s">
        <v>565</v>
      </c>
      <c r="F465" s="74" t="s">
        <v>751</v>
      </c>
      <c r="G465" s="176" t="s">
        <v>752</v>
      </c>
      <c r="H465" s="442"/>
      <c r="I465" s="171"/>
      <c r="J465" s="629"/>
      <c r="K465" s="76">
        <v>10237926</v>
      </c>
      <c r="L465" s="44"/>
      <c r="M465" s="51"/>
      <c r="N465" s="443"/>
      <c r="O465" s="51"/>
      <c r="P465" s="167"/>
      <c r="Q465" s="167"/>
      <c r="R465" s="28"/>
      <c r="S465" s="28"/>
      <c r="T465" s="28"/>
      <c r="U465" s="29">
        <f t="shared" si="113"/>
        <v>0</v>
      </c>
      <c r="V465" s="28"/>
      <c r="W465" s="28"/>
      <c r="X465" s="28"/>
      <c r="Y465" s="29">
        <f t="shared" si="114"/>
        <v>0</v>
      </c>
      <c r="Z465" s="28"/>
      <c r="AA465" s="28"/>
      <c r="AB465" s="28"/>
      <c r="AC465" s="29">
        <f t="shared" si="115"/>
        <v>0</v>
      </c>
      <c r="AD465" s="28"/>
      <c r="AE465" s="28"/>
      <c r="AF465" s="76">
        <v>10237926</v>
      </c>
      <c r="AG465" s="29">
        <f t="shared" si="116"/>
        <v>10237926</v>
      </c>
      <c r="AH465" s="29">
        <f t="shared" si="117"/>
        <v>10237926</v>
      </c>
      <c r="AI465" s="109">
        <f t="shared" si="118"/>
        <v>1.5343098753256913E-2</v>
      </c>
      <c r="AJ465" s="109">
        <f t="shared" si="119"/>
        <v>1.0797592659927979E-3</v>
      </c>
    </row>
    <row r="466" spans="1:36" s="11" customFormat="1" ht="24.75" customHeight="1" outlineLevel="1" x14ac:dyDescent="0.25">
      <c r="A466" s="22">
        <v>54</v>
      </c>
      <c r="B466" s="22"/>
      <c r="C466" s="333" t="s">
        <v>1123</v>
      </c>
      <c r="D466" s="513">
        <v>44517</v>
      </c>
      <c r="E466" s="18" t="s">
        <v>567</v>
      </c>
      <c r="F466" s="74" t="s">
        <v>751</v>
      </c>
      <c r="G466" s="176" t="s">
        <v>752</v>
      </c>
      <c r="H466" s="442"/>
      <c r="I466" s="171"/>
      <c r="J466" s="629"/>
      <c r="K466" s="76">
        <v>8646068</v>
      </c>
      <c r="L466" s="44"/>
      <c r="M466" s="51"/>
      <c r="N466" s="443"/>
      <c r="O466" s="51"/>
      <c r="P466" s="167"/>
      <c r="Q466" s="167"/>
      <c r="R466" s="28"/>
      <c r="S466" s="28"/>
      <c r="T466" s="28"/>
      <c r="U466" s="29">
        <f t="shared" si="113"/>
        <v>0</v>
      </c>
      <c r="V466" s="28"/>
      <c r="W466" s="28"/>
      <c r="X466" s="28"/>
      <c r="Y466" s="29">
        <f t="shared" si="114"/>
        <v>0</v>
      </c>
      <c r="Z466" s="28"/>
      <c r="AA466" s="28"/>
      <c r="AB466" s="28"/>
      <c r="AC466" s="29">
        <f t="shared" si="115"/>
        <v>0</v>
      </c>
      <c r="AD466" s="28"/>
      <c r="AE466" s="28"/>
      <c r="AF466" s="76">
        <v>8646068</v>
      </c>
      <c r="AG466" s="29">
        <f t="shared" si="116"/>
        <v>8646068</v>
      </c>
      <c r="AH466" s="29">
        <f t="shared" si="117"/>
        <v>8646068</v>
      </c>
      <c r="AI466" s="109">
        <f t="shared" si="118"/>
        <v>1.2957455948731655E-2</v>
      </c>
      <c r="AJ466" s="109">
        <f t="shared" si="119"/>
        <v>9.1187141198362037E-4</v>
      </c>
    </row>
    <row r="467" spans="1:36" s="11" customFormat="1" ht="24.75" customHeight="1" outlineLevel="1" x14ac:dyDescent="0.25">
      <c r="A467" s="22">
        <v>55</v>
      </c>
      <c r="B467" s="22"/>
      <c r="C467" s="333" t="s">
        <v>1124</v>
      </c>
      <c r="D467" s="513">
        <v>44510</v>
      </c>
      <c r="E467" s="18" t="s">
        <v>569</v>
      </c>
      <c r="F467" s="74" t="s">
        <v>751</v>
      </c>
      <c r="G467" s="176" t="s">
        <v>752</v>
      </c>
      <c r="H467" s="442"/>
      <c r="I467" s="171"/>
      <c r="J467" s="629"/>
      <c r="K467" s="76">
        <v>10723641</v>
      </c>
      <c r="L467" s="44"/>
      <c r="M467" s="51"/>
      <c r="N467" s="443"/>
      <c r="O467" s="51"/>
      <c r="P467" s="167"/>
      <c r="Q467" s="167"/>
      <c r="R467" s="28"/>
      <c r="S467" s="28"/>
      <c r="T467" s="28"/>
      <c r="U467" s="29">
        <f t="shared" si="113"/>
        <v>0</v>
      </c>
      <c r="V467" s="28"/>
      <c r="W467" s="28"/>
      <c r="X467" s="28"/>
      <c r="Y467" s="29">
        <f t="shared" si="114"/>
        <v>0</v>
      </c>
      <c r="Z467" s="28"/>
      <c r="AA467" s="28"/>
      <c r="AB467" s="28"/>
      <c r="AC467" s="29">
        <f t="shared" si="115"/>
        <v>0</v>
      </c>
      <c r="AD467" s="28"/>
      <c r="AE467" s="28"/>
      <c r="AF467" s="76">
        <v>10723641</v>
      </c>
      <c r="AG467" s="29">
        <f t="shared" si="116"/>
        <v>10723641</v>
      </c>
      <c r="AH467" s="29">
        <f t="shared" si="117"/>
        <v>10723641</v>
      </c>
      <c r="AI467" s="109">
        <f t="shared" si="118"/>
        <v>1.6071017006518185E-2</v>
      </c>
      <c r="AJ467" s="109">
        <f t="shared" si="119"/>
        <v>1.1309859765474251E-3</v>
      </c>
    </row>
    <row r="468" spans="1:36" s="11" customFormat="1" ht="24.75" customHeight="1" outlineLevel="1" x14ac:dyDescent="0.25">
      <c r="A468" s="22">
        <v>56</v>
      </c>
      <c r="B468" s="22"/>
      <c r="C468" s="333" t="s">
        <v>1125</v>
      </c>
      <c r="D468" s="513">
        <v>44503</v>
      </c>
      <c r="E468" s="18" t="s">
        <v>541</v>
      </c>
      <c r="F468" s="74" t="s">
        <v>751</v>
      </c>
      <c r="G468" s="176" t="s">
        <v>752</v>
      </c>
      <c r="H468" s="442"/>
      <c r="I468" s="171"/>
      <c r="J468" s="629"/>
      <c r="K468" s="76">
        <v>8646068</v>
      </c>
      <c r="L468" s="44"/>
      <c r="M468" s="51"/>
      <c r="N468" s="443"/>
      <c r="O468" s="51"/>
      <c r="P468" s="167"/>
      <c r="Q468" s="167"/>
      <c r="R468" s="28"/>
      <c r="S468" s="28"/>
      <c r="T468" s="28"/>
      <c r="U468" s="29">
        <f t="shared" si="113"/>
        <v>0</v>
      </c>
      <c r="V468" s="28"/>
      <c r="W468" s="28"/>
      <c r="X468" s="28"/>
      <c r="Y468" s="29">
        <f t="shared" si="114"/>
        <v>0</v>
      </c>
      <c r="Z468" s="28"/>
      <c r="AA468" s="28"/>
      <c r="AB468" s="28"/>
      <c r="AC468" s="29">
        <f t="shared" si="115"/>
        <v>0</v>
      </c>
      <c r="AD468" s="28"/>
      <c r="AE468" s="28"/>
      <c r="AF468" s="76">
        <v>8646068</v>
      </c>
      <c r="AG468" s="29">
        <f t="shared" si="116"/>
        <v>8646068</v>
      </c>
      <c r="AH468" s="29">
        <f t="shared" si="117"/>
        <v>8646068</v>
      </c>
      <c r="AI468" s="109">
        <f t="shared" si="118"/>
        <v>1.2957455948731655E-2</v>
      </c>
      <c r="AJ468" s="109">
        <f t="shared" si="119"/>
        <v>9.1187141198362037E-4</v>
      </c>
    </row>
    <row r="469" spans="1:36" s="11" customFormat="1" ht="24.75" customHeight="1" outlineLevel="1" x14ac:dyDescent="0.25">
      <c r="A469" s="22">
        <v>57</v>
      </c>
      <c r="B469" s="22"/>
      <c r="C469" s="333" t="s">
        <v>1126</v>
      </c>
      <c r="D469" s="513">
        <v>44517</v>
      </c>
      <c r="E469" s="18" t="s">
        <v>543</v>
      </c>
      <c r="F469" s="74" t="s">
        <v>751</v>
      </c>
      <c r="G469" s="176" t="s">
        <v>752</v>
      </c>
      <c r="H469" s="442"/>
      <c r="I469" s="171"/>
      <c r="J469" s="629"/>
      <c r="K469" s="76">
        <v>10723641</v>
      </c>
      <c r="L469" s="44"/>
      <c r="M469" s="51"/>
      <c r="N469" s="443"/>
      <c r="O469" s="51"/>
      <c r="P469" s="167"/>
      <c r="Q469" s="167"/>
      <c r="R469" s="28"/>
      <c r="S469" s="28"/>
      <c r="T469" s="28"/>
      <c r="U469" s="29">
        <f t="shared" si="113"/>
        <v>0</v>
      </c>
      <c r="V469" s="28"/>
      <c r="W469" s="28"/>
      <c r="X469" s="28"/>
      <c r="Y469" s="29">
        <f t="shared" si="114"/>
        <v>0</v>
      </c>
      <c r="Z469" s="28"/>
      <c r="AA469" s="28"/>
      <c r="AB469" s="28"/>
      <c r="AC469" s="29">
        <f t="shared" si="115"/>
        <v>0</v>
      </c>
      <c r="AD469" s="28"/>
      <c r="AE469" s="28"/>
      <c r="AF469" s="76">
        <v>10723641</v>
      </c>
      <c r="AG469" s="29">
        <f t="shared" si="116"/>
        <v>10723641</v>
      </c>
      <c r="AH469" s="29">
        <f t="shared" si="117"/>
        <v>10723641</v>
      </c>
      <c r="AI469" s="109">
        <f t="shared" si="118"/>
        <v>1.6071017006518185E-2</v>
      </c>
      <c r="AJ469" s="109">
        <f t="shared" si="119"/>
        <v>1.1309859765474251E-3</v>
      </c>
    </row>
    <row r="470" spans="1:36" s="11" customFormat="1" ht="24.75" customHeight="1" outlineLevel="1" x14ac:dyDescent="0.25">
      <c r="A470" s="22">
        <v>58</v>
      </c>
      <c r="B470" s="22"/>
      <c r="C470" s="333" t="s">
        <v>1127</v>
      </c>
      <c r="D470" s="513">
        <v>44517</v>
      </c>
      <c r="E470" s="18" t="s">
        <v>571</v>
      </c>
      <c r="F470" s="74" t="s">
        <v>751</v>
      </c>
      <c r="G470" s="176" t="s">
        <v>752</v>
      </c>
      <c r="H470" s="142"/>
      <c r="I470" s="33"/>
      <c r="J470" s="629"/>
      <c r="K470" s="155">
        <v>9148065</v>
      </c>
      <c r="L470" s="44"/>
      <c r="M470" s="28"/>
      <c r="N470" s="28"/>
      <c r="O470" s="28"/>
      <c r="P470" s="154"/>
      <c r="Q470" s="154"/>
      <c r="R470" s="28"/>
      <c r="S470" s="28"/>
      <c r="T470" s="28"/>
      <c r="U470" s="29">
        <f t="shared" si="113"/>
        <v>0</v>
      </c>
      <c r="V470" s="28"/>
      <c r="W470" s="28"/>
      <c r="X470" s="28"/>
      <c r="Y470" s="29">
        <f t="shared" si="114"/>
        <v>0</v>
      </c>
      <c r="Z470" s="28"/>
      <c r="AA470" s="28"/>
      <c r="AB470" s="28"/>
      <c r="AC470" s="29">
        <f t="shared" si="115"/>
        <v>0</v>
      </c>
      <c r="AD470" s="28"/>
      <c r="AE470" s="28"/>
      <c r="AF470" s="155">
        <v>9148065</v>
      </c>
      <c r="AG470" s="29">
        <f t="shared" si="116"/>
        <v>9148065</v>
      </c>
      <c r="AH470" s="29">
        <f t="shared" si="117"/>
        <v>9148065</v>
      </c>
      <c r="AI470" s="109">
        <f t="shared" si="118"/>
        <v>1.3709775270519947E-2</v>
      </c>
      <c r="AJ470" s="109">
        <f t="shared" si="119"/>
        <v>9.6481532975081134E-4</v>
      </c>
    </row>
    <row r="471" spans="1:36" s="11" customFormat="1" ht="24.75" customHeight="1" outlineLevel="1" x14ac:dyDescent="0.25">
      <c r="A471" s="22">
        <v>59</v>
      </c>
      <c r="B471" s="22"/>
      <c r="C471" s="333" t="s">
        <v>1128</v>
      </c>
      <c r="D471" s="513">
        <v>44517</v>
      </c>
      <c r="E471" s="18" t="s">
        <v>573</v>
      </c>
      <c r="F471" s="74" t="s">
        <v>751</v>
      </c>
      <c r="G471" s="176" t="s">
        <v>752</v>
      </c>
      <c r="H471" s="142"/>
      <c r="I471" s="33"/>
      <c r="J471" s="629"/>
      <c r="K471" s="155">
        <v>10237926</v>
      </c>
      <c r="L471" s="44"/>
      <c r="M471" s="28"/>
      <c r="N471" s="28"/>
      <c r="O471" s="28"/>
      <c r="P471" s="154"/>
      <c r="Q471" s="154"/>
      <c r="R471" s="28"/>
      <c r="S471" s="28"/>
      <c r="T471" s="28"/>
      <c r="U471" s="29">
        <f t="shared" si="113"/>
        <v>0</v>
      </c>
      <c r="V471" s="28"/>
      <c r="W471" s="28"/>
      <c r="X471" s="28"/>
      <c r="Y471" s="29">
        <f t="shared" si="114"/>
        <v>0</v>
      </c>
      <c r="Z471" s="28"/>
      <c r="AA471" s="28"/>
      <c r="AB471" s="28"/>
      <c r="AC471" s="29">
        <f t="shared" si="115"/>
        <v>0</v>
      </c>
      <c r="AD471" s="28"/>
      <c r="AE471" s="28"/>
      <c r="AF471" s="155">
        <v>10237926</v>
      </c>
      <c r="AG471" s="29">
        <f t="shared" si="116"/>
        <v>10237926</v>
      </c>
      <c r="AH471" s="29">
        <f t="shared" si="117"/>
        <v>10237926</v>
      </c>
      <c r="AI471" s="109">
        <f t="shared" si="118"/>
        <v>1.5343098753256913E-2</v>
      </c>
      <c r="AJ471" s="109">
        <f t="shared" si="119"/>
        <v>1.0797592659927979E-3</v>
      </c>
    </row>
    <row r="472" spans="1:36" s="11" customFormat="1" ht="24.75" customHeight="1" outlineLevel="1" x14ac:dyDescent="0.25">
      <c r="A472" s="22">
        <v>60</v>
      </c>
      <c r="B472" s="22"/>
      <c r="C472" s="333" t="s">
        <v>1129</v>
      </c>
      <c r="D472" s="513">
        <v>44517</v>
      </c>
      <c r="E472" s="18" t="s">
        <v>545</v>
      </c>
      <c r="F472" s="74" t="s">
        <v>751</v>
      </c>
      <c r="G472" s="176" t="s">
        <v>752</v>
      </c>
      <c r="H472" s="142"/>
      <c r="I472" s="33"/>
      <c r="J472" s="629"/>
      <c r="K472" s="155">
        <v>10776452</v>
      </c>
      <c r="L472" s="44"/>
      <c r="M472" s="28"/>
      <c r="N472" s="28"/>
      <c r="O472" s="28"/>
      <c r="P472" s="154"/>
      <c r="Q472" s="154"/>
      <c r="R472" s="28"/>
      <c r="S472" s="28"/>
      <c r="T472" s="28"/>
      <c r="U472" s="29">
        <f t="shared" si="113"/>
        <v>0</v>
      </c>
      <c r="V472" s="28"/>
      <c r="W472" s="28"/>
      <c r="X472" s="28"/>
      <c r="Y472" s="29">
        <f t="shared" si="114"/>
        <v>0</v>
      </c>
      <c r="Z472" s="28"/>
      <c r="AA472" s="28"/>
      <c r="AB472" s="28"/>
      <c r="AC472" s="29">
        <f t="shared" si="115"/>
        <v>0</v>
      </c>
      <c r="AD472" s="28"/>
      <c r="AE472" s="28"/>
      <c r="AF472" s="155">
        <v>10776452</v>
      </c>
      <c r="AG472" s="29">
        <f t="shared" si="116"/>
        <v>10776452</v>
      </c>
      <c r="AH472" s="29">
        <f t="shared" si="117"/>
        <v>10776452</v>
      </c>
      <c r="AI472" s="109">
        <f t="shared" si="118"/>
        <v>1.6150162371337023E-2</v>
      </c>
      <c r="AJ472" s="109">
        <f t="shared" si="119"/>
        <v>1.1365557732617544E-3</v>
      </c>
    </row>
    <row r="473" spans="1:36" s="11" customFormat="1" ht="12.75" customHeight="1" x14ac:dyDescent="0.25">
      <c r="A473" s="574" t="s">
        <v>65</v>
      </c>
      <c r="B473" s="579"/>
      <c r="C473" s="575"/>
      <c r="D473" s="575"/>
      <c r="E473" s="575"/>
      <c r="F473" s="575"/>
      <c r="G473" s="575"/>
      <c r="H473" s="575"/>
      <c r="I473" s="576"/>
      <c r="J473" s="222">
        <f>+J412</f>
        <v>667265861</v>
      </c>
      <c r="K473" s="222">
        <f>SUM(K413:K472)</f>
        <v>667265861</v>
      </c>
      <c r="L473" s="528"/>
      <c r="M473" s="222">
        <f>SUM(M413:M472)</f>
        <v>0</v>
      </c>
      <c r="N473" s="222">
        <f>SUM(N413:N472)</f>
        <v>0</v>
      </c>
      <c r="O473" s="222">
        <f>SUM(O413:O472)</f>
        <v>0</v>
      </c>
      <c r="P473" s="223"/>
      <c r="Q473" s="538"/>
      <c r="R473" s="222">
        <f t="shared" ref="R473:AH473" si="120">SUM(R413:R472)</f>
        <v>0</v>
      </c>
      <c r="S473" s="222">
        <f t="shared" si="120"/>
        <v>0</v>
      </c>
      <c r="T473" s="222">
        <f t="shared" si="120"/>
        <v>0</v>
      </c>
      <c r="U473" s="222">
        <f t="shared" si="120"/>
        <v>0</v>
      </c>
      <c r="V473" s="222">
        <f t="shared" si="120"/>
        <v>0</v>
      </c>
      <c r="W473" s="222">
        <f t="shared" si="120"/>
        <v>0</v>
      </c>
      <c r="X473" s="222">
        <f t="shared" si="120"/>
        <v>0</v>
      </c>
      <c r="Y473" s="222">
        <f t="shared" si="120"/>
        <v>0</v>
      </c>
      <c r="Z473" s="222">
        <f t="shared" si="120"/>
        <v>0</v>
      </c>
      <c r="AA473" s="222">
        <f t="shared" si="120"/>
        <v>0</v>
      </c>
      <c r="AB473" s="222">
        <f t="shared" si="120"/>
        <v>0</v>
      </c>
      <c r="AC473" s="222">
        <f t="shared" si="120"/>
        <v>0</v>
      </c>
      <c r="AD473" s="222">
        <f t="shared" si="120"/>
        <v>0</v>
      </c>
      <c r="AE473" s="222">
        <f t="shared" si="120"/>
        <v>0</v>
      </c>
      <c r="AF473" s="222">
        <f t="shared" si="120"/>
        <v>667265861</v>
      </c>
      <c r="AG473" s="222">
        <f t="shared" si="120"/>
        <v>667265861</v>
      </c>
      <c r="AH473" s="222">
        <f t="shared" si="120"/>
        <v>667265861</v>
      </c>
      <c r="AI473" s="230">
        <f>IF(ISERROR(AH473/J473),0,AH473/J473)</f>
        <v>1</v>
      </c>
      <c r="AJ473" s="230">
        <f>IF(ISERROR(AH473/$AH$676),0,AH473/$AH$676)</f>
        <v>7.0374262941089075E-2</v>
      </c>
    </row>
    <row r="474" spans="1:36" ht="12.75" customHeight="1" x14ac:dyDescent="0.25">
      <c r="A474" s="620" t="s">
        <v>66</v>
      </c>
      <c r="B474" s="621"/>
      <c r="C474" s="671"/>
      <c r="D474" s="671"/>
      <c r="E474" s="672"/>
      <c r="F474" s="150"/>
      <c r="G474" s="151"/>
      <c r="H474" s="17"/>
      <c r="I474" s="17"/>
      <c r="J474" s="628">
        <v>127556577</v>
      </c>
      <c r="K474" s="83"/>
      <c r="L474" s="153"/>
      <c r="M474" s="19"/>
      <c r="N474" s="19"/>
      <c r="O474" s="19"/>
      <c r="P474" s="5"/>
      <c r="Q474" s="20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108"/>
      <c r="AJ474" s="108"/>
    </row>
    <row r="475" spans="1:36" s="11" customFormat="1" ht="24.75" customHeight="1" outlineLevel="1" x14ac:dyDescent="0.25">
      <c r="A475" s="23">
        <v>1</v>
      </c>
      <c r="B475" s="183"/>
      <c r="C475" s="333" t="s">
        <v>1130</v>
      </c>
      <c r="D475" s="513">
        <v>44439</v>
      </c>
      <c r="E475" s="18" t="s">
        <v>584</v>
      </c>
      <c r="F475" s="74" t="s">
        <v>751</v>
      </c>
      <c r="G475" s="176" t="s">
        <v>752</v>
      </c>
      <c r="H475" s="182"/>
      <c r="I475" s="171"/>
      <c r="J475" s="629"/>
      <c r="K475" s="252">
        <v>8646068</v>
      </c>
      <c r="L475" s="185"/>
      <c r="M475" s="152"/>
      <c r="N475" s="547"/>
      <c r="O475" s="5"/>
      <c r="P475" s="5"/>
      <c r="Q475" s="5"/>
      <c r="R475" s="9"/>
      <c r="S475" s="9"/>
      <c r="T475" s="9"/>
      <c r="U475" s="29">
        <f>SUM(R475:T475)</f>
        <v>0</v>
      </c>
      <c r="V475" s="28"/>
      <c r="W475" s="28"/>
      <c r="X475" s="28"/>
      <c r="Y475" s="29">
        <f>SUM(V475:X475)</f>
        <v>0</v>
      </c>
      <c r="Z475" s="28"/>
      <c r="AA475" s="28"/>
      <c r="AB475" s="28"/>
      <c r="AC475" s="29">
        <f>SUM(Z475:AB475)</f>
        <v>0</v>
      </c>
      <c r="AD475" s="28"/>
      <c r="AE475" s="252">
        <v>8646068</v>
      </c>
      <c r="AF475" s="28"/>
      <c r="AG475" s="29">
        <f>SUM(AD475:AF475)</f>
        <v>8646068</v>
      </c>
      <c r="AH475" s="29">
        <f t="shared" ref="AH475:AH487" si="121">SUM(U475,Y475,AC475,AG475)</f>
        <v>8646068</v>
      </c>
      <c r="AI475" s="109">
        <f>IF(ISERROR(AH475/$J$474),0,AH475/$J$474)</f>
        <v>6.7782220277046168E-2</v>
      </c>
      <c r="AJ475" s="109">
        <f t="shared" ref="AJ475:AJ487" si="122">IF(ISERROR(AH475/$AH$676),"-",AH475/$AH$676)</f>
        <v>9.1187141198362037E-4</v>
      </c>
    </row>
    <row r="476" spans="1:36" s="11" customFormat="1" ht="24.95" customHeight="1" outlineLevel="1" x14ac:dyDescent="0.25">
      <c r="A476" s="23">
        <v>2</v>
      </c>
      <c r="B476" s="22"/>
      <c r="C476" s="333" t="s">
        <v>882</v>
      </c>
      <c r="D476" s="513">
        <v>44882</v>
      </c>
      <c r="E476" s="18" t="s">
        <v>1131</v>
      </c>
      <c r="F476" s="74" t="s">
        <v>751</v>
      </c>
      <c r="G476" s="176" t="s">
        <v>752</v>
      </c>
      <c r="H476" s="38"/>
      <c r="I476" s="33"/>
      <c r="J476" s="629"/>
      <c r="K476" s="252">
        <v>12802000</v>
      </c>
      <c r="L476" s="185"/>
      <c r="M476" s="95"/>
      <c r="N476" s="28"/>
      <c r="O476" s="28"/>
      <c r="P476" s="154"/>
      <c r="Q476" s="154"/>
      <c r="R476" s="28"/>
      <c r="S476" s="28"/>
      <c r="T476" s="28"/>
      <c r="U476" s="29">
        <f t="shared" ref="U476:U482" si="123">SUM(R476:T476)</f>
        <v>0</v>
      </c>
      <c r="V476" s="28"/>
      <c r="W476" s="28"/>
      <c r="X476" s="28"/>
      <c r="Y476" s="29">
        <f t="shared" ref="Y476:Y482" si="124">SUM(V476:X476)</f>
        <v>0</v>
      </c>
      <c r="Z476" s="28"/>
      <c r="AA476" s="28"/>
      <c r="AB476" s="28"/>
      <c r="AC476" s="29">
        <f t="shared" ref="AC476:AC482" si="125">SUM(Z476:AB476)</f>
        <v>0</v>
      </c>
      <c r="AD476" s="28"/>
      <c r="AE476" s="252">
        <v>12802000</v>
      </c>
      <c r="AF476" s="28"/>
      <c r="AG476" s="29">
        <f t="shared" ref="AG476:AG487" si="126">SUM(AD476:AF476)</f>
        <v>12802000</v>
      </c>
      <c r="AH476" s="29">
        <f t="shared" si="121"/>
        <v>12802000</v>
      </c>
      <c r="AI476" s="109">
        <f t="shared" ref="AI476:AI487" si="127">IF(ISERROR(AH476/$J$474),0,AH476/$J$474)</f>
        <v>0.10036330780497504</v>
      </c>
      <c r="AJ476" s="109">
        <f t="shared" si="122"/>
        <v>1.3501834378603439E-3</v>
      </c>
    </row>
    <row r="477" spans="1:36" ht="24.95" customHeight="1" outlineLevel="1" x14ac:dyDescent="0.25">
      <c r="A477" s="23">
        <v>3</v>
      </c>
      <c r="B477" s="22"/>
      <c r="C477" s="333" t="s">
        <v>1132</v>
      </c>
      <c r="D477" s="513">
        <v>44880</v>
      </c>
      <c r="E477" s="18" t="s">
        <v>581</v>
      </c>
      <c r="F477" s="74" t="s">
        <v>751</v>
      </c>
      <c r="G477" s="176" t="s">
        <v>752</v>
      </c>
      <c r="H477" s="38"/>
      <c r="I477" s="33"/>
      <c r="J477" s="629"/>
      <c r="K477" s="252">
        <v>12600000</v>
      </c>
      <c r="L477" s="185"/>
      <c r="M477" s="95"/>
      <c r="N477" s="28"/>
      <c r="O477" s="28"/>
      <c r="P477" s="154"/>
      <c r="Q477" s="154"/>
      <c r="R477" s="28"/>
      <c r="S477" s="28"/>
      <c r="T477" s="28"/>
      <c r="U477" s="29">
        <f t="shared" si="123"/>
        <v>0</v>
      </c>
      <c r="V477" s="28"/>
      <c r="W477" s="28"/>
      <c r="X477" s="28"/>
      <c r="Y477" s="29">
        <f t="shared" si="124"/>
        <v>0</v>
      </c>
      <c r="Z477" s="28"/>
      <c r="AA477" s="28"/>
      <c r="AB477" s="28"/>
      <c r="AC477" s="29">
        <f t="shared" si="125"/>
        <v>0</v>
      </c>
      <c r="AD477" s="28"/>
      <c r="AE477" s="252">
        <v>12600000</v>
      </c>
      <c r="AF477" s="28"/>
      <c r="AG477" s="29">
        <f t="shared" si="126"/>
        <v>12600000</v>
      </c>
      <c r="AH477" s="29">
        <f t="shared" si="121"/>
        <v>12600000</v>
      </c>
      <c r="AI477" s="109">
        <f t="shared" si="127"/>
        <v>9.8779696792898414E-2</v>
      </c>
      <c r="AJ477" s="109">
        <f t="shared" si="122"/>
        <v>1.3288791842712335E-3</v>
      </c>
    </row>
    <row r="478" spans="1:36" s="11" customFormat="1" ht="24.95" customHeight="1" outlineLevel="1" x14ac:dyDescent="0.25">
      <c r="A478" s="23">
        <v>4</v>
      </c>
      <c r="B478" s="22"/>
      <c r="C478" s="333" t="s">
        <v>1133</v>
      </c>
      <c r="D478" s="513">
        <v>44874</v>
      </c>
      <c r="E478" s="18" t="s">
        <v>582</v>
      </c>
      <c r="F478" s="74" t="s">
        <v>751</v>
      </c>
      <c r="G478" s="176" t="s">
        <v>752</v>
      </c>
      <c r="H478" s="38"/>
      <c r="I478" s="33"/>
      <c r="J478" s="629"/>
      <c r="K478" s="252">
        <v>11441000</v>
      </c>
      <c r="L478" s="185"/>
      <c r="M478" s="95"/>
      <c r="N478" s="28"/>
      <c r="O478" s="28"/>
      <c r="P478" s="154"/>
      <c r="Q478" s="154"/>
      <c r="R478" s="28"/>
      <c r="S478" s="28"/>
      <c r="T478" s="28"/>
      <c r="U478" s="29">
        <f t="shared" si="123"/>
        <v>0</v>
      </c>
      <c r="V478" s="28"/>
      <c r="W478" s="28"/>
      <c r="X478" s="28"/>
      <c r="Y478" s="29">
        <f t="shared" si="124"/>
        <v>0</v>
      </c>
      <c r="Z478" s="28"/>
      <c r="AA478" s="28"/>
      <c r="AB478" s="28"/>
      <c r="AC478" s="29">
        <f t="shared" si="125"/>
        <v>0</v>
      </c>
      <c r="AD478" s="28"/>
      <c r="AE478" s="252">
        <v>11441000</v>
      </c>
      <c r="AF478" s="28"/>
      <c r="AG478" s="29">
        <f t="shared" si="126"/>
        <v>11441000</v>
      </c>
      <c r="AH478" s="29">
        <f t="shared" si="121"/>
        <v>11441000</v>
      </c>
      <c r="AI478" s="109">
        <f t="shared" si="127"/>
        <v>8.9693532619646882E-2</v>
      </c>
      <c r="AJ478" s="109">
        <f t="shared" si="122"/>
        <v>1.2066433926386654E-3</v>
      </c>
    </row>
    <row r="479" spans="1:36" s="11" customFormat="1" ht="24.95" customHeight="1" outlineLevel="1" x14ac:dyDescent="0.25">
      <c r="A479" s="23">
        <v>5</v>
      </c>
      <c r="B479" s="22"/>
      <c r="C479" s="333" t="s">
        <v>269</v>
      </c>
      <c r="D479" s="513">
        <v>44874</v>
      </c>
      <c r="E479" s="18" t="s">
        <v>579</v>
      </c>
      <c r="F479" s="74" t="s">
        <v>751</v>
      </c>
      <c r="G479" s="176" t="s">
        <v>752</v>
      </c>
      <c r="H479" s="38"/>
      <c r="I479" s="33"/>
      <c r="J479" s="629"/>
      <c r="K479" s="252">
        <v>9000000</v>
      </c>
      <c r="L479" s="185"/>
      <c r="M479" s="95"/>
      <c r="N479" s="28"/>
      <c r="O479" s="28"/>
      <c r="P479" s="154"/>
      <c r="Q479" s="154"/>
      <c r="R479" s="28"/>
      <c r="S479" s="28"/>
      <c r="T479" s="28"/>
      <c r="U479" s="29">
        <f t="shared" si="123"/>
        <v>0</v>
      </c>
      <c r="V479" s="28"/>
      <c r="W479" s="28"/>
      <c r="X479" s="28"/>
      <c r="Y479" s="29">
        <f t="shared" si="124"/>
        <v>0</v>
      </c>
      <c r="Z479" s="28"/>
      <c r="AA479" s="28"/>
      <c r="AB479" s="28"/>
      <c r="AC479" s="29">
        <f t="shared" si="125"/>
        <v>0</v>
      </c>
      <c r="AD479" s="28"/>
      <c r="AE479" s="252">
        <v>9000000</v>
      </c>
      <c r="AF479" s="28"/>
      <c r="AG479" s="29">
        <f t="shared" si="126"/>
        <v>9000000</v>
      </c>
      <c r="AH479" s="29">
        <f t="shared" si="121"/>
        <v>9000000</v>
      </c>
      <c r="AI479" s="109">
        <f t="shared" si="127"/>
        <v>7.0556926280641724E-2</v>
      </c>
      <c r="AJ479" s="109">
        <f t="shared" si="122"/>
        <v>9.4919941733659547E-4</v>
      </c>
    </row>
    <row r="480" spans="1:36" ht="24.95" customHeight="1" outlineLevel="1" x14ac:dyDescent="0.25">
      <c r="A480" s="23">
        <v>6</v>
      </c>
      <c r="B480" s="22"/>
      <c r="C480" s="333" t="s">
        <v>845</v>
      </c>
      <c r="D480" s="513">
        <v>44874</v>
      </c>
      <c r="E480" s="18" t="s">
        <v>584</v>
      </c>
      <c r="F480" s="74" t="s">
        <v>751</v>
      </c>
      <c r="G480" s="176" t="s">
        <v>752</v>
      </c>
      <c r="H480" s="38"/>
      <c r="I480" s="33"/>
      <c r="J480" s="629"/>
      <c r="K480" s="252">
        <v>9000000</v>
      </c>
      <c r="L480" s="185"/>
      <c r="M480" s="95"/>
      <c r="N480" s="28"/>
      <c r="O480" s="28"/>
      <c r="P480" s="154"/>
      <c r="Q480" s="154"/>
      <c r="R480" s="28"/>
      <c r="S480" s="28"/>
      <c r="T480" s="28"/>
      <c r="U480" s="29">
        <f t="shared" si="123"/>
        <v>0</v>
      </c>
      <c r="V480" s="28"/>
      <c r="W480" s="28"/>
      <c r="X480" s="28"/>
      <c r="Y480" s="29">
        <f t="shared" si="124"/>
        <v>0</v>
      </c>
      <c r="Z480" s="28"/>
      <c r="AA480" s="28"/>
      <c r="AB480" s="28"/>
      <c r="AC480" s="29">
        <f t="shared" si="125"/>
        <v>0</v>
      </c>
      <c r="AD480" s="28"/>
      <c r="AE480" s="252">
        <v>9000000</v>
      </c>
      <c r="AF480" s="28"/>
      <c r="AG480" s="29">
        <f t="shared" si="126"/>
        <v>9000000</v>
      </c>
      <c r="AH480" s="29">
        <f t="shared" si="121"/>
        <v>9000000</v>
      </c>
      <c r="AI480" s="109">
        <f t="shared" si="127"/>
        <v>7.0556926280641724E-2</v>
      </c>
      <c r="AJ480" s="109">
        <f t="shared" si="122"/>
        <v>9.4919941733659547E-4</v>
      </c>
    </row>
    <row r="481" spans="1:36" ht="24.95" customHeight="1" outlineLevel="1" x14ac:dyDescent="0.25">
      <c r="A481" s="23">
        <v>7</v>
      </c>
      <c r="B481" s="22"/>
      <c r="C481" s="333" t="s">
        <v>1134</v>
      </c>
      <c r="D481" s="513">
        <v>44874</v>
      </c>
      <c r="E481" s="18" t="s">
        <v>1135</v>
      </c>
      <c r="F481" s="74" t="s">
        <v>751</v>
      </c>
      <c r="G481" s="176" t="s">
        <v>752</v>
      </c>
      <c r="H481" s="38"/>
      <c r="I481" s="33"/>
      <c r="J481" s="629"/>
      <c r="K481" s="252">
        <v>9000000</v>
      </c>
      <c r="L481" s="185"/>
      <c r="M481" s="95"/>
      <c r="N481" s="28"/>
      <c r="O481" s="28"/>
      <c r="P481" s="154"/>
      <c r="Q481" s="154"/>
      <c r="R481" s="28"/>
      <c r="S481" s="28"/>
      <c r="T481" s="28"/>
      <c r="U481" s="29">
        <f t="shared" ref="U481" si="128">SUM(R481:T481)</f>
        <v>0</v>
      </c>
      <c r="V481" s="28"/>
      <c r="W481" s="28"/>
      <c r="X481" s="28"/>
      <c r="Y481" s="29">
        <f t="shared" ref="Y481" si="129">SUM(V481:X481)</f>
        <v>0</v>
      </c>
      <c r="Z481" s="28"/>
      <c r="AA481" s="28"/>
      <c r="AB481" s="28"/>
      <c r="AC481" s="29">
        <f t="shared" ref="AC481" si="130">SUM(Z481:AB481)</f>
        <v>0</v>
      </c>
      <c r="AD481" s="28"/>
      <c r="AE481" s="252">
        <v>9000000</v>
      </c>
      <c r="AF481" s="28"/>
      <c r="AG481" s="29">
        <f t="shared" ref="AG481" si="131">SUM(AD481:AF481)</f>
        <v>9000000</v>
      </c>
      <c r="AH481" s="29">
        <f t="shared" ref="AH481" si="132">SUM(U481,Y481,AC481,AG481)</f>
        <v>9000000</v>
      </c>
      <c r="AI481" s="109">
        <f t="shared" si="127"/>
        <v>7.0556926280641724E-2</v>
      </c>
      <c r="AJ481" s="109">
        <f t="shared" si="122"/>
        <v>9.4919941733659547E-4</v>
      </c>
    </row>
    <row r="482" spans="1:36" s="11" customFormat="1" ht="24.95" customHeight="1" outlineLevel="1" x14ac:dyDescent="0.25">
      <c r="A482" s="23">
        <v>8</v>
      </c>
      <c r="B482" s="22"/>
      <c r="C482" s="333" t="s">
        <v>1136</v>
      </c>
      <c r="D482" s="513">
        <v>44460</v>
      </c>
      <c r="E482" s="18" t="s">
        <v>579</v>
      </c>
      <c r="F482" s="74" t="s">
        <v>751</v>
      </c>
      <c r="G482" s="176" t="s">
        <v>752</v>
      </c>
      <c r="H482" s="38"/>
      <c r="I482" s="33"/>
      <c r="J482" s="629"/>
      <c r="K482" s="252">
        <v>8646068</v>
      </c>
      <c r="L482" s="185"/>
      <c r="M482" s="95"/>
      <c r="N482" s="28"/>
      <c r="O482" s="28"/>
      <c r="P482" s="154"/>
      <c r="Q482" s="154"/>
      <c r="R482" s="28"/>
      <c r="S482" s="28"/>
      <c r="T482" s="28"/>
      <c r="U482" s="29">
        <f t="shared" si="123"/>
        <v>0</v>
      </c>
      <c r="V482" s="28"/>
      <c r="W482" s="28"/>
      <c r="X482" s="28"/>
      <c r="Y482" s="29">
        <f t="shared" si="124"/>
        <v>0</v>
      </c>
      <c r="Z482" s="28"/>
      <c r="AA482" s="28"/>
      <c r="AB482" s="28"/>
      <c r="AC482" s="29">
        <f t="shared" si="125"/>
        <v>0</v>
      </c>
      <c r="AD482" s="28"/>
      <c r="AE482" s="252">
        <v>8646068</v>
      </c>
      <c r="AF482" s="28"/>
      <c r="AG482" s="29">
        <f t="shared" si="126"/>
        <v>8646068</v>
      </c>
      <c r="AH482" s="29">
        <f t="shared" si="121"/>
        <v>8646068</v>
      </c>
      <c r="AI482" s="109">
        <f t="shared" si="127"/>
        <v>6.7782220277046168E-2</v>
      </c>
      <c r="AJ482" s="109">
        <f t="shared" si="122"/>
        <v>9.1187141198362037E-4</v>
      </c>
    </row>
    <row r="483" spans="1:36" s="11" customFormat="1" ht="24.95" customHeight="1" outlineLevel="1" x14ac:dyDescent="0.25">
      <c r="A483" s="23">
        <v>9</v>
      </c>
      <c r="B483" s="22"/>
      <c r="C483" s="333" t="s">
        <v>762</v>
      </c>
      <c r="D483" s="513">
        <v>44449</v>
      </c>
      <c r="E483" s="18" t="s">
        <v>582</v>
      </c>
      <c r="F483" s="74" t="s">
        <v>751</v>
      </c>
      <c r="G483" s="176" t="s">
        <v>752</v>
      </c>
      <c r="H483" s="38"/>
      <c r="I483" s="33"/>
      <c r="J483" s="629"/>
      <c r="K483" s="252">
        <v>10776452</v>
      </c>
      <c r="L483" s="185"/>
      <c r="M483" s="95"/>
      <c r="N483" s="28"/>
      <c r="O483" s="28"/>
      <c r="P483" s="154"/>
      <c r="Q483" s="154"/>
      <c r="R483" s="28"/>
      <c r="S483" s="28"/>
      <c r="T483" s="28"/>
      <c r="U483" s="29">
        <f t="shared" ref="U483:U487" si="133">SUM(R483:T483)</f>
        <v>0</v>
      </c>
      <c r="V483" s="28"/>
      <c r="W483" s="28"/>
      <c r="X483" s="28"/>
      <c r="Y483" s="29">
        <f t="shared" ref="Y483:Y487" si="134">SUM(V483:X483)</f>
        <v>0</v>
      </c>
      <c r="Z483" s="28"/>
      <c r="AA483" s="28"/>
      <c r="AB483" s="28"/>
      <c r="AC483" s="29">
        <f t="shared" ref="AC483:AC487" si="135">SUM(Z483:AB483)</f>
        <v>0</v>
      </c>
      <c r="AD483" s="28"/>
      <c r="AE483" s="252">
        <v>10776452</v>
      </c>
      <c r="AF483" s="28"/>
      <c r="AG483" s="29">
        <f t="shared" si="126"/>
        <v>10776452</v>
      </c>
      <c r="AH483" s="29">
        <f t="shared" si="121"/>
        <v>10776452</v>
      </c>
      <c r="AI483" s="109">
        <f t="shared" si="127"/>
        <v>8.4483703258986007E-2</v>
      </c>
      <c r="AJ483" s="109">
        <f t="shared" si="122"/>
        <v>1.1365557732617544E-3</v>
      </c>
    </row>
    <row r="484" spans="1:36" s="11" customFormat="1" ht="24.95" customHeight="1" outlineLevel="1" x14ac:dyDescent="0.25">
      <c r="A484" s="23">
        <v>10</v>
      </c>
      <c r="B484" s="22"/>
      <c r="C484" s="333" t="s">
        <v>1137</v>
      </c>
      <c r="D484" s="513">
        <v>44461</v>
      </c>
      <c r="E484" s="18" t="s">
        <v>1131</v>
      </c>
      <c r="F484" s="74" t="s">
        <v>751</v>
      </c>
      <c r="G484" s="176" t="s">
        <v>752</v>
      </c>
      <c r="H484" s="38"/>
      <c r="I484" s="33"/>
      <c r="J484" s="629"/>
      <c r="K484" s="252">
        <v>9890088</v>
      </c>
      <c r="L484" s="185"/>
      <c r="M484" s="95"/>
      <c r="N484" s="28"/>
      <c r="O484" s="28"/>
      <c r="P484" s="154"/>
      <c r="Q484" s="154"/>
      <c r="R484" s="28"/>
      <c r="S484" s="28"/>
      <c r="T484" s="28"/>
      <c r="U484" s="29">
        <f t="shared" si="133"/>
        <v>0</v>
      </c>
      <c r="V484" s="28"/>
      <c r="W484" s="28"/>
      <c r="X484" s="28"/>
      <c r="Y484" s="29">
        <f t="shared" si="134"/>
        <v>0</v>
      </c>
      <c r="Z484" s="28"/>
      <c r="AA484" s="28"/>
      <c r="AB484" s="28"/>
      <c r="AC484" s="29">
        <f t="shared" si="135"/>
        <v>0</v>
      </c>
      <c r="AD484" s="28"/>
      <c r="AE484" s="252">
        <v>9890088</v>
      </c>
      <c r="AF484" s="28"/>
      <c r="AG484" s="29">
        <f t="shared" si="126"/>
        <v>9890088</v>
      </c>
      <c r="AH484" s="29">
        <f t="shared" si="121"/>
        <v>9890088</v>
      </c>
      <c r="AI484" s="109">
        <f t="shared" si="127"/>
        <v>7.7534912213895482E-2</v>
      </c>
      <c r="AJ484" s="109">
        <f t="shared" si="122"/>
        <v>1.0430739741119615E-3</v>
      </c>
    </row>
    <row r="485" spans="1:36" s="11" customFormat="1" ht="24.95" customHeight="1" outlineLevel="1" x14ac:dyDescent="0.25">
      <c r="A485" s="23">
        <v>11</v>
      </c>
      <c r="B485" s="22"/>
      <c r="C485" s="333" t="s">
        <v>1138</v>
      </c>
      <c r="D485" s="513">
        <v>44447</v>
      </c>
      <c r="E485" s="18" t="s">
        <v>1135</v>
      </c>
      <c r="F485" s="74" t="s">
        <v>751</v>
      </c>
      <c r="G485" s="176" t="s">
        <v>752</v>
      </c>
      <c r="H485" s="38"/>
      <c r="I485" s="33"/>
      <c r="J485" s="629"/>
      <c r="K485" s="252">
        <v>8646068</v>
      </c>
      <c r="L485" s="185"/>
      <c r="M485" s="95"/>
      <c r="N485" s="28"/>
      <c r="O485" s="28"/>
      <c r="P485" s="154"/>
      <c r="Q485" s="154"/>
      <c r="R485" s="28"/>
      <c r="S485" s="28"/>
      <c r="T485" s="28"/>
      <c r="U485" s="29">
        <f t="shared" si="133"/>
        <v>0</v>
      </c>
      <c r="V485" s="28"/>
      <c r="W485" s="28"/>
      <c r="X485" s="28"/>
      <c r="Y485" s="29">
        <f t="shared" si="134"/>
        <v>0</v>
      </c>
      <c r="Z485" s="28"/>
      <c r="AA485" s="28"/>
      <c r="AB485" s="28"/>
      <c r="AC485" s="29">
        <f t="shared" si="135"/>
        <v>0</v>
      </c>
      <c r="AD485" s="28"/>
      <c r="AE485" s="252">
        <v>8646068</v>
      </c>
      <c r="AF485" s="28"/>
      <c r="AG485" s="29">
        <f t="shared" si="126"/>
        <v>8646068</v>
      </c>
      <c r="AH485" s="29">
        <f t="shared" si="121"/>
        <v>8646068</v>
      </c>
      <c r="AI485" s="109">
        <f t="shared" si="127"/>
        <v>6.7782220277046168E-2</v>
      </c>
      <c r="AJ485" s="109">
        <f t="shared" si="122"/>
        <v>9.1187141198362037E-4</v>
      </c>
    </row>
    <row r="486" spans="1:36" s="11" customFormat="1" ht="24.95" customHeight="1" outlineLevel="1" x14ac:dyDescent="0.25">
      <c r="A486" s="23">
        <v>12</v>
      </c>
      <c r="B486" s="22"/>
      <c r="C486" s="333" t="s">
        <v>1139</v>
      </c>
      <c r="D486" s="513">
        <v>44461</v>
      </c>
      <c r="E486" s="18" t="s">
        <v>581</v>
      </c>
      <c r="F486" s="74" t="s">
        <v>751</v>
      </c>
      <c r="G486" s="176" t="s">
        <v>752</v>
      </c>
      <c r="H486" s="38"/>
      <c r="I486" s="33"/>
      <c r="J486" s="629"/>
      <c r="K486" s="252">
        <v>8646068</v>
      </c>
      <c r="L486" s="185"/>
      <c r="M486" s="95"/>
      <c r="N486" s="28"/>
      <c r="O486" s="28"/>
      <c r="P486" s="154"/>
      <c r="Q486" s="154"/>
      <c r="R486" s="28"/>
      <c r="S486" s="28"/>
      <c r="T486" s="28"/>
      <c r="U486" s="29">
        <f t="shared" si="133"/>
        <v>0</v>
      </c>
      <c r="V486" s="28"/>
      <c r="W486" s="28"/>
      <c r="X486" s="28"/>
      <c r="Y486" s="29">
        <f t="shared" si="134"/>
        <v>0</v>
      </c>
      <c r="Z486" s="28"/>
      <c r="AA486" s="28"/>
      <c r="AB486" s="28"/>
      <c r="AC486" s="29">
        <f t="shared" si="135"/>
        <v>0</v>
      </c>
      <c r="AD486" s="28"/>
      <c r="AE486" s="252">
        <v>8646068</v>
      </c>
      <c r="AF486" s="28"/>
      <c r="AG486" s="29">
        <f t="shared" si="126"/>
        <v>8646068</v>
      </c>
      <c r="AH486" s="29">
        <f t="shared" si="121"/>
        <v>8646068</v>
      </c>
      <c r="AI486" s="109">
        <f t="shared" si="127"/>
        <v>6.7782220277046168E-2</v>
      </c>
      <c r="AJ486" s="109">
        <f t="shared" si="122"/>
        <v>9.1187141198362037E-4</v>
      </c>
    </row>
    <row r="487" spans="1:36" s="11" customFormat="1" ht="24.95" customHeight="1" outlineLevel="1" x14ac:dyDescent="0.25">
      <c r="A487" s="23">
        <v>13</v>
      </c>
      <c r="B487" s="22"/>
      <c r="C487" s="333" t="s">
        <v>1140</v>
      </c>
      <c r="D487" s="513">
        <v>44446</v>
      </c>
      <c r="E487" s="18" t="s">
        <v>577</v>
      </c>
      <c r="F487" s="74" t="s">
        <v>751</v>
      </c>
      <c r="G487" s="176" t="s">
        <v>752</v>
      </c>
      <c r="H487" s="38"/>
      <c r="I487" s="33"/>
      <c r="J487" s="629"/>
      <c r="K487" s="252">
        <v>8462765</v>
      </c>
      <c r="L487" s="185"/>
      <c r="M487" s="95"/>
      <c r="N487" s="28"/>
      <c r="O487" s="28"/>
      <c r="P487" s="154"/>
      <c r="Q487" s="154"/>
      <c r="R487" s="28"/>
      <c r="S487" s="28"/>
      <c r="T487" s="28"/>
      <c r="U487" s="29">
        <f t="shared" si="133"/>
        <v>0</v>
      </c>
      <c r="V487" s="28"/>
      <c r="W487" s="28"/>
      <c r="X487" s="28"/>
      <c r="Y487" s="29">
        <f t="shared" si="134"/>
        <v>0</v>
      </c>
      <c r="Z487" s="28"/>
      <c r="AA487" s="28"/>
      <c r="AB487" s="28"/>
      <c r="AC487" s="29">
        <f t="shared" si="135"/>
        <v>0</v>
      </c>
      <c r="AD487" s="28"/>
      <c r="AE487" s="252">
        <v>8462765</v>
      </c>
      <c r="AF487" s="28"/>
      <c r="AG487" s="29">
        <f t="shared" si="126"/>
        <v>8462765</v>
      </c>
      <c r="AH487" s="29">
        <f t="shared" si="121"/>
        <v>8462765</v>
      </c>
      <c r="AI487" s="109">
        <f t="shared" si="127"/>
        <v>6.6345187359488328E-2</v>
      </c>
      <c r="AJ487" s="109">
        <f t="shared" si="122"/>
        <v>8.9253906745072591E-4</v>
      </c>
    </row>
    <row r="488" spans="1:36" s="11" customFormat="1" ht="12.75" customHeight="1" x14ac:dyDescent="0.25">
      <c r="A488" s="577" t="s">
        <v>67</v>
      </c>
      <c r="B488" s="577"/>
      <c r="C488" s="577"/>
      <c r="D488" s="577"/>
      <c r="E488" s="577"/>
      <c r="F488" s="577"/>
      <c r="G488" s="577"/>
      <c r="H488" s="577"/>
      <c r="I488" s="577"/>
      <c r="J488" s="222">
        <f>+J474</f>
        <v>127556577</v>
      </c>
      <c r="K488" s="222">
        <f>+SUM(K475:K487)</f>
        <v>127556577</v>
      </c>
      <c r="L488" s="529"/>
      <c r="M488" s="222">
        <f>SUM(M475:M487)</f>
        <v>0</v>
      </c>
      <c r="N488" s="222">
        <f>SUM(N475:N487)</f>
        <v>0</v>
      </c>
      <c r="O488" s="222">
        <f>SUM(O475:O487)</f>
        <v>0</v>
      </c>
      <c r="P488" s="223"/>
      <c r="Q488" s="538"/>
      <c r="R488" s="222">
        <f t="shared" ref="R488:AH488" si="136">SUM(R475:R487)</f>
        <v>0</v>
      </c>
      <c r="S488" s="222">
        <f t="shared" si="136"/>
        <v>0</v>
      </c>
      <c r="T488" s="222">
        <f t="shared" si="136"/>
        <v>0</v>
      </c>
      <c r="U488" s="222">
        <f t="shared" si="136"/>
        <v>0</v>
      </c>
      <c r="V488" s="222">
        <f t="shared" si="136"/>
        <v>0</v>
      </c>
      <c r="W488" s="222">
        <f t="shared" si="136"/>
        <v>0</v>
      </c>
      <c r="X488" s="222">
        <f t="shared" si="136"/>
        <v>0</v>
      </c>
      <c r="Y488" s="222">
        <f t="shared" si="136"/>
        <v>0</v>
      </c>
      <c r="Z488" s="222">
        <f t="shared" si="136"/>
        <v>0</v>
      </c>
      <c r="AA488" s="222">
        <f t="shared" si="136"/>
        <v>0</v>
      </c>
      <c r="AB488" s="222">
        <f t="shared" si="136"/>
        <v>0</v>
      </c>
      <c r="AC488" s="222">
        <f t="shared" si="136"/>
        <v>0</v>
      </c>
      <c r="AD488" s="222">
        <f t="shared" si="136"/>
        <v>0</v>
      </c>
      <c r="AE488" s="222">
        <f t="shared" si="136"/>
        <v>127556577</v>
      </c>
      <c r="AF488" s="222">
        <f t="shared" si="136"/>
        <v>0</v>
      </c>
      <c r="AG488" s="222">
        <f t="shared" si="136"/>
        <v>127556577</v>
      </c>
      <c r="AH488" s="222">
        <f t="shared" si="136"/>
        <v>127556577</v>
      </c>
      <c r="AI488" s="230">
        <f>IF(ISERROR(AH488/J488),0,AH488/J488)</f>
        <v>1</v>
      </c>
      <c r="AJ488" s="230">
        <f>IF(ISERROR(AH488/$AH$676),0,AH488/$AH$676)</f>
        <v>1.3452958729538953E-2</v>
      </c>
    </row>
    <row r="489" spans="1:36" ht="12.75" customHeight="1" x14ac:dyDescent="0.25">
      <c r="A489" s="623" t="s">
        <v>68</v>
      </c>
      <c r="B489" s="624"/>
      <c r="C489" s="624"/>
      <c r="D489" s="624"/>
      <c r="E489" s="625"/>
      <c r="F489" s="39"/>
      <c r="G489" s="315"/>
      <c r="H489" s="40"/>
      <c r="I489" s="40"/>
      <c r="J489" s="628">
        <v>80758847</v>
      </c>
      <c r="K489" s="7"/>
      <c r="L489" s="18"/>
      <c r="M489" s="19"/>
      <c r="N489" s="19"/>
      <c r="O489" s="19"/>
      <c r="P489" s="5"/>
      <c r="Q489" s="20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108"/>
      <c r="AJ489" s="108"/>
    </row>
    <row r="490" spans="1:36" s="11" customFormat="1" ht="24.75" customHeight="1" outlineLevel="1" x14ac:dyDescent="0.25">
      <c r="A490" s="22">
        <v>1</v>
      </c>
      <c r="B490" s="22"/>
      <c r="C490" s="333" t="s">
        <v>851</v>
      </c>
      <c r="D490" s="513">
        <v>44894</v>
      </c>
      <c r="E490" s="18" t="s">
        <v>586</v>
      </c>
      <c r="F490" s="74" t="s">
        <v>751</v>
      </c>
      <c r="G490" s="176" t="s">
        <v>752</v>
      </c>
      <c r="H490" s="25"/>
      <c r="I490" s="25"/>
      <c r="J490" s="629"/>
      <c r="K490" s="252">
        <v>25199000</v>
      </c>
      <c r="L490" s="78"/>
      <c r="M490" s="28"/>
      <c r="N490" s="28"/>
      <c r="O490" s="28"/>
      <c r="P490" s="78"/>
      <c r="Q490" s="78"/>
      <c r="R490" s="28"/>
      <c r="S490" s="28"/>
      <c r="T490" s="28"/>
      <c r="U490" s="29">
        <f>SUM(R490:T490)</f>
        <v>0</v>
      </c>
      <c r="V490" s="28"/>
      <c r="W490" s="28"/>
      <c r="X490" s="28"/>
      <c r="Y490" s="29">
        <f>SUM(V490:X490)</f>
        <v>0</v>
      </c>
      <c r="Z490" s="28"/>
      <c r="AA490" s="28"/>
      <c r="AB490" s="28"/>
      <c r="AC490" s="29">
        <f>SUM(Z490:AB490)</f>
        <v>0</v>
      </c>
      <c r="AD490" s="28"/>
      <c r="AE490" s="28"/>
      <c r="AF490" s="252">
        <v>25199000</v>
      </c>
      <c r="AG490" s="29">
        <f>SUM(AD490:AF490)</f>
        <v>25199000</v>
      </c>
      <c r="AH490" s="29">
        <f t="shared" ref="AH490:AH493" si="137">SUM(U490,Y490,AC490,AG490)</f>
        <v>25199000</v>
      </c>
      <c r="AI490" s="109">
        <f>IF(ISERROR(AH490/$J$489),0,AH490/$J$489)</f>
        <v>0.31202773363022385</v>
      </c>
      <c r="AJ490" s="109">
        <f>IF(ISERROR(AH490/$AH$676),"-",AH490/$AH$676)</f>
        <v>2.6576529019405408E-3</v>
      </c>
    </row>
    <row r="491" spans="1:36" s="11" customFormat="1" ht="24.95" customHeight="1" outlineLevel="1" x14ac:dyDescent="0.25">
      <c r="A491" s="22">
        <v>2</v>
      </c>
      <c r="B491" s="22"/>
      <c r="C491" s="333" t="s">
        <v>235</v>
      </c>
      <c r="D491" s="513">
        <v>44902</v>
      </c>
      <c r="E491" s="18" t="s">
        <v>589</v>
      </c>
      <c r="F491" s="74" t="s">
        <v>751</v>
      </c>
      <c r="G491" s="176" t="s">
        <v>752</v>
      </c>
      <c r="H491" s="33"/>
      <c r="I491" s="33"/>
      <c r="J491" s="629"/>
      <c r="K491" s="252">
        <v>16200000</v>
      </c>
      <c r="L491" s="154"/>
      <c r="M491" s="28"/>
      <c r="N491" s="28"/>
      <c r="O491" s="28"/>
      <c r="P491" s="154"/>
      <c r="Q491" s="154"/>
      <c r="R491" s="28"/>
      <c r="S491" s="28"/>
      <c r="T491" s="28"/>
      <c r="U491" s="29">
        <f t="shared" ref="U491:U493" si="138">SUM(R491:T491)</f>
        <v>0</v>
      </c>
      <c r="V491" s="28"/>
      <c r="W491" s="28"/>
      <c r="X491" s="28"/>
      <c r="Y491" s="29">
        <f t="shared" ref="Y491:Y493" si="139">SUM(V491:X491)</f>
        <v>0</v>
      </c>
      <c r="Z491" s="28"/>
      <c r="AA491" s="28"/>
      <c r="AB491" s="28"/>
      <c r="AC491" s="29">
        <f t="shared" ref="AC491:AC493" si="140">SUM(Z491:AB491)</f>
        <v>0</v>
      </c>
      <c r="AD491" s="28"/>
      <c r="AE491" s="28"/>
      <c r="AF491" s="252">
        <v>16200000</v>
      </c>
      <c r="AG491" s="29">
        <f t="shared" ref="AG491:AG493" si="141">SUM(AD491:AF491)</f>
        <v>16200000</v>
      </c>
      <c r="AH491" s="29">
        <f t="shared" si="137"/>
        <v>16200000</v>
      </c>
      <c r="AI491" s="109">
        <f t="shared" ref="AI491:AI493" si="142">IF(ISERROR(AH491/$J$489),0,AH491/$J$489)</f>
        <v>0.20059721754076057</v>
      </c>
      <c r="AJ491" s="109">
        <f>IF(ISERROR(AH491/$AH$676),"-",AH491/$AH$676)</f>
        <v>1.7085589512058717E-3</v>
      </c>
    </row>
    <row r="492" spans="1:36" ht="24.95" customHeight="1" outlineLevel="1" x14ac:dyDescent="0.25">
      <c r="A492" s="22">
        <v>3</v>
      </c>
      <c r="B492" s="22"/>
      <c r="C492" s="333" t="s">
        <v>770</v>
      </c>
      <c r="D492" s="513">
        <v>44489</v>
      </c>
      <c r="E492" s="18" t="s">
        <v>589</v>
      </c>
      <c r="F492" s="74" t="s">
        <v>751</v>
      </c>
      <c r="G492" s="176" t="s">
        <v>752</v>
      </c>
      <c r="H492" s="33"/>
      <c r="I492" s="33"/>
      <c r="J492" s="629"/>
      <c r="K492" s="252">
        <v>15471352</v>
      </c>
      <c r="L492" s="154"/>
      <c r="M492" s="28"/>
      <c r="N492" s="28"/>
      <c r="O492" s="28"/>
      <c r="P492" s="154"/>
      <c r="Q492" s="154"/>
      <c r="R492" s="28"/>
      <c r="S492" s="28"/>
      <c r="T492" s="28"/>
      <c r="U492" s="29">
        <f t="shared" si="138"/>
        <v>0</v>
      </c>
      <c r="V492" s="28"/>
      <c r="W492" s="28"/>
      <c r="X492" s="28"/>
      <c r="Y492" s="29">
        <f t="shared" si="139"/>
        <v>0</v>
      </c>
      <c r="Z492" s="28"/>
      <c r="AA492" s="28"/>
      <c r="AB492" s="28"/>
      <c r="AC492" s="29">
        <f t="shared" si="140"/>
        <v>0</v>
      </c>
      <c r="AD492" s="28"/>
      <c r="AE492" s="28"/>
      <c r="AF492" s="252">
        <v>15471352</v>
      </c>
      <c r="AG492" s="29">
        <f t="shared" si="141"/>
        <v>15471352</v>
      </c>
      <c r="AH492" s="29">
        <f t="shared" si="137"/>
        <v>15471352</v>
      </c>
      <c r="AI492" s="109">
        <f t="shared" si="142"/>
        <v>0.19157470140701735</v>
      </c>
      <c r="AJ492" s="109">
        <f>IF(ISERROR(AH492/$AH$676),"-",AH492/$AH$676)</f>
        <v>1.6317109226454856E-3</v>
      </c>
    </row>
    <row r="493" spans="1:36" s="11" customFormat="1" ht="24.95" customHeight="1" outlineLevel="1" x14ac:dyDescent="0.25">
      <c r="A493" s="22">
        <v>4</v>
      </c>
      <c r="B493" s="22"/>
      <c r="C493" s="333" t="s">
        <v>1141</v>
      </c>
      <c r="D493" s="513">
        <v>44489</v>
      </c>
      <c r="E493" s="18" t="s">
        <v>586</v>
      </c>
      <c r="F493" s="74" t="s">
        <v>751</v>
      </c>
      <c r="G493" s="176" t="s">
        <v>752</v>
      </c>
      <c r="H493" s="33"/>
      <c r="I493" s="33"/>
      <c r="J493" s="629"/>
      <c r="K493" s="155">
        <v>23888495</v>
      </c>
      <c r="L493" s="154"/>
      <c r="M493" s="28"/>
      <c r="N493" s="28"/>
      <c r="O493" s="28"/>
      <c r="P493" s="154"/>
      <c r="Q493" s="154"/>
      <c r="R493" s="28"/>
      <c r="S493" s="28"/>
      <c r="T493" s="28"/>
      <c r="U493" s="29">
        <f t="shared" si="138"/>
        <v>0</v>
      </c>
      <c r="V493" s="28"/>
      <c r="W493" s="28"/>
      <c r="X493" s="28"/>
      <c r="Y493" s="29">
        <f t="shared" si="139"/>
        <v>0</v>
      </c>
      <c r="Z493" s="28"/>
      <c r="AA493" s="28"/>
      <c r="AB493" s="28"/>
      <c r="AC493" s="29">
        <f t="shared" si="140"/>
        <v>0</v>
      </c>
      <c r="AD493" s="28"/>
      <c r="AE493" s="28"/>
      <c r="AF493" s="155">
        <v>23888495</v>
      </c>
      <c r="AG493" s="29">
        <f t="shared" si="141"/>
        <v>23888495</v>
      </c>
      <c r="AH493" s="29">
        <f t="shared" si="137"/>
        <v>23888495</v>
      </c>
      <c r="AI493" s="109">
        <f t="shared" si="142"/>
        <v>0.29580034742199823</v>
      </c>
      <c r="AJ493" s="109">
        <f>IF(ISERROR(AH493/$AH$676),"-",AH493/$AH$676)</f>
        <v>2.5194383927831304E-3</v>
      </c>
    </row>
    <row r="494" spans="1:36" s="11" customFormat="1" ht="12.75" customHeight="1" x14ac:dyDescent="0.25">
      <c r="A494" s="574" t="s">
        <v>69</v>
      </c>
      <c r="B494" s="575"/>
      <c r="C494" s="575"/>
      <c r="D494" s="575"/>
      <c r="E494" s="575"/>
      <c r="F494" s="575"/>
      <c r="G494" s="575"/>
      <c r="H494" s="575"/>
      <c r="I494" s="576"/>
      <c r="J494" s="222">
        <f>+J489</f>
        <v>80758847</v>
      </c>
      <c r="K494" s="222">
        <f>SUM(K490:K493)</f>
        <v>80758847</v>
      </c>
      <c r="L494" s="528"/>
      <c r="M494" s="222">
        <f>SUM(M490:M493)</f>
        <v>0</v>
      </c>
      <c r="N494" s="222">
        <f>SUM(N490:N493)</f>
        <v>0</v>
      </c>
      <c r="O494" s="222">
        <f>SUM(O490:O493)</f>
        <v>0</v>
      </c>
      <c r="P494" s="223"/>
      <c r="Q494" s="538"/>
      <c r="R494" s="222">
        <f t="shared" ref="R494:AH494" si="143">SUM(R490:R493)</f>
        <v>0</v>
      </c>
      <c r="S494" s="222">
        <f t="shared" si="143"/>
        <v>0</v>
      </c>
      <c r="T494" s="222">
        <f t="shared" si="143"/>
        <v>0</v>
      </c>
      <c r="U494" s="222">
        <f t="shared" si="143"/>
        <v>0</v>
      </c>
      <c r="V494" s="222">
        <f t="shared" si="143"/>
        <v>0</v>
      </c>
      <c r="W494" s="222">
        <f t="shared" si="143"/>
        <v>0</v>
      </c>
      <c r="X494" s="222">
        <f t="shared" si="143"/>
        <v>0</v>
      </c>
      <c r="Y494" s="222">
        <f t="shared" si="143"/>
        <v>0</v>
      </c>
      <c r="Z494" s="222">
        <f t="shared" si="143"/>
        <v>0</v>
      </c>
      <c r="AA494" s="222">
        <f t="shared" si="143"/>
        <v>0</v>
      </c>
      <c r="AB494" s="222">
        <f t="shared" si="143"/>
        <v>0</v>
      </c>
      <c r="AC494" s="222">
        <f t="shared" si="143"/>
        <v>0</v>
      </c>
      <c r="AD494" s="222">
        <f t="shared" si="143"/>
        <v>0</v>
      </c>
      <c r="AE494" s="222">
        <f t="shared" si="143"/>
        <v>0</v>
      </c>
      <c r="AF494" s="222">
        <f t="shared" si="143"/>
        <v>80758847</v>
      </c>
      <c r="AG494" s="222">
        <f t="shared" si="143"/>
        <v>80758847</v>
      </c>
      <c r="AH494" s="222">
        <f t="shared" si="143"/>
        <v>80758847</v>
      </c>
      <c r="AI494" s="230">
        <f>IF(ISERROR(AH494/J494),0,AH494/J494)</f>
        <v>1</v>
      </c>
      <c r="AJ494" s="230">
        <f>IF(ISERROR(AH494/$AH$676),0,AH494/$AH$676)</f>
        <v>8.5173611685750283E-3</v>
      </c>
    </row>
    <row r="495" spans="1:36" ht="12.75" customHeight="1" x14ac:dyDescent="0.25">
      <c r="A495" s="620" t="s">
        <v>70</v>
      </c>
      <c r="B495" s="621"/>
      <c r="C495" s="621"/>
      <c r="D495" s="621"/>
      <c r="E495" s="622"/>
      <c r="F495" s="16"/>
      <c r="G495" s="5"/>
      <c r="H495" s="17"/>
      <c r="I495" s="17"/>
      <c r="J495" s="673">
        <v>296029317</v>
      </c>
      <c r="K495" s="7"/>
      <c r="L495" s="18"/>
      <c r="M495" s="19"/>
      <c r="N495" s="19"/>
      <c r="O495" s="19"/>
      <c r="P495" s="5"/>
      <c r="Q495" s="20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108"/>
      <c r="AJ495" s="108"/>
    </row>
    <row r="496" spans="1:36" s="11" customFormat="1" ht="24.75" customHeight="1" outlineLevel="1" x14ac:dyDescent="0.25">
      <c r="A496" s="22">
        <v>1</v>
      </c>
      <c r="B496" s="22"/>
      <c r="C496" s="333" t="s">
        <v>884</v>
      </c>
      <c r="D496" s="513">
        <v>44851</v>
      </c>
      <c r="E496" s="18" t="s">
        <v>597</v>
      </c>
      <c r="F496" s="74" t="s">
        <v>751</v>
      </c>
      <c r="G496" s="176" t="s">
        <v>752</v>
      </c>
      <c r="H496" s="25"/>
      <c r="I496" s="25"/>
      <c r="J496" s="678"/>
      <c r="K496" s="252">
        <v>8646068</v>
      </c>
      <c r="L496" s="186"/>
      <c r="M496" s="95"/>
      <c r="N496" s="28"/>
      <c r="O496" s="28"/>
      <c r="P496" s="78"/>
      <c r="Q496" s="78"/>
      <c r="R496" s="28"/>
      <c r="S496" s="28"/>
      <c r="T496" s="28"/>
      <c r="U496" s="29">
        <f>SUM(R496:T496)</f>
        <v>0</v>
      </c>
      <c r="V496" s="28"/>
      <c r="W496" s="28"/>
      <c r="X496" s="28"/>
      <c r="Y496" s="29">
        <f>SUM(V496:X496)</f>
        <v>0</v>
      </c>
      <c r="Z496" s="28"/>
      <c r="AA496" s="28"/>
      <c r="AB496" s="28"/>
      <c r="AC496" s="29">
        <f>SUM(Z496:AB496)</f>
        <v>0</v>
      </c>
      <c r="AD496" s="252">
        <v>8646068</v>
      </c>
      <c r="AE496" s="252"/>
      <c r="AF496" s="28"/>
      <c r="AG496" s="29">
        <f>SUM(AD496:AF496)</f>
        <v>8646068</v>
      </c>
      <c r="AH496" s="29">
        <f t="shared" ref="AH496" si="144">SUM(U496,Y496,AC496,AG496)</f>
        <v>8646068</v>
      </c>
      <c r="AI496" s="109">
        <f>IF(ISERROR(AH496/$J$495),0,AH496/$J$495)</f>
        <v>2.9206796433611338E-2</v>
      </c>
      <c r="AJ496" s="109">
        <f t="shared" ref="AJ496:AJ503" si="145">IF(ISERROR(AH496/$AH$676),"-",AH496/$AH$676)</f>
        <v>9.1187141198362037E-4</v>
      </c>
    </row>
    <row r="497" spans="1:36" s="11" customFormat="1" ht="24.95" customHeight="1" outlineLevel="1" x14ac:dyDescent="0.25">
      <c r="A497" s="22">
        <v>2</v>
      </c>
      <c r="B497" s="22"/>
      <c r="C497" s="333" t="s">
        <v>885</v>
      </c>
      <c r="D497" s="513">
        <v>44851</v>
      </c>
      <c r="E497" s="18" t="s">
        <v>599</v>
      </c>
      <c r="F497" s="74" t="s">
        <v>751</v>
      </c>
      <c r="G497" s="176" t="s">
        <v>752</v>
      </c>
      <c r="H497" s="25"/>
      <c r="I497" s="25"/>
      <c r="J497" s="678"/>
      <c r="K497" s="252">
        <v>12058710</v>
      </c>
      <c r="L497" s="186"/>
      <c r="M497" s="95"/>
      <c r="N497" s="28"/>
      <c r="O497" s="28"/>
      <c r="P497" s="78"/>
      <c r="Q497" s="78"/>
      <c r="R497" s="28"/>
      <c r="S497" s="28"/>
      <c r="T497" s="28"/>
      <c r="U497" s="29">
        <f t="shared" ref="U497:U519" si="146">SUM(R497:T497)</f>
        <v>0</v>
      </c>
      <c r="V497" s="28"/>
      <c r="W497" s="28"/>
      <c r="X497" s="28"/>
      <c r="Y497" s="29">
        <f t="shared" ref="Y497:Y519" si="147">SUM(V497:X497)</f>
        <v>0</v>
      </c>
      <c r="Z497" s="28"/>
      <c r="AA497" s="28"/>
      <c r="AB497" s="28"/>
      <c r="AC497" s="29">
        <f t="shared" ref="AC497:AC519" si="148">SUM(Z497:AB497)</f>
        <v>0</v>
      </c>
      <c r="AD497" s="252">
        <v>12058710</v>
      </c>
      <c r="AE497" s="252"/>
      <c r="AF497" s="28"/>
      <c r="AG497" s="29">
        <f t="shared" ref="AG497:AG503" si="149">SUM(AD497:AF497)</f>
        <v>12058710</v>
      </c>
      <c r="AH497" s="29">
        <f t="shared" ref="AH497:AH503" si="150">SUM(U497,Y497,AC497,AG497)</f>
        <v>12058710</v>
      </c>
      <c r="AI497" s="109">
        <f t="shared" ref="AI497:AI503" si="151">IF(ISERROR(AH497/$J$495),0,AH497/$J$495)</f>
        <v>4.0734850595895544E-2</v>
      </c>
      <c r="AJ497" s="109">
        <f t="shared" si="145"/>
        <v>1.271791167314553E-3</v>
      </c>
    </row>
    <row r="498" spans="1:36" s="11" customFormat="1" ht="24.95" customHeight="1" outlineLevel="1" x14ac:dyDescent="0.25">
      <c r="A498" s="22">
        <v>3</v>
      </c>
      <c r="B498" s="22"/>
      <c r="C498" s="333" t="s">
        <v>886</v>
      </c>
      <c r="D498" s="513">
        <v>44851</v>
      </c>
      <c r="E498" s="18" t="s">
        <v>609</v>
      </c>
      <c r="F498" s="74" t="s">
        <v>751</v>
      </c>
      <c r="G498" s="176" t="s">
        <v>752</v>
      </c>
      <c r="H498" s="25"/>
      <c r="I498" s="25"/>
      <c r="J498" s="678"/>
      <c r="K498" s="252">
        <v>8462765</v>
      </c>
      <c r="L498" s="186"/>
      <c r="M498" s="95"/>
      <c r="N498" s="28"/>
      <c r="O498" s="28"/>
      <c r="P498" s="78"/>
      <c r="Q498" s="78"/>
      <c r="R498" s="28"/>
      <c r="S498" s="28"/>
      <c r="T498" s="28"/>
      <c r="U498" s="29">
        <f t="shared" si="146"/>
        <v>0</v>
      </c>
      <c r="V498" s="28"/>
      <c r="W498" s="28"/>
      <c r="X498" s="28"/>
      <c r="Y498" s="29">
        <f t="shared" si="147"/>
        <v>0</v>
      </c>
      <c r="Z498" s="28"/>
      <c r="AA498" s="28"/>
      <c r="AB498" s="28"/>
      <c r="AC498" s="29">
        <f t="shared" si="148"/>
        <v>0</v>
      </c>
      <c r="AD498" s="252">
        <v>8462765</v>
      </c>
      <c r="AE498" s="252"/>
      <c r="AF498" s="28"/>
      <c r="AG498" s="29">
        <f t="shared" si="149"/>
        <v>8462765</v>
      </c>
      <c r="AH498" s="29">
        <f t="shared" si="150"/>
        <v>8462765</v>
      </c>
      <c r="AI498" s="109">
        <f t="shared" si="151"/>
        <v>2.8587590870265054E-2</v>
      </c>
      <c r="AJ498" s="109">
        <f t="shared" si="145"/>
        <v>8.9253906745072591E-4</v>
      </c>
    </row>
    <row r="499" spans="1:36" s="11" customFormat="1" ht="24.95" customHeight="1" outlineLevel="1" x14ac:dyDescent="0.25">
      <c r="A499" s="22">
        <v>4</v>
      </c>
      <c r="B499" s="22"/>
      <c r="C499" s="333" t="s">
        <v>1142</v>
      </c>
      <c r="D499" s="513">
        <v>44851</v>
      </c>
      <c r="E499" s="18" t="s">
        <v>603</v>
      </c>
      <c r="F499" s="74" t="s">
        <v>751</v>
      </c>
      <c r="G499" s="176" t="s">
        <v>752</v>
      </c>
      <c r="H499" s="25"/>
      <c r="I499" s="25"/>
      <c r="J499" s="678"/>
      <c r="K499" s="252">
        <v>12058710</v>
      </c>
      <c r="L499" s="186"/>
      <c r="M499" s="95"/>
      <c r="N499" s="28"/>
      <c r="O499" s="28"/>
      <c r="P499" s="78"/>
      <c r="Q499" s="78"/>
      <c r="R499" s="28"/>
      <c r="S499" s="28"/>
      <c r="T499" s="28"/>
      <c r="U499" s="29">
        <f t="shared" si="146"/>
        <v>0</v>
      </c>
      <c r="V499" s="28"/>
      <c r="W499" s="28"/>
      <c r="X499" s="28"/>
      <c r="Y499" s="29">
        <f t="shared" si="147"/>
        <v>0</v>
      </c>
      <c r="Z499" s="28"/>
      <c r="AA499" s="28"/>
      <c r="AB499" s="28"/>
      <c r="AC499" s="29">
        <f t="shared" si="148"/>
        <v>0</v>
      </c>
      <c r="AD499" s="252">
        <v>12058710</v>
      </c>
      <c r="AE499" s="252"/>
      <c r="AF499" s="28"/>
      <c r="AG499" s="29">
        <f t="shared" si="149"/>
        <v>12058710</v>
      </c>
      <c r="AH499" s="29">
        <f t="shared" si="150"/>
        <v>12058710</v>
      </c>
      <c r="AI499" s="109">
        <f t="shared" si="151"/>
        <v>4.0734850595895544E-2</v>
      </c>
      <c r="AJ499" s="109">
        <f t="shared" si="145"/>
        <v>1.271791167314553E-3</v>
      </c>
    </row>
    <row r="500" spans="1:36" s="11" customFormat="1" ht="24.95" customHeight="1" outlineLevel="1" x14ac:dyDescent="0.25">
      <c r="A500" s="22">
        <v>5</v>
      </c>
      <c r="B500" s="22"/>
      <c r="C500" s="333" t="s">
        <v>281</v>
      </c>
      <c r="D500" s="513">
        <v>44482</v>
      </c>
      <c r="E500" s="18" t="s">
        <v>593</v>
      </c>
      <c r="F500" s="74" t="s">
        <v>751</v>
      </c>
      <c r="G500" s="176" t="s">
        <v>752</v>
      </c>
      <c r="H500" s="25"/>
      <c r="I500" s="25"/>
      <c r="J500" s="678"/>
      <c r="K500" s="252">
        <v>10920455</v>
      </c>
      <c r="L500" s="186"/>
      <c r="M500" s="95"/>
      <c r="N500" s="28"/>
      <c r="O500" s="28"/>
      <c r="P500" s="78"/>
      <c r="Q500" s="78"/>
      <c r="R500" s="28"/>
      <c r="S500" s="28"/>
      <c r="T500" s="28"/>
      <c r="U500" s="29">
        <f t="shared" si="146"/>
        <v>0</v>
      </c>
      <c r="V500" s="28"/>
      <c r="W500" s="28"/>
      <c r="X500" s="28"/>
      <c r="Y500" s="29">
        <f t="shared" si="147"/>
        <v>0</v>
      </c>
      <c r="Z500" s="28"/>
      <c r="AA500" s="28"/>
      <c r="AB500" s="28"/>
      <c r="AC500" s="29">
        <f t="shared" si="148"/>
        <v>0</v>
      </c>
      <c r="AD500" s="28"/>
      <c r="AE500" s="252">
        <v>10920455</v>
      </c>
      <c r="AF500" s="28"/>
      <c r="AG500" s="29">
        <f t="shared" si="149"/>
        <v>10920455</v>
      </c>
      <c r="AH500" s="29">
        <f t="shared" si="150"/>
        <v>10920455</v>
      </c>
      <c r="AI500" s="109">
        <f t="shared" si="151"/>
        <v>3.6889775346135731E-2</v>
      </c>
      <c r="AJ500" s="109">
        <f t="shared" si="145"/>
        <v>1.1517432803389456E-3</v>
      </c>
    </row>
    <row r="501" spans="1:36" s="11" customFormat="1" ht="24.95" customHeight="1" outlineLevel="1" x14ac:dyDescent="0.25">
      <c r="A501" s="22">
        <v>6</v>
      </c>
      <c r="B501" s="22"/>
      <c r="C501" s="333" t="s">
        <v>438</v>
      </c>
      <c r="D501" s="513"/>
      <c r="E501" s="18" t="s">
        <v>604</v>
      </c>
      <c r="F501" s="74" t="s">
        <v>751</v>
      </c>
      <c r="G501" s="176" t="s">
        <v>752</v>
      </c>
      <c r="H501" s="25"/>
      <c r="I501" s="25"/>
      <c r="J501" s="678"/>
      <c r="K501" s="252">
        <v>8646068</v>
      </c>
      <c r="L501" s="186"/>
      <c r="M501" s="95"/>
      <c r="N501" s="28"/>
      <c r="O501" s="28"/>
      <c r="P501" s="78"/>
      <c r="Q501" s="78"/>
      <c r="R501" s="28"/>
      <c r="S501" s="28"/>
      <c r="T501" s="28"/>
      <c r="U501" s="29">
        <f t="shared" si="146"/>
        <v>0</v>
      </c>
      <c r="V501" s="28"/>
      <c r="W501" s="28"/>
      <c r="X501" s="28"/>
      <c r="Y501" s="29">
        <f t="shared" si="147"/>
        <v>0</v>
      </c>
      <c r="Z501" s="28"/>
      <c r="AA501" s="28"/>
      <c r="AB501" s="28"/>
      <c r="AC501" s="29">
        <f t="shared" si="148"/>
        <v>0</v>
      </c>
      <c r="AD501" s="28"/>
      <c r="AE501" s="252">
        <v>8646068</v>
      </c>
      <c r="AF501" s="28"/>
      <c r="AG501" s="29">
        <f t="shared" si="149"/>
        <v>8646068</v>
      </c>
      <c r="AH501" s="29">
        <f t="shared" si="150"/>
        <v>8646068</v>
      </c>
      <c r="AI501" s="109">
        <f t="shared" si="151"/>
        <v>2.9206796433611338E-2</v>
      </c>
      <c r="AJ501" s="109">
        <f t="shared" si="145"/>
        <v>9.1187141198362037E-4</v>
      </c>
    </row>
    <row r="502" spans="1:36" s="11" customFormat="1" ht="24.95" customHeight="1" outlineLevel="1" x14ac:dyDescent="0.25">
      <c r="A502" s="22">
        <v>7</v>
      </c>
      <c r="B502" s="22"/>
      <c r="C502" s="333" t="s">
        <v>436</v>
      </c>
      <c r="D502" s="513"/>
      <c r="E502" s="18" t="s">
        <v>591</v>
      </c>
      <c r="F502" s="74" t="s">
        <v>751</v>
      </c>
      <c r="G502" s="176" t="s">
        <v>752</v>
      </c>
      <c r="H502" s="444"/>
      <c r="I502" s="444"/>
      <c r="J502" s="678"/>
      <c r="K502" s="252">
        <v>12058710</v>
      </c>
      <c r="L502" s="446"/>
      <c r="M502" s="344"/>
      <c r="N502" s="335"/>
      <c r="O502" s="335"/>
      <c r="P502" s="318"/>
      <c r="Q502" s="318"/>
      <c r="R502" s="28"/>
      <c r="S502" s="28"/>
      <c r="T502" s="28"/>
      <c r="U502" s="29">
        <f t="shared" si="146"/>
        <v>0</v>
      </c>
      <c r="V502" s="28"/>
      <c r="W502" s="28"/>
      <c r="X502" s="28"/>
      <c r="Y502" s="29">
        <f t="shared" si="147"/>
        <v>0</v>
      </c>
      <c r="Z502" s="28"/>
      <c r="AA502" s="28"/>
      <c r="AB502" s="28"/>
      <c r="AC502" s="29">
        <f t="shared" si="148"/>
        <v>0</v>
      </c>
      <c r="AD502" s="28"/>
      <c r="AE502" s="252">
        <v>12058710</v>
      </c>
      <c r="AF502" s="28"/>
      <c r="AG502" s="29">
        <f t="shared" si="149"/>
        <v>12058710</v>
      </c>
      <c r="AH502" s="29">
        <f t="shared" si="150"/>
        <v>12058710</v>
      </c>
      <c r="AI502" s="109">
        <f t="shared" si="151"/>
        <v>4.0734850595895544E-2</v>
      </c>
      <c r="AJ502" s="109">
        <f t="shared" si="145"/>
        <v>1.271791167314553E-3</v>
      </c>
    </row>
    <row r="503" spans="1:36" s="11" customFormat="1" ht="24.95" customHeight="1" outlineLevel="1" x14ac:dyDescent="0.25">
      <c r="A503" s="427">
        <v>8</v>
      </c>
      <c r="B503" s="427"/>
      <c r="C503" s="449" t="s">
        <v>1070</v>
      </c>
      <c r="D503" s="513">
        <v>44862</v>
      </c>
      <c r="E503" s="153" t="s">
        <v>607</v>
      </c>
      <c r="F503" s="347" t="s">
        <v>751</v>
      </c>
      <c r="G503" s="437" t="s">
        <v>752</v>
      </c>
      <c r="H503" s="399"/>
      <c r="I503" s="399"/>
      <c r="J503" s="678"/>
      <c r="K503" s="353">
        <v>8646068</v>
      </c>
      <c r="L503" s="445"/>
      <c r="M503" s="261"/>
      <c r="N503" s="261"/>
      <c r="O503" s="261"/>
      <c r="P503" s="262"/>
      <c r="Q503" s="262"/>
      <c r="R503" s="95"/>
      <c r="S503" s="28"/>
      <c r="T503" s="28"/>
      <c r="U503" s="29">
        <f t="shared" si="146"/>
        <v>0</v>
      </c>
      <c r="V503" s="28"/>
      <c r="W503" s="28"/>
      <c r="X503" s="28"/>
      <c r="Y503" s="29">
        <f t="shared" si="147"/>
        <v>0</v>
      </c>
      <c r="Z503" s="28"/>
      <c r="AA503" s="28"/>
      <c r="AB503" s="28"/>
      <c r="AC503" s="29">
        <f t="shared" si="148"/>
        <v>0</v>
      </c>
      <c r="AD503" s="28"/>
      <c r="AE503" s="252">
        <v>8646068</v>
      </c>
      <c r="AF503" s="28"/>
      <c r="AG503" s="29">
        <f t="shared" si="149"/>
        <v>8646068</v>
      </c>
      <c r="AH503" s="29">
        <f t="shared" si="150"/>
        <v>8646068</v>
      </c>
      <c r="AI503" s="109">
        <f t="shared" si="151"/>
        <v>2.9206796433611338E-2</v>
      </c>
      <c r="AJ503" s="109">
        <f t="shared" si="145"/>
        <v>9.1187141198362037E-4</v>
      </c>
    </row>
    <row r="504" spans="1:36" s="11" customFormat="1" ht="24.95" customHeight="1" outlineLevel="1" x14ac:dyDescent="0.25">
      <c r="A504" s="390">
        <v>9</v>
      </c>
      <c r="B504" s="390"/>
      <c r="C504" s="447" t="s">
        <v>1143</v>
      </c>
      <c r="D504" s="513"/>
      <c r="E504" s="438" t="s">
        <v>1144</v>
      </c>
      <c r="F504" s="262" t="s">
        <v>751</v>
      </c>
      <c r="G504" s="360" t="s">
        <v>752</v>
      </c>
      <c r="H504" s="391"/>
      <c r="I504" s="391"/>
      <c r="J504" s="678"/>
      <c r="K504" s="353">
        <v>30225114</v>
      </c>
      <c r="L504" s="445"/>
      <c r="M504" s="261"/>
      <c r="N504" s="261"/>
      <c r="O504" s="261"/>
      <c r="P504" s="262"/>
      <c r="Q504" s="262"/>
      <c r="R504" s="95"/>
      <c r="S504" s="28"/>
      <c r="T504" s="28"/>
      <c r="U504" s="29">
        <f t="shared" si="146"/>
        <v>0</v>
      </c>
      <c r="V504" s="28"/>
      <c r="W504" s="28"/>
      <c r="X504" s="28"/>
      <c r="Y504" s="29">
        <f t="shared" si="147"/>
        <v>0</v>
      </c>
      <c r="Z504" s="28"/>
      <c r="AA504" s="28"/>
      <c r="AB504" s="28"/>
      <c r="AC504" s="29">
        <f t="shared" si="148"/>
        <v>0</v>
      </c>
      <c r="AD504" s="28"/>
      <c r="AE504" s="252"/>
      <c r="AF504" s="353">
        <v>30225114</v>
      </c>
      <c r="AG504" s="29">
        <f t="shared" ref="AG504:AG519" si="152">SUM(AD504:AF504)</f>
        <v>30225114</v>
      </c>
      <c r="AH504" s="29">
        <f t="shared" ref="AH504:AH519" si="153">SUM(U504,Y504,AC504,AG504)</f>
        <v>30225114</v>
      </c>
      <c r="AI504" s="109">
        <f t="shared" ref="AI504:AI519" si="154">IF(ISERROR(AH504/$J$495),0,AH504/$J$495)</f>
        <v>0.10210175906327548</v>
      </c>
      <c r="AJ504" s="109">
        <f t="shared" ref="AJ504:AJ519" si="155">IF(ISERROR(AH504/$AH$676),"-",AH504/$AH$676)</f>
        <v>3.1877400664146859E-3</v>
      </c>
    </row>
    <row r="505" spans="1:36" s="11" customFormat="1" ht="24.95" customHeight="1" outlineLevel="1" x14ac:dyDescent="0.25">
      <c r="A505" s="390">
        <v>10</v>
      </c>
      <c r="B505" s="390"/>
      <c r="C505" s="447" t="s">
        <v>1145</v>
      </c>
      <c r="D505" s="513"/>
      <c r="E505" s="438" t="s">
        <v>1144</v>
      </c>
      <c r="F505" s="262" t="s">
        <v>751</v>
      </c>
      <c r="G505" s="360" t="s">
        <v>752</v>
      </c>
      <c r="H505" s="391"/>
      <c r="I505" s="391"/>
      <c r="J505" s="678"/>
      <c r="K505" s="353">
        <v>25603000</v>
      </c>
      <c r="L505" s="445"/>
      <c r="M505" s="261"/>
      <c r="N505" s="261"/>
      <c r="O505" s="261"/>
      <c r="P505" s="262"/>
      <c r="Q505" s="262"/>
      <c r="R505" s="95"/>
      <c r="S505" s="28"/>
      <c r="T505" s="28"/>
      <c r="U505" s="29">
        <f t="shared" si="146"/>
        <v>0</v>
      </c>
      <c r="V505" s="28"/>
      <c r="W505" s="28"/>
      <c r="X505" s="28"/>
      <c r="Y505" s="29">
        <f t="shared" si="147"/>
        <v>0</v>
      </c>
      <c r="Z505" s="28"/>
      <c r="AA505" s="28"/>
      <c r="AB505" s="28"/>
      <c r="AC505" s="29">
        <f t="shared" si="148"/>
        <v>0</v>
      </c>
      <c r="AD505" s="28"/>
      <c r="AE505" s="252"/>
      <c r="AF505" s="353">
        <v>25603000</v>
      </c>
      <c r="AG505" s="29">
        <f t="shared" si="152"/>
        <v>25603000</v>
      </c>
      <c r="AH505" s="29">
        <f t="shared" si="153"/>
        <v>25603000</v>
      </c>
      <c r="AI505" s="109">
        <f t="shared" si="154"/>
        <v>8.6488055505664657E-2</v>
      </c>
      <c r="AJ505" s="109">
        <f t="shared" si="155"/>
        <v>2.7002614091187612E-3</v>
      </c>
    </row>
    <row r="506" spans="1:36" s="11" customFormat="1" ht="24.95" customHeight="1" outlineLevel="1" x14ac:dyDescent="0.25">
      <c r="A506" s="390">
        <v>11</v>
      </c>
      <c r="B506" s="390"/>
      <c r="C506" s="447" t="s">
        <v>1146</v>
      </c>
      <c r="D506" s="513"/>
      <c r="E506" s="438" t="s">
        <v>593</v>
      </c>
      <c r="F506" s="262" t="s">
        <v>751</v>
      </c>
      <c r="G506" s="360" t="s">
        <v>752</v>
      </c>
      <c r="H506" s="391"/>
      <c r="I506" s="391"/>
      <c r="J506" s="678"/>
      <c r="K506" s="353">
        <v>12600000</v>
      </c>
      <c r="L506" s="445"/>
      <c r="M506" s="261"/>
      <c r="N506" s="261"/>
      <c r="O506" s="261"/>
      <c r="P506" s="262"/>
      <c r="Q506" s="262"/>
      <c r="R506" s="95"/>
      <c r="S506" s="28"/>
      <c r="T506" s="28"/>
      <c r="U506" s="29">
        <f t="shared" si="146"/>
        <v>0</v>
      </c>
      <c r="V506" s="28"/>
      <c r="W506" s="28"/>
      <c r="X506" s="28"/>
      <c r="Y506" s="29">
        <f t="shared" si="147"/>
        <v>0</v>
      </c>
      <c r="Z506" s="28"/>
      <c r="AA506" s="28"/>
      <c r="AB506" s="28"/>
      <c r="AC506" s="29">
        <f t="shared" si="148"/>
        <v>0</v>
      </c>
      <c r="AD506" s="28"/>
      <c r="AE506" s="252"/>
      <c r="AF506" s="353">
        <v>12600000</v>
      </c>
      <c r="AG506" s="29">
        <f t="shared" si="152"/>
        <v>12600000</v>
      </c>
      <c r="AH506" s="29">
        <f t="shared" si="153"/>
        <v>12600000</v>
      </c>
      <c r="AI506" s="109">
        <f t="shared" si="154"/>
        <v>4.256335192639045E-2</v>
      </c>
      <c r="AJ506" s="109">
        <f t="shared" si="155"/>
        <v>1.3288791842712335E-3</v>
      </c>
    </row>
    <row r="507" spans="1:36" s="11" customFormat="1" ht="24.95" customHeight="1" outlineLevel="1" x14ac:dyDescent="0.25">
      <c r="A507" s="390">
        <v>12</v>
      </c>
      <c r="B507" s="390"/>
      <c r="C507" s="447" t="s">
        <v>807</v>
      </c>
      <c r="D507" s="513">
        <v>44870</v>
      </c>
      <c r="E507" s="438" t="s">
        <v>593</v>
      </c>
      <c r="F507" s="262" t="s">
        <v>751</v>
      </c>
      <c r="G507" s="360" t="s">
        <v>752</v>
      </c>
      <c r="H507" s="391"/>
      <c r="I507" s="391"/>
      <c r="J507" s="678"/>
      <c r="K507" s="353">
        <v>12600000</v>
      </c>
      <c r="L507" s="445"/>
      <c r="M507" s="261"/>
      <c r="N507" s="261"/>
      <c r="O507" s="261"/>
      <c r="P507" s="262"/>
      <c r="Q507" s="262"/>
      <c r="R507" s="95"/>
      <c r="S507" s="28"/>
      <c r="T507" s="28"/>
      <c r="U507" s="29">
        <f t="shared" si="146"/>
        <v>0</v>
      </c>
      <c r="V507" s="28"/>
      <c r="W507" s="28"/>
      <c r="X507" s="28"/>
      <c r="Y507" s="29">
        <f t="shared" si="147"/>
        <v>0</v>
      </c>
      <c r="Z507" s="28"/>
      <c r="AA507" s="28"/>
      <c r="AB507" s="28"/>
      <c r="AC507" s="29">
        <f t="shared" si="148"/>
        <v>0</v>
      </c>
      <c r="AD507" s="28"/>
      <c r="AE507" s="252"/>
      <c r="AF507" s="353">
        <v>12600000</v>
      </c>
      <c r="AG507" s="29">
        <f t="shared" si="152"/>
        <v>12600000</v>
      </c>
      <c r="AH507" s="29">
        <f t="shared" si="153"/>
        <v>12600000</v>
      </c>
      <c r="AI507" s="109">
        <f t="shared" si="154"/>
        <v>4.256335192639045E-2</v>
      </c>
      <c r="AJ507" s="109">
        <f t="shared" si="155"/>
        <v>1.3288791842712335E-3</v>
      </c>
    </row>
    <row r="508" spans="1:36" s="11" customFormat="1" ht="24.95" customHeight="1" outlineLevel="1" x14ac:dyDescent="0.25">
      <c r="A508" s="390">
        <v>13</v>
      </c>
      <c r="B508" s="390"/>
      <c r="C508" s="447" t="s">
        <v>1147</v>
      </c>
      <c r="D508" s="448"/>
      <c r="E508" s="438" t="s">
        <v>607</v>
      </c>
      <c r="F508" s="262" t="s">
        <v>751</v>
      </c>
      <c r="G508" s="360" t="s">
        <v>752</v>
      </c>
      <c r="H508" s="391"/>
      <c r="I508" s="391"/>
      <c r="J508" s="678"/>
      <c r="K508" s="353">
        <v>12600000</v>
      </c>
      <c r="L508" s="445"/>
      <c r="M508" s="261"/>
      <c r="N508" s="261"/>
      <c r="O508" s="261"/>
      <c r="P508" s="262"/>
      <c r="Q508" s="262"/>
      <c r="R508" s="95"/>
      <c r="S508" s="28"/>
      <c r="T508" s="28"/>
      <c r="U508" s="29">
        <f t="shared" si="146"/>
        <v>0</v>
      </c>
      <c r="V508" s="28"/>
      <c r="W508" s="28"/>
      <c r="X508" s="28"/>
      <c r="Y508" s="29">
        <f t="shared" si="147"/>
        <v>0</v>
      </c>
      <c r="Z508" s="28"/>
      <c r="AA508" s="28"/>
      <c r="AB508" s="28"/>
      <c r="AC508" s="29">
        <f t="shared" si="148"/>
        <v>0</v>
      </c>
      <c r="AD508" s="28"/>
      <c r="AE508" s="252"/>
      <c r="AF508" s="353">
        <v>12600000</v>
      </c>
      <c r="AG508" s="29">
        <f t="shared" si="152"/>
        <v>12600000</v>
      </c>
      <c r="AH508" s="29">
        <f t="shared" si="153"/>
        <v>12600000</v>
      </c>
      <c r="AI508" s="109">
        <f t="shared" si="154"/>
        <v>4.256335192639045E-2</v>
      </c>
      <c r="AJ508" s="109">
        <f t="shared" si="155"/>
        <v>1.3288791842712335E-3</v>
      </c>
    </row>
    <row r="509" spans="1:36" s="11" customFormat="1" ht="24.95" customHeight="1" outlineLevel="1" x14ac:dyDescent="0.25">
      <c r="A509" s="390">
        <v>14</v>
      </c>
      <c r="B509" s="390"/>
      <c r="C509" s="447" t="s">
        <v>1148</v>
      </c>
      <c r="D509" s="448"/>
      <c r="E509" s="438" t="s">
        <v>604</v>
      </c>
      <c r="F509" s="262" t="s">
        <v>751</v>
      </c>
      <c r="G509" s="360" t="s">
        <v>752</v>
      </c>
      <c r="H509" s="391"/>
      <c r="I509" s="391"/>
      <c r="J509" s="678"/>
      <c r="K509" s="353">
        <v>9000000</v>
      </c>
      <c r="L509" s="445"/>
      <c r="M509" s="261"/>
      <c r="N509" s="261"/>
      <c r="O509" s="261"/>
      <c r="P509" s="262"/>
      <c r="Q509" s="262"/>
      <c r="R509" s="95"/>
      <c r="S509" s="28"/>
      <c r="T509" s="28"/>
      <c r="U509" s="29">
        <f t="shared" si="146"/>
        <v>0</v>
      </c>
      <c r="V509" s="28"/>
      <c r="W509" s="28"/>
      <c r="X509" s="28"/>
      <c r="Y509" s="29">
        <f t="shared" si="147"/>
        <v>0</v>
      </c>
      <c r="Z509" s="28"/>
      <c r="AA509" s="28"/>
      <c r="AB509" s="28"/>
      <c r="AC509" s="29">
        <f t="shared" si="148"/>
        <v>0</v>
      </c>
      <c r="AD509" s="28"/>
      <c r="AE509" s="252"/>
      <c r="AF509" s="353">
        <v>9000000</v>
      </c>
      <c r="AG509" s="29">
        <f t="shared" si="152"/>
        <v>9000000</v>
      </c>
      <c r="AH509" s="29">
        <f t="shared" si="153"/>
        <v>9000000</v>
      </c>
      <c r="AI509" s="109">
        <f t="shared" si="154"/>
        <v>3.0402394233136038E-2</v>
      </c>
      <c r="AJ509" s="109">
        <f t="shared" si="155"/>
        <v>9.4919941733659547E-4</v>
      </c>
    </row>
    <row r="510" spans="1:36" s="11" customFormat="1" ht="24.95" customHeight="1" outlineLevel="1" x14ac:dyDescent="0.25">
      <c r="A510" s="390">
        <v>15</v>
      </c>
      <c r="B510" s="390"/>
      <c r="C510" s="447" t="s">
        <v>1149</v>
      </c>
      <c r="D510" s="448"/>
      <c r="E510" s="438" t="s">
        <v>601</v>
      </c>
      <c r="F510" s="262" t="s">
        <v>751</v>
      </c>
      <c r="G510" s="360" t="s">
        <v>752</v>
      </c>
      <c r="H510" s="391"/>
      <c r="I510" s="391"/>
      <c r="J510" s="678"/>
      <c r="K510" s="353">
        <v>12600000</v>
      </c>
      <c r="L510" s="445"/>
      <c r="M510" s="261"/>
      <c r="N510" s="261"/>
      <c r="O510" s="261"/>
      <c r="P510" s="262"/>
      <c r="Q510" s="262"/>
      <c r="R510" s="95"/>
      <c r="S510" s="28"/>
      <c r="T510" s="28"/>
      <c r="U510" s="29">
        <f t="shared" si="146"/>
        <v>0</v>
      </c>
      <c r="V510" s="28"/>
      <c r="W510" s="28"/>
      <c r="X510" s="28"/>
      <c r="Y510" s="29">
        <f t="shared" si="147"/>
        <v>0</v>
      </c>
      <c r="Z510" s="28"/>
      <c r="AA510" s="28"/>
      <c r="AB510" s="28"/>
      <c r="AC510" s="29">
        <f t="shared" si="148"/>
        <v>0</v>
      </c>
      <c r="AD510" s="28"/>
      <c r="AE510" s="252"/>
      <c r="AF510" s="353">
        <v>12600000</v>
      </c>
      <c r="AG510" s="29">
        <f t="shared" si="152"/>
        <v>12600000</v>
      </c>
      <c r="AH510" s="29">
        <f t="shared" si="153"/>
        <v>12600000</v>
      </c>
      <c r="AI510" s="109">
        <f t="shared" si="154"/>
        <v>4.256335192639045E-2</v>
      </c>
      <c r="AJ510" s="109">
        <f t="shared" si="155"/>
        <v>1.3288791842712335E-3</v>
      </c>
    </row>
    <row r="511" spans="1:36" s="11" customFormat="1" ht="24.95" customHeight="1" outlineLevel="1" x14ac:dyDescent="0.25">
      <c r="A511" s="390">
        <v>16</v>
      </c>
      <c r="B511" s="390"/>
      <c r="C511" s="447" t="s">
        <v>1150</v>
      </c>
      <c r="D511" s="448"/>
      <c r="E511" s="438" t="s">
        <v>601</v>
      </c>
      <c r="F511" s="262" t="s">
        <v>751</v>
      </c>
      <c r="G511" s="360" t="s">
        <v>752</v>
      </c>
      <c r="H511" s="391"/>
      <c r="I511" s="391"/>
      <c r="J511" s="678"/>
      <c r="K511" s="353">
        <v>9000000</v>
      </c>
      <c r="L511" s="445"/>
      <c r="M511" s="261"/>
      <c r="N511" s="261"/>
      <c r="O511" s="261"/>
      <c r="P511" s="262"/>
      <c r="Q511" s="262"/>
      <c r="R511" s="95"/>
      <c r="S511" s="28"/>
      <c r="T511" s="28"/>
      <c r="U511" s="29">
        <f t="shared" si="146"/>
        <v>0</v>
      </c>
      <c r="V511" s="28"/>
      <c r="W511" s="28"/>
      <c r="X511" s="28"/>
      <c r="Y511" s="29">
        <f t="shared" si="147"/>
        <v>0</v>
      </c>
      <c r="Z511" s="28"/>
      <c r="AA511" s="28"/>
      <c r="AB511" s="28"/>
      <c r="AC511" s="29">
        <f t="shared" si="148"/>
        <v>0</v>
      </c>
      <c r="AD511" s="28"/>
      <c r="AE511" s="252"/>
      <c r="AF511" s="353">
        <v>9000000</v>
      </c>
      <c r="AG511" s="29">
        <f t="shared" si="152"/>
        <v>9000000</v>
      </c>
      <c r="AH511" s="29">
        <f t="shared" si="153"/>
        <v>9000000</v>
      </c>
      <c r="AI511" s="109">
        <f t="shared" si="154"/>
        <v>3.0402394233136038E-2</v>
      </c>
      <c r="AJ511" s="109">
        <f t="shared" si="155"/>
        <v>9.4919941733659547E-4</v>
      </c>
    </row>
    <row r="512" spans="1:36" s="11" customFormat="1" ht="24.95" customHeight="1" outlineLevel="1" x14ac:dyDescent="0.25">
      <c r="A512" s="390">
        <v>17</v>
      </c>
      <c r="B512" s="390"/>
      <c r="C512" s="447" t="s">
        <v>1151</v>
      </c>
      <c r="D512" s="448"/>
      <c r="E512" s="438" t="s">
        <v>599</v>
      </c>
      <c r="F512" s="262" t="s">
        <v>751</v>
      </c>
      <c r="G512" s="360" t="s">
        <v>752</v>
      </c>
      <c r="H512" s="391"/>
      <c r="I512" s="391"/>
      <c r="J512" s="678"/>
      <c r="K512" s="353">
        <v>12600000</v>
      </c>
      <c r="L512" s="445"/>
      <c r="M512" s="261"/>
      <c r="N512" s="261"/>
      <c r="O512" s="261"/>
      <c r="P512" s="262"/>
      <c r="Q512" s="262"/>
      <c r="R512" s="95"/>
      <c r="S512" s="28"/>
      <c r="T512" s="28"/>
      <c r="U512" s="29">
        <f t="shared" si="146"/>
        <v>0</v>
      </c>
      <c r="V512" s="28"/>
      <c r="W512" s="28"/>
      <c r="X512" s="28"/>
      <c r="Y512" s="29">
        <f t="shared" si="147"/>
        <v>0</v>
      </c>
      <c r="Z512" s="28"/>
      <c r="AA512" s="28"/>
      <c r="AB512" s="28"/>
      <c r="AC512" s="29">
        <f t="shared" si="148"/>
        <v>0</v>
      </c>
      <c r="AD512" s="28"/>
      <c r="AE512" s="252"/>
      <c r="AF512" s="353">
        <v>12600000</v>
      </c>
      <c r="AG512" s="29">
        <f t="shared" si="152"/>
        <v>12600000</v>
      </c>
      <c r="AH512" s="29">
        <f t="shared" si="153"/>
        <v>12600000</v>
      </c>
      <c r="AI512" s="109">
        <f t="shared" si="154"/>
        <v>4.256335192639045E-2</v>
      </c>
      <c r="AJ512" s="109">
        <f t="shared" si="155"/>
        <v>1.3288791842712335E-3</v>
      </c>
    </row>
    <row r="513" spans="1:36" s="11" customFormat="1" ht="24.95" customHeight="1" outlineLevel="1" x14ac:dyDescent="0.25">
      <c r="A513" s="390">
        <v>18</v>
      </c>
      <c r="B513" s="390"/>
      <c r="C513" s="447" t="s">
        <v>1152</v>
      </c>
      <c r="D513" s="448"/>
      <c r="E513" s="438" t="s">
        <v>599</v>
      </c>
      <c r="F513" s="262" t="s">
        <v>751</v>
      </c>
      <c r="G513" s="360" t="s">
        <v>752</v>
      </c>
      <c r="H513" s="391"/>
      <c r="I513" s="391"/>
      <c r="J513" s="678"/>
      <c r="K513" s="353">
        <v>9000000</v>
      </c>
      <c r="L513" s="445"/>
      <c r="M513" s="261"/>
      <c r="N513" s="261"/>
      <c r="O513" s="261"/>
      <c r="P513" s="262"/>
      <c r="Q513" s="262"/>
      <c r="R513" s="95"/>
      <c r="S513" s="28"/>
      <c r="T513" s="28"/>
      <c r="U513" s="29">
        <f t="shared" si="146"/>
        <v>0</v>
      </c>
      <c r="V513" s="28"/>
      <c r="W513" s="28"/>
      <c r="X513" s="28"/>
      <c r="Y513" s="29">
        <f t="shared" si="147"/>
        <v>0</v>
      </c>
      <c r="Z513" s="28"/>
      <c r="AA513" s="28"/>
      <c r="AB513" s="28"/>
      <c r="AC513" s="29">
        <f t="shared" si="148"/>
        <v>0</v>
      </c>
      <c r="AD513" s="28"/>
      <c r="AE513" s="252"/>
      <c r="AF513" s="353">
        <v>9000000</v>
      </c>
      <c r="AG513" s="29">
        <f t="shared" si="152"/>
        <v>9000000</v>
      </c>
      <c r="AH513" s="29">
        <f t="shared" si="153"/>
        <v>9000000</v>
      </c>
      <c r="AI513" s="109">
        <f t="shared" si="154"/>
        <v>3.0402394233136038E-2</v>
      </c>
      <c r="AJ513" s="109">
        <f t="shared" si="155"/>
        <v>9.4919941733659547E-4</v>
      </c>
    </row>
    <row r="514" spans="1:36" s="11" customFormat="1" ht="24.95" customHeight="1" outlineLevel="1" x14ac:dyDescent="0.25">
      <c r="A514" s="390">
        <v>19</v>
      </c>
      <c r="B514" s="390"/>
      <c r="C514" s="447" t="s">
        <v>1153</v>
      </c>
      <c r="D514" s="448"/>
      <c r="E514" s="438" t="s">
        <v>1154</v>
      </c>
      <c r="F514" s="262" t="s">
        <v>751</v>
      </c>
      <c r="G514" s="360" t="s">
        <v>752</v>
      </c>
      <c r="H514" s="391"/>
      <c r="I514" s="391"/>
      <c r="J514" s="678"/>
      <c r="K514" s="353">
        <v>12600000</v>
      </c>
      <c r="L514" s="445"/>
      <c r="M514" s="261"/>
      <c r="N514" s="261"/>
      <c r="O514" s="261"/>
      <c r="P514" s="262"/>
      <c r="Q514" s="262"/>
      <c r="R514" s="95"/>
      <c r="S514" s="28"/>
      <c r="T514" s="28"/>
      <c r="U514" s="29">
        <f t="shared" si="146"/>
        <v>0</v>
      </c>
      <c r="V514" s="28"/>
      <c r="W514" s="28"/>
      <c r="X514" s="28"/>
      <c r="Y514" s="29">
        <f t="shared" si="147"/>
        <v>0</v>
      </c>
      <c r="Z514" s="28"/>
      <c r="AA514" s="28"/>
      <c r="AB514" s="28"/>
      <c r="AC514" s="29">
        <f t="shared" si="148"/>
        <v>0</v>
      </c>
      <c r="AD514" s="28"/>
      <c r="AE514" s="252"/>
      <c r="AF514" s="353">
        <v>12600000</v>
      </c>
      <c r="AG514" s="29">
        <f t="shared" si="152"/>
        <v>12600000</v>
      </c>
      <c r="AH514" s="29">
        <f t="shared" si="153"/>
        <v>12600000</v>
      </c>
      <c r="AI514" s="109">
        <f t="shared" si="154"/>
        <v>4.256335192639045E-2</v>
      </c>
      <c r="AJ514" s="109">
        <f t="shared" si="155"/>
        <v>1.3288791842712335E-3</v>
      </c>
    </row>
    <row r="515" spans="1:36" s="11" customFormat="1" ht="24.95" customHeight="1" outlineLevel="1" x14ac:dyDescent="0.25">
      <c r="A515" s="390">
        <v>20</v>
      </c>
      <c r="B515" s="390"/>
      <c r="C515" s="447" t="s">
        <v>1155</v>
      </c>
      <c r="D515" s="448"/>
      <c r="E515" s="438" t="s">
        <v>595</v>
      </c>
      <c r="F515" s="262" t="s">
        <v>751</v>
      </c>
      <c r="G515" s="360" t="s">
        <v>752</v>
      </c>
      <c r="H515" s="391"/>
      <c r="I515" s="391"/>
      <c r="J515" s="678"/>
      <c r="K515" s="353">
        <v>12442000</v>
      </c>
      <c r="L515" s="445"/>
      <c r="M515" s="261"/>
      <c r="N515" s="261"/>
      <c r="O515" s="261"/>
      <c r="P515" s="262"/>
      <c r="Q515" s="262"/>
      <c r="R515" s="95"/>
      <c r="S515" s="28"/>
      <c r="T515" s="28"/>
      <c r="U515" s="29">
        <f t="shared" si="146"/>
        <v>0</v>
      </c>
      <c r="V515" s="28"/>
      <c r="W515" s="28"/>
      <c r="X515" s="28"/>
      <c r="Y515" s="29">
        <f t="shared" si="147"/>
        <v>0</v>
      </c>
      <c r="Z515" s="28"/>
      <c r="AA515" s="28"/>
      <c r="AB515" s="28"/>
      <c r="AC515" s="29">
        <f t="shared" si="148"/>
        <v>0</v>
      </c>
      <c r="AD515" s="28"/>
      <c r="AE515" s="252"/>
      <c r="AF515" s="353">
        <v>12442000</v>
      </c>
      <c r="AG515" s="29">
        <f t="shared" si="152"/>
        <v>12442000</v>
      </c>
      <c r="AH515" s="29">
        <f t="shared" si="153"/>
        <v>12442000</v>
      </c>
      <c r="AI515" s="109">
        <f t="shared" si="154"/>
        <v>4.2029621005408732E-2</v>
      </c>
      <c r="AJ515" s="109">
        <f t="shared" si="155"/>
        <v>1.3122154611668801E-3</v>
      </c>
    </row>
    <row r="516" spans="1:36" s="11" customFormat="1" ht="24.95" customHeight="1" outlineLevel="1" x14ac:dyDescent="0.25">
      <c r="A516" s="390">
        <v>21</v>
      </c>
      <c r="B516" s="390"/>
      <c r="C516" s="447" t="s">
        <v>1156</v>
      </c>
      <c r="D516" s="448"/>
      <c r="E516" s="438" t="s">
        <v>609</v>
      </c>
      <c r="F516" s="262" t="s">
        <v>751</v>
      </c>
      <c r="G516" s="360" t="s">
        <v>752</v>
      </c>
      <c r="H516" s="391"/>
      <c r="I516" s="391"/>
      <c r="J516" s="678"/>
      <c r="K516" s="353">
        <v>11109000</v>
      </c>
      <c r="L516" s="445"/>
      <c r="M516" s="261"/>
      <c r="N516" s="261"/>
      <c r="O516" s="261"/>
      <c r="P516" s="262"/>
      <c r="Q516" s="262"/>
      <c r="R516" s="95"/>
      <c r="S516" s="28"/>
      <c r="T516" s="28"/>
      <c r="U516" s="29">
        <f t="shared" si="146"/>
        <v>0</v>
      </c>
      <c r="V516" s="28"/>
      <c r="W516" s="28"/>
      <c r="X516" s="28"/>
      <c r="Y516" s="29">
        <f t="shared" si="147"/>
        <v>0</v>
      </c>
      <c r="Z516" s="28"/>
      <c r="AA516" s="28"/>
      <c r="AB516" s="28"/>
      <c r="AC516" s="29">
        <f t="shared" si="148"/>
        <v>0</v>
      </c>
      <c r="AD516" s="28"/>
      <c r="AE516" s="252"/>
      <c r="AF516" s="353">
        <v>11109000</v>
      </c>
      <c r="AG516" s="29">
        <f t="shared" si="152"/>
        <v>11109000</v>
      </c>
      <c r="AH516" s="29">
        <f t="shared" si="153"/>
        <v>11109000</v>
      </c>
      <c r="AI516" s="109">
        <f t="shared" si="154"/>
        <v>3.7526688615100917E-2</v>
      </c>
      <c r="AJ516" s="109">
        <f t="shared" si="155"/>
        <v>1.1716284807991376E-3</v>
      </c>
    </row>
    <row r="517" spans="1:36" s="11" customFormat="1" ht="24.95" customHeight="1" outlineLevel="1" x14ac:dyDescent="0.25">
      <c r="A517" s="390">
        <v>22</v>
      </c>
      <c r="B517" s="390"/>
      <c r="C517" s="447" t="s">
        <v>1157</v>
      </c>
      <c r="D517" s="448"/>
      <c r="E517" s="438" t="s">
        <v>606</v>
      </c>
      <c r="F517" s="262" t="s">
        <v>751</v>
      </c>
      <c r="G517" s="360" t="s">
        <v>752</v>
      </c>
      <c r="H517" s="391"/>
      <c r="I517" s="391"/>
      <c r="J517" s="678"/>
      <c r="K517" s="353">
        <v>12058710</v>
      </c>
      <c r="L517" s="445"/>
      <c r="M517" s="261"/>
      <c r="N517" s="261"/>
      <c r="O517" s="261"/>
      <c r="P517" s="262"/>
      <c r="Q517" s="262"/>
      <c r="R517" s="95"/>
      <c r="S517" s="28"/>
      <c r="T517" s="28"/>
      <c r="U517" s="29">
        <f t="shared" si="146"/>
        <v>0</v>
      </c>
      <c r="V517" s="28"/>
      <c r="W517" s="28"/>
      <c r="X517" s="28"/>
      <c r="Y517" s="29">
        <f t="shared" si="147"/>
        <v>0</v>
      </c>
      <c r="Z517" s="28"/>
      <c r="AA517" s="28"/>
      <c r="AB517" s="28"/>
      <c r="AC517" s="29">
        <f t="shared" si="148"/>
        <v>0</v>
      </c>
      <c r="AD517" s="28"/>
      <c r="AE517" s="252"/>
      <c r="AF517" s="353">
        <v>12058710</v>
      </c>
      <c r="AG517" s="29">
        <f t="shared" si="152"/>
        <v>12058710</v>
      </c>
      <c r="AH517" s="29">
        <f t="shared" si="153"/>
        <v>12058710</v>
      </c>
      <c r="AI517" s="109">
        <f t="shared" si="154"/>
        <v>4.0734850595895544E-2</v>
      </c>
      <c r="AJ517" s="109">
        <f t="shared" si="155"/>
        <v>1.271791167314553E-3</v>
      </c>
    </row>
    <row r="518" spans="1:36" s="11" customFormat="1" ht="24.95" customHeight="1" outlineLevel="1" x14ac:dyDescent="0.25">
      <c r="A518" s="397">
        <v>23</v>
      </c>
      <c r="B518" s="397"/>
      <c r="C518" s="454" t="s">
        <v>1158</v>
      </c>
      <c r="D518" s="448"/>
      <c r="E518" s="438" t="s">
        <v>601</v>
      </c>
      <c r="F518" s="262" t="s">
        <v>751</v>
      </c>
      <c r="G518" s="360" t="s">
        <v>752</v>
      </c>
      <c r="H518" s="391"/>
      <c r="I518" s="391"/>
      <c r="J518" s="678"/>
      <c r="K518" s="353">
        <v>8646068</v>
      </c>
      <c r="L518" s="445"/>
      <c r="M518" s="261"/>
      <c r="N518" s="261"/>
      <c r="O518" s="261"/>
      <c r="P518" s="262"/>
      <c r="Q518" s="262"/>
      <c r="R518" s="95"/>
      <c r="S518" s="28"/>
      <c r="T518" s="28"/>
      <c r="U518" s="29">
        <f t="shared" si="146"/>
        <v>0</v>
      </c>
      <c r="V518" s="28"/>
      <c r="W518" s="28"/>
      <c r="X518" s="28"/>
      <c r="Y518" s="29">
        <f t="shared" si="147"/>
        <v>0</v>
      </c>
      <c r="Z518" s="28"/>
      <c r="AA518" s="28"/>
      <c r="AB518" s="28"/>
      <c r="AC518" s="29">
        <f t="shared" si="148"/>
        <v>0</v>
      </c>
      <c r="AD518" s="28"/>
      <c r="AE518" s="252"/>
      <c r="AF518" s="353">
        <v>8646068</v>
      </c>
      <c r="AG518" s="29">
        <f t="shared" si="152"/>
        <v>8646068</v>
      </c>
      <c r="AH518" s="29">
        <f t="shared" si="153"/>
        <v>8646068</v>
      </c>
      <c r="AI518" s="109">
        <f t="shared" si="154"/>
        <v>2.9206796433611338E-2</v>
      </c>
      <c r="AJ518" s="109">
        <f t="shared" si="155"/>
        <v>9.1187141198362037E-4</v>
      </c>
    </row>
    <row r="519" spans="1:36" s="11" customFormat="1" ht="24.95" customHeight="1" outlineLevel="1" x14ac:dyDescent="0.25">
      <c r="A519" s="390">
        <v>24</v>
      </c>
      <c r="B519" s="390"/>
      <c r="C519" s="447" t="s">
        <v>1159</v>
      </c>
      <c r="D519" s="453"/>
      <c r="E519" s="450" t="s">
        <v>601</v>
      </c>
      <c r="F519" s="451" t="s">
        <v>751</v>
      </c>
      <c r="G519" s="452" t="s">
        <v>752</v>
      </c>
      <c r="H519" s="441"/>
      <c r="I519" s="441"/>
      <c r="J519" s="678"/>
      <c r="K519" s="353">
        <v>11847871</v>
      </c>
      <c r="L519" s="445"/>
      <c r="M519" s="261"/>
      <c r="N519" s="261"/>
      <c r="O519" s="261"/>
      <c r="P519" s="262"/>
      <c r="Q519" s="262"/>
      <c r="R519" s="95"/>
      <c r="S519" s="28"/>
      <c r="T519" s="28"/>
      <c r="U519" s="29">
        <f t="shared" si="146"/>
        <v>0</v>
      </c>
      <c r="V519" s="28"/>
      <c r="W519" s="28"/>
      <c r="X519" s="28"/>
      <c r="Y519" s="29">
        <f t="shared" si="147"/>
        <v>0</v>
      </c>
      <c r="Z519" s="28"/>
      <c r="AA519" s="28"/>
      <c r="AB519" s="28"/>
      <c r="AC519" s="29">
        <f t="shared" si="148"/>
        <v>0</v>
      </c>
      <c r="AD519" s="28"/>
      <c r="AE519" s="252"/>
      <c r="AF519" s="353">
        <v>11847871</v>
      </c>
      <c r="AG519" s="29">
        <f t="shared" si="152"/>
        <v>11847871</v>
      </c>
      <c r="AH519" s="29">
        <f t="shared" si="153"/>
        <v>11847871</v>
      </c>
      <c r="AI519" s="109">
        <f t="shared" si="154"/>
        <v>4.0022627218371076E-2</v>
      </c>
      <c r="AJ519" s="109">
        <f t="shared" si="155"/>
        <v>1.2495546944310163E-3</v>
      </c>
    </row>
    <row r="520" spans="1:36" s="11" customFormat="1" ht="12.75" customHeight="1" x14ac:dyDescent="0.25">
      <c r="A520" s="669" t="s">
        <v>71</v>
      </c>
      <c r="B520" s="579"/>
      <c r="C520" s="579"/>
      <c r="D520" s="575"/>
      <c r="E520" s="575"/>
      <c r="F520" s="575"/>
      <c r="G520" s="575"/>
      <c r="H520" s="575"/>
      <c r="I520" s="576"/>
      <c r="J520" s="222">
        <f>+J495</f>
        <v>296029317</v>
      </c>
      <c r="K520" s="222">
        <f>SUM(K496:K519)</f>
        <v>296029317</v>
      </c>
      <c r="L520" s="528"/>
      <c r="M520" s="222">
        <f>SUM(M496:M503)</f>
        <v>0</v>
      </c>
      <c r="N520" s="222">
        <f>SUM(N496:N503)</f>
        <v>0</v>
      </c>
      <c r="O520" s="222">
        <f>SUM(O496:O503)</f>
        <v>0</v>
      </c>
      <c r="P520" s="223"/>
      <c r="Q520" s="538"/>
      <c r="R520" s="222">
        <f t="shared" ref="R520:AC520" si="156">SUM(R496:R503)</f>
        <v>0</v>
      </c>
      <c r="S520" s="222">
        <f t="shared" si="156"/>
        <v>0</v>
      </c>
      <c r="T520" s="222">
        <f t="shared" si="156"/>
        <v>0</v>
      </c>
      <c r="U520" s="222">
        <f t="shared" si="156"/>
        <v>0</v>
      </c>
      <c r="V520" s="222">
        <f t="shared" si="156"/>
        <v>0</v>
      </c>
      <c r="W520" s="222">
        <f t="shared" si="156"/>
        <v>0</v>
      </c>
      <c r="X520" s="222">
        <f t="shared" si="156"/>
        <v>0</v>
      </c>
      <c r="Y520" s="222">
        <f t="shared" si="156"/>
        <v>0</v>
      </c>
      <c r="Z520" s="222">
        <f t="shared" si="156"/>
        <v>0</v>
      </c>
      <c r="AA520" s="222">
        <f t="shared" si="156"/>
        <v>0</v>
      </c>
      <c r="AB520" s="222">
        <f t="shared" si="156"/>
        <v>0</v>
      </c>
      <c r="AC520" s="222">
        <f t="shared" si="156"/>
        <v>0</v>
      </c>
      <c r="AD520" s="222">
        <f>SUM(AD496:AD519)</f>
        <v>41226253</v>
      </c>
      <c r="AE520" s="222">
        <f>SUM(AE496:AE519)</f>
        <v>40271301</v>
      </c>
      <c r="AF520" s="222">
        <f>SUM(AF496:AF519)</f>
        <v>214531763</v>
      </c>
      <c r="AG520" s="222">
        <f>SUM(AG496:AG519)</f>
        <v>296029317</v>
      </c>
      <c r="AH520" s="222">
        <f>SUM(AH496:AH519)</f>
        <v>296029317</v>
      </c>
      <c r="AI520" s="230">
        <f>IF(ISERROR(AH520/J520),0,AH520/J520)</f>
        <v>1</v>
      </c>
      <c r="AJ520" s="230">
        <f>IF(ISERROR(AH520/$AH$676),0,AH520/$AH$676)</f>
        <v>3.1221206134550032E-2</v>
      </c>
    </row>
    <row r="521" spans="1:36" ht="12.75" customHeight="1" x14ac:dyDescent="0.25">
      <c r="A521" s="620" t="s">
        <v>72</v>
      </c>
      <c r="B521" s="621"/>
      <c r="C521" s="621"/>
      <c r="D521" s="621"/>
      <c r="E521" s="622"/>
      <c r="F521" s="16"/>
      <c r="G521" s="5"/>
      <c r="H521" s="17"/>
      <c r="I521" s="17"/>
      <c r="J521" s="628">
        <v>92085131</v>
      </c>
      <c r="K521" s="7"/>
      <c r="L521" s="18"/>
      <c r="M521" s="19"/>
      <c r="N521" s="19"/>
      <c r="O521" s="19"/>
      <c r="P521" s="5"/>
      <c r="Q521" s="20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108"/>
      <c r="AJ521" s="108"/>
    </row>
    <row r="522" spans="1:36" s="11" customFormat="1" ht="24.75" customHeight="1" outlineLevel="1" x14ac:dyDescent="0.25">
      <c r="A522" s="22">
        <v>1</v>
      </c>
      <c r="B522" s="22"/>
      <c r="C522" s="333" t="s">
        <v>1160</v>
      </c>
      <c r="D522" s="138">
        <v>44515</v>
      </c>
      <c r="E522" s="18" t="s">
        <v>616</v>
      </c>
      <c r="F522" s="74" t="s">
        <v>751</v>
      </c>
      <c r="G522" s="176" t="s">
        <v>752</v>
      </c>
      <c r="H522" s="142"/>
      <c r="I522" s="25"/>
      <c r="J522" s="629"/>
      <c r="K522" s="252">
        <v>31344563</v>
      </c>
      <c r="L522" s="154"/>
      <c r="M522" s="28"/>
      <c r="N522" s="28"/>
      <c r="O522" s="28"/>
      <c r="P522" s="78"/>
      <c r="Q522" s="78"/>
      <c r="R522" s="28"/>
      <c r="S522" s="28"/>
      <c r="T522" s="28"/>
      <c r="U522" s="29">
        <f>SUM(R522:T522)</f>
        <v>0</v>
      </c>
      <c r="V522" s="28"/>
      <c r="W522" s="28"/>
      <c r="X522" s="28"/>
      <c r="Y522" s="29">
        <f>SUM(V522:X522)</f>
        <v>0</v>
      </c>
      <c r="Z522" s="28"/>
      <c r="AA522" s="28"/>
      <c r="AB522" s="28"/>
      <c r="AC522" s="29">
        <f>SUM(Z522:AB522)</f>
        <v>0</v>
      </c>
      <c r="AD522" s="28"/>
      <c r="AE522" s="252">
        <v>31344563</v>
      </c>
      <c r="AF522" s="180"/>
      <c r="AG522" s="149">
        <f>SUM(AD522:AF522)</f>
        <v>31344563</v>
      </c>
      <c r="AH522" s="29">
        <f t="shared" ref="AH522:AH524" si="157">SUM(U522,Y522,AC522,AG522)</f>
        <v>31344563</v>
      </c>
      <c r="AI522" s="109">
        <f>IF(ISERROR(AH522/$J$521),0,AH522/$J$521)</f>
        <v>0.34038679925426829</v>
      </c>
      <c r="AJ522" s="109">
        <f t="shared" ref="AJ522:AJ527" si="158">IF(ISERROR(AH522/$AH$676),"-",AH522/$AH$676)</f>
        <v>3.3058045484744675E-3</v>
      </c>
    </row>
    <row r="523" spans="1:36" s="11" customFormat="1" ht="24.95" customHeight="1" outlineLevel="1" x14ac:dyDescent="0.25">
      <c r="A523" s="22">
        <v>2</v>
      </c>
      <c r="B523" s="22"/>
      <c r="C523" s="333" t="s">
        <v>1161</v>
      </c>
      <c r="D523" s="138">
        <v>44495</v>
      </c>
      <c r="E523" s="18" t="s">
        <v>613</v>
      </c>
      <c r="F523" s="74" t="s">
        <v>751</v>
      </c>
      <c r="G523" s="176" t="s">
        <v>752</v>
      </c>
      <c r="H523" s="38"/>
      <c r="I523" s="33"/>
      <c r="J523" s="629"/>
      <c r="K523" s="252">
        <v>6825284</v>
      </c>
      <c r="L523" s="154"/>
      <c r="M523" s="28"/>
      <c r="N523" s="28"/>
      <c r="O523" s="28"/>
      <c r="P523" s="154"/>
      <c r="Q523" s="154"/>
      <c r="R523" s="28"/>
      <c r="S523" s="28"/>
      <c r="T523" s="28"/>
      <c r="U523" s="29">
        <f t="shared" ref="U523:U524" si="159">SUM(R523:T523)</f>
        <v>0</v>
      </c>
      <c r="V523" s="28"/>
      <c r="W523" s="28"/>
      <c r="X523" s="28"/>
      <c r="Y523" s="29">
        <f t="shared" ref="Y523:Y524" si="160">SUM(V523:X523)</f>
        <v>0</v>
      </c>
      <c r="Z523" s="28"/>
      <c r="AA523" s="28"/>
      <c r="AB523" s="28"/>
      <c r="AC523" s="29">
        <f t="shared" ref="AC523:AC524" si="161">SUM(Z523:AB523)</f>
        <v>0</v>
      </c>
      <c r="AD523" s="28"/>
      <c r="AE523" s="252">
        <v>6825284</v>
      </c>
      <c r="AF523" s="181"/>
      <c r="AG523" s="149">
        <f t="shared" ref="AG523:AG524" si="162">SUM(AD523:AF523)</f>
        <v>6825284</v>
      </c>
      <c r="AH523" s="29">
        <f t="shared" si="157"/>
        <v>6825284</v>
      </c>
      <c r="AI523" s="109">
        <f t="shared" ref="AI523:AI527" si="163">IF(ISERROR(AH523/$J$521),0,AH523/$J$521)</f>
        <v>7.4119284252307793E-2</v>
      </c>
      <c r="AJ523" s="109">
        <f t="shared" si="158"/>
        <v>7.1983951066186523E-4</v>
      </c>
    </row>
    <row r="524" spans="1:36" ht="24.95" customHeight="1" outlineLevel="1" x14ac:dyDescent="0.25">
      <c r="A524" s="22">
        <v>3</v>
      </c>
      <c r="B524" s="22"/>
      <c r="C524" s="333" t="s">
        <v>1162</v>
      </c>
      <c r="D524" s="138">
        <v>44515</v>
      </c>
      <c r="E524" s="18" t="s">
        <v>1163</v>
      </c>
      <c r="F524" s="74" t="s">
        <v>751</v>
      </c>
      <c r="G524" s="176" t="s">
        <v>752</v>
      </c>
      <c r="H524" s="38"/>
      <c r="I524" s="33"/>
      <c r="J524" s="629"/>
      <c r="K524" s="252">
        <v>6825284</v>
      </c>
      <c r="L524" s="154"/>
      <c r="M524" s="28"/>
      <c r="N524" s="28"/>
      <c r="O524" s="28"/>
      <c r="P524" s="154"/>
      <c r="Q524" s="154"/>
      <c r="R524" s="28"/>
      <c r="S524" s="28"/>
      <c r="T524" s="28"/>
      <c r="U524" s="29">
        <f t="shared" si="159"/>
        <v>0</v>
      </c>
      <c r="V524" s="28"/>
      <c r="W524" s="28"/>
      <c r="X524" s="28"/>
      <c r="Y524" s="29">
        <f t="shared" si="160"/>
        <v>0</v>
      </c>
      <c r="Z524" s="28"/>
      <c r="AA524" s="28"/>
      <c r="AB524" s="28"/>
      <c r="AC524" s="29">
        <f t="shared" si="161"/>
        <v>0</v>
      </c>
      <c r="AD524" s="28"/>
      <c r="AE524" s="252">
        <v>6825284</v>
      </c>
      <c r="AF524" s="180"/>
      <c r="AG524" s="149">
        <f t="shared" si="162"/>
        <v>6825284</v>
      </c>
      <c r="AH524" s="29">
        <f t="shared" si="157"/>
        <v>6825284</v>
      </c>
      <c r="AI524" s="109">
        <f t="shared" si="163"/>
        <v>7.4119284252307793E-2</v>
      </c>
      <c r="AJ524" s="109">
        <f t="shared" si="158"/>
        <v>7.1983951066186523E-4</v>
      </c>
    </row>
    <row r="525" spans="1:36" s="11" customFormat="1" ht="24.75" customHeight="1" outlineLevel="1" x14ac:dyDescent="0.25">
      <c r="A525" s="22">
        <v>4</v>
      </c>
      <c r="B525" s="22"/>
      <c r="C525" s="333" t="s">
        <v>1164</v>
      </c>
      <c r="D525" s="138">
        <v>44914</v>
      </c>
      <c r="E525" s="18" t="s">
        <v>616</v>
      </c>
      <c r="F525" s="74" t="s">
        <v>751</v>
      </c>
      <c r="G525" s="176" t="s">
        <v>752</v>
      </c>
      <c r="H525" s="38"/>
      <c r="I525" s="33"/>
      <c r="J525" s="629"/>
      <c r="K525" s="252">
        <v>32590000</v>
      </c>
      <c r="L525" s="154"/>
      <c r="M525" s="28"/>
      <c r="N525" s="28"/>
      <c r="O525" s="28"/>
      <c r="P525" s="154"/>
      <c r="Q525" s="154"/>
      <c r="R525" s="28"/>
      <c r="S525" s="28"/>
      <c r="T525" s="28"/>
      <c r="U525" s="29">
        <f t="shared" ref="U525:U527" si="164">SUM(R525:T525)</f>
        <v>0</v>
      </c>
      <c r="V525" s="28"/>
      <c r="W525" s="28"/>
      <c r="X525" s="28"/>
      <c r="Y525" s="29">
        <f t="shared" ref="Y525:Y527" si="165">SUM(V525:X525)</f>
        <v>0</v>
      </c>
      <c r="Z525" s="28"/>
      <c r="AA525" s="28"/>
      <c r="AB525" s="28"/>
      <c r="AC525" s="29">
        <f t="shared" ref="AC525:AC527" si="166">SUM(Z525:AB525)</f>
        <v>0</v>
      </c>
      <c r="AD525" s="28"/>
      <c r="AE525" s="180"/>
      <c r="AF525" s="252">
        <v>32590000</v>
      </c>
      <c r="AG525" s="149">
        <f t="shared" ref="AG525:AG527" si="167">SUM(AD525:AF525)</f>
        <v>32590000</v>
      </c>
      <c r="AH525" s="29">
        <f t="shared" ref="AH525:AH527" si="168">SUM(U525,Y525,AC525,AG525)</f>
        <v>32590000</v>
      </c>
      <c r="AI525" s="109">
        <f t="shared" si="163"/>
        <v>0.35391164291225258</v>
      </c>
      <c r="AJ525" s="109">
        <f t="shared" si="158"/>
        <v>3.4371565567777383E-3</v>
      </c>
    </row>
    <row r="526" spans="1:36" s="11" customFormat="1" ht="24.75" customHeight="1" outlineLevel="1" x14ac:dyDescent="0.25">
      <c r="A526" s="22">
        <v>5</v>
      </c>
      <c r="B526" s="22"/>
      <c r="C526" s="333" t="s">
        <v>1165</v>
      </c>
      <c r="D526" s="138" t="s">
        <v>1166</v>
      </c>
      <c r="E526" s="18" t="s">
        <v>1163</v>
      </c>
      <c r="F526" s="74" t="s">
        <v>751</v>
      </c>
      <c r="G526" s="176" t="s">
        <v>752</v>
      </c>
      <c r="H526" s="38"/>
      <c r="I526" s="33"/>
      <c r="J526" s="629"/>
      <c r="K526" s="252">
        <v>7250000</v>
      </c>
      <c r="L526" s="154"/>
      <c r="M526" s="28"/>
      <c r="N526" s="28"/>
      <c r="O526" s="28"/>
      <c r="P526" s="154"/>
      <c r="Q526" s="154"/>
      <c r="R526" s="28"/>
      <c r="S526" s="28"/>
      <c r="T526" s="28"/>
      <c r="U526" s="29">
        <f t="shared" si="164"/>
        <v>0</v>
      </c>
      <c r="V526" s="28"/>
      <c r="W526" s="28"/>
      <c r="X526" s="28"/>
      <c r="Y526" s="29">
        <f t="shared" si="165"/>
        <v>0</v>
      </c>
      <c r="Z526" s="28"/>
      <c r="AA526" s="28"/>
      <c r="AB526" s="28"/>
      <c r="AC526" s="29">
        <f t="shared" si="166"/>
        <v>0</v>
      </c>
      <c r="AD526" s="28"/>
      <c r="AE526" s="180"/>
      <c r="AF526" s="252">
        <v>7250000</v>
      </c>
      <c r="AG526" s="149">
        <f t="shared" si="167"/>
        <v>7250000</v>
      </c>
      <c r="AH526" s="29">
        <f t="shared" si="168"/>
        <v>7250000</v>
      </c>
      <c r="AI526" s="109">
        <f t="shared" si="163"/>
        <v>7.8731494664431759E-2</v>
      </c>
      <c r="AJ526" s="109">
        <f t="shared" si="158"/>
        <v>7.6463286396559081E-4</v>
      </c>
    </row>
    <row r="527" spans="1:36" ht="24.75" customHeight="1" outlineLevel="1" x14ac:dyDescent="0.25">
      <c r="A527" s="22">
        <v>6</v>
      </c>
      <c r="B527" s="22"/>
      <c r="C527" s="333" t="s">
        <v>247</v>
      </c>
      <c r="D527" s="138">
        <v>44904</v>
      </c>
      <c r="E527" s="18" t="s">
        <v>613</v>
      </c>
      <c r="F527" s="74" t="s">
        <v>751</v>
      </c>
      <c r="G527" s="176" t="s">
        <v>752</v>
      </c>
      <c r="H527" s="38"/>
      <c r="I527" s="33"/>
      <c r="J527" s="629"/>
      <c r="K527" s="252">
        <v>7250000</v>
      </c>
      <c r="L527" s="154"/>
      <c r="M527" s="28"/>
      <c r="N527" s="28"/>
      <c r="O527" s="28"/>
      <c r="P527" s="154"/>
      <c r="Q527" s="154"/>
      <c r="R527" s="28"/>
      <c r="S527" s="28"/>
      <c r="T527" s="28"/>
      <c r="U527" s="29">
        <f t="shared" si="164"/>
        <v>0</v>
      </c>
      <c r="V527" s="28"/>
      <c r="W527" s="28"/>
      <c r="X527" s="28"/>
      <c r="Y527" s="29">
        <f t="shared" si="165"/>
        <v>0</v>
      </c>
      <c r="Z527" s="28"/>
      <c r="AA527" s="28"/>
      <c r="AB527" s="28"/>
      <c r="AC527" s="29">
        <f t="shared" si="166"/>
        <v>0</v>
      </c>
      <c r="AD527" s="28"/>
      <c r="AE527" s="180"/>
      <c r="AF527" s="252">
        <v>7250000</v>
      </c>
      <c r="AG527" s="149">
        <f t="shared" si="167"/>
        <v>7250000</v>
      </c>
      <c r="AH527" s="29">
        <f t="shared" si="168"/>
        <v>7250000</v>
      </c>
      <c r="AI527" s="109">
        <f t="shared" si="163"/>
        <v>7.8731494664431759E-2</v>
      </c>
      <c r="AJ527" s="109">
        <f t="shared" si="158"/>
        <v>7.6463286396559081E-4</v>
      </c>
    </row>
    <row r="528" spans="1:36" s="11" customFormat="1" ht="12.75" customHeight="1" x14ac:dyDescent="0.25">
      <c r="A528" s="691" t="s">
        <v>73</v>
      </c>
      <c r="B528" s="692"/>
      <c r="C528" s="692"/>
      <c r="D528" s="692"/>
      <c r="E528" s="692"/>
      <c r="F528" s="692"/>
      <c r="G528" s="692"/>
      <c r="H528" s="692"/>
      <c r="I528" s="693"/>
      <c r="J528" s="295">
        <f>+J521</f>
        <v>92085131</v>
      </c>
      <c r="K528" s="296">
        <f>SUM(K522:K527)</f>
        <v>92085131</v>
      </c>
      <c r="L528" s="553"/>
      <c r="M528" s="222">
        <f>SUM(M522:M527)</f>
        <v>0</v>
      </c>
      <c r="N528" s="222">
        <f>SUM(N522:N527)</f>
        <v>0</v>
      </c>
      <c r="O528" s="222">
        <f>SUM(O522:O527)</f>
        <v>0</v>
      </c>
      <c r="P528" s="223"/>
      <c r="Q528" s="538"/>
      <c r="R528" s="222">
        <f t="shared" ref="R528:AH528" si="169">SUM(R522:R527)</f>
        <v>0</v>
      </c>
      <c r="S528" s="222">
        <f t="shared" si="169"/>
        <v>0</v>
      </c>
      <c r="T528" s="222">
        <f t="shared" si="169"/>
        <v>0</v>
      </c>
      <c r="U528" s="222">
        <f t="shared" si="169"/>
        <v>0</v>
      </c>
      <c r="V528" s="222">
        <f t="shared" si="169"/>
        <v>0</v>
      </c>
      <c r="W528" s="222">
        <f t="shared" si="169"/>
        <v>0</v>
      </c>
      <c r="X528" s="222">
        <f t="shared" si="169"/>
        <v>0</v>
      </c>
      <c r="Y528" s="222">
        <f t="shared" si="169"/>
        <v>0</v>
      </c>
      <c r="Z528" s="222">
        <f t="shared" si="169"/>
        <v>0</v>
      </c>
      <c r="AA528" s="222">
        <f t="shared" si="169"/>
        <v>0</v>
      </c>
      <c r="AB528" s="222">
        <f t="shared" si="169"/>
        <v>0</v>
      </c>
      <c r="AC528" s="222">
        <f t="shared" si="169"/>
        <v>0</v>
      </c>
      <c r="AD528" s="222">
        <f t="shared" si="169"/>
        <v>0</v>
      </c>
      <c r="AE528" s="231">
        <f t="shared" si="169"/>
        <v>44995131</v>
      </c>
      <c r="AF528" s="231">
        <f t="shared" si="169"/>
        <v>47090000</v>
      </c>
      <c r="AG528" s="222">
        <f t="shared" si="169"/>
        <v>92085131</v>
      </c>
      <c r="AH528" s="222">
        <f t="shared" si="169"/>
        <v>92085131</v>
      </c>
      <c r="AI528" s="230">
        <f>IF(ISERROR(AH528/J528),0,AH528/J528)</f>
        <v>1</v>
      </c>
      <c r="AJ528" s="230">
        <f>IF(ISERROR(AH528/$AH$676),0,AH528/$AH$676)</f>
        <v>9.7119058545071177E-3</v>
      </c>
    </row>
    <row r="529" spans="1:37" ht="12.75" customHeight="1" x14ac:dyDescent="0.25">
      <c r="A529" s="668" t="s">
        <v>617</v>
      </c>
      <c r="B529" s="668"/>
      <c r="C529" s="668"/>
      <c r="D529" s="668"/>
      <c r="E529" s="668"/>
      <c r="F529" s="16"/>
      <c r="G529" s="5"/>
      <c r="H529" s="17"/>
      <c r="I529" s="17"/>
      <c r="J529" s="673">
        <v>436409901</v>
      </c>
      <c r="K529" s="7"/>
      <c r="L529" s="18"/>
      <c r="M529" s="294"/>
      <c r="N529" s="19"/>
      <c r="O529" s="19"/>
      <c r="P529" s="5"/>
      <c r="Q529" s="20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108"/>
      <c r="AJ529" s="108"/>
    </row>
    <row r="530" spans="1:37" ht="24.75" customHeight="1" outlineLevel="1" x14ac:dyDescent="0.25">
      <c r="A530" s="23">
        <v>1</v>
      </c>
      <c r="B530" s="23"/>
      <c r="C530" s="286" t="s">
        <v>1167</v>
      </c>
      <c r="D530" s="138">
        <v>44529</v>
      </c>
      <c r="E530" s="158" t="s">
        <v>1168</v>
      </c>
      <c r="F530" s="74" t="s">
        <v>751</v>
      </c>
      <c r="G530" s="176" t="s">
        <v>752</v>
      </c>
      <c r="H530" s="33"/>
      <c r="I530" s="33"/>
      <c r="J530" s="678"/>
      <c r="K530" s="79">
        <v>10237926</v>
      </c>
      <c r="L530" s="74"/>
      <c r="M530" s="95"/>
      <c r="N530" s="28"/>
      <c r="O530" s="28"/>
      <c r="P530" s="154"/>
      <c r="Q530" s="154"/>
      <c r="R530" s="28"/>
      <c r="S530" s="28"/>
      <c r="T530" s="28"/>
      <c r="U530" s="29">
        <f>SUM(R530:T530)</f>
        <v>0</v>
      </c>
      <c r="V530" s="28"/>
      <c r="W530" s="28"/>
      <c r="X530" s="28"/>
      <c r="Y530" s="29">
        <f>SUM(V530:X530)</f>
        <v>0</v>
      </c>
      <c r="Z530" s="28"/>
      <c r="AA530" s="28"/>
      <c r="AB530" s="79">
        <v>10237926</v>
      </c>
      <c r="AC530" s="29">
        <f>SUM(Z530:AB530)</f>
        <v>10237926</v>
      </c>
      <c r="AD530" s="28"/>
      <c r="AE530" s="144"/>
      <c r="AF530" s="28"/>
      <c r="AG530" s="29">
        <f>SUM(AD530:AF530)</f>
        <v>0</v>
      </c>
      <c r="AH530" s="29">
        <f t="shared" ref="AH530" si="170">SUM(U530,Y530,AC530,AG530)</f>
        <v>10237926</v>
      </c>
      <c r="AI530" s="109">
        <f>IF(ISERROR(AH530/$J$529),0,AH530/$J$529)</f>
        <v>2.3459426508290884E-2</v>
      </c>
      <c r="AJ530" s="109">
        <f>IF(ISERROR(AH530/$AH$676),"-",AH530/$AH$676)</f>
        <v>1.0797592659927979E-3</v>
      </c>
      <c r="AK530" s="459"/>
    </row>
    <row r="531" spans="1:37" ht="24.75" customHeight="1" outlineLevel="1" x14ac:dyDescent="0.25">
      <c r="A531" s="23">
        <v>2</v>
      </c>
      <c r="B531" s="23"/>
      <c r="C531" s="286" t="s">
        <v>1169</v>
      </c>
      <c r="D531" s="138">
        <v>44529</v>
      </c>
      <c r="E531" s="158" t="s">
        <v>1170</v>
      </c>
      <c r="F531" s="74" t="s">
        <v>751</v>
      </c>
      <c r="G531" s="176" t="s">
        <v>752</v>
      </c>
      <c r="H531" s="33"/>
      <c r="I531" s="33"/>
      <c r="J531" s="678"/>
      <c r="K531" s="79">
        <v>8646068</v>
      </c>
      <c r="L531" s="74"/>
      <c r="M531" s="95"/>
      <c r="N531" s="28"/>
      <c r="O531" s="28"/>
      <c r="P531" s="154"/>
      <c r="Q531" s="154"/>
      <c r="R531" s="28"/>
      <c r="S531" s="28"/>
      <c r="T531" s="28"/>
      <c r="U531" s="29">
        <f t="shared" ref="U531:U539" si="171">SUM(R531:T531)</f>
        <v>0</v>
      </c>
      <c r="V531" s="28"/>
      <c r="W531" s="28"/>
      <c r="X531" s="28"/>
      <c r="Y531" s="29">
        <f t="shared" ref="Y531:Y539" si="172">SUM(V531:X531)</f>
        <v>0</v>
      </c>
      <c r="Z531" s="28"/>
      <c r="AA531" s="28"/>
      <c r="AB531" s="79">
        <v>8646068</v>
      </c>
      <c r="AC531" s="29">
        <f t="shared" ref="AC531:AC539" si="173">SUM(Z531:AB531)</f>
        <v>8646068</v>
      </c>
      <c r="AD531" s="28"/>
      <c r="AE531" s="144"/>
      <c r="AF531" s="28"/>
      <c r="AG531" s="29">
        <f t="shared" ref="AG531:AG539" si="174">SUM(AD531:AF531)</f>
        <v>0</v>
      </c>
      <c r="AH531" s="29">
        <f t="shared" ref="AH531:AH539" si="175">SUM(U531,Y531,AC531,AG531)</f>
        <v>8646068</v>
      </c>
      <c r="AI531" s="109">
        <f t="shared" ref="AI531:AI571" si="176">IF(ISERROR(AH531/$J$529),0,AH531/$J$529)</f>
        <v>1.981180532382101E-2</v>
      </c>
      <c r="AJ531" s="109">
        <f t="shared" ref="AJ531:AJ571" si="177">IF(ISERROR(AH531/$AH$676),"-",AH531/$AH$676)</f>
        <v>9.1187141198362037E-4</v>
      </c>
      <c r="AK531" s="459"/>
    </row>
    <row r="532" spans="1:37" ht="24.75" customHeight="1" outlineLevel="1" x14ac:dyDescent="0.25">
      <c r="A532" s="23">
        <v>3</v>
      </c>
      <c r="B532" s="23"/>
      <c r="C532" s="286" t="s">
        <v>580</v>
      </c>
      <c r="D532" s="138">
        <v>44529</v>
      </c>
      <c r="E532" s="158" t="s">
        <v>1171</v>
      </c>
      <c r="F532" s="74" t="s">
        <v>751</v>
      </c>
      <c r="G532" s="176" t="s">
        <v>752</v>
      </c>
      <c r="H532" s="33"/>
      <c r="I532" s="33"/>
      <c r="J532" s="678"/>
      <c r="K532" s="79">
        <v>6825284</v>
      </c>
      <c r="L532" s="74"/>
      <c r="M532" s="95"/>
      <c r="N532" s="28"/>
      <c r="O532" s="28"/>
      <c r="P532" s="154"/>
      <c r="Q532" s="154"/>
      <c r="R532" s="28"/>
      <c r="S532" s="28"/>
      <c r="T532" s="28"/>
      <c r="U532" s="29">
        <f t="shared" si="171"/>
        <v>0</v>
      </c>
      <c r="V532" s="28"/>
      <c r="W532" s="28"/>
      <c r="X532" s="28"/>
      <c r="Y532" s="29">
        <f t="shared" si="172"/>
        <v>0</v>
      </c>
      <c r="Z532" s="28"/>
      <c r="AA532" s="28"/>
      <c r="AB532" s="79">
        <v>6825284</v>
      </c>
      <c r="AC532" s="29">
        <f t="shared" si="173"/>
        <v>6825284</v>
      </c>
      <c r="AD532" s="28"/>
      <c r="AE532" s="144"/>
      <c r="AF532" s="28"/>
      <c r="AG532" s="29">
        <f t="shared" si="174"/>
        <v>0</v>
      </c>
      <c r="AH532" s="29">
        <f t="shared" si="175"/>
        <v>6825284</v>
      </c>
      <c r="AI532" s="109">
        <f t="shared" si="176"/>
        <v>1.5639617672193924E-2</v>
      </c>
      <c r="AJ532" s="109">
        <f t="shared" si="177"/>
        <v>7.1983951066186523E-4</v>
      </c>
      <c r="AK532" s="459"/>
    </row>
    <row r="533" spans="1:37" ht="24.75" customHeight="1" outlineLevel="1" x14ac:dyDescent="0.25">
      <c r="A533" s="23">
        <v>4</v>
      </c>
      <c r="B533" s="23"/>
      <c r="C533" s="286" t="s">
        <v>1172</v>
      </c>
      <c r="D533" s="138">
        <v>44529</v>
      </c>
      <c r="E533" s="158" t="s">
        <v>1173</v>
      </c>
      <c r="F533" s="74" t="s">
        <v>751</v>
      </c>
      <c r="G533" s="176" t="s">
        <v>752</v>
      </c>
      <c r="H533" s="33"/>
      <c r="I533" s="33"/>
      <c r="J533" s="678"/>
      <c r="K533" s="79">
        <v>10237926</v>
      </c>
      <c r="L533" s="74"/>
      <c r="M533" s="95"/>
      <c r="N533" s="28"/>
      <c r="O533" s="28"/>
      <c r="P533" s="154"/>
      <c r="Q533" s="154"/>
      <c r="R533" s="28"/>
      <c r="S533" s="28"/>
      <c r="T533" s="28"/>
      <c r="U533" s="29">
        <f t="shared" si="171"/>
        <v>0</v>
      </c>
      <c r="V533" s="28"/>
      <c r="W533" s="28"/>
      <c r="X533" s="28"/>
      <c r="Y533" s="29">
        <f t="shared" si="172"/>
        <v>0</v>
      </c>
      <c r="Z533" s="28"/>
      <c r="AA533" s="28"/>
      <c r="AB533" s="79">
        <v>10237926</v>
      </c>
      <c r="AC533" s="29">
        <f t="shared" si="173"/>
        <v>10237926</v>
      </c>
      <c r="AD533" s="28"/>
      <c r="AE533" s="144"/>
      <c r="AF533" s="28"/>
      <c r="AG533" s="29">
        <f t="shared" si="174"/>
        <v>0</v>
      </c>
      <c r="AH533" s="29">
        <f t="shared" si="175"/>
        <v>10237926</v>
      </c>
      <c r="AI533" s="109">
        <f t="shared" si="176"/>
        <v>2.3459426508290884E-2</v>
      </c>
      <c r="AJ533" s="109">
        <f t="shared" si="177"/>
        <v>1.0797592659927979E-3</v>
      </c>
      <c r="AK533" s="459"/>
    </row>
    <row r="534" spans="1:37" ht="24.75" customHeight="1" outlineLevel="1" x14ac:dyDescent="0.25">
      <c r="A534" s="23">
        <v>5</v>
      </c>
      <c r="B534" s="23"/>
      <c r="C534" s="286" t="s">
        <v>1174</v>
      </c>
      <c r="D534" s="138">
        <v>44473</v>
      </c>
      <c r="E534" s="158" t="s">
        <v>1175</v>
      </c>
      <c r="F534" s="74" t="s">
        <v>751</v>
      </c>
      <c r="G534" s="176" t="s">
        <v>752</v>
      </c>
      <c r="H534" s="33"/>
      <c r="I534" s="33"/>
      <c r="J534" s="678"/>
      <c r="K534" s="79">
        <v>8646068</v>
      </c>
      <c r="L534" s="74"/>
      <c r="M534" s="95"/>
      <c r="N534" s="28"/>
      <c r="O534" s="28"/>
      <c r="P534" s="154"/>
      <c r="Q534" s="154"/>
      <c r="R534" s="28"/>
      <c r="S534" s="28"/>
      <c r="T534" s="28"/>
      <c r="U534" s="29">
        <f t="shared" si="171"/>
        <v>0</v>
      </c>
      <c r="V534" s="28"/>
      <c r="W534" s="28"/>
      <c r="X534" s="28"/>
      <c r="Y534" s="29">
        <f t="shared" si="172"/>
        <v>0</v>
      </c>
      <c r="Z534" s="28"/>
      <c r="AA534" s="28"/>
      <c r="AB534" s="79">
        <v>8646068</v>
      </c>
      <c r="AC534" s="29">
        <f t="shared" si="173"/>
        <v>8646068</v>
      </c>
      <c r="AD534" s="28"/>
      <c r="AE534" s="144"/>
      <c r="AF534" s="28"/>
      <c r="AG534" s="29">
        <f t="shared" si="174"/>
        <v>0</v>
      </c>
      <c r="AH534" s="29">
        <f t="shared" si="175"/>
        <v>8646068</v>
      </c>
      <c r="AI534" s="109">
        <f t="shared" si="176"/>
        <v>1.981180532382101E-2</v>
      </c>
      <c r="AJ534" s="109">
        <f t="shared" si="177"/>
        <v>9.1187141198362037E-4</v>
      </c>
      <c r="AK534" s="459"/>
    </row>
    <row r="535" spans="1:37" ht="24.75" customHeight="1" outlineLevel="1" x14ac:dyDescent="0.25">
      <c r="A535" s="23">
        <v>6</v>
      </c>
      <c r="B535" s="23"/>
      <c r="C535" s="286" t="s">
        <v>255</v>
      </c>
      <c r="D535" s="138">
        <v>44536</v>
      </c>
      <c r="E535" s="158" t="s">
        <v>1176</v>
      </c>
      <c r="F535" s="74" t="s">
        <v>751</v>
      </c>
      <c r="G535" s="176" t="s">
        <v>752</v>
      </c>
      <c r="H535" s="33"/>
      <c r="I535" s="33"/>
      <c r="J535" s="678"/>
      <c r="K535" s="79">
        <v>10237926</v>
      </c>
      <c r="L535" s="74"/>
      <c r="M535" s="95"/>
      <c r="N535" s="28"/>
      <c r="O535" s="28"/>
      <c r="P535" s="154"/>
      <c r="Q535" s="154"/>
      <c r="R535" s="28"/>
      <c r="S535" s="28"/>
      <c r="T535" s="28"/>
      <c r="U535" s="29">
        <f t="shared" si="171"/>
        <v>0</v>
      </c>
      <c r="V535" s="28"/>
      <c r="W535" s="28"/>
      <c r="X535" s="28"/>
      <c r="Y535" s="29">
        <f t="shared" si="172"/>
        <v>0</v>
      </c>
      <c r="Z535" s="28"/>
      <c r="AA535" s="28"/>
      <c r="AB535" s="79">
        <v>10237926</v>
      </c>
      <c r="AC535" s="29">
        <f t="shared" si="173"/>
        <v>10237926</v>
      </c>
      <c r="AD535" s="28"/>
      <c r="AE535" s="144"/>
      <c r="AF535" s="28"/>
      <c r="AG535" s="29">
        <f t="shared" si="174"/>
        <v>0</v>
      </c>
      <c r="AH535" s="29">
        <f t="shared" si="175"/>
        <v>10237926</v>
      </c>
      <c r="AI535" s="109">
        <f t="shared" si="176"/>
        <v>2.3459426508290884E-2</v>
      </c>
      <c r="AJ535" s="109">
        <f t="shared" si="177"/>
        <v>1.0797592659927979E-3</v>
      </c>
      <c r="AK535" s="459"/>
    </row>
    <row r="536" spans="1:37" ht="24.75" customHeight="1" outlineLevel="1" x14ac:dyDescent="0.25">
      <c r="A536" s="23">
        <v>7</v>
      </c>
      <c r="B536" s="23"/>
      <c r="C536" s="286" t="s">
        <v>1177</v>
      </c>
      <c r="D536" s="138">
        <v>44515</v>
      </c>
      <c r="E536" s="158" t="s">
        <v>1178</v>
      </c>
      <c r="F536" s="74" t="s">
        <v>751</v>
      </c>
      <c r="G536" s="176" t="s">
        <v>752</v>
      </c>
      <c r="H536" s="33"/>
      <c r="I536" s="33"/>
      <c r="J536" s="678"/>
      <c r="K536" s="79">
        <v>10237926</v>
      </c>
      <c r="L536" s="74"/>
      <c r="M536" s="95"/>
      <c r="N536" s="28"/>
      <c r="O536" s="28"/>
      <c r="P536" s="154"/>
      <c r="Q536" s="154"/>
      <c r="R536" s="28"/>
      <c r="S536" s="28"/>
      <c r="T536" s="28"/>
      <c r="U536" s="29">
        <f t="shared" si="171"/>
        <v>0</v>
      </c>
      <c r="V536" s="28"/>
      <c r="W536" s="28"/>
      <c r="X536" s="28"/>
      <c r="Y536" s="29">
        <f t="shared" si="172"/>
        <v>0</v>
      </c>
      <c r="Z536" s="28"/>
      <c r="AA536" s="28"/>
      <c r="AB536" s="79">
        <v>10237926</v>
      </c>
      <c r="AC536" s="29">
        <f t="shared" si="173"/>
        <v>10237926</v>
      </c>
      <c r="AD536" s="28"/>
      <c r="AE536" s="144"/>
      <c r="AF536" s="28"/>
      <c r="AG536" s="29">
        <f t="shared" si="174"/>
        <v>0</v>
      </c>
      <c r="AH536" s="29">
        <f t="shared" si="175"/>
        <v>10237926</v>
      </c>
      <c r="AI536" s="109">
        <f t="shared" si="176"/>
        <v>2.3459426508290884E-2</v>
      </c>
      <c r="AJ536" s="109">
        <f t="shared" si="177"/>
        <v>1.0797592659927979E-3</v>
      </c>
      <c r="AK536" s="459"/>
    </row>
    <row r="537" spans="1:37" ht="24.75" customHeight="1" outlineLevel="1" x14ac:dyDescent="0.25">
      <c r="A537" s="23">
        <v>8</v>
      </c>
      <c r="B537" s="23"/>
      <c r="C537" s="286" t="s">
        <v>1179</v>
      </c>
      <c r="D537" s="138">
        <v>44473</v>
      </c>
      <c r="E537" s="158" t="s">
        <v>1180</v>
      </c>
      <c r="F537" s="74" t="s">
        <v>751</v>
      </c>
      <c r="G537" s="176" t="s">
        <v>752</v>
      </c>
      <c r="H537" s="33"/>
      <c r="I537" s="33"/>
      <c r="J537" s="678"/>
      <c r="K537" s="79">
        <v>10237926</v>
      </c>
      <c r="L537" s="74"/>
      <c r="M537" s="95"/>
      <c r="N537" s="28"/>
      <c r="O537" s="28"/>
      <c r="P537" s="154"/>
      <c r="Q537" s="154"/>
      <c r="R537" s="28"/>
      <c r="S537" s="28"/>
      <c r="T537" s="28"/>
      <c r="U537" s="29">
        <f t="shared" si="171"/>
        <v>0</v>
      </c>
      <c r="V537" s="28"/>
      <c r="W537" s="28"/>
      <c r="X537" s="28"/>
      <c r="Y537" s="29">
        <f t="shared" si="172"/>
        <v>0</v>
      </c>
      <c r="Z537" s="28"/>
      <c r="AA537" s="28"/>
      <c r="AB537" s="79">
        <v>10237926</v>
      </c>
      <c r="AC537" s="29">
        <f t="shared" si="173"/>
        <v>10237926</v>
      </c>
      <c r="AD537" s="28"/>
      <c r="AE537" s="144"/>
      <c r="AF537" s="28"/>
      <c r="AG537" s="29">
        <f t="shared" si="174"/>
        <v>0</v>
      </c>
      <c r="AH537" s="29">
        <f t="shared" si="175"/>
        <v>10237926</v>
      </c>
      <c r="AI537" s="109">
        <f t="shared" si="176"/>
        <v>2.3459426508290884E-2</v>
      </c>
      <c r="AJ537" s="109">
        <f t="shared" si="177"/>
        <v>1.0797592659927979E-3</v>
      </c>
      <c r="AK537" s="459"/>
    </row>
    <row r="538" spans="1:37" ht="24.75" customHeight="1" outlineLevel="1" x14ac:dyDescent="0.25">
      <c r="A538" s="23">
        <v>9</v>
      </c>
      <c r="B538" s="23"/>
      <c r="C538" s="286" t="s">
        <v>1181</v>
      </c>
      <c r="D538" s="138">
        <v>44473</v>
      </c>
      <c r="E538" s="158" t="s">
        <v>1182</v>
      </c>
      <c r="F538" s="74" t="s">
        <v>751</v>
      </c>
      <c r="G538" s="176" t="s">
        <v>752</v>
      </c>
      <c r="H538" s="33"/>
      <c r="I538" s="33"/>
      <c r="J538" s="678"/>
      <c r="K538" s="79">
        <v>10237926</v>
      </c>
      <c r="L538" s="74"/>
      <c r="M538" s="95"/>
      <c r="N538" s="28"/>
      <c r="O538" s="28"/>
      <c r="P538" s="156"/>
      <c r="Q538" s="156"/>
      <c r="R538" s="28"/>
      <c r="S538" s="28"/>
      <c r="T538" s="28"/>
      <c r="U538" s="29">
        <f t="shared" si="171"/>
        <v>0</v>
      </c>
      <c r="V538" s="28"/>
      <c r="W538" s="28"/>
      <c r="X538" s="28"/>
      <c r="Y538" s="29">
        <f t="shared" si="172"/>
        <v>0</v>
      </c>
      <c r="Z538" s="28"/>
      <c r="AA538" s="28"/>
      <c r="AB538" s="79">
        <v>10237926</v>
      </c>
      <c r="AC538" s="29">
        <f t="shared" si="173"/>
        <v>10237926</v>
      </c>
      <c r="AD538" s="28"/>
      <c r="AE538" s="144"/>
      <c r="AF538" s="28"/>
      <c r="AG538" s="29">
        <f t="shared" si="174"/>
        <v>0</v>
      </c>
      <c r="AH538" s="29">
        <f t="shared" si="175"/>
        <v>10237926</v>
      </c>
      <c r="AI538" s="109">
        <f t="shared" si="176"/>
        <v>2.3459426508290884E-2</v>
      </c>
      <c r="AJ538" s="109">
        <f t="shared" si="177"/>
        <v>1.0797592659927979E-3</v>
      </c>
      <c r="AK538" s="459"/>
    </row>
    <row r="539" spans="1:37" ht="24.75" customHeight="1" outlineLevel="1" x14ac:dyDescent="0.25">
      <c r="A539" s="23">
        <v>10</v>
      </c>
      <c r="B539" s="23"/>
      <c r="C539" s="286" t="s">
        <v>1183</v>
      </c>
      <c r="D539" s="138">
        <v>44515</v>
      </c>
      <c r="E539" s="158" t="s">
        <v>1184</v>
      </c>
      <c r="F539" s="74" t="s">
        <v>751</v>
      </c>
      <c r="G539" s="176" t="s">
        <v>752</v>
      </c>
      <c r="H539" s="33"/>
      <c r="I539" s="33"/>
      <c r="J539" s="678"/>
      <c r="K539" s="79">
        <v>24394839</v>
      </c>
      <c r="L539" s="74"/>
      <c r="M539" s="95"/>
      <c r="N539" s="28"/>
      <c r="O539" s="288"/>
      <c r="P539" s="74"/>
      <c r="Q539" s="74"/>
      <c r="R539" s="95"/>
      <c r="S539" s="28"/>
      <c r="T539" s="28"/>
      <c r="U539" s="29">
        <f t="shared" si="171"/>
        <v>0</v>
      </c>
      <c r="V539" s="28"/>
      <c r="W539" s="28"/>
      <c r="X539" s="28"/>
      <c r="Y539" s="29">
        <f t="shared" si="172"/>
        <v>0</v>
      </c>
      <c r="Z539" s="28"/>
      <c r="AA539" s="28"/>
      <c r="AB539" s="79">
        <v>24394839</v>
      </c>
      <c r="AC539" s="29">
        <f t="shared" si="173"/>
        <v>24394839</v>
      </c>
      <c r="AD539" s="28"/>
      <c r="AE539" s="144"/>
      <c r="AF539" s="28"/>
      <c r="AG539" s="29">
        <f t="shared" si="174"/>
        <v>0</v>
      </c>
      <c r="AH539" s="29">
        <f t="shared" si="175"/>
        <v>24394839</v>
      </c>
      <c r="AI539" s="109">
        <f t="shared" si="176"/>
        <v>5.58989127975811E-2</v>
      </c>
      <c r="AJ539" s="109">
        <f t="shared" si="177"/>
        <v>2.572840773868895E-3</v>
      </c>
      <c r="AK539" s="459"/>
    </row>
    <row r="540" spans="1:37" ht="24.75" customHeight="1" outlineLevel="1" x14ac:dyDescent="0.25">
      <c r="A540" s="23">
        <v>11</v>
      </c>
      <c r="B540" s="23"/>
      <c r="C540" s="286" t="s">
        <v>1185</v>
      </c>
      <c r="D540" s="138">
        <v>44473</v>
      </c>
      <c r="E540" s="158" t="s">
        <v>1186</v>
      </c>
      <c r="F540" s="74" t="s">
        <v>751</v>
      </c>
      <c r="G540" s="176" t="s">
        <v>752</v>
      </c>
      <c r="H540" s="33"/>
      <c r="I540" s="33"/>
      <c r="J540" s="678"/>
      <c r="K540" s="79">
        <v>10237926</v>
      </c>
      <c r="L540" s="74"/>
      <c r="M540" s="95"/>
      <c r="N540" s="28"/>
      <c r="O540" s="288"/>
      <c r="P540" s="74"/>
      <c r="Q540" s="74"/>
      <c r="R540" s="95"/>
      <c r="S540" s="28"/>
      <c r="T540" s="28"/>
      <c r="U540" s="29">
        <f t="shared" ref="U540:U571" si="178">SUM(R540:T540)</f>
        <v>0</v>
      </c>
      <c r="V540" s="28"/>
      <c r="W540" s="28"/>
      <c r="X540" s="28"/>
      <c r="Y540" s="29">
        <f t="shared" ref="Y540:Y571" si="179">SUM(V540:X540)</f>
        <v>0</v>
      </c>
      <c r="Z540" s="28"/>
      <c r="AA540" s="28"/>
      <c r="AB540" s="79">
        <v>10237926</v>
      </c>
      <c r="AC540" s="29">
        <f t="shared" ref="AC540:AC571" si="180">SUM(Z540:AB540)</f>
        <v>10237926</v>
      </c>
      <c r="AD540" s="28"/>
      <c r="AE540" s="144"/>
      <c r="AF540" s="28"/>
      <c r="AG540" s="29">
        <f t="shared" ref="AG540:AG542" si="181">SUM(AD540:AF540)</f>
        <v>0</v>
      </c>
      <c r="AH540" s="29">
        <f t="shared" ref="AH540:AH542" si="182">SUM(U540,Y540,AC540,AG540)</f>
        <v>10237926</v>
      </c>
      <c r="AI540" s="109">
        <f t="shared" si="176"/>
        <v>2.3459426508290884E-2</v>
      </c>
      <c r="AJ540" s="109">
        <f t="shared" si="177"/>
        <v>1.0797592659927979E-3</v>
      </c>
      <c r="AK540" s="459"/>
    </row>
    <row r="541" spans="1:37" ht="24.75" customHeight="1" outlineLevel="1" x14ac:dyDescent="0.25">
      <c r="A541" s="23">
        <v>12</v>
      </c>
      <c r="B541" s="23"/>
      <c r="C541" s="286" t="s">
        <v>1187</v>
      </c>
      <c r="D541" s="138">
        <v>44515</v>
      </c>
      <c r="E541" s="158" t="s">
        <v>1188</v>
      </c>
      <c r="F541" s="74" t="s">
        <v>751</v>
      </c>
      <c r="G541" s="176" t="s">
        <v>752</v>
      </c>
      <c r="H541" s="33"/>
      <c r="I541" s="33"/>
      <c r="J541" s="678"/>
      <c r="K541" s="79">
        <v>10237926</v>
      </c>
      <c r="L541" s="74"/>
      <c r="M541" s="95"/>
      <c r="N541" s="28"/>
      <c r="O541" s="288"/>
      <c r="P541" s="74"/>
      <c r="Q541" s="74"/>
      <c r="R541" s="95"/>
      <c r="S541" s="28"/>
      <c r="T541" s="28"/>
      <c r="U541" s="29">
        <f t="shared" si="178"/>
        <v>0</v>
      </c>
      <c r="V541" s="28"/>
      <c r="W541" s="28"/>
      <c r="X541" s="28"/>
      <c r="Y541" s="29">
        <f t="shared" si="179"/>
        <v>0</v>
      </c>
      <c r="Z541" s="28"/>
      <c r="AA541" s="28"/>
      <c r="AB541" s="79">
        <v>10237926</v>
      </c>
      <c r="AC541" s="29">
        <f t="shared" si="180"/>
        <v>10237926</v>
      </c>
      <c r="AD541" s="28"/>
      <c r="AE541" s="161"/>
      <c r="AF541" s="28"/>
      <c r="AG541" s="29">
        <f t="shared" si="181"/>
        <v>0</v>
      </c>
      <c r="AH541" s="29">
        <f t="shared" si="182"/>
        <v>10237926</v>
      </c>
      <c r="AI541" s="109">
        <f t="shared" si="176"/>
        <v>2.3459426508290884E-2</v>
      </c>
      <c r="AJ541" s="109">
        <f t="shared" si="177"/>
        <v>1.0797592659927979E-3</v>
      </c>
      <c r="AK541" s="459"/>
    </row>
    <row r="542" spans="1:37" ht="24.75" customHeight="1" outlineLevel="1" x14ac:dyDescent="0.25">
      <c r="A542" s="23">
        <v>13</v>
      </c>
      <c r="B542" s="23"/>
      <c r="C542" s="286" t="s">
        <v>1189</v>
      </c>
      <c r="D542" s="138">
        <v>44529</v>
      </c>
      <c r="E542" s="158" t="s">
        <v>1190</v>
      </c>
      <c r="F542" s="74" t="s">
        <v>751</v>
      </c>
      <c r="G542" s="176" t="s">
        <v>752</v>
      </c>
      <c r="H542" s="33"/>
      <c r="I542" s="33"/>
      <c r="J542" s="678"/>
      <c r="K542" s="79">
        <v>8646068</v>
      </c>
      <c r="L542" s="74"/>
      <c r="M542" s="67"/>
      <c r="N542" s="67"/>
      <c r="O542" s="67"/>
      <c r="P542" s="74"/>
      <c r="Q542" s="74"/>
      <c r="R542" s="95"/>
      <c r="S542" s="28"/>
      <c r="T542" s="28"/>
      <c r="U542" s="29">
        <f t="shared" si="178"/>
        <v>0</v>
      </c>
      <c r="V542" s="28"/>
      <c r="W542" s="28"/>
      <c r="X542" s="28"/>
      <c r="Y542" s="29">
        <f t="shared" si="179"/>
        <v>0</v>
      </c>
      <c r="Z542" s="28"/>
      <c r="AA542" s="28"/>
      <c r="AB542" s="79">
        <v>8646068</v>
      </c>
      <c r="AC542" s="29">
        <f t="shared" si="180"/>
        <v>8646068</v>
      </c>
      <c r="AD542" s="335"/>
      <c r="AE542" s="184"/>
      <c r="AF542" s="335"/>
      <c r="AG542" s="29">
        <f t="shared" si="181"/>
        <v>0</v>
      </c>
      <c r="AH542" s="29">
        <f t="shared" si="182"/>
        <v>8646068</v>
      </c>
      <c r="AI542" s="109">
        <f t="shared" si="176"/>
        <v>1.981180532382101E-2</v>
      </c>
      <c r="AJ542" s="109">
        <f t="shared" si="177"/>
        <v>9.1187141198362037E-4</v>
      </c>
      <c r="AK542" s="459"/>
    </row>
    <row r="543" spans="1:37" ht="24.75" customHeight="1" outlineLevel="1" x14ac:dyDescent="0.25">
      <c r="A543" s="23">
        <v>14</v>
      </c>
      <c r="B543" s="328"/>
      <c r="C543" s="333" t="s">
        <v>1191</v>
      </c>
      <c r="D543" s="138">
        <v>44515</v>
      </c>
      <c r="E543" s="18" t="s">
        <v>639</v>
      </c>
      <c r="F543" s="74" t="s">
        <v>751</v>
      </c>
      <c r="G543" s="176" t="s">
        <v>752</v>
      </c>
      <c r="H543" s="33"/>
      <c r="I543" s="33"/>
      <c r="J543" s="678"/>
      <c r="K543" s="334">
        <v>8646068</v>
      </c>
      <c r="L543" s="74"/>
      <c r="M543" s="67"/>
      <c r="N543" s="67"/>
      <c r="O543" s="67"/>
      <c r="P543" s="74"/>
      <c r="Q543" s="74"/>
      <c r="R543" s="95"/>
      <c r="S543" s="28"/>
      <c r="T543" s="28"/>
      <c r="U543" s="29">
        <f t="shared" si="178"/>
        <v>0</v>
      </c>
      <c r="V543" s="28"/>
      <c r="W543" s="28"/>
      <c r="X543" s="28"/>
      <c r="Y543" s="29">
        <f t="shared" si="179"/>
        <v>0</v>
      </c>
      <c r="Z543" s="28"/>
      <c r="AA543" s="28"/>
      <c r="AB543" s="79"/>
      <c r="AC543" s="29">
        <f t="shared" si="180"/>
        <v>0</v>
      </c>
      <c r="AD543" s="67"/>
      <c r="AE543" s="79">
        <v>8646068</v>
      </c>
      <c r="AF543" s="67"/>
      <c r="AG543" s="29">
        <f t="shared" ref="AG543:AG550" si="183">SUM(AD543:AF543)</f>
        <v>8646068</v>
      </c>
      <c r="AH543" s="29">
        <f t="shared" ref="AH543:AH550" si="184">SUM(U543,Y543,AC543,AG543)</f>
        <v>8646068</v>
      </c>
      <c r="AI543" s="109">
        <f t="shared" si="176"/>
        <v>1.981180532382101E-2</v>
      </c>
      <c r="AJ543" s="109">
        <f t="shared" si="177"/>
        <v>9.1187141198362037E-4</v>
      </c>
      <c r="AK543" s="459"/>
    </row>
    <row r="544" spans="1:37" ht="24.75" customHeight="1" outlineLevel="1" x14ac:dyDescent="0.25">
      <c r="A544" s="23">
        <v>15</v>
      </c>
      <c r="B544" s="328"/>
      <c r="C544" s="333" t="s">
        <v>925</v>
      </c>
      <c r="D544" s="138">
        <v>44524</v>
      </c>
      <c r="E544" s="18" t="s">
        <v>619</v>
      </c>
      <c r="F544" s="74" t="s">
        <v>751</v>
      </c>
      <c r="G544" s="176" t="s">
        <v>752</v>
      </c>
      <c r="H544" s="33"/>
      <c r="I544" s="33"/>
      <c r="J544" s="678"/>
      <c r="K544" s="334">
        <v>12058710</v>
      </c>
      <c r="L544" s="74"/>
      <c r="M544" s="67"/>
      <c r="N544" s="67"/>
      <c r="O544" s="67"/>
      <c r="P544" s="74"/>
      <c r="Q544" s="74"/>
      <c r="R544" s="95"/>
      <c r="S544" s="28"/>
      <c r="T544" s="28"/>
      <c r="U544" s="29">
        <f t="shared" si="178"/>
        <v>0</v>
      </c>
      <c r="V544" s="28"/>
      <c r="W544" s="28"/>
      <c r="X544" s="28"/>
      <c r="Y544" s="29">
        <f t="shared" si="179"/>
        <v>0</v>
      </c>
      <c r="Z544" s="28"/>
      <c r="AA544" s="28"/>
      <c r="AB544" s="79"/>
      <c r="AC544" s="29">
        <f t="shared" si="180"/>
        <v>0</v>
      </c>
      <c r="AD544" s="67"/>
      <c r="AE544" s="79">
        <v>12058710</v>
      </c>
      <c r="AF544" s="67"/>
      <c r="AG544" s="29">
        <f t="shared" si="183"/>
        <v>12058710</v>
      </c>
      <c r="AH544" s="29">
        <f t="shared" si="184"/>
        <v>12058710</v>
      </c>
      <c r="AI544" s="109">
        <f t="shared" si="176"/>
        <v>2.763161415991797E-2</v>
      </c>
      <c r="AJ544" s="109">
        <f t="shared" si="177"/>
        <v>1.271791167314553E-3</v>
      </c>
      <c r="AK544" s="459"/>
    </row>
    <row r="545" spans="1:37" ht="24.75" customHeight="1" outlineLevel="1" x14ac:dyDescent="0.25">
      <c r="A545" s="23">
        <v>16</v>
      </c>
      <c r="B545" s="328"/>
      <c r="C545" s="333" t="s">
        <v>576</v>
      </c>
      <c r="D545" s="138">
        <v>44529</v>
      </c>
      <c r="E545" s="18" t="s">
        <v>628</v>
      </c>
      <c r="F545" s="74" t="s">
        <v>751</v>
      </c>
      <c r="G545" s="176" t="s">
        <v>752</v>
      </c>
      <c r="H545" s="33"/>
      <c r="I545" s="33"/>
      <c r="J545" s="678"/>
      <c r="K545" s="334">
        <v>8462765</v>
      </c>
      <c r="L545" s="74"/>
      <c r="M545" s="67"/>
      <c r="N545" s="67"/>
      <c r="O545" s="67"/>
      <c r="P545" s="74"/>
      <c r="Q545" s="74"/>
      <c r="R545" s="95"/>
      <c r="S545" s="28"/>
      <c r="T545" s="28"/>
      <c r="U545" s="29">
        <f t="shared" si="178"/>
        <v>0</v>
      </c>
      <c r="V545" s="28"/>
      <c r="W545" s="28"/>
      <c r="X545" s="28"/>
      <c r="Y545" s="29">
        <f t="shared" si="179"/>
        <v>0</v>
      </c>
      <c r="Z545" s="28"/>
      <c r="AA545" s="28"/>
      <c r="AB545" s="79"/>
      <c r="AC545" s="29">
        <f t="shared" si="180"/>
        <v>0</v>
      </c>
      <c r="AD545" s="67"/>
      <c r="AE545" s="79">
        <v>8462765</v>
      </c>
      <c r="AF545" s="67"/>
      <c r="AG545" s="29">
        <f t="shared" si="183"/>
        <v>8462765</v>
      </c>
      <c r="AH545" s="29">
        <f t="shared" si="184"/>
        <v>8462765</v>
      </c>
      <c r="AI545" s="109">
        <f t="shared" si="176"/>
        <v>1.9391780481167405E-2</v>
      </c>
      <c r="AJ545" s="109">
        <f t="shared" si="177"/>
        <v>8.9253906745072591E-4</v>
      </c>
      <c r="AK545" s="459"/>
    </row>
    <row r="546" spans="1:37" ht="24.75" customHeight="1" outlineLevel="1" x14ac:dyDescent="0.25">
      <c r="A546" s="23">
        <v>17</v>
      </c>
      <c r="B546" s="328"/>
      <c r="C546" s="333" t="s">
        <v>285</v>
      </c>
      <c r="D546" s="138">
        <v>44524</v>
      </c>
      <c r="E546" s="18" t="s">
        <v>1192</v>
      </c>
      <c r="F546" s="74" t="s">
        <v>751</v>
      </c>
      <c r="G546" s="176" t="s">
        <v>752</v>
      </c>
      <c r="H546" s="33"/>
      <c r="I546" s="33"/>
      <c r="J546" s="678"/>
      <c r="K546" s="334">
        <v>6825284</v>
      </c>
      <c r="L546" s="74"/>
      <c r="M546" s="67"/>
      <c r="N546" s="67"/>
      <c r="O546" s="67"/>
      <c r="P546" s="74"/>
      <c r="Q546" s="74"/>
      <c r="R546" s="95"/>
      <c r="S546" s="28"/>
      <c r="T546" s="28"/>
      <c r="U546" s="29">
        <f t="shared" si="178"/>
        <v>0</v>
      </c>
      <c r="V546" s="28"/>
      <c r="W546" s="28"/>
      <c r="X546" s="28"/>
      <c r="Y546" s="29">
        <f t="shared" si="179"/>
        <v>0</v>
      </c>
      <c r="Z546" s="28"/>
      <c r="AA546" s="28"/>
      <c r="AB546" s="79"/>
      <c r="AC546" s="29">
        <f t="shared" si="180"/>
        <v>0</v>
      </c>
      <c r="AD546" s="67"/>
      <c r="AE546" s="79">
        <v>6825284</v>
      </c>
      <c r="AF546" s="67"/>
      <c r="AG546" s="29">
        <f t="shared" si="183"/>
        <v>6825284</v>
      </c>
      <c r="AH546" s="29">
        <f t="shared" si="184"/>
        <v>6825284</v>
      </c>
      <c r="AI546" s="109">
        <f t="shared" si="176"/>
        <v>1.5639617672193924E-2</v>
      </c>
      <c r="AJ546" s="109">
        <f t="shared" si="177"/>
        <v>7.1983951066186523E-4</v>
      </c>
      <c r="AK546" s="459"/>
    </row>
    <row r="547" spans="1:37" ht="24.75" customHeight="1" outlineLevel="1" x14ac:dyDescent="0.25">
      <c r="A547" s="23">
        <v>18</v>
      </c>
      <c r="B547" s="328"/>
      <c r="C547" s="333" t="s">
        <v>620</v>
      </c>
      <c r="D547" s="138">
        <v>44529</v>
      </c>
      <c r="E547" s="18" t="s">
        <v>625</v>
      </c>
      <c r="F547" s="74" t="s">
        <v>751</v>
      </c>
      <c r="G547" s="176" t="s">
        <v>752</v>
      </c>
      <c r="H547" s="33"/>
      <c r="I547" s="33"/>
      <c r="J547" s="678"/>
      <c r="K547" s="334">
        <v>10237926</v>
      </c>
      <c r="L547" s="74"/>
      <c r="M547" s="67"/>
      <c r="N547" s="67"/>
      <c r="O547" s="67"/>
      <c r="P547" s="74"/>
      <c r="Q547" s="74"/>
      <c r="R547" s="95"/>
      <c r="S547" s="28"/>
      <c r="T547" s="28"/>
      <c r="U547" s="29">
        <f t="shared" si="178"/>
        <v>0</v>
      </c>
      <c r="V547" s="28"/>
      <c r="W547" s="28"/>
      <c r="X547" s="28"/>
      <c r="Y547" s="29">
        <f t="shared" si="179"/>
        <v>0</v>
      </c>
      <c r="Z547" s="28"/>
      <c r="AA547" s="28"/>
      <c r="AB547" s="79"/>
      <c r="AC547" s="29">
        <f t="shared" si="180"/>
        <v>0</v>
      </c>
      <c r="AD547" s="67"/>
      <c r="AE547" s="79">
        <v>10237926</v>
      </c>
      <c r="AF547" s="67"/>
      <c r="AG547" s="29">
        <f t="shared" si="183"/>
        <v>10237926</v>
      </c>
      <c r="AH547" s="29">
        <f t="shared" si="184"/>
        <v>10237926</v>
      </c>
      <c r="AI547" s="109">
        <f t="shared" si="176"/>
        <v>2.3459426508290884E-2</v>
      </c>
      <c r="AJ547" s="109">
        <f t="shared" si="177"/>
        <v>1.0797592659927979E-3</v>
      </c>
      <c r="AK547" s="459"/>
    </row>
    <row r="548" spans="1:37" ht="24.75" customHeight="1" outlineLevel="1" x14ac:dyDescent="0.25">
      <c r="A548" s="23">
        <v>19</v>
      </c>
      <c r="B548" s="328"/>
      <c r="C548" s="333" t="s">
        <v>271</v>
      </c>
      <c r="D548" s="138">
        <v>44536</v>
      </c>
      <c r="E548" s="18" t="s">
        <v>641</v>
      </c>
      <c r="F548" s="74" t="s">
        <v>751</v>
      </c>
      <c r="G548" s="176" t="s">
        <v>752</v>
      </c>
      <c r="H548" s="33"/>
      <c r="I548" s="33"/>
      <c r="J548" s="678"/>
      <c r="K548" s="334">
        <v>12197419</v>
      </c>
      <c r="L548" s="74"/>
      <c r="M548" s="67"/>
      <c r="N548" s="67"/>
      <c r="O548" s="67"/>
      <c r="P548" s="347"/>
      <c r="Q548" s="347"/>
      <c r="R548" s="95"/>
      <c r="S548" s="28"/>
      <c r="T548" s="28"/>
      <c r="U548" s="29">
        <f t="shared" si="178"/>
        <v>0</v>
      </c>
      <c r="V548" s="28"/>
      <c r="W548" s="28"/>
      <c r="X548" s="28"/>
      <c r="Y548" s="29">
        <f t="shared" si="179"/>
        <v>0</v>
      </c>
      <c r="Z548" s="28"/>
      <c r="AA548" s="28"/>
      <c r="AB548" s="79"/>
      <c r="AC548" s="29">
        <f t="shared" si="180"/>
        <v>0</v>
      </c>
      <c r="AD548" s="67"/>
      <c r="AE548" s="79">
        <v>12197419</v>
      </c>
      <c r="AF548" s="67"/>
      <c r="AG548" s="29">
        <f t="shared" si="183"/>
        <v>12197419</v>
      </c>
      <c r="AH548" s="29">
        <f t="shared" si="184"/>
        <v>12197419</v>
      </c>
      <c r="AI548" s="109">
        <f t="shared" si="176"/>
        <v>2.7949455253078688E-2</v>
      </c>
      <c r="AJ548" s="109">
        <f t="shared" si="177"/>
        <v>1.2864203342011465E-3</v>
      </c>
      <c r="AK548" s="459"/>
    </row>
    <row r="549" spans="1:37" ht="24.75" customHeight="1" outlineLevel="1" x14ac:dyDescent="0.25">
      <c r="A549" s="23">
        <v>20</v>
      </c>
      <c r="B549" s="533"/>
      <c r="C549" s="449" t="s">
        <v>1193</v>
      </c>
      <c r="D549" s="138">
        <v>44473</v>
      </c>
      <c r="E549" s="153" t="s">
        <v>1194</v>
      </c>
      <c r="F549" s="347" t="s">
        <v>751</v>
      </c>
      <c r="G549" s="276" t="s">
        <v>752</v>
      </c>
      <c r="H549" s="292"/>
      <c r="I549" s="292"/>
      <c r="J549" s="678"/>
      <c r="K549" s="334">
        <v>10237926</v>
      </c>
      <c r="L549" s="74"/>
      <c r="M549" s="67"/>
      <c r="N549" s="67"/>
      <c r="O549" s="401"/>
      <c r="P549" s="262"/>
      <c r="Q549" s="262"/>
      <c r="R549" s="95"/>
      <c r="S549" s="28"/>
      <c r="T549" s="28"/>
      <c r="U549" s="29">
        <f t="shared" si="178"/>
        <v>0</v>
      </c>
      <c r="V549" s="28"/>
      <c r="W549" s="28"/>
      <c r="X549" s="28"/>
      <c r="Y549" s="29">
        <f t="shared" si="179"/>
        <v>0</v>
      </c>
      <c r="Z549" s="28"/>
      <c r="AA549" s="28"/>
      <c r="AB549" s="79"/>
      <c r="AC549" s="29">
        <f t="shared" si="180"/>
        <v>0</v>
      </c>
      <c r="AD549" s="67"/>
      <c r="AE549" s="79">
        <v>10237926</v>
      </c>
      <c r="AF549" s="67"/>
      <c r="AG549" s="29">
        <f t="shared" si="183"/>
        <v>10237926</v>
      </c>
      <c r="AH549" s="29">
        <f t="shared" si="184"/>
        <v>10237926</v>
      </c>
      <c r="AI549" s="109">
        <f t="shared" si="176"/>
        <v>2.3459426508290884E-2</v>
      </c>
      <c r="AJ549" s="109">
        <f t="shared" si="177"/>
        <v>1.0797592659927979E-3</v>
      </c>
      <c r="AK549" s="459"/>
    </row>
    <row r="550" spans="1:37" ht="24.75" customHeight="1" outlineLevel="1" x14ac:dyDescent="0.25">
      <c r="A550" s="22">
        <v>21</v>
      </c>
      <c r="B550" s="390"/>
      <c r="C550" s="447" t="s">
        <v>1195</v>
      </c>
      <c r="D550" s="138">
        <v>44473</v>
      </c>
      <c r="E550" s="438" t="s">
        <v>632</v>
      </c>
      <c r="F550" s="262" t="s">
        <v>751</v>
      </c>
      <c r="G550" s="360" t="s">
        <v>752</v>
      </c>
      <c r="H550" s="391"/>
      <c r="I550" s="391"/>
      <c r="J550" s="678"/>
      <c r="K550" s="334">
        <v>8646068</v>
      </c>
      <c r="L550" s="74"/>
      <c r="M550" s="67"/>
      <c r="N550" s="67"/>
      <c r="O550" s="401"/>
      <c r="P550" s="262"/>
      <c r="Q550" s="262"/>
      <c r="R550" s="95"/>
      <c r="S550" s="28"/>
      <c r="T550" s="28"/>
      <c r="U550" s="29">
        <f t="shared" si="178"/>
        <v>0</v>
      </c>
      <c r="V550" s="28"/>
      <c r="W550" s="28"/>
      <c r="X550" s="28"/>
      <c r="Y550" s="29">
        <f t="shared" si="179"/>
        <v>0</v>
      </c>
      <c r="Z550" s="28"/>
      <c r="AA550" s="28"/>
      <c r="AB550" s="79"/>
      <c r="AC550" s="29">
        <f t="shared" si="180"/>
        <v>0</v>
      </c>
      <c r="AD550" s="67"/>
      <c r="AE550" s="79">
        <v>8646068</v>
      </c>
      <c r="AF550" s="67"/>
      <c r="AG550" s="29">
        <f t="shared" si="183"/>
        <v>8646068</v>
      </c>
      <c r="AH550" s="29">
        <f t="shared" si="184"/>
        <v>8646068</v>
      </c>
      <c r="AI550" s="109">
        <f t="shared" si="176"/>
        <v>1.981180532382101E-2</v>
      </c>
      <c r="AJ550" s="109">
        <f t="shared" si="177"/>
        <v>9.1187141198362037E-4</v>
      </c>
      <c r="AK550" s="459"/>
    </row>
    <row r="551" spans="1:37" ht="24.75" customHeight="1" outlineLevel="1" x14ac:dyDescent="0.25">
      <c r="A551" s="439">
        <v>22</v>
      </c>
      <c r="B551" s="390"/>
      <c r="C551" s="447" t="s">
        <v>834</v>
      </c>
      <c r="D551" s="138">
        <v>44922</v>
      </c>
      <c r="E551" s="438" t="s">
        <v>630</v>
      </c>
      <c r="F551" s="262" t="s">
        <v>751</v>
      </c>
      <c r="G551" s="360" t="s">
        <v>752</v>
      </c>
      <c r="H551" s="391"/>
      <c r="I551" s="391"/>
      <c r="J551" s="678"/>
      <c r="K551" s="334">
        <v>9000000</v>
      </c>
      <c r="L551" s="455"/>
      <c r="M551" s="67"/>
      <c r="N551" s="67"/>
      <c r="O551" s="401"/>
      <c r="P551" s="262"/>
      <c r="Q551" s="262"/>
      <c r="R551" s="95"/>
      <c r="S551" s="28"/>
      <c r="T551" s="28"/>
      <c r="U551" s="29">
        <f t="shared" si="178"/>
        <v>0</v>
      </c>
      <c r="V551" s="28"/>
      <c r="W551" s="28"/>
      <c r="X551" s="28"/>
      <c r="Y551" s="29">
        <f t="shared" si="179"/>
        <v>0</v>
      </c>
      <c r="Z551" s="28"/>
      <c r="AA551" s="28"/>
      <c r="AB551" s="79"/>
      <c r="AC551" s="29">
        <f t="shared" si="180"/>
        <v>0</v>
      </c>
      <c r="AD551" s="67"/>
      <c r="AE551" s="79"/>
      <c r="AF551" s="334">
        <v>9000000</v>
      </c>
      <c r="AG551" s="29">
        <f t="shared" ref="AG551:AG571" si="185">SUM(AD551:AF551)</f>
        <v>9000000</v>
      </c>
      <c r="AH551" s="29">
        <f t="shared" ref="AH551:AH571" si="186">SUM(U551,Y551,AC551,AG551)</f>
        <v>9000000</v>
      </c>
      <c r="AI551" s="109">
        <f t="shared" si="176"/>
        <v>2.0622813504865924E-2</v>
      </c>
      <c r="AJ551" s="109">
        <f t="shared" si="177"/>
        <v>9.4919941733659547E-4</v>
      </c>
      <c r="AK551" s="459"/>
    </row>
    <row r="552" spans="1:37" ht="24.75" customHeight="1" outlineLevel="1" x14ac:dyDescent="0.25">
      <c r="A552" s="439">
        <v>23</v>
      </c>
      <c r="B552" s="390"/>
      <c r="C552" s="447" t="s">
        <v>840</v>
      </c>
      <c r="D552" s="138">
        <v>44922</v>
      </c>
      <c r="E552" s="438" t="s">
        <v>641</v>
      </c>
      <c r="F552" s="262" t="s">
        <v>751</v>
      </c>
      <c r="G552" s="360" t="s">
        <v>752</v>
      </c>
      <c r="H552" s="391"/>
      <c r="I552" s="391"/>
      <c r="J552" s="678"/>
      <c r="K552" s="334">
        <v>12712000</v>
      </c>
      <c r="L552" s="455"/>
      <c r="M552" s="67"/>
      <c r="N552" s="67"/>
      <c r="O552" s="401"/>
      <c r="P552" s="262"/>
      <c r="Q552" s="262"/>
      <c r="R552" s="95"/>
      <c r="S552" s="28"/>
      <c r="T552" s="28"/>
      <c r="U552" s="29">
        <f t="shared" si="178"/>
        <v>0</v>
      </c>
      <c r="V552" s="28"/>
      <c r="W552" s="28"/>
      <c r="X552" s="28"/>
      <c r="Y552" s="29">
        <f t="shared" si="179"/>
        <v>0</v>
      </c>
      <c r="Z552" s="28"/>
      <c r="AA552" s="28"/>
      <c r="AB552" s="79"/>
      <c r="AC552" s="29">
        <f t="shared" si="180"/>
        <v>0</v>
      </c>
      <c r="AD552" s="67"/>
      <c r="AE552" s="79"/>
      <c r="AF552" s="334">
        <v>12712000</v>
      </c>
      <c r="AG552" s="29">
        <f t="shared" si="185"/>
        <v>12712000</v>
      </c>
      <c r="AH552" s="29">
        <f t="shared" si="186"/>
        <v>12712000</v>
      </c>
      <c r="AI552" s="109">
        <f t="shared" si="176"/>
        <v>2.9128578363761735E-2</v>
      </c>
      <c r="AJ552" s="109">
        <f t="shared" si="177"/>
        <v>1.340691443686978E-3</v>
      </c>
      <c r="AK552" s="459"/>
    </row>
    <row r="553" spans="1:37" ht="24.75" customHeight="1" outlineLevel="1" x14ac:dyDescent="0.25">
      <c r="A553" s="439">
        <v>24</v>
      </c>
      <c r="B553" s="390"/>
      <c r="C553" s="447" t="s">
        <v>894</v>
      </c>
      <c r="D553" s="138">
        <v>44915</v>
      </c>
      <c r="E553" s="438" t="s">
        <v>627</v>
      </c>
      <c r="F553" s="262" t="s">
        <v>751</v>
      </c>
      <c r="G553" s="360" t="s">
        <v>752</v>
      </c>
      <c r="H553" s="391"/>
      <c r="I553" s="391"/>
      <c r="J553" s="678"/>
      <c r="K553" s="334">
        <v>9720000</v>
      </c>
      <c r="L553" s="455"/>
      <c r="M553" s="67"/>
      <c r="N553" s="67"/>
      <c r="O553" s="401"/>
      <c r="P553" s="262"/>
      <c r="Q553" s="262"/>
      <c r="R553" s="95"/>
      <c r="S553" s="28"/>
      <c r="T553" s="28"/>
      <c r="U553" s="29">
        <f t="shared" si="178"/>
        <v>0</v>
      </c>
      <c r="V553" s="28"/>
      <c r="W553" s="28"/>
      <c r="X553" s="28"/>
      <c r="Y553" s="29">
        <f t="shared" si="179"/>
        <v>0</v>
      </c>
      <c r="Z553" s="28"/>
      <c r="AA553" s="28"/>
      <c r="AB553" s="79"/>
      <c r="AC553" s="29">
        <f t="shared" si="180"/>
        <v>0</v>
      </c>
      <c r="AD553" s="67"/>
      <c r="AE553" s="79"/>
      <c r="AF553" s="334">
        <v>9720000</v>
      </c>
      <c r="AG553" s="29">
        <f t="shared" si="185"/>
        <v>9720000</v>
      </c>
      <c r="AH553" s="29">
        <f t="shared" si="186"/>
        <v>9720000</v>
      </c>
      <c r="AI553" s="109">
        <f t="shared" si="176"/>
        <v>2.2272638585255196E-2</v>
      </c>
      <c r="AJ553" s="109">
        <f t="shared" si="177"/>
        <v>1.025135370723523E-3</v>
      </c>
      <c r="AK553" s="459"/>
    </row>
    <row r="554" spans="1:37" ht="24.75" customHeight="1" outlineLevel="1" x14ac:dyDescent="0.25">
      <c r="A554" s="439">
        <v>25</v>
      </c>
      <c r="B554" s="390"/>
      <c r="C554" s="447" t="s">
        <v>895</v>
      </c>
      <c r="D554" s="138">
        <v>44915</v>
      </c>
      <c r="E554" s="438" t="s">
        <v>638</v>
      </c>
      <c r="F554" s="262" t="s">
        <v>751</v>
      </c>
      <c r="G554" s="360" t="s">
        <v>752</v>
      </c>
      <c r="H554" s="391"/>
      <c r="I554" s="391"/>
      <c r="J554" s="678"/>
      <c r="K554" s="334">
        <v>10800000</v>
      </c>
      <c r="L554" s="455"/>
      <c r="M554" s="67"/>
      <c r="N554" s="67"/>
      <c r="O554" s="401"/>
      <c r="P554" s="262"/>
      <c r="Q554" s="262"/>
      <c r="R554" s="95"/>
      <c r="S554" s="28"/>
      <c r="T554" s="28"/>
      <c r="U554" s="29">
        <f t="shared" si="178"/>
        <v>0</v>
      </c>
      <c r="V554" s="28"/>
      <c r="W554" s="28"/>
      <c r="X554" s="28"/>
      <c r="Y554" s="29">
        <f t="shared" si="179"/>
        <v>0</v>
      </c>
      <c r="Z554" s="28"/>
      <c r="AA554" s="28"/>
      <c r="AB554" s="79"/>
      <c r="AC554" s="29">
        <f t="shared" si="180"/>
        <v>0</v>
      </c>
      <c r="AD554" s="67"/>
      <c r="AE554" s="79"/>
      <c r="AF554" s="334">
        <v>10800000</v>
      </c>
      <c r="AG554" s="29">
        <f t="shared" si="185"/>
        <v>10800000</v>
      </c>
      <c r="AH554" s="29">
        <f t="shared" si="186"/>
        <v>10800000</v>
      </c>
      <c r="AI554" s="109">
        <f t="shared" si="176"/>
        <v>2.4747376205839108E-2</v>
      </c>
      <c r="AJ554" s="109">
        <f t="shared" si="177"/>
        <v>1.1390393008039144E-3</v>
      </c>
      <c r="AK554" s="459"/>
    </row>
    <row r="555" spans="1:37" ht="24.75" customHeight="1" outlineLevel="1" x14ac:dyDescent="0.25">
      <c r="A555" s="439">
        <v>26</v>
      </c>
      <c r="B555" s="390"/>
      <c r="C555" s="447" t="s">
        <v>896</v>
      </c>
      <c r="D555" s="138">
        <v>44915</v>
      </c>
      <c r="E555" s="438" t="s">
        <v>639</v>
      </c>
      <c r="F555" s="262" t="s">
        <v>751</v>
      </c>
      <c r="G555" s="360" t="s">
        <v>752</v>
      </c>
      <c r="H555" s="391"/>
      <c r="I555" s="391"/>
      <c r="J555" s="678"/>
      <c r="K555" s="334">
        <v>9000000</v>
      </c>
      <c r="L555" s="455"/>
      <c r="M555" s="67"/>
      <c r="N555" s="67"/>
      <c r="O555" s="401"/>
      <c r="P555" s="262"/>
      <c r="Q555" s="262"/>
      <c r="R555" s="95"/>
      <c r="S555" s="28"/>
      <c r="T555" s="28"/>
      <c r="U555" s="29">
        <f t="shared" si="178"/>
        <v>0</v>
      </c>
      <c r="V555" s="28"/>
      <c r="W555" s="28"/>
      <c r="X555" s="28"/>
      <c r="Y555" s="29">
        <f t="shared" si="179"/>
        <v>0</v>
      </c>
      <c r="Z555" s="28"/>
      <c r="AA555" s="28"/>
      <c r="AB555" s="79"/>
      <c r="AC555" s="29">
        <f t="shared" si="180"/>
        <v>0</v>
      </c>
      <c r="AD555" s="67"/>
      <c r="AE555" s="79"/>
      <c r="AF555" s="334">
        <v>9000000</v>
      </c>
      <c r="AG555" s="29">
        <f t="shared" si="185"/>
        <v>9000000</v>
      </c>
      <c r="AH555" s="29">
        <f t="shared" si="186"/>
        <v>9000000</v>
      </c>
      <c r="AI555" s="109">
        <f t="shared" si="176"/>
        <v>2.0622813504865924E-2</v>
      </c>
      <c r="AJ555" s="109">
        <f t="shared" si="177"/>
        <v>9.4919941733659547E-4</v>
      </c>
      <c r="AK555" s="459"/>
    </row>
    <row r="556" spans="1:37" ht="24.75" customHeight="1" outlineLevel="1" x14ac:dyDescent="0.25">
      <c r="A556" s="439">
        <v>27</v>
      </c>
      <c r="B556" s="390"/>
      <c r="C556" s="447" t="s">
        <v>897</v>
      </c>
      <c r="D556" s="138">
        <v>44915</v>
      </c>
      <c r="E556" s="438" t="s">
        <v>1196</v>
      </c>
      <c r="F556" s="262" t="s">
        <v>751</v>
      </c>
      <c r="G556" s="360" t="s">
        <v>752</v>
      </c>
      <c r="H556" s="391"/>
      <c r="I556" s="391"/>
      <c r="J556" s="678"/>
      <c r="K556" s="334">
        <v>10800000</v>
      </c>
      <c r="L556" s="455"/>
      <c r="M556" s="67"/>
      <c r="N556" s="67"/>
      <c r="O556" s="401"/>
      <c r="P556" s="262"/>
      <c r="Q556" s="262"/>
      <c r="R556" s="95"/>
      <c r="S556" s="28"/>
      <c r="T556" s="28"/>
      <c r="U556" s="29">
        <f t="shared" si="178"/>
        <v>0</v>
      </c>
      <c r="V556" s="28"/>
      <c r="W556" s="28"/>
      <c r="X556" s="28"/>
      <c r="Y556" s="29">
        <f t="shared" si="179"/>
        <v>0</v>
      </c>
      <c r="Z556" s="28"/>
      <c r="AA556" s="28"/>
      <c r="AB556" s="79"/>
      <c r="AC556" s="29">
        <f t="shared" si="180"/>
        <v>0</v>
      </c>
      <c r="AD556" s="67"/>
      <c r="AE556" s="79"/>
      <c r="AF556" s="334">
        <v>10800000</v>
      </c>
      <c r="AG556" s="29">
        <f t="shared" si="185"/>
        <v>10800000</v>
      </c>
      <c r="AH556" s="29">
        <f t="shared" si="186"/>
        <v>10800000</v>
      </c>
      <c r="AI556" s="109">
        <f t="shared" si="176"/>
        <v>2.4747376205839108E-2</v>
      </c>
      <c r="AJ556" s="109">
        <f t="shared" si="177"/>
        <v>1.1390393008039144E-3</v>
      </c>
      <c r="AK556" s="459"/>
    </row>
    <row r="557" spans="1:37" ht="24.75" customHeight="1" outlineLevel="1" x14ac:dyDescent="0.25">
      <c r="A557" s="439">
        <v>28</v>
      </c>
      <c r="B557" s="390"/>
      <c r="C557" s="447" t="s">
        <v>926</v>
      </c>
      <c r="D557" s="138">
        <v>44915</v>
      </c>
      <c r="E557" s="438" t="s">
        <v>646</v>
      </c>
      <c r="F557" s="262" t="s">
        <v>751</v>
      </c>
      <c r="G557" s="360" t="s">
        <v>752</v>
      </c>
      <c r="H557" s="391"/>
      <c r="I557" s="391"/>
      <c r="J557" s="678"/>
      <c r="K557" s="334">
        <v>8300000</v>
      </c>
      <c r="L557" s="455"/>
      <c r="M557" s="67"/>
      <c r="N557" s="67"/>
      <c r="O557" s="401"/>
      <c r="P557" s="262"/>
      <c r="Q557" s="262"/>
      <c r="R557" s="95"/>
      <c r="S557" s="28"/>
      <c r="T557" s="28"/>
      <c r="U557" s="29">
        <f t="shared" si="178"/>
        <v>0</v>
      </c>
      <c r="V557" s="28"/>
      <c r="W557" s="28"/>
      <c r="X557" s="28"/>
      <c r="Y557" s="29">
        <f t="shared" si="179"/>
        <v>0</v>
      </c>
      <c r="Z557" s="28"/>
      <c r="AA557" s="28"/>
      <c r="AB557" s="79"/>
      <c r="AC557" s="29">
        <f t="shared" si="180"/>
        <v>0</v>
      </c>
      <c r="AD557" s="67"/>
      <c r="AE557" s="79"/>
      <c r="AF557" s="334">
        <v>8300000</v>
      </c>
      <c r="AG557" s="29">
        <f t="shared" si="185"/>
        <v>8300000</v>
      </c>
      <c r="AH557" s="29">
        <f t="shared" si="186"/>
        <v>8300000</v>
      </c>
      <c r="AI557" s="109">
        <f t="shared" si="176"/>
        <v>1.9018816898931905E-2</v>
      </c>
      <c r="AJ557" s="109">
        <f t="shared" si="177"/>
        <v>8.7537279598819356E-4</v>
      </c>
      <c r="AK557" s="459"/>
    </row>
    <row r="558" spans="1:37" ht="24.75" customHeight="1" outlineLevel="1" x14ac:dyDescent="0.25">
      <c r="A558" s="439">
        <v>29</v>
      </c>
      <c r="B558" s="390"/>
      <c r="C558" s="447" t="s">
        <v>245</v>
      </c>
      <c r="D558" s="138">
        <v>44915</v>
      </c>
      <c r="E558" s="438" t="s">
        <v>637</v>
      </c>
      <c r="F558" s="262" t="s">
        <v>751</v>
      </c>
      <c r="G558" s="360" t="s">
        <v>752</v>
      </c>
      <c r="H558" s="391"/>
      <c r="I558" s="391"/>
      <c r="J558" s="678"/>
      <c r="K558" s="334">
        <v>7250000</v>
      </c>
      <c r="L558" s="455"/>
      <c r="M558" s="67"/>
      <c r="N558" s="67"/>
      <c r="O558" s="401"/>
      <c r="P558" s="262"/>
      <c r="Q558" s="262"/>
      <c r="R558" s="95"/>
      <c r="S558" s="28"/>
      <c r="T558" s="28"/>
      <c r="U558" s="29">
        <f t="shared" si="178"/>
        <v>0</v>
      </c>
      <c r="V558" s="28"/>
      <c r="W558" s="28"/>
      <c r="X558" s="28"/>
      <c r="Y558" s="29">
        <f t="shared" si="179"/>
        <v>0</v>
      </c>
      <c r="Z558" s="28"/>
      <c r="AA558" s="28"/>
      <c r="AB558" s="79"/>
      <c r="AC558" s="29">
        <f t="shared" si="180"/>
        <v>0</v>
      </c>
      <c r="AD558" s="67"/>
      <c r="AE558" s="79"/>
      <c r="AF558" s="334">
        <v>7250000</v>
      </c>
      <c r="AG558" s="29">
        <f t="shared" si="185"/>
        <v>7250000</v>
      </c>
      <c r="AH558" s="29">
        <f t="shared" si="186"/>
        <v>7250000</v>
      </c>
      <c r="AI558" s="109">
        <f t="shared" si="176"/>
        <v>1.661282199003088E-2</v>
      </c>
      <c r="AJ558" s="109">
        <f t="shared" si="177"/>
        <v>7.6463286396559081E-4</v>
      </c>
      <c r="AK558" s="459"/>
    </row>
    <row r="559" spans="1:37" ht="24.75" customHeight="1" outlineLevel="1" x14ac:dyDescent="0.25">
      <c r="A559" s="439">
        <v>30</v>
      </c>
      <c r="B559" s="390"/>
      <c r="C559" s="447" t="s">
        <v>249</v>
      </c>
      <c r="D559" s="138">
        <v>44544</v>
      </c>
      <c r="E559" s="438" t="s">
        <v>621</v>
      </c>
      <c r="F559" s="262" t="s">
        <v>751</v>
      </c>
      <c r="G559" s="360" t="s">
        <v>752</v>
      </c>
      <c r="H559" s="399"/>
      <c r="I559" s="399"/>
      <c r="J559" s="678"/>
      <c r="K559" s="334">
        <v>10800000</v>
      </c>
      <c r="L559" s="455"/>
      <c r="M559" s="67"/>
      <c r="N559" s="67"/>
      <c r="O559" s="401"/>
      <c r="P559" s="262"/>
      <c r="Q559" s="262"/>
      <c r="R559" s="95"/>
      <c r="S559" s="28"/>
      <c r="T559" s="28"/>
      <c r="U559" s="29">
        <f t="shared" si="178"/>
        <v>0</v>
      </c>
      <c r="V559" s="28"/>
      <c r="W559" s="28"/>
      <c r="X559" s="28"/>
      <c r="Y559" s="29">
        <f t="shared" si="179"/>
        <v>0</v>
      </c>
      <c r="Z559" s="28"/>
      <c r="AA559" s="28"/>
      <c r="AB559" s="79"/>
      <c r="AC559" s="29">
        <f t="shared" si="180"/>
        <v>0</v>
      </c>
      <c r="AD559" s="67"/>
      <c r="AE559" s="79"/>
      <c r="AF559" s="334">
        <v>10800000</v>
      </c>
      <c r="AG559" s="29">
        <f t="shared" si="185"/>
        <v>10800000</v>
      </c>
      <c r="AH559" s="29">
        <f t="shared" si="186"/>
        <v>10800000</v>
      </c>
      <c r="AI559" s="109">
        <f t="shared" si="176"/>
        <v>2.4747376205839108E-2</v>
      </c>
      <c r="AJ559" s="109">
        <f t="shared" si="177"/>
        <v>1.1390393008039144E-3</v>
      </c>
      <c r="AK559" s="459"/>
    </row>
    <row r="560" spans="1:37" ht="24.75" customHeight="1" outlineLevel="1" x14ac:dyDescent="0.25">
      <c r="A560" s="457">
        <v>31</v>
      </c>
      <c r="B560" s="397"/>
      <c r="C560" s="454" t="s">
        <v>585</v>
      </c>
      <c r="D560" s="138">
        <v>44915</v>
      </c>
      <c r="E560" s="440" t="s">
        <v>1197</v>
      </c>
      <c r="F560" s="428" t="s">
        <v>751</v>
      </c>
      <c r="G560" s="458" t="s">
        <v>752</v>
      </c>
      <c r="H560" s="399"/>
      <c r="I560" s="391"/>
      <c r="J560" s="678"/>
      <c r="K560" s="334">
        <v>10800000</v>
      </c>
      <c r="L560" s="455"/>
      <c r="M560" s="67"/>
      <c r="N560" s="67"/>
      <c r="O560" s="401"/>
      <c r="P560" s="262"/>
      <c r="Q560" s="262"/>
      <c r="R560" s="95"/>
      <c r="S560" s="28"/>
      <c r="T560" s="28"/>
      <c r="U560" s="29">
        <f t="shared" si="178"/>
        <v>0</v>
      </c>
      <c r="V560" s="28"/>
      <c r="W560" s="28"/>
      <c r="X560" s="28"/>
      <c r="Y560" s="29">
        <f t="shared" si="179"/>
        <v>0</v>
      </c>
      <c r="Z560" s="28"/>
      <c r="AA560" s="28"/>
      <c r="AB560" s="79"/>
      <c r="AC560" s="29">
        <f t="shared" si="180"/>
        <v>0</v>
      </c>
      <c r="AD560" s="67"/>
      <c r="AE560" s="79"/>
      <c r="AF560" s="334">
        <v>10800000</v>
      </c>
      <c r="AG560" s="29">
        <f t="shared" si="185"/>
        <v>10800000</v>
      </c>
      <c r="AH560" s="29">
        <f t="shared" si="186"/>
        <v>10800000</v>
      </c>
      <c r="AI560" s="109">
        <f t="shared" si="176"/>
        <v>2.4747376205839108E-2</v>
      </c>
      <c r="AJ560" s="109">
        <f t="shared" si="177"/>
        <v>1.1390393008039144E-3</v>
      </c>
      <c r="AK560" s="459"/>
    </row>
    <row r="561" spans="1:38" ht="24.75" customHeight="1" outlineLevel="1" x14ac:dyDescent="0.25">
      <c r="A561" s="390">
        <v>32</v>
      </c>
      <c r="B561" s="390"/>
      <c r="C561" s="447" t="s">
        <v>1198</v>
      </c>
      <c r="D561" s="138">
        <v>44915</v>
      </c>
      <c r="E561" s="438" t="s">
        <v>622</v>
      </c>
      <c r="F561" s="262" t="s">
        <v>751</v>
      </c>
      <c r="G561" s="360" t="s">
        <v>752</v>
      </c>
      <c r="H561" s="391"/>
      <c r="I561" s="456"/>
      <c r="J561" s="678"/>
      <c r="K561" s="334">
        <v>8000000</v>
      </c>
      <c r="L561" s="455"/>
      <c r="M561" s="67"/>
      <c r="N561" s="67"/>
      <c r="O561" s="401"/>
      <c r="P561" s="262"/>
      <c r="Q561" s="262"/>
      <c r="R561" s="95"/>
      <c r="S561" s="28"/>
      <c r="T561" s="28"/>
      <c r="U561" s="29">
        <f t="shared" si="178"/>
        <v>0</v>
      </c>
      <c r="V561" s="28"/>
      <c r="W561" s="28"/>
      <c r="X561" s="28"/>
      <c r="Y561" s="29">
        <f t="shared" si="179"/>
        <v>0</v>
      </c>
      <c r="Z561" s="28"/>
      <c r="AA561" s="28"/>
      <c r="AB561" s="79"/>
      <c r="AC561" s="29">
        <f t="shared" si="180"/>
        <v>0</v>
      </c>
      <c r="AD561" s="67"/>
      <c r="AE561" s="79"/>
      <c r="AF561" s="334">
        <v>8000000</v>
      </c>
      <c r="AG561" s="29">
        <f t="shared" si="185"/>
        <v>8000000</v>
      </c>
      <c r="AH561" s="29">
        <f t="shared" si="186"/>
        <v>8000000</v>
      </c>
      <c r="AI561" s="109">
        <f t="shared" si="176"/>
        <v>1.8331389782103042E-2</v>
      </c>
      <c r="AJ561" s="109">
        <f t="shared" si="177"/>
        <v>8.4373281541030702E-4</v>
      </c>
      <c r="AK561" s="459"/>
    </row>
    <row r="562" spans="1:38" ht="24.75" customHeight="1" outlineLevel="1" x14ac:dyDescent="0.25">
      <c r="A562" s="390">
        <v>33</v>
      </c>
      <c r="B562" s="390"/>
      <c r="C562" s="447" t="s">
        <v>900</v>
      </c>
      <c r="D562" s="138">
        <v>44915</v>
      </c>
      <c r="E562" s="438" t="s">
        <v>634</v>
      </c>
      <c r="F562" s="262" t="s">
        <v>751</v>
      </c>
      <c r="G562" s="360" t="s">
        <v>752</v>
      </c>
      <c r="H562" s="391"/>
      <c r="I562" s="456"/>
      <c r="J562" s="678"/>
      <c r="K562" s="334">
        <v>9720000</v>
      </c>
      <c r="L562" s="455"/>
      <c r="M562" s="67"/>
      <c r="N562" s="67"/>
      <c r="O562" s="401"/>
      <c r="P562" s="262"/>
      <c r="Q562" s="262"/>
      <c r="R562" s="95"/>
      <c r="S562" s="28"/>
      <c r="T562" s="28"/>
      <c r="U562" s="29">
        <f t="shared" si="178"/>
        <v>0</v>
      </c>
      <c r="V562" s="28"/>
      <c r="W562" s="28"/>
      <c r="X562" s="28"/>
      <c r="Y562" s="29">
        <f t="shared" si="179"/>
        <v>0</v>
      </c>
      <c r="Z562" s="28"/>
      <c r="AA562" s="28"/>
      <c r="AB562" s="79"/>
      <c r="AC562" s="29">
        <f t="shared" si="180"/>
        <v>0</v>
      </c>
      <c r="AD562" s="67"/>
      <c r="AE562" s="79"/>
      <c r="AF562" s="334">
        <v>9720000</v>
      </c>
      <c r="AG562" s="29">
        <f t="shared" si="185"/>
        <v>9720000</v>
      </c>
      <c r="AH562" s="29">
        <f t="shared" si="186"/>
        <v>9720000</v>
      </c>
      <c r="AI562" s="109">
        <f t="shared" si="176"/>
        <v>2.2272638585255196E-2</v>
      </c>
      <c r="AJ562" s="109">
        <f t="shared" si="177"/>
        <v>1.025135370723523E-3</v>
      </c>
      <c r="AK562" s="459"/>
    </row>
    <row r="563" spans="1:38" ht="24.75" customHeight="1" outlineLevel="1" x14ac:dyDescent="0.25">
      <c r="A563" s="390">
        <v>34</v>
      </c>
      <c r="B563" s="390"/>
      <c r="C563" s="447" t="s">
        <v>901</v>
      </c>
      <c r="D563" s="138">
        <v>44915</v>
      </c>
      <c r="E563" s="438" t="s">
        <v>619</v>
      </c>
      <c r="F563" s="262" t="s">
        <v>751</v>
      </c>
      <c r="G563" s="360" t="s">
        <v>752</v>
      </c>
      <c r="H563" s="391"/>
      <c r="I563" s="456"/>
      <c r="J563" s="678"/>
      <c r="K563" s="334">
        <v>9720000</v>
      </c>
      <c r="L563" s="455"/>
      <c r="M563" s="67"/>
      <c r="N563" s="67"/>
      <c r="O563" s="401"/>
      <c r="P563" s="262"/>
      <c r="Q563" s="262"/>
      <c r="R563" s="95"/>
      <c r="S563" s="28"/>
      <c r="T563" s="28"/>
      <c r="U563" s="29">
        <f t="shared" si="178"/>
        <v>0</v>
      </c>
      <c r="V563" s="28"/>
      <c r="W563" s="28"/>
      <c r="X563" s="28"/>
      <c r="Y563" s="29">
        <f t="shared" si="179"/>
        <v>0</v>
      </c>
      <c r="Z563" s="28"/>
      <c r="AA563" s="28"/>
      <c r="AB563" s="79"/>
      <c r="AC563" s="29">
        <f t="shared" si="180"/>
        <v>0</v>
      </c>
      <c r="AD563" s="67"/>
      <c r="AE563" s="79"/>
      <c r="AF563" s="334">
        <v>9720000</v>
      </c>
      <c r="AG563" s="29">
        <f t="shared" si="185"/>
        <v>9720000</v>
      </c>
      <c r="AH563" s="29">
        <f t="shared" si="186"/>
        <v>9720000</v>
      </c>
      <c r="AI563" s="109">
        <f t="shared" si="176"/>
        <v>2.2272638585255196E-2</v>
      </c>
      <c r="AJ563" s="109">
        <f t="shared" si="177"/>
        <v>1.025135370723523E-3</v>
      </c>
      <c r="AK563" s="459"/>
    </row>
    <row r="564" spans="1:38" ht="24.75" customHeight="1" outlineLevel="1" x14ac:dyDescent="0.25">
      <c r="A564" s="390">
        <v>35</v>
      </c>
      <c r="B564" s="390"/>
      <c r="C564" s="447" t="s">
        <v>267</v>
      </c>
      <c r="D564" s="138">
        <v>44915</v>
      </c>
      <c r="E564" s="438" t="s">
        <v>640</v>
      </c>
      <c r="F564" s="262" t="s">
        <v>751</v>
      </c>
      <c r="G564" s="360" t="s">
        <v>752</v>
      </c>
      <c r="H564" s="391"/>
      <c r="I564" s="456"/>
      <c r="J564" s="678"/>
      <c r="K564" s="334">
        <v>9720000</v>
      </c>
      <c r="L564" s="455"/>
      <c r="M564" s="67"/>
      <c r="N564" s="67"/>
      <c r="O564" s="401"/>
      <c r="P564" s="262"/>
      <c r="Q564" s="262"/>
      <c r="R564" s="95"/>
      <c r="S564" s="28"/>
      <c r="T564" s="28"/>
      <c r="U564" s="29">
        <f t="shared" si="178"/>
        <v>0</v>
      </c>
      <c r="V564" s="28"/>
      <c r="W564" s="28"/>
      <c r="X564" s="28"/>
      <c r="Y564" s="29">
        <f t="shared" si="179"/>
        <v>0</v>
      </c>
      <c r="Z564" s="28"/>
      <c r="AA564" s="28"/>
      <c r="AB564" s="79"/>
      <c r="AC564" s="29">
        <f t="shared" si="180"/>
        <v>0</v>
      </c>
      <c r="AD564" s="67"/>
      <c r="AE564" s="79"/>
      <c r="AF564" s="334">
        <v>9720000</v>
      </c>
      <c r="AG564" s="29">
        <f t="shared" si="185"/>
        <v>9720000</v>
      </c>
      <c r="AH564" s="29">
        <f t="shared" si="186"/>
        <v>9720000</v>
      </c>
      <c r="AI564" s="109">
        <f t="shared" si="176"/>
        <v>2.2272638585255196E-2</v>
      </c>
      <c r="AJ564" s="109">
        <f t="shared" si="177"/>
        <v>1.025135370723523E-3</v>
      </c>
      <c r="AK564" s="459"/>
    </row>
    <row r="565" spans="1:38" ht="24.75" customHeight="1" outlineLevel="1" x14ac:dyDescent="0.25">
      <c r="A565" s="390">
        <v>36</v>
      </c>
      <c r="B565" s="390"/>
      <c r="C565" s="447" t="s">
        <v>1199</v>
      </c>
      <c r="D565" s="138">
        <v>44915</v>
      </c>
      <c r="E565" s="438" t="s">
        <v>636</v>
      </c>
      <c r="F565" s="262" t="s">
        <v>751</v>
      </c>
      <c r="G565" s="360" t="s">
        <v>752</v>
      </c>
      <c r="H565" s="391"/>
      <c r="I565" s="456"/>
      <c r="J565" s="678"/>
      <c r="K565" s="350">
        <v>10800000</v>
      </c>
      <c r="L565" s="455"/>
      <c r="M565" s="67"/>
      <c r="N565" s="67"/>
      <c r="O565" s="401"/>
      <c r="P565" s="262"/>
      <c r="Q565" s="262"/>
      <c r="R565" s="95"/>
      <c r="S565" s="28"/>
      <c r="T565" s="28"/>
      <c r="U565" s="29">
        <f t="shared" si="178"/>
        <v>0</v>
      </c>
      <c r="V565" s="28"/>
      <c r="W565" s="28"/>
      <c r="X565" s="28"/>
      <c r="Y565" s="29">
        <f t="shared" si="179"/>
        <v>0</v>
      </c>
      <c r="Z565" s="28"/>
      <c r="AA565" s="28"/>
      <c r="AB565" s="79"/>
      <c r="AC565" s="29">
        <f t="shared" si="180"/>
        <v>0</v>
      </c>
      <c r="AD565" s="67"/>
      <c r="AE565" s="79"/>
      <c r="AF565" s="334">
        <v>10800000</v>
      </c>
      <c r="AG565" s="29">
        <f t="shared" si="185"/>
        <v>10800000</v>
      </c>
      <c r="AH565" s="29">
        <f t="shared" si="186"/>
        <v>10800000</v>
      </c>
      <c r="AI565" s="109">
        <f t="shared" si="176"/>
        <v>2.4747376205839108E-2</v>
      </c>
      <c r="AJ565" s="109">
        <f t="shared" si="177"/>
        <v>1.1390393008039144E-3</v>
      </c>
      <c r="AK565" s="459"/>
    </row>
    <row r="566" spans="1:38" ht="24.75" customHeight="1" outlineLevel="1" x14ac:dyDescent="0.25">
      <c r="A566" s="390">
        <v>37</v>
      </c>
      <c r="B566" s="390"/>
      <c r="C566" s="447" t="s">
        <v>1165</v>
      </c>
      <c r="D566" s="138">
        <v>44915</v>
      </c>
      <c r="E566" s="438" t="s">
        <v>642</v>
      </c>
      <c r="F566" s="262" t="s">
        <v>751</v>
      </c>
      <c r="G566" s="360" t="s">
        <v>752</v>
      </c>
      <c r="H566" s="391"/>
      <c r="I566" s="456"/>
      <c r="J566" s="678"/>
      <c r="K566" s="350">
        <v>10800000</v>
      </c>
      <c r="L566" s="455"/>
      <c r="M566" s="67"/>
      <c r="N566" s="67"/>
      <c r="O566" s="401"/>
      <c r="P566" s="262"/>
      <c r="Q566" s="262"/>
      <c r="R566" s="95"/>
      <c r="S566" s="28"/>
      <c r="T566" s="28"/>
      <c r="U566" s="29">
        <f t="shared" si="178"/>
        <v>0</v>
      </c>
      <c r="V566" s="28"/>
      <c r="W566" s="28"/>
      <c r="X566" s="28"/>
      <c r="Y566" s="29">
        <f t="shared" si="179"/>
        <v>0</v>
      </c>
      <c r="Z566" s="28"/>
      <c r="AA566" s="28"/>
      <c r="AB566" s="79"/>
      <c r="AC566" s="29">
        <f t="shared" si="180"/>
        <v>0</v>
      </c>
      <c r="AD566" s="67"/>
      <c r="AE566" s="79"/>
      <c r="AF566" s="334">
        <v>10800000</v>
      </c>
      <c r="AG566" s="29">
        <f t="shared" si="185"/>
        <v>10800000</v>
      </c>
      <c r="AH566" s="29">
        <f t="shared" si="186"/>
        <v>10800000</v>
      </c>
      <c r="AI566" s="109">
        <f t="shared" si="176"/>
        <v>2.4747376205839108E-2</v>
      </c>
      <c r="AJ566" s="109">
        <f t="shared" si="177"/>
        <v>1.1390393008039144E-3</v>
      </c>
      <c r="AK566" s="459"/>
    </row>
    <row r="567" spans="1:38" ht="24.75" customHeight="1" outlineLevel="1" x14ac:dyDescent="0.25">
      <c r="A567" s="390">
        <v>38</v>
      </c>
      <c r="B567" s="390"/>
      <c r="C567" s="447" t="s">
        <v>247</v>
      </c>
      <c r="D567" s="138">
        <v>44915</v>
      </c>
      <c r="E567" s="438" t="s">
        <v>632</v>
      </c>
      <c r="F567" s="262" t="s">
        <v>751</v>
      </c>
      <c r="G567" s="360" t="s">
        <v>752</v>
      </c>
      <c r="H567" s="391"/>
      <c r="I567" s="456"/>
      <c r="J567" s="678"/>
      <c r="K567" s="350">
        <v>9720000</v>
      </c>
      <c r="L567" s="455"/>
      <c r="M567" s="67"/>
      <c r="N567" s="67"/>
      <c r="O567" s="401"/>
      <c r="P567" s="262"/>
      <c r="Q567" s="262"/>
      <c r="R567" s="95"/>
      <c r="S567" s="28"/>
      <c r="T567" s="28"/>
      <c r="U567" s="29">
        <f t="shared" si="178"/>
        <v>0</v>
      </c>
      <c r="V567" s="28"/>
      <c r="W567" s="28"/>
      <c r="X567" s="28"/>
      <c r="Y567" s="29">
        <f t="shared" si="179"/>
        <v>0</v>
      </c>
      <c r="Z567" s="28"/>
      <c r="AA567" s="28"/>
      <c r="AB567" s="79"/>
      <c r="AC567" s="29">
        <f t="shared" si="180"/>
        <v>0</v>
      </c>
      <c r="AD567" s="67"/>
      <c r="AE567" s="79"/>
      <c r="AF567" s="334">
        <v>9720000</v>
      </c>
      <c r="AG567" s="29">
        <f t="shared" si="185"/>
        <v>9720000</v>
      </c>
      <c r="AH567" s="29">
        <f t="shared" si="186"/>
        <v>9720000</v>
      </c>
      <c r="AI567" s="109">
        <f t="shared" si="176"/>
        <v>2.2272638585255196E-2</v>
      </c>
      <c r="AJ567" s="109">
        <f t="shared" si="177"/>
        <v>1.025135370723523E-3</v>
      </c>
      <c r="AK567" s="459"/>
    </row>
    <row r="568" spans="1:38" ht="24.75" customHeight="1" outlineLevel="1" x14ac:dyDescent="0.25">
      <c r="A568" s="390">
        <v>39</v>
      </c>
      <c r="B568" s="390"/>
      <c r="C568" s="447" t="s">
        <v>223</v>
      </c>
      <c r="D568" s="138">
        <v>44915</v>
      </c>
      <c r="E568" s="438" t="s">
        <v>628</v>
      </c>
      <c r="F568" s="262" t="s">
        <v>751</v>
      </c>
      <c r="G568" s="360" t="s">
        <v>752</v>
      </c>
      <c r="H568" s="391"/>
      <c r="I568" s="456"/>
      <c r="J568" s="678"/>
      <c r="K568" s="350">
        <v>8900000</v>
      </c>
      <c r="L568" s="455"/>
      <c r="M568" s="67"/>
      <c r="N568" s="67"/>
      <c r="O568" s="401"/>
      <c r="P568" s="262"/>
      <c r="Q568" s="262"/>
      <c r="R568" s="95"/>
      <c r="S568" s="28"/>
      <c r="T568" s="28"/>
      <c r="U568" s="29">
        <f t="shared" si="178"/>
        <v>0</v>
      </c>
      <c r="V568" s="28"/>
      <c r="W568" s="28"/>
      <c r="X568" s="28"/>
      <c r="Y568" s="29">
        <f t="shared" si="179"/>
        <v>0</v>
      </c>
      <c r="Z568" s="28"/>
      <c r="AA568" s="28"/>
      <c r="AB568" s="79"/>
      <c r="AC568" s="29">
        <f t="shared" si="180"/>
        <v>0</v>
      </c>
      <c r="AD568" s="67"/>
      <c r="AE568" s="79"/>
      <c r="AF568" s="334">
        <v>8900000</v>
      </c>
      <c r="AG568" s="29">
        <f t="shared" si="185"/>
        <v>8900000</v>
      </c>
      <c r="AH568" s="29">
        <f t="shared" si="186"/>
        <v>8900000</v>
      </c>
      <c r="AI568" s="109">
        <f t="shared" si="176"/>
        <v>2.0393671132589632E-2</v>
      </c>
      <c r="AJ568" s="109">
        <f t="shared" si="177"/>
        <v>9.3865275714396655E-4</v>
      </c>
      <c r="AK568" s="459"/>
    </row>
    <row r="569" spans="1:38" ht="24.75" customHeight="1" outlineLevel="1" x14ac:dyDescent="0.25">
      <c r="A569" s="390">
        <v>40</v>
      </c>
      <c r="B569" s="390"/>
      <c r="C569" s="447" t="s">
        <v>1200</v>
      </c>
      <c r="D569" s="138">
        <v>44915</v>
      </c>
      <c r="E569" s="438" t="s">
        <v>1192</v>
      </c>
      <c r="F569" s="262" t="s">
        <v>751</v>
      </c>
      <c r="G569" s="360" t="s">
        <v>752</v>
      </c>
      <c r="H569" s="391"/>
      <c r="I569" s="456"/>
      <c r="J569" s="678"/>
      <c r="K569" s="350">
        <v>7250000</v>
      </c>
      <c r="L569" s="455"/>
      <c r="M569" s="67"/>
      <c r="N569" s="67"/>
      <c r="O569" s="401"/>
      <c r="P569" s="262"/>
      <c r="Q569" s="262"/>
      <c r="R569" s="95"/>
      <c r="S569" s="28"/>
      <c r="T569" s="28"/>
      <c r="U569" s="29">
        <f t="shared" si="178"/>
        <v>0</v>
      </c>
      <c r="V569" s="28"/>
      <c r="W569" s="28"/>
      <c r="X569" s="28"/>
      <c r="Y569" s="29">
        <f t="shared" si="179"/>
        <v>0</v>
      </c>
      <c r="Z569" s="28"/>
      <c r="AA569" s="28"/>
      <c r="AB569" s="79"/>
      <c r="AC569" s="29">
        <f t="shared" si="180"/>
        <v>0</v>
      </c>
      <c r="AD569" s="67"/>
      <c r="AE569" s="79"/>
      <c r="AF569" s="334">
        <v>7250000</v>
      </c>
      <c r="AG569" s="29">
        <f t="shared" si="185"/>
        <v>7250000</v>
      </c>
      <c r="AH569" s="29">
        <f t="shared" si="186"/>
        <v>7250000</v>
      </c>
      <c r="AI569" s="109">
        <f t="shared" si="176"/>
        <v>1.661282199003088E-2</v>
      </c>
      <c r="AJ569" s="109">
        <f t="shared" si="177"/>
        <v>7.6463286396559081E-4</v>
      </c>
      <c r="AK569" s="459"/>
    </row>
    <row r="570" spans="1:38" ht="24.75" customHeight="1" outlineLevel="1" x14ac:dyDescent="0.25">
      <c r="A570" s="390">
        <v>41</v>
      </c>
      <c r="B570" s="390"/>
      <c r="C570" s="447" t="s">
        <v>241</v>
      </c>
      <c r="D570" s="138">
        <v>44915</v>
      </c>
      <c r="E570" s="438" t="s">
        <v>1201</v>
      </c>
      <c r="F570" s="262" t="s">
        <v>751</v>
      </c>
      <c r="G570" s="360" t="s">
        <v>752</v>
      </c>
      <c r="H570" s="391"/>
      <c r="I570" s="456"/>
      <c r="J570" s="678"/>
      <c r="K570" s="350">
        <v>25424000</v>
      </c>
      <c r="L570" s="455"/>
      <c r="M570" s="67"/>
      <c r="N570" s="67"/>
      <c r="O570" s="401"/>
      <c r="P570" s="262"/>
      <c r="Q570" s="262"/>
      <c r="R570" s="95"/>
      <c r="S570" s="28"/>
      <c r="T570" s="28"/>
      <c r="U570" s="29">
        <f t="shared" si="178"/>
        <v>0</v>
      </c>
      <c r="V570" s="28"/>
      <c r="W570" s="28"/>
      <c r="X570" s="28"/>
      <c r="Y570" s="29">
        <f t="shared" si="179"/>
        <v>0</v>
      </c>
      <c r="Z570" s="28"/>
      <c r="AA570" s="28"/>
      <c r="AB570" s="79"/>
      <c r="AC570" s="29">
        <f t="shared" si="180"/>
        <v>0</v>
      </c>
      <c r="AD570" s="67"/>
      <c r="AE570" s="79"/>
      <c r="AF570" s="334">
        <v>25424000</v>
      </c>
      <c r="AG570" s="29">
        <f t="shared" si="185"/>
        <v>25424000</v>
      </c>
      <c r="AH570" s="29">
        <f t="shared" si="186"/>
        <v>25424000</v>
      </c>
      <c r="AI570" s="109">
        <f t="shared" si="176"/>
        <v>5.8257156727523469E-2</v>
      </c>
      <c r="AJ570" s="109">
        <f t="shared" si="177"/>
        <v>2.6813828873739559E-3</v>
      </c>
      <c r="AK570" s="459"/>
    </row>
    <row r="571" spans="1:38" ht="24.75" customHeight="1" outlineLevel="1" x14ac:dyDescent="0.25">
      <c r="A571" s="390">
        <v>42</v>
      </c>
      <c r="B571" s="390"/>
      <c r="C571" s="447" t="s">
        <v>1202</v>
      </c>
      <c r="D571" s="138">
        <v>44915</v>
      </c>
      <c r="E571" s="438" t="s">
        <v>625</v>
      </c>
      <c r="F571" s="262" t="s">
        <v>751</v>
      </c>
      <c r="G571" s="360" t="s">
        <v>752</v>
      </c>
      <c r="H571" s="391"/>
      <c r="I571" s="456"/>
      <c r="J571" s="678"/>
      <c r="K571" s="350">
        <v>10800000</v>
      </c>
      <c r="L571" s="455"/>
      <c r="M571" s="67"/>
      <c r="N571" s="67"/>
      <c r="O571" s="401"/>
      <c r="P571" s="262"/>
      <c r="Q571" s="262"/>
      <c r="R571" s="95"/>
      <c r="S571" s="28"/>
      <c r="T571" s="28"/>
      <c r="U571" s="29">
        <f t="shared" si="178"/>
        <v>0</v>
      </c>
      <c r="V571" s="28"/>
      <c r="W571" s="28"/>
      <c r="X571" s="28"/>
      <c r="Y571" s="29">
        <f t="shared" si="179"/>
        <v>0</v>
      </c>
      <c r="Z571" s="28"/>
      <c r="AA571" s="28"/>
      <c r="AB571" s="79"/>
      <c r="AC571" s="29">
        <f t="shared" si="180"/>
        <v>0</v>
      </c>
      <c r="AD571" s="67"/>
      <c r="AE571" s="79"/>
      <c r="AF571" s="334">
        <v>10800000</v>
      </c>
      <c r="AG571" s="29">
        <f t="shared" si="185"/>
        <v>10800000</v>
      </c>
      <c r="AH571" s="29">
        <f t="shared" si="186"/>
        <v>10800000</v>
      </c>
      <c r="AI571" s="109">
        <f t="shared" si="176"/>
        <v>2.4747376205839108E-2</v>
      </c>
      <c r="AJ571" s="109">
        <f t="shared" si="177"/>
        <v>1.1390393008039144E-3</v>
      </c>
      <c r="AK571" s="459"/>
    </row>
    <row r="572" spans="1:38" s="11" customFormat="1" ht="12.75" customHeight="1" x14ac:dyDescent="0.25">
      <c r="A572" s="669" t="s">
        <v>1203</v>
      </c>
      <c r="B572" s="579"/>
      <c r="C572" s="579"/>
      <c r="D572" s="579"/>
      <c r="E572" s="579"/>
      <c r="F572" s="579"/>
      <c r="G572" s="579"/>
      <c r="H572" s="579"/>
      <c r="I572" s="670"/>
      <c r="J572" s="231">
        <f>+J529</f>
        <v>436409901</v>
      </c>
      <c r="K572" s="231">
        <f>SUM(K530:K571)</f>
        <v>436409901</v>
      </c>
      <c r="L572" s="530"/>
      <c r="M572" s="222">
        <f>SUM(M530:M539)</f>
        <v>0</v>
      </c>
      <c r="N572" s="222">
        <f>SUM(N530:N539)</f>
        <v>0</v>
      </c>
      <c r="O572" s="222">
        <f>SUM(O530:O539)</f>
        <v>0</v>
      </c>
      <c r="P572" s="249"/>
      <c r="Q572" s="539"/>
      <c r="R572" s="222">
        <f t="shared" ref="R572:Y572" si="187">SUM(R530:R539)</f>
        <v>0</v>
      </c>
      <c r="S572" s="222">
        <f t="shared" si="187"/>
        <v>0</v>
      </c>
      <c r="T572" s="222">
        <f t="shared" si="187"/>
        <v>0</v>
      </c>
      <c r="U572" s="222">
        <f t="shared" si="187"/>
        <v>0</v>
      </c>
      <c r="V572" s="222">
        <f t="shared" si="187"/>
        <v>0</v>
      </c>
      <c r="W572" s="222">
        <f t="shared" si="187"/>
        <v>0</v>
      </c>
      <c r="X572" s="222">
        <f t="shared" si="187"/>
        <v>0</v>
      </c>
      <c r="Y572" s="222">
        <f t="shared" si="187"/>
        <v>0</v>
      </c>
      <c r="Z572" s="222">
        <f>SUM(Z530:Z542)</f>
        <v>0</v>
      </c>
      <c r="AA572" s="222">
        <f>SUM(AA530:AA542)</f>
        <v>0</v>
      </c>
      <c r="AB572" s="222">
        <f>SUM(AB530:AB542)</f>
        <v>139061735</v>
      </c>
      <c r="AC572" s="222">
        <f>SUM(AC530:AC542)</f>
        <v>139061735</v>
      </c>
      <c r="AD572" s="222">
        <f>SUM(AD530:AD571)</f>
        <v>0</v>
      </c>
      <c r="AE572" s="222">
        <f>SUM(AE530:AE571)</f>
        <v>77312166</v>
      </c>
      <c r="AF572" s="222">
        <f>SUM(AF530:AF571)</f>
        <v>220036000</v>
      </c>
      <c r="AG572" s="222">
        <f>SUM(AG530:AG571)</f>
        <v>297348166</v>
      </c>
      <c r="AH572" s="222">
        <f>SUM(AH530:AH571)</f>
        <v>436409901</v>
      </c>
      <c r="AI572" s="230">
        <f>IF(ISERROR(AH572/J572),0,AH572/J572)</f>
        <v>1</v>
      </c>
      <c r="AJ572" s="230">
        <f>IF(ISERROR(AH572/$AH$676),0,AH572/$AH$676)</f>
        <v>4.6026669305457922E-2</v>
      </c>
      <c r="AK572" s="459"/>
      <c r="AL572" s="148"/>
    </row>
    <row r="573" spans="1:38" ht="12.75" customHeight="1" x14ac:dyDescent="0.25">
      <c r="A573" s="668" t="s">
        <v>74</v>
      </c>
      <c r="B573" s="668"/>
      <c r="C573" s="668"/>
      <c r="D573" s="668"/>
      <c r="E573" s="668"/>
      <c r="F573" s="16"/>
      <c r="G573" s="5"/>
      <c r="H573" s="17"/>
      <c r="I573" s="17"/>
      <c r="J573" s="673">
        <v>2281742397</v>
      </c>
      <c r="K573" s="7"/>
      <c r="L573" s="18"/>
      <c r="M573" s="19"/>
      <c r="N573" s="19"/>
      <c r="O573" s="19"/>
      <c r="P573" s="5"/>
      <c r="Q573" s="20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108"/>
      <c r="AJ573" s="108"/>
    </row>
    <row r="574" spans="1:38" s="11" customFormat="1" ht="24.75" customHeight="1" outlineLevel="1" x14ac:dyDescent="0.25">
      <c r="A574" s="23">
        <v>1</v>
      </c>
      <c r="B574" s="23"/>
      <c r="C574" s="333" t="s">
        <v>1204</v>
      </c>
      <c r="D574" s="179"/>
      <c r="E574" s="18" t="s">
        <v>668</v>
      </c>
      <c r="F574" s="74" t="s">
        <v>751</v>
      </c>
      <c r="G574" s="176" t="s">
        <v>752</v>
      </c>
      <c r="H574" s="33"/>
      <c r="I574" s="33"/>
      <c r="J574" s="678"/>
      <c r="K574" s="350">
        <v>49255742</v>
      </c>
      <c r="L574" s="334"/>
      <c r="M574" s="28"/>
      <c r="N574" s="28"/>
      <c r="O574" s="28"/>
      <c r="P574" s="74"/>
      <c r="Q574" s="74"/>
      <c r="R574" s="28"/>
      <c r="S574" s="28"/>
      <c r="T574" s="28"/>
      <c r="U574" s="29">
        <f>SUM(R574:T574)</f>
        <v>0</v>
      </c>
      <c r="V574" s="28"/>
      <c r="W574" s="28"/>
      <c r="X574" s="28"/>
      <c r="Y574" s="29">
        <f>SUM(V574:X574)</f>
        <v>0</v>
      </c>
      <c r="Z574" s="28"/>
      <c r="AA574" s="28"/>
      <c r="AB574" s="28"/>
      <c r="AC574" s="29">
        <f>SUM(Z574:AB574)</f>
        <v>0</v>
      </c>
      <c r="AD574" s="67"/>
      <c r="AE574" s="79">
        <v>49255742</v>
      </c>
      <c r="AF574" s="67"/>
      <c r="AG574" s="7">
        <f>SUM(AD574:AF574)</f>
        <v>49255742</v>
      </c>
      <c r="AH574" s="29">
        <f t="shared" ref="AH574" si="188">SUM(U574,Y574,AC574,AG574)</f>
        <v>49255742</v>
      </c>
      <c r="AI574" s="109">
        <f>IF(ISERROR(AH574/$J$573),0,AH574/$J$573)</f>
        <v>2.1586898707216334E-2</v>
      </c>
      <c r="AJ574" s="109">
        <f t="shared" ref="AJ574:AJ590" si="189">IF(ISERROR(AH574/$AH$676),"-",AH574/$AH$676)</f>
        <v>5.1948357340979639E-3</v>
      </c>
    </row>
    <row r="575" spans="1:38" s="11" customFormat="1" ht="24.75" customHeight="1" outlineLevel="1" x14ac:dyDescent="0.25">
      <c r="A575" s="23">
        <v>2</v>
      </c>
      <c r="B575" s="23"/>
      <c r="C575" s="333" t="s">
        <v>1205</v>
      </c>
      <c r="D575" s="179"/>
      <c r="E575" s="18" t="s">
        <v>651</v>
      </c>
      <c r="F575" s="74" t="s">
        <v>751</v>
      </c>
      <c r="G575" s="176" t="s">
        <v>752</v>
      </c>
      <c r="H575" s="33"/>
      <c r="I575" s="33"/>
      <c r="J575" s="678"/>
      <c r="K575" s="350">
        <v>11847871</v>
      </c>
      <c r="L575" s="334"/>
      <c r="M575" s="28"/>
      <c r="N575" s="28"/>
      <c r="O575" s="28"/>
      <c r="P575" s="74"/>
      <c r="Q575" s="74"/>
      <c r="R575" s="28"/>
      <c r="S575" s="28"/>
      <c r="T575" s="28"/>
      <c r="U575" s="29">
        <f t="shared" ref="U575:U582" si="190">SUM(R575:T575)</f>
        <v>0</v>
      </c>
      <c r="V575" s="28"/>
      <c r="W575" s="28"/>
      <c r="X575" s="28"/>
      <c r="Y575" s="29">
        <f t="shared" ref="Y575:Y581" si="191">SUM(V575:X575)</f>
        <v>0</v>
      </c>
      <c r="Z575" s="28"/>
      <c r="AA575" s="28"/>
      <c r="AB575" s="28"/>
      <c r="AC575" s="29">
        <f t="shared" ref="AC575:AC581" si="192">SUM(Z575:AB575)</f>
        <v>0</v>
      </c>
      <c r="AD575" s="67"/>
      <c r="AE575" s="79">
        <v>11847871</v>
      </c>
      <c r="AF575" s="67"/>
      <c r="AG575" s="7">
        <f t="shared" ref="AG575:AG581" si="193">SUM(AD575:AF575)</f>
        <v>11847871</v>
      </c>
      <c r="AH575" s="29">
        <f t="shared" ref="AH575:AH581" si="194">SUM(U575,Y575,AC575,AG575)</f>
        <v>11847871</v>
      </c>
      <c r="AI575" s="109">
        <f t="shared" ref="AI575:AI581" si="195">IF(ISERROR(AH575/$J$573),0,AH575/$J$573)</f>
        <v>5.192466518384108E-3</v>
      </c>
      <c r="AJ575" s="109">
        <f t="shared" si="189"/>
        <v>1.2495546944310163E-3</v>
      </c>
    </row>
    <row r="576" spans="1:38" s="11" customFormat="1" ht="24.75" customHeight="1" outlineLevel="1" x14ac:dyDescent="0.25">
      <c r="A576" s="23">
        <v>3</v>
      </c>
      <c r="B576" s="23"/>
      <c r="C576" s="333" t="s">
        <v>189</v>
      </c>
      <c r="D576" s="179"/>
      <c r="E576" s="18" t="s">
        <v>672</v>
      </c>
      <c r="F576" s="74" t="s">
        <v>751</v>
      </c>
      <c r="G576" s="176" t="s">
        <v>752</v>
      </c>
      <c r="H576" s="33"/>
      <c r="I576" s="33"/>
      <c r="J576" s="678"/>
      <c r="K576" s="350">
        <v>24627871</v>
      </c>
      <c r="L576" s="334"/>
      <c r="M576" s="28"/>
      <c r="N576" s="28"/>
      <c r="O576" s="28"/>
      <c r="P576" s="74"/>
      <c r="Q576" s="74"/>
      <c r="R576" s="28"/>
      <c r="S576" s="28"/>
      <c r="T576" s="28"/>
      <c r="U576" s="29">
        <f t="shared" si="190"/>
        <v>0</v>
      </c>
      <c r="V576" s="28"/>
      <c r="W576" s="28"/>
      <c r="X576" s="28"/>
      <c r="Y576" s="29">
        <f t="shared" si="191"/>
        <v>0</v>
      </c>
      <c r="Z576" s="28"/>
      <c r="AA576" s="28"/>
      <c r="AB576" s="28"/>
      <c r="AC576" s="29">
        <f t="shared" si="192"/>
        <v>0</v>
      </c>
      <c r="AD576" s="67"/>
      <c r="AE576" s="79">
        <v>24627871</v>
      </c>
      <c r="AF576" s="67"/>
      <c r="AG576" s="7">
        <f t="shared" si="193"/>
        <v>24627871</v>
      </c>
      <c r="AH576" s="29">
        <f t="shared" si="194"/>
        <v>24627871</v>
      </c>
      <c r="AI576" s="109">
        <f t="shared" si="195"/>
        <v>1.0793449353608167E-2</v>
      </c>
      <c r="AJ576" s="109">
        <f t="shared" si="189"/>
        <v>2.597417867048982E-3</v>
      </c>
    </row>
    <row r="577" spans="1:36" s="11" customFormat="1" ht="24.75" customHeight="1" outlineLevel="1" x14ac:dyDescent="0.25">
      <c r="A577" s="23">
        <v>4</v>
      </c>
      <c r="B577" s="23"/>
      <c r="C577" s="333" t="s">
        <v>1206</v>
      </c>
      <c r="D577" s="179"/>
      <c r="E577" s="18" t="s">
        <v>719</v>
      </c>
      <c r="F577" s="74" t="s">
        <v>751</v>
      </c>
      <c r="G577" s="176" t="s">
        <v>752</v>
      </c>
      <c r="H577" s="33"/>
      <c r="I577" s="33"/>
      <c r="J577" s="678"/>
      <c r="K577" s="350">
        <v>24627871</v>
      </c>
      <c r="L577" s="334"/>
      <c r="M577" s="28"/>
      <c r="N577" s="28"/>
      <c r="O577" s="28"/>
      <c r="P577" s="74"/>
      <c r="Q577" s="74"/>
      <c r="R577" s="28"/>
      <c r="S577" s="28"/>
      <c r="T577" s="28"/>
      <c r="U577" s="29">
        <f t="shared" si="190"/>
        <v>0</v>
      </c>
      <c r="V577" s="28"/>
      <c r="W577" s="28"/>
      <c r="X577" s="28"/>
      <c r="Y577" s="29">
        <f t="shared" si="191"/>
        <v>0</v>
      </c>
      <c r="Z577" s="28"/>
      <c r="AA577" s="28"/>
      <c r="AB577" s="28"/>
      <c r="AC577" s="29">
        <f t="shared" si="192"/>
        <v>0</v>
      </c>
      <c r="AD577" s="67"/>
      <c r="AE577" s="79">
        <v>24627871</v>
      </c>
      <c r="AF577" s="67"/>
      <c r="AG577" s="7">
        <f t="shared" si="193"/>
        <v>24627871</v>
      </c>
      <c r="AH577" s="29">
        <f t="shared" si="194"/>
        <v>24627871</v>
      </c>
      <c r="AI577" s="109">
        <f t="shared" si="195"/>
        <v>1.0793449353608167E-2</v>
      </c>
      <c r="AJ577" s="109">
        <f t="shared" si="189"/>
        <v>2.597417867048982E-3</v>
      </c>
    </row>
    <row r="578" spans="1:36" s="11" customFormat="1" ht="24.75" customHeight="1" outlineLevel="1" x14ac:dyDescent="0.25">
      <c r="A578" s="23">
        <v>5</v>
      </c>
      <c r="B578" s="23"/>
      <c r="C578" s="333" t="s">
        <v>953</v>
      </c>
      <c r="D578" s="179"/>
      <c r="E578" s="18" t="s">
        <v>1207</v>
      </c>
      <c r="F578" s="74" t="s">
        <v>751</v>
      </c>
      <c r="G578" s="176" t="s">
        <v>752</v>
      </c>
      <c r="H578" s="33"/>
      <c r="I578" s="33"/>
      <c r="J578" s="678"/>
      <c r="K578" s="350">
        <v>12058710</v>
      </c>
      <c r="L578" s="334"/>
      <c r="M578" s="28"/>
      <c r="N578" s="28"/>
      <c r="O578" s="28"/>
      <c r="P578" s="74"/>
      <c r="Q578" s="74"/>
      <c r="R578" s="28"/>
      <c r="S578" s="28"/>
      <c r="T578" s="28"/>
      <c r="U578" s="29">
        <f t="shared" si="190"/>
        <v>0</v>
      </c>
      <c r="V578" s="28"/>
      <c r="W578" s="28"/>
      <c r="X578" s="28"/>
      <c r="Y578" s="29">
        <f t="shared" si="191"/>
        <v>0</v>
      </c>
      <c r="Z578" s="28"/>
      <c r="AA578" s="28"/>
      <c r="AB578" s="28"/>
      <c r="AC578" s="29">
        <f t="shared" si="192"/>
        <v>0</v>
      </c>
      <c r="AD578" s="67"/>
      <c r="AE578" s="79">
        <v>12058710</v>
      </c>
      <c r="AF578" s="67"/>
      <c r="AG578" s="7">
        <f t="shared" si="193"/>
        <v>12058710</v>
      </c>
      <c r="AH578" s="29">
        <f t="shared" si="194"/>
        <v>12058710</v>
      </c>
      <c r="AI578" s="109">
        <f t="shared" si="195"/>
        <v>5.2848691490567064E-3</v>
      </c>
      <c r="AJ578" s="109">
        <f t="shared" si="189"/>
        <v>1.271791167314553E-3</v>
      </c>
    </row>
    <row r="579" spans="1:36" s="11" customFormat="1" ht="24.75" customHeight="1" outlineLevel="1" x14ac:dyDescent="0.25">
      <c r="A579" s="23">
        <v>6</v>
      </c>
      <c r="B579" s="23"/>
      <c r="C579" s="333" t="s">
        <v>957</v>
      </c>
      <c r="D579" s="179"/>
      <c r="E579" s="18" t="s">
        <v>724</v>
      </c>
      <c r="F579" s="74" t="s">
        <v>751</v>
      </c>
      <c r="G579" s="176" t="s">
        <v>752</v>
      </c>
      <c r="H579" s="33"/>
      <c r="I579" s="33"/>
      <c r="J579" s="678"/>
      <c r="K579" s="350">
        <v>11847871</v>
      </c>
      <c r="L579" s="334"/>
      <c r="M579" s="28"/>
      <c r="N579" s="28"/>
      <c r="O579" s="28"/>
      <c r="P579" s="74"/>
      <c r="Q579" s="74"/>
      <c r="R579" s="28"/>
      <c r="S579" s="28"/>
      <c r="T579" s="28"/>
      <c r="U579" s="29">
        <f t="shared" si="190"/>
        <v>0</v>
      </c>
      <c r="V579" s="28"/>
      <c r="W579" s="28"/>
      <c r="X579" s="28"/>
      <c r="Y579" s="29">
        <f t="shared" si="191"/>
        <v>0</v>
      </c>
      <c r="Z579" s="28"/>
      <c r="AA579" s="28"/>
      <c r="AB579" s="28"/>
      <c r="AC579" s="29">
        <f t="shared" si="192"/>
        <v>0</v>
      </c>
      <c r="AD579" s="67"/>
      <c r="AE579" s="334">
        <v>11847871</v>
      </c>
      <c r="AF579" s="67"/>
      <c r="AG579" s="7">
        <f t="shared" si="193"/>
        <v>11847871</v>
      </c>
      <c r="AH579" s="29">
        <f t="shared" si="194"/>
        <v>11847871</v>
      </c>
      <c r="AI579" s="109">
        <f t="shared" si="195"/>
        <v>5.192466518384108E-3</v>
      </c>
      <c r="AJ579" s="109">
        <f t="shared" si="189"/>
        <v>1.2495546944310163E-3</v>
      </c>
    </row>
    <row r="580" spans="1:36" s="11" customFormat="1" ht="24.75" customHeight="1" outlineLevel="1" x14ac:dyDescent="0.25">
      <c r="A580" s="23">
        <v>7</v>
      </c>
      <c r="B580" s="23"/>
      <c r="C580" s="333" t="s">
        <v>1208</v>
      </c>
      <c r="D580" s="179"/>
      <c r="E580" s="18" t="s">
        <v>1207</v>
      </c>
      <c r="F580" s="74" t="s">
        <v>751</v>
      </c>
      <c r="G580" s="176" t="s">
        <v>752</v>
      </c>
      <c r="H580" s="33"/>
      <c r="I580" s="33"/>
      <c r="J580" s="678"/>
      <c r="K580" s="522">
        <v>12600000</v>
      </c>
      <c r="L580" s="334"/>
      <c r="M580" s="28"/>
      <c r="N580" s="28"/>
      <c r="O580" s="28"/>
      <c r="P580" s="74"/>
      <c r="Q580" s="74"/>
      <c r="R580" s="28"/>
      <c r="S580" s="28"/>
      <c r="T580" s="28"/>
      <c r="U580" s="29">
        <f t="shared" si="190"/>
        <v>0</v>
      </c>
      <c r="V580" s="28"/>
      <c r="W580" s="28"/>
      <c r="X580" s="28"/>
      <c r="Y580" s="29">
        <f t="shared" si="191"/>
        <v>0</v>
      </c>
      <c r="Z580" s="28"/>
      <c r="AA580" s="28"/>
      <c r="AB580" s="28"/>
      <c r="AC580" s="29">
        <f t="shared" si="192"/>
        <v>0</v>
      </c>
      <c r="AD580" s="67"/>
      <c r="AE580" s="184"/>
      <c r="AF580" s="522">
        <v>12600000</v>
      </c>
      <c r="AG580" s="7">
        <f t="shared" si="193"/>
        <v>12600000</v>
      </c>
      <c r="AH580" s="29">
        <f t="shared" si="194"/>
        <v>12600000</v>
      </c>
      <c r="AI580" s="109">
        <f t="shared" si="195"/>
        <v>5.5220957530378043E-3</v>
      </c>
      <c r="AJ580" s="109">
        <f t="shared" si="189"/>
        <v>1.3288791842712335E-3</v>
      </c>
    </row>
    <row r="581" spans="1:36" s="11" customFormat="1" ht="24.75" customHeight="1" outlineLevel="1" x14ac:dyDescent="0.25">
      <c r="A581" s="23">
        <v>8</v>
      </c>
      <c r="B581" s="23"/>
      <c r="C581" s="333" t="s">
        <v>1209</v>
      </c>
      <c r="D581" s="333"/>
      <c r="E581" s="18" t="s">
        <v>699</v>
      </c>
      <c r="F581" s="74" t="s">
        <v>751</v>
      </c>
      <c r="G581" s="176" t="s">
        <v>752</v>
      </c>
      <c r="H581" s="33"/>
      <c r="I581" s="33"/>
      <c r="J581" s="674"/>
      <c r="K581" s="412">
        <v>12802000</v>
      </c>
      <c r="L581" s="462"/>
      <c r="M581" s="28"/>
      <c r="N581" s="28"/>
      <c r="O581" s="28"/>
      <c r="P581" s="74"/>
      <c r="Q581" s="74"/>
      <c r="R581" s="28"/>
      <c r="S581" s="28"/>
      <c r="T581" s="28"/>
      <c r="U581" s="29">
        <f t="shared" si="190"/>
        <v>0</v>
      </c>
      <c r="V581" s="28"/>
      <c r="W581" s="28"/>
      <c r="X581" s="28"/>
      <c r="Y581" s="29">
        <f t="shared" si="191"/>
        <v>0</v>
      </c>
      <c r="Z581" s="28"/>
      <c r="AA581" s="28"/>
      <c r="AB581" s="28"/>
      <c r="AC581" s="29">
        <f t="shared" si="192"/>
        <v>0</v>
      </c>
      <c r="AD581" s="67"/>
      <c r="AE581" s="184"/>
      <c r="AF581" s="412">
        <v>12802000</v>
      </c>
      <c r="AG581" s="7">
        <f t="shared" si="193"/>
        <v>12802000</v>
      </c>
      <c r="AH581" s="29">
        <f t="shared" si="194"/>
        <v>12802000</v>
      </c>
      <c r="AI581" s="109">
        <f t="shared" si="195"/>
        <v>5.6106245897134897E-3</v>
      </c>
      <c r="AJ581" s="109">
        <f t="shared" si="189"/>
        <v>1.3501834378603439E-3</v>
      </c>
    </row>
    <row r="582" spans="1:36" s="11" customFormat="1" ht="24.75" customHeight="1" outlineLevel="1" x14ac:dyDescent="0.25">
      <c r="A582" s="23">
        <v>9</v>
      </c>
      <c r="B582" s="23"/>
      <c r="C582" s="333" t="s">
        <v>1210</v>
      </c>
      <c r="D582" s="179"/>
      <c r="E582" s="18" t="s">
        <v>1211</v>
      </c>
      <c r="F582" s="74" t="s">
        <v>751</v>
      </c>
      <c r="G582" s="176" t="s">
        <v>752</v>
      </c>
      <c r="H582" s="33"/>
      <c r="I582" s="33"/>
      <c r="J582" s="678"/>
      <c r="K582" s="350">
        <v>38405000</v>
      </c>
      <c r="L582" s="334"/>
      <c r="M582" s="28"/>
      <c r="N582" s="28"/>
      <c r="O582" s="28"/>
      <c r="P582" s="74"/>
      <c r="Q582" s="74"/>
      <c r="R582" s="28"/>
      <c r="S582" s="28"/>
      <c r="T582" s="28"/>
      <c r="U582" s="29">
        <f t="shared" si="190"/>
        <v>0</v>
      </c>
      <c r="V582" s="28"/>
      <c r="W582" s="28"/>
      <c r="X582" s="28"/>
      <c r="Y582" s="29">
        <f t="shared" ref="Y582:Y654" si="196">SUM(V582:X582)</f>
        <v>0</v>
      </c>
      <c r="Z582" s="28"/>
      <c r="AA582" s="28"/>
      <c r="AB582" s="28"/>
      <c r="AC582" s="29">
        <f t="shared" ref="AC582:AC654" si="197">SUM(Z582:AB582)</f>
        <v>0</v>
      </c>
      <c r="AD582" s="67"/>
      <c r="AE582" s="184"/>
      <c r="AF582" s="350">
        <v>38405000</v>
      </c>
      <c r="AG582" s="7">
        <f t="shared" ref="AG582:AG590" si="198">SUM(AD582:AF582)</f>
        <v>38405000</v>
      </c>
      <c r="AH582" s="29">
        <f t="shared" ref="AH582:AH590" si="199">SUM(U582,Y582,AC582,AG582)</f>
        <v>38405000</v>
      </c>
      <c r="AI582" s="109">
        <f t="shared" ref="AI582:AI590" si="200">IF(ISERROR(AH582/$J$573),0,AH582/$J$573)</f>
        <v>1.6831435507572767E-2</v>
      </c>
      <c r="AJ582" s="109">
        <f t="shared" si="189"/>
        <v>4.0504448469791052E-3</v>
      </c>
    </row>
    <row r="583" spans="1:36" s="11" customFormat="1" ht="24.75" customHeight="1" outlineLevel="1" x14ac:dyDescent="0.25">
      <c r="A583" s="23">
        <v>10</v>
      </c>
      <c r="B583" s="23"/>
      <c r="C583" s="333" t="s">
        <v>1212</v>
      </c>
      <c r="D583" s="179"/>
      <c r="E583" s="18" t="s">
        <v>1213</v>
      </c>
      <c r="F583" s="74" t="s">
        <v>751</v>
      </c>
      <c r="G583" s="176" t="s">
        <v>752</v>
      </c>
      <c r="H583" s="33"/>
      <c r="I583" s="33"/>
      <c r="J583" s="678"/>
      <c r="K583" s="350">
        <v>51206000</v>
      </c>
      <c r="L583" s="334"/>
      <c r="M583" s="28"/>
      <c r="N583" s="28"/>
      <c r="O583" s="28"/>
      <c r="P583" s="74"/>
      <c r="Q583" s="74"/>
      <c r="R583" s="28"/>
      <c r="S583" s="28"/>
      <c r="T583" s="28"/>
      <c r="U583" s="29">
        <f t="shared" ref="U583:U654" si="201">SUM(R583:T583)</f>
        <v>0</v>
      </c>
      <c r="V583" s="28"/>
      <c r="W583" s="28"/>
      <c r="X583" s="28"/>
      <c r="Y583" s="29">
        <f t="shared" si="196"/>
        <v>0</v>
      </c>
      <c r="Z583" s="28"/>
      <c r="AA583" s="28"/>
      <c r="AB583" s="28"/>
      <c r="AC583" s="29">
        <f t="shared" si="197"/>
        <v>0</v>
      </c>
      <c r="AD583" s="67"/>
      <c r="AE583" s="184"/>
      <c r="AF583" s="350">
        <v>51206000</v>
      </c>
      <c r="AG583" s="7">
        <f t="shared" si="198"/>
        <v>51206000</v>
      </c>
      <c r="AH583" s="29">
        <f t="shared" si="199"/>
        <v>51206000</v>
      </c>
      <c r="AI583" s="109">
        <f t="shared" si="200"/>
        <v>2.2441621835718555E-2</v>
      </c>
      <c r="AJ583" s="109">
        <f t="shared" si="189"/>
        <v>5.4005228182375225E-3</v>
      </c>
    </row>
    <row r="584" spans="1:36" s="11" customFormat="1" ht="24.75" customHeight="1" outlineLevel="1" x14ac:dyDescent="0.25">
      <c r="A584" s="23">
        <v>11</v>
      </c>
      <c r="B584" s="23"/>
      <c r="C584" s="333" t="s">
        <v>1214</v>
      </c>
      <c r="D584" s="179"/>
      <c r="E584" s="18" t="s">
        <v>662</v>
      </c>
      <c r="F584" s="74" t="s">
        <v>751</v>
      </c>
      <c r="G584" s="176" t="s">
        <v>752</v>
      </c>
      <c r="H584" s="33"/>
      <c r="I584" s="33"/>
      <c r="J584" s="678"/>
      <c r="K584" s="350">
        <v>25424000</v>
      </c>
      <c r="L584" s="334"/>
      <c r="M584" s="28"/>
      <c r="N584" s="28"/>
      <c r="O584" s="28"/>
      <c r="P584" s="74"/>
      <c r="Q584" s="74"/>
      <c r="R584" s="28"/>
      <c r="S584" s="28"/>
      <c r="T584" s="28"/>
      <c r="U584" s="29">
        <f t="shared" si="201"/>
        <v>0</v>
      </c>
      <c r="V584" s="28"/>
      <c r="W584" s="28"/>
      <c r="X584" s="28"/>
      <c r="Y584" s="29">
        <f t="shared" si="196"/>
        <v>0</v>
      </c>
      <c r="Z584" s="28"/>
      <c r="AA584" s="28"/>
      <c r="AB584" s="28"/>
      <c r="AC584" s="29">
        <f t="shared" si="197"/>
        <v>0</v>
      </c>
      <c r="AD584" s="67"/>
      <c r="AE584" s="184"/>
      <c r="AF584" s="350">
        <v>25424000</v>
      </c>
      <c r="AG584" s="7">
        <f t="shared" si="198"/>
        <v>25424000</v>
      </c>
      <c r="AH584" s="29">
        <f t="shared" si="199"/>
        <v>25424000</v>
      </c>
      <c r="AI584" s="109">
        <f t="shared" si="200"/>
        <v>1.1142362097240725E-2</v>
      </c>
      <c r="AJ584" s="109">
        <f t="shared" si="189"/>
        <v>2.6813828873739559E-3</v>
      </c>
    </row>
    <row r="585" spans="1:36" s="11" customFormat="1" ht="24.75" customHeight="1" outlineLevel="1" x14ac:dyDescent="0.25">
      <c r="A585" s="23">
        <v>12</v>
      </c>
      <c r="B585" s="23"/>
      <c r="C585" s="333" t="s">
        <v>1215</v>
      </c>
      <c r="D585" s="179"/>
      <c r="E585" s="18" t="s">
        <v>653</v>
      </c>
      <c r="F585" s="74" t="s">
        <v>751</v>
      </c>
      <c r="G585" s="176" t="s">
        <v>752</v>
      </c>
      <c r="H585" s="33"/>
      <c r="I585" s="33"/>
      <c r="J585" s="678"/>
      <c r="K585" s="350">
        <v>64008000</v>
      </c>
      <c r="L585" s="334"/>
      <c r="M585" s="28"/>
      <c r="N585" s="28"/>
      <c r="O585" s="28"/>
      <c r="P585" s="74"/>
      <c r="Q585" s="74"/>
      <c r="R585" s="28"/>
      <c r="S585" s="28"/>
      <c r="T585" s="28"/>
      <c r="U585" s="29">
        <f t="shared" si="201"/>
        <v>0</v>
      </c>
      <c r="V585" s="28"/>
      <c r="W585" s="28"/>
      <c r="X585" s="28"/>
      <c r="Y585" s="29">
        <f t="shared" si="196"/>
        <v>0</v>
      </c>
      <c r="Z585" s="28"/>
      <c r="AA585" s="28"/>
      <c r="AB585" s="28"/>
      <c r="AC585" s="29">
        <f t="shared" si="197"/>
        <v>0</v>
      </c>
      <c r="AD585" s="67"/>
      <c r="AE585" s="184"/>
      <c r="AF585" s="350">
        <v>64008000</v>
      </c>
      <c r="AG585" s="7">
        <f t="shared" si="198"/>
        <v>64008000</v>
      </c>
      <c r="AH585" s="29">
        <f t="shared" si="199"/>
        <v>64008000</v>
      </c>
      <c r="AI585" s="109">
        <f t="shared" si="200"/>
        <v>2.8052246425432047E-2</v>
      </c>
      <c r="AJ585" s="109">
        <f t="shared" si="189"/>
        <v>6.7507062560978664E-3</v>
      </c>
    </row>
    <row r="586" spans="1:36" s="11" customFormat="1" ht="24.75" customHeight="1" outlineLevel="1" x14ac:dyDescent="0.25">
      <c r="A586" s="23">
        <v>13</v>
      </c>
      <c r="B586" s="23"/>
      <c r="C586" s="333" t="s">
        <v>1216</v>
      </c>
      <c r="D586" s="179"/>
      <c r="E586" s="18" t="s">
        <v>730</v>
      </c>
      <c r="F586" s="74" t="s">
        <v>751</v>
      </c>
      <c r="G586" s="176" t="s">
        <v>752</v>
      </c>
      <c r="H586" s="33"/>
      <c r="I586" s="33"/>
      <c r="J586" s="678"/>
      <c r="K586" s="350">
        <v>25199000</v>
      </c>
      <c r="L586" s="334"/>
      <c r="M586" s="28"/>
      <c r="N586" s="28"/>
      <c r="O586" s="28"/>
      <c r="P586" s="74"/>
      <c r="Q586" s="74"/>
      <c r="R586" s="28"/>
      <c r="S586" s="28"/>
      <c r="T586" s="28"/>
      <c r="U586" s="29">
        <f t="shared" si="201"/>
        <v>0</v>
      </c>
      <c r="V586" s="28"/>
      <c r="W586" s="28"/>
      <c r="X586" s="28"/>
      <c r="Y586" s="29">
        <f t="shared" si="196"/>
        <v>0</v>
      </c>
      <c r="Z586" s="28"/>
      <c r="AA586" s="28"/>
      <c r="AB586" s="28"/>
      <c r="AC586" s="29">
        <f t="shared" si="197"/>
        <v>0</v>
      </c>
      <c r="AD586" s="67"/>
      <c r="AE586" s="184"/>
      <c r="AF586" s="350">
        <v>25199000</v>
      </c>
      <c r="AG586" s="7">
        <f t="shared" si="198"/>
        <v>25199000</v>
      </c>
      <c r="AH586" s="29">
        <f t="shared" si="199"/>
        <v>25199000</v>
      </c>
      <c r="AI586" s="109">
        <f t="shared" si="200"/>
        <v>1.1043753244507907E-2</v>
      </c>
      <c r="AJ586" s="109">
        <f t="shared" si="189"/>
        <v>2.6576529019405408E-3</v>
      </c>
    </row>
    <row r="587" spans="1:36" s="11" customFormat="1" ht="24.75" customHeight="1" outlineLevel="1" x14ac:dyDescent="0.25">
      <c r="A587" s="23">
        <v>14</v>
      </c>
      <c r="B587" s="23"/>
      <c r="C587" s="333" t="s">
        <v>1217</v>
      </c>
      <c r="D587" s="179"/>
      <c r="E587" s="18" t="s">
        <v>1218</v>
      </c>
      <c r="F587" s="74" t="s">
        <v>751</v>
      </c>
      <c r="G587" s="176" t="s">
        <v>752</v>
      </c>
      <c r="H587" s="33"/>
      <c r="I587" s="33"/>
      <c r="J587" s="678"/>
      <c r="K587" s="350">
        <v>38405000</v>
      </c>
      <c r="L587" s="334"/>
      <c r="M587" s="28"/>
      <c r="N587" s="28"/>
      <c r="O587" s="28"/>
      <c r="P587" s="74"/>
      <c r="Q587" s="74"/>
      <c r="R587" s="28"/>
      <c r="S587" s="28"/>
      <c r="T587" s="28"/>
      <c r="U587" s="29">
        <f t="shared" si="201"/>
        <v>0</v>
      </c>
      <c r="V587" s="28"/>
      <c r="W587" s="28"/>
      <c r="X587" s="28"/>
      <c r="Y587" s="29">
        <f t="shared" si="196"/>
        <v>0</v>
      </c>
      <c r="Z587" s="28"/>
      <c r="AA587" s="28"/>
      <c r="AB587" s="28"/>
      <c r="AC587" s="29">
        <f t="shared" si="197"/>
        <v>0</v>
      </c>
      <c r="AD587" s="67"/>
      <c r="AE587" s="184"/>
      <c r="AF587" s="350">
        <v>38405000</v>
      </c>
      <c r="AG587" s="7">
        <f t="shared" si="198"/>
        <v>38405000</v>
      </c>
      <c r="AH587" s="29">
        <f t="shared" si="199"/>
        <v>38405000</v>
      </c>
      <c r="AI587" s="109">
        <f t="shared" si="200"/>
        <v>1.6831435507572767E-2</v>
      </c>
      <c r="AJ587" s="109">
        <f t="shared" si="189"/>
        <v>4.0504448469791052E-3</v>
      </c>
    </row>
    <row r="588" spans="1:36" s="11" customFormat="1" ht="24.75" customHeight="1" outlineLevel="1" x14ac:dyDescent="0.25">
      <c r="A588" s="23">
        <v>15</v>
      </c>
      <c r="B588" s="23"/>
      <c r="C588" s="333" t="s">
        <v>1219</v>
      </c>
      <c r="D588" s="179"/>
      <c r="E588" s="18" t="s">
        <v>720</v>
      </c>
      <c r="F588" s="74" t="s">
        <v>751</v>
      </c>
      <c r="G588" s="176" t="s">
        <v>752</v>
      </c>
      <c r="H588" s="33"/>
      <c r="I588" s="33"/>
      <c r="J588" s="678"/>
      <c r="K588" s="350">
        <v>64008000</v>
      </c>
      <c r="L588" s="334"/>
      <c r="M588" s="28"/>
      <c r="N588" s="28"/>
      <c r="O588" s="28"/>
      <c r="P588" s="74"/>
      <c r="Q588" s="74"/>
      <c r="R588" s="28"/>
      <c r="S588" s="28"/>
      <c r="T588" s="28"/>
      <c r="U588" s="29">
        <f t="shared" si="201"/>
        <v>0</v>
      </c>
      <c r="V588" s="28"/>
      <c r="W588" s="28"/>
      <c r="X588" s="28"/>
      <c r="Y588" s="29">
        <f t="shared" si="196"/>
        <v>0</v>
      </c>
      <c r="Z588" s="28"/>
      <c r="AA588" s="28"/>
      <c r="AB588" s="28"/>
      <c r="AC588" s="29">
        <f t="shared" si="197"/>
        <v>0</v>
      </c>
      <c r="AD588" s="67"/>
      <c r="AE588" s="184"/>
      <c r="AF588" s="350">
        <v>64008000</v>
      </c>
      <c r="AG588" s="7">
        <f t="shared" si="198"/>
        <v>64008000</v>
      </c>
      <c r="AH588" s="29">
        <f t="shared" si="199"/>
        <v>64008000</v>
      </c>
      <c r="AI588" s="109">
        <f t="shared" si="200"/>
        <v>2.8052246425432047E-2</v>
      </c>
      <c r="AJ588" s="109">
        <f t="shared" si="189"/>
        <v>6.7507062560978664E-3</v>
      </c>
    </row>
    <row r="589" spans="1:36" s="11" customFormat="1" ht="24.75" customHeight="1" outlineLevel="1" x14ac:dyDescent="0.25">
      <c r="A589" s="23">
        <v>16</v>
      </c>
      <c r="B589" s="23"/>
      <c r="C589" s="333" t="s">
        <v>1220</v>
      </c>
      <c r="D589" s="333"/>
      <c r="E589" s="18" t="s">
        <v>649</v>
      </c>
      <c r="F589" s="74" t="s">
        <v>751</v>
      </c>
      <c r="G589" s="176" t="s">
        <v>752</v>
      </c>
      <c r="H589" s="33"/>
      <c r="I589" s="33"/>
      <c r="J589" s="678"/>
      <c r="K589" s="350">
        <v>12802000</v>
      </c>
      <c r="L589" s="334"/>
      <c r="M589" s="28"/>
      <c r="N589" s="28"/>
      <c r="O589" s="28"/>
      <c r="P589" s="74"/>
      <c r="Q589" s="74"/>
      <c r="R589" s="28"/>
      <c r="S589" s="28"/>
      <c r="T589" s="28"/>
      <c r="U589" s="29">
        <f t="shared" si="201"/>
        <v>0</v>
      </c>
      <c r="V589" s="28"/>
      <c r="W589" s="28"/>
      <c r="X589" s="28"/>
      <c r="Y589" s="29">
        <f t="shared" si="196"/>
        <v>0</v>
      </c>
      <c r="Z589" s="28"/>
      <c r="AA589" s="28"/>
      <c r="AB589" s="28"/>
      <c r="AC589" s="29">
        <f t="shared" si="197"/>
        <v>0</v>
      </c>
      <c r="AD589" s="67"/>
      <c r="AE589" s="184"/>
      <c r="AF589" s="350">
        <v>12802000</v>
      </c>
      <c r="AG589" s="7">
        <f t="shared" si="198"/>
        <v>12802000</v>
      </c>
      <c r="AH589" s="29">
        <f t="shared" si="199"/>
        <v>12802000</v>
      </c>
      <c r="AI589" s="109">
        <f t="shared" si="200"/>
        <v>5.6106245897134897E-3</v>
      </c>
      <c r="AJ589" s="109">
        <f t="shared" si="189"/>
        <v>1.3501834378603439E-3</v>
      </c>
    </row>
    <row r="590" spans="1:36" s="11" customFormat="1" ht="24.75" customHeight="1" outlineLevel="1" x14ac:dyDescent="0.25">
      <c r="A590" s="23">
        <v>17</v>
      </c>
      <c r="B590" s="23"/>
      <c r="C590" s="333" t="s">
        <v>1221</v>
      </c>
      <c r="D590" s="179"/>
      <c r="E590" s="18" t="s">
        <v>651</v>
      </c>
      <c r="F590" s="74" t="s">
        <v>751</v>
      </c>
      <c r="G590" s="176" t="s">
        <v>752</v>
      </c>
      <c r="H590" s="33"/>
      <c r="I590" s="33"/>
      <c r="J590" s="678"/>
      <c r="K590" s="350">
        <v>12442000</v>
      </c>
      <c r="L590" s="334"/>
      <c r="M590" s="28"/>
      <c r="N590" s="28"/>
      <c r="O590" s="28"/>
      <c r="P590" s="74"/>
      <c r="Q590" s="74"/>
      <c r="R590" s="28"/>
      <c r="S590" s="28"/>
      <c r="T590" s="28"/>
      <c r="U590" s="29">
        <f t="shared" si="201"/>
        <v>0</v>
      </c>
      <c r="V590" s="28"/>
      <c r="W590" s="28"/>
      <c r="X590" s="28"/>
      <c r="Y590" s="29">
        <f t="shared" si="196"/>
        <v>0</v>
      </c>
      <c r="Z590" s="28"/>
      <c r="AA590" s="28"/>
      <c r="AB590" s="28"/>
      <c r="AC590" s="29">
        <f t="shared" si="197"/>
        <v>0</v>
      </c>
      <c r="AD590" s="67"/>
      <c r="AE590" s="184"/>
      <c r="AF590" s="350">
        <v>12442000</v>
      </c>
      <c r="AG590" s="7">
        <f t="shared" si="198"/>
        <v>12442000</v>
      </c>
      <c r="AH590" s="29">
        <f t="shared" si="199"/>
        <v>12442000</v>
      </c>
      <c r="AI590" s="109">
        <f t="shared" si="200"/>
        <v>5.4528504253409816E-3</v>
      </c>
      <c r="AJ590" s="109">
        <f t="shared" si="189"/>
        <v>1.3122154611668801E-3</v>
      </c>
    </row>
    <row r="591" spans="1:36" s="11" customFormat="1" ht="24.75" customHeight="1" outlineLevel="1" x14ac:dyDescent="0.25">
      <c r="A591" s="23">
        <v>18</v>
      </c>
      <c r="B591" s="23"/>
      <c r="C591" s="333" t="s">
        <v>1222</v>
      </c>
      <c r="D591" s="333"/>
      <c r="E591" s="18" t="s">
        <v>684</v>
      </c>
      <c r="F591" s="74" t="s">
        <v>751</v>
      </c>
      <c r="G591" s="176" t="s">
        <v>752</v>
      </c>
      <c r="H591" s="33"/>
      <c r="I591" s="33"/>
      <c r="J591" s="678"/>
      <c r="K591" s="350">
        <v>25603000</v>
      </c>
      <c r="L591" s="334"/>
      <c r="M591" s="28"/>
      <c r="N591" s="28"/>
      <c r="O591" s="28"/>
      <c r="P591" s="74"/>
      <c r="Q591" s="74"/>
      <c r="R591" s="28"/>
      <c r="S591" s="28"/>
      <c r="T591" s="28"/>
      <c r="U591" s="29">
        <f t="shared" si="201"/>
        <v>0</v>
      </c>
      <c r="V591" s="28"/>
      <c r="W591" s="28"/>
      <c r="X591" s="28"/>
      <c r="Y591" s="29">
        <f t="shared" si="196"/>
        <v>0</v>
      </c>
      <c r="Z591" s="28"/>
      <c r="AA591" s="28"/>
      <c r="AB591" s="28"/>
      <c r="AC591" s="29">
        <f t="shared" si="197"/>
        <v>0</v>
      </c>
      <c r="AD591" s="67"/>
      <c r="AE591" s="184"/>
      <c r="AF591" s="350">
        <v>25603000</v>
      </c>
      <c r="AG591" s="7">
        <f t="shared" ref="AG591:AG654" si="202">SUM(AD591:AF591)</f>
        <v>25603000</v>
      </c>
      <c r="AH591" s="29">
        <f t="shared" ref="AH591:AH654" si="203">SUM(U591,Y591,AC591,AG591)</f>
        <v>25603000</v>
      </c>
      <c r="AI591" s="109">
        <f t="shared" ref="AI591:AI654" si="204">IF(ISERROR(AH591/$J$573),0,AH591/$J$573)</f>
        <v>1.1220810917859278E-2</v>
      </c>
      <c r="AJ591" s="109">
        <f t="shared" ref="AJ591:AJ654" si="205">IF(ISERROR(AH591/$AH$676),"-",AH591/$AH$676)</f>
        <v>2.7002614091187612E-3</v>
      </c>
    </row>
    <row r="592" spans="1:36" s="11" customFormat="1" ht="24.75" customHeight="1" outlineLevel="1" x14ac:dyDescent="0.25">
      <c r="A592" s="23">
        <v>19</v>
      </c>
      <c r="B592" s="23"/>
      <c r="C592" s="333" t="s">
        <v>1223</v>
      </c>
      <c r="D592" s="333"/>
      <c r="E592" s="18" t="s">
        <v>664</v>
      </c>
      <c r="F592" s="74" t="s">
        <v>751</v>
      </c>
      <c r="G592" s="176" t="s">
        <v>752</v>
      </c>
      <c r="H592" s="33"/>
      <c r="I592" s="33"/>
      <c r="J592" s="678"/>
      <c r="K592" s="350">
        <v>12802000</v>
      </c>
      <c r="L592" s="334"/>
      <c r="M592" s="28"/>
      <c r="N592" s="28"/>
      <c r="O592" s="28"/>
      <c r="P592" s="74"/>
      <c r="Q592" s="74"/>
      <c r="R592" s="28"/>
      <c r="S592" s="28"/>
      <c r="T592" s="28"/>
      <c r="U592" s="29">
        <f t="shared" si="201"/>
        <v>0</v>
      </c>
      <c r="V592" s="28"/>
      <c r="W592" s="28"/>
      <c r="X592" s="28"/>
      <c r="Y592" s="29">
        <f t="shared" si="196"/>
        <v>0</v>
      </c>
      <c r="Z592" s="28"/>
      <c r="AA592" s="28"/>
      <c r="AB592" s="28"/>
      <c r="AC592" s="29">
        <f t="shared" si="197"/>
        <v>0</v>
      </c>
      <c r="AD592" s="67"/>
      <c r="AE592" s="184"/>
      <c r="AF592" s="350">
        <v>12802000</v>
      </c>
      <c r="AG592" s="7">
        <f t="shared" si="202"/>
        <v>12802000</v>
      </c>
      <c r="AH592" s="29">
        <f t="shared" si="203"/>
        <v>12802000</v>
      </c>
      <c r="AI592" s="109">
        <f t="shared" si="204"/>
        <v>5.6106245897134897E-3</v>
      </c>
      <c r="AJ592" s="109">
        <f t="shared" si="205"/>
        <v>1.3501834378603439E-3</v>
      </c>
    </row>
    <row r="593" spans="1:36" s="11" customFormat="1" ht="24.75" customHeight="1" outlineLevel="1" x14ac:dyDescent="0.25">
      <c r="A593" s="23">
        <v>20</v>
      </c>
      <c r="B593" s="23"/>
      <c r="C593" s="333" t="s">
        <v>1224</v>
      </c>
      <c r="D593" s="179"/>
      <c r="E593" s="18" t="s">
        <v>1225</v>
      </c>
      <c r="F593" s="74" t="s">
        <v>751</v>
      </c>
      <c r="G593" s="176" t="s">
        <v>752</v>
      </c>
      <c r="H593" s="33"/>
      <c r="I593" s="33"/>
      <c r="J593" s="678"/>
      <c r="K593" s="350">
        <v>12802000</v>
      </c>
      <c r="L593" s="334"/>
      <c r="M593" s="28"/>
      <c r="N593" s="28"/>
      <c r="O593" s="28"/>
      <c r="P593" s="74"/>
      <c r="Q593" s="74"/>
      <c r="R593" s="28"/>
      <c r="S593" s="28"/>
      <c r="T593" s="28"/>
      <c r="U593" s="29">
        <f t="shared" si="201"/>
        <v>0</v>
      </c>
      <c r="V593" s="28"/>
      <c r="W593" s="28"/>
      <c r="X593" s="28"/>
      <c r="Y593" s="29">
        <f t="shared" si="196"/>
        <v>0</v>
      </c>
      <c r="Z593" s="28"/>
      <c r="AA593" s="28"/>
      <c r="AB593" s="28"/>
      <c r="AC593" s="29">
        <f t="shared" si="197"/>
        <v>0</v>
      </c>
      <c r="AD593" s="67"/>
      <c r="AE593" s="184"/>
      <c r="AF593" s="350">
        <v>12802000</v>
      </c>
      <c r="AG593" s="7">
        <f t="shared" si="202"/>
        <v>12802000</v>
      </c>
      <c r="AH593" s="29">
        <f t="shared" si="203"/>
        <v>12802000</v>
      </c>
      <c r="AI593" s="109">
        <f t="shared" si="204"/>
        <v>5.6106245897134897E-3</v>
      </c>
      <c r="AJ593" s="109">
        <f t="shared" si="205"/>
        <v>1.3501834378603439E-3</v>
      </c>
    </row>
    <row r="594" spans="1:36" s="11" customFormat="1" ht="24.75" customHeight="1" outlineLevel="1" x14ac:dyDescent="0.25">
      <c r="A594" s="23">
        <v>21</v>
      </c>
      <c r="B594" s="23"/>
      <c r="C594" s="333" t="s">
        <v>1226</v>
      </c>
      <c r="D594" s="179"/>
      <c r="E594" s="18" t="s">
        <v>692</v>
      </c>
      <c r="F594" s="74" t="s">
        <v>751</v>
      </c>
      <c r="G594" s="176" t="s">
        <v>752</v>
      </c>
      <c r="H594" s="33"/>
      <c r="I594" s="33"/>
      <c r="J594" s="678"/>
      <c r="K594" s="350">
        <v>38405000</v>
      </c>
      <c r="L594" s="334"/>
      <c r="M594" s="28"/>
      <c r="N594" s="28"/>
      <c r="O594" s="28"/>
      <c r="P594" s="74"/>
      <c r="Q594" s="74"/>
      <c r="R594" s="28"/>
      <c r="S594" s="28"/>
      <c r="T594" s="28"/>
      <c r="U594" s="29">
        <f t="shared" si="201"/>
        <v>0</v>
      </c>
      <c r="V594" s="28"/>
      <c r="W594" s="28"/>
      <c r="X594" s="28"/>
      <c r="Y594" s="29">
        <f t="shared" si="196"/>
        <v>0</v>
      </c>
      <c r="Z594" s="28"/>
      <c r="AA594" s="28"/>
      <c r="AB594" s="28"/>
      <c r="AC594" s="29">
        <f t="shared" si="197"/>
        <v>0</v>
      </c>
      <c r="AD594" s="67"/>
      <c r="AE594" s="184"/>
      <c r="AF594" s="350">
        <v>38405000</v>
      </c>
      <c r="AG594" s="7">
        <f t="shared" si="202"/>
        <v>38405000</v>
      </c>
      <c r="AH594" s="29">
        <f t="shared" si="203"/>
        <v>38405000</v>
      </c>
      <c r="AI594" s="109">
        <f t="shared" si="204"/>
        <v>1.6831435507572767E-2</v>
      </c>
      <c r="AJ594" s="109">
        <f t="shared" si="205"/>
        <v>4.0504448469791052E-3</v>
      </c>
    </row>
    <row r="595" spans="1:36" s="11" customFormat="1" ht="24.75" customHeight="1" outlineLevel="1" x14ac:dyDescent="0.25">
      <c r="A595" s="23">
        <v>22</v>
      </c>
      <c r="B595" s="23"/>
      <c r="C595" s="333" t="s">
        <v>1227</v>
      </c>
      <c r="D595" s="333"/>
      <c r="E595" s="18" t="s">
        <v>674</v>
      </c>
      <c r="F595" s="74" t="s">
        <v>751</v>
      </c>
      <c r="G595" s="176" t="s">
        <v>752</v>
      </c>
      <c r="H595" s="33"/>
      <c r="I595" s="33"/>
      <c r="J595" s="678"/>
      <c r="K595" s="350">
        <v>12802000</v>
      </c>
      <c r="L595" s="334"/>
      <c r="M595" s="28"/>
      <c r="N595" s="28"/>
      <c r="O595" s="28"/>
      <c r="P595" s="74"/>
      <c r="Q595" s="74"/>
      <c r="R595" s="28"/>
      <c r="S595" s="28"/>
      <c r="T595" s="28"/>
      <c r="U595" s="29">
        <f t="shared" si="201"/>
        <v>0</v>
      </c>
      <c r="V595" s="28"/>
      <c r="W595" s="28"/>
      <c r="X595" s="28"/>
      <c r="Y595" s="29">
        <f t="shared" si="196"/>
        <v>0</v>
      </c>
      <c r="Z595" s="28"/>
      <c r="AA595" s="28"/>
      <c r="AB595" s="28"/>
      <c r="AC595" s="29">
        <f t="shared" si="197"/>
        <v>0</v>
      </c>
      <c r="AD595" s="67"/>
      <c r="AE595" s="184"/>
      <c r="AF595" s="350">
        <v>12802000</v>
      </c>
      <c r="AG595" s="7">
        <f t="shared" si="202"/>
        <v>12802000</v>
      </c>
      <c r="AH595" s="29">
        <f t="shared" si="203"/>
        <v>12802000</v>
      </c>
      <c r="AI595" s="109">
        <f t="shared" si="204"/>
        <v>5.6106245897134897E-3</v>
      </c>
      <c r="AJ595" s="109">
        <f t="shared" si="205"/>
        <v>1.3501834378603439E-3</v>
      </c>
    </row>
    <row r="596" spans="1:36" s="11" customFormat="1" ht="24.75" customHeight="1" outlineLevel="1" x14ac:dyDescent="0.25">
      <c r="A596" s="23">
        <v>23</v>
      </c>
      <c r="B596" s="23"/>
      <c r="C596" s="333" t="s">
        <v>1228</v>
      </c>
      <c r="D596" s="333"/>
      <c r="E596" s="18" t="s">
        <v>655</v>
      </c>
      <c r="F596" s="74" t="s">
        <v>751</v>
      </c>
      <c r="G596" s="176" t="s">
        <v>752</v>
      </c>
      <c r="H596" s="33"/>
      <c r="I596" s="33"/>
      <c r="J596" s="678"/>
      <c r="K596" s="350">
        <v>25603000</v>
      </c>
      <c r="L596" s="334"/>
      <c r="M596" s="28"/>
      <c r="N596" s="28"/>
      <c r="O596" s="28"/>
      <c r="P596" s="74"/>
      <c r="Q596" s="74"/>
      <c r="R596" s="28"/>
      <c r="S596" s="28"/>
      <c r="T596" s="28"/>
      <c r="U596" s="29">
        <f t="shared" si="201"/>
        <v>0</v>
      </c>
      <c r="V596" s="28"/>
      <c r="W596" s="28"/>
      <c r="X596" s="28"/>
      <c r="Y596" s="29">
        <f t="shared" si="196"/>
        <v>0</v>
      </c>
      <c r="Z596" s="28"/>
      <c r="AA596" s="28"/>
      <c r="AB596" s="28"/>
      <c r="AC596" s="29">
        <f t="shared" si="197"/>
        <v>0</v>
      </c>
      <c r="AD596" s="67"/>
      <c r="AE596" s="184"/>
      <c r="AF596" s="350">
        <v>25603000</v>
      </c>
      <c r="AG596" s="7">
        <f t="shared" si="202"/>
        <v>25603000</v>
      </c>
      <c r="AH596" s="29">
        <f t="shared" si="203"/>
        <v>25603000</v>
      </c>
      <c r="AI596" s="109">
        <f t="shared" si="204"/>
        <v>1.1220810917859278E-2</v>
      </c>
      <c r="AJ596" s="109">
        <f t="shared" si="205"/>
        <v>2.7002614091187612E-3</v>
      </c>
    </row>
    <row r="597" spans="1:36" s="11" customFormat="1" ht="24.75" customHeight="1" outlineLevel="1" x14ac:dyDescent="0.25">
      <c r="A597" s="23">
        <v>24</v>
      </c>
      <c r="B597" s="23"/>
      <c r="C597" s="333" t="s">
        <v>1229</v>
      </c>
      <c r="D597" s="333"/>
      <c r="E597" s="18" t="s">
        <v>698</v>
      </c>
      <c r="F597" s="74" t="s">
        <v>751</v>
      </c>
      <c r="G597" s="176" t="s">
        <v>752</v>
      </c>
      <c r="H597" s="33"/>
      <c r="I597" s="33"/>
      <c r="J597" s="678"/>
      <c r="K597" s="350">
        <v>12600000</v>
      </c>
      <c r="L597" s="334"/>
      <c r="M597" s="28"/>
      <c r="N597" s="28"/>
      <c r="O597" s="28"/>
      <c r="P597" s="74"/>
      <c r="Q597" s="74"/>
      <c r="R597" s="28"/>
      <c r="S597" s="28"/>
      <c r="T597" s="28"/>
      <c r="U597" s="29">
        <f t="shared" si="201"/>
        <v>0</v>
      </c>
      <c r="V597" s="28"/>
      <c r="W597" s="28"/>
      <c r="X597" s="28"/>
      <c r="Y597" s="29">
        <f t="shared" si="196"/>
        <v>0</v>
      </c>
      <c r="Z597" s="28"/>
      <c r="AA597" s="28"/>
      <c r="AB597" s="28"/>
      <c r="AC597" s="29">
        <f t="shared" si="197"/>
        <v>0</v>
      </c>
      <c r="AD597" s="67"/>
      <c r="AE597" s="184"/>
      <c r="AF597" s="350">
        <v>12600000</v>
      </c>
      <c r="AG597" s="7">
        <f t="shared" si="202"/>
        <v>12600000</v>
      </c>
      <c r="AH597" s="29">
        <f t="shared" si="203"/>
        <v>12600000</v>
      </c>
      <c r="AI597" s="109">
        <f t="shared" si="204"/>
        <v>5.5220957530378043E-3</v>
      </c>
      <c r="AJ597" s="109">
        <f t="shared" si="205"/>
        <v>1.3288791842712335E-3</v>
      </c>
    </row>
    <row r="598" spans="1:36" s="11" customFormat="1" ht="24.75" customHeight="1" outlineLevel="1" x14ac:dyDescent="0.25">
      <c r="A598" s="23">
        <v>25</v>
      </c>
      <c r="B598" s="23"/>
      <c r="C598" s="333" t="s">
        <v>1230</v>
      </c>
      <c r="D598" s="333"/>
      <c r="E598" s="18" t="s">
        <v>1231</v>
      </c>
      <c r="F598" s="74" t="s">
        <v>751</v>
      </c>
      <c r="G598" s="176" t="s">
        <v>752</v>
      </c>
      <c r="H598" s="33"/>
      <c r="I598" s="33"/>
      <c r="J598" s="678"/>
      <c r="K598" s="350">
        <v>25603000</v>
      </c>
      <c r="L598" s="334"/>
      <c r="M598" s="28"/>
      <c r="N598" s="28"/>
      <c r="O598" s="28"/>
      <c r="P598" s="74"/>
      <c r="Q598" s="74"/>
      <c r="R598" s="28"/>
      <c r="S598" s="28"/>
      <c r="T598" s="28"/>
      <c r="U598" s="29">
        <f t="shared" si="201"/>
        <v>0</v>
      </c>
      <c r="V598" s="28"/>
      <c r="W598" s="28"/>
      <c r="X598" s="28"/>
      <c r="Y598" s="29">
        <f t="shared" si="196"/>
        <v>0</v>
      </c>
      <c r="Z598" s="28"/>
      <c r="AA598" s="28"/>
      <c r="AB598" s="28"/>
      <c r="AC598" s="29">
        <f t="shared" si="197"/>
        <v>0</v>
      </c>
      <c r="AD598" s="67"/>
      <c r="AE598" s="184"/>
      <c r="AF598" s="350">
        <v>25603000</v>
      </c>
      <c r="AG598" s="7">
        <f t="shared" si="202"/>
        <v>25603000</v>
      </c>
      <c r="AH598" s="29">
        <f t="shared" si="203"/>
        <v>25603000</v>
      </c>
      <c r="AI598" s="109">
        <f t="shared" si="204"/>
        <v>1.1220810917859278E-2</v>
      </c>
      <c r="AJ598" s="109">
        <f t="shared" si="205"/>
        <v>2.7002614091187612E-3</v>
      </c>
    </row>
    <row r="599" spans="1:36" s="11" customFormat="1" ht="24.75" customHeight="1" outlineLevel="1" x14ac:dyDescent="0.25">
      <c r="A599" s="23">
        <v>26</v>
      </c>
      <c r="B599" s="23"/>
      <c r="C599" s="333" t="s">
        <v>1232</v>
      </c>
      <c r="D599" s="333"/>
      <c r="E599" s="18" t="s">
        <v>681</v>
      </c>
      <c r="F599" s="74" t="s">
        <v>751</v>
      </c>
      <c r="G599" s="176" t="s">
        <v>752</v>
      </c>
      <c r="H599" s="33"/>
      <c r="I599" s="33"/>
      <c r="J599" s="678"/>
      <c r="K599" s="350">
        <v>38405000</v>
      </c>
      <c r="L599" s="334"/>
      <c r="M599" s="28"/>
      <c r="N599" s="28"/>
      <c r="O599" s="28"/>
      <c r="P599" s="74"/>
      <c r="Q599" s="74"/>
      <c r="R599" s="28"/>
      <c r="S599" s="28"/>
      <c r="T599" s="28"/>
      <c r="U599" s="29">
        <f t="shared" si="201"/>
        <v>0</v>
      </c>
      <c r="V599" s="28"/>
      <c r="W599" s="28"/>
      <c r="X599" s="28"/>
      <c r="Y599" s="29">
        <f t="shared" si="196"/>
        <v>0</v>
      </c>
      <c r="Z599" s="28"/>
      <c r="AA599" s="28"/>
      <c r="AB599" s="28"/>
      <c r="AC599" s="29">
        <f t="shared" si="197"/>
        <v>0</v>
      </c>
      <c r="AD599" s="67"/>
      <c r="AE599" s="184"/>
      <c r="AF599" s="350">
        <v>38405000</v>
      </c>
      <c r="AG599" s="7">
        <f t="shared" si="202"/>
        <v>38405000</v>
      </c>
      <c r="AH599" s="29">
        <f t="shared" si="203"/>
        <v>38405000</v>
      </c>
      <c r="AI599" s="109">
        <f t="shared" si="204"/>
        <v>1.6831435507572767E-2</v>
      </c>
      <c r="AJ599" s="109">
        <f t="shared" si="205"/>
        <v>4.0504448469791052E-3</v>
      </c>
    </row>
    <row r="600" spans="1:36" s="11" customFormat="1" ht="24.75" customHeight="1" outlineLevel="1" x14ac:dyDescent="0.25">
      <c r="A600" s="23">
        <v>27</v>
      </c>
      <c r="B600" s="23"/>
      <c r="C600" s="333" t="s">
        <v>1233</v>
      </c>
      <c r="D600" s="333"/>
      <c r="E600" s="18" t="s">
        <v>1234</v>
      </c>
      <c r="F600" s="74" t="s">
        <v>751</v>
      </c>
      <c r="G600" s="176" t="s">
        <v>752</v>
      </c>
      <c r="H600" s="33"/>
      <c r="I600" s="33"/>
      <c r="J600" s="678"/>
      <c r="K600" s="350">
        <v>25603000</v>
      </c>
      <c r="L600" s="334"/>
      <c r="M600" s="28"/>
      <c r="N600" s="28"/>
      <c r="O600" s="28"/>
      <c r="P600" s="74"/>
      <c r="Q600" s="74"/>
      <c r="R600" s="28"/>
      <c r="S600" s="28"/>
      <c r="T600" s="28"/>
      <c r="U600" s="29">
        <f t="shared" si="201"/>
        <v>0</v>
      </c>
      <c r="V600" s="28"/>
      <c r="W600" s="28"/>
      <c r="X600" s="28"/>
      <c r="Y600" s="29">
        <f t="shared" si="196"/>
        <v>0</v>
      </c>
      <c r="Z600" s="28"/>
      <c r="AA600" s="28"/>
      <c r="AB600" s="28"/>
      <c r="AC600" s="29">
        <f t="shared" si="197"/>
        <v>0</v>
      </c>
      <c r="AD600" s="67"/>
      <c r="AE600" s="184"/>
      <c r="AF600" s="350">
        <v>25603000</v>
      </c>
      <c r="AG600" s="7">
        <f t="shared" si="202"/>
        <v>25603000</v>
      </c>
      <c r="AH600" s="29">
        <f t="shared" si="203"/>
        <v>25603000</v>
      </c>
      <c r="AI600" s="109">
        <f t="shared" si="204"/>
        <v>1.1220810917859278E-2</v>
      </c>
      <c r="AJ600" s="109">
        <f t="shared" si="205"/>
        <v>2.7002614091187612E-3</v>
      </c>
    </row>
    <row r="601" spans="1:36" s="11" customFormat="1" ht="24.75" customHeight="1" outlineLevel="1" x14ac:dyDescent="0.25">
      <c r="A601" s="23">
        <v>28</v>
      </c>
      <c r="B601" s="23"/>
      <c r="C601" s="333" t="s">
        <v>1235</v>
      </c>
      <c r="D601" s="333"/>
      <c r="E601" s="18" t="s">
        <v>713</v>
      </c>
      <c r="F601" s="74" t="s">
        <v>751</v>
      </c>
      <c r="G601" s="176" t="s">
        <v>752</v>
      </c>
      <c r="H601" s="33"/>
      <c r="I601" s="33"/>
      <c r="J601" s="678"/>
      <c r="K601" s="350">
        <v>25603000</v>
      </c>
      <c r="L601" s="334"/>
      <c r="M601" s="28"/>
      <c r="N601" s="28"/>
      <c r="O601" s="28"/>
      <c r="P601" s="74"/>
      <c r="Q601" s="74"/>
      <c r="R601" s="28"/>
      <c r="S601" s="28"/>
      <c r="T601" s="28"/>
      <c r="U601" s="29">
        <f t="shared" si="201"/>
        <v>0</v>
      </c>
      <c r="V601" s="28"/>
      <c r="W601" s="28"/>
      <c r="X601" s="28"/>
      <c r="Y601" s="29">
        <f t="shared" si="196"/>
        <v>0</v>
      </c>
      <c r="Z601" s="28"/>
      <c r="AA601" s="28"/>
      <c r="AB601" s="28"/>
      <c r="AC601" s="29">
        <f t="shared" si="197"/>
        <v>0</v>
      </c>
      <c r="AD601" s="67"/>
      <c r="AE601" s="184"/>
      <c r="AF601" s="350">
        <v>25603000</v>
      </c>
      <c r="AG601" s="7">
        <f t="shared" si="202"/>
        <v>25603000</v>
      </c>
      <c r="AH601" s="29">
        <f t="shared" si="203"/>
        <v>25603000</v>
      </c>
      <c r="AI601" s="109">
        <f t="shared" si="204"/>
        <v>1.1220810917859278E-2</v>
      </c>
      <c r="AJ601" s="109">
        <f t="shared" si="205"/>
        <v>2.7002614091187612E-3</v>
      </c>
    </row>
    <row r="602" spans="1:36" s="11" customFormat="1" ht="24.75" customHeight="1" outlineLevel="1" x14ac:dyDescent="0.25">
      <c r="A602" s="23">
        <v>29</v>
      </c>
      <c r="B602" s="23"/>
      <c r="C602" s="333" t="s">
        <v>1217</v>
      </c>
      <c r="D602" s="333"/>
      <c r="E602" s="18" t="s">
        <v>666</v>
      </c>
      <c r="F602" s="74" t="s">
        <v>751</v>
      </c>
      <c r="G602" s="176" t="s">
        <v>752</v>
      </c>
      <c r="H602" s="33"/>
      <c r="I602" s="33"/>
      <c r="J602" s="678"/>
      <c r="K602" s="350">
        <v>38405000</v>
      </c>
      <c r="L602" s="334"/>
      <c r="M602" s="28"/>
      <c r="N602" s="28"/>
      <c r="O602" s="28"/>
      <c r="P602" s="74"/>
      <c r="Q602" s="74"/>
      <c r="R602" s="28"/>
      <c r="S602" s="28"/>
      <c r="T602" s="28"/>
      <c r="U602" s="29">
        <f t="shared" si="201"/>
        <v>0</v>
      </c>
      <c r="V602" s="28"/>
      <c r="W602" s="28"/>
      <c r="X602" s="28"/>
      <c r="Y602" s="29">
        <f t="shared" si="196"/>
        <v>0</v>
      </c>
      <c r="Z602" s="28"/>
      <c r="AA602" s="28"/>
      <c r="AB602" s="28"/>
      <c r="AC602" s="29">
        <f t="shared" si="197"/>
        <v>0</v>
      </c>
      <c r="AD602" s="67"/>
      <c r="AE602" s="184"/>
      <c r="AF602" s="350">
        <v>38405000</v>
      </c>
      <c r="AG602" s="7">
        <f t="shared" si="202"/>
        <v>38405000</v>
      </c>
      <c r="AH602" s="29">
        <f t="shared" si="203"/>
        <v>38405000</v>
      </c>
      <c r="AI602" s="109">
        <f t="shared" si="204"/>
        <v>1.6831435507572767E-2</v>
      </c>
      <c r="AJ602" s="109">
        <f t="shared" si="205"/>
        <v>4.0504448469791052E-3</v>
      </c>
    </row>
    <row r="603" spans="1:36" s="11" customFormat="1" ht="24.75" customHeight="1" outlineLevel="1" x14ac:dyDescent="0.25">
      <c r="A603" s="23">
        <v>30</v>
      </c>
      <c r="B603" s="23"/>
      <c r="C603" s="333" t="s">
        <v>1236</v>
      </c>
      <c r="D603" s="333"/>
      <c r="E603" s="18" t="s">
        <v>717</v>
      </c>
      <c r="F603" s="74" t="s">
        <v>751</v>
      </c>
      <c r="G603" s="176" t="s">
        <v>752</v>
      </c>
      <c r="H603" s="33"/>
      <c r="I603" s="33"/>
      <c r="J603" s="678"/>
      <c r="K603" s="350">
        <v>12600000</v>
      </c>
      <c r="L603" s="334"/>
      <c r="M603" s="28"/>
      <c r="N603" s="28"/>
      <c r="O603" s="28"/>
      <c r="P603" s="74"/>
      <c r="Q603" s="74"/>
      <c r="R603" s="28"/>
      <c r="S603" s="28"/>
      <c r="T603" s="28"/>
      <c r="U603" s="29">
        <f t="shared" si="201"/>
        <v>0</v>
      </c>
      <c r="V603" s="28"/>
      <c r="W603" s="28"/>
      <c r="X603" s="28"/>
      <c r="Y603" s="29">
        <f t="shared" si="196"/>
        <v>0</v>
      </c>
      <c r="Z603" s="28"/>
      <c r="AA603" s="28"/>
      <c r="AB603" s="28"/>
      <c r="AC603" s="29">
        <f t="shared" si="197"/>
        <v>0</v>
      </c>
      <c r="AD603" s="67"/>
      <c r="AE603" s="184"/>
      <c r="AF603" s="350">
        <v>12600000</v>
      </c>
      <c r="AG603" s="7">
        <f t="shared" si="202"/>
        <v>12600000</v>
      </c>
      <c r="AH603" s="29">
        <f t="shared" si="203"/>
        <v>12600000</v>
      </c>
      <c r="AI603" s="109">
        <f t="shared" si="204"/>
        <v>5.5220957530378043E-3</v>
      </c>
      <c r="AJ603" s="109">
        <f t="shared" si="205"/>
        <v>1.3288791842712335E-3</v>
      </c>
    </row>
    <row r="604" spans="1:36" s="11" customFormat="1" ht="24.75" customHeight="1" outlineLevel="1" x14ac:dyDescent="0.25">
      <c r="A604" s="23">
        <v>31</v>
      </c>
      <c r="B604" s="23"/>
      <c r="C604" s="333" t="s">
        <v>1237</v>
      </c>
      <c r="D604" s="333"/>
      <c r="E604" s="18" t="s">
        <v>676</v>
      </c>
      <c r="F604" s="74" t="s">
        <v>751</v>
      </c>
      <c r="G604" s="176" t="s">
        <v>752</v>
      </c>
      <c r="H604" s="33"/>
      <c r="I604" s="33"/>
      <c r="J604" s="678"/>
      <c r="K604" s="350">
        <v>12600000</v>
      </c>
      <c r="L604" s="334"/>
      <c r="M604" s="28"/>
      <c r="N604" s="28"/>
      <c r="O604" s="28"/>
      <c r="P604" s="74"/>
      <c r="Q604" s="74"/>
      <c r="R604" s="28"/>
      <c r="S604" s="28"/>
      <c r="T604" s="28"/>
      <c r="U604" s="29">
        <f t="shared" si="201"/>
        <v>0</v>
      </c>
      <c r="V604" s="28"/>
      <c r="W604" s="28"/>
      <c r="X604" s="28"/>
      <c r="Y604" s="29">
        <f t="shared" si="196"/>
        <v>0</v>
      </c>
      <c r="Z604" s="28"/>
      <c r="AA604" s="28"/>
      <c r="AB604" s="28"/>
      <c r="AC604" s="29">
        <f t="shared" si="197"/>
        <v>0</v>
      </c>
      <c r="AD604" s="67"/>
      <c r="AE604" s="184"/>
      <c r="AF604" s="350">
        <v>12600000</v>
      </c>
      <c r="AG604" s="7">
        <f t="shared" si="202"/>
        <v>12600000</v>
      </c>
      <c r="AH604" s="29">
        <f t="shared" si="203"/>
        <v>12600000</v>
      </c>
      <c r="AI604" s="109">
        <f t="shared" si="204"/>
        <v>5.5220957530378043E-3</v>
      </c>
      <c r="AJ604" s="109">
        <f t="shared" si="205"/>
        <v>1.3288791842712335E-3</v>
      </c>
    </row>
    <row r="605" spans="1:36" s="11" customFormat="1" ht="24.75" customHeight="1" outlineLevel="1" x14ac:dyDescent="0.25">
      <c r="A605" s="23">
        <v>32</v>
      </c>
      <c r="B605" s="23"/>
      <c r="C605" s="333" t="s">
        <v>1238</v>
      </c>
      <c r="D605" s="333"/>
      <c r="E605" s="18" t="s">
        <v>703</v>
      </c>
      <c r="F605" s="74" t="s">
        <v>751</v>
      </c>
      <c r="G605" s="176" t="s">
        <v>752</v>
      </c>
      <c r="H605" s="33"/>
      <c r="I605" s="33"/>
      <c r="J605" s="678"/>
      <c r="K605" s="350">
        <v>25603000</v>
      </c>
      <c r="L605" s="334"/>
      <c r="M605" s="28"/>
      <c r="N605" s="28"/>
      <c r="O605" s="28"/>
      <c r="P605" s="74"/>
      <c r="Q605" s="74"/>
      <c r="R605" s="28"/>
      <c r="S605" s="28"/>
      <c r="T605" s="28"/>
      <c r="U605" s="29">
        <f t="shared" si="201"/>
        <v>0</v>
      </c>
      <c r="V605" s="28"/>
      <c r="W605" s="28"/>
      <c r="X605" s="28"/>
      <c r="Y605" s="29">
        <f t="shared" si="196"/>
        <v>0</v>
      </c>
      <c r="Z605" s="28"/>
      <c r="AA605" s="28"/>
      <c r="AB605" s="28"/>
      <c r="AC605" s="29">
        <f t="shared" si="197"/>
        <v>0</v>
      </c>
      <c r="AD605" s="67"/>
      <c r="AE605" s="184"/>
      <c r="AF605" s="350">
        <v>25603000</v>
      </c>
      <c r="AG605" s="7">
        <f t="shared" si="202"/>
        <v>25603000</v>
      </c>
      <c r="AH605" s="29">
        <f t="shared" si="203"/>
        <v>25603000</v>
      </c>
      <c r="AI605" s="109">
        <f t="shared" si="204"/>
        <v>1.1220810917859278E-2</v>
      </c>
      <c r="AJ605" s="109">
        <f t="shared" si="205"/>
        <v>2.7002614091187612E-3</v>
      </c>
    </row>
    <row r="606" spans="1:36" s="11" customFormat="1" ht="24.75" customHeight="1" outlineLevel="1" x14ac:dyDescent="0.25">
      <c r="A606" s="23">
        <v>33</v>
      </c>
      <c r="B606" s="23"/>
      <c r="C606" s="333" t="s">
        <v>1239</v>
      </c>
      <c r="D606" s="333"/>
      <c r="E606" s="18" t="s">
        <v>727</v>
      </c>
      <c r="F606" s="74" t="s">
        <v>751</v>
      </c>
      <c r="G606" s="176" t="s">
        <v>752</v>
      </c>
      <c r="H606" s="33"/>
      <c r="I606" s="33"/>
      <c r="J606" s="678"/>
      <c r="K606" s="350">
        <v>12600000</v>
      </c>
      <c r="L606" s="74"/>
      <c r="M606" s="28"/>
      <c r="N606" s="28"/>
      <c r="O606" s="28"/>
      <c r="P606" s="74"/>
      <c r="Q606" s="74"/>
      <c r="R606" s="28"/>
      <c r="S606" s="28"/>
      <c r="T606" s="28"/>
      <c r="U606" s="29">
        <f t="shared" si="201"/>
        <v>0</v>
      </c>
      <c r="V606" s="28"/>
      <c r="W606" s="28"/>
      <c r="X606" s="28"/>
      <c r="Y606" s="29">
        <f t="shared" si="196"/>
        <v>0</v>
      </c>
      <c r="Z606" s="28"/>
      <c r="AA606" s="28"/>
      <c r="AB606" s="28"/>
      <c r="AC606" s="29">
        <f t="shared" si="197"/>
        <v>0</v>
      </c>
      <c r="AD606" s="67"/>
      <c r="AE606" s="79"/>
      <c r="AF606" s="350">
        <v>12600000</v>
      </c>
      <c r="AG606" s="7">
        <f t="shared" si="202"/>
        <v>12600000</v>
      </c>
      <c r="AH606" s="29">
        <f t="shared" si="203"/>
        <v>12600000</v>
      </c>
      <c r="AI606" s="109">
        <f t="shared" si="204"/>
        <v>5.5220957530378043E-3</v>
      </c>
      <c r="AJ606" s="109">
        <f t="shared" si="205"/>
        <v>1.3288791842712335E-3</v>
      </c>
    </row>
    <row r="607" spans="1:36" s="11" customFormat="1" ht="24.75" customHeight="1" outlineLevel="1" x14ac:dyDescent="0.25">
      <c r="A607" s="23">
        <v>34</v>
      </c>
      <c r="B607" s="23"/>
      <c r="C607" s="333" t="s">
        <v>1240</v>
      </c>
      <c r="D607" s="333"/>
      <c r="E607" s="18" t="s">
        <v>1241</v>
      </c>
      <c r="F607" s="74" t="s">
        <v>751</v>
      </c>
      <c r="G607" s="176" t="s">
        <v>752</v>
      </c>
      <c r="H607" s="33"/>
      <c r="I607" s="33"/>
      <c r="J607" s="678"/>
      <c r="K607" s="350">
        <v>12802000</v>
      </c>
      <c r="L607" s="74"/>
      <c r="M607" s="28"/>
      <c r="N607" s="28"/>
      <c r="O607" s="28"/>
      <c r="P607" s="74"/>
      <c r="Q607" s="74"/>
      <c r="R607" s="28"/>
      <c r="S607" s="28"/>
      <c r="T607" s="28"/>
      <c r="U607" s="29">
        <f t="shared" si="201"/>
        <v>0</v>
      </c>
      <c r="V607" s="28"/>
      <c r="W607" s="28"/>
      <c r="X607" s="28"/>
      <c r="Y607" s="29">
        <f t="shared" si="196"/>
        <v>0</v>
      </c>
      <c r="Z607" s="28"/>
      <c r="AA607" s="28"/>
      <c r="AB607" s="28"/>
      <c r="AC607" s="29">
        <f t="shared" si="197"/>
        <v>0</v>
      </c>
      <c r="AD607" s="67"/>
      <c r="AE607" s="79"/>
      <c r="AF607" s="350">
        <v>12802000</v>
      </c>
      <c r="AG607" s="7">
        <f t="shared" si="202"/>
        <v>12802000</v>
      </c>
      <c r="AH607" s="29">
        <f t="shared" si="203"/>
        <v>12802000</v>
      </c>
      <c r="AI607" s="109">
        <f t="shared" si="204"/>
        <v>5.6106245897134897E-3</v>
      </c>
      <c r="AJ607" s="109">
        <f t="shared" si="205"/>
        <v>1.3501834378603439E-3</v>
      </c>
    </row>
    <row r="608" spans="1:36" s="11" customFormat="1" ht="24.75" customHeight="1" outlineLevel="1" x14ac:dyDescent="0.25">
      <c r="A608" s="23">
        <v>35</v>
      </c>
      <c r="B608" s="23"/>
      <c r="C608" s="333" t="s">
        <v>1242</v>
      </c>
      <c r="D608" s="333"/>
      <c r="E608" s="18" t="s">
        <v>660</v>
      </c>
      <c r="F608" s="74" t="s">
        <v>751</v>
      </c>
      <c r="G608" s="176" t="s">
        <v>752</v>
      </c>
      <c r="H608" s="33"/>
      <c r="I608" s="33"/>
      <c r="J608" s="678"/>
      <c r="K608" s="350">
        <v>12712000</v>
      </c>
      <c r="L608" s="74"/>
      <c r="M608" s="28"/>
      <c r="N608" s="28"/>
      <c r="O608" s="28"/>
      <c r="P608" s="74"/>
      <c r="Q608" s="74"/>
      <c r="R608" s="28"/>
      <c r="S608" s="28"/>
      <c r="T608" s="28"/>
      <c r="U608" s="29">
        <f t="shared" si="201"/>
        <v>0</v>
      </c>
      <c r="V608" s="28"/>
      <c r="W608" s="28"/>
      <c r="X608" s="28"/>
      <c r="Y608" s="29">
        <f t="shared" si="196"/>
        <v>0</v>
      </c>
      <c r="Z608" s="28"/>
      <c r="AA608" s="28"/>
      <c r="AB608" s="28"/>
      <c r="AC608" s="29">
        <f t="shared" si="197"/>
        <v>0</v>
      </c>
      <c r="AD608" s="67"/>
      <c r="AE608" s="79"/>
      <c r="AF608" s="350">
        <v>12712000</v>
      </c>
      <c r="AG608" s="7">
        <f t="shared" si="202"/>
        <v>12712000</v>
      </c>
      <c r="AH608" s="29">
        <f t="shared" si="203"/>
        <v>12712000</v>
      </c>
      <c r="AI608" s="109">
        <f t="shared" si="204"/>
        <v>5.5711810486203626E-3</v>
      </c>
      <c r="AJ608" s="109">
        <f t="shared" si="205"/>
        <v>1.340691443686978E-3</v>
      </c>
    </row>
    <row r="609" spans="1:36" s="11" customFormat="1" ht="24.75" customHeight="1" outlineLevel="1" x14ac:dyDescent="0.25">
      <c r="A609" s="23">
        <v>36</v>
      </c>
      <c r="B609" s="23"/>
      <c r="C609" s="333" t="s">
        <v>1243</v>
      </c>
      <c r="D609" s="333"/>
      <c r="E609" s="18" t="s">
        <v>1244</v>
      </c>
      <c r="F609" s="74" t="s">
        <v>751</v>
      </c>
      <c r="G609" s="176" t="s">
        <v>752</v>
      </c>
      <c r="H609" s="33"/>
      <c r="I609" s="33"/>
      <c r="J609" s="678"/>
      <c r="K609" s="350">
        <v>12802000</v>
      </c>
      <c r="L609" s="74"/>
      <c r="M609" s="28"/>
      <c r="N609" s="28"/>
      <c r="O609" s="28"/>
      <c r="P609" s="74"/>
      <c r="Q609" s="74"/>
      <c r="R609" s="28"/>
      <c r="S609" s="28"/>
      <c r="T609" s="28"/>
      <c r="U609" s="29">
        <f t="shared" si="201"/>
        <v>0</v>
      </c>
      <c r="V609" s="28"/>
      <c r="W609" s="28"/>
      <c r="X609" s="28"/>
      <c r="Y609" s="29">
        <f t="shared" si="196"/>
        <v>0</v>
      </c>
      <c r="Z609" s="28"/>
      <c r="AA609" s="28"/>
      <c r="AB609" s="28"/>
      <c r="AC609" s="29">
        <f t="shared" si="197"/>
        <v>0</v>
      </c>
      <c r="AD609" s="67"/>
      <c r="AE609" s="79"/>
      <c r="AF609" s="350">
        <v>12802000</v>
      </c>
      <c r="AG609" s="7">
        <f t="shared" si="202"/>
        <v>12802000</v>
      </c>
      <c r="AH609" s="29">
        <f t="shared" si="203"/>
        <v>12802000</v>
      </c>
      <c r="AI609" s="109">
        <f t="shared" si="204"/>
        <v>5.6106245897134897E-3</v>
      </c>
      <c r="AJ609" s="109">
        <f t="shared" si="205"/>
        <v>1.3501834378603439E-3</v>
      </c>
    </row>
    <row r="610" spans="1:36" s="11" customFormat="1" ht="24.75" customHeight="1" outlineLevel="1" x14ac:dyDescent="0.25">
      <c r="A610" s="23">
        <v>37</v>
      </c>
      <c r="B610" s="23"/>
      <c r="C610" s="333" t="s">
        <v>1245</v>
      </c>
      <c r="D610" s="333"/>
      <c r="E610" s="18" t="s">
        <v>690</v>
      </c>
      <c r="F610" s="74" t="s">
        <v>751</v>
      </c>
      <c r="G610" s="176" t="s">
        <v>752</v>
      </c>
      <c r="H610" s="33"/>
      <c r="I610" s="33"/>
      <c r="J610" s="678"/>
      <c r="K610" s="350">
        <v>25603000</v>
      </c>
      <c r="L610" s="74"/>
      <c r="M610" s="28"/>
      <c r="N610" s="28"/>
      <c r="O610" s="28"/>
      <c r="P610" s="74"/>
      <c r="Q610" s="74"/>
      <c r="R610" s="28"/>
      <c r="S610" s="28"/>
      <c r="T610" s="28"/>
      <c r="U610" s="29">
        <f t="shared" si="201"/>
        <v>0</v>
      </c>
      <c r="V610" s="28"/>
      <c r="W610" s="28"/>
      <c r="X610" s="28"/>
      <c r="Y610" s="29">
        <f t="shared" si="196"/>
        <v>0</v>
      </c>
      <c r="Z610" s="28"/>
      <c r="AA610" s="28"/>
      <c r="AB610" s="28"/>
      <c r="AC610" s="29">
        <f t="shared" si="197"/>
        <v>0</v>
      </c>
      <c r="AD610" s="67"/>
      <c r="AE610" s="79"/>
      <c r="AF610" s="350">
        <v>25603000</v>
      </c>
      <c r="AG610" s="7">
        <f t="shared" si="202"/>
        <v>25603000</v>
      </c>
      <c r="AH610" s="29">
        <f t="shared" si="203"/>
        <v>25603000</v>
      </c>
      <c r="AI610" s="109">
        <f t="shared" si="204"/>
        <v>1.1220810917859278E-2</v>
      </c>
      <c r="AJ610" s="109">
        <f t="shared" si="205"/>
        <v>2.7002614091187612E-3</v>
      </c>
    </row>
    <row r="611" spans="1:36" s="11" customFormat="1" ht="24.75" customHeight="1" outlineLevel="1" x14ac:dyDescent="0.25">
      <c r="A611" s="23">
        <v>38</v>
      </c>
      <c r="B611" s="23"/>
      <c r="C611" s="333" t="s">
        <v>1246</v>
      </c>
      <c r="D611" s="333"/>
      <c r="E611" s="18" t="s">
        <v>1218</v>
      </c>
      <c r="F611" s="74" t="s">
        <v>751</v>
      </c>
      <c r="G611" s="176" t="s">
        <v>752</v>
      </c>
      <c r="H611" s="33"/>
      <c r="I611" s="33"/>
      <c r="J611" s="678"/>
      <c r="K611" s="350">
        <v>12802000</v>
      </c>
      <c r="L611" s="74"/>
      <c r="M611" s="28"/>
      <c r="N611" s="28"/>
      <c r="O611" s="28"/>
      <c r="P611" s="74"/>
      <c r="Q611" s="74"/>
      <c r="R611" s="28"/>
      <c r="S611" s="28"/>
      <c r="T611" s="28"/>
      <c r="U611" s="29">
        <f t="shared" si="201"/>
        <v>0</v>
      </c>
      <c r="V611" s="28"/>
      <c r="W611" s="28"/>
      <c r="X611" s="28"/>
      <c r="Y611" s="29">
        <f t="shared" si="196"/>
        <v>0</v>
      </c>
      <c r="Z611" s="28"/>
      <c r="AA611" s="28"/>
      <c r="AB611" s="28"/>
      <c r="AC611" s="29">
        <f t="shared" si="197"/>
        <v>0</v>
      </c>
      <c r="AD611" s="67"/>
      <c r="AE611" s="79"/>
      <c r="AF611" s="350">
        <v>12802000</v>
      </c>
      <c r="AG611" s="7">
        <f t="shared" si="202"/>
        <v>12802000</v>
      </c>
      <c r="AH611" s="29">
        <f t="shared" si="203"/>
        <v>12802000</v>
      </c>
      <c r="AI611" s="109">
        <f t="shared" si="204"/>
        <v>5.6106245897134897E-3</v>
      </c>
      <c r="AJ611" s="109">
        <f t="shared" si="205"/>
        <v>1.3501834378603439E-3</v>
      </c>
    </row>
    <row r="612" spans="1:36" s="11" customFormat="1" ht="24.75" customHeight="1" outlineLevel="1" x14ac:dyDescent="0.25">
      <c r="A612" s="23">
        <v>39</v>
      </c>
      <c r="B612" s="23"/>
      <c r="C612" s="333" t="s">
        <v>1247</v>
      </c>
      <c r="D612" s="333"/>
      <c r="E612" s="18" t="s">
        <v>1218</v>
      </c>
      <c r="F612" s="74" t="s">
        <v>751</v>
      </c>
      <c r="G612" s="176" t="s">
        <v>752</v>
      </c>
      <c r="H612" s="33"/>
      <c r="I612" s="33"/>
      <c r="J612" s="678"/>
      <c r="K612" s="350">
        <v>12802000</v>
      </c>
      <c r="L612" s="74"/>
      <c r="M612" s="28"/>
      <c r="N612" s="28"/>
      <c r="O612" s="28"/>
      <c r="P612" s="74"/>
      <c r="Q612" s="74"/>
      <c r="R612" s="28"/>
      <c r="S612" s="28"/>
      <c r="T612" s="28"/>
      <c r="U612" s="29">
        <f t="shared" si="201"/>
        <v>0</v>
      </c>
      <c r="V612" s="28"/>
      <c r="W612" s="28"/>
      <c r="X612" s="28"/>
      <c r="Y612" s="29">
        <f t="shared" si="196"/>
        <v>0</v>
      </c>
      <c r="Z612" s="28"/>
      <c r="AA612" s="28"/>
      <c r="AB612" s="28"/>
      <c r="AC612" s="29">
        <f t="shared" si="197"/>
        <v>0</v>
      </c>
      <c r="AD612" s="67"/>
      <c r="AE612" s="79"/>
      <c r="AF612" s="350">
        <v>12802000</v>
      </c>
      <c r="AG612" s="7">
        <f t="shared" si="202"/>
        <v>12802000</v>
      </c>
      <c r="AH612" s="29">
        <f t="shared" si="203"/>
        <v>12802000</v>
      </c>
      <c r="AI612" s="109">
        <f t="shared" si="204"/>
        <v>5.6106245897134897E-3</v>
      </c>
      <c r="AJ612" s="109">
        <f t="shared" si="205"/>
        <v>1.3501834378603439E-3</v>
      </c>
    </row>
    <row r="613" spans="1:36" s="11" customFormat="1" ht="24.75" customHeight="1" outlineLevel="1" x14ac:dyDescent="0.25">
      <c r="A613" s="23">
        <v>40</v>
      </c>
      <c r="B613" s="23"/>
      <c r="C613" s="333" t="s">
        <v>1248</v>
      </c>
      <c r="D613" s="333"/>
      <c r="E613" s="18" t="s">
        <v>1218</v>
      </c>
      <c r="F613" s="74" t="s">
        <v>751</v>
      </c>
      <c r="G613" s="176" t="s">
        <v>752</v>
      </c>
      <c r="H613" s="33"/>
      <c r="I613" s="33"/>
      <c r="J613" s="678"/>
      <c r="K613" s="350">
        <v>25603000</v>
      </c>
      <c r="L613" s="74"/>
      <c r="M613" s="28"/>
      <c r="N613" s="28"/>
      <c r="O613" s="28"/>
      <c r="P613" s="74"/>
      <c r="Q613" s="74"/>
      <c r="R613" s="28"/>
      <c r="S613" s="28"/>
      <c r="T613" s="28"/>
      <c r="U613" s="29">
        <f t="shared" si="201"/>
        <v>0</v>
      </c>
      <c r="V613" s="28"/>
      <c r="W613" s="28"/>
      <c r="X613" s="28"/>
      <c r="Y613" s="29">
        <f t="shared" si="196"/>
        <v>0</v>
      </c>
      <c r="Z613" s="28"/>
      <c r="AA613" s="28"/>
      <c r="AB613" s="28"/>
      <c r="AC613" s="29">
        <f t="shared" si="197"/>
        <v>0</v>
      </c>
      <c r="AD613" s="67"/>
      <c r="AE613" s="79"/>
      <c r="AF613" s="350">
        <v>25603000</v>
      </c>
      <c r="AG613" s="7">
        <f t="shared" si="202"/>
        <v>25603000</v>
      </c>
      <c r="AH613" s="29">
        <f t="shared" si="203"/>
        <v>25603000</v>
      </c>
      <c r="AI613" s="109">
        <f t="shared" si="204"/>
        <v>1.1220810917859278E-2</v>
      </c>
      <c r="AJ613" s="109">
        <f t="shared" si="205"/>
        <v>2.7002614091187612E-3</v>
      </c>
    </row>
    <row r="614" spans="1:36" s="11" customFormat="1" ht="24.75" customHeight="1" outlineLevel="1" x14ac:dyDescent="0.25">
      <c r="A614" s="23">
        <v>41</v>
      </c>
      <c r="B614" s="23"/>
      <c r="C614" s="333" t="s">
        <v>1249</v>
      </c>
      <c r="D614" s="333"/>
      <c r="E614" s="18" t="s">
        <v>1218</v>
      </c>
      <c r="F614" s="74" t="s">
        <v>751</v>
      </c>
      <c r="G614" s="176" t="s">
        <v>752</v>
      </c>
      <c r="H614" s="33"/>
      <c r="I614" s="33"/>
      <c r="J614" s="678"/>
      <c r="K614" s="350">
        <v>25603000</v>
      </c>
      <c r="L614" s="74"/>
      <c r="M614" s="28"/>
      <c r="N614" s="28"/>
      <c r="O614" s="28"/>
      <c r="P614" s="74"/>
      <c r="Q614" s="74"/>
      <c r="R614" s="28"/>
      <c r="S614" s="28"/>
      <c r="T614" s="28"/>
      <c r="U614" s="29">
        <f t="shared" si="201"/>
        <v>0</v>
      </c>
      <c r="V614" s="28"/>
      <c r="W614" s="28"/>
      <c r="X614" s="28"/>
      <c r="Y614" s="29">
        <f t="shared" si="196"/>
        <v>0</v>
      </c>
      <c r="Z614" s="28"/>
      <c r="AA614" s="28"/>
      <c r="AB614" s="28"/>
      <c r="AC614" s="29">
        <f t="shared" si="197"/>
        <v>0</v>
      </c>
      <c r="AD614" s="67"/>
      <c r="AE614" s="79"/>
      <c r="AF614" s="350">
        <v>25603000</v>
      </c>
      <c r="AG614" s="7">
        <f t="shared" si="202"/>
        <v>25603000</v>
      </c>
      <c r="AH614" s="29">
        <f t="shared" si="203"/>
        <v>25603000</v>
      </c>
      <c r="AI614" s="109">
        <f t="shared" si="204"/>
        <v>1.1220810917859278E-2</v>
      </c>
      <c r="AJ614" s="109">
        <f t="shared" si="205"/>
        <v>2.7002614091187612E-3</v>
      </c>
    </row>
    <row r="615" spans="1:36" s="11" customFormat="1" ht="24.75" customHeight="1" outlineLevel="1" x14ac:dyDescent="0.25">
      <c r="A615" s="23">
        <v>42</v>
      </c>
      <c r="B615" s="23"/>
      <c r="C615" s="333" t="s">
        <v>1250</v>
      </c>
      <c r="D615" s="333"/>
      <c r="E615" s="18" t="s">
        <v>1218</v>
      </c>
      <c r="F615" s="74" t="s">
        <v>751</v>
      </c>
      <c r="G615" s="176" t="s">
        <v>752</v>
      </c>
      <c r="H615" s="33"/>
      <c r="I615" s="33"/>
      <c r="J615" s="678"/>
      <c r="K615" s="350">
        <v>64008000</v>
      </c>
      <c r="L615" s="74"/>
      <c r="M615" s="28"/>
      <c r="N615" s="28"/>
      <c r="O615" s="28"/>
      <c r="P615" s="74"/>
      <c r="Q615" s="74"/>
      <c r="R615" s="28"/>
      <c r="S615" s="28"/>
      <c r="T615" s="28"/>
      <c r="U615" s="29">
        <f t="shared" si="201"/>
        <v>0</v>
      </c>
      <c r="V615" s="28"/>
      <c r="W615" s="28"/>
      <c r="X615" s="28"/>
      <c r="Y615" s="29">
        <f t="shared" si="196"/>
        <v>0</v>
      </c>
      <c r="Z615" s="28"/>
      <c r="AA615" s="28"/>
      <c r="AB615" s="28"/>
      <c r="AC615" s="29">
        <f t="shared" si="197"/>
        <v>0</v>
      </c>
      <c r="AD615" s="67"/>
      <c r="AE615" s="79"/>
      <c r="AF615" s="350">
        <v>64008000</v>
      </c>
      <c r="AG615" s="7">
        <f t="shared" si="202"/>
        <v>64008000</v>
      </c>
      <c r="AH615" s="29">
        <f t="shared" si="203"/>
        <v>64008000</v>
      </c>
      <c r="AI615" s="109">
        <f t="shared" si="204"/>
        <v>2.8052246425432047E-2</v>
      </c>
      <c r="AJ615" s="109">
        <f t="shared" si="205"/>
        <v>6.7507062560978664E-3</v>
      </c>
    </row>
    <row r="616" spans="1:36" s="11" customFormat="1" ht="24.75" customHeight="1" outlineLevel="1" x14ac:dyDescent="0.25">
      <c r="A616" s="23">
        <v>43</v>
      </c>
      <c r="B616" s="23"/>
      <c r="C616" s="333" t="s">
        <v>1251</v>
      </c>
      <c r="D616" s="333"/>
      <c r="E616" s="18" t="s">
        <v>1218</v>
      </c>
      <c r="F616" s="74" t="s">
        <v>751</v>
      </c>
      <c r="G616" s="176" t="s">
        <v>1252</v>
      </c>
      <c r="H616" s="33"/>
      <c r="I616" s="33"/>
      <c r="J616" s="678"/>
      <c r="K616" s="350">
        <v>25603000</v>
      </c>
      <c r="L616" s="74"/>
      <c r="M616" s="28"/>
      <c r="N616" s="28"/>
      <c r="O616" s="28"/>
      <c r="P616" s="74"/>
      <c r="Q616" s="74"/>
      <c r="R616" s="28"/>
      <c r="S616" s="28"/>
      <c r="T616" s="28"/>
      <c r="U616" s="29">
        <f t="shared" si="201"/>
        <v>0</v>
      </c>
      <c r="V616" s="28"/>
      <c r="W616" s="28"/>
      <c r="X616" s="28"/>
      <c r="Y616" s="29">
        <f t="shared" si="196"/>
        <v>0</v>
      </c>
      <c r="Z616" s="28"/>
      <c r="AA616" s="28"/>
      <c r="AB616" s="28"/>
      <c r="AC616" s="29">
        <f t="shared" si="197"/>
        <v>0</v>
      </c>
      <c r="AD616" s="67"/>
      <c r="AE616" s="79"/>
      <c r="AF616" s="350">
        <v>25603000</v>
      </c>
      <c r="AG616" s="7">
        <f t="shared" si="202"/>
        <v>25603000</v>
      </c>
      <c r="AH616" s="29">
        <f t="shared" si="203"/>
        <v>25603000</v>
      </c>
      <c r="AI616" s="109">
        <f t="shared" si="204"/>
        <v>1.1220810917859278E-2</v>
      </c>
      <c r="AJ616" s="109">
        <f t="shared" si="205"/>
        <v>2.7002614091187612E-3</v>
      </c>
    </row>
    <row r="617" spans="1:36" s="11" customFormat="1" ht="24.75" customHeight="1" outlineLevel="1" x14ac:dyDescent="0.25">
      <c r="A617" s="23">
        <v>44</v>
      </c>
      <c r="B617" s="23"/>
      <c r="C617" s="333" t="s">
        <v>1253</v>
      </c>
      <c r="D617" s="333"/>
      <c r="E617" s="18" t="s">
        <v>1218</v>
      </c>
      <c r="F617" s="74" t="s">
        <v>751</v>
      </c>
      <c r="G617" s="176" t="s">
        <v>1254</v>
      </c>
      <c r="H617" s="33"/>
      <c r="I617" s="33"/>
      <c r="J617" s="678"/>
      <c r="K617" s="350">
        <v>12600000</v>
      </c>
      <c r="L617" s="74"/>
      <c r="M617" s="28"/>
      <c r="N617" s="28"/>
      <c r="O617" s="28"/>
      <c r="P617" s="74"/>
      <c r="Q617" s="74"/>
      <c r="R617" s="28"/>
      <c r="S617" s="28"/>
      <c r="T617" s="28"/>
      <c r="U617" s="29">
        <f t="shared" si="201"/>
        <v>0</v>
      </c>
      <c r="V617" s="28"/>
      <c r="W617" s="28"/>
      <c r="X617" s="28"/>
      <c r="Y617" s="29">
        <f t="shared" si="196"/>
        <v>0</v>
      </c>
      <c r="Z617" s="28"/>
      <c r="AA617" s="28"/>
      <c r="AB617" s="28"/>
      <c r="AC617" s="29">
        <f t="shared" si="197"/>
        <v>0</v>
      </c>
      <c r="AD617" s="67"/>
      <c r="AE617" s="79"/>
      <c r="AF617" s="350">
        <v>12600000</v>
      </c>
      <c r="AG617" s="7">
        <f t="shared" si="202"/>
        <v>12600000</v>
      </c>
      <c r="AH617" s="29">
        <f t="shared" si="203"/>
        <v>12600000</v>
      </c>
      <c r="AI617" s="109">
        <f t="shared" si="204"/>
        <v>5.5220957530378043E-3</v>
      </c>
      <c r="AJ617" s="109">
        <f t="shared" si="205"/>
        <v>1.3288791842712335E-3</v>
      </c>
    </row>
    <row r="618" spans="1:36" s="11" customFormat="1" ht="24.75" customHeight="1" outlineLevel="1" x14ac:dyDescent="0.25">
      <c r="A618" s="23">
        <v>45</v>
      </c>
      <c r="B618" s="23"/>
      <c r="C618" s="333" t="s">
        <v>1255</v>
      </c>
      <c r="D618" s="333"/>
      <c r="E618" s="18" t="s">
        <v>1218</v>
      </c>
      <c r="F618" s="74" t="s">
        <v>751</v>
      </c>
      <c r="G618" s="176" t="s">
        <v>1256</v>
      </c>
      <c r="H618" s="33"/>
      <c r="I618" s="33"/>
      <c r="J618" s="678"/>
      <c r="K618" s="350">
        <v>25603000</v>
      </c>
      <c r="L618" s="74"/>
      <c r="M618" s="28"/>
      <c r="N618" s="28"/>
      <c r="O618" s="28"/>
      <c r="P618" s="74"/>
      <c r="Q618" s="74"/>
      <c r="R618" s="28"/>
      <c r="S618" s="28"/>
      <c r="T618" s="28"/>
      <c r="U618" s="29">
        <f t="shared" si="201"/>
        <v>0</v>
      </c>
      <c r="V618" s="28"/>
      <c r="W618" s="28"/>
      <c r="X618" s="28"/>
      <c r="Y618" s="29">
        <f t="shared" si="196"/>
        <v>0</v>
      </c>
      <c r="Z618" s="28"/>
      <c r="AA618" s="28"/>
      <c r="AB618" s="28"/>
      <c r="AC618" s="29">
        <f t="shared" si="197"/>
        <v>0</v>
      </c>
      <c r="AD618" s="67"/>
      <c r="AE618" s="79"/>
      <c r="AF618" s="350">
        <v>25603000</v>
      </c>
      <c r="AG618" s="7">
        <f t="shared" si="202"/>
        <v>25603000</v>
      </c>
      <c r="AH618" s="29">
        <f t="shared" si="203"/>
        <v>25603000</v>
      </c>
      <c r="AI618" s="109">
        <f t="shared" si="204"/>
        <v>1.1220810917859278E-2</v>
      </c>
      <c r="AJ618" s="109">
        <f t="shared" si="205"/>
        <v>2.7002614091187612E-3</v>
      </c>
    </row>
    <row r="619" spans="1:36" s="11" customFormat="1" ht="24.75" customHeight="1" outlineLevel="1" x14ac:dyDescent="0.25">
      <c r="A619" s="23">
        <v>46</v>
      </c>
      <c r="B619" s="23"/>
      <c r="C619" s="333" t="s">
        <v>1257</v>
      </c>
      <c r="D619" s="333"/>
      <c r="E619" s="18" t="s">
        <v>1218</v>
      </c>
      <c r="F619" s="74" t="s">
        <v>751</v>
      </c>
      <c r="G619" s="176" t="s">
        <v>1258</v>
      </c>
      <c r="H619" s="33"/>
      <c r="I619" s="33"/>
      <c r="J619" s="678"/>
      <c r="K619" s="350">
        <v>12600000</v>
      </c>
      <c r="L619" s="74"/>
      <c r="M619" s="28"/>
      <c r="N619" s="28"/>
      <c r="O619" s="28"/>
      <c r="P619" s="74"/>
      <c r="Q619" s="74"/>
      <c r="R619" s="28"/>
      <c r="S619" s="28"/>
      <c r="T619" s="28"/>
      <c r="U619" s="29">
        <f t="shared" si="201"/>
        <v>0</v>
      </c>
      <c r="V619" s="28"/>
      <c r="W619" s="28"/>
      <c r="X619" s="28"/>
      <c r="Y619" s="29">
        <f t="shared" si="196"/>
        <v>0</v>
      </c>
      <c r="Z619" s="28"/>
      <c r="AA619" s="28"/>
      <c r="AB619" s="28"/>
      <c r="AC619" s="29">
        <f t="shared" si="197"/>
        <v>0</v>
      </c>
      <c r="AD619" s="67"/>
      <c r="AE619" s="79"/>
      <c r="AF619" s="350">
        <v>12600000</v>
      </c>
      <c r="AG619" s="7">
        <f t="shared" si="202"/>
        <v>12600000</v>
      </c>
      <c r="AH619" s="29">
        <f t="shared" si="203"/>
        <v>12600000</v>
      </c>
      <c r="AI619" s="109">
        <f t="shared" si="204"/>
        <v>5.5220957530378043E-3</v>
      </c>
      <c r="AJ619" s="109">
        <f t="shared" si="205"/>
        <v>1.3288791842712335E-3</v>
      </c>
    </row>
    <row r="620" spans="1:36" s="11" customFormat="1" ht="24.75" customHeight="1" outlineLevel="1" x14ac:dyDescent="0.25">
      <c r="A620" s="23">
        <v>47</v>
      </c>
      <c r="B620" s="23"/>
      <c r="C620" s="333" t="s">
        <v>1259</v>
      </c>
      <c r="D620" s="333"/>
      <c r="E620" s="18" t="s">
        <v>1218</v>
      </c>
      <c r="F620" s="74" t="s">
        <v>751</v>
      </c>
      <c r="G620" s="176" t="s">
        <v>1260</v>
      </c>
      <c r="H620" s="33"/>
      <c r="I620" s="33"/>
      <c r="J620" s="678"/>
      <c r="K620" s="350">
        <v>25603000</v>
      </c>
      <c r="L620" s="74"/>
      <c r="M620" s="28"/>
      <c r="N620" s="28"/>
      <c r="O620" s="28"/>
      <c r="P620" s="74"/>
      <c r="Q620" s="74"/>
      <c r="R620" s="28"/>
      <c r="S620" s="28"/>
      <c r="T620" s="28"/>
      <c r="U620" s="29">
        <f t="shared" si="201"/>
        <v>0</v>
      </c>
      <c r="V620" s="28"/>
      <c r="W620" s="28"/>
      <c r="X620" s="28"/>
      <c r="Y620" s="29">
        <f t="shared" si="196"/>
        <v>0</v>
      </c>
      <c r="Z620" s="28"/>
      <c r="AA620" s="28"/>
      <c r="AB620" s="28"/>
      <c r="AC620" s="29">
        <f t="shared" si="197"/>
        <v>0</v>
      </c>
      <c r="AD620" s="67"/>
      <c r="AE620" s="79"/>
      <c r="AF620" s="350">
        <v>25603000</v>
      </c>
      <c r="AG620" s="7">
        <f t="shared" si="202"/>
        <v>25603000</v>
      </c>
      <c r="AH620" s="29">
        <f t="shared" si="203"/>
        <v>25603000</v>
      </c>
      <c r="AI620" s="109">
        <f t="shared" si="204"/>
        <v>1.1220810917859278E-2</v>
      </c>
      <c r="AJ620" s="109">
        <f t="shared" si="205"/>
        <v>2.7002614091187612E-3</v>
      </c>
    </row>
    <row r="621" spans="1:36" s="11" customFormat="1" ht="24.75" customHeight="1" outlineLevel="1" x14ac:dyDescent="0.25">
      <c r="A621" s="23">
        <v>48</v>
      </c>
      <c r="B621" s="23"/>
      <c r="C621" s="333" t="s">
        <v>1261</v>
      </c>
      <c r="D621" s="333"/>
      <c r="E621" s="18" t="s">
        <v>1218</v>
      </c>
      <c r="F621" s="74" t="s">
        <v>751</v>
      </c>
      <c r="G621" s="176" t="s">
        <v>1262</v>
      </c>
      <c r="H621" s="33"/>
      <c r="I621" s="33"/>
      <c r="J621" s="678"/>
      <c r="K621" s="350">
        <v>12600000</v>
      </c>
      <c r="L621" s="74"/>
      <c r="M621" s="28"/>
      <c r="N621" s="28"/>
      <c r="O621" s="28"/>
      <c r="P621" s="74"/>
      <c r="Q621" s="74"/>
      <c r="R621" s="28"/>
      <c r="S621" s="28"/>
      <c r="T621" s="28"/>
      <c r="U621" s="29">
        <f t="shared" si="201"/>
        <v>0</v>
      </c>
      <c r="V621" s="28"/>
      <c r="W621" s="28"/>
      <c r="X621" s="28"/>
      <c r="Y621" s="29">
        <f t="shared" si="196"/>
        <v>0</v>
      </c>
      <c r="Z621" s="28"/>
      <c r="AA621" s="28"/>
      <c r="AB621" s="28"/>
      <c r="AC621" s="29">
        <f t="shared" si="197"/>
        <v>0</v>
      </c>
      <c r="AD621" s="67"/>
      <c r="AE621" s="79"/>
      <c r="AF621" s="350">
        <v>12600000</v>
      </c>
      <c r="AG621" s="7">
        <f t="shared" si="202"/>
        <v>12600000</v>
      </c>
      <c r="AH621" s="29">
        <f t="shared" si="203"/>
        <v>12600000</v>
      </c>
      <c r="AI621" s="109">
        <f t="shared" si="204"/>
        <v>5.5220957530378043E-3</v>
      </c>
      <c r="AJ621" s="109">
        <f t="shared" si="205"/>
        <v>1.3288791842712335E-3</v>
      </c>
    </row>
    <row r="622" spans="1:36" s="11" customFormat="1" ht="24.75" customHeight="1" outlineLevel="1" x14ac:dyDescent="0.25">
      <c r="A622" s="23">
        <v>49</v>
      </c>
      <c r="B622" s="23"/>
      <c r="C622" s="333" t="s">
        <v>1263</v>
      </c>
      <c r="D622" s="333"/>
      <c r="E622" s="18" t="s">
        <v>701</v>
      </c>
      <c r="F622" s="74" t="s">
        <v>751</v>
      </c>
      <c r="G622" s="176" t="s">
        <v>1264</v>
      </c>
      <c r="H622" s="33"/>
      <c r="I622" s="33"/>
      <c r="J622" s="678"/>
      <c r="K622" s="350">
        <v>38405000</v>
      </c>
      <c r="L622" s="74"/>
      <c r="M622" s="28"/>
      <c r="N622" s="28"/>
      <c r="O622" s="28"/>
      <c r="P622" s="74"/>
      <c r="Q622" s="74"/>
      <c r="R622" s="28"/>
      <c r="S622" s="28"/>
      <c r="T622" s="28"/>
      <c r="U622" s="29">
        <f t="shared" si="201"/>
        <v>0</v>
      </c>
      <c r="V622" s="28"/>
      <c r="W622" s="28"/>
      <c r="X622" s="28"/>
      <c r="Y622" s="29">
        <f t="shared" si="196"/>
        <v>0</v>
      </c>
      <c r="Z622" s="28"/>
      <c r="AA622" s="28"/>
      <c r="AB622" s="28"/>
      <c r="AC622" s="29">
        <f t="shared" si="197"/>
        <v>0</v>
      </c>
      <c r="AD622" s="67"/>
      <c r="AE622" s="79"/>
      <c r="AF622" s="350">
        <v>38405000</v>
      </c>
      <c r="AG622" s="7">
        <f t="shared" si="202"/>
        <v>38405000</v>
      </c>
      <c r="AH622" s="29">
        <f t="shared" si="203"/>
        <v>38405000</v>
      </c>
      <c r="AI622" s="109">
        <f t="shared" si="204"/>
        <v>1.6831435507572767E-2</v>
      </c>
      <c r="AJ622" s="109">
        <f t="shared" si="205"/>
        <v>4.0504448469791052E-3</v>
      </c>
    </row>
    <row r="623" spans="1:36" s="11" customFormat="1" ht="24.75" customHeight="1" outlineLevel="1" x14ac:dyDescent="0.25">
      <c r="A623" s="23">
        <v>50</v>
      </c>
      <c r="B623" s="23"/>
      <c r="C623" s="333" t="s">
        <v>1265</v>
      </c>
      <c r="D623" s="333"/>
      <c r="E623" s="18" t="s">
        <v>696</v>
      </c>
      <c r="F623" s="74" t="s">
        <v>751</v>
      </c>
      <c r="G623" s="176" t="s">
        <v>752</v>
      </c>
      <c r="H623" s="33"/>
      <c r="I623" s="33"/>
      <c r="J623" s="678"/>
      <c r="K623" s="350">
        <v>14760000</v>
      </c>
      <c r="L623" s="74"/>
      <c r="M623" s="28"/>
      <c r="N623" s="28"/>
      <c r="O623" s="28"/>
      <c r="P623" s="74"/>
      <c r="Q623" s="74"/>
      <c r="R623" s="28"/>
      <c r="S623" s="28"/>
      <c r="T623" s="28"/>
      <c r="U623" s="29">
        <f t="shared" si="201"/>
        <v>0</v>
      </c>
      <c r="V623" s="28"/>
      <c r="W623" s="28"/>
      <c r="X623" s="28"/>
      <c r="Y623" s="29">
        <f t="shared" si="196"/>
        <v>0</v>
      </c>
      <c r="Z623" s="28"/>
      <c r="AA623" s="28"/>
      <c r="AB623" s="28"/>
      <c r="AC623" s="29">
        <f t="shared" si="197"/>
        <v>0</v>
      </c>
      <c r="AD623" s="67"/>
      <c r="AE623" s="79"/>
      <c r="AF623" s="350">
        <v>14760000</v>
      </c>
      <c r="AG623" s="7">
        <f t="shared" si="202"/>
        <v>14760000</v>
      </c>
      <c r="AH623" s="29">
        <f t="shared" si="203"/>
        <v>14760000</v>
      </c>
      <c r="AI623" s="109">
        <f t="shared" si="204"/>
        <v>6.4687407392728571E-3</v>
      </c>
      <c r="AJ623" s="109">
        <f t="shared" si="205"/>
        <v>1.5566870444320164E-3</v>
      </c>
    </row>
    <row r="624" spans="1:36" s="11" customFormat="1" ht="24.75" customHeight="1" outlineLevel="1" x14ac:dyDescent="0.25">
      <c r="A624" s="23">
        <v>51</v>
      </c>
      <c r="B624" s="23"/>
      <c r="C624" s="333" t="s">
        <v>1266</v>
      </c>
      <c r="D624" s="333"/>
      <c r="E624" s="18" t="s">
        <v>1218</v>
      </c>
      <c r="F624" s="74" t="s">
        <v>751</v>
      </c>
      <c r="G624" s="176" t="s">
        <v>752</v>
      </c>
      <c r="H624" s="33"/>
      <c r="I624" s="33"/>
      <c r="J624" s="678"/>
      <c r="K624" s="350">
        <v>25603000</v>
      </c>
      <c r="L624" s="74"/>
      <c r="M624" s="28"/>
      <c r="N624" s="28"/>
      <c r="O624" s="28"/>
      <c r="P624" s="74"/>
      <c r="Q624" s="74"/>
      <c r="R624" s="28"/>
      <c r="S624" s="28"/>
      <c r="T624" s="28"/>
      <c r="U624" s="29">
        <f t="shared" si="201"/>
        <v>0</v>
      </c>
      <c r="V624" s="28"/>
      <c r="W624" s="28"/>
      <c r="X624" s="28"/>
      <c r="Y624" s="29">
        <f t="shared" si="196"/>
        <v>0</v>
      </c>
      <c r="Z624" s="28"/>
      <c r="AA624" s="28"/>
      <c r="AB624" s="28"/>
      <c r="AC624" s="29">
        <f t="shared" si="197"/>
        <v>0</v>
      </c>
      <c r="AD624" s="67"/>
      <c r="AE624" s="79"/>
      <c r="AF624" s="350">
        <v>25603000</v>
      </c>
      <c r="AG624" s="7">
        <f t="shared" si="202"/>
        <v>25603000</v>
      </c>
      <c r="AH624" s="29">
        <f t="shared" si="203"/>
        <v>25603000</v>
      </c>
      <c r="AI624" s="109">
        <f t="shared" si="204"/>
        <v>1.1220810917859278E-2</v>
      </c>
      <c r="AJ624" s="109">
        <f t="shared" si="205"/>
        <v>2.7002614091187612E-3</v>
      </c>
    </row>
    <row r="625" spans="1:36" s="11" customFormat="1" ht="24.75" customHeight="1" outlineLevel="1" x14ac:dyDescent="0.25">
      <c r="A625" s="23">
        <v>52</v>
      </c>
      <c r="B625" s="23"/>
      <c r="C625" s="333" t="s">
        <v>1267</v>
      </c>
      <c r="D625" s="333"/>
      <c r="E625" s="18" t="s">
        <v>1218</v>
      </c>
      <c r="F625" s="74" t="s">
        <v>751</v>
      </c>
      <c r="G625" s="176" t="s">
        <v>752</v>
      </c>
      <c r="H625" s="33"/>
      <c r="I625" s="33"/>
      <c r="J625" s="678"/>
      <c r="K625" s="350">
        <v>12802000</v>
      </c>
      <c r="L625" s="74"/>
      <c r="M625" s="28"/>
      <c r="N625" s="28"/>
      <c r="O625" s="28"/>
      <c r="P625" s="74"/>
      <c r="Q625" s="74"/>
      <c r="R625" s="28"/>
      <c r="S625" s="28"/>
      <c r="T625" s="28"/>
      <c r="U625" s="29">
        <f t="shared" si="201"/>
        <v>0</v>
      </c>
      <c r="V625" s="28"/>
      <c r="W625" s="28"/>
      <c r="X625" s="28"/>
      <c r="Y625" s="29">
        <f t="shared" si="196"/>
        <v>0</v>
      </c>
      <c r="Z625" s="28"/>
      <c r="AA625" s="28"/>
      <c r="AB625" s="28"/>
      <c r="AC625" s="29">
        <f t="shared" si="197"/>
        <v>0</v>
      </c>
      <c r="AD625" s="67"/>
      <c r="AE625" s="79"/>
      <c r="AF625" s="350">
        <v>12802000</v>
      </c>
      <c r="AG625" s="7">
        <f t="shared" si="202"/>
        <v>12802000</v>
      </c>
      <c r="AH625" s="29">
        <f t="shared" si="203"/>
        <v>12802000</v>
      </c>
      <c r="AI625" s="109">
        <f t="shared" si="204"/>
        <v>5.6106245897134897E-3</v>
      </c>
      <c r="AJ625" s="109">
        <f t="shared" si="205"/>
        <v>1.3501834378603439E-3</v>
      </c>
    </row>
    <row r="626" spans="1:36" s="11" customFormat="1" ht="24.75" customHeight="1" outlineLevel="1" x14ac:dyDescent="0.25">
      <c r="A626" s="23">
        <v>53</v>
      </c>
      <c r="B626" s="23"/>
      <c r="C626" s="333" t="s">
        <v>1268</v>
      </c>
      <c r="D626" s="333"/>
      <c r="E626" s="18" t="s">
        <v>724</v>
      </c>
      <c r="F626" s="74" t="s">
        <v>751</v>
      </c>
      <c r="G626" s="176" t="s">
        <v>752</v>
      </c>
      <c r="H626" s="33"/>
      <c r="I626" s="33"/>
      <c r="J626" s="678"/>
      <c r="K626" s="350">
        <v>12442000</v>
      </c>
      <c r="L626" s="74"/>
      <c r="M626" s="28"/>
      <c r="N626" s="28"/>
      <c r="O626" s="28"/>
      <c r="P626" s="74"/>
      <c r="Q626" s="74"/>
      <c r="R626" s="28"/>
      <c r="S626" s="28"/>
      <c r="T626" s="28"/>
      <c r="U626" s="29">
        <f t="shared" si="201"/>
        <v>0</v>
      </c>
      <c r="V626" s="28"/>
      <c r="W626" s="28"/>
      <c r="X626" s="28"/>
      <c r="Y626" s="29">
        <f t="shared" si="196"/>
        <v>0</v>
      </c>
      <c r="Z626" s="28"/>
      <c r="AA626" s="28"/>
      <c r="AB626" s="28"/>
      <c r="AC626" s="29">
        <f t="shared" si="197"/>
        <v>0</v>
      </c>
      <c r="AD626" s="67"/>
      <c r="AE626" s="79"/>
      <c r="AF626" s="350">
        <v>12442000</v>
      </c>
      <c r="AG626" s="7">
        <f t="shared" si="202"/>
        <v>12442000</v>
      </c>
      <c r="AH626" s="29">
        <f t="shared" si="203"/>
        <v>12442000</v>
      </c>
      <c r="AI626" s="109">
        <f t="shared" si="204"/>
        <v>5.4528504253409816E-3</v>
      </c>
      <c r="AJ626" s="109">
        <f t="shared" si="205"/>
        <v>1.3122154611668801E-3</v>
      </c>
    </row>
    <row r="627" spans="1:36" s="11" customFormat="1" ht="24.75" customHeight="1" outlineLevel="1" x14ac:dyDescent="0.25">
      <c r="A627" s="23">
        <v>54</v>
      </c>
      <c r="B627" s="23"/>
      <c r="C627" s="333" t="s">
        <v>1269</v>
      </c>
      <c r="D627" s="333"/>
      <c r="E627" s="18" t="s">
        <v>692</v>
      </c>
      <c r="F627" s="74" t="s">
        <v>751</v>
      </c>
      <c r="G627" s="176" t="s">
        <v>1252</v>
      </c>
      <c r="H627" s="33"/>
      <c r="I627" s="33"/>
      <c r="J627" s="678"/>
      <c r="K627" s="350">
        <v>36941806</v>
      </c>
      <c r="L627" s="74"/>
      <c r="M627" s="28"/>
      <c r="N627" s="28"/>
      <c r="O627" s="28"/>
      <c r="P627" s="74"/>
      <c r="Q627" s="74"/>
      <c r="R627" s="28"/>
      <c r="S627" s="28"/>
      <c r="T627" s="28"/>
      <c r="U627" s="29">
        <f t="shared" si="201"/>
        <v>0</v>
      </c>
      <c r="V627" s="28"/>
      <c r="W627" s="28"/>
      <c r="X627" s="28"/>
      <c r="Y627" s="29">
        <f t="shared" si="196"/>
        <v>0</v>
      </c>
      <c r="Z627" s="28"/>
      <c r="AA627" s="28"/>
      <c r="AB627" s="28"/>
      <c r="AC627" s="29">
        <f t="shared" si="197"/>
        <v>0</v>
      </c>
      <c r="AD627" s="67"/>
      <c r="AE627" s="79"/>
      <c r="AF627" s="350">
        <v>36941806</v>
      </c>
      <c r="AG627" s="7">
        <f t="shared" si="202"/>
        <v>36941806</v>
      </c>
      <c r="AH627" s="29">
        <f t="shared" si="203"/>
        <v>36941806</v>
      </c>
      <c r="AI627" s="109">
        <f t="shared" si="204"/>
        <v>1.6190173811281468E-2</v>
      </c>
      <c r="AJ627" s="109">
        <f t="shared" si="205"/>
        <v>3.8961267478401715E-3</v>
      </c>
    </row>
    <row r="628" spans="1:36" s="11" customFormat="1" ht="24.75" customHeight="1" outlineLevel="1" x14ac:dyDescent="0.25">
      <c r="A628" s="23">
        <v>55</v>
      </c>
      <c r="B628" s="23"/>
      <c r="C628" s="333" t="s">
        <v>964</v>
      </c>
      <c r="D628" s="333"/>
      <c r="E628" s="18" t="s">
        <v>703</v>
      </c>
      <c r="F628" s="74" t="s">
        <v>751</v>
      </c>
      <c r="G628" s="176" t="s">
        <v>1256</v>
      </c>
      <c r="H628" s="33"/>
      <c r="I628" s="33"/>
      <c r="J628" s="678"/>
      <c r="K628" s="350">
        <v>24627871</v>
      </c>
      <c r="L628" s="74"/>
      <c r="M628" s="28"/>
      <c r="N628" s="28"/>
      <c r="O628" s="28"/>
      <c r="P628" s="74"/>
      <c r="Q628" s="74"/>
      <c r="R628" s="28"/>
      <c r="S628" s="28"/>
      <c r="T628" s="28"/>
      <c r="U628" s="29">
        <f t="shared" si="201"/>
        <v>0</v>
      </c>
      <c r="V628" s="28"/>
      <c r="W628" s="28"/>
      <c r="X628" s="28"/>
      <c r="Y628" s="29">
        <f t="shared" si="196"/>
        <v>0</v>
      </c>
      <c r="Z628" s="28"/>
      <c r="AA628" s="28"/>
      <c r="AB628" s="28"/>
      <c r="AC628" s="29">
        <f t="shared" si="197"/>
        <v>0</v>
      </c>
      <c r="AD628" s="67"/>
      <c r="AE628" s="79"/>
      <c r="AF628" s="350">
        <v>24627871</v>
      </c>
      <c r="AG628" s="7">
        <f t="shared" si="202"/>
        <v>24627871</v>
      </c>
      <c r="AH628" s="29">
        <f t="shared" si="203"/>
        <v>24627871</v>
      </c>
      <c r="AI628" s="109">
        <f t="shared" si="204"/>
        <v>1.0793449353608167E-2</v>
      </c>
      <c r="AJ628" s="109">
        <f t="shared" si="205"/>
        <v>2.597417867048982E-3</v>
      </c>
    </row>
    <row r="629" spans="1:36" s="11" customFormat="1" ht="24.75" customHeight="1" outlineLevel="1" x14ac:dyDescent="0.25">
      <c r="A629" s="23">
        <v>56</v>
      </c>
      <c r="B629" s="23"/>
      <c r="C629" s="333" t="s">
        <v>965</v>
      </c>
      <c r="D629" s="333"/>
      <c r="E629" s="18" t="s">
        <v>1218</v>
      </c>
      <c r="F629" s="74" t="s">
        <v>751</v>
      </c>
      <c r="G629" s="176" t="s">
        <v>1258</v>
      </c>
      <c r="H629" s="33"/>
      <c r="I629" s="33"/>
      <c r="J629" s="678"/>
      <c r="K629" s="350">
        <v>24627871</v>
      </c>
      <c r="L629" s="74"/>
      <c r="M629" s="28"/>
      <c r="N629" s="28"/>
      <c r="O629" s="28"/>
      <c r="P629" s="74"/>
      <c r="Q629" s="74"/>
      <c r="R629" s="28"/>
      <c r="S629" s="28"/>
      <c r="T629" s="28"/>
      <c r="U629" s="29">
        <f t="shared" si="201"/>
        <v>0</v>
      </c>
      <c r="V629" s="28"/>
      <c r="W629" s="28"/>
      <c r="X629" s="28"/>
      <c r="Y629" s="29">
        <f t="shared" si="196"/>
        <v>0</v>
      </c>
      <c r="Z629" s="28"/>
      <c r="AA629" s="28"/>
      <c r="AB629" s="28"/>
      <c r="AC629" s="29">
        <f t="shared" si="197"/>
        <v>0</v>
      </c>
      <c r="AD629" s="67"/>
      <c r="AE629" s="79"/>
      <c r="AF629" s="350">
        <v>24627871</v>
      </c>
      <c r="AG629" s="7">
        <f t="shared" si="202"/>
        <v>24627871</v>
      </c>
      <c r="AH629" s="29">
        <f t="shared" si="203"/>
        <v>24627871</v>
      </c>
      <c r="AI629" s="109">
        <f t="shared" si="204"/>
        <v>1.0793449353608167E-2</v>
      </c>
      <c r="AJ629" s="109">
        <f t="shared" si="205"/>
        <v>2.597417867048982E-3</v>
      </c>
    </row>
    <row r="630" spans="1:36" s="11" customFormat="1" ht="24.75" customHeight="1" outlineLevel="1" x14ac:dyDescent="0.25">
      <c r="A630" s="23">
        <v>57</v>
      </c>
      <c r="B630" s="23"/>
      <c r="C630" s="333" t="s">
        <v>1270</v>
      </c>
      <c r="D630" s="333"/>
      <c r="E630" s="18" t="s">
        <v>694</v>
      </c>
      <c r="F630" s="74" t="s">
        <v>751</v>
      </c>
      <c r="G630" s="176" t="s">
        <v>1260</v>
      </c>
      <c r="H630" s="33"/>
      <c r="I630" s="33"/>
      <c r="J630" s="678"/>
      <c r="K630" s="350">
        <v>12058710</v>
      </c>
      <c r="L630" s="74"/>
      <c r="M630" s="28"/>
      <c r="N630" s="28"/>
      <c r="O630" s="28"/>
      <c r="P630" s="74"/>
      <c r="Q630" s="74"/>
      <c r="R630" s="28"/>
      <c r="S630" s="28"/>
      <c r="T630" s="28"/>
      <c r="U630" s="29">
        <f t="shared" si="201"/>
        <v>0</v>
      </c>
      <c r="V630" s="28"/>
      <c r="W630" s="28"/>
      <c r="X630" s="28"/>
      <c r="Y630" s="29">
        <f t="shared" si="196"/>
        <v>0</v>
      </c>
      <c r="Z630" s="28"/>
      <c r="AA630" s="28"/>
      <c r="AB630" s="28"/>
      <c r="AC630" s="29">
        <f t="shared" si="197"/>
        <v>0</v>
      </c>
      <c r="AD630" s="67"/>
      <c r="AE630" s="79"/>
      <c r="AF630" s="350">
        <v>12058710</v>
      </c>
      <c r="AG630" s="7">
        <f t="shared" si="202"/>
        <v>12058710</v>
      </c>
      <c r="AH630" s="29">
        <f t="shared" si="203"/>
        <v>12058710</v>
      </c>
      <c r="AI630" s="109">
        <f t="shared" si="204"/>
        <v>5.2848691490567064E-3</v>
      </c>
      <c r="AJ630" s="109">
        <f t="shared" si="205"/>
        <v>1.271791167314553E-3</v>
      </c>
    </row>
    <row r="631" spans="1:36" s="11" customFormat="1" ht="24.75" customHeight="1" outlineLevel="1" x14ac:dyDescent="0.25">
      <c r="A631" s="23">
        <v>58</v>
      </c>
      <c r="B631" s="23"/>
      <c r="C631" s="333" t="s">
        <v>1271</v>
      </c>
      <c r="D631" s="333"/>
      <c r="E631" s="18" t="s">
        <v>676</v>
      </c>
      <c r="F631" s="74" t="s">
        <v>751</v>
      </c>
      <c r="G631" s="176" t="s">
        <v>1262</v>
      </c>
      <c r="H631" s="33"/>
      <c r="I631" s="33"/>
      <c r="J631" s="678"/>
      <c r="K631" s="350">
        <v>12058710</v>
      </c>
      <c r="L631" s="74"/>
      <c r="M631" s="28"/>
      <c r="N631" s="28"/>
      <c r="O631" s="28"/>
      <c r="P631" s="74"/>
      <c r="Q631" s="74"/>
      <c r="R631" s="28"/>
      <c r="S631" s="28"/>
      <c r="T631" s="28"/>
      <c r="U631" s="29">
        <f t="shared" si="201"/>
        <v>0</v>
      </c>
      <c r="V631" s="28"/>
      <c r="W631" s="28"/>
      <c r="X631" s="28"/>
      <c r="Y631" s="29">
        <f t="shared" si="196"/>
        <v>0</v>
      </c>
      <c r="Z631" s="28"/>
      <c r="AA631" s="28"/>
      <c r="AB631" s="28"/>
      <c r="AC631" s="29">
        <f t="shared" si="197"/>
        <v>0</v>
      </c>
      <c r="AD631" s="67"/>
      <c r="AE631" s="79"/>
      <c r="AF631" s="350">
        <v>12058710</v>
      </c>
      <c r="AG631" s="7">
        <f t="shared" si="202"/>
        <v>12058710</v>
      </c>
      <c r="AH631" s="29">
        <f t="shared" si="203"/>
        <v>12058710</v>
      </c>
      <c r="AI631" s="109">
        <f t="shared" si="204"/>
        <v>5.2848691490567064E-3</v>
      </c>
      <c r="AJ631" s="109">
        <f t="shared" si="205"/>
        <v>1.271791167314553E-3</v>
      </c>
    </row>
    <row r="632" spans="1:36" s="11" customFormat="1" ht="24.75" customHeight="1" outlineLevel="1" x14ac:dyDescent="0.25">
      <c r="A632" s="23">
        <v>59</v>
      </c>
      <c r="B632" s="23"/>
      <c r="C632" s="333" t="s">
        <v>954</v>
      </c>
      <c r="D632" s="333"/>
      <c r="E632" s="18" t="s">
        <v>715</v>
      </c>
      <c r="F632" s="74" t="s">
        <v>751</v>
      </c>
      <c r="G632" s="176" t="s">
        <v>1272</v>
      </c>
      <c r="H632" s="33"/>
      <c r="I632" s="33"/>
      <c r="J632" s="678"/>
      <c r="K632" s="350">
        <v>36941806</v>
      </c>
      <c r="L632" s="74"/>
      <c r="M632" s="28"/>
      <c r="N632" s="28"/>
      <c r="O632" s="28"/>
      <c r="P632" s="74"/>
      <c r="Q632" s="74"/>
      <c r="R632" s="28"/>
      <c r="S632" s="28"/>
      <c r="T632" s="28"/>
      <c r="U632" s="29">
        <f t="shared" si="201"/>
        <v>0</v>
      </c>
      <c r="V632" s="28"/>
      <c r="W632" s="28"/>
      <c r="X632" s="28"/>
      <c r="Y632" s="29">
        <f t="shared" si="196"/>
        <v>0</v>
      </c>
      <c r="Z632" s="28"/>
      <c r="AA632" s="28"/>
      <c r="AB632" s="28"/>
      <c r="AC632" s="29">
        <f t="shared" si="197"/>
        <v>0</v>
      </c>
      <c r="AD632" s="67"/>
      <c r="AE632" s="79"/>
      <c r="AF632" s="350">
        <v>36941806</v>
      </c>
      <c r="AG632" s="7">
        <f t="shared" si="202"/>
        <v>36941806</v>
      </c>
      <c r="AH632" s="29">
        <f t="shared" si="203"/>
        <v>36941806</v>
      </c>
      <c r="AI632" s="109">
        <f t="shared" si="204"/>
        <v>1.6190173811281468E-2</v>
      </c>
      <c r="AJ632" s="109">
        <f t="shared" si="205"/>
        <v>3.8961267478401715E-3</v>
      </c>
    </row>
    <row r="633" spans="1:36" s="11" customFormat="1" ht="24.75" customHeight="1" outlineLevel="1" x14ac:dyDescent="0.25">
      <c r="A633" s="23">
        <v>60</v>
      </c>
      <c r="B633" s="23"/>
      <c r="C633" s="333" t="s">
        <v>963</v>
      </c>
      <c r="D633" s="333"/>
      <c r="E633" s="18" t="s">
        <v>1218</v>
      </c>
      <c r="F633" s="74" t="s">
        <v>751</v>
      </c>
      <c r="G633" s="176" t="s">
        <v>752</v>
      </c>
      <c r="H633" s="33"/>
      <c r="I633" s="33"/>
      <c r="J633" s="678"/>
      <c r="K633" s="350">
        <v>61569677</v>
      </c>
      <c r="L633" s="74"/>
      <c r="M633" s="28"/>
      <c r="N633" s="28"/>
      <c r="O633" s="28"/>
      <c r="P633" s="74"/>
      <c r="Q633" s="74"/>
      <c r="R633" s="28"/>
      <c r="S633" s="28"/>
      <c r="T633" s="28"/>
      <c r="U633" s="29">
        <f t="shared" si="201"/>
        <v>0</v>
      </c>
      <c r="V633" s="28"/>
      <c r="W633" s="28"/>
      <c r="X633" s="28"/>
      <c r="Y633" s="29">
        <f t="shared" si="196"/>
        <v>0</v>
      </c>
      <c r="Z633" s="28"/>
      <c r="AA633" s="28"/>
      <c r="AB633" s="28"/>
      <c r="AC633" s="29">
        <f t="shared" si="197"/>
        <v>0</v>
      </c>
      <c r="AD633" s="67"/>
      <c r="AE633" s="79"/>
      <c r="AF633" s="350">
        <v>61569677</v>
      </c>
      <c r="AG633" s="7">
        <f t="shared" si="202"/>
        <v>61569677</v>
      </c>
      <c r="AH633" s="29">
        <f t="shared" si="203"/>
        <v>61569677</v>
      </c>
      <c r="AI633" s="109">
        <f t="shared" si="204"/>
        <v>2.6983623164889635E-2</v>
      </c>
      <c r="AJ633" s="109">
        <f t="shared" si="205"/>
        <v>6.493544614889153E-3</v>
      </c>
    </row>
    <row r="634" spans="1:36" s="11" customFormat="1" ht="24.75" customHeight="1" outlineLevel="1" x14ac:dyDescent="0.25">
      <c r="A634" s="23">
        <v>61</v>
      </c>
      <c r="B634" s="23"/>
      <c r="C634" s="333" t="s">
        <v>1273</v>
      </c>
      <c r="D634" s="333"/>
      <c r="E634" s="18" t="s">
        <v>1218</v>
      </c>
      <c r="F634" s="74" t="s">
        <v>751</v>
      </c>
      <c r="G634" s="176" t="s">
        <v>752</v>
      </c>
      <c r="H634" s="33"/>
      <c r="I634" s="33"/>
      <c r="J634" s="678"/>
      <c r="K634" s="350">
        <v>36941806</v>
      </c>
      <c r="L634" s="74"/>
      <c r="M634" s="28"/>
      <c r="N634" s="28"/>
      <c r="O634" s="28"/>
      <c r="P634" s="74"/>
      <c r="Q634" s="74"/>
      <c r="R634" s="28"/>
      <c r="S634" s="28"/>
      <c r="T634" s="28"/>
      <c r="U634" s="29">
        <f t="shared" si="201"/>
        <v>0</v>
      </c>
      <c r="V634" s="28"/>
      <c r="W634" s="28"/>
      <c r="X634" s="28"/>
      <c r="Y634" s="29">
        <f t="shared" si="196"/>
        <v>0</v>
      </c>
      <c r="Z634" s="28"/>
      <c r="AA634" s="28"/>
      <c r="AB634" s="28"/>
      <c r="AC634" s="29">
        <f t="shared" si="197"/>
        <v>0</v>
      </c>
      <c r="AD634" s="28"/>
      <c r="AE634" s="334"/>
      <c r="AF634" s="350">
        <v>36941806</v>
      </c>
      <c r="AG634" s="7">
        <f t="shared" si="202"/>
        <v>36941806</v>
      </c>
      <c r="AH634" s="29">
        <f t="shared" si="203"/>
        <v>36941806</v>
      </c>
      <c r="AI634" s="109">
        <f t="shared" si="204"/>
        <v>1.6190173811281468E-2</v>
      </c>
      <c r="AJ634" s="109">
        <f t="shared" si="205"/>
        <v>3.8961267478401715E-3</v>
      </c>
    </row>
    <row r="635" spans="1:36" s="11" customFormat="1" ht="24.75" customHeight="1" outlineLevel="1" x14ac:dyDescent="0.25">
      <c r="A635" s="23">
        <v>62</v>
      </c>
      <c r="B635" s="23"/>
      <c r="C635" s="333" t="s">
        <v>1274</v>
      </c>
      <c r="D635" s="333"/>
      <c r="E635" s="18" t="s">
        <v>729</v>
      </c>
      <c r="F635" s="74" t="s">
        <v>751</v>
      </c>
      <c r="G635" s="176" t="s">
        <v>752</v>
      </c>
      <c r="H635" s="33"/>
      <c r="I635" s="33"/>
      <c r="J635" s="678"/>
      <c r="K635" s="350">
        <v>12058710</v>
      </c>
      <c r="L635" s="74"/>
      <c r="M635" s="28"/>
      <c r="N635" s="28"/>
      <c r="O635" s="28"/>
      <c r="P635" s="74"/>
      <c r="Q635" s="74"/>
      <c r="R635" s="28"/>
      <c r="S635" s="28"/>
      <c r="T635" s="28"/>
      <c r="U635" s="29">
        <f t="shared" si="201"/>
        <v>0</v>
      </c>
      <c r="V635" s="28"/>
      <c r="W635" s="28"/>
      <c r="X635" s="28"/>
      <c r="Y635" s="29">
        <f t="shared" si="196"/>
        <v>0</v>
      </c>
      <c r="Z635" s="28"/>
      <c r="AA635" s="28"/>
      <c r="AB635" s="28"/>
      <c r="AC635" s="29">
        <f t="shared" si="197"/>
        <v>0</v>
      </c>
      <c r="AD635" s="28"/>
      <c r="AE635" s="334"/>
      <c r="AF635" s="350">
        <v>12058710</v>
      </c>
      <c r="AG635" s="7">
        <f t="shared" si="202"/>
        <v>12058710</v>
      </c>
      <c r="AH635" s="29">
        <f t="shared" si="203"/>
        <v>12058710</v>
      </c>
      <c r="AI635" s="109">
        <f t="shared" si="204"/>
        <v>5.2848691490567064E-3</v>
      </c>
      <c r="AJ635" s="109">
        <f t="shared" si="205"/>
        <v>1.271791167314553E-3</v>
      </c>
    </row>
    <row r="636" spans="1:36" s="11" customFormat="1" ht="24.75" customHeight="1" outlineLevel="1" x14ac:dyDescent="0.25">
      <c r="A636" s="23">
        <v>63</v>
      </c>
      <c r="B636" s="23"/>
      <c r="C636" s="333" t="s">
        <v>961</v>
      </c>
      <c r="D636" s="333"/>
      <c r="E636" s="18" t="s">
        <v>1218</v>
      </c>
      <c r="F636" s="74" t="s">
        <v>751</v>
      </c>
      <c r="G636" s="176" t="s">
        <v>752</v>
      </c>
      <c r="H636" s="33"/>
      <c r="I636" s="33"/>
      <c r="J636" s="678"/>
      <c r="K636" s="350">
        <v>24627871</v>
      </c>
      <c r="L636" s="74"/>
      <c r="M636" s="28"/>
      <c r="N636" s="28"/>
      <c r="O636" s="28"/>
      <c r="P636" s="74"/>
      <c r="Q636" s="74"/>
      <c r="R636" s="28"/>
      <c r="S636" s="28"/>
      <c r="T636" s="28"/>
      <c r="U636" s="29">
        <f t="shared" si="201"/>
        <v>0</v>
      </c>
      <c r="V636" s="28"/>
      <c r="W636" s="28"/>
      <c r="X636" s="28"/>
      <c r="Y636" s="29">
        <f t="shared" si="196"/>
        <v>0</v>
      </c>
      <c r="Z636" s="28"/>
      <c r="AA636" s="28"/>
      <c r="AB636" s="28"/>
      <c r="AC636" s="29">
        <f t="shared" si="197"/>
        <v>0</v>
      </c>
      <c r="AD636" s="28"/>
      <c r="AE636" s="334"/>
      <c r="AF636" s="350">
        <v>24627871</v>
      </c>
      <c r="AG636" s="7">
        <f t="shared" si="202"/>
        <v>24627871</v>
      </c>
      <c r="AH636" s="29">
        <f t="shared" si="203"/>
        <v>24627871</v>
      </c>
      <c r="AI636" s="109">
        <f t="shared" si="204"/>
        <v>1.0793449353608167E-2</v>
      </c>
      <c r="AJ636" s="109">
        <f t="shared" si="205"/>
        <v>2.597417867048982E-3</v>
      </c>
    </row>
    <row r="637" spans="1:36" s="11" customFormat="1" ht="24.75" customHeight="1" outlineLevel="1" x14ac:dyDescent="0.25">
      <c r="A637" s="23">
        <v>64</v>
      </c>
      <c r="B637" s="23"/>
      <c r="C637" s="333" t="s">
        <v>1275</v>
      </c>
      <c r="D637" s="333"/>
      <c r="E637" s="18" t="s">
        <v>699</v>
      </c>
      <c r="F637" s="74" t="s">
        <v>751</v>
      </c>
      <c r="G637" s="176" t="s">
        <v>752</v>
      </c>
      <c r="H637" s="33"/>
      <c r="I637" s="33"/>
      <c r="J637" s="678"/>
      <c r="K637" s="350">
        <v>12313935</v>
      </c>
      <c r="L637" s="74"/>
      <c r="M637" s="28"/>
      <c r="N637" s="28"/>
      <c r="O637" s="28"/>
      <c r="P637" s="74"/>
      <c r="Q637" s="74"/>
      <c r="R637" s="28"/>
      <c r="S637" s="28"/>
      <c r="T637" s="28"/>
      <c r="U637" s="29">
        <f t="shared" si="201"/>
        <v>0</v>
      </c>
      <c r="V637" s="28"/>
      <c r="W637" s="28"/>
      <c r="X637" s="28"/>
      <c r="Y637" s="29">
        <f t="shared" si="196"/>
        <v>0</v>
      </c>
      <c r="Z637" s="28"/>
      <c r="AA637" s="28"/>
      <c r="AB637" s="28"/>
      <c r="AC637" s="29">
        <f t="shared" si="197"/>
        <v>0</v>
      </c>
      <c r="AD637" s="28"/>
      <c r="AE637" s="334"/>
      <c r="AF637" s="350">
        <v>12313935</v>
      </c>
      <c r="AG637" s="7">
        <f t="shared" si="202"/>
        <v>12313935</v>
      </c>
      <c r="AH637" s="29">
        <f t="shared" si="203"/>
        <v>12313935</v>
      </c>
      <c r="AI637" s="109">
        <f t="shared" si="204"/>
        <v>5.3967244576732997E-3</v>
      </c>
      <c r="AJ637" s="109">
        <f t="shared" si="205"/>
        <v>1.29870888079119E-3</v>
      </c>
    </row>
    <row r="638" spans="1:36" s="11" customFormat="1" ht="24.75" customHeight="1" outlineLevel="1" x14ac:dyDescent="0.25">
      <c r="A638" s="23">
        <v>65</v>
      </c>
      <c r="B638" s="23"/>
      <c r="C638" s="333" t="s">
        <v>1276</v>
      </c>
      <c r="D638" s="333"/>
      <c r="E638" s="18" t="s">
        <v>1225</v>
      </c>
      <c r="F638" s="74" t="s">
        <v>751</v>
      </c>
      <c r="G638" s="176" t="s">
        <v>752</v>
      </c>
      <c r="H638" s="33"/>
      <c r="I638" s="33"/>
      <c r="J638" s="678"/>
      <c r="K638" s="350">
        <v>12313935</v>
      </c>
      <c r="L638" s="74"/>
      <c r="M638" s="28"/>
      <c r="N638" s="28"/>
      <c r="O638" s="28"/>
      <c r="P638" s="74"/>
      <c r="Q638" s="74"/>
      <c r="R638" s="28"/>
      <c r="S638" s="28"/>
      <c r="T638" s="28"/>
      <c r="U638" s="29">
        <f t="shared" si="201"/>
        <v>0</v>
      </c>
      <c r="V638" s="28"/>
      <c r="W638" s="28"/>
      <c r="X638" s="28"/>
      <c r="Y638" s="29">
        <f t="shared" si="196"/>
        <v>0</v>
      </c>
      <c r="Z638" s="28"/>
      <c r="AA638" s="28"/>
      <c r="AB638" s="28"/>
      <c r="AC638" s="29">
        <f t="shared" si="197"/>
        <v>0</v>
      </c>
      <c r="AD638" s="28"/>
      <c r="AE638" s="334"/>
      <c r="AF638" s="350">
        <v>12313935</v>
      </c>
      <c r="AG638" s="7">
        <f t="shared" si="202"/>
        <v>12313935</v>
      </c>
      <c r="AH638" s="29">
        <f t="shared" si="203"/>
        <v>12313935</v>
      </c>
      <c r="AI638" s="109">
        <f t="shared" si="204"/>
        <v>5.3967244576732997E-3</v>
      </c>
      <c r="AJ638" s="109">
        <f t="shared" si="205"/>
        <v>1.29870888079119E-3</v>
      </c>
    </row>
    <row r="639" spans="1:36" s="11" customFormat="1" ht="24.75" customHeight="1" outlineLevel="1" x14ac:dyDescent="0.25">
      <c r="A639" s="23">
        <v>66</v>
      </c>
      <c r="B639" s="23"/>
      <c r="C639" s="333" t="s">
        <v>1277</v>
      </c>
      <c r="D639" s="333"/>
      <c r="E639" s="18" t="s">
        <v>662</v>
      </c>
      <c r="F639" s="74" t="s">
        <v>751</v>
      </c>
      <c r="G639" s="176" t="s">
        <v>752</v>
      </c>
      <c r="H639" s="33"/>
      <c r="I639" s="33"/>
      <c r="J639" s="678"/>
      <c r="K639" s="350">
        <v>24394839</v>
      </c>
      <c r="L639" s="74"/>
      <c r="M639" s="28"/>
      <c r="N639" s="28"/>
      <c r="O639" s="28"/>
      <c r="P639" s="74"/>
      <c r="Q639" s="74"/>
      <c r="R639" s="28"/>
      <c r="S639" s="28"/>
      <c r="T639" s="28"/>
      <c r="U639" s="29">
        <f t="shared" si="201"/>
        <v>0</v>
      </c>
      <c r="V639" s="28"/>
      <c r="W639" s="28"/>
      <c r="X639" s="28"/>
      <c r="Y639" s="29">
        <f t="shared" si="196"/>
        <v>0</v>
      </c>
      <c r="Z639" s="28"/>
      <c r="AA639" s="28"/>
      <c r="AB639" s="28"/>
      <c r="AC639" s="29">
        <f t="shared" si="197"/>
        <v>0</v>
      </c>
      <c r="AD639" s="28"/>
      <c r="AE639" s="334"/>
      <c r="AF639" s="350">
        <v>24394839</v>
      </c>
      <c r="AG639" s="7">
        <f t="shared" si="202"/>
        <v>24394839</v>
      </c>
      <c r="AH639" s="29">
        <f t="shared" si="203"/>
        <v>24394839</v>
      </c>
      <c r="AI639" s="109">
        <f t="shared" si="204"/>
        <v>1.0691320383963572E-2</v>
      </c>
      <c r="AJ639" s="109">
        <f t="shared" si="205"/>
        <v>2.572840773868895E-3</v>
      </c>
    </row>
    <row r="640" spans="1:36" s="11" customFormat="1" ht="24.75" customHeight="1" outlineLevel="1" x14ac:dyDescent="0.25">
      <c r="A640" s="23">
        <v>67</v>
      </c>
      <c r="B640" s="23"/>
      <c r="C640" s="333" t="s">
        <v>1278</v>
      </c>
      <c r="D640" s="333"/>
      <c r="E640" s="18" t="s">
        <v>1218</v>
      </c>
      <c r="F640" s="74" t="s">
        <v>751</v>
      </c>
      <c r="G640" s="176" t="s">
        <v>752</v>
      </c>
      <c r="H640" s="33"/>
      <c r="I640" s="33"/>
      <c r="J640" s="678"/>
      <c r="K640" s="350">
        <v>12313935</v>
      </c>
      <c r="L640" s="74"/>
      <c r="M640" s="28"/>
      <c r="N640" s="28"/>
      <c r="O640" s="28"/>
      <c r="P640" s="74"/>
      <c r="Q640" s="74"/>
      <c r="R640" s="28"/>
      <c r="S640" s="28"/>
      <c r="T640" s="28"/>
      <c r="U640" s="29">
        <f t="shared" si="201"/>
        <v>0</v>
      </c>
      <c r="V640" s="28"/>
      <c r="W640" s="28"/>
      <c r="X640" s="28"/>
      <c r="Y640" s="29">
        <f t="shared" si="196"/>
        <v>0</v>
      </c>
      <c r="Z640" s="28"/>
      <c r="AA640" s="28"/>
      <c r="AB640" s="28"/>
      <c r="AC640" s="29">
        <f t="shared" si="197"/>
        <v>0</v>
      </c>
      <c r="AD640" s="28"/>
      <c r="AE640" s="334"/>
      <c r="AF640" s="350">
        <v>12313935</v>
      </c>
      <c r="AG640" s="7">
        <f t="shared" si="202"/>
        <v>12313935</v>
      </c>
      <c r="AH640" s="29">
        <f t="shared" si="203"/>
        <v>12313935</v>
      </c>
      <c r="AI640" s="109">
        <f t="shared" si="204"/>
        <v>5.3967244576732997E-3</v>
      </c>
      <c r="AJ640" s="109">
        <f t="shared" si="205"/>
        <v>1.29870888079119E-3</v>
      </c>
    </row>
    <row r="641" spans="1:36" s="11" customFormat="1" ht="24.75" customHeight="1" outlineLevel="1" x14ac:dyDescent="0.25">
      <c r="A641" s="23">
        <v>68</v>
      </c>
      <c r="B641" s="23"/>
      <c r="C641" s="333" t="s">
        <v>950</v>
      </c>
      <c r="D641" s="333"/>
      <c r="E641" s="18" t="s">
        <v>1279</v>
      </c>
      <c r="F641" s="74" t="s">
        <v>751</v>
      </c>
      <c r="G641" s="176" t="s">
        <v>752</v>
      </c>
      <c r="H641" s="33"/>
      <c r="I641" s="33"/>
      <c r="J641" s="678"/>
      <c r="K641" s="350">
        <v>12058710</v>
      </c>
      <c r="L641" s="74"/>
      <c r="M641" s="28"/>
      <c r="N641" s="28"/>
      <c r="O641" s="28"/>
      <c r="P641" s="74"/>
      <c r="Q641" s="74"/>
      <c r="R641" s="28"/>
      <c r="S641" s="28"/>
      <c r="T641" s="28"/>
      <c r="U641" s="29">
        <f t="shared" si="201"/>
        <v>0</v>
      </c>
      <c r="V641" s="28"/>
      <c r="W641" s="28"/>
      <c r="X641" s="28"/>
      <c r="Y641" s="29">
        <f t="shared" si="196"/>
        <v>0</v>
      </c>
      <c r="Z641" s="28"/>
      <c r="AA641" s="28"/>
      <c r="AB641" s="28"/>
      <c r="AC641" s="29">
        <f t="shared" si="197"/>
        <v>0</v>
      </c>
      <c r="AD641" s="28"/>
      <c r="AE641" s="334"/>
      <c r="AF641" s="350">
        <v>12058710</v>
      </c>
      <c r="AG641" s="7">
        <f t="shared" si="202"/>
        <v>12058710</v>
      </c>
      <c r="AH641" s="29">
        <f t="shared" si="203"/>
        <v>12058710</v>
      </c>
      <c r="AI641" s="109">
        <f t="shared" si="204"/>
        <v>5.2848691490567064E-3</v>
      </c>
      <c r="AJ641" s="109">
        <f t="shared" si="205"/>
        <v>1.271791167314553E-3</v>
      </c>
    </row>
    <row r="642" spans="1:36" s="11" customFormat="1" ht="24.75" customHeight="1" outlineLevel="1" x14ac:dyDescent="0.25">
      <c r="A642" s="23">
        <v>69</v>
      </c>
      <c r="B642" s="23"/>
      <c r="C642" s="333" t="s">
        <v>1280</v>
      </c>
      <c r="D642" s="333"/>
      <c r="E642" s="18" t="s">
        <v>1218</v>
      </c>
      <c r="F642" s="74" t="s">
        <v>751</v>
      </c>
      <c r="G642" s="176" t="s">
        <v>752</v>
      </c>
      <c r="H642" s="33"/>
      <c r="I642" s="33"/>
      <c r="J642" s="678"/>
      <c r="K642" s="350">
        <v>61569677</v>
      </c>
      <c r="L642" s="74"/>
      <c r="M642" s="28"/>
      <c r="N642" s="28"/>
      <c r="O642" s="28"/>
      <c r="P642" s="74"/>
      <c r="Q642" s="74"/>
      <c r="R642" s="28"/>
      <c r="S642" s="28"/>
      <c r="T642" s="28"/>
      <c r="U642" s="29">
        <f t="shared" si="201"/>
        <v>0</v>
      </c>
      <c r="V642" s="28"/>
      <c r="W642" s="28"/>
      <c r="X642" s="28"/>
      <c r="Y642" s="29">
        <f t="shared" si="196"/>
        <v>0</v>
      </c>
      <c r="Z642" s="28"/>
      <c r="AA642" s="28"/>
      <c r="AB642" s="28"/>
      <c r="AC642" s="29">
        <f t="shared" si="197"/>
        <v>0</v>
      </c>
      <c r="AD642" s="28"/>
      <c r="AE642" s="334"/>
      <c r="AF642" s="350">
        <v>61569677</v>
      </c>
      <c r="AG642" s="7">
        <f t="shared" si="202"/>
        <v>61569677</v>
      </c>
      <c r="AH642" s="29">
        <f t="shared" si="203"/>
        <v>61569677</v>
      </c>
      <c r="AI642" s="109">
        <f t="shared" si="204"/>
        <v>2.6983623164889635E-2</v>
      </c>
      <c r="AJ642" s="109">
        <f t="shared" si="205"/>
        <v>6.493544614889153E-3</v>
      </c>
    </row>
    <row r="643" spans="1:36" s="11" customFormat="1" ht="24.75" customHeight="1" outlineLevel="1" x14ac:dyDescent="0.25">
      <c r="A643" s="23">
        <v>70</v>
      </c>
      <c r="B643" s="23"/>
      <c r="C643" s="333" t="s">
        <v>1281</v>
      </c>
      <c r="D643" s="333"/>
      <c r="E643" s="18" t="s">
        <v>1218</v>
      </c>
      <c r="F643" s="74" t="s">
        <v>751</v>
      </c>
      <c r="G643" s="176" t="s">
        <v>752</v>
      </c>
      <c r="H643" s="33"/>
      <c r="I643" s="33"/>
      <c r="J643" s="678"/>
      <c r="K643" s="350">
        <v>12313935</v>
      </c>
      <c r="L643" s="74"/>
      <c r="M643" s="28"/>
      <c r="N643" s="28"/>
      <c r="O643" s="28"/>
      <c r="P643" s="74"/>
      <c r="Q643" s="74"/>
      <c r="R643" s="28"/>
      <c r="S643" s="28"/>
      <c r="T643" s="28"/>
      <c r="U643" s="29">
        <f t="shared" si="201"/>
        <v>0</v>
      </c>
      <c r="V643" s="28"/>
      <c r="W643" s="28"/>
      <c r="X643" s="28"/>
      <c r="Y643" s="29">
        <f t="shared" si="196"/>
        <v>0</v>
      </c>
      <c r="Z643" s="28"/>
      <c r="AA643" s="28"/>
      <c r="AB643" s="28"/>
      <c r="AC643" s="29">
        <f t="shared" si="197"/>
        <v>0</v>
      </c>
      <c r="AD643" s="28"/>
      <c r="AE643" s="334"/>
      <c r="AF643" s="350">
        <v>12313935</v>
      </c>
      <c r="AG643" s="7">
        <f t="shared" si="202"/>
        <v>12313935</v>
      </c>
      <c r="AH643" s="29">
        <f t="shared" si="203"/>
        <v>12313935</v>
      </c>
      <c r="AI643" s="109">
        <f t="shared" si="204"/>
        <v>5.3967244576732997E-3</v>
      </c>
      <c r="AJ643" s="109">
        <f t="shared" si="205"/>
        <v>1.29870888079119E-3</v>
      </c>
    </row>
    <row r="644" spans="1:36" s="11" customFormat="1" ht="24.75" customHeight="1" outlineLevel="1" x14ac:dyDescent="0.25">
      <c r="A644" s="23">
        <v>71</v>
      </c>
      <c r="B644" s="23"/>
      <c r="C644" s="333" t="s">
        <v>1282</v>
      </c>
      <c r="D644" s="333"/>
      <c r="E644" s="18" t="s">
        <v>1218</v>
      </c>
      <c r="F644" s="74" t="s">
        <v>751</v>
      </c>
      <c r="G644" s="176" t="s">
        <v>752</v>
      </c>
      <c r="H644" s="33"/>
      <c r="I644" s="33"/>
      <c r="J644" s="678"/>
      <c r="K644" s="350">
        <v>36941806</v>
      </c>
      <c r="L644" s="74"/>
      <c r="M644" s="28"/>
      <c r="N644" s="28"/>
      <c r="O644" s="28"/>
      <c r="P644" s="74"/>
      <c r="Q644" s="74"/>
      <c r="R644" s="28"/>
      <c r="S644" s="28"/>
      <c r="T644" s="28"/>
      <c r="U644" s="29">
        <f t="shared" si="201"/>
        <v>0</v>
      </c>
      <c r="V644" s="28"/>
      <c r="W644" s="28"/>
      <c r="X644" s="28"/>
      <c r="Y644" s="29">
        <f t="shared" si="196"/>
        <v>0</v>
      </c>
      <c r="Z644" s="28"/>
      <c r="AA644" s="28"/>
      <c r="AB644" s="28"/>
      <c r="AC644" s="29">
        <f t="shared" si="197"/>
        <v>0</v>
      </c>
      <c r="AD644" s="28"/>
      <c r="AE644" s="334"/>
      <c r="AF644" s="350">
        <v>36941806</v>
      </c>
      <c r="AG644" s="7">
        <f t="shared" si="202"/>
        <v>36941806</v>
      </c>
      <c r="AH644" s="29">
        <f t="shared" si="203"/>
        <v>36941806</v>
      </c>
      <c r="AI644" s="109">
        <f t="shared" si="204"/>
        <v>1.6190173811281468E-2</v>
      </c>
      <c r="AJ644" s="109">
        <f t="shared" si="205"/>
        <v>3.8961267478401715E-3</v>
      </c>
    </row>
    <row r="645" spans="1:36" s="11" customFormat="1" ht="24.75" customHeight="1" outlineLevel="1" x14ac:dyDescent="0.25">
      <c r="A645" s="23">
        <v>72</v>
      </c>
      <c r="B645" s="23"/>
      <c r="C645" s="333" t="s">
        <v>527</v>
      </c>
      <c r="D645" s="333"/>
      <c r="E645" s="18" t="s">
        <v>695</v>
      </c>
      <c r="F645" s="74" t="s">
        <v>751</v>
      </c>
      <c r="G645" s="176" t="s">
        <v>752</v>
      </c>
      <c r="H645" s="33"/>
      <c r="I645" s="33"/>
      <c r="J645" s="678"/>
      <c r="K645" s="350">
        <v>24627871</v>
      </c>
      <c r="L645" s="74"/>
      <c r="M645" s="28"/>
      <c r="N645" s="28"/>
      <c r="O645" s="28"/>
      <c r="P645" s="74"/>
      <c r="Q645" s="74"/>
      <c r="R645" s="28"/>
      <c r="S645" s="28"/>
      <c r="T645" s="28"/>
      <c r="U645" s="29">
        <f t="shared" si="201"/>
        <v>0</v>
      </c>
      <c r="V645" s="28"/>
      <c r="W645" s="28"/>
      <c r="X645" s="28"/>
      <c r="Y645" s="29">
        <f t="shared" si="196"/>
        <v>0</v>
      </c>
      <c r="Z645" s="28"/>
      <c r="AA645" s="28"/>
      <c r="AB645" s="28"/>
      <c r="AC645" s="29">
        <f t="shared" si="197"/>
        <v>0</v>
      </c>
      <c r="AD645" s="28"/>
      <c r="AE645" s="334"/>
      <c r="AF645" s="350">
        <v>24627871</v>
      </c>
      <c r="AG645" s="7">
        <f t="shared" si="202"/>
        <v>24627871</v>
      </c>
      <c r="AH645" s="29">
        <f t="shared" si="203"/>
        <v>24627871</v>
      </c>
      <c r="AI645" s="109">
        <f t="shared" si="204"/>
        <v>1.0793449353608167E-2</v>
      </c>
      <c r="AJ645" s="109">
        <f t="shared" si="205"/>
        <v>2.597417867048982E-3</v>
      </c>
    </row>
    <row r="646" spans="1:36" s="11" customFormat="1" ht="24.75" customHeight="1" outlineLevel="1" x14ac:dyDescent="0.25">
      <c r="A646" s="23">
        <v>73</v>
      </c>
      <c r="B646" s="23"/>
      <c r="C646" s="333" t="s">
        <v>1283</v>
      </c>
      <c r="D646" s="333"/>
      <c r="E646" s="18" t="s">
        <v>690</v>
      </c>
      <c r="F646" s="74" t="s">
        <v>751</v>
      </c>
      <c r="G646" s="176" t="s">
        <v>752</v>
      </c>
      <c r="H646" s="33"/>
      <c r="I646" s="33"/>
      <c r="J646" s="678"/>
      <c r="K646" s="350">
        <v>24627871</v>
      </c>
      <c r="L646" s="74"/>
      <c r="M646" s="28"/>
      <c r="N646" s="28"/>
      <c r="O646" s="28"/>
      <c r="P646" s="74"/>
      <c r="Q646" s="74"/>
      <c r="R646" s="28"/>
      <c r="S646" s="28"/>
      <c r="T646" s="28"/>
      <c r="U646" s="29">
        <f t="shared" si="201"/>
        <v>0</v>
      </c>
      <c r="V646" s="28"/>
      <c r="W646" s="28"/>
      <c r="X646" s="28"/>
      <c r="Y646" s="29">
        <f t="shared" si="196"/>
        <v>0</v>
      </c>
      <c r="Z646" s="28"/>
      <c r="AA646" s="28"/>
      <c r="AB646" s="28"/>
      <c r="AC646" s="29">
        <f t="shared" si="197"/>
        <v>0</v>
      </c>
      <c r="AD646" s="28"/>
      <c r="AE646" s="334"/>
      <c r="AF646" s="350">
        <v>24627871</v>
      </c>
      <c r="AG646" s="7">
        <f t="shared" si="202"/>
        <v>24627871</v>
      </c>
      <c r="AH646" s="29">
        <f t="shared" si="203"/>
        <v>24627871</v>
      </c>
      <c r="AI646" s="109">
        <f t="shared" si="204"/>
        <v>1.0793449353608167E-2</v>
      </c>
      <c r="AJ646" s="109">
        <f t="shared" si="205"/>
        <v>2.597417867048982E-3</v>
      </c>
    </row>
    <row r="647" spans="1:36" s="11" customFormat="1" ht="24.75" customHeight="1" outlineLevel="1" x14ac:dyDescent="0.25">
      <c r="A647" s="23">
        <v>74</v>
      </c>
      <c r="B647" s="23"/>
      <c r="C647" s="333" t="s">
        <v>1284</v>
      </c>
      <c r="D647" s="333"/>
      <c r="E647" s="18" t="s">
        <v>658</v>
      </c>
      <c r="F647" s="74" t="s">
        <v>751</v>
      </c>
      <c r="G647" s="176" t="s">
        <v>752</v>
      </c>
      <c r="H647" s="33"/>
      <c r="I647" s="33"/>
      <c r="J647" s="678"/>
      <c r="K647" s="350">
        <v>24627871</v>
      </c>
      <c r="L647" s="74"/>
      <c r="M647" s="28"/>
      <c r="N647" s="28"/>
      <c r="O647" s="28"/>
      <c r="P647" s="74"/>
      <c r="Q647" s="74"/>
      <c r="R647" s="28"/>
      <c r="S647" s="28"/>
      <c r="T647" s="28"/>
      <c r="U647" s="29">
        <f t="shared" si="201"/>
        <v>0</v>
      </c>
      <c r="V647" s="28"/>
      <c r="W647" s="28"/>
      <c r="X647" s="28"/>
      <c r="Y647" s="29">
        <f t="shared" si="196"/>
        <v>0</v>
      </c>
      <c r="Z647" s="28"/>
      <c r="AA647" s="28"/>
      <c r="AB647" s="28"/>
      <c r="AC647" s="29">
        <f t="shared" si="197"/>
        <v>0</v>
      </c>
      <c r="AD647" s="28"/>
      <c r="AE647" s="334"/>
      <c r="AF647" s="350">
        <v>24627871</v>
      </c>
      <c r="AG647" s="7">
        <f t="shared" si="202"/>
        <v>24627871</v>
      </c>
      <c r="AH647" s="29">
        <f t="shared" si="203"/>
        <v>24627871</v>
      </c>
      <c r="AI647" s="109">
        <f t="shared" si="204"/>
        <v>1.0793449353608167E-2</v>
      </c>
      <c r="AJ647" s="109">
        <f t="shared" si="205"/>
        <v>2.597417867048982E-3</v>
      </c>
    </row>
    <row r="648" spans="1:36" s="11" customFormat="1" ht="24.75" customHeight="1" outlineLevel="1" x14ac:dyDescent="0.25">
      <c r="A648" s="23">
        <v>75</v>
      </c>
      <c r="B648" s="23"/>
      <c r="C648" s="333" t="s">
        <v>1285</v>
      </c>
      <c r="D648" s="333"/>
      <c r="E648" s="18" t="s">
        <v>660</v>
      </c>
      <c r="F648" s="74" t="s">
        <v>751</v>
      </c>
      <c r="G648" s="176" t="s">
        <v>752</v>
      </c>
      <c r="H648" s="33"/>
      <c r="I648" s="33"/>
      <c r="J648" s="678"/>
      <c r="K648" s="350">
        <v>12197419</v>
      </c>
      <c r="L648" s="74"/>
      <c r="M648" s="28"/>
      <c r="N648" s="28"/>
      <c r="O648" s="28"/>
      <c r="P648" s="74"/>
      <c r="Q648" s="74"/>
      <c r="R648" s="28"/>
      <c r="S648" s="28"/>
      <c r="T648" s="28"/>
      <c r="U648" s="29">
        <f t="shared" si="201"/>
        <v>0</v>
      </c>
      <c r="V648" s="28"/>
      <c r="W648" s="28"/>
      <c r="X648" s="28"/>
      <c r="Y648" s="29">
        <f t="shared" si="196"/>
        <v>0</v>
      </c>
      <c r="Z648" s="28"/>
      <c r="AA648" s="28"/>
      <c r="AB648" s="28"/>
      <c r="AC648" s="29">
        <f t="shared" si="197"/>
        <v>0</v>
      </c>
      <c r="AD648" s="28"/>
      <c r="AE648" s="334"/>
      <c r="AF648" s="350">
        <v>12197419</v>
      </c>
      <c r="AG648" s="7">
        <f t="shared" si="202"/>
        <v>12197419</v>
      </c>
      <c r="AH648" s="29">
        <f t="shared" si="203"/>
        <v>12197419</v>
      </c>
      <c r="AI648" s="109">
        <f t="shared" si="204"/>
        <v>5.345659972851002E-3</v>
      </c>
      <c r="AJ648" s="109">
        <f t="shared" si="205"/>
        <v>1.2864203342011465E-3</v>
      </c>
    </row>
    <row r="649" spans="1:36" s="11" customFormat="1" ht="24.75" customHeight="1" outlineLevel="1" x14ac:dyDescent="0.25">
      <c r="A649" s="23">
        <v>76</v>
      </c>
      <c r="B649" s="23"/>
      <c r="C649" s="333" t="s">
        <v>966</v>
      </c>
      <c r="D649" s="333"/>
      <c r="E649" s="18" t="s">
        <v>682</v>
      </c>
      <c r="F649" s="74" t="s">
        <v>751</v>
      </c>
      <c r="G649" s="176" t="s">
        <v>752</v>
      </c>
      <c r="H649" s="33"/>
      <c r="I649" s="33"/>
      <c r="J649" s="678"/>
      <c r="K649" s="350">
        <v>12313935</v>
      </c>
      <c r="L649" s="74"/>
      <c r="M649" s="28"/>
      <c r="N649" s="28"/>
      <c r="O649" s="28"/>
      <c r="P649" s="74"/>
      <c r="Q649" s="74"/>
      <c r="R649" s="28"/>
      <c r="S649" s="28"/>
      <c r="T649" s="28"/>
      <c r="U649" s="29">
        <f t="shared" si="201"/>
        <v>0</v>
      </c>
      <c r="V649" s="28"/>
      <c r="W649" s="28"/>
      <c r="X649" s="28"/>
      <c r="Y649" s="29">
        <f t="shared" si="196"/>
        <v>0</v>
      </c>
      <c r="Z649" s="28"/>
      <c r="AA649" s="28"/>
      <c r="AB649" s="28"/>
      <c r="AC649" s="29">
        <f t="shared" si="197"/>
        <v>0</v>
      </c>
      <c r="AD649" s="28"/>
      <c r="AE649" s="334"/>
      <c r="AF649" s="350">
        <v>12313935</v>
      </c>
      <c r="AG649" s="7">
        <f t="shared" si="202"/>
        <v>12313935</v>
      </c>
      <c r="AH649" s="29">
        <f t="shared" si="203"/>
        <v>12313935</v>
      </c>
      <c r="AI649" s="109">
        <f t="shared" si="204"/>
        <v>5.3967244576732997E-3</v>
      </c>
      <c r="AJ649" s="109">
        <f t="shared" si="205"/>
        <v>1.29870888079119E-3</v>
      </c>
    </row>
    <row r="650" spans="1:36" s="11" customFormat="1" ht="24.75" customHeight="1" outlineLevel="1" x14ac:dyDescent="0.25">
      <c r="A650" s="23">
        <v>77</v>
      </c>
      <c r="B650" s="23"/>
      <c r="C650" s="333" t="s">
        <v>1286</v>
      </c>
      <c r="D650" s="333"/>
      <c r="E650" s="18" t="s">
        <v>1218</v>
      </c>
      <c r="F650" s="74" t="s">
        <v>751</v>
      </c>
      <c r="G650" s="176" t="s">
        <v>752</v>
      </c>
      <c r="H650" s="33"/>
      <c r="I650" s="33"/>
      <c r="J650" s="678"/>
      <c r="K650" s="350">
        <v>24627871</v>
      </c>
      <c r="L650" s="74"/>
      <c r="M650" s="28"/>
      <c r="N650" s="28"/>
      <c r="O650" s="28"/>
      <c r="P650" s="74"/>
      <c r="Q650" s="74"/>
      <c r="R650" s="28"/>
      <c r="S650" s="28"/>
      <c r="T650" s="28"/>
      <c r="U650" s="29">
        <f t="shared" si="201"/>
        <v>0</v>
      </c>
      <c r="V650" s="28"/>
      <c r="W650" s="28"/>
      <c r="X650" s="28"/>
      <c r="Y650" s="29">
        <f t="shared" si="196"/>
        <v>0</v>
      </c>
      <c r="Z650" s="28"/>
      <c r="AA650" s="28"/>
      <c r="AB650" s="28"/>
      <c r="AC650" s="29">
        <f t="shared" si="197"/>
        <v>0</v>
      </c>
      <c r="AD650" s="28"/>
      <c r="AE650" s="334"/>
      <c r="AF650" s="350">
        <v>24627871</v>
      </c>
      <c r="AG650" s="7">
        <f t="shared" si="202"/>
        <v>24627871</v>
      </c>
      <c r="AH650" s="29">
        <f t="shared" si="203"/>
        <v>24627871</v>
      </c>
      <c r="AI650" s="109">
        <f t="shared" si="204"/>
        <v>1.0793449353608167E-2</v>
      </c>
      <c r="AJ650" s="109">
        <f t="shared" si="205"/>
        <v>2.597417867048982E-3</v>
      </c>
    </row>
    <row r="651" spans="1:36" s="11" customFormat="1" ht="24.75" customHeight="1" outlineLevel="1" x14ac:dyDescent="0.25">
      <c r="A651" s="23">
        <v>78</v>
      </c>
      <c r="B651" s="23"/>
      <c r="C651" s="333" t="s">
        <v>1287</v>
      </c>
      <c r="D651" s="333"/>
      <c r="E651" s="18" t="s">
        <v>1231</v>
      </c>
      <c r="F651" s="74" t="s">
        <v>751</v>
      </c>
      <c r="G651" s="176" t="s">
        <v>752</v>
      </c>
      <c r="H651" s="33"/>
      <c r="I651" s="33"/>
      <c r="J651" s="678"/>
      <c r="K651" s="350">
        <v>24627871</v>
      </c>
      <c r="L651" s="74"/>
      <c r="M651" s="28"/>
      <c r="N651" s="28"/>
      <c r="O651" s="28"/>
      <c r="P651" s="74"/>
      <c r="Q651" s="74"/>
      <c r="R651" s="28"/>
      <c r="S651" s="28"/>
      <c r="T651" s="28"/>
      <c r="U651" s="29">
        <f t="shared" si="201"/>
        <v>0</v>
      </c>
      <c r="V651" s="28"/>
      <c r="W651" s="28"/>
      <c r="X651" s="28"/>
      <c r="Y651" s="29">
        <f t="shared" si="196"/>
        <v>0</v>
      </c>
      <c r="Z651" s="28"/>
      <c r="AA651" s="28"/>
      <c r="AB651" s="28"/>
      <c r="AC651" s="29">
        <f t="shared" si="197"/>
        <v>0</v>
      </c>
      <c r="AD651" s="28"/>
      <c r="AE651" s="334"/>
      <c r="AF651" s="350">
        <v>24627871</v>
      </c>
      <c r="AG651" s="7">
        <f t="shared" si="202"/>
        <v>24627871</v>
      </c>
      <c r="AH651" s="29">
        <f t="shared" si="203"/>
        <v>24627871</v>
      </c>
      <c r="AI651" s="109">
        <f t="shared" si="204"/>
        <v>1.0793449353608167E-2</v>
      </c>
      <c r="AJ651" s="109">
        <f t="shared" si="205"/>
        <v>2.597417867048982E-3</v>
      </c>
    </row>
    <row r="652" spans="1:36" s="11" customFormat="1" ht="24.75" customHeight="1" outlineLevel="1" x14ac:dyDescent="0.25">
      <c r="A652" s="23">
        <v>79</v>
      </c>
      <c r="B652" s="272"/>
      <c r="C652" s="449" t="s">
        <v>1288</v>
      </c>
      <c r="D652" s="333"/>
      <c r="E652" s="153" t="s">
        <v>1289</v>
      </c>
      <c r="F652" s="347" t="s">
        <v>751</v>
      </c>
      <c r="G652" s="276" t="s">
        <v>752</v>
      </c>
      <c r="H652" s="292"/>
      <c r="I652" s="292"/>
      <c r="J652" s="678"/>
      <c r="K652" s="350">
        <v>12058710</v>
      </c>
      <c r="L652" s="74"/>
      <c r="M652" s="28"/>
      <c r="N652" s="28"/>
      <c r="O652" s="28"/>
      <c r="P652" s="74"/>
      <c r="Q652" s="74"/>
      <c r="R652" s="28"/>
      <c r="S652" s="28"/>
      <c r="T652" s="28"/>
      <c r="U652" s="29">
        <f t="shared" si="201"/>
        <v>0</v>
      </c>
      <c r="V652" s="28"/>
      <c r="W652" s="28"/>
      <c r="X652" s="28"/>
      <c r="Y652" s="29">
        <f t="shared" si="196"/>
        <v>0</v>
      </c>
      <c r="Z652" s="28"/>
      <c r="AA652" s="28"/>
      <c r="AB652" s="28"/>
      <c r="AC652" s="29">
        <f t="shared" si="197"/>
        <v>0</v>
      </c>
      <c r="AD652" s="28"/>
      <c r="AE652" s="334"/>
      <c r="AF652" s="350">
        <v>12058710</v>
      </c>
      <c r="AG652" s="7">
        <f t="shared" si="202"/>
        <v>12058710</v>
      </c>
      <c r="AH652" s="29">
        <f t="shared" si="203"/>
        <v>12058710</v>
      </c>
      <c r="AI652" s="109">
        <f t="shared" si="204"/>
        <v>5.2848691490567064E-3</v>
      </c>
      <c r="AJ652" s="109">
        <f t="shared" si="205"/>
        <v>1.271791167314553E-3</v>
      </c>
    </row>
    <row r="653" spans="1:36" s="11" customFormat="1" ht="24.75" customHeight="1" outlineLevel="1" x14ac:dyDescent="0.25">
      <c r="A653" s="22">
        <v>80</v>
      </c>
      <c r="B653" s="390"/>
      <c r="C653" s="447" t="s">
        <v>572</v>
      </c>
      <c r="D653" s="333"/>
      <c r="E653" s="438" t="s">
        <v>720</v>
      </c>
      <c r="F653" s="262" t="s">
        <v>751</v>
      </c>
      <c r="G653" s="360" t="s">
        <v>752</v>
      </c>
      <c r="H653" s="391"/>
      <c r="I653" s="391"/>
      <c r="J653" s="678"/>
      <c r="K653" s="350">
        <v>61569677</v>
      </c>
      <c r="L653" s="74"/>
      <c r="M653" s="28"/>
      <c r="N653" s="28"/>
      <c r="O653" s="28"/>
      <c r="P653" s="347"/>
      <c r="Q653" s="347"/>
      <c r="R653" s="28"/>
      <c r="S653" s="28"/>
      <c r="T653" s="28"/>
      <c r="U653" s="29">
        <f t="shared" si="201"/>
        <v>0</v>
      </c>
      <c r="V653" s="28"/>
      <c r="W653" s="28"/>
      <c r="X653" s="28"/>
      <c r="Y653" s="29">
        <f t="shared" si="196"/>
        <v>0</v>
      </c>
      <c r="Z653" s="28"/>
      <c r="AA653" s="28"/>
      <c r="AB653" s="28"/>
      <c r="AC653" s="29">
        <f t="shared" si="197"/>
        <v>0</v>
      </c>
      <c r="AD653" s="28"/>
      <c r="AE653" s="334"/>
      <c r="AF653" s="350">
        <v>61569677</v>
      </c>
      <c r="AG653" s="7">
        <f t="shared" si="202"/>
        <v>61569677</v>
      </c>
      <c r="AH653" s="29">
        <f t="shared" si="203"/>
        <v>61569677</v>
      </c>
      <c r="AI653" s="109">
        <f t="shared" si="204"/>
        <v>2.6983623164889635E-2</v>
      </c>
      <c r="AJ653" s="109">
        <f t="shared" si="205"/>
        <v>6.493544614889153E-3</v>
      </c>
    </row>
    <row r="654" spans="1:36" s="11" customFormat="1" ht="24.75" customHeight="1" outlineLevel="1" x14ac:dyDescent="0.25">
      <c r="A654" s="22">
        <v>81</v>
      </c>
      <c r="B654" s="390"/>
      <c r="C654" s="447" t="s">
        <v>1290</v>
      </c>
      <c r="D654" s="333"/>
      <c r="E654" s="438" t="s">
        <v>1291</v>
      </c>
      <c r="F654" s="262" t="s">
        <v>751</v>
      </c>
      <c r="G654" s="360" t="s">
        <v>752</v>
      </c>
      <c r="H654" s="391"/>
      <c r="I654" s="391"/>
      <c r="J654" s="678"/>
      <c r="K654" s="350">
        <v>12058710</v>
      </c>
      <c r="L654" s="460"/>
      <c r="M654" s="28"/>
      <c r="N654" s="28"/>
      <c r="O654" s="288"/>
      <c r="P654" s="262"/>
      <c r="Q654" s="262"/>
      <c r="R654" s="95"/>
      <c r="S654" s="28"/>
      <c r="T654" s="28"/>
      <c r="U654" s="29">
        <f t="shared" si="201"/>
        <v>0</v>
      </c>
      <c r="V654" s="28"/>
      <c r="W654" s="28"/>
      <c r="X654" s="28"/>
      <c r="Y654" s="29">
        <f t="shared" si="196"/>
        <v>0</v>
      </c>
      <c r="Z654" s="28"/>
      <c r="AA654" s="28"/>
      <c r="AB654" s="28"/>
      <c r="AC654" s="29">
        <f t="shared" si="197"/>
        <v>0</v>
      </c>
      <c r="AD654" s="28"/>
      <c r="AE654" s="334"/>
      <c r="AF654" s="350">
        <v>12058710</v>
      </c>
      <c r="AG654" s="7">
        <f t="shared" si="202"/>
        <v>12058710</v>
      </c>
      <c r="AH654" s="29">
        <f t="shared" si="203"/>
        <v>12058710</v>
      </c>
      <c r="AI654" s="109">
        <f t="shared" si="204"/>
        <v>5.2848691490567064E-3</v>
      </c>
      <c r="AJ654" s="109">
        <f t="shared" si="205"/>
        <v>1.271791167314553E-3</v>
      </c>
    </row>
    <row r="655" spans="1:36" s="11" customFormat="1" ht="24.75" customHeight="1" outlineLevel="1" x14ac:dyDescent="0.25">
      <c r="A655" s="22">
        <v>82</v>
      </c>
      <c r="B655" s="390"/>
      <c r="C655" s="447" t="s">
        <v>809</v>
      </c>
      <c r="D655" s="333"/>
      <c r="E655" s="438" t="s">
        <v>708</v>
      </c>
      <c r="F655" s="262" t="s">
        <v>751</v>
      </c>
      <c r="G655" s="360" t="s">
        <v>752</v>
      </c>
      <c r="H655" s="391"/>
      <c r="I655" s="391"/>
      <c r="J655" s="678"/>
      <c r="K655" s="350">
        <v>12313935</v>
      </c>
      <c r="L655" s="461"/>
      <c r="M655" s="28"/>
      <c r="N655" s="28"/>
      <c r="O655" s="288"/>
      <c r="P655" s="262"/>
      <c r="Q655" s="262"/>
      <c r="R655" s="95"/>
      <c r="S655" s="28"/>
      <c r="T655" s="28"/>
      <c r="U655" s="29">
        <f t="shared" ref="U655:U670" si="206">SUM(R655:T655)</f>
        <v>0</v>
      </c>
      <c r="V655" s="28"/>
      <c r="W655" s="28"/>
      <c r="X655" s="28"/>
      <c r="Y655" s="29">
        <f t="shared" ref="Y655:Y670" si="207">SUM(V655:X655)</f>
        <v>0</v>
      </c>
      <c r="Z655" s="28"/>
      <c r="AA655" s="28"/>
      <c r="AB655" s="28"/>
      <c r="AC655" s="29">
        <f t="shared" ref="AC655:AC670" si="208">SUM(Z655:AB655)</f>
        <v>0</v>
      </c>
      <c r="AD655" s="28"/>
      <c r="AE655" s="334"/>
      <c r="AF655" s="350">
        <v>12313935</v>
      </c>
      <c r="AG655" s="7">
        <f t="shared" ref="AG655:AG670" si="209">SUM(AD655:AF655)</f>
        <v>12313935</v>
      </c>
      <c r="AH655" s="29">
        <f t="shared" ref="AH655:AH670" si="210">SUM(U655,Y655,AC655,AG655)</f>
        <v>12313935</v>
      </c>
      <c r="AI655" s="109">
        <f t="shared" ref="AI655:AI670" si="211">IF(ISERROR(AH655/$J$573),0,AH655/$J$573)</f>
        <v>5.3967244576732997E-3</v>
      </c>
      <c r="AJ655" s="109">
        <f t="shared" ref="AJ655:AJ670" si="212">IF(ISERROR(AH655/$AH$676),"-",AH655/$AH$676)</f>
        <v>1.29870888079119E-3</v>
      </c>
    </row>
    <row r="656" spans="1:36" s="11" customFormat="1" ht="24.75" customHeight="1" outlineLevel="1" x14ac:dyDescent="0.25">
      <c r="A656" s="22">
        <v>83</v>
      </c>
      <c r="B656" s="390"/>
      <c r="C656" s="447" t="s">
        <v>1292</v>
      </c>
      <c r="D656" s="333"/>
      <c r="E656" s="438" t="s">
        <v>730</v>
      </c>
      <c r="F656" s="262" t="s">
        <v>751</v>
      </c>
      <c r="G656" s="360" t="s">
        <v>752</v>
      </c>
      <c r="H656" s="391"/>
      <c r="I656" s="391"/>
      <c r="J656" s="678"/>
      <c r="K656" s="350">
        <v>23888495</v>
      </c>
      <c r="L656" s="461"/>
      <c r="M656" s="28"/>
      <c r="N656" s="28"/>
      <c r="O656" s="288"/>
      <c r="P656" s="262"/>
      <c r="Q656" s="262"/>
      <c r="R656" s="95"/>
      <c r="S656" s="28"/>
      <c r="T656" s="28"/>
      <c r="U656" s="29">
        <f t="shared" si="206"/>
        <v>0</v>
      </c>
      <c r="V656" s="28"/>
      <c r="W656" s="28"/>
      <c r="X656" s="28"/>
      <c r="Y656" s="29">
        <f t="shared" si="207"/>
        <v>0</v>
      </c>
      <c r="Z656" s="28"/>
      <c r="AA656" s="28"/>
      <c r="AB656" s="28"/>
      <c r="AC656" s="29">
        <f t="shared" si="208"/>
        <v>0</v>
      </c>
      <c r="AD656" s="28"/>
      <c r="AE656" s="334"/>
      <c r="AF656" s="350">
        <v>23888495</v>
      </c>
      <c r="AG656" s="7">
        <f t="shared" si="209"/>
        <v>23888495</v>
      </c>
      <c r="AH656" s="29">
        <f t="shared" si="210"/>
        <v>23888495</v>
      </c>
      <c r="AI656" s="109">
        <f t="shared" si="211"/>
        <v>1.0469409268727367E-2</v>
      </c>
      <c r="AJ656" s="109">
        <f t="shared" si="212"/>
        <v>2.5194383927831304E-3</v>
      </c>
    </row>
    <row r="657" spans="1:36" s="11" customFormat="1" ht="24.75" customHeight="1" outlineLevel="1" x14ac:dyDescent="0.25">
      <c r="A657" s="22">
        <v>84</v>
      </c>
      <c r="B657" s="390"/>
      <c r="C657" s="447" t="s">
        <v>1293</v>
      </c>
      <c r="D657" s="333"/>
      <c r="E657" s="438" t="s">
        <v>657</v>
      </c>
      <c r="F657" s="262" t="s">
        <v>751</v>
      </c>
      <c r="G657" s="360" t="s">
        <v>752</v>
      </c>
      <c r="H657" s="391"/>
      <c r="I657" s="391"/>
      <c r="J657" s="678"/>
      <c r="K657" s="350">
        <v>12313935</v>
      </c>
      <c r="L657" s="461"/>
      <c r="M657" s="28"/>
      <c r="N657" s="28"/>
      <c r="O657" s="288"/>
      <c r="P657" s="262"/>
      <c r="Q657" s="262"/>
      <c r="R657" s="95"/>
      <c r="S657" s="28"/>
      <c r="T657" s="28"/>
      <c r="U657" s="29">
        <f t="shared" si="206"/>
        <v>0</v>
      </c>
      <c r="V657" s="28"/>
      <c r="W657" s="28"/>
      <c r="X657" s="28"/>
      <c r="Y657" s="29">
        <f t="shared" si="207"/>
        <v>0</v>
      </c>
      <c r="Z657" s="28"/>
      <c r="AA657" s="28"/>
      <c r="AB657" s="28"/>
      <c r="AC657" s="29">
        <f t="shared" si="208"/>
        <v>0</v>
      </c>
      <c r="AD657" s="28"/>
      <c r="AE657" s="334"/>
      <c r="AF657" s="350">
        <v>12313935</v>
      </c>
      <c r="AG657" s="7">
        <f t="shared" si="209"/>
        <v>12313935</v>
      </c>
      <c r="AH657" s="29">
        <f t="shared" si="210"/>
        <v>12313935</v>
      </c>
      <c r="AI657" s="109">
        <f t="shared" si="211"/>
        <v>5.3967244576732997E-3</v>
      </c>
      <c r="AJ657" s="109">
        <f t="shared" si="212"/>
        <v>1.29870888079119E-3</v>
      </c>
    </row>
    <row r="658" spans="1:36" s="11" customFormat="1" ht="24.75" customHeight="1" outlineLevel="1" x14ac:dyDescent="0.25">
      <c r="A658" s="22">
        <v>85</v>
      </c>
      <c r="B658" s="390"/>
      <c r="C658" s="447" t="s">
        <v>1294</v>
      </c>
      <c r="D658" s="333"/>
      <c r="E658" s="438" t="s">
        <v>722</v>
      </c>
      <c r="F658" s="262" t="s">
        <v>751</v>
      </c>
      <c r="G658" s="360" t="s">
        <v>752</v>
      </c>
      <c r="H658" s="391"/>
      <c r="I658" s="391"/>
      <c r="J658" s="678"/>
      <c r="K658" s="350">
        <v>36941806</v>
      </c>
      <c r="L658" s="461"/>
      <c r="M658" s="28"/>
      <c r="N658" s="28"/>
      <c r="O658" s="288"/>
      <c r="P658" s="262"/>
      <c r="Q658" s="262"/>
      <c r="R658" s="95"/>
      <c r="S658" s="28"/>
      <c r="T658" s="28"/>
      <c r="U658" s="29">
        <f t="shared" si="206"/>
        <v>0</v>
      </c>
      <c r="V658" s="28"/>
      <c r="W658" s="28"/>
      <c r="X658" s="28"/>
      <c r="Y658" s="29">
        <f t="shared" si="207"/>
        <v>0</v>
      </c>
      <c r="Z658" s="28"/>
      <c r="AA658" s="28"/>
      <c r="AB658" s="28"/>
      <c r="AC658" s="29">
        <f t="shared" si="208"/>
        <v>0</v>
      </c>
      <c r="AD658" s="28"/>
      <c r="AE658" s="334"/>
      <c r="AF658" s="350">
        <v>36941806</v>
      </c>
      <c r="AG658" s="7">
        <f t="shared" si="209"/>
        <v>36941806</v>
      </c>
      <c r="AH658" s="29">
        <f t="shared" si="210"/>
        <v>36941806</v>
      </c>
      <c r="AI658" s="109">
        <f t="shared" si="211"/>
        <v>1.6190173811281468E-2</v>
      </c>
      <c r="AJ658" s="109">
        <f t="shared" si="212"/>
        <v>3.8961267478401715E-3</v>
      </c>
    </row>
    <row r="659" spans="1:36" s="11" customFormat="1" ht="24.75" customHeight="1" outlineLevel="1" x14ac:dyDescent="0.25">
      <c r="A659" s="22">
        <v>86</v>
      </c>
      <c r="B659" s="390"/>
      <c r="C659" s="447" t="s">
        <v>1295</v>
      </c>
      <c r="D659" s="333"/>
      <c r="E659" s="438" t="s">
        <v>655</v>
      </c>
      <c r="F659" s="262" t="s">
        <v>751</v>
      </c>
      <c r="G659" s="360" t="s">
        <v>752</v>
      </c>
      <c r="H659" s="391"/>
      <c r="I659" s="391"/>
      <c r="J659" s="678"/>
      <c r="K659" s="350">
        <v>24627871</v>
      </c>
      <c r="L659" s="461"/>
      <c r="M659" s="28"/>
      <c r="N659" s="28"/>
      <c r="O659" s="288"/>
      <c r="P659" s="262"/>
      <c r="Q659" s="262"/>
      <c r="R659" s="95"/>
      <c r="S659" s="28"/>
      <c r="T659" s="28"/>
      <c r="U659" s="29">
        <f t="shared" si="206"/>
        <v>0</v>
      </c>
      <c r="V659" s="28"/>
      <c r="W659" s="28"/>
      <c r="X659" s="28"/>
      <c r="Y659" s="29">
        <f t="shared" si="207"/>
        <v>0</v>
      </c>
      <c r="Z659" s="28"/>
      <c r="AA659" s="28"/>
      <c r="AB659" s="28"/>
      <c r="AC659" s="29">
        <f t="shared" si="208"/>
        <v>0</v>
      </c>
      <c r="AD659" s="28"/>
      <c r="AE659" s="334"/>
      <c r="AF659" s="350">
        <v>24627871</v>
      </c>
      <c r="AG659" s="7">
        <f t="shared" si="209"/>
        <v>24627871</v>
      </c>
      <c r="AH659" s="29">
        <f t="shared" si="210"/>
        <v>24627871</v>
      </c>
      <c r="AI659" s="109">
        <f t="shared" si="211"/>
        <v>1.0793449353608167E-2</v>
      </c>
      <c r="AJ659" s="109">
        <f t="shared" si="212"/>
        <v>2.597417867048982E-3</v>
      </c>
    </row>
    <row r="660" spans="1:36" s="11" customFormat="1" ht="24.75" customHeight="1" outlineLevel="1" x14ac:dyDescent="0.25">
      <c r="A660" s="22">
        <v>87</v>
      </c>
      <c r="B660" s="390"/>
      <c r="C660" s="447" t="s">
        <v>1296</v>
      </c>
      <c r="D660" s="333"/>
      <c r="E660" s="438" t="s">
        <v>1218</v>
      </c>
      <c r="F660" s="262" t="s">
        <v>751</v>
      </c>
      <c r="G660" s="360" t="s">
        <v>752</v>
      </c>
      <c r="H660" s="391"/>
      <c r="I660" s="391"/>
      <c r="J660" s="678"/>
      <c r="K660" s="350">
        <v>36941806</v>
      </c>
      <c r="L660" s="461"/>
      <c r="M660" s="28"/>
      <c r="N660" s="28"/>
      <c r="O660" s="288"/>
      <c r="P660" s="262"/>
      <c r="Q660" s="262"/>
      <c r="R660" s="95"/>
      <c r="S660" s="28"/>
      <c r="T660" s="28"/>
      <c r="U660" s="29">
        <f t="shared" si="206"/>
        <v>0</v>
      </c>
      <c r="V660" s="28"/>
      <c r="W660" s="28"/>
      <c r="X660" s="28"/>
      <c r="Y660" s="29">
        <f t="shared" si="207"/>
        <v>0</v>
      </c>
      <c r="Z660" s="28"/>
      <c r="AA660" s="28"/>
      <c r="AB660" s="28"/>
      <c r="AC660" s="29">
        <f t="shared" si="208"/>
        <v>0</v>
      </c>
      <c r="AD660" s="28"/>
      <c r="AE660" s="334"/>
      <c r="AF660" s="350">
        <v>36941806</v>
      </c>
      <c r="AG660" s="7">
        <f t="shared" si="209"/>
        <v>36941806</v>
      </c>
      <c r="AH660" s="29">
        <f t="shared" si="210"/>
        <v>36941806</v>
      </c>
      <c r="AI660" s="109">
        <f t="shared" si="211"/>
        <v>1.6190173811281468E-2</v>
      </c>
      <c r="AJ660" s="109">
        <f t="shared" si="212"/>
        <v>3.8961267478401715E-3</v>
      </c>
    </row>
    <row r="661" spans="1:36" s="11" customFormat="1" ht="24.75" customHeight="1" outlineLevel="1" x14ac:dyDescent="0.25">
      <c r="A661" s="22">
        <v>88</v>
      </c>
      <c r="B661" s="390"/>
      <c r="C661" s="447" t="s">
        <v>1297</v>
      </c>
      <c r="D661" s="333"/>
      <c r="E661" s="438" t="s">
        <v>1218</v>
      </c>
      <c r="F661" s="262" t="s">
        <v>751</v>
      </c>
      <c r="G661" s="360" t="s">
        <v>752</v>
      </c>
      <c r="H661" s="391"/>
      <c r="I661" s="391"/>
      <c r="J661" s="678"/>
      <c r="K661" s="350">
        <v>12313935</v>
      </c>
      <c r="L661" s="461"/>
      <c r="M661" s="28"/>
      <c r="N661" s="28"/>
      <c r="O661" s="288"/>
      <c r="P661" s="262"/>
      <c r="Q661" s="262"/>
      <c r="R661" s="95"/>
      <c r="S661" s="28"/>
      <c r="T661" s="28"/>
      <c r="U661" s="29">
        <f t="shared" si="206"/>
        <v>0</v>
      </c>
      <c r="V661" s="28"/>
      <c r="W661" s="28"/>
      <c r="X661" s="28"/>
      <c r="Y661" s="29">
        <f t="shared" si="207"/>
        <v>0</v>
      </c>
      <c r="Z661" s="28"/>
      <c r="AA661" s="28"/>
      <c r="AB661" s="28"/>
      <c r="AC661" s="29">
        <f t="shared" si="208"/>
        <v>0</v>
      </c>
      <c r="AD661" s="28"/>
      <c r="AE661" s="334"/>
      <c r="AF661" s="350">
        <v>12313935</v>
      </c>
      <c r="AG661" s="7">
        <f t="shared" si="209"/>
        <v>12313935</v>
      </c>
      <c r="AH661" s="29">
        <f t="shared" si="210"/>
        <v>12313935</v>
      </c>
      <c r="AI661" s="109">
        <f t="shared" si="211"/>
        <v>5.3967244576732997E-3</v>
      </c>
      <c r="AJ661" s="109">
        <f t="shared" si="212"/>
        <v>1.29870888079119E-3</v>
      </c>
    </row>
    <row r="662" spans="1:36" s="11" customFormat="1" ht="24.75" customHeight="1" outlineLevel="1" x14ac:dyDescent="0.25">
      <c r="A662" s="22">
        <v>89</v>
      </c>
      <c r="B662" s="390"/>
      <c r="C662" s="447" t="s">
        <v>1298</v>
      </c>
      <c r="D662" s="333"/>
      <c r="E662" s="438" t="s">
        <v>674</v>
      </c>
      <c r="F662" s="262" t="s">
        <v>751</v>
      </c>
      <c r="G662" s="360" t="s">
        <v>752</v>
      </c>
      <c r="H662" s="391"/>
      <c r="I662" s="391"/>
      <c r="J662" s="678"/>
      <c r="K662" s="350">
        <v>12313935</v>
      </c>
      <c r="L662" s="461"/>
      <c r="M662" s="28"/>
      <c r="N662" s="28"/>
      <c r="O662" s="288"/>
      <c r="P662" s="262"/>
      <c r="Q662" s="262"/>
      <c r="R662" s="95"/>
      <c r="S662" s="28"/>
      <c r="T662" s="28"/>
      <c r="U662" s="29">
        <f t="shared" si="206"/>
        <v>0</v>
      </c>
      <c r="V662" s="28"/>
      <c r="W662" s="28"/>
      <c r="X662" s="28"/>
      <c r="Y662" s="29">
        <f t="shared" si="207"/>
        <v>0</v>
      </c>
      <c r="Z662" s="28"/>
      <c r="AA662" s="28"/>
      <c r="AB662" s="28"/>
      <c r="AC662" s="29">
        <f t="shared" si="208"/>
        <v>0</v>
      </c>
      <c r="AD662" s="28"/>
      <c r="AE662" s="334"/>
      <c r="AF662" s="350">
        <v>12313935</v>
      </c>
      <c r="AG662" s="7">
        <f t="shared" si="209"/>
        <v>12313935</v>
      </c>
      <c r="AH662" s="29">
        <f t="shared" si="210"/>
        <v>12313935</v>
      </c>
      <c r="AI662" s="109">
        <f t="shared" si="211"/>
        <v>5.3967244576732997E-3</v>
      </c>
      <c r="AJ662" s="109">
        <f t="shared" si="212"/>
        <v>1.29870888079119E-3</v>
      </c>
    </row>
    <row r="663" spans="1:36" s="11" customFormat="1" ht="24.75" customHeight="1" outlineLevel="1" x14ac:dyDescent="0.25">
      <c r="A663" s="22">
        <v>90</v>
      </c>
      <c r="B663" s="390"/>
      <c r="C663" s="447" t="s">
        <v>1299</v>
      </c>
      <c r="D663" s="333"/>
      <c r="E663" s="438" t="s">
        <v>698</v>
      </c>
      <c r="F663" s="262" t="s">
        <v>751</v>
      </c>
      <c r="G663" s="360" t="s">
        <v>752</v>
      </c>
      <c r="H663" s="391"/>
      <c r="I663" s="391"/>
      <c r="J663" s="678"/>
      <c r="K663" s="350">
        <v>12058710</v>
      </c>
      <c r="L663" s="461"/>
      <c r="M663" s="28"/>
      <c r="N663" s="28"/>
      <c r="O663" s="288"/>
      <c r="P663" s="262"/>
      <c r="Q663" s="262"/>
      <c r="R663" s="95"/>
      <c r="S663" s="28"/>
      <c r="T663" s="28"/>
      <c r="U663" s="29">
        <f t="shared" si="206"/>
        <v>0</v>
      </c>
      <c r="V663" s="28"/>
      <c r="W663" s="28"/>
      <c r="X663" s="28"/>
      <c r="Y663" s="29">
        <f t="shared" si="207"/>
        <v>0</v>
      </c>
      <c r="Z663" s="28"/>
      <c r="AA663" s="28"/>
      <c r="AB663" s="28"/>
      <c r="AC663" s="29">
        <f t="shared" si="208"/>
        <v>0</v>
      </c>
      <c r="AD663" s="28"/>
      <c r="AE663" s="334"/>
      <c r="AF663" s="350">
        <v>12058710</v>
      </c>
      <c r="AG663" s="7">
        <f t="shared" si="209"/>
        <v>12058710</v>
      </c>
      <c r="AH663" s="29">
        <f t="shared" si="210"/>
        <v>12058710</v>
      </c>
      <c r="AI663" s="109">
        <f t="shared" si="211"/>
        <v>5.2848691490567064E-3</v>
      </c>
      <c r="AJ663" s="109">
        <f t="shared" si="212"/>
        <v>1.271791167314553E-3</v>
      </c>
    </row>
    <row r="664" spans="1:36" s="11" customFormat="1" ht="24.75" customHeight="1" outlineLevel="1" x14ac:dyDescent="0.25">
      <c r="A664" s="22">
        <v>91</v>
      </c>
      <c r="B664" s="390"/>
      <c r="C664" s="447" t="s">
        <v>1300</v>
      </c>
      <c r="D664" s="333"/>
      <c r="E664" s="438" t="s">
        <v>1211</v>
      </c>
      <c r="F664" s="262" t="s">
        <v>751</v>
      </c>
      <c r="G664" s="360" t="s">
        <v>752</v>
      </c>
      <c r="H664" s="391"/>
      <c r="I664" s="391"/>
      <c r="J664" s="678"/>
      <c r="K664" s="350">
        <v>36941806</v>
      </c>
      <c r="L664" s="461"/>
      <c r="M664" s="28"/>
      <c r="N664" s="28"/>
      <c r="O664" s="288"/>
      <c r="P664" s="262"/>
      <c r="Q664" s="262"/>
      <c r="R664" s="95"/>
      <c r="S664" s="28"/>
      <c r="T664" s="28"/>
      <c r="U664" s="29">
        <f t="shared" si="206"/>
        <v>0</v>
      </c>
      <c r="V664" s="28"/>
      <c r="W664" s="28"/>
      <c r="X664" s="28"/>
      <c r="Y664" s="29">
        <f t="shared" si="207"/>
        <v>0</v>
      </c>
      <c r="Z664" s="28"/>
      <c r="AA664" s="28"/>
      <c r="AB664" s="28"/>
      <c r="AC664" s="29">
        <f t="shared" si="208"/>
        <v>0</v>
      </c>
      <c r="AD664" s="28"/>
      <c r="AE664" s="334"/>
      <c r="AF664" s="350">
        <v>36941806</v>
      </c>
      <c r="AG664" s="7">
        <f t="shared" si="209"/>
        <v>36941806</v>
      </c>
      <c r="AH664" s="29">
        <f t="shared" si="210"/>
        <v>36941806</v>
      </c>
      <c r="AI664" s="109">
        <f t="shared" si="211"/>
        <v>1.6190173811281468E-2</v>
      </c>
      <c r="AJ664" s="109">
        <f t="shared" si="212"/>
        <v>3.8961267478401715E-3</v>
      </c>
    </row>
    <row r="665" spans="1:36" s="11" customFormat="1" ht="24.75" customHeight="1" outlineLevel="1" x14ac:dyDescent="0.25">
      <c r="A665" s="22">
        <v>92</v>
      </c>
      <c r="B665" s="390"/>
      <c r="C665" s="447" t="s">
        <v>1301</v>
      </c>
      <c r="D665" s="333"/>
      <c r="E665" s="438" t="s">
        <v>1302</v>
      </c>
      <c r="F665" s="262" t="s">
        <v>751</v>
      </c>
      <c r="G665" s="360" t="s">
        <v>752</v>
      </c>
      <c r="H665" s="391"/>
      <c r="I665" s="391"/>
      <c r="J665" s="678"/>
      <c r="K665" s="350">
        <v>12313935</v>
      </c>
      <c r="L665" s="461"/>
      <c r="M665" s="28"/>
      <c r="N665" s="28"/>
      <c r="O665" s="288"/>
      <c r="P665" s="262"/>
      <c r="Q665" s="262"/>
      <c r="R665" s="95"/>
      <c r="S665" s="28"/>
      <c r="T665" s="28"/>
      <c r="U665" s="29">
        <f t="shared" si="206"/>
        <v>0</v>
      </c>
      <c r="V665" s="28"/>
      <c r="W665" s="28"/>
      <c r="X665" s="28"/>
      <c r="Y665" s="29">
        <f t="shared" si="207"/>
        <v>0</v>
      </c>
      <c r="Z665" s="28"/>
      <c r="AA665" s="28"/>
      <c r="AB665" s="28"/>
      <c r="AC665" s="29">
        <f t="shared" si="208"/>
        <v>0</v>
      </c>
      <c r="AD665" s="28"/>
      <c r="AE665" s="334"/>
      <c r="AF665" s="350">
        <v>12313935</v>
      </c>
      <c r="AG665" s="7">
        <f t="shared" si="209"/>
        <v>12313935</v>
      </c>
      <c r="AH665" s="29">
        <f t="shared" si="210"/>
        <v>12313935</v>
      </c>
      <c r="AI665" s="109">
        <f t="shared" si="211"/>
        <v>5.3967244576732997E-3</v>
      </c>
      <c r="AJ665" s="109">
        <f t="shared" si="212"/>
        <v>1.29870888079119E-3</v>
      </c>
    </row>
    <row r="666" spans="1:36" s="11" customFormat="1" ht="24.75" customHeight="1" outlineLevel="1" x14ac:dyDescent="0.25">
      <c r="A666" s="22">
        <v>93</v>
      </c>
      <c r="B666" s="390"/>
      <c r="C666" s="447" t="s">
        <v>1303</v>
      </c>
      <c r="D666" s="333"/>
      <c r="E666" s="438" t="s">
        <v>649</v>
      </c>
      <c r="F666" s="262" t="s">
        <v>751</v>
      </c>
      <c r="G666" s="360" t="s">
        <v>752</v>
      </c>
      <c r="H666" s="391"/>
      <c r="I666" s="391"/>
      <c r="J666" s="678"/>
      <c r="K666" s="350">
        <v>24627871</v>
      </c>
      <c r="L666" s="461"/>
      <c r="M666" s="28"/>
      <c r="N666" s="28"/>
      <c r="O666" s="288"/>
      <c r="P666" s="262"/>
      <c r="Q666" s="262"/>
      <c r="R666" s="95"/>
      <c r="S666" s="28"/>
      <c r="T666" s="28"/>
      <c r="U666" s="29">
        <f t="shared" si="206"/>
        <v>0</v>
      </c>
      <c r="V666" s="28"/>
      <c r="W666" s="28"/>
      <c r="X666" s="28"/>
      <c r="Y666" s="29">
        <f t="shared" si="207"/>
        <v>0</v>
      </c>
      <c r="Z666" s="28"/>
      <c r="AA666" s="28"/>
      <c r="AB666" s="28"/>
      <c r="AC666" s="29">
        <f t="shared" si="208"/>
        <v>0</v>
      </c>
      <c r="AD666" s="28"/>
      <c r="AE666" s="334"/>
      <c r="AF666" s="350">
        <v>24627871</v>
      </c>
      <c r="AG666" s="7">
        <f t="shared" si="209"/>
        <v>24627871</v>
      </c>
      <c r="AH666" s="29">
        <f t="shared" si="210"/>
        <v>24627871</v>
      </c>
      <c r="AI666" s="109">
        <f t="shared" si="211"/>
        <v>1.0793449353608167E-2</v>
      </c>
      <c r="AJ666" s="109">
        <f t="shared" si="212"/>
        <v>2.597417867048982E-3</v>
      </c>
    </row>
    <row r="667" spans="1:36" s="11" customFormat="1" ht="24.75" customHeight="1" outlineLevel="1" x14ac:dyDescent="0.25">
      <c r="A667" s="22">
        <v>94</v>
      </c>
      <c r="B667" s="390"/>
      <c r="C667" s="447" t="s">
        <v>1304</v>
      </c>
      <c r="D667" s="333"/>
      <c r="E667" s="438" t="s">
        <v>696</v>
      </c>
      <c r="F667" s="262" t="s">
        <v>751</v>
      </c>
      <c r="G667" s="360" t="s">
        <v>752</v>
      </c>
      <c r="H667" s="391"/>
      <c r="I667" s="391"/>
      <c r="J667" s="678"/>
      <c r="K667" s="350">
        <v>14106295</v>
      </c>
      <c r="L667" s="461"/>
      <c r="M667" s="28"/>
      <c r="N667" s="28"/>
      <c r="O667" s="288"/>
      <c r="P667" s="262"/>
      <c r="Q667" s="262"/>
      <c r="R667" s="95"/>
      <c r="S667" s="28"/>
      <c r="T667" s="28"/>
      <c r="U667" s="29">
        <f t="shared" si="206"/>
        <v>0</v>
      </c>
      <c r="V667" s="28"/>
      <c r="W667" s="28"/>
      <c r="X667" s="28"/>
      <c r="Y667" s="29">
        <f t="shared" si="207"/>
        <v>0</v>
      </c>
      <c r="Z667" s="28"/>
      <c r="AA667" s="28"/>
      <c r="AB667" s="28"/>
      <c r="AC667" s="29">
        <f t="shared" si="208"/>
        <v>0</v>
      </c>
      <c r="AD667" s="28"/>
      <c r="AE667" s="334"/>
      <c r="AF667" s="350">
        <v>14106295</v>
      </c>
      <c r="AG667" s="7">
        <f t="shared" si="209"/>
        <v>14106295</v>
      </c>
      <c r="AH667" s="29">
        <f t="shared" si="210"/>
        <v>14106295</v>
      </c>
      <c r="AI667" s="109">
        <f t="shared" si="211"/>
        <v>6.1822469611586047E-3</v>
      </c>
      <c r="AJ667" s="109">
        <f t="shared" si="212"/>
        <v>1.4877429994197922E-3</v>
      </c>
    </row>
    <row r="668" spans="1:36" s="11" customFormat="1" ht="24.75" customHeight="1" outlineLevel="1" x14ac:dyDescent="0.25">
      <c r="A668" s="22">
        <v>95</v>
      </c>
      <c r="B668" s="390"/>
      <c r="C668" s="447" t="s">
        <v>1305</v>
      </c>
      <c r="D668" s="448"/>
      <c r="E668" s="438" t="s">
        <v>1218</v>
      </c>
      <c r="F668" s="262" t="s">
        <v>751</v>
      </c>
      <c r="G668" s="360" t="s">
        <v>752</v>
      </c>
      <c r="H668" s="391"/>
      <c r="I668" s="391"/>
      <c r="J668" s="678"/>
      <c r="K668" s="350">
        <v>12058710</v>
      </c>
      <c r="L668" s="461"/>
      <c r="M668" s="28"/>
      <c r="N668" s="28"/>
      <c r="O668" s="288"/>
      <c r="P668" s="262"/>
      <c r="Q668" s="262"/>
      <c r="R668" s="95"/>
      <c r="S668" s="28"/>
      <c r="T668" s="28"/>
      <c r="U668" s="29">
        <f t="shared" si="206"/>
        <v>0</v>
      </c>
      <c r="V668" s="28"/>
      <c r="W668" s="28"/>
      <c r="X668" s="28"/>
      <c r="Y668" s="29">
        <f t="shared" si="207"/>
        <v>0</v>
      </c>
      <c r="Z668" s="28"/>
      <c r="AA668" s="28"/>
      <c r="AB668" s="28"/>
      <c r="AC668" s="29">
        <f t="shared" si="208"/>
        <v>0</v>
      </c>
      <c r="AD668" s="28"/>
      <c r="AE668" s="334"/>
      <c r="AF668" s="350">
        <v>12058710</v>
      </c>
      <c r="AG668" s="7">
        <f t="shared" si="209"/>
        <v>12058710</v>
      </c>
      <c r="AH668" s="29">
        <f t="shared" si="210"/>
        <v>12058710</v>
      </c>
      <c r="AI668" s="109">
        <f t="shared" si="211"/>
        <v>5.2848691490567064E-3</v>
      </c>
      <c r="AJ668" s="109">
        <f t="shared" si="212"/>
        <v>1.271791167314553E-3</v>
      </c>
    </row>
    <row r="669" spans="1:36" s="11" customFormat="1" ht="24.75" customHeight="1" outlineLevel="1" x14ac:dyDescent="0.25">
      <c r="A669" s="22">
        <v>96</v>
      </c>
      <c r="B669" s="390"/>
      <c r="C669" s="447" t="s">
        <v>1306</v>
      </c>
      <c r="D669" s="448"/>
      <c r="E669" s="438" t="s">
        <v>726</v>
      </c>
      <c r="F669" s="262" t="s">
        <v>751</v>
      </c>
      <c r="G669" s="360" t="s">
        <v>752</v>
      </c>
      <c r="H669" s="391"/>
      <c r="I669" s="391"/>
      <c r="J669" s="678"/>
      <c r="K669" s="350">
        <v>12802000</v>
      </c>
      <c r="L669" s="461"/>
      <c r="M669" s="28"/>
      <c r="N669" s="28"/>
      <c r="O669" s="288"/>
      <c r="P669" s="262"/>
      <c r="Q669" s="262"/>
      <c r="R669" s="95"/>
      <c r="S669" s="28"/>
      <c r="T669" s="28"/>
      <c r="U669" s="29">
        <f t="shared" si="206"/>
        <v>0</v>
      </c>
      <c r="V669" s="28"/>
      <c r="W669" s="28"/>
      <c r="X669" s="28"/>
      <c r="Y669" s="29">
        <f t="shared" si="207"/>
        <v>0</v>
      </c>
      <c r="Z669" s="28"/>
      <c r="AA669" s="28"/>
      <c r="AB669" s="28"/>
      <c r="AC669" s="29">
        <f t="shared" si="208"/>
        <v>0</v>
      </c>
      <c r="AD669" s="28"/>
      <c r="AE669" s="334"/>
      <c r="AF669" s="350">
        <v>12802000</v>
      </c>
      <c r="AG669" s="7">
        <f t="shared" si="209"/>
        <v>12802000</v>
      </c>
      <c r="AH669" s="29">
        <f t="shared" si="210"/>
        <v>12802000</v>
      </c>
      <c r="AI669" s="109">
        <f t="shared" si="211"/>
        <v>5.6106245897134897E-3</v>
      </c>
      <c r="AJ669" s="109">
        <f t="shared" si="212"/>
        <v>1.3501834378603439E-3</v>
      </c>
    </row>
    <row r="670" spans="1:36" s="11" customFormat="1" ht="24.75" customHeight="1" outlineLevel="1" x14ac:dyDescent="0.25">
      <c r="A670" s="22">
        <v>97</v>
      </c>
      <c r="B670" s="390"/>
      <c r="C670" s="447" t="s">
        <v>1307</v>
      </c>
      <c r="D670" s="448"/>
      <c r="E670" s="438" t="s">
        <v>1218</v>
      </c>
      <c r="F670" s="262" t="s">
        <v>751</v>
      </c>
      <c r="G670" s="360" t="s">
        <v>752</v>
      </c>
      <c r="H670" s="391"/>
      <c r="I670" s="391"/>
      <c r="J670" s="679"/>
      <c r="K670" s="350">
        <v>12600000</v>
      </c>
      <c r="L670" s="461"/>
      <c r="M670" s="28"/>
      <c r="N670" s="28"/>
      <c r="O670" s="288"/>
      <c r="P670" s="262"/>
      <c r="Q670" s="262"/>
      <c r="R670" s="95"/>
      <c r="S670" s="28"/>
      <c r="T670" s="28"/>
      <c r="U670" s="29">
        <f t="shared" si="206"/>
        <v>0</v>
      </c>
      <c r="V670" s="28"/>
      <c r="W670" s="28"/>
      <c r="X670" s="28"/>
      <c r="Y670" s="29">
        <f t="shared" si="207"/>
        <v>0</v>
      </c>
      <c r="Z670" s="28"/>
      <c r="AA670" s="28"/>
      <c r="AB670" s="28"/>
      <c r="AC670" s="29">
        <f t="shared" si="208"/>
        <v>0</v>
      </c>
      <c r="AD670" s="28"/>
      <c r="AE670" s="334"/>
      <c r="AF670" s="350">
        <v>12600000</v>
      </c>
      <c r="AG670" s="7">
        <f t="shared" si="209"/>
        <v>12600000</v>
      </c>
      <c r="AH670" s="29">
        <f t="shared" si="210"/>
        <v>12600000</v>
      </c>
      <c r="AI670" s="109">
        <f t="shared" si="211"/>
        <v>5.5220957530378043E-3</v>
      </c>
      <c r="AJ670" s="109">
        <f t="shared" si="212"/>
        <v>1.3288791842712335E-3</v>
      </c>
    </row>
    <row r="671" spans="1:36" s="11" customFormat="1" ht="12.75" customHeight="1" x14ac:dyDescent="0.25">
      <c r="A671" s="574" t="s">
        <v>75</v>
      </c>
      <c r="B671" s="579"/>
      <c r="C671" s="579"/>
      <c r="D671" s="579"/>
      <c r="E671" s="579"/>
      <c r="F671" s="579"/>
      <c r="G671" s="579"/>
      <c r="H671" s="579"/>
      <c r="I671" s="670"/>
      <c r="J671" s="222">
        <f>+J573</f>
        <v>2281742397</v>
      </c>
      <c r="K671" s="222">
        <f>SUM(K574:K670)</f>
        <v>2281742397</v>
      </c>
      <c r="L671" s="528"/>
      <c r="M671" s="222">
        <f>SUM(M574:M574)</f>
        <v>0</v>
      </c>
      <c r="N671" s="222">
        <f>SUM(N574:N574)</f>
        <v>0</v>
      </c>
      <c r="O671" s="222">
        <f>SUM(O574:O574)</f>
        <v>0</v>
      </c>
      <c r="P671" s="249"/>
      <c r="Q671" s="539"/>
      <c r="R671" s="222">
        <f t="shared" ref="R671:AB671" si="213">SUM(R574:R574)</f>
        <v>0</v>
      </c>
      <c r="S671" s="222">
        <f t="shared" si="213"/>
        <v>0</v>
      </c>
      <c r="T671" s="222">
        <f t="shared" si="213"/>
        <v>0</v>
      </c>
      <c r="U671" s="222">
        <f>SUM(U574:U670)</f>
        <v>0</v>
      </c>
      <c r="V671" s="222">
        <f t="shared" si="213"/>
        <v>0</v>
      </c>
      <c r="W671" s="222">
        <f t="shared" si="213"/>
        <v>0</v>
      </c>
      <c r="X671" s="222">
        <f t="shared" si="213"/>
        <v>0</v>
      </c>
      <c r="Y671" s="222">
        <f>SUM(Y574:Y670)</f>
        <v>0</v>
      </c>
      <c r="Z671" s="222">
        <f t="shared" si="213"/>
        <v>0</v>
      </c>
      <c r="AA671" s="222">
        <f t="shared" si="213"/>
        <v>0</v>
      </c>
      <c r="AB671" s="222">
        <f t="shared" si="213"/>
        <v>0</v>
      </c>
      <c r="AC671" s="222">
        <f t="shared" ref="AC671:AH671" si="214">SUM(AC574:AC670)</f>
        <v>0</v>
      </c>
      <c r="AD671" s="222">
        <f t="shared" si="214"/>
        <v>0</v>
      </c>
      <c r="AE671" s="222">
        <f t="shared" si="214"/>
        <v>134265936</v>
      </c>
      <c r="AF671" s="222">
        <f t="shared" si="214"/>
        <v>2147476461</v>
      </c>
      <c r="AG671" s="222">
        <f t="shared" si="214"/>
        <v>2281742397</v>
      </c>
      <c r="AH671" s="222">
        <f t="shared" si="214"/>
        <v>2281742397</v>
      </c>
      <c r="AI671" s="230">
        <f>IF(ISERROR(AH671/J671),0,AH671/J671)</f>
        <v>1</v>
      </c>
      <c r="AJ671" s="230">
        <f>IF(ISERROR(AH671/$AH$676),0,AH671/$AH$676)</f>
        <v>0.24064761708273408</v>
      </c>
    </row>
    <row r="672" spans="1:36" ht="12.75" customHeight="1" x14ac:dyDescent="0.25">
      <c r="A672" s="696" t="s">
        <v>76</v>
      </c>
      <c r="B672" s="671"/>
      <c r="C672" s="671"/>
      <c r="D672" s="671"/>
      <c r="E672" s="672"/>
      <c r="F672" s="150"/>
      <c r="G672" s="151"/>
      <c r="H672" s="269"/>
      <c r="I672" s="269"/>
      <c r="J672" s="593">
        <v>640811000</v>
      </c>
      <c r="K672" s="83"/>
      <c r="L672" s="18"/>
      <c r="M672" s="19"/>
      <c r="N672" s="19"/>
      <c r="O672" s="19"/>
      <c r="P672" s="151"/>
      <c r="Q672" s="264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108"/>
      <c r="AJ672" s="108"/>
    </row>
    <row r="673" spans="1:53" ht="35.25" customHeight="1" x14ac:dyDescent="0.25">
      <c r="A673" s="240">
        <v>1</v>
      </c>
      <c r="B673" s="239"/>
      <c r="C673" s="239"/>
      <c r="D673" s="239"/>
      <c r="E673" s="239"/>
      <c r="F673" s="16"/>
      <c r="G673" s="5"/>
      <c r="H673" s="17"/>
      <c r="I673" s="17"/>
      <c r="J673" s="694"/>
      <c r="K673" s="79">
        <v>125811000</v>
      </c>
      <c r="L673" s="203" t="s">
        <v>126</v>
      </c>
      <c r="M673" s="238"/>
      <c r="N673" s="19"/>
      <c r="O673" s="270"/>
      <c r="P673" s="5"/>
      <c r="Q673" s="20"/>
      <c r="R673" s="149"/>
      <c r="S673" s="29"/>
      <c r="T673" s="29"/>
      <c r="U673" s="29">
        <f>SUM(R673:T673)</f>
        <v>0</v>
      </c>
      <c r="V673" s="29"/>
      <c r="W673" s="29"/>
      <c r="X673" s="29"/>
      <c r="Y673" s="29">
        <f>SUM(V673:X673)</f>
        <v>0</v>
      </c>
      <c r="Z673" s="29"/>
      <c r="AA673" s="29"/>
      <c r="AB673" s="29"/>
      <c r="AC673" s="29">
        <f>SUM(Z673:AB673)</f>
        <v>0</v>
      </c>
      <c r="AD673" s="29"/>
      <c r="AE673" s="29"/>
      <c r="AF673" s="310">
        <v>116326594</v>
      </c>
      <c r="AG673" s="29">
        <f>SUM(AD673:AF673)</f>
        <v>116326594</v>
      </c>
      <c r="AH673" s="29">
        <f t="shared" ref="AH673" si="215">SUM(U673,Y673,AC673,AG673)</f>
        <v>116326594</v>
      </c>
      <c r="AI673" s="109">
        <f>IF(ISERROR(AH673/J671),0,AH673/J671)</f>
        <v>5.0981475451805792E-2</v>
      </c>
      <c r="AJ673" s="109">
        <f>IF(ISERROR(AH673/$AH$676),"-",AH673/$AH$676)</f>
        <v>1.2268570582838966E-2</v>
      </c>
    </row>
    <row r="674" spans="1:53" s="11" customFormat="1" ht="35.25" customHeight="1" outlineLevel="1" x14ac:dyDescent="0.25">
      <c r="A674" s="23">
        <v>2</v>
      </c>
      <c r="B674" s="5"/>
      <c r="C674" s="5" t="s">
        <v>1308</v>
      </c>
      <c r="D674" s="162">
        <v>44655</v>
      </c>
      <c r="E674" s="163" t="s">
        <v>1309</v>
      </c>
      <c r="F674" s="163" t="s">
        <v>1310</v>
      </c>
      <c r="G674" s="176" t="s">
        <v>752</v>
      </c>
      <c r="H674" s="168"/>
      <c r="I674" s="171"/>
      <c r="J674" s="695"/>
      <c r="K674" s="165">
        <v>515000000</v>
      </c>
      <c r="L674" s="44"/>
      <c r="M674" s="51"/>
      <c r="N674" s="166"/>
      <c r="O674" s="271"/>
      <c r="P674" s="176"/>
      <c r="Q674" s="176"/>
      <c r="R674" s="95"/>
      <c r="S674" s="28"/>
      <c r="T674" s="28">
        <v>360500000</v>
      </c>
      <c r="U674" s="29">
        <f>SUM(R674:T674)</f>
        <v>360500000</v>
      </c>
      <c r="V674" s="28"/>
      <c r="W674" s="28"/>
      <c r="X674" s="28"/>
      <c r="Y674" s="29">
        <f>SUM(V674:X674)</f>
        <v>0</v>
      </c>
      <c r="Z674" s="28"/>
      <c r="AA674" s="28"/>
      <c r="AB674" s="28"/>
      <c r="AC674" s="29">
        <f>SUM(Z674:AB674)</f>
        <v>0</v>
      </c>
      <c r="AD674" s="28"/>
      <c r="AE674" s="28"/>
      <c r="AF674" s="28">
        <v>154500000</v>
      </c>
      <c r="AG674" s="29">
        <f>SUM(AD674:AF674)</f>
        <v>154500000</v>
      </c>
      <c r="AH674" s="29">
        <f t="shared" ref="AH674" si="216">SUM(U674,Y674,AC674,AG674)</f>
        <v>515000000</v>
      </c>
      <c r="AI674" s="109">
        <f>IF(ISERROR(AH674/J672),0,AH674/J672)</f>
        <v>0.8036691005616321</v>
      </c>
      <c r="AJ674" s="109">
        <f>IF(ISERROR(AH674/$AH$676),"-",AH674/$AH$676)</f>
        <v>5.4315299992038518E-2</v>
      </c>
    </row>
    <row r="675" spans="1:53" x14ac:dyDescent="0.25">
      <c r="A675" s="574" t="s">
        <v>1311</v>
      </c>
      <c r="B675" s="575"/>
      <c r="C675" s="575"/>
      <c r="D675" s="575"/>
      <c r="E675" s="575"/>
      <c r="F675" s="575"/>
      <c r="G675" s="575"/>
      <c r="H675" s="575"/>
      <c r="I675" s="576"/>
      <c r="J675" s="222">
        <f>+J672</f>
        <v>640811000</v>
      </c>
      <c r="K675" s="222">
        <f>SUM(K673:K674)</f>
        <v>640811000</v>
      </c>
      <c r="L675" s="528"/>
      <c r="M675" s="222">
        <f>SUM(M674:M674)</f>
        <v>0</v>
      </c>
      <c r="N675" s="222">
        <f>SUM(N674:N674)</f>
        <v>0</v>
      </c>
      <c r="O675" s="222">
        <f>SUM(O674:O674)</f>
        <v>0</v>
      </c>
      <c r="P675" s="223"/>
      <c r="Q675" s="538"/>
      <c r="R675" s="222">
        <f t="shared" ref="R675:AE675" si="217">SUM(R674:R674)</f>
        <v>0</v>
      </c>
      <c r="S675" s="222">
        <f t="shared" si="217"/>
        <v>0</v>
      </c>
      <c r="T675" s="222">
        <f t="shared" si="217"/>
        <v>360500000</v>
      </c>
      <c r="U675" s="222">
        <f t="shared" si="217"/>
        <v>360500000</v>
      </c>
      <c r="V675" s="231">
        <f t="shared" si="217"/>
        <v>0</v>
      </c>
      <c r="W675" s="231">
        <f t="shared" si="217"/>
        <v>0</v>
      </c>
      <c r="X675" s="231">
        <f t="shared" si="217"/>
        <v>0</v>
      </c>
      <c r="Y675" s="222">
        <f t="shared" si="217"/>
        <v>0</v>
      </c>
      <c r="Z675" s="222">
        <f t="shared" si="217"/>
        <v>0</v>
      </c>
      <c r="AA675" s="222">
        <f t="shared" si="217"/>
        <v>0</v>
      </c>
      <c r="AB675" s="222">
        <f t="shared" si="217"/>
        <v>0</v>
      </c>
      <c r="AC675" s="222">
        <f t="shared" si="217"/>
        <v>0</v>
      </c>
      <c r="AD675" s="222">
        <f t="shared" si="217"/>
        <v>0</v>
      </c>
      <c r="AE675" s="222">
        <f t="shared" si="217"/>
        <v>0</v>
      </c>
      <c r="AF675" s="222">
        <f>SUM(AF673:AF674)</f>
        <v>270826594</v>
      </c>
      <c r="AG675" s="222">
        <f>SUM(AG673:AG674)</f>
        <v>270826594</v>
      </c>
      <c r="AH675" s="222">
        <f>SUM(AH673:AH674)</f>
        <v>631326594</v>
      </c>
      <c r="AI675" s="230">
        <f>IF(ISERROR(AH675/J675),0,AH675/J675)</f>
        <v>0.98519937079731779</v>
      </c>
      <c r="AJ675" s="255">
        <f>IF(ISERROR(AH675/$AH$676),0,AH675/$AH$676)</f>
        <v>6.6583870574877482E-2</v>
      </c>
    </row>
    <row r="676" spans="1:53" s="18" customFormat="1" x14ac:dyDescent="0.25">
      <c r="A676" s="690" t="s">
        <v>1312</v>
      </c>
      <c r="B676" s="690"/>
      <c r="C676" s="690"/>
      <c r="D676" s="690"/>
      <c r="E676" s="690"/>
      <c r="F676" s="690"/>
      <c r="G676" s="690"/>
      <c r="H676" s="690"/>
      <c r="I676" s="690"/>
      <c r="J676" s="225">
        <f>SUM(J21,J33,J53,J85,J147,J215,J277,J345,J411,J473,J488,J494,J520,J528,J572,J671,J675)</f>
        <v>9491159000</v>
      </c>
      <c r="K676" s="225">
        <f>SUM(K21,K33,K53,K85,K147,K215,K277,K345,K411,K473,K488,K494,K520,K528,K572,K671,K675)</f>
        <v>9491159000</v>
      </c>
      <c r="L676" s="225"/>
      <c r="M676" s="225">
        <f t="shared" ref="M676:AH676" si="218">SUM(M21,M33,M53,M85,M147,M215,M277,M345,M411,M473,M488,M494,M520,M528,M572,M671,M675)</f>
        <v>0</v>
      </c>
      <c r="N676" s="225">
        <f t="shared" si="218"/>
        <v>0</v>
      </c>
      <c r="O676" s="225">
        <f t="shared" si="218"/>
        <v>0</v>
      </c>
      <c r="P676" s="225">
        <f t="shared" si="218"/>
        <v>0</v>
      </c>
      <c r="Q676" s="225">
        <f t="shared" si="218"/>
        <v>0</v>
      </c>
      <c r="R676" s="225">
        <f t="shared" si="218"/>
        <v>0</v>
      </c>
      <c r="S676" s="225">
        <f t="shared" si="218"/>
        <v>0</v>
      </c>
      <c r="T676" s="225">
        <f t="shared" si="218"/>
        <v>360500000</v>
      </c>
      <c r="U676" s="225">
        <f t="shared" ca="1" si="218"/>
        <v>360500000</v>
      </c>
      <c r="V676" s="225">
        <f t="shared" si="218"/>
        <v>0</v>
      </c>
      <c r="W676" s="225">
        <f t="shared" si="218"/>
        <v>0</v>
      </c>
      <c r="X676" s="225">
        <f t="shared" si="218"/>
        <v>0</v>
      </c>
      <c r="Y676" s="225">
        <f t="shared" si="218"/>
        <v>0</v>
      </c>
      <c r="Z676" s="225">
        <f t="shared" si="218"/>
        <v>0</v>
      </c>
      <c r="AA676" s="225">
        <f t="shared" si="218"/>
        <v>0</v>
      </c>
      <c r="AB676" s="225">
        <f t="shared" si="218"/>
        <v>139061735</v>
      </c>
      <c r="AC676" s="225">
        <f t="shared" si="218"/>
        <v>139061735</v>
      </c>
      <c r="AD676" s="225">
        <f t="shared" si="218"/>
        <v>41226253</v>
      </c>
      <c r="AE676" s="225">
        <f t="shared" si="218"/>
        <v>1087032732</v>
      </c>
      <c r="AF676" s="225">
        <f t="shared" si="218"/>
        <v>7853853874</v>
      </c>
      <c r="AG676" s="225">
        <f t="shared" si="218"/>
        <v>8982112859</v>
      </c>
      <c r="AH676" s="225">
        <f t="shared" si="218"/>
        <v>9481674594</v>
      </c>
      <c r="AI676" s="229">
        <f>IF(ISERROR(AH676/J676),0,AH676/J676)</f>
        <v>0.99900071150425362</v>
      </c>
      <c r="AJ676" s="229">
        <f>IF(ISERROR(AH676/$AH$676),0,AH676/$AH$676)</f>
        <v>1</v>
      </c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203"/>
    </row>
    <row r="679" spans="1:53" x14ac:dyDescent="0.25">
      <c r="K679" s="12"/>
    </row>
    <row r="680" spans="1:53" ht="15" x14ac:dyDescent="0.25">
      <c r="J680" s="242"/>
    </row>
    <row r="681" spans="1:53" x14ac:dyDescent="0.25">
      <c r="K681" s="12"/>
    </row>
    <row r="682" spans="1:53" x14ac:dyDescent="0.25">
      <c r="K682" s="14"/>
    </row>
    <row r="683" spans="1:53" x14ac:dyDescent="0.25">
      <c r="K683" s="14"/>
    </row>
    <row r="684" spans="1:53" x14ac:dyDescent="0.25">
      <c r="K684" s="14"/>
    </row>
  </sheetData>
  <mergeCells count="80">
    <mergeCell ref="J412:J472"/>
    <mergeCell ref="J474:J487"/>
    <mergeCell ref="J489:J493"/>
    <mergeCell ref="J495:J519"/>
    <mergeCell ref="A494:I494"/>
    <mergeCell ref="A474:E474"/>
    <mergeCell ref="A489:E489"/>
    <mergeCell ref="A488:I488"/>
    <mergeCell ref="J672:J674"/>
    <mergeCell ref="A672:E672"/>
    <mergeCell ref="J521:J527"/>
    <mergeCell ref="J529:J571"/>
    <mergeCell ref="A529:E529"/>
    <mergeCell ref="J573:J670"/>
    <mergeCell ref="A675:I675"/>
    <mergeCell ref="A676:I676"/>
    <mergeCell ref="A495:E495"/>
    <mergeCell ref="A520:I520"/>
    <mergeCell ref="A521:E521"/>
    <mergeCell ref="A528:I528"/>
    <mergeCell ref="A573:E573"/>
    <mergeCell ref="A671:I671"/>
    <mergeCell ref="A572:I572"/>
    <mergeCell ref="J8:J20"/>
    <mergeCell ref="J34:J52"/>
    <mergeCell ref="J54:J84"/>
    <mergeCell ref="J86:J146"/>
    <mergeCell ref="J148:J214"/>
    <mergeCell ref="J22:J32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U6:U7"/>
    <mergeCell ref="V6:X6"/>
    <mergeCell ref="L6:L7"/>
    <mergeCell ref="K6:K7"/>
    <mergeCell ref="A5:AJ5"/>
    <mergeCell ref="M6:O6"/>
    <mergeCell ref="AH6:AH7"/>
    <mergeCell ref="Z6:AB6"/>
    <mergeCell ref="AC6:AC7"/>
    <mergeCell ref="AD6:AF6"/>
    <mergeCell ref="AG6:AG7"/>
    <mergeCell ref="AI6:AJ6"/>
    <mergeCell ref="Y6:Y7"/>
    <mergeCell ref="P6:P7"/>
    <mergeCell ref="Q6:Q7"/>
    <mergeCell ref="R6:T6"/>
    <mergeCell ref="A53:I53"/>
    <mergeCell ref="A54:E54"/>
    <mergeCell ref="A85:I85"/>
    <mergeCell ref="A8:E8"/>
    <mergeCell ref="A21:I21"/>
    <mergeCell ref="A22:E22"/>
    <mergeCell ref="A33:I33"/>
    <mergeCell ref="A34:E34"/>
    <mergeCell ref="A86:E86"/>
    <mergeCell ref="J216:J276"/>
    <mergeCell ref="A346:E346"/>
    <mergeCell ref="J346:J410"/>
    <mergeCell ref="A215:I215"/>
    <mergeCell ref="J278:J344"/>
    <mergeCell ref="A216:E216"/>
    <mergeCell ref="A277:I277"/>
    <mergeCell ref="A278:E278"/>
    <mergeCell ref="A345:I345"/>
    <mergeCell ref="A411:I411"/>
    <mergeCell ref="A412:E412"/>
    <mergeCell ref="A473:I473"/>
    <mergeCell ref="A148:E148"/>
    <mergeCell ref="A147:I14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674">
      <formula1>42005</formula1>
    </dataValidation>
    <dataValidation type="decimal" allowBlank="1" showInputMessage="1" showErrorMessage="1" errorTitle="Sólo números" error="Sólo ingresar números sin letras_x000a_" sqref="M413:M469 AD674:AF674 M674 V674:X674 Z674:AB674 AD530:AD571 M347 AF496:AF503 M23:N32 V23:X32 Z23:AB32 R23:T32 M35:N52 R55:T84 AD490:AE493 Z9:AB20 M470:N472 AD23:AD32 M217:N276 R475:T487 R347:T410 V347:X410 V87:X146 AD279:AD344 M348:N410 M530:N571 R530:T571 Z530:AA571 R674:T674 V530:X571 AD500:AD519 R413:T472 Z413:AB472 AF347 V413:X472 AD9:AD20 M9:N20 V9:X20 R9:T20 M490:N493 M496:N519 R496:T519 V496:X519 Z496:AB519 Z475:AB487 Z217:AB276 V217:X276 AE209:AE214 R217:T276 AD35:AD52 R35:T52 Z35:AB52 V35:X52 M55:N84 Z55:AB84 V55:X84 AD55:AD84 M475:N487 V490:X493 Z490:AB493 AD413:AE472 R490:T493 V522:X527 Z522:AB527 M522:N527 R522:T527 AF522:AF524 V149:X214 M149:N214 R149:T214 Z149:AB214 AD149:AD214 M87:M96 AE159:AE188 AE149:AE154 AE156:AE157 AD217:AD276 R87:T146 AE217:AE220 AE228:AE230 AE232 AE238:AE240 AE243 AE245 AE247:AE276 Z279:AB344 V279:X344 Z87:AB146 R279:T344 M279:N344 Z347:AB410 AF475:AF487 AD475:AD487 V475:X487 M97:N146 AD87:AE146 AD347:AE410 AD522:AE527 AF530:AF550 AD574:AD670 Z574:AB670 R574:T670 M574:N670 V574:X670 AF574:AF579">
      <formula1>-100000000</formula1>
      <formula2>10000000000</formula2>
    </dataValidation>
    <dataValidation type="textLength" operator="lessThanOrEqual" allowBlank="1" showInputMessage="1" showErrorMessage="1" sqref="AE23:AF32 K55:K84 AB530:AB571 K9:K20 K490:K493 AE475:AE487 K674 AF348:AF410 K23:K32 AE496:AE519 AE35:AF52 K217:K276 K347:K410 K522:K527 AF551:AF571 K496:K519 K35:K52 AE9:AF20 AE55:AF84 K530:K571 K149:K214 AE189:AE208 AE155 AE158 AE221:AE227 AE231 AE233:AE237 AE241:AE242 AE244 AE246 K279:K344 AE279:AF344 K475:K487 AD496:AD499 AE530:AE571 AF87:AF146 K87:K146 AF149:AF214 AF217:AF276 K413:K472 AF413:AF472 AF490:AF493 AF504:AF519 AF525:AF527 L574:L605 K574:K670 AE574:AE670 AF580:AF670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:I10 H490:I491 H55:I84 H496:I519 H217:I276 H522:I523 H470:I472 H23:I24 H26:I32 H475:I476 H12:I20 H530:I571 H348:I410 H35:I52 H493:I493 H525:I527 H149:I214 H279:I344 H478:I487 H574:I670">
      <formula1>42005</formula1>
    </dataValidation>
    <dataValidation type="date" operator="greaterThan" allowBlank="1" showInputMessage="1" showErrorMessage="1" errorTitle="SÓLO FECHAS" error="Las fechas corresponden a las del Año 2013" sqref="H492:I492 H11:I11 H25:I25 H477:I477 H524:I524 H97:I146">
      <formula1>42005</formula1>
    </dataValidation>
    <dataValidation type="textLength" operator="lessThanOrEqual" allowBlank="1" showInputMessage="1" showErrorMessage="1" errorTitle="MÁXIMO DE CARACTERES SOBREPASADO" error="Sólo 255 caracteres por celdas" sqref="N347 E9:G20 N413:N469 L530:L571 Q475 P674:Q674 N674 L475:L487 E530:G571 E674:G674 P23:Q32 C23:C32 P217:Q276 E217:G276 P347:Q410 P279:Q344 P530:Q571 P522:Q527 C530:C542 E496:G519 P413:Q472 E279:G344 E522:G527 P9:Q20 E347:G410 P490:Q493 C55:C84 P496:Q519 L496:L519 E490:G493 L217:L276 P35:Q52 E23:G32 P55:Q84 E475:G487 L490:L493 E413:G472 L522:L527 P149:Q214 N87:N96 C217:C276 E149:G214 C279:C344 P476:Q487 E35:G52 C9:C20 C35:C52 E55:G84 P87:Q146 E87:G146 C149:C214 P574:Q670 L606:L670 E574:G670">
      <formula1>255</formula1>
    </dataValidation>
    <dataValidation type="date" operator="greaterThan" allowBlank="1" showInputMessage="1" showErrorMessage="1" errorTitle="Error en Ingresos de Fechas" error="La fecha debe corresponder al Año 2014." sqref="D9:D20 D217:D276 D279:D344 D55:D84 D530:D542 D23:D32 D35:D52 D149:D214">
      <formula1>41275</formula1>
    </dataValidation>
    <dataValidation allowBlank="1" showInputMessage="1" showErrorMessage="1" errorTitle="Sólo números" error="Sólo ingresar números sin letras_x000a_" sqref="O412:O472 O529:O571 O54:O84 O8:O20 P475 O672:O674 O495:O519 O489:O493 O22:O32 O216:O276 O346:O410 O34:O52 O521:O527 O148:O214 O278:O344 O474:O487 O86:O146 O573:O670"/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R208"/>
  <sheetViews>
    <sheetView topLeftCell="J91" zoomScaleNormal="100" workbookViewId="0">
      <selection activeCell="AG196" sqref="AG196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44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44" s="11" customFormat="1" ht="16.5" customHeight="1" x14ac:dyDescent="0.25">
      <c r="A3" s="600" t="s">
        <v>87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44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44" ht="17.25" customHeight="1" x14ac:dyDescent="0.25">
      <c r="A5" s="578" t="s">
        <v>4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44" s="15" customFormat="1" x14ac:dyDescent="0.25">
      <c r="A6" s="587" t="s">
        <v>5</v>
      </c>
      <c r="B6" s="588" t="s">
        <v>6</v>
      </c>
      <c r="C6" s="532" t="s">
        <v>7</v>
      </c>
      <c r="D6" s="588" t="s">
        <v>8</v>
      </c>
      <c r="E6" s="587" t="s">
        <v>9</v>
      </c>
      <c r="F6" s="588" t="s">
        <v>10</v>
      </c>
      <c r="G6" s="587" t="s">
        <v>11</v>
      </c>
      <c r="H6" s="587" t="s">
        <v>12</v>
      </c>
      <c r="I6" s="587"/>
      <c r="J6" s="591" t="s">
        <v>13</v>
      </c>
      <c r="K6" s="591" t="s">
        <v>14</v>
      </c>
      <c r="L6" s="587" t="s">
        <v>15</v>
      </c>
      <c r="M6" s="595" t="s">
        <v>16</v>
      </c>
      <c r="N6" s="596"/>
      <c r="O6" s="597"/>
      <c r="P6" s="587" t="s">
        <v>17</v>
      </c>
      <c r="Q6" s="588" t="s">
        <v>18</v>
      </c>
      <c r="R6" s="590" t="s">
        <v>19</v>
      </c>
      <c r="S6" s="590"/>
      <c r="T6" s="590"/>
      <c r="U6" s="591" t="s">
        <v>20</v>
      </c>
      <c r="V6" s="590" t="s">
        <v>19</v>
      </c>
      <c r="W6" s="590"/>
      <c r="X6" s="590"/>
      <c r="Y6" s="591" t="s">
        <v>21</v>
      </c>
      <c r="Z6" s="590" t="s">
        <v>19</v>
      </c>
      <c r="AA6" s="590"/>
      <c r="AB6" s="590"/>
      <c r="AC6" s="591" t="s">
        <v>22</v>
      </c>
      <c r="AD6" s="590" t="s">
        <v>19</v>
      </c>
      <c r="AE6" s="590"/>
      <c r="AF6" s="590"/>
      <c r="AG6" s="591" t="s">
        <v>23</v>
      </c>
      <c r="AH6" s="591" t="s">
        <v>24</v>
      </c>
      <c r="AI6" s="586" t="s">
        <v>25</v>
      </c>
      <c r="AJ6" s="586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5.5" x14ac:dyDescent="0.25">
      <c r="A7" s="587"/>
      <c r="B7" s="589"/>
      <c r="C7" s="532" t="s">
        <v>26</v>
      </c>
      <c r="D7" s="589"/>
      <c r="E7" s="587"/>
      <c r="F7" s="589"/>
      <c r="G7" s="587"/>
      <c r="H7" s="531" t="s">
        <v>27</v>
      </c>
      <c r="I7" s="531" t="s">
        <v>28</v>
      </c>
      <c r="J7" s="592"/>
      <c r="K7" s="592"/>
      <c r="L7" s="587"/>
      <c r="M7" s="534" t="s">
        <v>29</v>
      </c>
      <c r="N7" s="534" t="s">
        <v>30</v>
      </c>
      <c r="O7" s="534" t="s">
        <v>31</v>
      </c>
      <c r="P7" s="587"/>
      <c r="Q7" s="589"/>
      <c r="R7" s="534" t="s">
        <v>32</v>
      </c>
      <c r="S7" s="534" t="s">
        <v>33</v>
      </c>
      <c r="T7" s="534" t="s">
        <v>34</v>
      </c>
      <c r="U7" s="592"/>
      <c r="V7" s="534" t="s">
        <v>35</v>
      </c>
      <c r="W7" s="534" t="s">
        <v>36</v>
      </c>
      <c r="X7" s="534" t="s">
        <v>37</v>
      </c>
      <c r="Y7" s="592"/>
      <c r="Z7" s="534" t="s">
        <v>38</v>
      </c>
      <c r="AA7" s="534" t="s">
        <v>39</v>
      </c>
      <c r="AB7" s="534" t="s">
        <v>40</v>
      </c>
      <c r="AC7" s="592"/>
      <c r="AD7" s="534" t="s">
        <v>41</v>
      </c>
      <c r="AE7" s="534" t="s">
        <v>42</v>
      </c>
      <c r="AF7" s="534" t="s">
        <v>43</v>
      </c>
      <c r="AG7" s="592"/>
      <c r="AH7" s="592"/>
      <c r="AI7" s="229" t="s">
        <v>44</v>
      </c>
      <c r="AJ7" s="229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25">
      <c r="A8" s="583" t="s">
        <v>46</v>
      </c>
      <c r="B8" s="584"/>
      <c r="C8" s="584"/>
      <c r="D8" s="584"/>
      <c r="E8" s="585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ht="12.75" hidden="1" customHeight="1" outlineLevel="1" x14ac:dyDescent="0.25">
      <c r="A9" s="199">
        <v>1</v>
      </c>
      <c r="B9" s="110"/>
      <c r="C9" s="197"/>
      <c r="D9" s="188"/>
      <c r="E9" s="191"/>
      <c r="F9" s="191"/>
      <c r="G9" s="191"/>
      <c r="H9" s="188"/>
      <c r="I9" s="188"/>
      <c r="J9" s="189"/>
      <c r="K9" s="190"/>
      <c r="L9" s="191"/>
      <c r="M9" s="112"/>
      <c r="N9" s="112"/>
      <c r="O9" s="112"/>
      <c r="P9" s="191"/>
      <c r="Q9" s="191"/>
      <c r="R9" s="112"/>
      <c r="S9" s="112"/>
      <c r="T9" s="112"/>
      <c r="U9" s="113">
        <f>SUM(R9:T9)</f>
        <v>0</v>
      </c>
      <c r="V9" s="112"/>
      <c r="W9" s="112"/>
      <c r="X9" s="112"/>
      <c r="Y9" s="113">
        <f>SUM(V9:X9)</f>
        <v>0</v>
      </c>
      <c r="Z9" s="112"/>
      <c r="AA9" s="112"/>
      <c r="AB9" s="112"/>
      <c r="AC9" s="113">
        <f>SUM(Z9:AB9)</f>
        <v>0</v>
      </c>
      <c r="AD9" s="112"/>
      <c r="AE9" s="112"/>
      <c r="AF9" s="112"/>
      <c r="AG9" s="113">
        <f>SUM(AD9:AF9)</f>
        <v>0</v>
      </c>
      <c r="AH9" s="113">
        <f t="shared" ref="AH9:AH18" si="0">SUM(U9,Y9,AC9,AG9)</f>
        <v>0</v>
      </c>
      <c r="AI9" s="192">
        <f>IF(ISERROR(AH9/J9),0,AH9/J9)</f>
        <v>0</v>
      </c>
      <c r="AJ9" s="193">
        <f t="shared" ref="AJ9:AJ18" si="1">IF(ISERROR(AH9/$AH$191),"-",AH9/$AH$191)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199">
        <v>2</v>
      </c>
      <c r="B10" s="110"/>
      <c r="C10" s="198"/>
      <c r="D10" s="111"/>
      <c r="E10" s="195"/>
      <c r="F10" s="191"/>
      <c r="G10" s="191"/>
      <c r="H10" s="188"/>
      <c r="I10" s="188"/>
      <c r="J10" s="189"/>
      <c r="K10" s="194"/>
      <c r="L10" s="195"/>
      <c r="M10" s="112"/>
      <c r="N10" s="112"/>
      <c r="O10" s="112"/>
      <c r="P10" s="195"/>
      <c r="Q10" s="195"/>
      <c r="R10" s="112"/>
      <c r="S10" s="112"/>
      <c r="T10" s="112"/>
      <c r="U10" s="113">
        <f t="shared" ref="U10:U18" si="2">SUM(R10:T10)</f>
        <v>0</v>
      </c>
      <c r="V10" s="112"/>
      <c r="W10" s="112"/>
      <c r="X10" s="112"/>
      <c r="Y10" s="113">
        <f t="shared" ref="Y10:Y18" si="3">SUM(V10:X10)</f>
        <v>0</v>
      </c>
      <c r="Z10" s="112"/>
      <c r="AA10" s="112"/>
      <c r="AB10" s="112"/>
      <c r="AC10" s="113">
        <f t="shared" ref="AC10:AC18" si="4">SUM(Z10:AB10)</f>
        <v>0</v>
      </c>
      <c r="AD10" s="112"/>
      <c r="AE10" s="112"/>
      <c r="AF10" s="112"/>
      <c r="AG10" s="113">
        <f t="shared" ref="AG10:AG18" si="5">SUM(AD10:AF10)</f>
        <v>0</v>
      </c>
      <c r="AH10" s="113">
        <f t="shared" si="0"/>
        <v>0</v>
      </c>
      <c r="AI10" s="192">
        <f t="shared" ref="AI10:AI18" si="6">IF(ISERROR(AH10/J10),0,AH10/J10)</f>
        <v>0</v>
      </c>
      <c r="AJ10" s="193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hidden="1" customHeight="1" outlineLevel="1" x14ac:dyDescent="0.25">
      <c r="A11" s="199">
        <v>3</v>
      </c>
      <c r="B11" s="110"/>
      <c r="C11" s="198"/>
      <c r="D11" s="111"/>
      <c r="E11" s="195"/>
      <c r="F11" s="195"/>
      <c r="G11" s="195"/>
      <c r="H11" s="111"/>
      <c r="I11" s="111"/>
      <c r="J11" s="189"/>
      <c r="K11" s="194"/>
      <c r="L11" s="195"/>
      <c r="M11" s="112"/>
      <c r="N11" s="112"/>
      <c r="O11" s="112"/>
      <c r="P11" s="195"/>
      <c r="Q11" s="195"/>
      <c r="R11" s="112"/>
      <c r="S11" s="112"/>
      <c r="T11" s="112"/>
      <c r="U11" s="113">
        <f t="shared" si="2"/>
        <v>0</v>
      </c>
      <c r="V11" s="112"/>
      <c r="W11" s="112"/>
      <c r="X11" s="112"/>
      <c r="Y11" s="113">
        <f t="shared" si="3"/>
        <v>0</v>
      </c>
      <c r="Z11" s="112"/>
      <c r="AA11" s="112"/>
      <c r="AB11" s="112"/>
      <c r="AC11" s="113">
        <f t="shared" si="4"/>
        <v>0</v>
      </c>
      <c r="AD11" s="112"/>
      <c r="AE11" s="112"/>
      <c r="AF11" s="112"/>
      <c r="AG11" s="113">
        <f t="shared" si="5"/>
        <v>0</v>
      </c>
      <c r="AH11" s="113">
        <f t="shared" si="0"/>
        <v>0</v>
      </c>
      <c r="AI11" s="192">
        <f t="shared" si="6"/>
        <v>0</v>
      </c>
      <c r="AJ11" s="193">
        <f t="shared" si="1"/>
        <v>0</v>
      </c>
    </row>
    <row r="12" spans="1:44" ht="12.75" hidden="1" customHeight="1" outlineLevel="1" x14ac:dyDescent="0.25">
      <c r="A12" s="199">
        <v>4</v>
      </c>
      <c r="B12" s="110"/>
      <c r="C12" s="198"/>
      <c r="D12" s="111"/>
      <c r="E12" s="195"/>
      <c r="F12" s="195"/>
      <c r="G12" s="195"/>
      <c r="H12" s="111"/>
      <c r="I12" s="111"/>
      <c r="J12" s="189"/>
      <c r="K12" s="194"/>
      <c r="L12" s="195"/>
      <c r="M12" s="112"/>
      <c r="N12" s="112"/>
      <c r="O12" s="112"/>
      <c r="P12" s="195"/>
      <c r="Q12" s="195"/>
      <c r="R12" s="112"/>
      <c r="S12" s="112"/>
      <c r="T12" s="112"/>
      <c r="U12" s="113">
        <f t="shared" si="2"/>
        <v>0</v>
      </c>
      <c r="V12" s="112"/>
      <c r="W12" s="112"/>
      <c r="X12" s="112"/>
      <c r="Y12" s="113">
        <f t="shared" si="3"/>
        <v>0</v>
      </c>
      <c r="Z12" s="112"/>
      <c r="AA12" s="112"/>
      <c r="AB12" s="112"/>
      <c r="AC12" s="113">
        <f t="shared" si="4"/>
        <v>0</v>
      </c>
      <c r="AD12" s="112"/>
      <c r="AE12" s="112"/>
      <c r="AF12" s="112"/>
      <c r="AG12" s="113">
        <f t="shared" si="5"/>
        <v>0</v>
      </c>
      <c r="AH12" s="113">
        <f t="shared" si="0"/>
        <v>0</v>
      </c>
      <c r="AI12" s="192">
        <f t="shared" si="6"/>
        <v>0</v>
      </c>
      <c r="AJ12" s="193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</row>
    <row r="13" spans="1:44" ht="12.75" hidden="1" customHeight="1" outlineLevel="1" x14ac:dyDescent="0.25">
      <c r="A13" s="199">
        <v>5</v>
      </c>
      <c r="B13" s="110"/>
      <c r="C13" s="198"/>
      <c r="D13" s="111"/>
      <c r="E13" s="195"/>
      <c r="F13" s="195"/>
      <c r="G13" s="195"/>
      <c r="H13" s="111"/>
      <c r="I13" s="111"/>
      <c r="J13" s="189"/>
      <c r="K13" s="194"/>
      <c r="L13" s="195"/>
      <c r="M13" s="112"/>
      <c r="N13" s="112"/>
      <c r="O13" s="112"/>
      <c r="P13" s="195"/>
      <c r="Q13" s="195"/>
      <c r="R13" s="112"/>
      <c r="S13" s="112"/>
      <c r="T13" s="112"/>
      <c r="U13" s="113">
        <f t="shared" si="2"/>
        <v>0</v>
      </c>
      <c r="V13" s="112"/>
      <c r="W13" s="112"/>
      <c r="X13" s="112"/>
      <c r="Y13" s="113">
        <f t="shared" si="3"/>
        <v>0</v>
      </c>
      <c r="Z13" s="112"/>
      <c r="AA13" s="112"/>
      <c r="AB13" s="112"/>
      <c r="AC13" s="113">
        <f t="shared" si="4"/>
        <v>0</v>
      </c>
      <c r="AD13" s="112"/>
      <c r="AE13" s="112"/>
      <c r="AF13" s="112"/>
      <c r="AG13" s="113">
        <f t="shared" si="5"/>
        <v>0</v>
      </c>
      <c r="AH13" s="113">
        <f t="shared" si="0"/>
        <v>0</v>
      </c>
      <c r="AI13" s="192">
        <f t="shared" si="6"/>
        <v>0</v>
      </c>
      <c r="AJ13" s="193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199">
        <v>6</v>
      </c>
      <c r="B14" s="110"/>
      <c r="C14" s="198"/>
      <c r="D14" s="111"/>
      <c r="E14" s="195"/>
      <c r="F14" s="195"/>
      <c r="G14" s="195"/>
      <c r="H14" s="111"/>
      <c r="I14" s="111"/>
      <c r="J14" s="189"/>
      <c r="K14" s="194"/>
      <c r="L14" s="195"/>
      <c r="M14" s="112"/>
      <c r="N14" s="112"/>
      <c r="O14" s="112"/>
      <c r="P14" s="195"/>
      <c r="Q14" s="195"/>
      <c r="R14" s="112"/>
      <c r="S14" s="112"/>
      <c r="T14" s="112"/>
      <c r="U14" s="113">
        <f t="shared" si="2"/>
        <v>0</v>
      </c>
      <c r="V14" s="112"/>
      <c r="W14" s="112"/>
      <c r="X14" s="112"/>
      <c r="Y14" s="113">
        <f t="shared" si="3"/>
        <v>0</v>
      </c>
      <c r="Z14" s="112"/>
      <c r="AA14" s="112"/>
      <c r="AB14" s="112"/>
      <c r="AC14" s="113">
        <f t="shared" si="4"/>
        <v>0</v>
      </c>
      <c r="AD14" s="112"/>
      <c r="AE14" s="112"/>
      <c r="AF14" s="112"/>
      <c r="AG14" s="113">
        <f t="shared" si="5"/>
        <v>0</v>
      </c>
      <c r="AH14" s="113">
        <f t="shared" si="0"/>
        <v>0</v>
      </c>
      <c r="AI14" s="192">
        <f t="shared" si="6"/>
        <v>0</v>
      </c>
      <c r="AJ14" s="193">
        <f t="shared" si="1"/>
        <v>0</v>
      </c>
    </row>
    <row r="15" spans="1:44" ht="12.75" hidden="1" customHeight="1" outlineLevel="1" x14ac:dyDescent="0.25">
      <c r="A15" s="199">
        <v>7</v>
      </c>
      <c r="B15" s="110"/>
      <c r="C15" s="198"/>
      <c r="D15" s="111"/>
      <c r="E15" s="195"/>
      <c r="F15" s="195"/>
      <c r="G15" s="195"/>
      <c r="H15" s="111"/>
      <c r="I15" s="111"/>
      <c r="J15" s="189"/>
      <c r="K15" s="194"/>
      <c r="L15" s="195"/>
      <c r="M15" s="112"/>
      <c r="N15" s="112"/>
      <c r="O15" s="112"/>
      <c r="P15" s="195"/>
      <c r="Q15" s="195"/>
      <c r="R15" s="112"/>
      <c r="S15" s="112"/>
      <c r="T15" s="112"/>
      <c r="U15" s="113">
        <f t="shared" si="2"/>
        <v>0</v>
      </c>
      <c r="V15" s="112"/>
      <c r="W15" s="112"/>
      <c r="X15" s="112"/>
      <c r="Y15" s="113">
        <f t="shared" si="3"/>
        <v>0</v>
      </c>
      <c r="Z15" s="112"/>
      <c r="AA15" s="112"/>
      <c r="AB15" s="112"/>
      <c r="AC15" s="113">
        <f t="shared" si="4"/>
        <v>0</v>
      </c>
      <c r="AD15" s="112"/>
      <c r="AE15" s="112"/>
      <c r="AF15" s="112"/>
      <c r="AG15" s="113">
        <f t="shared" si="5"/>
        <v>0</v>
      </c>
      <c r="AH15" s="113">
        <f t="shared" si="0"/>
        <v>0</v>
      </c>
      <c r="AI15" s="192">
        <f t="shared" si="6"/>
        <v>0</v>
      </c>
      <c r="AJ15" s="193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outlineLevel="1" x14ac:dyDescent="0.25">
      <c r="A16" s="199">
        <v>8</v>
      </c>
      <c r="B16" s="110"/>
      <c r="C16" s="198"/>
      <c r="D16" s="111"/>
      <c r="E16" s="195"/>
      <c r="F16" s="195"/>
      <c r="G16" s="195"/>
      <c r="H16" s="111"/>
      <c r="I16" s="111"/>
      <c r="J16" s="189"/>
      <c r="K16" s="194"/>
      <c r="L16" s="195"/>
      <c r="M16" s="112"/>
      <c r="N16" s="112"/>
      <c r="O16" s="112"/>
      <c r="P16" s="195"/>
      <c r="Q16" s="195"/>
      <c r="R16" s="112"/>
      <c r="S16" s="112"/>
      <c r="T16" s="112"/>
      <c r="U16" s="113">
        <f t="shared" si="2"/>
        <v>0</v>
      </c>
      <c r="V16" s="112"/>
      <c r="W16" s="112"/>
      <c r="X16" s="112"/>
      <c r="Y16" s="113">
        <f t="shared" si="3"/>
        <v>0</v>
      </c>
      <c r="Z16" s="112"/>
      <c r="AA16" s="112"/>
      <c r="AB16" s="112"/>
      <c r="AC16" s="113">
        <f t="shared" si="4"/>
        <v>0</v>
      </c>
      <c r="AD16" s="112"/>
      <c r="AE16" s="112"/>
      <c r="AF16" s="112"/>
      <c r="AG16" s="113">
        <f t="shared" si="5"/>
        <v>0</v>
      </c>
      <c r="AH16" s="113">
        <f t="shared" si="0"/>
        <v>0</v>
      </c>
      <c r="AI16" s="192">
        <f t="shared" si="6"/>
        <v>0</v>
      </c>
      <c r="AJ16" s="193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hidden="1" customHeight="1" outlineLevel="1" x14ac:dyDescent="0.25">
      <c r="A17" s="199">
        <v>9</v>
      </c>
      <c r="B17" s="110"/>
      <c r="C17" s="198"/>
      <c r="D17" s="111"/>
      <c r="E17" s="195"/>
      <c r="F17" s="195"/>
      <c r="G17" s="195"/>
      <c r="H17" s="111"/>
      <c r="I17" s="111"/>
      <c r="J17" s="189"/>
      <c r="K17" s="194"/>
      <c r="L17" s="195"/>
      <c r="M17" s="112"/>
      <c r="N17" s="112"/>
      <c r="O17" s="112"/>
      <c r="P17" s="195"/>
      <c r="Q17" s="195"/>
      <c r="R17" s="112"/>
      <c r="S17" s="112"/>
      <c r="T17" s="112"/>
      <c r="U17" s="113">
        <f t="shared" si="2"/>
        <v>0</v>
      </c>
      <c r="V17" s="112"/>
      <c r="W17" s="112"/>
      <c r="X17" s="112"/>
      <c r="Y17" s="113">
        <f t="shared" si="3"/>
        <v>0</v>
      </c>
      <c r="Z17" s="112"/>
      <c r="AA17" s="112"/>
      <c r="AB17" s="112"/>
      <c r="AC17" s="113">
        <f t="shared" si="4"/>
        <v>0</v>
      </c>
      <c r="AD17" s="112"/>
      <c r="AE17" s="112"/>
      <c r="AF17" s="112"/>
      <c r="AG17" s="113">
        <f t="shared" si="5"/>
        <v>0</v>
      </c>
      <c r="AH17" s="113">
        <f t="shared" si="0"/>
        <v>0</v>
      </c>
      <c r="AI17" s="192">
        <f t="shared" si="6"/>
        <v>0</v>
      </c>
      <c r="AJ17" s="193">
        <f t="shared" si="1"/>
        <v>0</v>
      </c>
    </row>
    <row r="18" spans="1:44" ht="12.75" hidden="1" customHeight="1" outlineLevel="1" x14ac:dyDescent="0.25">
      <c r="A18" s="199">
        <v>10</v>
      </c>
      <c r="B18" s="110"/>
      <c r="C18" s="198"/>
      <c r="D18" s="111"/>
      <c r="E18" s="195"/>
      <c r="F18" s="195"/>
      <c r="G18" s="195"/>
      <c r="H18" s="111"/>
      <c r="I18" s="111"/>
      <c r="J18" s="189"/>
      <c r="K18" s="196"/>
      <c r="L18" s="195"/>
      <c r="M18" s="112"/>
      <c r="N18" s="112"/>
      <c r="O18" s="112"/>
      <c r="P18" s="195"/>
      <c r="Q18" s="195"/>
      <c r="R18" s="112"/>
      <c r="S18" s="112"/>
      <c r="T18" s="112"/>
      <c r="U18" s="113">
        <f t="shared" si="2"/>
        <v>0</v>
      </c>
      <c r="V18" s="112"/>
      <c r="W18" s="112"/>
      <c r="X18" s="112"/>
      <c r="Y18" s="113">
        <f t="shared" si="3"/>
        <v>0</v>
      </c>
      <c r="Z18" s="112"/>
      <c r="AA18" s="112"/>
      <c r="AB18" s="112"/>
      <c r="AC18" s="113">
        <f t="shared" si="4"/>
        <v>0</v>
      </c>
      <c r="AD18" s="112"/>
      <c r="AE18" s="112"/>
      <c r="AF18" s="112"/>
      <c r="AG18" s="113">
        <f t="shared" si="5"/>
        <v>0</v>
      </c>
      <c r="AH18" s="113">
        <f t="shared" si="0"/>
        <v>0</v>
      </c>
      <c r="AI18" s="192">
        <f t="shared" si="6"/>
        <v>0</v>
      </c>
      <c r="AJ18" s="193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24">
        <f>IF(ISERROR(AH19/J19),0,AH19/J19)</f>
        <v>0</v>
      </c>
      <c r="AJ19" s="224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customHeight="1" x14ac:dyDescent="0.25">
      <c r="A20" s="571" t="s">
        <v>48</v>
      </c>
      <c r="B20" s="572"/>
      <c r="C20" s="572"/>
      <c r="D20" s="572"/>
      <c r="E20" s="573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1"/>
      <c r="AJ20" s="21"/>
    </row>
    <row r="21" spans="1:44" ht="12.75" hidden="1" customHeight="1" outlineLevel="1" x14ac:dyDescent="0.25">
      <c r="A21" s="199">
        <v>1</v>
      </c>
      <c r="B21" s="110"/>
      <c r="C21" s="197"/>
      <c r="D21" s="188"/>
      <c r="E21" s="191"/>
      <c r="F21" s="191"/>
      <c r="G21" s="191"/>
      <c r="H21" s="188"/>
      <c r="I21" s="188"/>
      <c r="J21" s="200"/>
      <c r="K21" s="190"/>
      <c r="L21" s="191"/>
      <c r="M21" s="112"/>
      <c r="N21" s="112"/>
      <c r="O21" s="112"/>
      <c r="P21" s="191"/>
      <c r="Q21" s="191"/>
      <c r="R21" s="112"/>
      <c r="S21" s="112"/>
      <c r="T21" s="112"/>
      <c r="U21" s="113">
        <f>SUM(R21:T21)</f>
        <v>0</v>
      </c>
      <c r="V21" s="112"/>
      <c r="W21" s="112"/>
      <c r="X21" s="112"/>
      <c r="Y21" s="113">
        <f>SUM(V21:X21)</f>
        <v>0</v>
      </c>
      <c r="Z21" s="112"/>
      <c r="AA21" s="112"/>
      <c r="AB21" s="112"/>
      <c r="AC21" s="113">
        <f>SUM(Z21:AB21)</f>
        <v>0</v>
      </c>
      <c r="AD21" s="112"/>
      <c r="AE21" s="112"/>
      <c r="AF21" s="112"/>
      <c r="AG21" s="113">
        <f>SUM(AD21:AF21)</f>
        <v>0</v>
      </c>
      <c r="AH21" s="113">
        <f t="shared" ref="AH21:AH30" si="8">SUM(U21,Y21,AC21,AG21)</f>
        <v>0</v>
      </c>
      <c r="AI21" s="192">
        <f>IF(ISERROR(AH21/J21),0,AH21/J21)</f>
        <v>0</v>
      </c>
      <c r="AJ21" s="193">
        <f t="shared" ref="AJ21:AJ30" si="9">IF(ISERROR(AH21/$AH$191),"-",AH21/$AH$191)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199">
        <v>2</v>
      </c>
      <c r="B22" s="110"/>
      <c r="C22" s="198"/>
      <c r="D22" s="111"/>
      <c r="E22" s="195"/>
      <c r="F22" s="195"/>
      <c r="G22" s="195"/>
      <c r="H22" s="111"/>
      <c r="I22" s="111"/>
      <c r="J22" s="200"/>
      <c r="K22" s="194"/>
      <c r="L22" s="195"/>
      <c r="M22" s="112"/>
      <c r="N22" s="112"/>
      <c r="O22" s="112"/>
      <c r="P22" s="195"/>
      <c r="Q22" s="195"/>
      <c r="R22" s="112"/>
      <c r="S22" s="112"/>
      <c r="T22" s="112"/>
      <c r="U22" s="113">
        <f t="shared" ref="U22:U30" si="10">SUM(R22:T22)</f>
        <v>0</v>
      </c>
      <c r="V22" s="112"/>
      <c r="W22" s="112"/>
      <c r="X22" s="112"/>
      <c r="Y22" s="113">
        <f t="shared" ref="Y22:Y30" si="11">SUM(V22:X22)</f>
        <v>0</v>
      </c>
      <c r="Z22" s="112"/>
      <c r="AA22" s="112"/>
      <c r="AB22" s="112"/>
      <c r="AC22" s="113">
        <f t="shared" ref="AC22:AC30" si="12">SUM(Z22:AB22)</f>
        <v>0</v>
      </c>
      <c r="AD22" s="112"/>
      <c r="AE22" s="112"/>
      <c r="AF22" s="112"/>
      <c r="AG22" s="113">
        <f t="shared" ref="AG22:AG30" si="13">SUM(AD22:AF22)</f>
        <v>0</v>
      </c>
      <c r="AH22" s="113">
        <f t="shared" si="8"/>
        <v>0</v>
      </c>
      <c r="AI22" s="192">
        <f t="shared" ref="AI22:AI30" si="14">IF(ISERROR(AH22/J22),0,AH22/J22)</f>
        <v>0</v>
      </c>
      <c r="AJ22" s="193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hidden="1" customHeight="1" outlineLevel="1" x14ac:dyDescent="0.25">
      <c r="A23" s="199">
        <v>3</v>
      </c>
      <c r="B23" s="110"/>
      <c r="C23" s="198"/>
      <c r="D23" s="111"/>
      <c r="E23" s="195"/>
      <c r="F23" s="195"/>
      <c r="G23" s="195"/>
      <c r="H23" s="111"/>
      <c r="I23" s="111"/>
      <c r="J23" s="200"/>
      <c r="K23" s="194"/>
      <c r="L23" s="195"/>
      <c r="M23" s="112"/>
      <c r="N23" s="112"/>
      <c r="O23" s="112"/>
      <c r="P23" s="195"/>
      <c r="Q23" s="195"/>
      <c r="R23" s="112"/>
      <c r="S23" s="112"/>
      <c r="T23" s="112"/>
      <c r="U23" s="113">
        <f t="shared" si="10"/>
        <v>0</v>
      </c>
      <c r="V23" s="112"/>
      <c r="W23" s="112"/>
      <c r="X23" s="112"/>
      <c r="Y23" s="113">
        <f t="shared" si="11"/>
        <v>0</v>
      </c>
      <c r="Z23" s="112"/>
      <c r="AA23" s="112"/>
      <c r="AB23" s="112"/>
      <c r="AC23" s="113">
        <f t="shared" si="12"/>
        <v>0</v>
      </c>
      <c r="AD23" s="112"/>
      <c r="AE23" s="112"/>
      <c r="AF23" s="112"/>
      <c r="AG23" s="113">
        <f t="shared" si="13"/>
        <v>0</v>
      </c>
      <c r="AH23" s="113">
        <f t="shared" si="8"/>
        <v>0</v>
      </c>
      <c r="AI23" s="192">
        <f t="shared" si="14"/>
        <v>0</v>
      </c>
      <c r="AJ23" s="193">
        <f t="shared" si="9"/>
        <v>0</v>
      </c>
    </row>
    <row r="24" spans="1:44" ht="12.75" hidden="1" customHeight="1" outlineLevel="1" x14ac:dyDescent="0.25">
      <c r="A24" s="199">
        <v>4</v>
      </c>
      <c r="B24" s="110"/>
      <c r="C24" s="198"/>
      <c r="D24" s="111"/>
      <c r="E24" s="195"/>
      <c r="F24" s="195"/>
      <c r="G24" s="195"/>
      <c r="H24" s="111"/>
      <c r="I24" s="111"/>
      <c r="J24" s="200"/>
      <c r="K24" s="194"/>
      <c r="L24" s="195"/>
      <c r="M24" s="112"/>
      <c r="N24" s="112"/>
      <c r="O24" s="112"/>
      <c r="P24" s="195"/>
      <c r="Q24" s="195"/>
      <c r="R24" s="112"/>
      <c r="S24" s="112"/>
      <c r="T24" s="112"/>
      <c r="U24" s="113">
        <f t="shared" si="10"/>
        <v>0</v>
      </c>
      <c r="V24" s="112"/>
      <c r="W24" s="112"/>
      <c r="X24" s="112"/>
      <c r="Y24" s="113">
        <f t="shared" si="11"/>
        <v>0</v>
      </c>
      <c r="Z24" s="112"/>
      <c r="AA24" s="112"/>
      <c r="AB24" s="112"/>
      <c r="AC24" s="113">
        <f t="shared" si="12"/>
        <v>0</v>
      </c>
      <c r="AD24" s="112"/>
      <c r="AE24" s="112"/>
      <c r="AF24" s="112"/>
      <c r="AG24" s="113">
        <f t="shared" si="13"/>
        <v>0</v>
      </c>
      <c r="AH24" s="113">
        <f t="shared" si="8"/>
        <v>0</v>
      </c>
      <c r="AI24" s="192">
        <f t="shared" si="14"/>
        <v>0</v>
      </c>
      <c r="AJ24" s="193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ht="12.75" hidden="1" customHeight="1" outlineLevel="1" x14ac:dyDescent="0.25">
      <c r="A25" s="199">
        <v>5</v>
      </c>
      <c r="B25" s="110"/>
      <c r="C25" s="198"/>
      <c r="D25" s="111"/>
      <c r="E25" s="195"/>
      <c r="F25" s="195"/>
      <c r="G25" s="195"/>
      <c r="H25" s="111"/>
      <c r="I25" s="111"/>
      <c r="J25" s="200"/>
      <c r="K25" s="194"/>
      <c r="L25" s="195"/>
      <c r="M25" s="112"/>
      <c r="N25" s="112"/>
      <c r="O25" s="112"/>
      <c r="P25" s="195"/>
      <c r="Q25" s="195"/>
      <c r="R25" s="112"/>
      <c r="S25" s="112"/>
      <c r="T25" s="112"/>
      <c r="U25" s="113">
        <f t="shared" si="10"/>
        <v>0</v>
      </c>
      <c r="V25" s="112"/>
      <c r="W25" s="112"/>
      <c r="X25" s="112"/>
      <c r="Y25" s="113">
        <f t="shared" si="11"/>
        <v>0</v>
      </c>
      <c r="Z25" s="112"/>
      <c r="AA25" s="112"/>
      <c r="AB25" s="112"/>
      <c r="AC25" s="113">
        <f t="shared" si="12"/>
        <v>0</v>
      </c>
      <c r="AD25" s="112"/>
      <c r="AE25" s="112"/>
      <c r="AF25" s="112"/>
      <c r="AG25" s="113">
        <f t="shared" si="13"/>
        <v>0</v>
      </c>
      <c r="AH25" s="113">
        <f t="shared" si="8"/>
        <v>0</v>
      </c>
      <c r="AI25" s="192">
        <f t="shared" si="14"/>
        <v>0</v>
      </c>
      <c r="AJ25" s="193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hidden="1" customHeight="1" outlineLevel="1" x14ac:dyDescent="0.25">
      <c r="A26" s="199">
        <v>6</v>
      </c>
      <c r="B26" s="110"/>
      <c r="C26" s="198"/>
      <c r="D26" s="111"/>
      <c r="E26" s="195"/>
      <c r="F26" s="195"/>
      <c r="G26" s="195"/>
      <c r="H26" s="111"/>
      <c r="I26" s="111"/>
      <c r="J26" s="200"/>
      <c r="K26" s="194"/>
      <c r="L26" s="195"/>
      <c r="M26" s="112"/>
      <c r="N26" s="112"/>
      <c r="O26" s="112"/>
      <c r="P26" s="195"/>
      <c r="Q26" s="195"/>
      <c r="R26" s="112"/>
      <c r="S26" s="112"/>
      <c r="T26" s="112"/>
      <c r="U26" s="113">
        <f t="shared" si="10"/>
        <v>0</v>
      </c>
      <c r="V26" s="112"/>
      <c r="W26" s="112"/>
      <c r="X26" s="112"/>
      <c r="Y26" s="113">
        <f t="shared" si="11"/>
        <v>0</v>
      </c>
      <c r="Z26" s="112"/>
      <c r="AA26" s="112"/>
      <c r="AB26" s="112"/>
      <c r="AC26" s="113">
        <f t="shared" si="12"/>
        <v>0</v>
      </c>
      <c r="AD26" s="112"/>
      <c r="AE26" s="112"/>
      <c r="AF26" s="112"/>
      <c r="AG26" s="113">
        <f t="shared" si="13"/>
        <v>0</v>
      </c>
      <c r="AH26" s="113">
        <f t="shared" si="8"/>
        <v>0</v>
      </c>
      <c r="AI26" s="192">
        <f t="shared" si="14"/>
        <v>0</v>
      </c>
      <c r="AJ26" s="193">
        <f t="shared" si="9"/>
        <v>0</v>
      </c>
    </row>
    <row r="27" spans="1:44" ht="12.75" hidden="1" customHeight="1" outlineLevel="1" x14ac:dyDescent="0.25">
      <c r="A27" s="199">
        <v>7</v>
      </c>
      <c r="B27" s="110"/>
      <c r="C27" s="198"/>
      <c r="D27" s="111"/>
      <c r="E27" s="195"/>
      <c r="F27" s="195"/>
      <c r="G27" s="195"/>
      <c r="H27" s="111"/>
      <c r="I27" s="111"/>
      <c r="J27" s="200"/>
      <c r="K27" s="194"/>
      <c r="L27" s="195"/>
      <c r="M27" s="112"/>
      <c r="N27" s="112"/>
      <c r="O27" s="112"/>
      <c r="P27" s="195"/>
      <c r="Q27" s="195"/>
      <c r="R27" s="112"/>
      <c r="S27" s="112"/>
      <c r="T27" s="112"/>
      <c r="U27" s="113">
        <f t="shared" si="10"/>
        <v>0</v>
      </c>
      <c r="V27" s="112"/>
      <c r="W27" s="112"/>
      <c r="X27" s="112"/>
      <c r="Y27" s="113">
        <f t="shared" si="11"/>
        <v>0</v>
      </c>
      <c r="Z27" s="112"/>
      <c r="AA27" s="112"/>
      <c r="AB27" s="112"/>
      <c r="AC27" s="113">
        <f t="shared" si="12"/>
        <v>0</v>
      </c>
      <c r="AD27" s="112"/>
      <c r="AE27" s="112"/>
      <c r="AF27" s="112"/>
      <c r="AG27" s="113">
        <f t="shared" si="13"/>
        <v>0</v>
      </c>
      <c r="AH27" s="113">
        <f t="shared" si="8"/>
        <v>0</v>
      </c>
      <c r="AI27" s="192">
        <f t="shared" si="14"/>
        <v>0</v>
      </c>
      <c r="AJ27" s="193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outlineLevel="1" x14ac:dyDescent="0.25">
      <c r="A28" s="199">
        <v>8</v>
      </c>
      <c r="B28" s="110"/>
      <c r="C28" s="198"/>
      <c r="D28" s="111"/>
      <c r="E28" s="195"/>
      <c r="F28" s="195"/>
      <c r="G28" s="195"/>
      <c r="H28" s="111"/>
      <c r="I28" s="111"/>
      <c r="J28" s="200"/>
      <c r="K28" s="194"/>
      <c r="L28" s="195"/>
      <c r="M28" s="112"/>
      <c r="N28" s="112"/>
      <c r="O28" s="112"/>
      <c r="P28" s="195"/>
      <c r="Q28" s="195"/>
      <c r="R28" s="112"/>
      <c r="S28" s="112"/>
      <c r="T28" s="112"/>
      <c r="U28" s="113">
        <f t="shared" si="10"/>
        <v>0</v>
      </c>
      <c r="V28" s="112"/>
      <c r="W28" s="112"/>
      <c r="X28" s="112"/>
      <c r="Y28" s="113">
        <f t="shared" si="11"/>
        <v>0</v>
      </c>
      <c r="Z28" s="112"/>
      <c r="AA28" s="112"/>
      <c r="AB28" s="112"/>
      <c r="AC28" s="113">
        <f t="shared" si="12"/>
        <v>0</v>
      </c>
      <c r="AD28" s="112"/>
      <c r="AE28" s="112"/>
      <c r="AF28" s="112"/>
      <c r="AG28" s="113">
        <f t="shared" si="13"/>
        <v>0</v>
      </c>
      <c r="AH28" s="113">
        <f t="shared" si="8"/>
        <v>0</v>
      </c>
      <c r="AI28" s="192">
        <f t="shared" si="14"/>
        <v>0</v>
      </c>
      <c r="AJ28" s="193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hidden="1" customHeight="1" outlineLevel="1" x14ac:dyDescent="0.25">
      <c r="A29" s="199">
        <v>9</v>
      </c>
      <c r="B29" s="110"/>
      <c r="C29" s="198"/>
      <c r="D29" s="111"/>
      <c r="E29" s="195"/>
      <c r="F29" s="195"/>
      <c r="G29" s="195"/>
      <c r="H29" s="111"/>
      <c r="I29" s="111"/>
      <c r="J29" s="200"/>
      <c r="K29" s="194"/>
      <c r="L29" s="195"/>
      <c r="M29" s="112"/>
      <c r="N29" s="112"/>
      <c r="O29" s="112"/>
      <c r="P29" s="195"/>
      <c r="Q29" s="195"/>
      <c r="R29" s="112"/>
      <c r="S29" s="112"/>
      <c r="T29" s="112"/>
      <c r="U29" s="113">
        <f t="shared" si="10"/>
        <v>0</v>
      </c>
      <c r="V29" s="112"/>
      <c r="W29" s="112"/>
      <c r="X29" s="112"/>
      <c r="Y29" s="113">
        <f t="shared" si="11"/>
        <v>0</v>
      </c>
      <c r="Z29" s="112"/>
      <c r="AA29" s="112"/>
      <c r="AB29" s="112"/>
      <c r="AC29" s="113">
        <f t="shared" si="12"/>
        <v>0</v>
      </c>
      <c r="AD29" s="112"/>
      <c r="AE29" s="112"/>
      <c r="AF29" s="112"/>
      <c r="AG29" s="113">
        <f t="shared" si="13"/>
        <v>0</v>
      </c>
      <c r="AH29" s="113">
        <f t="shared" si="8"/>
        <v>0</v>
      </c>
      <c r="AI29" s="192">
        <f t="shared" si="14"/>
        <v>0</v>
      </c>
      <c r="AJ29" s="193">
        <f t="shared" si="9"/>
        <v>0</v>
      </c>
    </row>
    <row r="30" spans="1:44" ht="12.75" hidden="1" customHeight="1" outlineLevel="1" x14ac:dyDescent="0.25">
      <c r="A30" s="199">
        <v>10</v>
      </c>
      <c r="B30" s="110"/>
      <c r="C30" s="198"/>
      <c r="D30" s="111"/>
      <c r="E30" s="195"/>
      <c r="F30" s="195"/>
      <c r="G30" s="195"/>
      <c r="H30" s="111"/>
      <c r="I30" s="111"/>
      <c r="J30" s="200"/>
      <c r="K30" s="196"/>
      <c r="L30" s="195"/>
      <c r="M30" s="112"/>
      <c r="N30" s="112"/>
      <c r="O30" s="112"/>
      <c r="P30" s="195"/>
      <c r="Q30" s="195"/>
      <c r="R30" s="112"/>
      <c r="S30" s="112"/>
      <c r="T30" s="112"/>
      <c r="U30" s="113">
        <f t="shared" si="10"/>
        <v>0</v>
      </c>
      <c r="V30" s="112"/>
      <c r="W30" s="112"/>
      <c r="X30" s="112"/>
      <c r="Y30" s="113">
        <f t="shared" si="11"/>
        <v>0</v>
      </c>
      <c r="Z30" s="112"/>
      <c r="AA30" s="112"/>
      <c r="AB30" s="112"/>
      <c r="AC30" s="113">
        <f t="shared" si="12"/>
        <v>0</v>
      </c>
      <c r="AD30" s="112"/>
      <c r="AE30" s="112"/>
      <c r="AF30" s="112"/>
      <c r="AG30" s="113">
        <f t="shared" si="13"/>
        <v>0</v>
      </c>
      <c r="AH30" s="113">
        <f t="shared" si="8"/>
        <v>0</v>
      </c>
      <c r="AI30" s="192">
        <f t="shared" si="14"/>
        <v>0</v>
      </c>
      <c r="AJ30" s="193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24">
        <f>IF(ISERROR(AH31/J31),0,AH31/J31)</f>
        <v>0</v>
      </c>
      <c r="AJ31" s="224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customHeight="1" x14ac:dyDescent="0.25">
      <c r="A32" s="571" t="s">
        <v>50</v>
      </c>
      <c r="B32" s="572"/>
      <c r="C32" s="572"/>
      <c r="D32" s="572"/>
      <c r="E32" s="573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1"/>
      <c r="AJ32" s="21"/>
    </row>
    <row r="33" spans="1:44" ht="12.75" hidden="1" customHeight="1" outlineLevel="1" x14ac:dyDescent="0.25">
      <c r="A33" s="22">
        <v>1</v>
      </c>
      <c r="B33" s="23"/>
      <c r="C33" s="101"/>
      <c r="D33" s="98"/>
      <c r="E33" s="102"/>
      <c r="F33" s="102"/>
      <c r="G33" s="102"/>
      <c r="H33" s="98"/>
      <c r="I33" s="98"/>
      <c r="J33" s="265"/>
      <c r="K33" s="93"/>
      <c r="L33" s="102"/>
      <c r="M33" s="28"/>
      <c r="N33" s="28"/>
      <c r="O33" s="28"/>
      <c r="P33" s="102"/>
      <c r="Q33" s="102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30">
        <f>IF(ISERROR(AH33/J33),0,AH33/J33)</f>
        <v>0</v>
      </c>
      <c r="AJ33" s="31">
        <f t="shared" ref="AJ33:AJ42" si="17">IF(ISERROR(AH33/$AH$191),"-",AH33/$AH$191)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22">
        <v>2</v>
      </c>
      <c r="B34" s="23"/>
      <c r="C34" s="90"/>
      <c r="D34" s="99"/>
      <c r="E34" s="103"/>
      <c r="F34" s="103"/>
      <c r="G34" s="103"/>
      <c r="H34" s="99"/>
      <c r="I34" s="99"/>
      <c r="J34" s="265"/>
      <c r="K34" s="104"/>
      <c r="L34" s="103"/>
      <c r="M34" s="28"/>
      <c r="N34" s="28"/>
      <c r="O34" s="28"/>
      <c r="P34" s="103"/>
      <c r="Q34" s="103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30">
        <f t="shared" ref="AI34:AI42" si="22">IF(ISERROR(AH34/J34),0,AH34/J34)</f>
        <v>0</v>
      </c>
      <c r="AJ34" s="31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outlineLevel="1" x14ac:dyDescent="0.25">
      <c r="A35" s="22">
        <v>3</v>
      </c>
      <c r="B35" s="23"/>
      <c r="C35" s="90"/>
      <c r="D35" s="99"/>
      <c r="E35" s="103"/>
      <c r="F35" s="103"/>
      <c r="G35" s="103"/>
      <c r="H35" s="99"/>
      <c r="I35" s="99"/>
      <c r="J35" s="265"/>
      <c r="K35" s="104"/>
      <c r="L35" s="103"/>
      <c r="M35" s="28"/>
      <c r="N35" s="28"/>
      <c r="O35" s="28"/>
      <c r="P35" s="103"/>
      <c r="Q35" s="103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30">
        <f t="shared" si="22"/>
        <v>0</v>
      </c>
      <c r="AJ35" s="31">
        <f t="shared" si="17"/>
        <v>0</v>
      </c>
    </row>
    <row r="36" spans="1:44" ht="12.75" hidden="1" customHeight="1" outlineLevel="1" x14ac:dyDescent="0.25">
      <c r="A36" s="22">
        <v>4</v>
      </c>
      <c r="B36" s="23"/>
      <c r="C36" s="90"/>
      <c r="D36" s="99"/>
      <c r="E36" s="103"/>
      <c r="F36" s="103"/>
      <c r="G36" s="103"/>
      <c r="H36" s="99"/>
      <c r="I36" s="99"/>
      <c r="J36" s="265"/>
      <c r="K36" s="104"/>
      <c r="L36" s="103"/>
      <c r="M36" s="28"/>
      <c r="N36" s="28"/>
      <c r="O36" s="28"/>
      <c r="P36" s="103"/>
      <c r="Q36" s="103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30">
        <f t="shared" si="22"/>
        <v>0</v>
      </c>
      <c r="AJ36" s="31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hidden="1" customHeight="1" outlineLevel="1" x14ac:dyDescent="0.25">
      <c r="A37" s="22">
        <v>5</v>
      </c>
      <c r="B37" s="23"/>
      <c r="C37" s="90"/>
      <c r="D37" s="99"/>
      <c r="E37" s="103"/>
      <c r="F37" s="103"/>
      <c r="G37" s="103"/>
      <c r="H37" s="99"/>
      <c r="I37" s="99"/>
      <c r="J37" s="265"/>
      <c r="K37" s="104"/>
      <c r="L37" s="103"/>
      <c r="M37" s="28"/>
      <c r="N37" s="28"/>
      <c r="O37" s="28"/>
      <c r="P37" s="103"/>
      <c r="Q37" s="103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30">
        <f t="shared" si="22"/>
        <v>0</v>
      </c>
      <c r="AJ37" s="31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22">
        <v>6</v>
      </c>
      <c r="B38" s="23"/>
      <c r="C38" s="90"/>
      <c r="D38" s="99"/>
      <c r="E38" s="103"/>
      <c r="F38" s="103"/>
      <c r="G38" s="103"/>
      <c r="H38" s="99"/>
      <c r="I38" s="99"/>
      <c r="J38" s="265"/>
      <c r="K38" s="104"/>
      <c r="L38" s="103"/>
      <c r="M38" s="28"/>
      <c r="N38" s="28"/>
      <c r="O38" s="28"/>
      <c r="P38" s="103"/>
      <c r="Q38" s="103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30">
        <f t="shared" si="22"/>
        <v>0</v>
      </c>
      <c r="AJ38" s="31">
        <f t="shared" si="17"/>
        <v>0</v>
      </c>
    </row>
    <row r="39" spans="1:44" ht="12.75" hidden="1" customHeight="1" outlineLevel="1" x14ac:dyDescent="0.25">
      <c r="A39" s="22">
        <v>7</v>
      </c>
      <c r="B39" s="23"/>
      <c r="C39" s="90"/>
      <c r="D39" s="99"/>
      <c r="E39" s="103"/>
      <c r="F39" s="103"/>
      <c r="G39" s="103"/>
      <c r="H39" s="99"/>
      <c r="I39" s="99"/>
      <c r="J39" s="265"/>
      <c r="K39" s="104"/>
      <c r="L39" s="103"/>
      <c r="M39" s="28"/>
      <c r="N39" s="28"/>
      <c r="O39" s="28"/>
      <c r="P39" s="103"/>
      <c r="Q39" s="103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30">
        <f t="shared" si="22"/>
        <v>0</v>
      </c>
      <c r="AJ39" s="31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</row>
    <row r="40" spans="1:44" ht="12.75" hidden="1" customHeight="1" outlineLevel="1" x14ac:dyDescent="0.25">
      <c r="A40" s="22">
        <v>8</v>
      </c>
      <c r="B40" s="23"/>
      <c r="C40" s="90"/>
      <c r="D40" s="99"/>
      <c r="E40" s="103"/>
      <c r="F40" s="103"/>
      <c r="G40" s="103"/>
      <c r="H40" s="99"/>
      <c r="I40" s="99"/>
      <c r="J40" s="265"/>
      <c r="K40" s="104"/>
      <c r="L40" s="103"/>
      <c r="M40" s="28"/>
      <c r="N40" s="28"/>
      <c r="O40" s="28"/>
      <c r="P40" s="103"/>
      <c r="Q40" s="103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30">
        <f t="shared" si="22"/>
        <v>0</v>
      </c>
      <c r="AJ40" s="31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outlineLevel="1" x14ac:dyDescent="0.25">
      <c r="A41" s="22">
        <v>9</v>
      </c>
      <c r="B41" s="23"/>
      <c r="C41" s="90"/>
      <c r="D41" s="99"/>
      <c r="E41" s="103"/>
      <c r="F41" s="103"/>
      <c r="G41" s="103"/>
      <c r="H41" s="99"/>
      <c r="I41" s="99"/>
      <c r="J41" s="265"/>
      <c r="K41" s="104"/>
      <c r="L41" s="103"/>
      <c r="M41" s="28"/>
      <c r="N41" s="28"/>
      <c r="O41" s="28"/>
      <c r="P41" s="103"/>
      <c r="Q41" s="103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30">
        <f t="shared" si="22"/>
        <v>0</v>
      </c>
      <c r="AJ41" s="31">
        <f t="shared" si="17"/>
        <v>0</v>
      </c>
    </row>
    <row r="42" spans="1:44" ht="12.75" hidden="1" customHeight="1" outlineLevel="1" x14ac:dyDescent="0.25">
      <c r="A42" s="22">
        <v>10</v>
      </c>
      <c r="B42" s="23"/>
      <c r="C42" s="90"/>
      <c r="D42" s="99"/>
      <c r="E42" s="103"/>
      <c r="F42" s="103"/>
      <c r="G42" s="103"/>
      <c r="H42" s="99"/>
      <c r="I42" s="99"/>
      <c r="J42" s="265"/>
      <c r="K42" s="105"/>
      <c r="L42" s="103"/>
      <c r="M42" s="28"/>
      <c r="N42" s="28"/>
      <c r="O42" s="28"/>
      <c r="P42" s="103"/>
      <c r="Q42" s="103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30">
        <f t="shared" si="22"/>
        <v>0</v>
      </c>
      <c r="AJ42" s="31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24">
        <f>IF(ISERROR(AH43/J43),0,AH43/J43)</f>
        <v>0</v>
      </c>
      <c r="AJ43" s="224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customHeight="1" x14ac:dyDescent="0.25">
      <c r="A44" s="571" t="s">
        <v>52</v>
      </c>
      <c r="B44" s="572"/>
      <c r="C44" s="572"/>
      <c r="D44" s="572"/>
      <c r="E44" s="573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1"/>
      <c r="AJ44" s="21"/>
    </row>
    <row r="45" spans="1:44" ht="12.75" hidden="1" customHeight="1" outlineLevel="1" x14ac:dyDescent="0.25">
      <c r="A45" s="22">
        <v>1</v>
      </c>
      <c r="B45" s="23"/>
      <c r="C45" s="101"/>
      <c r="D45" s="98"/>
      <c r="E45" s="102"/>
      <c r="F45" s="102"/>
      <c r="G45" s="102"/>
      <c r="H45" s="98"/>
      <c r="I45" s="98"/>
      <c r="J45" s="265"/>
      <c r="K45" s="93"/>
      <c r="L45" s="102"/>
      <c r="M45" s="28"/>
      <c r="N45" s="28"/>
      <c r="O45" s="28"/>
      <c r="P45" s="102"/>
      <c r="Q45" s="102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30">
        <f>IF(ISERROR(AH45/J45),0,AH45/J45)</f>
        <v>0</v>
      </c>
      <c r="AJ45" s="31">
        <f t="shared" ref="AJ45:AJ54" si="25">IF(ISERROR(AH45/$AH$191),"-",AH45/$AH$191)</f>
        <v>0</v>
      </c>
      <c r="AK45" s="11"/>
      <c r="AL45" s="11"/>
      <c r="AM45" s="11"/>
      <c r="AN45" s="11"/>
      <c r="AO45" s="11"/>
      <c r="AP45" s="11"/>
      <c r="AQ45" s="11"/>
      <c r="AR45" s="11"/>
    </row>
    <row r="46" spans="1:44" ht="12.75" hidden="1" customHeight="1" outlineLevel="1" x14ac:dyDescent="0.25">
      <c r="A46" s="22">
        <v>2</v>
      </c>
      <c r="B46" s="23"/>
      <c r="C46" s="90"/>
      <c r="D46" s="99"/>
      <c r="E46" s="103"/>
      <c r="F46" s="103"/>
      <c r="G46" s="103"/>
      <c r="H46" s="99"/>
      <c r="I46" s="99"/>
      <c r="J46" s="265"/>
      <c r="K46" s="104"/>
      <c r="L46" s="103"/>
      <c r="M46" s="28"/>
      <c r="N46" s="28"/>
      <c r="O46" s="28"/>
      <c r="P46" s="103"/>
      <c r="Q46" s="103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30">
        <f t="shared" ref="AI46:AI54" si="30">IF(ISERROR(AH46/J46),0,AH46/J46)</f>
        <v>0</v>
      </c>
      <c r="AJ46" s="31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22">
        <v>3</v>
      </c>
      <c r="B47" s="23"/>
      <c r="C47" s="90"/>
      <c r="D47" s="99"/>
      <c r="E47" s="103"/>
      <c r="F47" s="103"/>
      <c r="G47" s="103"/>
      <c r="H47" s="99"/>
      <c r="I47" s="99"/>
      <c r="J47" s="265"/>
      <c r="K47" s="104"/>
      <c r="L47" s="103"/>
      <c r="M47" s="28"/>
      <c r="N47" s="28"/>
      <c r="O47" s="28"/>
      <c r="P47" s="103"/>
      <c r="Q47" s="103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30">
        <f t="shared" si="30"/>
        <v>0</v>
      </c>
      <c r="AJ47" s="31">
        <f t="shared" si="25"/>
        <v>0</v>
      </c>
    </row>
    <row r="48" spans="1:44" ht="12.75" hidden="1" customHeight="1" outlineLevel="1" x14ac:dyDescent="0.25">
      <c r="A48" s="22">
        <v>4</v>
      </c>
      <c r="B48" s="23"/>
      <c r="C48" s="90"/>
      <c r="D48" s="99"/>
      <c r="E48" s="103"/>
      <c r="F48" s="103"/>
      <c r="G48" s="103"/>
      <c r="H48" s="99"/>
      <c r="I48" s="99"/>
      <c r="J48" s="265"/>
      <c r="K48" s="104"/>
      <c r="L48" s="103"/>
      <c r="M48" s="28"/>
      <c r="N48" s="28"/>
      <c r="O48" s="28"/>
      <c r="P48" s="103"/>
      <c r="Q48" s="103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30">
        <f t="shared" si="30"/>
        <v>0</v>
      </c>
      <c r="AJ48" s="31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outlineLevel="1" x14ac:dyDescent="0.25">
      <c r="A49" s="22">
        <v>5</v>
      </c>
      <c r="B49" s="23"/>
      <c r="C49" s="90"/>
      <c r="D49" s="99"/>
      <c r="E49" s="103"/>
      <c r="F49" s="103"/>
      <c r="G49" s="103"/>
      <c r="H49" s="99"/>
      <c r="I49" s="99"/>
      <c r="J49" s="265"/>
      <c r="K49" s="104"/>
      <c r="L49" s="103"/>
      <c r="M49" s="28"/>
      <c r="N49" s="28"/>
      <c r="O49" s="28"/>
      <c r="P49" s="103"/>
      <c r="Q49" s="103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30">
        <f t="shared" si="30"/>
        <v>0</v>
      </c>
      <c r="AJ49" s="31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hidden="1" customHeight="1" outlineLevel="1" x14ac:dyDescent="0.25">
      <c r="A50" s="22">
        <v>6</v>
      </c>
      <c r="B50" s="23"/>
      <c r="C50" s="90"/>
      <c r="D50" s="99"/>
      <c r="E50" s="103"/>
      <c r="F50" s="103"/>
      <c r="G50" s="103"/>
      <c r="H50" s="99"/>
      <c r="I50" s="99"/>
      <c r="J50" s="265"/>
      <c r="K50" s="104"/>
      <c r="L50" s="103"/>
      <c r="M50" s="28"/>
      <c r="N50" s="28"/>
      <c r="O50" s="28"/>
      <c r="P50" s="103"/>
      <c r="Q50" s="103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30">
        <f t="shared" si="30"/>
        <v>0</v>
      </c>
      <c r="AJ50" s="31">
        <f t="shared" si="25"/>
        <v>0</v>
      </c>
    </row>
    <row r="51" spans="1:44" ht="12.75" hidden="1" customHeight="1" outlineLevel="1" x14ac:dyDescent="0.25">
      <c r="A51" s="22">
        <v>7</v>
      </c>
      <c r="B51" s="23"/>
      <c r="C51" s="90"/>
      <c r="D51" s="99"/>
      <c r="E51" s="103"/>
      <c r="F51" s="103"/>
      <c r="G51" s="103"/>
      <c r="H51" s="99"/>
      <c r="I51" s="99"/>
      <c r="J51" s="265"/>
      <c r="K51" s="104"/>
      <c r="L51" s="103"/>
      <c r="M51" s="28"/>
      <c r="N51" s="28"/>
      <c r="O51" s="28"/>
      <c r="P51" s="103"/>
      <c r="Q51" s="103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30">
        <f t="shared" si="30"/>
        <v>0</v>
      </c>
      <c r="AJ51" s="31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ht="12.75" hidden="1" customHeight="1" outlineLevel="1" x14ac:dyDescent="0.25">
      <c r="A52" s="22">
        <v>8</v>
      </c>
      <c r="B52" s="23"/>
      <c r="C52" s="90"/>
      <c r="D52" s="99"/>
      <c r="E52" s="103"/>
      <c r="F52" s="103"/>
      <c r="G52" s="103"/>
      <c r="H52" s="99"/>
      <c r="I52" s="99"/>
      <c r="J52" s="265"/>
      <c r="K52" s="104"/>
      <c r="L52" s="103"/>
      <c r="M52" s="28"/>
      <c r="N52" s="28"/>
      <c r="O52" s="28"/>
      <c r="P52" s="103"/>
      <c r="Q52" s="103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30">
        <f t="shared" si="30"/>
        <v>0</v>
      </c>
      <c r="AJ52" s="31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outlineLevel="1" x14ac:dyDescent="0.25">
      <c r="A53" s="22">
        <v>9</v>
      </c>
      <c r="B53" s="23"/>
      <c r="C53" s="90"/>
      <c r="D53" s="99"/>
      <c r="E53" s="103"/>
      <c r="F53" s="103"/>
      <c r="G53" s="103"/>
      <c r="H53" s="99"/>
      <c r="I53" s="99"/>
      <c r="J53" s="265"/>
      <c r="K53" s="104"/>
      <c r="L53" s="103"/>
      <c r="M53" s="28"/>
      <c r="N53" s="28"/>
      <c r="O53" s="28"/>
      <c r="P53" s="103"/>
      <c r="Q53" s="103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30">
        <f t="shared" si="30"/>
        <v>0</v>
      </c>
      <c r="AJ53" s="31">
        <f t="shared" si="25"/>
        <v>0</v>
      </c>
    </row>
    <row r="54" spans="1:44" ht="12.75" hidden="1" customHeight="1" outlineLevel="1" x14ac:dyDescent="0.25">
      <c r="A54" s="22">
        <v>10</v>
      </c>
      <c r="B54" s="23"/>
      <c r="C54" s="90"/>
      <c r="D54" s="99"/>
      <c r="E54" s="103"/>
      <c r="F54" s="103"/>
      <c r="G54" s="103"/>
      <c r="H54" s="99"/>
      <c r="I54" s="99"/>
      <c r="J54" s="265"/>
      <c r="K54" s="105"/>
      <c r="L54" s="103"/>
      <c r="M54" s="28"/>
      <c r="N54" s="28"/>
      <c r="O54" s="28"/>
      <c r="P54" s="103"/>
      <c r="Q54" s="103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30">
        <f t="shared" si="30"/>
        <v>0</v>
      </c>
      <c r="AJ54" s="31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24">
        <f>IF(ISERROR(AH55/J55),0,AH55/J55)</f>
        <v>0</v>
      </c>
      <c r="AJ55" s="224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customHeight="1" x14ac:dyDescent="0.25">
      <c r="A56" s="571" t="s">
        <v>54</v>
      </c>
      <c r="B56" s="572"/>
      <c r="C56" s="572"/>
      <c r="D56" s="572"/>
      <c r="E56" s="573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1"/>
      <c r="AJ56" s="21"/>
    </row>
    <row r="57" spans="1:44" hidden="1" outlineLevel="1" x14ac:dyDescent="0.25">
      <c r="A57" s="22">
        <v>1</v>
      </c>
      <c r="B57" s="23"/>
      <c r="C57" s="1"/>
      <c r="D57" s="6"/>
      <c r="E57" s="84"/>
      <c r="F57" s="85"/>
      <c r="G57" s="85"/>
      <c r="H57" s="2"/>
      <c r="I57" s="2"/>
      <c r="J57" s="265"/>
      <c r="K57" s="86"/>
      <c r="L57" s="1"/>
      <c r="M57" s="51"/>
      <c r="N57" s="87"/>
      <c r="O57" s="51"/>
      <c r="P57" s="88"/>
      <c r="Q57" s="8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30">
        <f>IF(ISERROR(AH57/J57),0,AH57/J57)</f>
        <v>0</v>
      </c>
      <c r="AJ57" s="31">
        <f t="shared" ref="AJ57:AJ66" si="33">IF(ISERROR(AH57/$AH$191),"-",AH57/$AH$191)</f>
        <v>0</v>
      </c>
      <c r="AK57" s="11"/>
      <c r="AL57" s="11"/>
      <c r="AM57" s="11"/>
      <c r="AN57" s="11"/>
      <c r="AO57" s="11"/>
      <c r="AP57" s="11"/>
      <c r="AQ57" s="11"/>
      <c r="AR57" s="11"/>
    </row>
    <row r="58" spans="1:44" hidden="1" outlineLevel="1" x14ac:dyDescent="0.25">
      <c r="A58" s="22">
        <v>2</v>
      </c>
      <c r="B58" s="23"/>
      <c r="C58" s="89"/>
      <c r="D58" s="10"/>
      <c r="E58" s="90"/>
      <c r="F58" s="85"/>
      <c r="G58" s="85"/>
      <c r="H58" s="10"/>
      <c r="I58" s="2"/>
      <c r="J58" s="265"/>
      <c r="K58" s="91"/>
      <c r="L58" s="1"/>
      <c r="M58" s="51"/>
      <c r="N58" s="87"/>
      <c r="O58" s="51"/>
      <c r="P58" s="88"/>
      <c r="Q58" s="8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30">
        <f>IF(ISERROR(AH58/J58),0,AH58/J58)</f>
        <v>0</v>
      </c>
      <c r="AJ58" s="31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22">
        <v>3</v>
      </c>
      <c r="B59" s="23"/>
      <c r="C59" s="101"/>
      <c r="D59" s="98"/>
      <c r="E59" s="103"/>
      <c r="F59" s="103"/>
      <c r="G59" s="103"/>
      <c r="H59" s="99"/>
      <c r="I59" s="99"/>
      <c r="J59" s="265"/>
      <c r="K59" s="104"/>
      <c r="L59" s="102"/>
      <c r="M59" s="28"/>
      <c r="N59" s="28"/>
      <c r="O59" s="28"/>
      <c r="P59" s="103"/>
      <c r="Q59" s="103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30">
        <f>IF(ISERROR(AH59/J59),0,AH59/J59)</f>
        <v>0</v>
      </c>
      <c r="AJ59" s="31">
        <f t="shared" si="33"/>
        <v>0</v>
      </c>
    </row>
    <row r="60" spans="1:44" ht="12.75" hidden="1" customHeight="1" outlineLevel="1" x14ac:dyDescent="0.25">
      <c r="A60" s="22">
        <v>4</v>
      </c>
      <c r="B60" s="23"/>
      <c r="C60" s="90"/>
      <c r="D60" s="99"/>
      <c r="E60" s="103"/>
      <c r="F60" s="103"/>
      <c r="G60" s="103"/>
      <c r="H60" s="99"/>
      <c r="I60" s="99"/>
      <c r="J60" s="265"/>
      <c r="K60" s="104"/>
      <c r="L60" s="103"/>
      <c r="M60" s="28"/>
      <c r="N60" s="28"/>
      <c r="O60" s="28"/>
      <c r="P60" s="103"/>
      <c r="Q60" s="103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30">
        <f t="shared" ref="AI60:AI66" si="38">IF(ISERROR(AH60/J60),0,AH60/J60)</f>
        <v>0</v>
      </c>
      <c r="AJ60" s="31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outlineLevel="1" x14ac:dyDescent="0.25">
      <c r="A61" s="22">
        <v>5</v>
      </c>
      <c r="B61" s="23"/>
      <c r="C61" s="90"/>
      <c r="D61" s="99"/>
      <c r="E61" s="103"/>
      <c r="F61" s="103"/>
      <c r="G61" s="103"/>
      <c r="H61" s="99"/>
      <c r="I61" s="99"/>
      <c r="J61" s="265"/>
      <c r="K61" s="104"/>
      <c r="L61" s="103"/>
      <c r="M61" s="28"/>
      <c r="N61" s="28"/>
      <c r="O61" s="28"/>
      <c r="P61" s="103"/>
      <c r="Q61" s="103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30">
        <f t="shared" si="38"/>
        <v>0</v>
      </c>
      <c r="AJ61" s="31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hidden="1" customHeight="1" outlineLevel="1" x14ac:dyDescent="0.25">
      <c r="A62" s="22">
        <v>6</v>
      </c>
      <c r="B62" s="23"/>
      <c r="C62" s="90"/>
      <c r="D62" s="99"/>
      <c r="E62" s="103"/>
      <c r="F62" s="103"/>
      <c r="G62" s="103"/>
      <c r="H62" s="99"/>
      <c r="I62" s="99"/>
      <c r="J62" s="265"/>
      <c r="K62" s="104"/>
      <c r="L62" s="103"/>
      <c r="M62" s="28"/>
      <c r="N62" s="28"/>
      <c r="O62" s="28"/>
      <c r="P62" s="103"/>
      <c r="Q62" s="103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30">
        <f t="shared" si="38"/>
        <v>0</v>
      </c>
      <c r="AJ62" s="31">
        <f t="shared" si="33"/>
        <v>0</v>
      </c>
    </row>
    <row r="63" spans="1:44" ht="12.75" hidden="1" customHeight="1" outlineLevel="1" x14ac:dyDescent="0.25">
      <c r="A63" s="22">
        <v>7</v>
      </c>
      <c r="B63" s="23"/>
      <c r="C63" s="90"/>
      <c r="D63" s="99"/>
      <c r="E63" s="103"/>
      <c r="F63" s="103"/>
      <c r="G63" s="103"/>
      <c r="H63" s="99"/>
      <c r="I63" s="99"/>
      <c r="J63" s="265"/>
      <c r="K63" s="104"/>
      <c r="L63" s="103"/>
      <c r="M63" s="28"/>
      <c r="N63" s="28"/>
      <c r="O63" s="28"/>
      <c r="P63" s="103"/>
      <c r="Q63" s="103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30">
        <f t="shared" si="38"/>
        <v>0</v>
      </c>
      <c r="AJ63" s="31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ht="12.75" hidden="1" customHeight="1" outlineLevel="1" x14ac:dyDescent="0.25">
      <c r="A64" s="22">
        <v>8</v>
      </c>
      <c r="B64" s="23"/>
      <c r="C64" s="90"/>
      <c r="D64" s="99"/>
      <c r="E64" s="103"/>
      <c r="F64" s="103"/>
      <c r="G64" s="103"/>
      <c r="H64" s="99"/>
      <c r="I64" s="99"/>
      <c r="J64" s="265"/>
      <c r="K64" s="104"/>
      <c r="L64" s="103"/>
      <c r="M64" s="28"/>
      <c r="N64" s="28"/>
      <c r="O64" s="28"/>
      <c r="P64" s="103"/>
      <c r="Q64" s="103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30">
        <f t="shared" si="38"/>
        <v>0</v>
      </c>
      <c r="AJ64" s="31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outlineLevel="1" x14ac:dyDescent="0.25">
      <c r="A65" s="22">
        <v>9</v>
      </c>
      <c r="B65" s="23"/>
      <c r="C65" s="90"/>
      <c r="D65" s="99"/>
      <c r="E65" s="103"/>
      <c r="F65" s="103"/>
      <c r="G65" s="103"/>
      <c r="H65" s="99"/>
      <c r="I65" s="99"/>
      <c r="J65" s="265"/>
      <c r="K65" s="104"/>
      <c r="L65" s="103"/>
      <c r="M65" s="28"/>
      <c r="N65" s="28"/>
      <c r="O65" s="28"/>
      <c r="P65" s="103"/>
      <c r="Q65" s="103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30">
        <f t="shared" si="38"/>
        <v>0</v>
      </c>
      <c r="AJ65" s="31">
        <f t="shared" si="33"/>
        <v>0</v>
      </c>
    </row>
    <row r="66" spans="1:44" ht="12.75" hidden="1" customHeight="1" outlineLevel="1" x14ac:dyDescent="0.25">
      <c r="A66" s="22">
        <v>10</v>
      </c>
      <c r="B66" s="23"/>
      <c r="C66" s="90"/>
      <c r="D66" s="99"/>
      <c r="E66" s="103"/>
      <c r="F66" s="103"/>
      <c r="G66" s="103"/>
      <c r="H66" s="99"/>
      <c r="I66" s="99"/>
      <c r="J66" s="265"/>
      <c r="K66" s="105"/>
      <c r="L66" s="103"/>
      <c r="M66" s="28"/>
      <c r="N66" s="28"/>
      <c r="O66" s="28"/>
      <c r="P66" s="103"/>
      <c r="Q66" s="103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30">
        <f t="shared" si="38"/>
        <v>0</v>
      </c>
      <c r="AJ66" s="31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24">
        <f>IF(ISERROR(AH67/J67),0,AH67/J67)</f>
        <v>0</v>
      </c>
      <c r="AJ67" s="224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ht="12.75" customHeight="1" x14ac:dyDescent="0.25">
      <c r="A68" s="571" t="s">
        <v>56</v>
      </c>
      <c r="B68" s="572"/>
      <c r="C68" s="572"/>
      <c r="D68" s="572"/>
      <c r="E68" s="573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21"/>
      <c r="AJ68" s="21"/>
    </row>
    <row r="69" spans="1:44" ht="12.75" hidden="1" customHeight="1" outlineLevel="1" x14ac:dyDescent="0.25">
      <c r="A69" s="22">
        <v>1</v>
      </c>
      <c r="B69" s="23"/>
      <c r="C69" s="101"/>
      <c r="D69" s="98"/>
      <c r="E69" s="102"/>
      <c r="F69" s="102"/>
      <c r="G69" s="102"/>
      <c r="H69" s="98"/>
      <c r="I69" s="98"/>
      <c r="J69" s="265"/>
      <c r="K69" s="93"/>
      <c r="L69" s="102"/>
      <c r="M69" s="28"/>
      <c r="N69" s="28"/>
      <c r="O69" s="28"/>
      <c r="P69" s="102"/>
      <c r="Q69" s="102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30">
        <f>IF(ISERROR(AH69/J69),0,AH69/J69)</f>
        <v>0</v>
      </c>
      <c r="AJ69" s="31">
        <f t="shared" ref="AJ69:AJ78" si="41">IF(ISERROR(AH69/$AH$191),"-",AH69/$AH$191)</f>
        <v>0</v>
      </c>
      <c r="AK69" s="11"/>
      <c r="AL69" s="11"/>
      <c r="AM69" s="11"/>
      <c r="AN69" s="11"/>
      <c r="AO69" s="11"/>
      <c r="AP69" s="11"/>
      <c r="AQ69" s="11"/>
      <c r="AR69" s="11"/>
    </row>
    <row r="70" spans="1:44" ht="12.75" hidden="1" customHeight="1" outlineLevel="1" x14ac:dyDescent="0.25">
      <c r="A70" s="22">
        <v>2</v>
      </c>
      <c r="B70" s="23"/>
      <c r="C70" s="90"/>
      <c r="D70" s="99"/>
      <c r="E70" s="103"/>
      <c r="F70" s="103"/>
      <c r="G70" s="103"/>
      <c r="H70" s="99"/>
      <c r="I70" s="99"/>
      <c r="J70" s="265"/>
      <c r="K70" s="104"/>
      <c r="L70" s="103"/>
      <c r="M70" s="28"/>
      <c r="N70" s="28"/>
      <c r="O70" s="28"/>
      <c r="P70" s="103"/>
      <c r="Q70" s="103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30">
        <f t="shared" ref="AI70:AI78" si="46">IF(ISERROR(AH70/J70),0,AH70/J70)</f>
        <v>0</v>
      </c>
      <c r="AJ70" s="31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</row>
    <row r="71" spans="1:44" ht="12.75" hidden="1" customHeight="1" outlineLevel="1" x14ac:dyDescent="0.25">
      <c r="A71" s="22">
        <v>3</v>
      </c>
      <c r="B71" s="23"/>
      <c r="C71" s="90"/>
      <c r="D71" s="99"/>
      <c r="E71" s="103"/>
      <c r="F71" s="103"/>
      <c r="G71" s="103"/>
      <c r="H71" s="99"/>
      <c r="I71" s="99"/>
      <c r="J71" s="265"/>
      <c r="K71" s="104"/>
      <c r="L71" s="103"/>
      <c r="M71" s="28"/>
      <c r="N71" s="28"/>
      <c r="O71" s="28"/>
      <c r="P71" s="103"/>
      <c r="Q71" s="103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30">
        <f t="shared" si="46"/>
        <v>0</v>
      </c>
      <c r="AJ71" s="31">
        <f t="shared" si="41"/>
        <v>0</v>
      </c>
    </row>
    <row r="72" spans="1:44" ht="12.75" hidden="1" customHeight="1" outlineLevel="1" x14ac:dyDescent="0.25">
      <c r="A72" s="22">
        <v>4</v>
      </c>
      <c r="B72" s="23"/>
      <c r="C72" s="90"/>
      <c r="D72" s="99"/>
      <c r="E72" s="103"/>
      <c r="F72" s="103"/>
      <c r="G72" s="103"/>
      <c r="H72" s="99"/>
      <c r="I72" s="99"/>
      <c r="J72" s="265"/>
      <c r="K72" s="104"/>
      <c r="L72" s="103"/>
      <c r="M72" s="28"/>
      <c r="N72" s="28"/>
      <c r="O72" s="28"/>
      <c r="P72" s="103"/>
      <c r="Q72" s="103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30">
        <f t="shared" si="46"/>
        <v>0</v>
      </c>
      <c r="AJ72" s="31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</row>
    <row r="73" spans="1:44" ht="12.75" hidden="1" customHeight="1" outlineLevel="1" x14ac:dyDescent="0.25">
      <c r="A73" s="22">
        <v>5</v>
      </c>
      <c r="B73" s="23"/>
      <c r="C73" s="90"/>
      <c r="D73" s="99"/>
      <c r="E73" s="103"/>
      <c r="F73" s="103"/>
      <c r="G73" s="103"/>
      <c r="H73" s="99"/>
      <c r="I73" s="99"/>
      <c r="J73" s="265"/>
      <c r="K73" s="104"/>
      <c r="L73" s="103"/>
      <c r="M73" s="28"/>
      <c r="N73" s="28"/>
      <c r="O73" s="28"/>
      <c r="P73" s="103"/>
      <c r="Q73" s="103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30">
        <f t="shared" si="46"/>
        <v>0</v>
      </c>
      <c r="AJ73" s="31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</row>
    <row r="74" spans="1:44" ht="12.75" hidden="1" customHeight="1" outlineLevel="1" x14ac:dyDescent="0.25">
      <c r="A74" s="22">
        <v>6</v>
      </c>
      <c r="B74" s="23"/>
      <c r="C74" s="90"/>
      <c r="D74" s="99"/>
      <c r="E74" s="103"/>
      <c r="F74" s="103"/>
      <c r="G74" s="103"/>
      <c r="H74" s="99"/>
      <c r="I74" s="99"/>
      <c r="J74" s="265"/>
      <c r="K74" s="104"/>
      <c r="L74" s="103"/>
      <c r="M74" s="28"/>
      <c r="N74" s="28"/>
      <c r="O74" s="28"/>
      <c r="P74" s="103"/>
      <c r="Q74" s="103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30">
        <f t="shared" si="46"/>
        <v>0</v>
      </c>
      <c r="AJ74" s="31">
        <f t="shared" si="41"/>
        <v>0</v>
      </c>
    </row>
    <row r="75" spans="1:44" ht="12.75" hidden="1" customHeight="1" outlineLevel="1" x14ac:dyDescent="0.25">
      <c r="A75" s="22">
        <v>7</v>
      </c>
      <c r="B75" s="23"/>
      <c r="C75" s="90"/>
      <c r="D75" s="99"/>
      <c r="E75" s="103"/>
      <c r="F75" s="103"/>
      <c r="G75" s="103"/>
      <c r="H75" s="99"/>
      <c r="I75" s="99"/>
      <c r="J75" s="265"/>
      <c r="K75" s="104"/>
      <c r="L75" s="103"/>
      <c r="M75" s="28"/>
      <c r="N75" s="28"/>
      <c r="O75" s="28"/>
      <c r="P75" s="103"/>
      <c r="Q75" s="103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30">
        <f t="shared" si="46"/>
        <v>0</v>
      </c>
      <c r="AJ75" s="31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</row>
    <row r="76" spans="1:44" ht="12.75" hidden="1" customHeight="1" outlineLevel="1" x14ac:dyDescent="0.25">
      <c r="A76" s="22">
        <v>8</v>
      </c>
      <c r="B76" s="23"/>
      <c r="C76" s="90"/>
      <c r="D76" s="99"/>
      <c r="E76" s="103"/>
      <c r="F76" s="103"/>
      <c r="G76" s="103"/>
      <c r="H76" s="99"/>
      <c r="I76" s="99"/>
      <c r="J76" s="265"/>
      <c r="K76" s="104"/>
      <c r="L76" s="103"/>
      <c r="M76" s="28"/>
      <c r="N76" s="28"/>
      <c r="O76" s="28"/>
      <c r="P76" s="103"/>
      <c r="Q76" s="103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30">
        <f t="shared" si="46"/>
        <v>0</v>
      </c>
      <c r="AJ76" s="31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</row>
    <row r="77" spans="1:44" ht="12.75" hidden="1" customHeight="1" outlineLevel="1" x14ac:dyDescent="0.25">
      <c r="A77" s="22">
        <v>9</v>
      </c>
      <c r="B77" s="23"/>
      <c r="C77" s="90"/>
      <c r="D77" s="99"/>
      <c r="E77" s="103"/>
      <c r="F77" s="103"/>
      <c r="G77" s="103"/>
      <c r="H77" s="99"/>
      <c r="I77" s="99"/>
      <c r="J77" s="265"/>
      <c r="K77" s="104"/>
      <c r="L77" s="103"/>
      <c r="M77" s="28"/>
      <c r="N77" s="28"/>
      <c r="O77" s="28"/>
      <c r="P77" s="103"/>
      <c r="Q77" s="103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30">
        <f t="shared" si="46"/>
        <v>0</v>
      </c>
      <c r="AJ77" s="31">
        <f t="shared" si="41"/>
        <v>0</v>
      </c>
    </row>
    <row r="78" spans="1:44" ht="12.75" hidden="1" customHeight="1" outlineLevel="1" x14ac:dyDescent="0.25">
      <c r="A78" s="22">
        <v>10</v>
      </c>
      <c r="B78" s="23"/>
      <c r="C78" s="90"/>
      <c r="D78" s="99"/>
      <c r="E78" s="103"/>
      <c r="F78" s="103"/>
      <c r="G78" s="103"/>
      <c r="H78" s="99"/>
      <c r="I78" s="99"/>
      <c r="J78" s="265"/>
      <c r="K78" s="105"/>
      <c r="L78" s="103"/>
      <c r="M78" s="28"/>
      <c r="N78" s="28"/>
      <c r="O78" s="28"/>
      <c r="P78" s="103"/>
      <c r="Q78" s="103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30">
        <f t="shared" si="46"/>
        <v>0</v>
      </c>
      <c r="AJ78" s="31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</row>
    <row r="79" spans="1:44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24">
        <f>IF(ISERROR(AH79/J79),0,AH79/J79)</f>
        <v>0</v>
      </c>
      <c r="AJ79" s="224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customHeight="1" x14ac:dyDescent="0.25">
      <c r="A80" s="571" t="s">
        <v>58</v>
      </c>
      <c r="B80" s="572"/>
      <c r="C80" s="572"/>
      <c r="D80" s="572"/>
      <c r="E80" s="573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1"/>
      <c r="AJ80" s="21"/>
    </row>
    <row r="81" spans="1:44" ht="12.75" hidden="1" customHeight="1" outlineLevel="1" x14ac:dyDescent="0.25">
      <c r="A81" s="22">
        <v>1</v>
      </c>
      <c r="B81" s="23"/>
      <c r="C81" s="101"/>
      <c r="D81" s="98"/>
      <c r="E81" s="102"/>
      <c r="F81" s="102"/>
      <c r="G81" s="102"/>
      <c r="H81" s="98"/>
      <c r="I81" s="98"/>
      <c r="J81" s="265"/>
      <c r="K81" s="93"/>
      <c r="L81" s="102"/>
      <c r="M81" s="28"/>
      <c r="N81" s="28"/>
      <c r="O81" s="28"/>
      <c r="P81" s="102"/>
      <c r="Q81" s="102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30">
        <f>IF(ISERROR(AH81/J81),0,AH81/J81)</f>
        <v>0</v>
      </c>
      <c r="AJ81" s="31">
        <f t="shared" ref="AJ81:AJ90" si="49">IF(ISERROR(AH81/$AH$191),"-",AH81/$AH$191)</f>
        <v>0</v>
      </c>
      <c r="AK81" s="11"/>
      <c r="AL81" s="11"/>
      <c r="AM81" s="11"/>
      <c r="AN81" s="11"/>
      <c r="AO81" s="11"/>
      <c r="AP81" s="11"/>
      <c r="AQ81" s="11"/>
      <c r="AR81" s="11"/>
    </row>
    <row r="82" spans="1:44" ht="12.75" hidden="1" customHeight="1" outlineLevel="1" x14ac:dyDescent="0.25">
      <c r="A82" s="22">
        <v>2</v>
      </c>
      <c r="B82" s="23"/>
      <c r="C82" s="90"/>
      <c r="D82" s="99"/>
      <c r="E82" s="103"/>
      <c r="F82" s="103"/>
      <c r="G82" s="103"/>
      <c r="H82" s="99"/>
      <c r="I82" s="99"/>
      <c r="J82" s="265"/>
      <c r="K82" s="104"/>
      <c r="L82" s="103"/>
      <c r="M82" s="28"/>
      <c r="N82" s="28"/>
      <c r="O82" s="28"/>
      <c r="P82" s="103"/>
      <c r="Q82" s="103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30">
        <f t="shared" ref="AI82:AI90" si="54">IF(ISERROR(AH82/J82),0,AH82/J82)</f>
        <v>0</v>
      </c>
      <c r="AJ82" s="31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hidden="1" customHeight="1" outlineLevel="1" x14ac:dyDescent="0.25">
      <c r="A83" s="22">
        <v>3</v>
      </c>
      <c r="B83" s="23"/>
      <c r="C83" s="90"/>
      <c r="D83" s="99"/>
      <c r="E83" s="103"/>
      <c r="F83" s="103"/>
      <c r="G83" s="103"/>
      <c r="H83" s="99"/>
      <c r="I83" s="99"/>
      <c r="J83" s="265"/>
      <c r="K83" s="104"/>
      <c r="L83" s="103"/>
      <c r="M83" s="28"/>
      <c r="N83" s="28"/>
      <c r="O83" s="28"/>
      <c r="P83" s="103"/>
      <c r="Q83" s="103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30">
        <f t="shared" si="54"/>
        <v>0</v>
      </c>
      <c r="AJ83" s="31">
        <f t="shared" si="49"/>
        <v>0</v>
      </c>
    </row>
    <row r="84" spans="1:44" ht="12.75" hidden="1" customHeight="1" outlineLevel="1" x14ac:dyDescent="0.25">
      <c r="A84" s="22">
        <v>4</v>
      </c>
      <c r="B84" s="23"/>
      <c r="C84" s="90"/>
      <c r="D84" s="99"/>
      <c r="E84" s="103"/>
      <c r="F84" s="103"/>
      <c r="G84" s="103"/>
      <c r="H84" s="99"/>
      <c r="I84" s="99"/>
      <c r="J84" s="265"/>
      <c r="K84" s="104"/>
      <c r="L84" s="103"/>
      <c r="M84" s="28"/>
      <c r="N84" s="28"/>
      <c r="O84" s="28"/>
      <c r="P84" s="103"/>
      <c r="Q84" s="103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30">
        <f t="shared" si="54"/>
        <v>0</v>
      </c>
      <c r="AJ84" s="31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</row>
    <row r="85" spans="1:44" ht="12.75" hidden="1" customHeight="1" outlineLevel="1" x14ac:dyDescent="0.25">
      <c r="A85" s="22">
        <v>5</v>
      </c>
      <c r="B85" s="23"/>
      <c r="C85" s="90"/>
      <c r="D85" s="99"/>
      <c r="E85" s="103"/>
      <c r="F85" s="103"/>
      <c r="G85" s="103"/>
      <c r="H85" s="99"/>
      <c r="I85" s="99"/>
      <c r="J85" s="265"/>
      <c r="K85" s="104"/>
      <c r="L85" s="103"/>
      <c r="M85" s="28"/>
      <c r="N85" s="28"/>
      <c r="O85" s="28"/>
      <c r="P85" s="103"/>
      <c r="Q85" s="103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30">
        <f t="shared" si="54"/>
        <v>0</v>
      </c>
      <c r="AJ85" s="31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</row>
    <row r="86" spans="1:44" ht="12.75" hidden="1" customHeight="1" outlineLevel="1" x14ac:dyDescent="0.25">
      <c r="A86" s="22">
        <v>6</v>
      </c>
      <c r="B86" s="23"/>
      <c r="C86" s="90"/>
      <c r="D86" s="99"/>
      <c r="E86" s="103"/>
      <c r="F86" s="103"/>
      <c r="G86" s="103"/>
      <c r="H86" s="99"/>
      <c r="I86" s="99"/>
      <c r="J86" s="265"/>
      <c r="K86" s="104"/>
      <c r="L86" s="103"/>
      <c r="M86" s="28"/>
      <c r="N86" s="28"/>
      <c r="O86" s="28"/>
      <c r="P86" s="103"/>
      <c r="Q86" s="103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30">
        <f t="shared" si="54"/>
        <v>0</v>
      </c>
      <c r="AJ86" s="31">
        <f t="shared" si="49"/>
        <v>0</v>
      </c>
    </row>
    <row r="87" spans="1:44" ht="12.75" hidden="1" customHeight="1" outlineLevel="1" x14ac:dyDescent="0.25">
      <c r="A87" s="22">
        <v>7</v>
      </c>
      <c r="B87" s="23"/>
      <c r="C87" s="90"/>
      <c r="D87" s="99"/>
      <c r="E87" s="103"/>
      <c r="F87" s="103"/>
      <c r="G87" s="103"/>
      <c r="H87" s="99"/>
      <c r="I87" s="99"/>
      <c r="J87" s="265"/>
      <c r="K87" s="104"/>
      <c r="L87" s="103"/>
      <c r="M87" s="28"/>
      <c r="N87" s="28"/>
      <c r="O87" s="28"/>
      <c r="P87" s="103"/>
      <c r="Q87" s="103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30">
        <f t="shared" si="54"/>
        <v>0</v>
      </c>
      <c r="AJ87" s="31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hidden="1" customHeight="1" outlineLevel="1" x14ac:dyDescent="0.25">
      <c r="A88" s="22">
        <v>8</v>
      </c>
      <c r="B88" s="23"/>
      <c r="C88" s="90"/>
      <c r="D88" s="99"/>
      <c r="E88" s="103"/>
      <c r="F88" s="103"/>
      <c r="G88" s="103"/>
      <c r="H88" s="99"/>
      <c r="I88" s="99"/>
      <c r="J88" s="265"/>
      <c r="K88" s="104"/>
      <c r="L88" s="103"/>
      <c r="M88" s="28"/>
      <c r="N88" s="28"/>
      <c r="O88" s="28"/>
      <c r="P88" s="103"/>
      <c r="Q88" s="103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30">
        <f t="shared" si="54"/>
        <v>0</v>
      </c>
      <c r="AJ88" s="31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</row>
    <row r="89" spans="1:44" ht="12.75" hidden="1" customHeight="1" outlineLevel="1" x14ac:dyDescent="0.25">
      <c r="A89" s="22">
        <v>9</v>
      </c>
      <c r="B89" s="23"/>
      <c r="C89" s="90"/>
      <c r="D89" s="99"/>
      <c r="E89" s="103"/>
      <c r="F89" s="103"/>
      <c r="G89" s="103"/>
      <c r="H89" s="99"/>
      <c r="I89" s="99"/>
      <c r="J89" s="265"/>
      <c r="K89" s="104"/>
      <c r="L89" s="103"/>
      <c r="M89" s="28"/>
      <c r="N89" s="28"/>
      <c r="O89" s="28"/>
      <c r="P89" s="103"/>
      <c r="Q89" s="103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30">
        <f t="shared" si="54"/>
        <v>0</v>
      </c>
      <c r="AJ89" s="31">
        <f t="shared" si="49"/>
        <v>0</v>
      </c>
    </row>
    <row r="90" spans="1:44" ht="12.75" hidden="1" customHeight="1" outlineLevel="1" x14ac:dyDescent="0.25">
      <c r="A90" s="22">
        <v>10</v>
      </c>
      <c r="B90" s="23"/>
      <c r="C90" s="90"/>
      <c r="D90" s="99"/>
      <c r="E90" s="103"/>
      <c r="F90" s="103"/>
      <c r="G90" s="103"/>
      <c r="H90" s="99"/>
      <c r="I90" s="99"/>
      <c r="J90" s="265"/>
      <c r="K90" s="105"/>
      <c r="L90" s="103"/>
      <c r="M90" s="28"/>
      <c r="N90" s="28"/>
      <c r="O90" s="28"/>
      <c r="P90" s="103"/>
      <c r="Q90" s="103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30">
        <f t="shared" si="54"/>
        <v>0</v>
      </c>
      <c r="AJ90" s="31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</row>
    <row r="91" spans="1:44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24">
        <f>IF(ISERROR(AH91/J91),0,AH91/J91)</f>
        <v>0</v>
      </c>
      <c r="AJ91" s="224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ht="12.75" customHeight="1" x14ac:dyDescent="0.25">
      <c r="A92" s="571" t="s">
        <v>60</v>
      </c>
      <c r="B92" s="572"/>
      <c r="C92" s="572"/>
      <c r="D92" s="572"/>
      <c r="E92" s="573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21"/>
      <c r="AJ92" s="21"/>
    </row>
    <row r="93" spans="1:44" ht="12.75" hidden="1" customHeight="1" outlineLevel="1" x14ac:dyDescent="0.25">
      <c r="A93" s="22">
        <v>1</v>
      </c>
      <c r="B93" s="23"/>
      <c r="C93" s="101"/>
      <c r="D93" s="98"/>
      <c r="E93" s="102"/>
      <c r="F93" s="102"/>
      <c r="G93" s="102"/>
      <c r="H93" s="98"/>
      <c r="I93" s="98"/>
      <c r="J93" s="265"/>
      <c r="K93" s="93"/>
      <c r="L93" s="102"/>
      <c r="M93" s="28"/>
      <c r="N93" s="28"/>
      <c r="O93" s="28"/>
      <c r="P93" s="102"/>
      <c r="Q93" s="102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30">
        <f>IF(ISERROR(AH93/J93),0,AH93/J93)</f>
        <v>0</v>
      </c>
      <c r="AJ93" s="31">
        <f t="shared" ref="AJ93:AJ102" si="57">IF(ISERROR(AH93/$AH$191),"-",AH93/$AH$191)</f>
        <v>0</v>
      </c>
      <c r="AK93" s="11"/>
      <c r="AL93" s="11"/>
      <c r="AM93" s="11"/>
      <c r="AN93" s="11"/>
      <c r="AO93" s="11"/>
      <c r="AP93" s="11"/>
      <c r="AQ93" s="11"/>
      <c r="AR93" s="11"/>
    </row>
    <row r="94" spans="1:44" ht="12.75" hidden="1" customHeight="1" outlineLevel="1" x14ac:dyDescent="0.25">
      <c r="A94" s="22">
        <v>2</v>
      </c>
      <c r="B94" s="23"/>
      <c r="C94" s="90"/>
      <c r="D94" s="99"/>
      <c r="E94" s="103"/>
      <c r="F94" s="103"/>
      <c r="G94" s="103"/>
      <c r="H94" s="99"/>
      <c r="I94" s="99"/>
      <c r="J94" s="265"/>
      <c r="K94" s="104"/>
      <c r="L94" s="103"/>
      <c r="M94" s="28"/>
      <c r="N94" s="28"/>
      <c r="O94" s="28"/>
      <c r="P94" s="103"/>
      <c r="Q94" s="103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30">
        <f t="shared" ref="AI94:AI102" si="62">IF(ISERROR(AH94/J94),0,AH94/J94)</f>
        <v>0</v>
      </c>
      <c r="AJ94" s="31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</row>
    <row r="95" spans="1:44" ht="12.75" hidden="1" customHeight="1" outlineLevel="1" x14ac:dyDescent="0.25">
      <c r="A95" s="22">
        <v>3</v>
      </c>
      <c r="B95" s="23"/>
      <c r="C95" s="90"/>
      <c r="D95" s="99"/>
      <c r="E95" s="103"/>
      <c r="F95" s="103"/>
      <c r="G95" s="103"/>
      <c r="H95" s="99"/>
      <c r="I95" s="99"/>
      <c r="J95" s="265"/>
      <c r="K95" s="104"/>
      <c r="L95" s="103"/>
      <c r="M95" s="28"/>
      <c r="N95" s="28"/>
      <c r="O95" s="28"/>
      <c r="P95" s="103"/>
      <c r="Q95" s="103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30">
        <f t="shared" si="62"/>
        <v>0</v>
      </c>
      <c r="AJ95" s="31">
        <f t="shared" si="57"/>
        <v>0</v>
      </c>
    </row>
    <row r="96" spans="1:44" ht="12.75" hidden="1" customHeight="1" outlineLevel="1" x14ac:dyDescent="0.25">
      <c r="A96" s="22">
        <v>4</v>
      </c>
      <c r="B96" s="23"/>
      <c r="C96" s="90"/>
      <c r="D96" s="99"/>
      <c r="E96" s="103"/>
      <c r="F96" s="103"/>
      <c r="G96" s="103"/>
      <c r="H96" s="99"/>
      <c r="I96" s="99"/>
      <c r="J96" s="265"/>
      <c r="K96" s="104"/>
      <c r="L96" s="103"/>
      <c r="M96" s="28"/>
      <c r="N96" s="28"/>
      <c r="O96" s="28"/>
      <c r="P96" s="103"/>
      <c r="Q96" s="103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30">
        <f t="shared" si="62"/>
        <v>0</v>
      </c>
      <c r="AJ96" s="31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hidden="1" customHeight="1" outlineLevel="1" x14ac:dyDescent="0.25">
      <c r="A97" s="22">
        <v>5</v>
      </c>
      <c r="B97" s="23"/>
      <c r="C97" s="90"/>
      <c r="D97" s="99"/>
      <c r="E97" s="103"/>
      <c r="F97" s="103"/>
      <c r="G97" s="103"/>
      <c r="H97" s="99"/>
      <c r="I97" s="99"/>
      <c r="J97" s="265"/>
      <c r="K97" s="104"/>
      <c r="L97" s="103"/>
      <c r="M97" s="28"/>
      <c r="N97" s="28"/>
      <c r="O97" s="28"/>
      <c r="P97" s="103"/>
      <c r="Q97" s="103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30">
        <f t="shared" si="62"/>
        <v>0</v>
      </c>
      <c r="AJ97" s="31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</row>
    <row r="98" spans="1:44" ht="12.75" hidden="1" customHeight="1" outlineLevel="1" x14ac:dyDescent="0.25">
      <c r="A98" s="22">
        <v>6</v>
      </c>
      <c r="B98" s="23"/>
      <c r="C98" s="90"/>
      <c r="D98" s="99"/>
      <c r="E98" s="103"/>
      <c r="F98" s="103"/>
      <c r="G98" s="103"/>
      <c r="H98" s="99"/>
      <c r="I98" s="99"/>
      <c r="J98" s="265"/>
      <c r="K98" s="104"/>
      <c r="L98" s="103"/>
      <c r="M98" s="28"/>
      <c r="N98" s="28"/>
      <c r="O98" s="28"/>
      <c r="P98" s="103"/>
      <c r="Q98" s="103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30">
        <f t="shared" si="62"/>
        <v>0</v>
      </c>
      <c r="AJ98" s="31">
        <f t="shared" si="57"/>
        <v>0</v>
      </c>
    </row>
    <row r="99" spans="1:44" ht="12.75" hidden="1" customHeight="1" outlineLevel="1" x14ac:dyDescent="0.25">
      <c r="A99" s="22">
        <v>7</v>
      </c>
      <c r="B99" s="23"/>
      <c r="C99" s="90"/>
      <c r="D99" s="99"/>
      <c r="E99" s="103"/>
      <c r="F99" s="103"/>
      <c r="G99" s="103"/>
      <c r="H99" s="99"/>
      <c r="I99" s="99"/>
      <c r="J99" s="265"/>
      <c r="K99" s="104"/>
      <c r="L99" s="103"/>
      <c r="M99" s="28"/>
      <c r="N99" s="28"/>
      <c r="O99" s="28"/>
      <c r="P99" s="103"/>
      <c r="Q99" s="103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30">
        <f t="shared" si="62"/>
        <v>0</v>
      </c>
      <c r="AJ99" s="31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</row>
    <row r="100" spans="1:44" ht="12.75" hidden="1" customHeight="1" outlineLevel="1" x14ac:dyDescent="0.25">
      <c r="A100" s="22">
        <v>8</v>
      </c>
      <c r="B100" s="23"/>
      <c r="C100" s="90"/>
      <c r="D100" s="99"/>
      <c r="E100" s="103"/>
      <c r="F100" s="103"/>
      <c r="G100" s="103"/>
      <c r="H100" s="99"/>
      <c r="I100" s="99"/>
      <c r="J100" s="265"/>
      <c r="K100" s="104"/>
      <c r="L100" s="103"/>
      <c r="M100" s="28"/>
      <c r="N100" s="28"/>
      <c r="O100" s="28"/>
      <c r="P100" s="103"/>
      <c r="Q100" s="103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30">
        <f t="shared" si="62"/>
        <v>0</v>
      </c>
      <c r="AJ100" s="31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12.75" hidden="1" customHeight="1" outlineLevel="1" x14ac:dyDescent="0.25">
      <c r="A101" s="22">
        <v>9</v>
      </c>
      <c r="B101" s="23"/>
      <c r="C101" s="90"/>
      <c r="D101" s="99"/>
      <c r="E101" s="103"/>
      <c r="F101" s="103"/>
      <c r="G101" s="103"/>
      <c r="H101" s="99"/>
      <c r="I101" s="99"/>
      <c r="J101" s="265"/>
      <c r="K101" s="104"/>
      <c r="L101" s="103"/>
      <c r="M101" s="28"/>
      <c r="N101" s="28"/>
      <c r="O101" s="28"/>
      <c r="P101" s="103"/>
      <c r="Q101" s="103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30">
        <f t="shared" si="62"/>
        <v>0</v>
      </c>
      <c r="AJ101" s="31">
        <f t="shared" si="57"/>
        <v>0</v>
      </c>
    </row>
    <row r="102" spans="1:44" ht="12.75" hidden="1" customHeight="1" outlineLevel="1" x14ac:dyDescent="0.25">
      <c r="A102" s="22">
        <v>10</v>
      </c>
      <c r="B102" s="23"/>
      <c r="C102" s="90"/>
      <c r="D102" s="99"/>
      <c r="E102" s="103"/>
      <c r="F102" s="103"/>
      <c r="G102" s="103"/>
      <c r="H102" s="99"/>
      <c r="I102" s="99"/>
      <c r="J102" s="265"/>
      <c r="K102" s="105"/>
      <c r="L102" s="103"/>
      <c r="M102" s="28"/>
      <c r="N102" s="28"/>
      <c r="O102" s="28"/>
      <c r="P102" s="103"/>
      <c r="Q102" s="103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30">
        <f t="shared" si="62"/>
        <v>0</v>
      </c>
      <c r="AJ102" s="31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24">
        <f>IF(ISERROR(AH103/J103),0,AH103/J103)</f>
        <v>0</v>
      </c>
      <c r="AJ103" s="224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12.75" customHeight="1" x14ac:dyDescent="0.25">
      <c r="A104" s="571" t="s">
        <v>62</v>
      </c>
      <c r="B104" s="572"/>
      <c r="C104" s="572"/>
      <c r="D104" s="572"/>
      <c r="E104" s="573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21"/>
      <c r="AJ104" s="21"/>
    </row>
    <row r="105" spans="1:44" hidden="1" outlineLevel="1" x14ac:dyDescent="0.25">
      <c r="A105" s="22">
        <v>1</v>
      </c>
      <c r="B105" s="23"/>
      <c r="C105" s="1"/>
      <c r="D105" s="6"/>
      <c r="E105" s="84"/>
      <c r="F105" s="85"/>
      <c r="G105" s="85"/>
      <c r="H105" s="6"/>
      <c r="I105" s="6"/>
      <c r="J105" s="265"/>
      <c r="K105" s="86"/>
      <c r="L105" s="1"/>
      <c r="M105" s="51"/>
      <c r="N105" s="87"/>
      <c r="O105" s="51"/>
      <c r="P105" s="88"/>
      <c r="Q105" s="8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30">
        <f t="shared" ref="AI105:AI114" si="65">IF(ISERROR(AH105/J105),0,AH105/J105)</f>
        <v>0</v>
      </c>
      <c r="AJ105" s="31">
        <f t="shared" ref="AJ105:AJ114" si="66">IF(ISERROR(AH105/$AH$191),"-",AH105/$AH$191)</f>
        <v>0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ht="12.75" hidden="1" customHeight="1" outlineLevel="1" x14ac:dyDescent="0.25">
      <c r="A106" s="22">
        <v>2</v>
      </c>
      <c r="B106" s="23"/>
      <c r="C106" s="101"/>
      <c r="D106" s="98"/>
      <c r="E106" s="103"/>
      <c r="F106" s="103"/>
      <c r="G106" s="103"/>
      <c r="H106" s="99"/>
      <c r="I106" s="99"/>
      <c r="J106" s="265"/>
      <c r="K106" s="104"/>
      <c r="L106" s="102"/>
      <c r="M106" s="28"/>
      <c r="N106" s="28"/>
      <c r="O106" s="28"/>
      <c r="P106" s="103"/>
      <c r="Q106" s="103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30">
        <f t="shared" si="65"/>
        <v>0</v>
      </c>
      <c r="AJ106" s="31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12.75" hidden="1" customHeight="1" outlineLevel="1" x14ac:dyDescent="0.25">
      <c r="A107" s="22">
        <v>3</v>
      </c>
      <c r="B107" s="23"/>
      <c r="C107" s="90"/>
      <c r="D107" s="99"/>
      <c r="E107" s="103"/>
      <c r="F107" s="103"/>
      <c r="G107" s="103"/>
      <c r="H107" s="99"/>
      <c r="I107" s="99"/>
      <c r="J107" s="265"/>
      <c r="K107" s="104"/>
      <c r="L107" s="103"/>
      <c r="M107" s="28"/>
      <c r="N107" s="28"/>
      <c r="O107" s="28"/>
      <c r="P107" s="103"/>
      <c r="Q107" s="103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30">
        <f t="shared" si="65"/>
        <v>0</v>
      </c>
      <c r="AJ107" s="31">
        <f t="shared" si="66"/>
        <v>0</v>
      </c>
    </row>
    <row r="108" spans="1:44" ht="12.75" hidden="1" customHeight="1" outlineLevel="1" x14ac:dyDescent="0.25">
      <c r="A108" s="22">
        <v>4</v>
      </c>
      <c r="B108" s="23"/>
      <c r="C108" s="90"/>
      <c r="D108" s="99"/>
      <c r="E108" s="103"/>
      <c r="F108" s="103"/>
      <c r="G108" s="103"/>
      <c r="H108" s="99"/>
      <c r="I108" s="99"/>
      <c r="J108" s="265"/>
      <c r="K108" s="104"/>
      <c r="L108" s="103"/>
      <c r="M108" s="28"/>
      <c r="N108" s="28"/>
      <c r="O108" s="28"/>
      <c r="P108" s="103"/>
      <c r="Q108" s="103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30">
        <f t="shared" si="65"/>
        <v>0</v>
      </c>
      <c r="AJ108" s="31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12.75" hidden="1" customHeight="1" outlineLevel="1" x14ac:dyDescent="0.25">
      <c r="A109" s="22">
        <v>5</v>
      </c>
      <c r="B109" s="23"/>
      <c r="C109" s="90"/>
      <c r="D109" s="99"/>
      <c r="E109" s="103"/>
      <c r="F109" s="103"/>
      <c r="G109" s="103"/>
      <c r="H109" s="99"/>
      <c r="I109" s="99"/>
      <c r="J109" s="265"/>
      <c r="K109" s="104"/>
      <c r="L109" s="103"/>
      <c r="M109" s="28"/>
      <c r="N109" s="28"/>
      <c r="O109" s="28"/>
      <c r="P109" s="103"/>
      <c r="Q109" s="103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30">
        <f t="shared" si="65"/>
        <v>0</v>
      </c>
      <c r="AJ109" s="31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ht="12.75" hidden="1" customHeight="1" outlineLevel="1" x14ac:dyDescent="0.25">
      <c r="A110" s="22">
        <v>6</v>
      </c>
      <c r="B110" s="23"/>
      <c r="C110" s="90"/>
      <c r="D110" s="99"/>
      <c r="E110" s="103"/>
      <c r="F110" s="103"/>
      <c r="G110" s="103"/>
      <c r="H110" s="99"/>
      <c r="I110" s="99"/>
      <c r="J110" s="265"/>
      <c r="K110" s="104"/>
      <c r="L110" s="103"/>
      <c r="M110" s="28"/>
      <c r="N110" s="28"/>
      <c r="O110" s="28"/>
      <c r="P110" s="103"/>
      <c r="Q110" s="103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30">
        <f t="shared" si="65"/>
        <v>0</v>
      </c>
      <c r="AJ110" s="31">
        <f t="shared" si="66"/>
        <v>0</v>
      </c>
    </row>
    <row r="111" spans="1:44" ht="12.75" hidden="1" customHeight="1" outlineLevel="1" x14ac:dyDescent="0.25">
      <c r="A111" s="22">
        <v>7</v>
      </c>
      <c r="B111" s="23"/>
      <c r="C111" s="90"/>
      <c r="D111" s="99"/>
      <c r="E111" s="103"/>
      <c r="F111" s="103"/>
      <c r="G111" s="103"/>
      <c r="H111" s="99"/>
      <c r="I111" s="99"/>
      <c r="J111" s="265"/>
      <c r="K111" s="104"/>
      <c r="L111" s="103"/>
      <c r="M111" s="28"/>
      <c r="N111" s="28"/>
      <c r="O111" s="28"/>
      <c r="P111" s="103"/>
      <c r="Q111" s="103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30">
        <f t="shared" si="65"/>
        <v>0</v>
      </c>
      <c r="AJ111" s="31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12.75" hidden="1" customHeight="1" outlineLevel="1" x14ac:dyDescent="0.25">
      <c r="A112" s="22">
        <v>8</v>
      </c>
      <c r="B112" s="23"/>
      <c r="C112" s="90"/>
      <c r="D112" s="99"/>
      <c r="E112" s="103"/>
      <c r="F112" s="103"/>
      <c r="G112" s="103"/>
      <c r="H112" s="99"/>
      <c r="I112" s="99"/>
      <c r="J112" s="265"/>
      <c r="K112" s="104"/>
      <c r="L112" s="103"/>
      <c r="M112" s="28"/>
      <c r="N112" s="28"/>
      <c r="O112" s="28"/>
      <c r="P112" s="103"/>
      <c r="Q112" s="103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30">
        <f t="shared" si="65"/>
        <v>0</v>
      </c>
      <c r="AJ112" s="31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ht="12.75" hidden="1" customHeight="1" outlineLevel="1" x14ac:dyDescent="0.25">
      <c r="A113" s="22">
        <v>9</v>
      </c>
      <c r="B113" s="23"/>
      <c r="C113" s="90"/>
      <c r="D113" s="99"/>
      <c r="E113" s="103"/>
      <c r="F113" s="103"/>
      <c r="G113" s="103"/>
      <c r="H113" s="99"/>
      <c r="I113" s="99"/>
      <c r="J113" s="265"/>
      <c r="K113" s="104"/>
      <c r="L113" s="103"/>
      <c r="M113" s="28"/>
      <c r="N113" s="28"/>
      <c r="O113" s="28"/>
      <c r="P113" s="103"/>
      <c r="Q113" s="103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30">
        <f t="shared" si="65"/>
        <v>0</v>
      </c>
      <c r="AJ113" s="31">
        <f t="shared" si="66"/>
        <v>0</v>
      </c>
    </row>
    <row r="114" spans="1:44" ht="12.75" hidden="1" customHeight="1" outlineLevel="1" x14ac:dyDescent="0.25">
      <c r="A114" s="22">
        <v>10</v>
      </c>
      <c r="B114" s="23"/>
      <c r="C114" s="90"/>
      <c r="D114" s="99"/>
      <c r="E114" s="103"/>
      <c r="F114" s="103"/>
      <c r="G114" s="103"/>
      <c r="H114" s="99"/>
      <c r="I114" s="99"/>
      <c r="J114" s="265"/>
      <c r="K114" s="105"/>
      <c r="L114" s="103"/>
      <c r="M114" s="28"/>
      <c r="N114" s="28"/>
      <c r="O114" s="28"/>
      <c r="P114" s="103"/>
      <c r="Q114" s="103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30">
        <f t="shared" si="65"/>
        <v>0</v>
      </c>
      <c r="AJ114" s="31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24">
        <f>IF(ISERROR(AH115/J115),0,AH115/J115)</f>
        <v>0</v>
      </c>
      <c r="AJ115" s="224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12.75" customHeight="1" x14ac:dyDescent="0.25">
      <c r="A116" s="571" t="s">
        <v>64</v>
      </c>
      <c r="B116" s="572"/>
      <c r="C116" s="572"/>
      <c r="D116" s="572"/>
      <c r="E116" s="573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21"/>
      <c r="AJ116" s="21"/>
    </row>
    <row r="117" spans="1:44" hidden="1" outlineLevel="1" x14ac:dyDescent="0.25">
      <c r="A117" s="22">
        <v>1</v>
      </c>
      <c r="B117" s="23"/>
      <c r="C117" s="1"/>
      <c r="D117" s="6"/>
      <c r="E117" s="92"/>
      <c r="F117" s="85"/>
      <c r="G117" s="85"/>
      <c r="H117" s="6"/>
      <c r="I117" s="6"/>
      <c r="J117" s="265"/>
      <c r="K117" s="93"/>
      <c r="L117" s="50"/>
      <c r="M117" s="51"/>
      <c r="N117" s="87"/>
      <c r="O117" s="51"/>
      <c r="P117" s="88"/>
      <c r="Q117" s="8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30">
        <f t="shared" ref="AI117:AI126" si="73">IF(ISERROR(AH117/J117),0,AH117/J117)</f>
        <v>0</v>
      </c>
      <c r="AJ117" s="31">
        <f t="shared" ref="AJ117:AJ126" si="74">IF(ISERROR(AH117/$AH$191),"-",AH117/$AH$191)</f>
        <v>0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ht="12.75" hidden="1" customHeight="1" outlineLevel="1" x14ac:dyDescent="0.25">
      <c r="A118" s="22">
        <v>2</v>
      </c>
      <c r="B118" s="23"/>
      <c r="C118" s="101"/>
      <c r="D118" s="98"/>
      <c r="E118" s="103"/>
      <c r="F118" s="102"/>
      <c r="G118" s="102"/>
      <c r="H118" s="98"/>
      <c r="I118" s="99"/>
      <c r="J118" s="265"/>
      <c r="K118" s="104"/>
      <c r="L118" s="103"/>
      <c r="M118" s="28"/>
      <c r="N118" s="28"/>
      <c r="O118" s="28"/>
      <c r="P118" s="103"/>
      <c r="Q118" s="103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30">
        <f t="shared" si="73"/>
        <v>0</v>
      </c>
      <c r="AJ118" s="31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ht="12.75" hidden="1" customHeight="1" outlineLevel="1" x14ac:dyDescent="0.25">
      <c r="A119" s="22">
        <v>3</v>
      </c>
      <c r="B119" s="23"/>
      <c r="C119" s="90"/>
      <c r="D119" s="99"/>
      <c r="E119" s="103"/>
      <c r="F119" s="103"/>
      <c r="G119" s="103"/>
      <c r="H119" s="99"/>
      <c r="I119" s="99"/>
      <c r="J119" s="265"/>
      <c r="K119" s="104"/>
      <c r="L119" s="103"/>
      <c r="M119" s="28"/>
      <c r="N119" s="28"/>
      <c r="O119" s="28"/>
      <c r="P119" s="103"/>
      <c r="Q119" s="103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30">
        <f t="shared" si="73"/>
        <v>0</v>
      </c>
      <c r="AJ119" s="31">
        <f t="shared" si="74"/>
        <v>0</v>
      </c>
    </row>
    <row r="120" spans="1:44" ht="12.75" hidden="1" customHeight="1" outlineLevel="1" x14ac:dyDescent="0.25">
      <c r="A120" s="22">
        <v>4</v>
      </c>
      <c r="B120" s="23"/>
      <c r="C120" s="90"/>
      <c r="D120" s="99"/>
      <c r="E120" s="103"/>
      <c r="F120" s="103"/>
      <c r="G120" s="103"/>
      <c r="H120" s="99"/>
      <c r="I120" s="99"/>
      <c r="J120" s="265"/>
      <c r="K120" s="104"/>
      <c r="L120" s="103"/>
      <c r="M120" s="28"/>
      <c r="N120" s="28"/>
      <c r="O120" s="28"/>
      <c r="P120" s="103"/>
      <c r="Q120" s="103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30">
        <f t="shared" si="73"/>
        <v>0</v>
      </c>
      <c r="AJ120" s="31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12.75" hidden="1" customHeight="1" outlineLevel="1" x14ac:dyDescent="0.25">
      <c r="A121" s="22">
        <v>5</v>
      </c>
      <c r="B121" s="23"/>
      <c r="C121" s="90"/>
      <c r="D121" s="99"/>
      <c r="E121" s="103"/>
      <c r="F121" s="103"/>
      <c r="G121" s="103"/>
      <c r="H121" s="99"/>
      <c r="I121" s="99"/>
      <c r="J121" s="265"/>
      <c r="K121" s="104"/>
      <c r="L121" s="103"/>
      <c r="M121" s="28"/>
      <c r="N121" s="28"/>
      <c r="O121" s="28"/>
      <c r="P121" s="103"/>
      <c r="Q121" s="103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30">
        <f t="shared" si="73"/>
        <v>0</v>
      </c>
      <c r="AJ121" s="31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ht="12.75" hidden="1" customHeight="1" outlineLevel="1" x14ac:dyDescent="0.25">
      <c r="A122" s="22">
        <v>6</v>
      </c>
      <c r="B122" s="23"/>
      <c r="C122" s="90"/>
      <c r="D122" s="99"/>
      <c r="E122" s="103"/>
      <c r="F122" s="103"/>
      <c r="G122" s="103"/>
      <c r="H122" s="99"/>
      <c r="I122" s="99"/>
      <c r="J122" s="265"/>
      <c r="K122" s="104"/>
      <c r="L122" s="103"/>
      <c r="M122" s="28"/>
      <c r="N122" s="28"/>
      <c r="O122" s="28"/>
      <c r="P122" s="103"/>
      <c r="Q122" s="103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30">
        <f t="shared" si="73"/>
        <v>0</v>
      </c>
      <c r="AJ122" s="31">
        <f t="shared" si="74"/>
        <v>0</v>
      </c>
    </row>
    <row r="123" spans="1:44" ht="12.75" hidden="1" customHeight="1" outlineLevel="1" x14ac:dyDescent="0.25">
      <c r="A123" s="22">
        <v>7</v>
      </c>
      <c r="B123" s="23"/>
      <c r="C123" s="90"/>
      <c r="D123" s="99"/>
      <c r="E123" s="103"/>
      <c r="F123" s="103"/>
      <c r="G123" s="103"/>
      <c r="H123" s="99"/>
      <c r="I123" s="99"/>
      <c r="J123" s="265"/>
      <c r="K123" s="104"/>
      <c r="L123" s="103"/>
      <c r="M123" s="28"/>
      <c r="N123" s="28"/>
      <c r="O123" s="28"/>
      <c r="P123" s="103"/>
      <c r="Q123" s="103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30">
        <f t="shared" si="73"/>
        <v>0</v>
      </c>
      <c r="AJ123" s="31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ht="12.75" hidden="1" customHeight="1" outlineLevel="1" x14ac:dyDescent="0.25">
      <c r="A124" s="22">
        <v>8</v>
      </c>
      <c r="B124" s="23"/>
      <c r="C124" s="90"/>
      <c r="D124" s="99"/>
      <c r="E124" s="103"/>
      <c r="F124" s="103"/>
      <c r="G124" s="103"/>
      <c r="H124" s="99"/>
      <c r="I124" s="99"/>
      <c r="J124" s="265"/>
      <c r="K124" s="104"/>
      <c r="L124" s="103"/>
      <c r="M124" s="28"/>
      <c r="N124" s="28"/>
      <c r="O124" s="28"/>
      <c r="P124" s="103"/>
      <c r="Q124" s="103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30">
        <f t="shared" si="73"/>
        <v>0</v>
      </c>
      <c r="AJ124" s="31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ht="12.75" hidden="1" customHeight="1" outlineLevel="1" x14ac:dyDescent="0.25">
      <c r="A125" s="22">
        <v>9</v>
      </c>
      <c r="B125" s="23"/>
      <c r="C125" s="90"/>
      <c r="D125" s="99"/>
      <c r="E125" s="103"/>
      <c r="F125" s="103"/>
      <c r="G125" s="103"/>
      <c r="H125" s="99"/>
      <c r="I125" s="99"/>
      <c r="J125" s="265"/>
      <c r="K125" s="104"/>
      <c r="L125" s="103"/>
      <c r="M125" s="28"/>
      <c r="N125" s="28"/>
      <c r="O125" s="28"/>
      <c r="P125" s="103"/>
      <c r="Q125" s="103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30">
        <f t="shared" si="73"/>
        <v>0</v>
      </c>
      <c r="AJ125" s="31">
        <f t="shared" si="74"/>
        <v>0</v>
      </c>
    </row>
    <row r="126" spans="1:44" ht="12.75" hidden="1" customHeight="1" outlineLevel="1" x14ac:dyDescent="0.25">
      <c r="A126" s="22">
        <v>10</v>
      </c>
      <c r="B126" s="23"/>
      <c r="C126" s="90"/>
      <c r="D126" s="99"/>
      <c r="E126" s="103"/>
      <c r="F126" s="103"/>
      <c r="G126" s="103"/>
      <c r="H126" s="99"/>
      <c r="I126" s="99"/>
      <c r="J126" s="265"/>
      <c r="K126" s="105"/>
      <c r="L126" s="103"/>
      <c r="M126" s="28"/>
      <c r="N126" s="28"/>
      <c r="O126" s="28"/>
      <c r="P126" s="103"/>
      <c r="Q126" s="103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30">
        <f t="shared" si="73"/>
        <v>0</v>
      </c>
      <c r="AJ126" s="31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24">
        <f>IF(ISERROR(AH127/J127),0,AH127/J127)</f>
        <v>0</v>
      </c>
      <c r="AJ127" s="224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ht="12.75" customHeight="1" x14ac:dyDescent="0.25">
      <c r="A128" s="571" t="s">
        <v>66</v>
      </c>
      <c r="B128" s="572"/>
      <c r="C128" s="572"/>
      <c r="D128" s="572"/>
      <c r="E128" s="573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208"/>
      <c r="AJ128" s="208"/>
    </row>
    <row r="129" spans="1:44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30">
        <f>IF(ISERROR(AH129/J129),0,AH129/J129)</f>
        <v>0</v>
      </c>
      <c r="AJ129" s="30">
        <f t="shared" ref="AJ129:AJ138" si="81">IF(ISERROR(AH129/$AH$191),"-",AH129/$AH$191)</f>
        <v>0</v>
      </c>
      <c r="AK129" s="11"/>
      <c r="AL129" s="11"/>
      <c r="AM129" s="11"/>
      <c r="AN129" s="11"/>
      <c r="AO129" s="11"/>
      <c r="AP129" s="11"/>
      <c r="AQ129" s="11"/>
      <c r="AR129" s="11"/>
    </row>
    <row r="130" spans="1:44" ht="12.75" hidden="1" customHeight="1" outlineLevel="1" x14ac:dyDescent="0.25">
      <c r="A130" s="23">
        <v>2</v>
      </c>
      <c r="B130" s="23"/>
      <c r="C130" s="106"/>
      <c r="D130" s="99"/>
      <c r="E130" s="106"/>
      <c r="F130" s="106"/>
      <c r="G130" s="106"/>
      <c r="H130" s="99"/>
      <c r="I130" s="99"/>
      <c r="J130" s="265"/>
      <c r="K130" s="104"/>
      <c r="L130" s="103"/>
      <c r="M130" s="28"/>
      <c r="N130" s="28"/>
      <c r="O130" s="28"/>
      <c r="P130" s="103"/>
      <c r="Q130" s="103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30">
        <f t="shared" ref="AI130:AI138" si="86">IF(ISERROR(AH130/J130),0,AH130/J130)</f>
        <v>0</v>
      </c>
      <c r="AJ130" s="30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</row>
    <row r="131" spans="1:44" ht="12.75" hidden="1" customHeight="1" outlineLevel="1" x14ac:dyDescent="0.25">
      <c r="A131" s="23">
        <v>3</v>
      </c>
      <c r="B131" s="23"/>
      <c r="C131" s="106"/>
      <c r="D131" s="99"/>
      <c r="E131" s="106"/>
      <c r="F131" s="106"/>
      <c r="G131" s="106"/>
      <c r="H131" s="99"/>
      <c r="I131" s="99"/>
      <c r="J131" s="265"/>
      <c r="K131" s="104"/>
      <c r="L131" s="103"/>
      <c r="M131" s="28"/>
      <c r="N131" s="28"/>
      <c r="O131" s="28"/>
      <c r="P131" s="103"/>
      <c r="Q131" s="103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30">
        <f t="shared" si="86"/>
        <v>0</v>
      </c>
      <c r="AJ131" s="30">
        <f t="shared" si="81"/>
        <v>0</v>
      </c>
    </row>
    <row r="132" spans="1:44" ht="12.75" hidden="1" customHeight="1" outlineLevel="1" x14ac:dyDescent="0.25">
      <c r="A132" s="23">
        <v>4</v>
      </c>
      <c r="B132" s="22"/>
      <c r="C132" s="106"/>
      <c r="D132" s="107"/>
      <c r="E132" s="106"/>
      <c r="F132" s="106"/>
      <c r="G132" s="106"/>
      <c r="H132" s="99"/>
      <c r="I132" s="99"/>
      <c r="J132" s="265"/>
      <c r="K132" s="104"/>
      <c r="L132" s="103"/>
      <c r="M132" s="28"/>
      <c r="N132" s="28"/>
      <c r="O132" s="28"/>
      <c r="P132" s="103"/>
      <c r="Q132" s="103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30">
        <f t="shared" si="86"/>
        <v>0</v>
      </c>
      <c r="AJ132" s="30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</row>
    <row r="133" spans="1:44" ht="12.75" hidden="1" customHeight="1" outlineLevel="1" x14ac:dyDescent="0.25">
      <c r="A133" s="23">
        <v>5</v>
      </c>
      <c r="B133" s="22"/>
      <c r="C133" s="106"/>
      <c r="D133" s="107"/>
      <c r="E133" s="106"/>
      <c r="F133" s="106"/>
      <c r="G133" s="106"/>
      <c r="H133" s="99"/>
      <c r="I133" s="99"/>
      <c r="J133" s="265"/>
      <c r="K133" s="104"/>
      <c r="L133" s="103"/>
      <c r="M133" s="28"/>
      <c r="N133" s="28"/>
      <c r="O133" s="28"/>
      <c r="P133" s="103"/>
      <c r="Q133" s="103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30">
        <f t="shared" si="86"/>
        <v>0</v>
      </c>
      <c r="AJ133" s="30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</row>
    <row r="134" spans="1:44" ht="12.75" hidden="1" customHeight="1" outlineLevel="1" x14ac:dyDescent="0.25">
      <c r="A134" s="23">
        <v>6</v>
      </c>
      <c r="B134" s="23"/>
      <c r="C134" s="106"/>
      <c r="D134" s="99"/>
      <c r="E134" s="106"/>
      <c r="F134" s="106"/>
      <c r="G134" s="106"/>
      <c r="H134" s="99"/>
      <c r="I134" s="99"/>
      <c r="J134" s="265"/>
      <c r="K134" s="104"/>
      <c r="L134" s="103"/>
      <c r="M134" s="28"/>
      <c r="N134" s="28"/>
      <c r="O134" s="28"/>
      <c r="P134" s="103"/>
      <c r="Q134" s="103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30">
        <f t="shared" si="86"/>
        <v>0</v>
      </c>
      <c r="AJ134" s="30">
        <f t="shared" si="81"/>
        <v>0</v>
      </c>
    </row>
    <row r="135" spans="1:44" ht="12.75" hidden="1" customHeight="1" outlineLevel="1" x14ac:dyDescent="0.25">
      <c r="A135" s="23">
        <v>7</v>
      </c>
      <c r="B135" s="23"/>
      <c r="C135" s="106"/>
      <c r="D135" s="99"/>
      <c r="E135" s="106"/>
      <c r="F135" s="106"/>
      <c r="G135" s="106"/>
      <c r="H135" s="99"/>
      <c r="I135" s="99"/>
      <c r="J135" s="265"/>
      <c r="K135" s="104"/>
      <c r="L135" s="103"/>
      <c r="M135" s="28"/>
      <c r="N135" s="28"/>
      <c r="O135" s="28"/>
      <c r="P135" s="103"/>
      <c r="Q135" s="103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30">
        <f t="shared" si="86"/>
        <v>0</v>
      </c>
      <c r="AJ135" s="30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</row>
    <row r="136" spans="1:44" ht="12.75" hidden="1" customHeight="1" outlineLevel="1" x14ac:dyDescent="0.25">
      <c r="A136" s="23">
        <v>8</v>
      </c>
      <c r="B136" s="23"/>
      <c r="C136" s="106"/>
      <c r="D136" s="99"/>
      <c r="E136" s="106"/>
      <c r="F136" s="106"/>
      <c r="G136" s="106"/>
      <c r="H136" s="99"/>
      <c r="I136" s="99"/>
      <c r="J136" s="265"/>
      <c r="K136" s="104"/>
      <c r="L136" s="103"/>
      <c r="M136" s="28"/>
      <c r="N136" s="28"/>
      <c r="O136" s="28"/>
      <c r="P136" s="103"/>
      <c r="Q136" s="103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30">
        <f t="shared" si="86"/>
        <v>0</v>
      </c>
      <c r="AJ136" s="30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</row>
    <row r="137" spans="1:44" ht="12.75" hidden="1" customHeight="1" outlineLevel="1" x14ac:dyDescent="0.25">
      <c r="A137" s="23">
        <v>9</v>
      </c>
      <c r="B137" s="23"/>
      <c r="C137" s="106"/>
      <c r="D137" s="99"/>
      <c r="E137" s="106"/>
      <c r="F137" s="106"/>
      <c r="G137" s="106"/>
      <c r="H137" s="99"/>
      <c r="I137" s="99"/>
      <c r="J137" s="265"/>
      <c r="K137" s="104"/>
      <c r="L137" s="103"/>
      <c r="M137" s="28"/>
      <c r="N137" s="28"/>
      <c r="O137" s="28"/>
      <c r="P137" s="103"/>
      <c r="Q137" s="103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30">
        <f t="shared" si="86"/>
        <v>0</v>
      </c>
      <c r="AJ137" s="30">
        <f t="shared" si="81"/>
        <v>0</v>
      </c>
    </row>
    <row r="138" spans="1:44" ht="12.75" hidden="1" customHeight="1" outlineLevel="1" x14ac:dyDescent="0.25">
      <c r="A138" s="23">
        <v>10</v>
      </c>
      <c r="B138" s="23"/>
      <c r="C138" s="106"/>
      <c r="D138" s="99"/>
      <c r="E138" s="106"/>
      <c r="F138" s="106"/>
      <c r="G138" s="106"/>
      <c r="H138" s="99"/>
      <c r="I138" s="99"/>
      <c r="J138" s="265"/>
      <c r="K138" s="105"/>
      <c r="L138" s="103"/>
      <c r="M138" s="28"/>
      <c r="N138" s="28"/>
      <c r="O138" s="28"/>
      <c r="P138" s="103"/>
      <c r="Q138" s="103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30">
        <f t="shared" si="86"/>
        <v>0</v>
      </c>
      <c r="AJ138" s="30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</row>
    <row r="139" spans="1:44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24">
        <f>IF(ISERROR(AH139/J139),0,AH139/J139)</f>
        <v>0</v>
      </c>
      <c r="AJ139" s="224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44" ht="12.75" customHeight="1" x14ac:dyDescent="0.25">
      <c r="A140" s="580" t="s">
        <v>68</v>
      </c>
      <c r="B140" s="581"/>
      <c r="C140" s="581"/>
      <c r="D140" s="581"/>
      <c r="E140" s="582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208"/>
      <c r="AJ140" s="208"/>
    </row>
    <row r="141" spans="1:44" ht="12.75" hidden="1" customHeight="1" outlineLevel="1" x14ac:dyDescent="0.25">
      <c r="A141" s="22">
        <v>1</v>
      </c>
      <c r="B141" s="23"/>
      <c r="C141" s="101"/>
      <c r="D141" s="98"/>
      <c r="E141" s="102"/>
      <c r="F141" s="102"/>
      <c r="G141" s="102"/>
      <c r="H141" s="98"/>
      <c r="I141" s="98"/>
      <c r="J141" s="265"/>
      <c r="K141" s="93"/>
      <c r="L141" s="102"/>
      <c r="M141" s="28"/>
      <c r="N141" s="28"/>
      <c r="O141" s="28"/>
      <c r="P141" s="102"/>
      <c r="Q141" s="102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30">
        <f>IF(ISERROR(AH141/J141),0,AH141/J141)</f>
        <v>0</v>
      </c>
      <c r="AJ141" s="30">
        <f t="shared" ref="AJ141:AJ150" si="89">IF(ISERROR(AH141/$AH$191),"-",AH141/$AH$191)</f>
        <v>0</v>
      </c>
      <c r="AK141" s="11"/>
      <c r="AL141" s="11"/>
      <c r="AM141" s="11"/>
      <c r="AN141" s="11"/>
      <c r="AO141" s="11"/>
      <c r="AP141" s="11"/>
      <c r="AQ141" s="11"/>
      <c r="AR141" s="11"/>
    </row>
    <row r="142" spans="1:44" ht="12.75" hidden="1" customHeight="1" outlineLevel="1" x14ac:dyDescent="0.25">
      <c r="A142" s="22">
        <v>2</v>
      </c>
      <c r="B142" s="23"/>
      <c r="C142" s="90"/>
      <c r="D142" s="99"/>
      <c r="E142" s="103"/>
      <c r="F142" s="103"/>
      <c r="G142" s="103"/>
      <c r="H142" s="99"/>
      <c r="I142" s="99"/>
      <c r="J142" s="265"/>
      <c r="K142" s="104"/>
      <c r="L142" s="103"/>
      <c r="M142" s="28"/>
      <c r="N142" s="28"/>
      <c r="O142" s="28"/>
      <c r="P142" s="103"/>
      <c r="Q142" s="103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30">
        <f t="shared" ref="AI142:AI150" si="94">IF(ISERROR(AH142/J142),0,AH142/J142)</f>
        <v>0</v>
      </c>
      <c r="AJ142" s="30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</row>
    <row r="143" spans="1:44" ht="12.75" hidden="1" customHeight="1" outlineLevel="1" x14ac:dyDescent="0.25">
      <c r="A143" s="22">
        <v>3</v>
      </c>
      <c r="B143" s="23"/>
      <c r="C143" s="90"/>
      <c r="D143" s="99"/>
      <c r="E143" s="103"/>
      <c r="F143" s="103"/>
      <c r="G143" s="103"/>
      <c r="H143" s="99"/>
      <c r="I143" s="99"/>
      <c r="J143" s="265"/>
      <c r="K143" s="104"/>
      <c r="L143" s="103"/>
      <c r="M143" s="28"/>
      <c r="N143" s="28"/>
      <c r="O143" s="28"/>
      <c r="P143" s="103"/>
      <c r="Q143" s="103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30">
        <f t="shared" si="94"/>
        <v>0</v>
      </c>
      <c r="AJ143" s="30">
        <f t="shared" si="89"/>
        <v>0</v>
      </c>
    </row>
    <row r="144" spans="1:44" ht="12.75" hidden="1" customHeight="1" outlineLevel="1" x14ac:dyDescent="0.25">
      <c r="A144" s="22">
        <v>4</v>
      </c>
      <c r="B144" s="23"/>
      <c r="C144" s="90"/>
      <c r="D144" s="99"/>
      <c r="E144" s="103"/>
      <c r="F144" s="103"/>
      <c r="G144" s="103"/>
      <c r="H144" s="99"/>
      <c r="I144" s="99"/>
      <c r="J144" s="265"/>
      <c r="K144" s="104"/>
      <c r="L144" s="103"/>
      <c r="M144" s="28"/>
      <c r="N144" s="28"/>
      <c r="O144" s="28"/>
      <c r="P144" s="103"/>
      <c r="Q144" s="103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30">
        <f t="shared" si="94"/>
        <v>0</v>
      </c>
      <c r="AJ144" s="30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</row>
    <row r="145" spans="1:44" ht="12.75" hidden="1" customHeight="1" outlineLevel="1" x14ac:dyDescent="0.25">
      <c r="A145" s="22">
        <v>5</v>
      </c>
      <c r="B145" s="23"/>
      <c r="C145" s="90"/>
      <c r="D145" s="99"/>
      <c r="E145" s="103"/>
      <c r="F145" s="103"/>
      <c r="G145" s="103"/>
      <c r="H145" s="99"/>
      <c r="I145" s="99"/>
      <c r="J145" s="265"/>
      <c r="K145" s="104"/>
      <c r="L145" s="103"/>
      <c r="M145" s="28"/>
      <c r="N145" s="28"/>
      <c r="O145" s="28"/>
      <c r="P145" s="103"/>
      <c r="Q145" s="103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30">
        <f t="shared" si="94"/>
        <v>0</v>
      </c>
      <c r="AJ145" s="30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</row>
    <row r="146" spans="1:44" ht="12.75" hidden="1" customHeight="1" outlineLevel="1" x14ac:dyDescent="0.25">
      <c r="A146" s="22">
        <v>6</v>
      </c>
      <c r="B146" s="23"/>
      <c r="C146" s="90"/>
      <c r="D146" s="99"/>
      <c r="E146" s="103"/>
      <c r="F146" s="103"/>
      <c r="G146" s="103"/>
      <c r="H146" s="99"/>
      <c r="I146" s="99"/>
      <c r="J146" s="265"/>
      <c r="K146" s="104"/>
      <c r="L146" s="103"/>
      <c r="M146" s="28"/>
      <c r="N146" s="28"/>
      <c r="O146" s="28"/>
      <c r="P146" s="103"/>
      <c r="Q146" s="103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30">
        <f t="shared" si="94"/>
        <v>0</v>
      </c>
      <c r="AJ146" s="30">
        <f t="shared" si="89"/>
        <v>0</v>
      </c>
    </row>
    <row r="147" spans="1:44" ht="12.75" hidden="1" customHeight="1" outlineLevel="1" x14ac:dyDescent="0.25">
      <c r="A147" s="22">
        <v>7</v>
      </c>
      <c r="B147" s="23"/>
      <c r="C147" s="90"/>
      <c r="D147" s="99"/>
      <c r="E147" s="103"/>
      <c r="F147" s="103"/>
      <c r="G147" s="103"/>
      <c r="H147" s="99"/>
      <c r="I147" s="99"/>
      <c r="J147" s="265"/>
      <c r="K147" s="104"/>
      <c r="L147" s="103"/>
      <c r="M147" s="28"/>
      <c r="N147" s="28"/>
      <c r="O147" s="28"/>
      <c r="P147" s="103"/>
      <c r="Q147" s="103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30">
        <f t="shared" si="94"/>
        <v>0</v>
      </c>
      <c r="AJ147" s="30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</row>
    <row r="148" spans="1:44" ht="12.75" hidden="1" customHeight="1" outlineLevel="1" x14ac:dyDescent="0.25">
      <c r="A148" s="22">
        <v>8</v>
      </c>
      <c r="B148" s="23"/>
      <c r="C148" s="90"/>
      <c r="D148" s="99"/>
      <c r="E148" s="103"/>
      <c r="F148" s="103"/>
      <c r="G148" s="103"/>
      <c r="H148" s="99"/>
      <c r="I148" s="99"/>
      <c r="J148" s="265"/>
      <c r="K148" s="104"/>
      <c r="L148" s="103"/>
      <c r="M148" s="28"/>
      <c r="N148" s="28"/>
      <c r="O148" s="28"/>
      <c r="P148" s="103"/>
      <c r="Q148" s="103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30">
        <f t="shared" si="94"/>
        <v>0</v>
      </c>
      <c r="AJ148" s="30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ht="12.75" hidden="1" customHeight="1" outlineLevel="1" x14ac:dyDescent="0.25">
      <c r="A149" s="22">
        <v>9</v>
      </c>
      <c r="B149" s="23"/>
      <c r="C149" s="90"/>
      <c r="D149" s="99"/>
      <c r="E149" s="103"/>
      <c r="F149" s="103"/>
      <c r="G149" s="103"/>
      <c r="H149" s="99"/>
      <c r="I149" s="99"/>
      <c r="J149" s="265"/>
      <c r="K149" s="104"/>
      <c r="L149" s="103"/>
      <c r="M149" s="28"/>
      <c r="N149" s="28"/>
      <c r="O149" s="28"/>
      <c r="P149" s="103"/>
      <c r="Q149" s="103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30">
        <f t="shared" si="94"/>
        <v>0</v>
      </c>
      <c r="AJ149" s="30">
        <f t="shared" si="89"/>
        <v>0</v>
      </c>
    </row>
    <row r="150" spans="1:44" ht="12.75" hidden="1" customHeight="1" outlineLevel="1" x14ac:dyDescent="0.25">
      <c r="A150" s="22">
        <v>10</v>
      </c>
      <c r="B150" s="23"/>
      <c r="C150" s="90"/>
      <c r="D150" s="99"/>
      <c r="E150" s="103"/>
      <c r="F150" s="103"/>
      <c r="G150" s="103"/>
      <c r="H150" s="99"/>
      <c r="I150" s="99"/>
      <c r="J150" s="265"/>
      <c r="K150" s="105"/>
      <c r="L150" s="103"/>
      <c r="M150" s="28"/>
      <c r="N150" s="28"/>
      <c r="O150" s="28"/>
      <c r="P150" s="103"/>
      <c r="Q150" s="103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30">
        <f t="shared" si="94"/>
        <v>0</v>
      </c>
      <c r="AJ150" s="30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</row>
    <row r="151" spans="1:44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24">
        <f>IF(ISERROR(AH151/J151),0,AH151/J151)</f>
        <v>0</v>
      </c>
      <c r="AJ151" s="224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</row>
    <row r="152" spans="1:44" ht="12.75" customHeight="1" x14ac:dyDescent="0.25">
      <c r="A152" s="571" t="s">
        <v>70</v>
      </c>
      <c r="B152" s="572"/>
      <c r="C152" s="572"/>
      <c r="D152" s="572"/>
      <c r="E152" s="573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208"/>
      <c r="AJ152" s="208"/>
    </row>
    <row r="153" spans="1:44" ht="12.75" hidden="1" customHeight="1" outlineLevel="1" x14ac:dyDescent="0.25">
      <c r="A153" s="22">
        <v>1</v>
      </c>
      <c r="B153" s="23"/>
      <c r="C153" s="101"/>
      <c r="D153" s="98"/>
      <c r="E153" s="102"/>
      <c r="F153" s="102"/>
      <c r="G153" s="102"/>
      <c r="H153" s="98"/>
      <c r="I153" s="98"/>
      <c r="J153" s="265"/>
      <c r="K153" s="93"/>
      <c r="L153" s="102"/>
      <c r="M153" s="28"/>
      <c r="N153" s="28"/>
      <c r="O153" s="28"/>
      <c r="P153" s="102"/>
      <c r="Q153" s="102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30">
        <f>IF(ISERROR(AH153/J153),0,AH153/J153)</f>
        <v>0</v>
      </c>
      <c r="AJ153" s="30">
        <f t="shared" ref="AJ153:AJ162" si="97">IF(ISERROR(AH153/$AH$191),"-",AH153/$AH$191)</f>
        <v>0</v>
      </c>
      <c r="AK153" s="11"/>
      <c r="AL153" s="11"/>
      <c r="AM153" s="11"/>
      <c r="AN153" s="11"/>
      <c r="AO153" s="11"/>
      <c r="AP153" s="11"/>
      <c r="AQ153" s="11"/>
      <c r="AR153" s="11"/>
    </row>
    <row r="154" spans="1:44" ht="12.75" hidden="1" customHeight="1" outlineLevel="1" x14ac:dyDescent="0.25">
      <c r="A154" s="22">
        <v>2</v>
      </c>
      <c r="B154" s="23"/>
      <c r="C154" s="90"/>
      <c r="D154" s="99"/>
      <c r="E154" s="103"/>
      <c r="F154" s="103"/>
      <c r="G154" s="103"/>
      <c r="H154" s="99"/>
      <c r="I154" s="99"/>
      <c r="J154" s="265"/>
      <c r="K154" s="104"/>
      <c r="L154" s="103"/>
      <c r="M154" s="28"/>
      <c r="N154" s="28"/>
      <c r="O154" s="28"/>
      <c r="P154" s="103"/>
      <c r="Q154" s="103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30">
        <f t="shared" ref="AI154:AI162" si="102">IF(ISERROR(AH154/J154),0,AH154/J154)</f>
        <v>0</v>
      </c>
      <c r="AJ154" s="30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</row>
    <row r="155" spans="1:44" ht="12.75" hidden="1" customHeight="1" outlineLevel="1" x14ac:dyDescent="0.25">
      <c r="A155" s="22">
        <v>3</v>
      </c>
      <c r="B155" s="23"/>
      <c r="C155" s="90"/>
      <c r="D155" s="99"/>
      <c r="E155" s="103"/>
      <c r="F155" s="103"/>
      <c r="G155" s="103"/>
      <c r="H155" s="99"/>
      <c r="I155" s="99"/>
      <c r="J155" s="265"/>
      <c r="K155" s="104"/>
      <c r="L155" s="103"/>
      <c r="M155" s="28"/>
      <c r="N155" s="28"/>
      <c r="O155" s="28"/>
      <c r="P155" s="103"/>
      <c r="Q155" s="103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30">
        <f t="shared" si="102"/>
        <v>0</v>
      </c>
      <c r="AJ155" s="30">
        <f t="shared" si="97"/>
        <v>0</v>
      </c>
    </row>
    <row r="156" spans="1:44" ht="12.75" hidden="1" customHeight="1" outlineLevel="1" x14ac:dyDescent="0.25">
      <c r="A156" s="22">
        <v>4</v>
      </c>
      <c r="B156" s="23"/>
      <c r="C156" s="90"/>
      <c r="D156" s="99"/>
      <c r="E156" s="103"/>
      <c r="F156" s="103"/>
      <c r="G156" s="103"/>
      <c r="H156" s="99"/>
      <c r="I156" s="99"/>
      <c r="J156" s="265"/>
      <c r="K156" s="104"/>
      <c r="L156" s="103"/>
      <c r="M156" s="28"/>
      <c r="N156" s="28"/>
      <c r="O156" s="28"/>
      <c r="P156" s="103"/>
      <c r="Q156" s="103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30">
        <f t="shared" si="102"/>
        <v>0</v>
      </c>
      <c r="AJ156" s="30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</row>
    <row r="157" spans="1:44" ht="12.75" hidden="1" customHeight="1" outlineLevel="1" x14ac:dyDescent="0.25">
      <c r="A157" s="22">
        <v>5</v>
      </c>
      <c r="B157" s="23"/>
      <c r="C157" s="90"/>
      <c r="D157" s="99"/>
      <c r="E157" s="103"/>
      <c r="F157" s="103"/>
      <c r="G157" s="103"/>
      <c r="H157" s="99"/>
      <c r="I157" s="99"/>
      <c r="J157" s="265"/>
      <c r="K157" s="104"/>
      <c r="L157" s="103"/>
      <c r="M157" s="28"/>
      <c r="N157" s="28"/>
      <c r="O157" s="28"/>
      <c r="P157" s="103"/>
      <c r="Q157" s="103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30">
        <f t="shared" si="102"/>
        <v>0</v>
      </c>
      <c r="AJ157" s="30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</row>
    <row r="158" spans="1:44" ht="12.75" hidden="1" customHeight="1" outlineLevel="1" x14ac:dyDescent="0.25">
      <c r="A158" s="22">
        <v>6</v>
      </c>
      <c r="B158" s="23"/>
      <c r="C158" s="90"/>
      <c r="D158" s="99"/>
      <c r="E158" s="103"/>
      <c r="F158" s="103"/>
      <c r="G158" s="103"/>
      <c r="H158" s="99"/>
      <c r="I158" s="99"/>
      <c r="J158" s="265"/>
      <c r="K158" s="104"/>
      <c r="L158" s="103"/>
      <c r="M158" s="28"/>
      <c r="N158" s="28"/>
      <c r="O158" s="28"/>
      <c r="P158" s="103"/>
      <c r="Q158" s="103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30">
        <f t="shared" si="102"/>
        <v>0</v>
      </c>
      <c r="AJ158" s="30">
        <f t="shared" si="97"/>
        <v>0</v>
      </c>
    </row>
    <row r="159" spans="1:44" ht="12.75" hidden="1" customHeight="1" outlineLevel="1" x14ac:dyDescent="0.25">
      <c r="A159" s="22">
        <v>7</v>
      </c>
      <c r="B159" s="23"/>
      <c r="C159" s="90"/>
      <c r="D159" s="99"/>
      <c r="E159" s="103"/>
      <c r="F159" s="103"/>
      <c r="G159" s="103"/>
      <c r="H159" s="99"/>
      <c r="I159" s="99"/>
      <c r="J159" s="265"/>
      <c r="K159" s="104"/>
      <c r="L159" s="103"/>
      <c r="M159" s="28"/>
      <c r="N159" s="28"/>
      <c r="O159" s="28"/>
      <c r="P159" s="103"/>
      <c r="Q159" s="103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30">
        <f t="shared" si="102"/>
        <v>0</v>
      </c>
      <c r="AJ159" s="30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</row>
    <row r="160" spans="1:44" ht="12.75" hidden="1" customHeight="1" outlineLevel="1" x14ac:dyDescent="0.25">
      <c r="A160" s="22">
        <v>8</v>
      </c>
      <c r="B160" s="23"/>
      <c r="C160" s="90"/>
      <c r="D160" s="99"/>
      <c r="E160" s="103"/>
      <c r="F160" s="103"/>
      <c r="G160" s="103"/>
      <c r="H160" s="99"/>
      <c r="I160" s="99"/>
      <c r="J160" s="265"/>
      <c r="K160" s="104"/>
      <c r="L160" s="103"/>
      <c r="M160" s="28"/>
      <c r="N160" s="28"/>
      <c r="O160" s="28"/>
      <c r="P160" s="103"/>
      <c r="Q160" s="103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30">
        <f t="shared" si="102"/>
        <v>0</v>
      </c>
      <c r="AJ160" s="30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</row>
    <row r="161" spans="1:44" ht="12.75" hidden="1" customHeight="1" outlineLevel="1" x14ac:dyDescent="0.25">
      <c r="A161" s="22">
        <v>9</v>
      </c>
      <c r="B161" s="23"/>
      <c r="C161" s="90"/>
      <c r="D161" s="99"/>
      <c r="E161" s="103"/>
      <c r="F161" s="103"/>
      <c r="G161" s="103"/>
      <c r="H161" s="99"/>
      <c r="I161" s="99"/>
      <c r="J161" s="265"/>
      <c r="K161" s="104"/>
      <c r="L161" s="103"/>
      <c r="M161" s="28"/>
      <c r="N161" s="28"/>
      <c r="O161" s="28"/>
      <c r="P161" s="103"/>
      <c r="Q161" s="103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30">
        <f t="shared" si="102"/>
        <v>0</v>
      </c>
      <c r="AJ161" s="30">
        <f t="shared" si="97"/>
        <v>0</v>
      </c>
    </row>
    <row r="162" spans="1:44" ht="12.75" hidden="1" customHeight="1" outlineLevel="1" x14ac:dyDescent="0.25">
      <c r="A162" s="22">
        <v>10</v>
      </c>
      <c r="B162" s="23"/>
      <c r="C162" s="90"/>
      <c r="D162" s="99"/>
      <c r="E162" s="103"/>
      <c r="F162" s="103"/>
      <c r="G162" s="103"/>
      <c r="H162" s="99"/>
      <c r="I162" s="99"/>
      <c r="J162" s="265"/>
      <c r="K162" s="105"/>
      <c r="L162" s="103"/>
      <c r="M162" s="28"/>
      <c r="N162" s="28"/>
      <c r="O162" s="28"/>
      <c r="P162" s="103"/>
      <c r="Q162" s="103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30">
        <f t="shared" si="102"/>
        <v>0</v>
      </c>
      <c r="AJ162" s="30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</row>
    <row r="163" spans="1:44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24">
        <f>IF(ISERROR(AH163/J163),0,AH163/J163)</f>
        <v>0</v>
      </c>
      <c r="AJ163" s="224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</row>
    <row r="164" spans="1:44" ht="12.75" customHeight="1" x14ac:dyDescent="0.25">
      <c r="A164" s="571" t="s">
        <v>72</v>
      </c>
      <c r="B164" s="572"/>
      <c r="C164" s="572"/>
      <c r="D164" s="572"/>
      <c r="E164" s="573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208"/>
      <c r="AJ164" s="208"/>
    </row>
    <row r="165" spans="1:44" ht="12.75" hidden="1" customHeight="1" outlineLevel="1" x14ac:dyDescent="0.25">
      <c r="A165" s="22">
        <v>1</v>
      </c>
      <c r="B165" s="23"/>
      <c r="C165" s="101"/>
      <c r="D165" s="98"/>
      <c r="E165" s="102"/>
      <c r="F165" s="102"/>
      <c r="G165" s="102"/>
      <c r="H165" s="98"/>
      <c r="I165" s="98"/>
      <c r="J165" s="265"/>
      <c r="K165" s="93"/>
      <c r="L165" s="102"/>
      <c r="M165" s="28"/>
      <c r="N165" s="28"/>
      <c r="O165" s="28"/>
      <c r="P165" s="102"/>
      <c r="Q165" s="102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30">
        <f>IF(ISERROR(AH165/J165),0,AH165/J165)</f>
        <v>0</v>
      </c>
      <c r="AJ165" s="30">
        <f t="shared" ref="AJ165:AJ174" si="105">IF(ISERROR(AH165/$AH$191),"-",AH165/$AH$191)</f>
        <v>0</v>
      </c>
      <c r="AK165" s="11"/>
      <c r="AL165" s="11"/>
      <c r="AM165" s="11"/>
      <c r="AN165" s="11"/>
      <c r="AO165" s="11"/>
      <c r="AP165" s="11"/>
      <c r="AQ165" s="11"/>
      <c r="AR165" s="11"/>
    </row>
    <row r="166" spans="1:44" ht="12.75" hidden="1" customHeight="1" outlineLevel="1" x14ac:dyDescent="0.25">
      <c r="A166" s="22">
        <v>2</v>
      </c>
      <c r="B166" s="23"/>
      <c r="C166" s="90"/>
      <c r="D166" s="99"/>
      <c r="E166" s="103"/>
      <c r="F166" s="103"/>
      <c r="G166" s="103"/>
      <c r="H166" s="99"/>
      <c r="I166" s="99"/>
      <c r="J166" s="265"/>
      <c r="K166" s="104"/>
      <c r="L166" s="103"/>
      <c r="M166" s="28"/>
      <c r="N166" s="28"/>
      <c r="O166" s="28"/>
      <c r="P166" s="103"/>
      <c r="Q166" s="103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30">
        <f t="shared" ref="AI166:AI174" si="110">IF(ISERROR(AH166/J166),0,AH166/J166)</f>
        <v>0</v>
      </c>
      <c r="AJ166" s="30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</row>
    <row r="167" spans="1:44" ht="12.75" hidden="1" customHeight="1" outlineLevel="1" x14ac:dyDescent="0.25">
      <c r="A167" s="22">
        <v>3</v>
      </c>
      <c r="B167" s="23"/>
      <c r="C167" s="90"/>
      <c r="D167" s="99"/>
      <c r="E167" s="103"/>
      <c r="F167" s="103"/>
      <c r="G167" s="103"/>
      <c r="H167" s="99"/>
      <c r="I167" s="99"/>
      <c r="J167" s="265"/>
      <c r="K167" s="104"/>
      <c r="L167" s="103"/>
      <c r="M167" s="28"/>
      <c r="N167" s="28"/>
      <c r="O167" s="28"/>
      <c r="P167" s="103"/>
      <c r="Q167" s="103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30">
        <f t="shared" si="110"/>
        <v>0</v>
      </c>
      <c r="AJ167" s="30">
        <f t="shared" si="105"/>
        <v>0</v>
      </c>
    </row>
    <row r="168" spans="1:44" ht="12.75" hidden="1" customHeight="1" outlineLevel="1" x14ac:dyDescent="0.25">
      <c r="A168" s="22">
        <v>4</v>
      </c>
      <c r="B168" s="23"/>
      <c r="C168" s="90"/>
      <c r="D168" s="99"/>
      <c r="E168" s="103"/>
      <c r="F168" s="103"/>
      <c r="G168" s="103"/>
      <c r="H168" s="99"/>
      <c r="I168" s="99"/>
      <c r="J168" s="265"/>
      <c r="K168" s="104"/>
      <c r="L168" s="103"/>
      <c r="M168" s="28"/>
      <c r="N168" s="28"/>
      <c r="O168" s="28"/>
      <c r="P168" s="103"/>
      <c r="Q168" s="103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30">
        <f t="shared" si="110"/>
        <v>0</v>
      </c>
      <c r="AJ168" s="30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</row>
    <row r="169" spans="1:44" ht="12.75" hidden="1" customHeight="1" outlineLevel="1" x14ac:dyDescent="0.25">
      <c r="A169" s="22">
        <v>5</v>
      </c>
      <c r="B169" s="23"/>
      <c r="C169" s="90"/>
      <c r="D169" s="99"/>
      <c r="E169" s="103"/>
      <c r="F169" s="103"/>
      <c r="G169" s="103"/>
      <c r="H169" s="99"/>
      <c r="I169" s="99"/>
      <c r="J169" s="265"/>
      <c r="K169" s="104"/>
      <c r="L169" s="103"/>
      <c r="M169" s="28"/>
      <c r="N169" s="28"/>
      <c r="O169" s="28"/>
      <c r="P169" s="103"/>
      <c r="Q169" s="103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30">
        <f t="shared" si="110"/>
        <v>0</v>
      </c>
      <c r="AJ169" s="30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</row>
    <row r="170" spans="1:44" ht="12.75" hidden="1" customHeight="1" outlineLevel="1" x14ac:dyDescent="0.25">
      <c r="A170" s="22">
        <v>6</v>
      </c>
      <c r="B170" s="23"/>
      <c r="C170" s="90"/>
      <c r="D170" s="99"/>
      <c r="E170" s="103"/>
      <c r="F170" s="103"/>
      <c r="G170" s="103"/>
      <c r="H170" s="99"/>
      <c r="I170" s="99"/>
      <c r="J170" s="265"/>
      <c r="K170" s="104"/>
      <c r="L170" s="103"/>
      <c r="M170" s="28"/>
      <c r="N170" s="28"/>
      <c r="O170" s="28"/>
      <c r="P170" s="103"/>
      <c r="Q170" s="103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30">
        <f t="shared" si="110"/>
        <v>0</v>
      </c>
      <c r="AJ170" s="30">
        <f t="shared" si="105"/>
        <v>0</v>
      </c>
    </row>
    <row r="171" spans="1:44" ht="12.75" hidden="1" customHeight="1" outlineLevel="1" x14ac:dyDescent="0.25">
      <c r="A171" s="22">
        <v>7</v>
      </c>
      <c r="B171" s="23"/>
      <c r="C171" s="90"/>
      <c r="D171" s="99"/>
      <c r="E171" s="103"/>
      <c r="F171" s="103"/>
      <c r="G171" s="103"/>
      <c r="H171" s="99"/>
      <c r="I171" s="99"/>
      <c r="J171" s="265"/>
      <c r="K171" s="104"/>
      <c r="L171" s="103"/>
      <c r="M171" s="28"/>
      <c r="N171" s="28"/>
      <c r="O171" s="28"/>
      <c r="P171" s="103"/>
      <c r="Q171" s="103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30">
        <f t="shared" si="110"/>
        <v>0</v>
      </c>
      <c r="AJ171" s="30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</row>
    <row r="172" spans="1:44" ht="12.75" hidden="1" customHeight="1" outlineLevel="1" x14ac:dyDescent="0.25">
      <c r="A172" s="22">
        <v>8</v>
      </c>
      <c r="B172" s="23"/>
      <c r="C172" s="90"/>
      <c r="D172" s="99"/>
      <c r="E172" s="103"/>
      <c r="F172" s="103"/>
      <c r="G172" s="103"/>
      <c r="H172" s="99"/>
      <c r="I172" s="99"/>
      <c r="J172" s="265"/>
      <c r="K172" s="104"/>
      <c r="L172" s="103"/>
      <c r="M172" s="28"/>
      <c r="N172" s="28"/>
      <c r="O172" s="28"/>
      <c r="P172" s="103"/>
      <c r="Q172" s="103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30">
        <f t="shared" si="110"/>
        <v>0</v>
      </c>
      <c r="AJ172" s="30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</row>
    <row r="173" spans="1:44" ht="12.75" hidden="1" customHeight="1" outlineLevel="1" x14ac:dyDescent="0.25">
      <c r="A173" s="22">
        <v>9</v>
      </c>
      <c r="B173" s="23"/>
      <c r="C173" s="90"/>
      <c r="D173" s="99"/>
      <c r="E173" s="103"/>
      <c r="F173" s="103"/>
      <c r="G173" s="103"/>
      <c r="H173" s="99"/>
      <c r="I173" s="99"/>
      <c r="J173" s="265"/>
      <c r="K173" s="104"/>
      <c r="L173" s="103"/>
      <c r="M173" s="28"/>
      <c r="N173" s="28"/>
      <c r="O173" s="28"/>
      <c r="P173" s="103"/>
      <c r="Q173" s="103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30">
        <f t="shared" si="110"/>
        <v>0</v>
      </c>
      <c r="AJ173" s="30">
        <f t="shared" si="105"/>
        <v>0</v>
      </c>
    </row>
    <row r="174" spans="1:44" ht="12.75" hidden="1" customHeight="1" outlineLevel="1" x14ac:dyDescent="0.25">
      <c r="A174" s="22">
        <v>10</v>
      </c>
      <c r="B174" s="23"/>
      <c r="C174" s="90"/>
      <c r="D174" s="99"/>
      <c r="E174" s="103"/>
      <c r="F174" s="103"/>
      <c r="G174" s="103"/>
      <c r="H174" s="99"/>
      <c r="I174" s="99"/>
      <c r="J174" s="265"/>
      <c r="K174" s="105"/>
      <c r="L174" s="103"/>
      <c r="M174" s="28"/>
      <c r="N174" s="28"/>
      <c r="O174" s="28"/>
      <c r="P174" s="103"/>
      <c r="Q174" s="103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30">
        <f t="shared" si="110"/>
        <v>0</v>
      </c>
      <c r="AJ174" s="30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</row>
    <row r="175" spans="1:44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24">
        <f>IF(ISERROR(AH175/J175),0,AH175/J175)</f>
        <v>0</v>
      </c>
      <c r="AJ175" s="224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</row>
    <row r="176" spans="1:44" ht="12.75" customHeight="1" x14ac:dyDescent="0.25">
      <c r="A176" s="571" t="s">
        <v>74</v>
      </c>
      <c r="B176" s="572"/>
      <c r="C176" s="572"/>
      <c r="D176" s="572"/>
      <c r="E176" s="573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208"/>
      <c r="AJ176" s="208"/>
    </row>
    <row r="177" spans="1:44" ht="12.75" hidden="1" customHeight="1" outlineLevel="1" x14ac:dyDescent="0.25">
      <c r="A177" s="22">
        <v>1</v>
      </c>
      <c r="B177" s="23"/>
      <c r="C177" s="101"/>
      <c r="D177" s="98"/>
      <c r="E177" s="102"/>
      <c r="F177" s="102"/>
      <c r="G177" s="102"/>
      <c r="H177" s="98"/>
      <c r="I177" s="98"/>
      <c r="J177" s="265"/>
      <c r="K177" s="93"/>
      <c r="L177" s="102"/>
      <c r="M177" s="28"/>
      <c r="N177" s="28"/>
      <c r="O177" s="28"/>
      <c r="P177" s="102"/>
      <c r="Q177" s="102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30">
        <f>IF(ISERROR(AH177/J177),0,AH177/J177)</f>
        <v>0</v>
      </c>
      <c r="AJ177" s="30">
        <f t="shared" ref="AJ177:AJ186" si="113">IF(ISERROR(AH177/$AH$191),"-",AH177/$AH$191)</f>
        <v>0</v>
      </c>
      <c r="AK177" s="11"/>
      <c r="AL177" s="11"/>
      <c r="AM177" s="11"/>
      <c r="AN177" s="11"/>
      <c r="AO177" s="11"/>
      <c r="AP177" s="11"/>
      <c r="AQ177" s="11"/>
      <c r="AR177" s="11"/>
    </row>
    <row r="178" spans="1:44" ht="12.75" hidden="1" customHeight="1" outlineLevel="1" x14ac:dyDescent="0.25">
      <c r="A178" s="22">
        <v>2</v>
      </c>
      <c r="B178" s="23"/>
      <c r="C178" s="90"/>
      <c r="D178" s="99"/>
      <c r="E178" s="103"/>
      <c r="F178" s="103"/>
      <c r="G178" s="103"/>
      <c r="H178" s="99"/>
      <c r="I178" s="99"/>
      <c r="J178" s="265"/>
      <c r="K178" s="104"/>
      <c r="L178" s="103"/>
      <c r="M178" s="28"/>
      <c r="N178" s="28"/>
      <c r="O178" s="28"/>
      <c r="P178" s="103"/>
      <c r="Q178" s="103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30">
        <f t="shared" ref="AI178:AI186" si="118">IF(ISERROR(AH178/J178),0,AH178/J178)</f>
        <v>0</v>
      </c>
      <c r="AJ178" s="30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</row>
    <row r="179" spans="1:44" ht="12.75" hidden="1" customHeight="1" outlineLevel="1" x14ac:dyDescent="0.25">
      <c r="A179" s="22">
        <v>3</v>
      </c>
      <c r="B179" s="23"/>
      <c r="C179" s="90"/>
      <c r="D179" s="99"/>
      <c r="E179" s="103"/>
      <c r="F179" s="103"/>
      <c r="G179" s="103"/>
      <c r="H179" s="99"/>
      <c r="I179" s="99"/>
      <c r="J179" s="265"/>
      <c r="K179" s="104"/>
      <c r="L179" s="103"/>
      <c r="M179" s="28"/>
      <c r="N179" s="28"/>
      <c r="O179" s="28"/>
      <c r="P179" s="103"/>
      <c r="Q179" s="103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30">
        <f t="shared" si="118"/>
        <v>0</v>
      </c>
      <c r="AJ179" s="30">
        <f t="shared" si="113"/>
        <v>0</v>
      </c>
    </row>
    <row r="180" spans="1:44" ht="12.75" hidden="1" customHeight="1" outlineLevel="1" x14ac:dyDescent="0.25">
      <c r="A180" s="22">
        <v>4</v>
      </c>
      <c r="B180" s="23"/>
      <c r="C180" s="90"/>
      <c r="D180" s="99"/>
      <c r="E180" s="103"/>
      <c r="F180" s="103"/>
      <c r="G180" s="103"/>
      <c r="H180" s="99"/>
      <c r="I180" s="99"/>
      <c r="J180" s="265"/>
      <c r="K180" s="104"/>
      <c r="L180" s="103"/>
      <c r="M180" s="28"/>
      <c r="N180" s="28"/>
      <c r="O180" s="28"/>
      <c r="P180" s="103"/>
      <c r="Q180" s="103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30">
        <f t="shared" si="118"/>
        <v>0</v>
      </c>
      <c r="AJ180" s="30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</row>
    <row r="181" spans="1:44" ht="12.75" hidden="1" customHeight="1" outlineLevel="1" x14ac:dyDescent="0.25">
      <c r="A181" s="22">
        <v>5</v>
      </c>
      <c r="B181" s="23"/>
      <c r="C181" s="90"/>
      <c r="D181" s="99"/>
      <c r="E181" s="103"/>
      <c r="F181" s="103"/>
      <c r="G181" s="103"/>
      <c r="H181" s="99"/>
      <c r="I181" s="99"/>
      <c r="J181" s="265"/>
      <c r="K181" s="104"/>
      <c r="L181" s="103"/>
      <c r="M181" s="28"/>
      <c r="N181" s="28"/>
      <c r="O181" s="28"/>
      <c r="P181" s="103"/>
      <c r="Q181" s="103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30">
        <f t="shared" si="118"/>
        <v>0</v>
      </c>
      <c r="AJ181" s="30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</row>
    <row r="182" spans="1:44" ht="12.75" hidden="1" customHeight="1" outlineLevel="1" x14ac:dyDescent="0.25">
      <c r="A182" s="22">
        <v>6</v>
      </c>
      <c r="B182" s="23"/>
      <c r="C182" s="90"/>
      <c r="D182" s="99"/>
      <c r="E182" s="103"/>
      <c r="F182" s="103"/>
      <c r="G182" s="103"/>
      <c r="H182" s="99"/>
      <c r="I182" s="99"/>
      <c r="J182" s="265"/>
      <c r="K182" s="104"/>
      <c r="L182" s="103"/>
      <c r="M182" s="28"/>
      <c r="N182" s="28"/>
      <c r="O182" s="28"/>
      <c r="P182" s="103"/>
      <c r="Q182" s="103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30">
        <f t="shared" si="118"/>
        <v>0</v>
      </c>
      <c r="AJ182" s="30">
        <f t="shared" si="113"/>
        <v>0</v>
      </c>
    </row>
    <row r="183" spans="1:44" ht="12.75" hidden="1" customHeight="1" outlineLevel="1" x14ac:dyDescent="0.25">
      <c r="A183" s="22">
        <v>7</v>
      </c>
      <c r="B183" s="23"/>
      <c r="C183" s="90"/>
      <c r="D183" s="99"/>
      <c r="E183" s="103"/>
      <c r="F183" s="103"/>
      <c r="G183" s="103"/>
      <c r="H183" s="99"/>
      <c r="I183" s="99"/>
      <c r="J183" s="265"/>
      <c r="K183" s="104"/>
      <c r="L183" s="103"/>
      <c r="M183" s="28"/>
      <c r="N183" s="28"/>
      <c r="O183" s="28"/>
      <c r="P183" s="103"/>
      <c r="Q183" s="103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30">
        <f t="shared" si="118"/>
        <v>0</v>
      </c>
      <c r="AJ183" s="30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</row>
    <row r="184" spans="1:44" ht="12.75" hidden="1" customHeight="1" outlineLevel="1" x14ac:dyDescent="0.25">
      <c r="A184" s="22">
        <v>8</v>
      </c>
      <c r="B184" s="23"/>
      <c r="C184" s="90"/>
      <c r="D184" s="99"/>
      <c r="E184" s="103"/>
      <c r="F184" s="103"/>
      <c r="G184" s="103"/>
      <c r="H184" s="99"/>
      <c r="I184" s="99"/>
      <c r="J184" s="265"/>
      <c r="K184" s="104"/>
      <c r="L184" s="103"/>
      <c r="M184" s="28"/>
      <c r="N184" s="28"/>
      <c r="O184" s="28"/>
      <c r="P184" s="103"/>
      <c r="Q184" s="103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30">
        <f t="shared" si="118"/>
        <v>0</v>
      </c>
      <c r="AJ184" s="30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</row>
    <row r="185" spans="1:44" ht="12.75" hidden="1" customHeight="1" outlineLevel="1" x14ac:dyDescent="0.25">
      <c r="A185" s="22">
        <v>9</v>
      </c>
      <c r="B185" s="23"/>
      <c r="C185" s="90"/>
      <c r="D185" s="99"/>
      <c r="E185" s="103"/>
      <c r="F185" s="103"/>
      <c r="G185" s="103"/>
      <c r="H185" s="99"/>
      <c r="I185" s="99"/>
      <c r="J185" s="265"/>
      <c r="K185" s="104"/>
      <c r="L185" s="103"/>
      <c r="M185" s="28"/>
      <c r="N185" s="28"/>
      <c r="O185" s="28"/>
      <c r="P185" s="103"/>
      <c r="Q185" s="103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30">
        <f t="shared" si="118"/>
        <v>0</v>
      </c>
      <c r="AJ185" s="30">
        <f t="shared" si="113"/>
        <v>0</v>
      </c>
    </row>
    <row r="186" spans="1:44" ht="12.75" hidden="1" customHeight="1" outlineLevel="1" x14ac:dyDescent="0.25">
      <c r="A186" s="22">
        <v>10</v>
      </c>
      <c r="B186" s="23"/>
      <c r="C186" s="90"/>
      <c r="D186" s="99"/>
      <c r="E186" s="103"/>
      <c r="F186" s="103"/>
      <c r="G186" s="103"/>
      <c r="H186" s="99"/>
      <c r="I186" s="99"/>
      <c r="J186" s="265"/>
      <c r="K186" s="105"/>
      <c r="L186" s="103"/>
      <c r="M186" s="28"/>
      <c r="N186" s="28"/>
      <c r="O186" s="28"/>
      <c r="P186" s="103"/>
      <c r="Q186" s="103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30">
        <f t="shared" si="118"/>
        <v>0</v>
      </c>
      <c r="AJ186" s="30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</row>
    <row r="187" spans="1:44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24">
        <f>IF(ISERROR(AH187/J187),0,AH187/J187)</f>
        <v>0</v>
      </c>
      <c r="AJ187" s="224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</row>
    <row r="188" spans="1:44" ht="12.75" customHeight="1" x14ac:dyDescent="0.25">
      <c r="A188" s="571" t="s">
        <v>76</v>
      </c>
      <c r="B188" s="572"/>
      <c r="C188" s="572"/>
      <c r="D188" s="572"/>
      <c r="E188" s="573"/>
      <c r="F188" s="16"/>
      <c r="G188" s="5"/>
      <c r="H188" s="17"/>
      <c r="I188" s="17"/>
      <c r="J188" s="593">
        <v>372963000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208"/>
      <c r="AJ188" s="208"/>
    </row>
    <row r="189" spans="1:44" ht="24.95" customHeight="1" outlineLevel="1" x14ac:dyDescent="0.25">
      <c r="A189" s="23">
        <v>1</v>
      </c>
      <c r="B189" s="23"/>
      <c r="C189" s="286" t="s">
        <v>77</v>
      </c>
      <c r="D189" s="316">
        <v>44795</v>
      </c>
      <c r="E189" s="94" t="s">
        <v>78</v>
      </c>
      <c r="F189" s="94" t="s">
        <v>88</v>
      </c>
      <c r="G189" s="85" t="s">
        <v>80</v>
      </c>
      <c r="H189" s="61"/>
      <c r="I189" s="2"/>
      <c r="J189" s="613"/>
      <c r="K189" s="243">
        <v>372963000</v>
      </c>
      <c r="L189" s="3" t="s">
        <v>81</v>
      </c>
      <c r="M189" s="51"/>
      <c r="N189" s="87"/>
      <c r="O189" s="51"/>
      <c r="P189" s="85"/>
      <c r="Q189" s="85"/>
      <c r="R189" s="28"/>
      <c r="S189" s="28"/>
      <c r="T189" s="28"/>
      <c r="U189" s="29">
        <f>SUM(R190:T190)</f>
        <v>0</v>
      </c>
      <c r="V189" s="28"/>
      <c r="W189" s="28"/>
      <c r="X189" s="28"/>
      <c r="Y189" s="29">
        <f>SUM(V189:X189)</f>
        <v>0</v>
      </c>
      <c r="Z189" s="28"/>
      <c r="AA189" s="28">
        <v>261073400</v>
      </c>
      <c r="AB189" s="28"/>
      <c r="AC189" s="29">
        <f>SUM(Z189:AB189)</f>
        <v>261073400</v>
      </c>
      <c r="AD189" s="28"/>
      <c r="AE189" s="28"/>
      <c r="AF189" s="28">
        <v>111888600</v>
      </c>
      <c r="AG189" s="29">
        <f>SUM(AD189:AF189)</f>
        <v>111888600</v>
      </c>
      <c r="AH189" s="29">
        <f>+U189+Y189+AC189+AG189</f>
        <v>372962000</v>
      </c>
      <c r="AI189" s="30">
        <f>IF(ISERROR(AH189/J188),0,AH189/J188)</f>
        <v>0.99999731876888587</v>
      </c>
      <c r="AJ189" s="30">
        <f>IF(ISERROR(AH189/$AH$191),"-",AH189/$AH$191)</f>
        <v>1</v>
      </c>
      <c r="AK189" s="11"/>
      <c r="AL189" s="11"/>
      <c r="AM189" s="11"/>
      <c r="AN189" s="11"/>
      <c r="AO189" s="11"/>
      <c r="AP189" s="11"/>
      <c r="AQ189" s="11"/>
      <c r="AR189" s="11"/>
    </row>
    <row r="190" spans="1:44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372963000</v>
      </c>
      <c r="K190" s="222">
        <f>SUM(K189:K189)</f>
        <v>372963000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 t="shared" ref="R190:AH190" si="120">SUM(R189:R189)</f>
        <v>0</v>
      </c>
      <c r="S190" s="222">
        <f t="shared" si="120"/>
        <v>0</v>
      </c>
      <c r="T190" s="222">
        <f t="shared" si="120"/>
        <v>0</v>
      </c>
      <c r="U190" s="222">
        <f t="shared" si="120"/>
        <v>0</v>
      </c>
      <c r="V190" s="222">
        <f t="shared" si="120"/>
        <v>0</v>
      </c>
      <c r="W190" s="222">
        <f t="shared" si="120"/>
        <v>0</v>
      </c>
      <c r="X190" s="222">
        <f t="shared" si="120"/>
        <v>0</v>
      </c>
      <c r="Y190" s="222">
        <f t="shared" si="120"/>
        <v>0</v>
      </c>
      <c r="Z190" s="222">
        <f t="shared" si="120"/>
        <v>0</v>
      </c>
      <c r="AA190" s="222">
        <f t="shared" si="120"/>
        <v>261073400</v>
      </c>
      <c r="AB190" s="222">
        <f t="shared" si="120"/>
        <v>0</v>
      </c>
      <c r="AC190" s="222">
        <f t="shared" si="120"/>
        <v>261073400</v>
      </c>
      <c r="AD190" s="222">
        <f t="shared" si="120"/>
        <v>0</v>
      </c>
      <c r="AE190" s="222">
        <f t="shared" si="120"/>
        <v>0</v>
      </c>
      <c r="AF190" s="222">
        <f t="shared" si="120"/>
        <v>111888600</v>
      </c>
      <c r="AG190" s="222">
        <f t="shared" si="120"/>
        <v>111888600</v>
      </c>
      <c r="AH190" s="222">
        <f t="shared" si="120"/>
        <v>372962000</v>
      </c>
      <c r="AI190" s="224">
        <f>IF(ISERROR(AH190/J190),0,AH190/J190)</f>
        <v>0.99999731876888587</v>
      </c>
      <c r="AJ190" s="224">
        <f>IF(ISERROR(AH190/$AH$191),0,AH190/$AH$191)</f>
        <v>1</v>
      </c>
      <c r="AK190" s="11"/>
      <c r="AL190" s="11"/>
      <c r="AM190" s="11"/>
      <c r="AN190" s="11"/>
      <c r="AO190" s="11"/>
      <c r="AP190" s="11"/>
      <c r="AQ190" s="11"/>
      <c r="AR190" s="11"/>
    </row>
    <row r="191" spans="1:44" ht="15" customHeight="1" x14ac:dyDescent="0.25">
      <c r="A191" s="568" t="s">
        <v>83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372963000</v>
      </c>
      <c r="K191" s="225">
        <f>+K19+K31+K43+K55+K67+K79+K91+K103+K115+K127+K139+K151+K187+K163+K175+K190</f>
        <v>372963000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1">+R19+R31+R43+R55+R67+R79+R91+R103+R115+R127+R139+R151+R187+R163+R175+R190</f>
        <v>0</v>
      </c>
      <c r="S191" s="225">
        <f t="shared" si="121"/>
        <v>0</v>
      </c>
      <c r="T191" s="225">
        <f t="shared" si="121"/>
        <v>0</v>
      </c>
      <c r="U191" s="225">
        <f t="shared" si="121"/>
        <v>0</v>
      </c>
      <c r="V191" s="225">
        <f t="shared" si="121"/>
        <v>0</v>
      </c>
      <c r="W191" s="225">
        <f t="shared" si="121"/>
        <v>0</v>
      </c>
      <c r="X191" s="225">
        <f t="shared" si="121"/>
        <v>0</v>
      </c>
      <c r="Y191" s="225">
        <f t="shared" si="121"/>
        <v>0</v>
      </c>
      <c r="Z191" s="225">
        <f t="shared" si="121"/>
        <v>0</v>
      </c>
      <c r="AA191" s="225">
        <f t="shared" si="121"/>
        <v>261073400</v>
      </c>
      <c r="AB191" s="225">
        <f t="shared" si="121"/>
        <v>0</v>
      </c>
      <c r="AC191" s="225">
        <f t="shared" si="121"/>
        <v>261073400</v>
      </c>
      <c r="AD191" s="225">
        <f t="shared" si="121"/>
        <v>0</v>
      </c>
      <c r="AE191" s="225">
        <f t="shared" si="121"/>
        <v>0</v>
      </c>
      <c r="AF191" s="225">
        <f t="shared" si="121"/>
        <v>111888600</v>
      </c>
      <c r="AG191" s="225">
        <f t="shared" si="121"/>
        <v>111888600</v>
      </c>
      <c r="AH191" s="225">
        <f t="shared" si="121"/>
        <v>372962000</v>
      </c>
      <c r="AI191" s="228">
        <f>IF(ISERROR(AH191/J191),0,AH191/J191)</f>
        <v>0.99999731876888587</v>
      </c>
      <c r="AJ191" s="228">
        <f>IF(ISERROR(AH191/$AH$191),0,AH191/$AH$191)</f>
        <v>1</v>
      </c>
    </row>
    <row r="192" spans="1:44" x14ac:dyDescent="0.25">
      <c r="J192" s="41"/>
      <c r="R192" s="41"/>
      <c r="S192" s="41"/>
      <c r="T192" s="41"/>
      <c r="V192" s="41"/>
      <c r="W192" s="41"/>
      <c r="X192" s="41"/>
      <c r="Z192" s="41"/>
      <c r="AA192" s="41"/>
      <c r="AB192" s="41"/>
      <c r="AD192" s="41"/>
      <c r="AE192" s="41"/>
      <c r="AF192" s="41"/>
      <c r="AK192" s="11"/>
      <c r="AL192" s="11"/>
      <c r="AM192" s="11"/>
      <c r="AN192" s="11"/>
      <c r="AO192" s="11"/>
      <c r="AP192" s="11"/>
      <c r="AQ192" s="11"/>
      <c r="AR192" s="11"/>
    </row>
    <row r="193" spans="1:44" x14ac:dyDescent="0.25">
      <c r="J193" s="41"/>
      <c r="R193" s="41"/>
      <c r="S193" s="41"/>
      <c r="T193" s="41"/>
      <c r="V193" s="41"/>
      <c r="W193" s="41"/>
      <c r="X193" s="41"/>
      <c r="Z193" s="41"/>
      <c r="AA193" s="41"/>
      <c r="AB193" s="41"/>
      <c r="AD193" s="41"/>
      <c r="AE193" s="41"/>
      <c r="AF193" s="41"/>
      <c r="AK193" s="11"/>
      <c r="AL193" s="11"/>
      <c r="AM193" s="11"/>
      <c r="AN193" s="11"/>
      <c r="AO193" s="11"/>
      <c r="AP193" s="11"/>
      <c r="AQ193" s="11"/>
      <c r="AR193" s="11"/>
    </row>
    <row r="194" spans="1:44" ht="15" x14ac:dyDescent="0.25">
      <c r="J194" s="242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44" x14ac:dyDescent="0.25">
      <c r="J195" s="41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44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44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44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44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44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44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44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44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44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44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44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44" s="12" customFormat="1" x14ac:dyDescent="0.25">
      <c r="A208" s="14"/>
      <c r="B208" s="15"/>
      <c r="C208" s="15"/>
      <c r="D208" s="15"/>
      <c r="E208" s="14"/>
      <c r="F208" s="14"/>
      <c r="G208" s="15"/>
      <c r="H208" s="15"/>
      <c r="I208" s="15"/>
      <c r="J208" s="41"/>
      <c r="K208" s="41"/>
      <c r="L208" s="14"/>
      <c r="M208" s="15"/>
      <c r="N208" s="15"/>
      <c r="O208" s="15"/>
      <c r="P208" s="15"/>
      <c r="Q208" s="42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  <c r="AI208" s="13"/>
      <c r="AJ208" s="13"/>
      <c r="AK208" s="14"/>
      <c r="AL208" s="14"/>
      <c r="AM208" s="14"/>
      <c r="AN208" s="14"/>
      <c r="AO208" s="14"/>
      <c r="AP208" s="14"/>
      <c r="AQ208" s="14"/>
      <c r="AR208" s="14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0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92:O102 O80:O90 O68:O78 O104:O114 O44:O54 O32:O42 O20:O30 O188:O189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 E189:G189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">
      <formula1>255</formula1>
    </dataValidation>
    <dataValidation type="decimal" allowBlank="1" showInputMessage="1" showErrorMessage="1" errorTitle="Sólo números" error="Sólo ingresar números sin letras_x000a_" sqref="M117 M59:N66 M106:N114 M189 M118:N126 V189:X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 Z189:AB189 AD189:AF189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2"/>
  <sheetViews>
    <sheetView topLeftCell="A9" zoomScaleNormal="100" workbookViewId="0"/>
  </sheetViews>
  <sheetFormatPr baseColWidth="10" defaultColWidth="11.42578125" defaultRowHeight="12.75" outlineLevelCol="1" x14ac:dyDescent="0.25"/>
  <cols>
    <col min="1" max="1" width="47.7109375" style="15" bestFit="1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+'24-03-340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+'24-03-340 Ind. Proy'!A5:U5</f>
        <v>24-03-340 "Programa de Apoyo Integral al Adulto Mayor"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+'24-03-340 Ind. Proy'!J21</f>
        <v>124829538</v>
      </c>
      <c r="C8" s="9">
        <f>+'24-03-340 Ind. Proy'!K21</f>
        <v>124829538</v>
      </c>
      <c r="D8" s="9">
        <f>+'24-03-340 Ind. Proy'!M21</f>
        <v>0</v>
      </c>
      <c r="E8" s="9">
        <f>+'24-03-340 Ind. Proy'!N21</f>
        <v>0</v>
      </c>
      <c r="F8" s="9">
        <f>+'24-03-340 Ind. Proy'!O21</f>
        <v>0</v>
      </c>
      <c r="G8" s="9">
        <f>+'24-03-340 Ind. Proy'!R21</f>
        <v>0</v>
      </c>
      <c r="H8" s="9">
        <f>+'24-03-340 Ind. Proy'!S21</f>
        <v>0</v>
      </c>
      <c r="I8" s="9">
        <f>+'24-03-340 Ind. Proy'!T21</f>
        <v>0</v>
      </c>
      <c r="J8" s="9">
        <f>+'24-03-340 Ind. Proy'!U21</f>
        <v>0</v>
      </c>
      <c r="K8" s="9">
        <f>+'24-03-340 Ind. Proy'!V21</f>
        <v>0</v>
      </c>
      <c r="L8" s="9">
        <f>+'24-03-340 Ind. Proy'!W21</f>
        <v>0</v>
      </c>
      <c r="M8" s="9">
        <f>+'24-03-340 Ind. Proy'!X21</f>
        <v>0</v>
      </c>
      <c r="N8" s="9">
        <f>+'24-03-340 Ind. Proy'!Y21</f>
        <v>0</v>
      </c>
      <c r="O8" s="9">
        <f>+'24-03-340 Ind. Proy'!Z21</f>
        <v>0</v>
      </c>
      <c r="P8" s="9">
        <f>+'24-03-340 Ind. Proy'!AA21</f>
        <v>0</v>
      </c>
      <c r="Q8" s="9">
        <f>+'24-03-340 Ind. Proy'!AB21</f>
        <v>0</v>
      </c>
      <c r="R8" s="9">
        <f>+'24-03-340 Ind. Proy'!AC21</f>
        <v>0</v>
      </c>
      <c r="S8" s="9">
        <f>+'24-03-340 Ind. Proy'!AD21</f>
        <v>0</v>
      </c>
      <c r="T8" s="9">
        <f>+'24-03-340 Ind. Proy'!AE21</f>
        <v>57508119</v>
      </c>
      <c r="U8" s="9">
        <f>+'24-03-340 Ind. Proy'!AF21</f>
        <v>67321419</v>
      </c>
      <c r="V8" s="9">
        <f>+'24-03-340 Ind. Proy'!AG21</f>
        <v>124829538</v>
      </c>
      <c r="W8" s="9">
        <f>+'24-03-340 Ind. Proy'!AH21</f>
        <v>124829538</v>
      </c>
      <c r="X8" s="109">
        <f>+'24-03-340 Ind. Proy'!AI21</f>
        <v>1</v>
      </c>
      <c r="Y8" s="109">
        <f>+'24-03-340 Ind. Proy'!AJ21</f>
        <v>1.3165347192888489E-2</v>
      </c>
    </row>
    <row r="9" spans="1:25" ht="24.75" customHeight="1" x14ac:dyDescent="0.25">
      <c r="A9" s="43" t="s">
        <v>48</v>
      </c>
      <c r="B9" s="9">
        <f>+'24-03-340 Ind. Proy'!J33</f>
        <v>158259861</v>
      </c>
      <c r="C9" s="9">
        <f>+'24-03-340 Ind. Proy'!K33</f>
        <v>158259861</v>
      </c>
      <c r="D9" s="9">
        <f>+'24-03-340 Ind. Proy'!M33</f>
        <v>0</v>
      </c>
      <c r="E9" s="9">
        <f>+'24-03-340 Ind. Proy'!N33</f>
        <v>0</v>
      </c>
      <c r="F9" s="9">
        <f>+'24-03-340 Ind. Proy'!O33</f>
        <v>0</v>
      </c>
      <c r="G9" s="9">
        <f>+'24-03-340 Ind. Proy'!R33</f>
        <v>0</v>
      </c>
      <c r="H9" s="9">
        <f>+'24-03-340 Ind. Proy'!S33</f>
        <v>0</v>
      </c>
      <c r="I9" s="9">
        <f>+'24-03-340 Ind. Proy'!T33</f>
        <v>0</v>
      </c>
      <c r="J9" s="9">
        <f>+'24-03-340 Ind. Proy'!U33</f>
        <v>0</v>
      </c>
      <c r="K9" s="9">
        <f>+'24-03-340 Ind. Proy'!V33</f>
        <v>0</v>
      </c>
      <c r="L9" s="9">
        <f>+'24-03-340 Ind. Proy'!W33</f>
        <v>0</v>
      </c>
      <c r="M9" s="9">
        <f>+'24-03-340 Ind. Proy'!X33</f>
        <v>0</v>
      </c>
      <c r="N9" s="9">
        <f>+'24-03-340 Ind. Proy'!Y33</f>
        <v>0</v>
      </c>
      <c r="O9" s="9">
        <f>+'24-03-340 Ind. Proy'!Z33</f>
        <v>0</v>
      </c>
      <c r="P9" s="9">
        <f>+'24-03-340 Ind. Proy'!AA33</f>
        <v>0</v>
      </c>
      <c r="Q9" s="9">
        <f>+'24-03-340 Ind. Proy'!AB33</f>
        <v>0</v>
      </c>
      <c r="R9" s="9">
        <f>+'24-03-340 Ind. Proy'!AC33</f>
        <v>0</v>
      </c>
      <c r="S9" s="9">
        <f>+'24-03-340 Ind. Proy'!AD33</f>
        <v>0</v>
      </c>
      <c r="T9" s="9">
        <f>+'24-03-340 Ind. Proy'!AE33</f>
        <v>0</v>
      </c>
      <c r="U9" s="9">
        <f>+'24-03-340 Ind. Proy'!AF33</f>
        <v>158259861</v>
      </c>
      <c r="V9" s="9">
        <f>+'24-03-340 Ind. Proy'!AG33</f>
        <v>158259861</v>
      </c>
      <c r="W9" s="9">
        <f>+'24-03-340 Ind. Proy'!AH33</f>
        <v>158259861</v>
      </c>
      <c r="X9" s="109">
        <f>+'24-03-340 Ind. Proy'!AI33</f>
        <v>1</v>
      </c>
      <c r="Y9" s="109">
        <f>+'24-03-340 Ind. Proy'!AJ33</f>
        <v>1.669112976099673E-2</v>
      </c>
    </row>
    <row r="10" spans="1:25" ht="24.75" customHeight="1" x14ac:dyDescent="0.25">
      <c r="A10" s="43" t="s">
        <v>50</v>
      </c>
      <c r="B10" s="9">
        <f>+'24-03-340 Ind. Proy'!J53</f>
        <v>188563549</v>
      </c>
      <c r="C10" s="9">
        <f>+'24-03-340 Ind. Proy'!K53</f>
        <v>188563549</v>
      </c>
      <c r="D10" s="9">
        <f>+'24-03-340 Ind. Proy'!M53</f>
        <v>0</v>
      </c>
      <c r="E10" s="9">
        <f>+'24-03-340 Ind. Proy'!N53</f>
        <v>0</v>
      </c>
      <c r="F10" s="9">
        <f>+'24-03-340 Ind. Proy'!O53</f>
        <v>0</v>
      </c>
      <c r="G10" s="9">
        <f>+'24-03-340 Ind. Proy'!R53</f>
        <v>0</v>
      </c>
      <c r="H10" s="9">
        <f>+'24-03-340 Ind. Proy'!S53</f>
        <v>0</v>
      </c>
      <c r="I10" s="9">
        <f>+'24-03-340 Ind. Proy'!T53</f>
        <v>0</v>
      </c>
      <c r="J10" s="9">
        <f ca="1">+'24-03-340 Ind. Proy'!U53</f>
        <v>0</v>
      </c>
      <c r="K10" s="9">
        <f>+'24-03-340 Ind. Proy'!V53</f>
        <v>0</v>
      </c>
      <c r="L10" s="9">
        <f>+'24-03-340 Ind. Proy'!W53</f>
        <v>0</v>
      </c>
      <c r="M10" s="9">
        <f>+'24-03-340 Ind. Proy'!X53</f>
        <v>0</v>
      </c>
      <c r="N10" s="9">
        <f>+'24-03-340 Ind. Proy'!Y53</f>
        <v>0</v>
      </c>
      <c r="O10" s="9">
        <f>+'24-03-340 Ind. Proy'!Z53</f>
        <v>0</v>
      </c>
      <c r="P10" s="9">
        <f>+'24-03-340 Ind. Proy'!AA53</f>
        <v>0</v>
      </c>
      <c r="Q10" s="9">
        <f>+'24-03-340 Ind. Proy'!AB53</f>
        <v>0</v>
      </c>
      <c r="R10" s="9">
        <f>+'24-03-340 Ind. Proy'!AC53</f>
        <v>0</v>
      </c>
      <c r="S10" s="9">
        <f>+'24-03-340 Ind. Proy'!AD53</f>
        <v>0</v>
      </c>
      <c r="T10" s="9">
        <f>+'24-03-340 Ind. Proy'!AE53</f>
        <v>0</v>
      </c>
      <c r="U10" s="9">
        <f>+'24-03-340 Ind. Proy'!AF53</f>
        <v>188563549</v>
      </c>
      <c r="V10" s="9">
        <f>+'24-03-340 Ind. Proy'!AG53</f>
        <v>188563549</v>
      </c>
      <c r="W10" s="9">
        <f>+'24-03-340 Ind. Proy'!AH53</f>
        <v>188563549</v>
      </c>
      <c r="X10" s="109">
        <f>+'24-03-340 Ind. Proy'!AI53</f>
        <v>1</v>
      </c>
      <c r="Y10" s="109">
        <f>+'24-03-340 Ind. Proy'!AJ53</f>
        <v>1.9887156760191173E-2</v>
      </c>
    </row>
    <row r="11" spans="1:25" ht="24.75" customHeight="1" x14ac:dyDescent="0.25">
      <c r="A11" s="43" t="s">
        <v>52</v>
      </c>
      <c r="B11" s="9">
        <f>+'24-03-340 Ind. Proy'!J85</f>
        <v>410693352</v>
      </c>
      <c r="C11" s="9">
        <f>+'24-03-340 Ind. Proy'!K85</f>
        <v>410693352</v>
      </c>
      <c r="D11" s="9">
        <f>+'24-03-340 Ind. Proy'!M85</f>
        <v>0</v>
      </c>
      <c r="E11" s="9">
        <f>+'24-03-340 Ind. Proy'!N85</f>
        <v>0</v>
      </c>
      <c r="F11" s="9">
        <f>+'24-03-340 Ind. Proy'!O85</f>
        <v>0</v>
      </c>
      <c r="G11" s="9">
        <f>+'24-03-340 Ind. Proy'!R85</f>
        <v>0</v>
      </c>
      <c r="H11" s="9">
        <f>+'24-03-340 Ind. Proy'!S85</f>
        <v>0</v>
      </c>
      <c r="I11" s="9">
        <f>+'24-03-340 Ind. Proy'!T85</f>
        <v>0</v>
      </c>
      <c r="J11" s="9">
        <f>+'24-03-340 Ind. Proy'!U85</f>
        <v>0</v>
      </c>
      <c r="K11" s="9">
        <f>+'24-03-340 Ind. Proy'!V85</f>
        <v>0</v>
      </c>
      <c r="L11" s="9">
        <f>+'24-03-340 Ind. Proy'!W85</f>
        <v>0</v>
      </c>
      <c r="M11" s="9">
        <f>+'24-03-340 Ind. Proy'!X85</f>
        <v>0</v>
      </c>
      <c r="N11" s="9">
        <f>+'24-03-340 Ind. Proy'!Y85</f>
        <v>0</v>
      </c>
      <c r="O11" s="9">
        <f>+'24-03-340 Ind. Proy'!Z85</f>
        <v>0</v>
      </c>
      <c r="P11" s="9">
        <f>+'24-03-340 Ind. Proy'!AA85</f>
        <v>0</v>
      </c>
      <c r="Q11" s="9">
        <f>+'24-03-340 Ind. Proy'!AB85</f>
        <v>0</v>
      </c>
      <c r="R11" s="9">
        <f>+'24-03-340 Ind. Proy'!AC85</f>
        <v>0</v>
      </c>
      <c r="S11" s="9">
        <f>+'24-03-340 Ind. Proy'!AD85</f>
        <v>0</v>
      </c>
      <c r="T11" s="9">
        <f>+'24-03-340 Ind. Proy'!AE85</f>
        <v>0</v>
      </c>
      <c r="U11" s="9">
        <f>+'24-03-340 Ind. Proy'!AF85</f>
        <v>410693352</v>
      </c>
      <c r="V11" s="9">
        <f>+'24-03-340 Ind. Proy'!AG85</f>
        <v>410693352</v>
      </c>
      <c r="W11" s="9">
        <f>+'24-03-340 Ind. Proy'!AH85</f>
        <v>410693352</v>
      </c>
      <c r="X11" s="109">
        <f>+'24-03-340 Ind. Proy'!AI85</f>
        <v>1</v>
      </c>
      <c r="Y11" s="109">
        <f>+'24-03-340 Ind. Proy'!AJ85</f>
        <v>4.331443226915703E-2</v>
      </c>
    </row>
    <row r="12" spans="1:25" ht="24.75" customHeight="1" x14ac:dyDescent="0.25">
      <c r="A12" s="43" t="s">
        <v>54</v>
      </c>
      <c r="B12" s="9">
        <f>+'24-03-340 Ind. Proy'!J147</f>
        <v>886218105</v>
      </c>
      <c r="C12" s="9">
        <f>+'24-03-340 Ind. Proy'!K147</f>
        <v>886218105</v>
      </c>
      <c r="D12" s="9">
        <f>+'24-03-340 Ind. Proy'!M147</f>
        <v>0</v>
      </c>
      <c r="E12" s="9">
        <f>+'24-03-340 Ind. Proy'!N147</f>
        <v>0</v>
      </c>
      <c r="F12" s="9">
        <f>+'24-03-340 Ind. Proy'!O147</f>
        <v>0</v>
      </c>
      <c r="G12" s="9">
        <f>+'24-03-340 Ind. Proy'!R147</f>
        <v>0</v>
      </c>
      <c r="H12" s="9">
        <f>+'24-03-340 Ind. Proy'!S147</f>
        <v>0</v>
      </c>
      <c r="I12" s="9">
        <f>+'24-03-340 Ind. Proy'!T147</f>
        <v>0</v>
      </c>
      <c r="J12" s="9">
        <f>+'24-03-340 Ind. Proy'!U147</f>
        <v>0</v>
      </c>
      <c r="K12" s="9">
        <f>+'24-03-340 Ind. Proy'!V147</f>
        <v>0</v>
      </c>
      <c r="L12" s="9">
        <f>+'24-03-340 Ind. Proy'!W147</f>
        <v>0</v>
      </c>
      <c r="M12" s="9">
        <f>+'24-03-340 Ind. Proy'!X147</f>
        <v>0</v>
      </c>
      <c r="N12" s="9">
        <f>+'24-03-340 Ind. Proy'!Y147</f>
        <v>0</v>
      </c>
      <c r="O12" s="9">
        <f>+'24-03-340 Ind. Proy'!Z147</f>
        <v>0</v>
      </c>
      <c r="P12" s="9">
        <f>+'24-03-340 Ind. Proy'!AA147</f>
        <v>0</v>
      </c>
      <c r="Q12" s="9">
        <f>+'24-03-340 Ind. Proy'!AB147</f>
        <v>0</v>
      </c>
      <c r="R12" s="9">
        <f>+'24-03-340 Ind. Proy'!AC147</f>
        <v>0</v>
      </c>
      <c r="S12" s="9">
        <f>+'24-03-340 Ind. Proy'!AD147</f>
        <v>0</v>
      </c>
      <c r="T12" s="9">
        <f>+'24-03-340 Ind. Proy'!AE147</f>
        <v>0</v>
      </c>
      <c r="U12" s="9">
        <f>+'24-03-340 Ind. Proy'!AF147</f>
        <v>886218105</v>
      </c>
      <c r="V12" s="9">
        <f>+'24-03-340 Ind. Proy'!AG147</f>
        <v>886218105</v>
      </c>
      <c r="W12" s="9">
        <f>+'24-03-340 Ind. Proy'!AH147</f>
        <v>886218105</v>
      </c>
      <c r="X12" s="109">
        <f>+'24-03-340 Ind. Proy'!AI147</f>
        <v>1</v>
      </c>
      <c r="Y12" s="109">
        <f>+'24-03-340 Ind. Proy'!AJ147</f>
        <v>9.3466412099904639E-2</v>
      </c>
    </row>
    <row r="13" spans="1:25" ht="24.75" customHeight="1" x14ac:dyDescent="0.25">
      <c r="A13" s="43" t="s">
        <v>56</v>
      </c>
      <c r="B13" s="9">
        <f>+'24-03-340 Ind. Proy'!J215</f>
        <v>662328655</v>
      </c>
      <c r="C13" s="9">
        <f>+'24-03-340 Ind. Proy'!K215</f>
        <v>662328655</v>
      </c>
      <c r="D13" s="9">
        <f>+'24-03-340 Ind. Proy'!M215</f>
        <v>0</v>
      </c>
      <c r="E13" s="9">
        <f>+'24-03-340 Ind. Proy'!N215</f>
        <v>0</v>
      </c>
      <c r="F13" s="9">
        <f>+'24-03-340 Ind. Proy'!O215</f>
        <v>0</v>
      </c>
      <c r="G13" s="9">
        <f>+'24-03-340 Ind. Proy'!R215</f>
        <v>0</v>
      </c>
      <c r="H13" s="9">
        <f>+'24-03-340 Ind. Proy'!S215</f>
        <v>0</v>
      </c>
      <c r="I13" s="9">
        <f>+'24-03-340 Ind. Proy'!T215</f>
        <v>0</v>
      </c>
      <c r="J13" s="9">
        <f>+'24-03-340 Ind. Proy'!U215</f>
        <v>0</v>
      </c>
      <c r="K13" s="9">
        <f>+'24-03-340 Ind. Proy'!V215</f>
        <v>0</v>
      </c>
      <c r="L13" s="9">
        <f>+'24-03-340 Ind. Proy'!W215</f>
        <v>0</v>
      </c>
      <c r="M13" s="9">
        <f>+'24-03-340 Ind. Proy'!X215</f>
        <v>0</v>
      </c>
      <c r="N13" s="9">
        <f>+'24-03-340 Ind. Proy'!Y215</f>
        <v>0</v>
      </c>
      <c r="O13" s="9">
        <f>+'24-03-340 Ind. Proy'!Z215</f>
        <v>0</v>
      </c>
      <c r="P13" s="9">
        <f>+'24-03-340 Ind. Proy'!AA215</f>
        <v>0</v>
      </c>
      <c r="Q13" s="9">
        <f>+'24-03-340 Ind. Proy'!AB215</f>
        <v>0</v>
      </c>
      <c r="R13" s="9">
        <f>+'24-03-340 Ind. Proy'!AC215</f>
        <v>0</v>
      </c>
      <c r="S13" s="9">
        <f>+'24-03-340 Ind. Proy'!AD215</f>
        <v>0</v>
      </c>
      <c r="T13" s="9">
        <f>+'24-03-340 Ind. Proy'!AE215</f>
        <v>197697852</v>
      </c>
      <c r="U13" s="9">
        <f>+'24-03-340 Ind. Proy'!AF215</f>
        <v>464630803</v>
      </c>
      <c r="V13" s="9">
        <f>+'24-03-340 Ind. Proy'!AG215</f>
        <v>662328655</v>
      </c>
      <c r="W13" s="9">
        <f>+'24-03-340 Ind. Proy'!AH215</f>
        <v>662328655</v>
      </c>
      <c r="X13" s="109">
        <f>+'24-03-340 Ind. Proy'!AI215</f>
        <v>1</v>
      </c>
      <c r="Y13" s="109">
        <f>+'24-03-340 Ind. Proy'!AJ215</f>
        <v>6.9853552601258986E-2</v>
      </c>
    </row>
    <row r="14" spans="1:25" ht="24.75" customHeight="1" x14ac:dyDescent="0.25">
      <c r="A14" s="43" t="s">
        <v>58</v>
      </c>
      <c r="B14" s="9">
        <f>+'24-03-340 Ind. Proy'!J277</f>
        <v>743372704</v>
      </c>
      <c r="C14" s="9">
        <f>+'24-03-340 Ind. Proy'!K277</f>
        <v>743372704</v>
      </c>
      <c r="D14" s="9">
        <f>+'24-03-340 Ind. Proy'!M277</f>
        <v>0</v>
      </c>
      <c r="E14" s="9">
        <f>+'24-03-340 Ind. Proy'!N277</f>
        <v>0</v>
      </c>
      <c r="F14" s="9">
        <f>+'24-03-340 Ind. Proy'!O277</f>
        <v>0</v>
      </c>
      <c r="G14" s="9">
        <f>+'24-03-340 Ind. Proy'!R277</f>
        <v>0</v>
      </c>
      <c r="H14" s="9">
        <f>+'24-03-340 Ind. Proy'!S277</f>
        <v>0</v>
      </c>
      <c r="I14" s="9">
        <f>+'24-03-340 Ind. Proy'!T277</f>
        <v>0</v>
      </c>
      <c r="J14" s="9">
        <f>+'24-03-340 Ind. Proy'!U277</f>
        <v>0</v>
      </c>
      <c r="K14" s="9">
        <f>+'24-03-340 Ind. Proy'!V277</f>
        <v>0</v>
      </c>
      <c r="L14" s="9">
        <f>+'24-03-340 Ind. Proy'!W277</f>
        <v>0</v>
      </c>
      <c r="M14" s="9">
        <f>+'24-03-340 Ind. Proy'!X277</f>
        <v>0</v>
      </c>
      <c r="N14" s="9">
        <f>+'24-03-340 Ind. Proy'!Y277</f>
        <v>0</v>
      </c>
      <c r="O14" s="9">
        <f>+'24-03-340 Ind. Proy'!Z277</f>
        <v>0</v>
      </c>
      <c r="P14" s="9">
        <f>+'24-03-340 Ind. Proy'!AA277</f>
        <v>0</v>
      </c>
      <c r="Q14" s="9">
        <f>+'24-03-340 Ind. Proy'!AB277</f>
        <v>0</v>
      </c>
      <c r="R14" s="9">
        <f>+'24-03-340 Ind. Proy'!AC277</f>
        <v>0</v>
      </c>
      <c r="S14" s="9">
        <f>+'24-03-340 Ind. Proy'!AD277</f>
        <v>0</v>
      </c>
      <c r="T14" s="9">
        <f>+'24-03-340 Ind. Proy'!AE277</f>
        <v>227317580</v>
      </c>
      <c r="U14" s="9">
        <f>+'24-03-340 Ind. Proy'!AF277</f>
        <v>516055124</v>
      </c>
      <c r="V14" s="9">
        <f>+'24-03-340 Ind. Proy'!AG277</f>
        <v>743372704</v>
      </c>
      <c r="W14" s="9">
        <f>+'24-03-340 Ind. Proy'!AH277</f>
        <v>743372704</v>
      </c>
      <c r="X14" s="109">
        <f>+'24-03-340 Ind. Proy'!AI277</f>
        <v>1</v>
      </c>
      <c r="Y14" s="109">
        <f>+'24-03-340 Ind. Proy'!AJ277</f>
        <v>7.8400993055636609E-2</v>
      </c>
    </row>
    <row r="15" spans="1:25" ht="24.75" customHeight="1" x14ac:dyDescent="0.25">
      <c r="A15" s="43" t="s">
        <v>60</v>
      </c>
      <c r="B15" s="9">
        <f>+'24-03-340 Ind. Proy'!J345</f>
        <v>840259553</v>
      </c>
      <c r="C15" s="9">
        <f>+'24-03-340 Ind. Proy'!K345</f>
        <v>840259553</v>
      </c>
      <c r="D15" s="9">
        <f>+'24-03-340 Ind. Proy'!M345</f>
        <v>0</v>
      </c>
      <c r="E15" s="9">
        <f>+'24-03-340 Ind. Proy'!N345</f>
        <v>0</v>
      </c>
      <c r="F15" s="9">
        <f>+'24-03-340 Ind. Proy'!O345</f>
        <v>0</v>
      </c>
      <c r="G15" s="9">
        <f>+'24-03-340 Ind. Proy'!R345</f>
        <v>0</v>
      </c>
      <c r="H15" s="9">
        <f>+'24-03-340 Ind. Proy'!S345</f>
        <v>0</v>
      </c>
      <c r="I15" s="9">
        <f>+'24-03-340 Ind. Proy'!T345</f>
        <v>0</v>
      </c>
      <c r="J15" s="9">
        <f>+'24-03-340 Ind. Proy'!U345</f>
        <v>0</v>
      </c>
      <c r="K15" s="9">
        <f>+'24-03-340 Ind. Proy'!V345</f>
        <v>0</v>
      </c>
      <c r="L15" s="9">
        <f>+'24-03-340 Ind. Proy'!W345</f>
        <v>0</v>
      </c>
      <c r="M15" s="9">
        <f>+'24-03-340 Ind. Proy'!X345</f>
        <v>0</v>
      </c>
      <c r="N15" s="9">
        <f>+'24-03-340 Ind. Proy'!Y345</f>
        <v>0</v>
      </c>
      <c r="O15" s="9">
        <f>+'24-03-340 Ind. Proy'!Z345</f>
        <v>0</v>
      </c>
      <c r="P15" s="9">
        <f>+'24-03-340 Ind. Proy'!AA345</f>
        <v>0</v>
      </c>
      <c r="Q15" s="9">
        <f>+'24-03-340 Ind. Proy'!AB345</f>
        <v>0</v>
      </c>
      <c r="R15" s="9">
        <f>+'24-03-340 Ind. Proy'!AC345</f>
        <v>0</v>
      </c>
      <c r="S15" s="9">
        <f>+'24-03-340 Ind. Proy'!AD345</f>
        <v>0</v>
      </c>
      <c r="T15" s="9">
        <f>+'24-03-340 Ind. Proy'!AE345</f>
        <v>164636718</v>
      </c>
      <c r="U15" s="9">
        <f>+'24-03-340 Ind. Proy'!AF345</f>
        <v>675622835</v>
      </c>
      <c r="V15" s="9">
        <f>+'24-03-340 Ind. Proy'!AG345</f>
        <v>840259553</v>
      </c>
      <c r="W15" s="9">
        <f>+'24-03-340 Ind. Proy'!AH345</f>
        <v>840259553</v>
      </c>
      <c r="X15" s="109">
        <f>+'24-03-340 Ind. Proy'!AI345</f>
        <v>1</v>
      </c>
      <c r="Y15" s="109">
        <f>+'24-03-340 Ind. Proy'!AJ345</f>
        <v>8.8619319791012008E-2</v>
      </c>
    </row>
    <row r="16" spans="1:25" ht="24.75" customHeight="1" x14ac:dyDescent="0.25">
      <c r="A16" s="43" t="s">
        <v>62</v>
      </c>
      <c r="B16" s="9">
        <f>+'24-03-340 Ind. Proy'!J411</f>
        <v>853974652</v>
      </c>
      <c r="C16" s="9">
        <f>+'24-03-340 Ind. Proy'!K411</f>
        <v>853974652</v>
      </c>
      <c r="D16" s="9">
        <f>+'24-03-340 Ind. Proy'!M411</f>
        <v>0</v>
      </c>
      <c r="E16" s="9">
        <f>+'24-03-340 Ind. Proy'!N411</f>
        <v>0</v>
      </c>
      <c r="F16" s="9">
        <f>+'24-03-340 Ind. Proy'!O411</f>
        <v>0</v>
      </c>
      <c r="G16" s="9">
        <f>+'24-03-340 Ind. Proy'!R411</f>
        <v>0</v>
      </c>
      <c r="H16" s="9">
        <f>+'24-03-340 Ind. Proy'!S411</f>
        <v>0</v>
      </c>
      <c r="I16" s="9">
        <f>+'24-03-340 Ind. Proy'!T411</f>
        <v>0</v>
      </c>
      <c r="J16" s="9">
        <f>+'24-03-340 Ind. Proy'!U411</f>
        <v>0</v>
      </c>
      <c r="K16" s="9">
        <f>+'24-03-340 Ind. Proy'!V411</f>
        <v>0</v>
      </c>
      <c r="L16" s="9">
        <f>+'24-03-340 Ind. Proy'!W411</f>
        <v>0</v>
      </c>
      <c r="M16" s="9">
        <f>+'24-03-340 Ind. Proy'!X411</f>
        <v>0</v>
      </c>
      <c r="N16" s="9">
        <f>+'24-03-340 Ind. Proy'!Y411</f>
        <v>0</v>
      </c>
      <c r="O16" s="9">
        <f>+'24-03-340 Ind. Proy'!Z411</f>
        <v>0</v>
      </c>
      <c r="P16" s="9">
        <f>+'24-03-340 Ind. Proy'!AA411</f>
        <v>0</v>
      </c>
      <c r="Q16" s="9">
        <f>+'24-03-340 Ind. Proy'!AB411</f>
        <v>0</v>
      </c>
      <c r="R16" s="9">
        <f>+'24-03-340 Ind. Proy'!AC411</f>
        <v>0</v>
      </c>
      <c r="S16" s="9">
        <f>+'24-03-340 Ind. Proy'!AD411</f>
        <v>0</v>
      </c>
      <c r="T16" s="9">
        <f>+'24-03-340 Ind. Proy'!AE411</f>
        <v>15471352</v>
      </c>
      <c r="U16" s="9">
        <f>+'24-03-340 Ind. Proy'!AF411</f>
        <v>838503300</v>
      </c>
      <c r="V16" s="9">
        <f>+'24-03-340 Ind. Proy'!AG411</f>
        <v>853974652</v>
      </c>
      <c r="W16" s="9">
        <f>+'24-03-340 Ind. Proy'!AH411</f>
        <v>853974652</v>
      </c>
      <c r="X16" s="109">
        <f>+'24-03-340 Ind. Proy'!AI411</f>
        <v>1</v>
      </c>
      <c r="Y16" s="109">
        <f>+'24-03-340 Ind. Proy'!AJ411</f>
        <v>9.006580467762465E-2</v>
      </c>
    </row>
    <row r="17" spans="1:25" ht="24.75" customHeight="1" x14ac:dyDescent="0.25">
      <c r="A17" s="43" t="s">
        <v>64</v>
      </c>
      <c r="B17" s="9">
        <f>+'24-03-340 Ind. Proy'!J473</f>
        <v>667265861</v>
      </c>
      <c r="C17" s="9">
        <f>+'24-03-340 Ind. Proy'!K473</f>
        <v>667265861</v>
      </c>
      <c r="D17" s="9">
        <f>+'24-03-340 Ind. Proy'!M473</f>
        <v>0</v>
      </c>
      <c r="E17" s="9">
        <f>+'24-03-340 Ind. Proy'!N473</f>
        <v>0</v>
      </c>
      <c r="F17" s="9">
        <f>+'24-03-340 Ind. Proy'!O473</f>
        <v>0</v>
      </c>
      <c r="G17" s="9">
        <f>+'24-03-340 Ind. Proy'!R473</f>
        <v>0</v>
      </c>
      <c r="H17" s="9">
        <f>+'24-03-340 Ind. Proy'!S473</f>
        <v>0</v>
      </c>
      <c r="I17" s="9">
        <f>+'24-03-340 Ind. Proy'!T473</f>
        <v>0</v>
      </c>
      <c r="J17" s="9">
        <f>+'24-03-340 Ind. Proy'!U473</f>
        <v>0</v>
      </c>
      <c r="K17" s="9">
        <f>+'24-03-340 Ind. Proy'!V473</f>
        <v>0</v>
      </c>
      <c r="L17" s="9">
        <f>+'24-03-340 Ind. Proy'!W473</f>
        <v>0</v>
      </c>
      <c r="M17" s="9">
        <f>+'24-03-340 Ind. Proy'!X473</f>
        <v>0</v>
      </c>
      <c r="N17" s="9">
        <f>+'24-03-340 Ind. Proy'!Y473</f>
        <v>0</v>
      </c>
      <c r="O17" s="9">
        <f>+'24-03-340 Ind. Proy'!Z473</f>
        <v>0</v>
      </c>
      <c r="P17" s="9">
        <f>+'24-03-340 Ind. Proy'!AA473</f>
        <v>0</v>
      </c>
      <c r="Q17" s="9">
        <f>+'24-03-340 Ind. Proy'!AB473</f>
        <v>0</v>
      </c>
      <c r="R17" s="9">
        <f>+'24-03-340 Ind. Proy'!AC473</f>
        <v>0</v>
      </c>
      <c r="S17" s="9">
        <f>+'24-03-340 Ind. Proy'!AD473</f>
        <v>0</v>
      </c>
      <c r="T17" s="9">
        <f>+'24-03-340 Ind. Proy'!AE473</f>
        <v>0</v>
      </c>
      <c r="U17" s="9">
        <f>+'24-03-340 Ind. Proy'!AF473</f>
        <v>667265861</v>
      </c>
      <c r="V17" s="9">
        <f>+'24-03-340 Ind. Proy'!AG473</f>
        <v>667265861</v>
      </c>
      <c r="W17" s="9">
        <f>+'24-03-340 Ind. Proy'!AH473</f>
        <v>667265861</v>
      </c>
      <c r="X17" s="109">
        <f>+'24-03-340 Ind. Proy'!AI412</f>
        <v>0</v>
      </c>
      <c r="Y17" s="109">
        <f>+'24-03-340 Ind. Proy'!AJ412</f>
        <v>0</v>
      </c>
    </row>
    <row r="18" spans="1:25" ht="24.75" customHeight="1" x14ac:dyDescent="0.25">
      <c r="A18" s="43" t="s">
        <v>66</v>
      </c>
      <c r="B18" s="9">
        <f>+'24-03-340 Ind. Proy'!J488</f>
        <v>127556577</v>
      </c>
      <c r="C18" s="9">
        <f>+'24-03-340 Ind. Proy'!K488</f>
        <v>127556577</v>
      </c>
      <c r="D18" s="9">
        <f>+'24-03-340 Ind. Proy'!M488</f>
        <v>0</v>
      </c>
      <c r="E18" s="9">
        <f>+'24-03-340 Ind. Proy'!N488</f>
        <v>0</v>
      </c>
      <c r="F18" s="9">
        <f>+'24-03-340 Ind. Proy'!O488</f>
        <v>0</v>
      </c>
      <c r="G18" s="9">
        <f>+'24-03-340 Ind. Proy'!R488</f>
        <v>0</v>
      </c>
      <c r="H18" s="9">
        <f>+'24-03-340 Ind. Proy'!S488</f>
        <v>0</v>
      </c>
      <c r="I18" s="9">
        <f>+'24-03-340 Ind. Proy'!T488</f>
        <v>0</v>
      </c>
      <c r="J18" s="9">
        <f>+'24-03-340 Ind. Proy'!U488</f>
        <v>0</v>
      </c>
      <c r="K18" s="9">
        <f>+'24-03-340 Ind. Proy'!V488</f>
        <v>0</v>
      </c>
      <c r="L18" s="9">
        <f>+'24-03-340 Ind. Proy'!W488</f>
        <v>0</v>
      </c>
      <c r="M18" s="9">
        <f>+'24-03-340 Ind. Proy'!X488</f>
        <v>0</v>
      </c>
      <c r="N18" s="9">
        <f>+'24-03-340 Ind. Proy'!Y488</f>
        <v>0</v>
      </c>
      <c r="O18" s="9">
        <f>+'24-03-340 Ind. Proy'!Z488</f>
        <v>0</v>
      </c>
      <c r="P18" s="9">
        <f>+'24-03-340 Ind. Proy'!AA488</f>
        <v>0</v>
      </c>
      <c r="Q18" s="9">
        <f>+'24-03-340 Ind. Proy'!AB488</f>
        <v>0</v>
      </c>
      <c r="R18" s="9">
        <f>+'24-03-340 Ind. Proy'!AC488</f>
        <v>0</v>
      </c>
      <c r="S18" s="9">
        <f>+'24-03-340 Ind. Proy'!AD488</f>
        <v>0</v>
      </c>
      <c r="T18" s="9">
        <f>+'24-03-340 Ind. Proy'!AE488</f>
        <v>127556577</v>
      </c>
      <c r="U18" s="9">
        <f>+'24-03-340 Ind. Proy'!AF488</f>
        <v>0</v>
      </c>
      <c r="V18" s="9">
        <f>+'24-03-340 Ind. Proy'!AG488</f>
        <v>127556577</v>
      </c>
      <c r="W18" s="9">
        <f>+'24-03-340 Ind. Proy'!AH488</f>
        <v>127556577</v>
      </c>
      <c r="X18" s="109">
        <f>+'24-03-340 Ind. Proy'!AI413</f>
        <v>1.513639553635129E-2</v>
      </c>
      <c r="Y18" s="109">
        <f>+'24-03-340 Ind. Proy'!AJ488</f>
        <v>1.3452958729538953E-2</v>
      </c>
    </row>
    <row r="19" spans="1:25" ht="24.75" customHeight="1" x14ac:dyDescent="0.25">
      <c r="A19" s="43" t="s">
        <v>68</v>
      </c>
      <c r="B19" s="9">
        <f>+'24-03-340 Ind. Proy'!J494</f>
        <v>80758847</v>
      </c>
      <c r="C19" s="9">
        <f>+'24-03-340 Ind. Proy'!K494</f>
        <v>80758847</v>
      </c>
      <c r="D19" s="9">
        <f>+'24-03-340 Ind. Proy'!M494</f>
        <v>0</v>
      </c>
      <c r="E19" s="9">
        <f>+'24-03-340 Ind. Proy'!N494</f>
        <v>0</v>
      </c>
      <c r="F19" s="9">
        <f>+'24-03-340 Ind. Proy'!O494</f>
        <v>0</v>
      </c>
      <c r="G19" s="9">
        <f>+'24-03-340 Ind. Proy'!R494</f>
        <v>0</v>
      </c>
      <c r="H19" s="9">
        <f>+'24-03-340 Ind. Proy'!S494</f>
        <v>0</v>
      </c>
      <c r="I19" s="9">
        <f>+'24-03-340 Ind. Proy'!T494</f>
        <v>0</v>
      </c>
      <c r="J19" s="9">
        <f>+'24-03-340 Ind. Proy'!U494</f>
        <v>0</v>
      </c>
      <c r="K19" s="9">
        <f>+'24-03-340 Ind. Proy'!V494</f>
        <v>0</v>
      </c>
      <c r="L19" s="9">
        <f>+'24-03-340 Ind. Proy'!W494</f>
        <v>0</v>
      </c>
      <c r="M19" s="9">
        <f>+'24-03-340 Ind. Proy'!X494</f>
        <v>0</v>
      </c>
      <c r="N19" s="9">
        <f>+'24-03-340 Ind. Proy'!Y494</f>
        <v>0</v>
      </c>
      <c r="O19" s="9">
        <f>+'24-03-340 Ind. Proy'!Z494</f>
        <v>0</v>
      </c>
      <c r="P19" s="9">
        <f>+'24-03-340 Ind. Proy'!AA494</f>
        <v>0</v>
      </c>
      <c r="Q19" s="9">
        <f>+'24-03-340 Ind. Proy'!AB494</f>
        <v>0</v>
      </c>
      <c r="R19" s="9">
        <f>+'24-03-340 Ind. Proy'!AC494</f>
        <v>0</v>
      </c>
      <c r="S19" s="9">
        <f>+'24-03-340 Ind. Proy'!AD494</f>
        <v>0</v>
      </c>
      <c r="T19" s="9">
        <f>+'24-03-340 Ind. Proy'!AE494</f>
        <v>0</v>
      </c>
      <c r="U19" s="9">
        <f>+'24-03-340 Ind. Proy'!AF494</f>
        <v>80758847</v>
      </c>
      <c r="V19" s="9">
        <f>+'24-03-340 Ind. Proy'!AG494</f>
        <v>80758847</v>
      </c>
      <c r="W19" s="9">
        <f>+'24-03-340 Ind. Proy'!AH494</f>
        <v>80758847</v>
      </c>
      <c r="X19" s="109">
        <f>+'24-03-340 Ind. Proy'!AI494</f>
        <v>1</v>
      </c>
      <c r="Y19" s="109">
        <f>+'24-03-340 Ind. Proy'!AJ494</f>
        <v>8.5173611685750283E-3</v>
      </c>
    </row>
    <row r="20" spans="1:25" ht="24.75" customHeight="1" x14ac:dyDescent="0.25">
      <c r="A20" s="44" t="s">
        <v>70</v>
      </c>
      <c r="B20" s="9">
        <f>+'24-03-340 Ind. Proy'!J520</f>
        <v>296029317</v>
      </c>
      <c r="C20" s="9">
        <f>+'24-03-340 Ind. Proy'!K520</f>
        <v>296029317</v>
      </c>
      <c r="D20" s="9">
        <f>+'24-03-340 Ind. Proy'!M520</f>
        <v>0</v>
      </c>
      <c r="E20" s="9">
        <f>+'24-03-340 Ind. Proy'!N520</f>
        <v>0</v>
      </c>
      <c r="F20" s="9">
        <f>+'24-03-340 Ind. Proy'!O520</f>
        <v>0</v>
      </c>
      <c r="G20" s="9">
        <f>+'24-03-340 Ind. Proy'!R520</f>
        <v>0</v>
      </c>
      <c r="H20" s="9">
        <f>+'24-03-340 Ind. Proy'!S520</f>
        <v>0</v>
      </c>
      <c r="I20" s="9">
        <f>+'24-03-340 Ind. Proy'!T520</f>
        <v>0</v>
      </c>
      <c r="J20" s="9">
        <f>+'24-03-340 Ind. Proy'!U520</f>
        <v>0</v>
      </c>
      <c r="K20" s="9">
        <f>+'24-03-340 Ind. Proy'!V520</f>
        <v>0</v>
      </c>
      <c r="L20" s="9">
        <f>+'24-03-340 Ind. Proy'!W520</f>
        <v>0</v>
      </c>
      <c r="M20" s="9">
        <f>+'24-03-340 Ind. Proy'!X520</f>
        <v>0</v>
      </c>
      <c r="N20" s="9">
        <f>+'24-03-340 Ind. Proy'!Y520</f>
        <v>0</v>
      </c>
      <c r="O20" s="9">
        <f>+'24-03-340 Ind. Proy'!Z520</f>
        <v>0</v>
      </c>
      <c r="P20" s="9">
        <f>+'24-03-340 Ind. Proy'!AA520</f>
        <v>0</v>
      </c>
      <c r="Q20" s="9">
        <f>+'24-03-340 Ind. Proy'!AB520</f>
        <v>0</v>
      </c>
      <c r="R20" s="9">
        <f>+'24-03-340 Ind. Proy'!AC520</f>
        <v>0</v>
      </c>
      <c r="S20" s="9">
        <f>+'24-03-340 Ind. Proy'!AD520</f>
        <v>41226253</v>
      </c>
      <c r="T20" s="9">
        <f>+'24-03-340 Ind. Proy'!AE520</f>
        <v>40271301</v>
      </c>
      <c r="U20" s="9">
        <f>+'24-03-340 Ind. Proy'!AF520</f>
        <v>214531763</v>
      </c>
      <c r="V20" s="9">
        <f>+'24-03-340 Ind. Proy'!AG520</f>
        <v>296029317</v>
      </c>
      <c r="W20" s="9">
        <f>+'24-03-340 Ind. Proy'!AH520</f>
        <v>296029317</v>
      </c>
      <c r="X20" s="109">
        <f>+'24-03-340 Ind. Proy'!AI520</f>
        <v>1</v>
      </c>
      <c r="Y20" s="109">
        <f>+'24-03-340 Ind. Proy'!AJ520</f>
        <v>3.1221206134550032E-2</v>
      </c>
    </row>
    <row r="21" spans="1:25" ht="24.75" customHeight="1" x14ac:dyDescent="0.25">
      <c r="A21" s="44" t="s">
        <v>72</v>
      </c>
      <c r="B21" s="9">
        <f>+'24-03-340 Ind. Proy'!J528</f>
        <v>92085131</v>
      </c>
      <c r="C21" s="9">
        <f>+'24-03-340 Ind. Proy'!K528</f>
        <v>92085131</v>
      </c>
      <c r="D21" s="9">
        <f>+'24-03-340 Ind. Proy'!M528</f>
        <v>0</v>
      </c>
      <c r="E21" s="9">
        <f>+'24-03-340 Ind. Proy'!N528</f>
        <v>0</v>
      </c>
      <c r="F21" s="9">
        <f>+'24-03-340 Ind. Proy'!O528</f>
        <v>0</v>
      </c>
      <c r="G21" s="9">
        <f>+'24-03-340 Ind. Proy'!R528</f>
        <v>0</v>
      </c>
      <c r="H21" s="9">
        <f>+'24-03-340 Ind. Proy'!S528</f>
        <v>0</v>
      </c>
      <c r="I21" s="9">
        <f>+'24-03-340 Ind. Proy'!T528</f>
        <v>0</v>
      </c>
      <c r="J21" s="9">
        <f>+'24-03-340 Ind. Proy'!U528</f>
        <v>0</v>
      </c>
      <c r="K21" s="9">
        <f>+'24-03-340 Ind. Proy'!V528</f>
        <v>0</v>
      </c>
      <c r="L21" s="9">
        <f>+'24-03-340 Ind. Proy'!W528</f>
        <v>0</v>
      </c>
      <c r="M21" s="9">
        <f>+'24-03-340 Ind. Proy'!X528</f>
        <v>0</v>
      </c>
      <c r="N21" s="9">
        <f>+'24-03-340 Ind. Proy'!Y528</f>
        <v>0</v>
      </c>
      <c r="O21" s="9">
        <f>+'24-03-340 Ind. Proy'!Z528</f>
        <v>0</v>
      </c>
      <c r="P21" s="9">
        <f>+'24-03-340 Ind. Proy'!AA528</f>
        <v>0</v>
      </c>
      <c r="Q21" s="9">
        <f>+'24-03-340 Ind. Proy'!AB528</f>
        <v>0</v>
      </c>
      <c r="R21" s="9">
        <f>+'24-03-340 Ind. Proy'!AC528</f>
        <v>0</v>
      </c>
      <c r="S21" s="9">
        <f>+'24-03-340 Ind. Proy'!AD528</f>
        <v>0</v>
      </c>
      <c r="T21" s="9">
        <f>+'24-03-340 Ind. Proy'!AE528</f>
        <v>44995131</v>
      </c>
      <c r="U21" s="9">
        <f>+'24-03-340 Ind. Proy'!AF528</f>
        <v>47090000</v>
      </c>
      <c r="V21" s="9">
        <f>+'24-03-340 Ind. Proy'!AG528</f>
        <v>92085131</v>
      </c>
      <c r="W21" s="9">
        <f>+'24-03-340 Ind. Proy'!AH528</f>
        <v>92085131</v>
      </c>
      <c r="X21" s="109">
        <f>+'24-03-340 Ind. Proy'!AI528</f>
        <v>1</v>
      </c>
      <c r="Y21" s="109">
        <f>+'24-03-340 Ind. Proy'!AJ528</f>
        <v>9.7119058545071177E-3</v>
      </c>
    </row>
    <row r="22" spans="1:25" ht="24.75" customHeight="1" x14ac:dyDescent="0.25">
      <c r="A22" s="44" t="s">
        <v>617</v>
      </c>
      <c r="B22" s="9">
        <f>+'24-03-340 Ind. Proy'!J572</f>
        <v>436409901</v>
      </c>
      <c r="C22" s="9">
        <f>+'24-03-340 Ind. Proy'!K572</f>
        <v>436409901</v>
      </c>
      <c r="D22" s="9">
        <f>+'24-03-340 Ind. Proy'!M529</f>
        <v>0</v>
      </c>
      <c r="E22" s="9">
        <f>+'24-03-340 Ind. Proy'!N529</f>
        <v>0</v>
      </c>
      <c r="F22" s="9">
        <f>+'24-03-340 Ind. Proy'!O529</f>
        <v>0</v>
      </c>
      <c r="G22" s="9">
        <f>+'24-03-340 Ind. Proy'!R529</f>
        <v>0</v>
      </c>
      <c r="H22" s="9">
        <f>+'24-03-340 Ind. Proy'!S529</f>
        <v>0</v>
      </c>
      <c r="I22" s="9">
        <f>+'24-03-340 Ind. Proy'!T529</f>
        <v>0</v>
      </c>
      <c r="J22" s="9">
        <f>+'24-03-340 Ind. Proy'!U572</f>
        <v>0</v>
      </c>
      <c r="K22" s="9">
        <f>+'24-03-340 Ind. Proy'!V529</f>
        <v>0</v>
      </c>
      <c r="L22" s="9">
        <f>+'24-03-340 Ind. Proy'!W529</f>
        <v>0</v>
      </c>
      <c r="M22" s="9">
        <f>+'24-03-340 Ind. Proy'!X529</f>
        <v>0</v>
      </c>
      <c r="N22" s="9">
        <f>+'24-03-340 Ind. Proy'!Y572</f>
        <v>0</v>
      </c>
      <c r="O22" s="9">
        <f>+'24-03-340 Ind. Proy'!Z529</f>
        <v>0</v>
      </c>
      <c r="P22" s="9">
        <f>+'24-03-340 Ind. Proy'!AA529</f>
        <v>0</v>
      </c>
      <c r="Q22" s="9">
        <f>+'24-03-340 Ind. Proy'!AB529</f>
        <v>0</v>
      </c>
      <c r="R22" s="9">
        <f>+'24-03-340 Ind. Proy'!AC572</f>
        <v>139061735</v>
      </c>
      <c r="S22" s="9">
        <f>+'24-03-340 Ind. Proy'!AD529</f>
        <v>0</v>
      </c>
      <c r="T22" s="9">
        <f>+'24-03-340 Ind. Proy'!AE529</f>
        <v>0</v>
      </c>
      <c r="U22" s="9">
        <f>+'24-03-340 Ind. Proy'!AF529</f>
        <v>0</v>
      </c>
      <c r="V22" s="9">
        <f>+'24-03-340 Ind. Proy'!AG572</f>
        <v>297348166</v>
      </c>
      <c r="W22" s="9">
        <f>+'24-03-340 Ind. Proy'!AH572</f>
        <v>436409901</v>
      </c>
      <c r="X22" s="109">
        <f>+'24-03-340 Ind. Proy'!AI572</f>
        <v>1</v>
      </c>
      <c r="Y22" s="109">
        <f>+'24-03-340 Ind. Proy'!AJ572</f>
        <v>4.6026669305457922E-2</v>
      </c>
    </row>
    <row r="23" spans="1:25" ht="24.75" customHeight="1" x14ac:dyDescent="0.25">
      <c r="A23" s="44" t="s">
        <v>74</v>
      </c>
      <c r="B23" s="9">
        <f>+'24-03-340 Ind. Proy'!J671</f>
        <v>2281742397</v>
      </c>
      <c r="C23" s="9">
        <f>+'24-03-340 Ind. Proy'!K671</f>
        <v>2281742397</v>
      </c>
      <c r="D23" s="9">
        <f>+'24-03-340 Ind. Proy'!M671</f>
        <v>0</v>
      </c>
      <c r="E23" s="9">
        <f>+'24-03-340 Ind. Proy'!N671</f>
        <v>0</v>
      </c>
      <c r="F23" s="9">
        <f>+'24-03-340 Ind. Proy'!O671</f>
        <v>0</v>
      </c>
      <c r="G23" s="9">
        <f>+'24-03-340 Ind. Proy'!R671</f>
        <v>0</v>
      </c>
      <c r="H23" s="9">
        <f>+'24-03-340 Ind. Proy'!S671</f>
        <v>0</v>
      </c>
      <c r="I23" s="9">
        <f>+'24-03-340 Ind. Proy'!T671</f>
        <v>0</v>
      </c>
      <c r="J23" s="9">
        <f>+'24-03-340 Ind. Proy'!U671</f>
        <v>0</v>
      </c>
      <c r="K23" s="9">
        <f>+'24-03-340 Ind. Proy'!V671</f>
        <v>0</v>
      </c>
      <c r="L23" s="9">
        <f>+'24-03-340 Ind. Proy'!W671</f>
        <v>0</v>
      </c>
      <c r="M23" s="9">
        <f>+'24-03-340 Ind. Proy'!X671</f>
        <v>0</v>
      </c>
      <c r="N23" s="9">
        <f>+'24-03-340 Ind. Proy'!Y671</f>
        <v>0</v>
      </c>
      <c r="O23" s="9">
        <f>+'24-03-340 Ind. Proy'!Z671</f>
        <v>0</v>
      </c>
      <c r="P23" s="9">
        <f>+'24-03-340 Ind. Proy'!AA671</f>
        <v>0</v>
      </c>
      <c r="Q23" s="9">
        <f>+'24-03-340 Ind. Proy'!AB671</f>
        <v>0</v>
      </c>
      <c r="R23" s="9">
        <f>+'24-03-340 Ind. Proy'!AC671</f>
        <v>0</v>
      </c>
      <c r="S23" s="9">
        <f>+'24-03-340 Ind. Proy'!AD671</f>
        <v>0</v>
      </c>
      <c r="T23" s="9">
        <f>+'24-03-340 Ind. Proy'!AE671</f>
        <v>134265936</v>
      </c>
      <c r="U23" s="9">
        <f>+'24-03-340 Ind. Proy'!AF671</f>
        <v>2147476461</v>
      </c>
      <c r="V23" s="9">
        <f>+'24-03-340 Ind. Proy'!AG671</f>
        <v>2281742397</v>
      </c>
      <c r="W23" s="9">
        <f>+'24-03-340 Ind. Proy'!AH671</f>
        <v>2281742397</v>
      </c>
      <c r="X23" s="109">
        <f>+'24-03-340 Ind. Proy'!AI671</f>
        <v>1</v>
      </c>
      <c r="Y23" s="109">
        <f>+'24-03-340 Ind. Proy'!AJ671</f>
        <v>0.24064761708273408</v>
      </c>
    </row>
    <row r="24" spans="1:25" ht="24.75" customHeight="1" x14ac:dyDescent="0.25">
      <c r="A24" s="45" t="s">
        <v>76</v>
      </c>
      <c r="B24" s="9">
        <f>+'24-03-340 Ind. Proy'!J675</f>
        <v>640811000</v>
      </c>
      <c r="C24" s="9">
        <f>+'24-03-340 Ind. Proy'!K675</f>
        <v>640811000</v>
      </c>
      <c r="D24" s="9">
        <f>+'24-03-340 Ind. Proy'!M675</f>
        <v>0</v>
      </c>
      <c r="E24" s="9">
        <f>+'24-03-340 Ind. Proy'!N675</f>
        <v>0</v>
      </c>
      <c r="F24" s="9">
        <f>+'24-03-340 Ind. Proy'!O675</f>
        <v>0</v>
      </c>
      <c r="G24" s="9">
        <f>+'24-03-340 Ind. Proy'!R675</f>
        <v>0</v>
      </c>
      <c r="H24" s="9">
        <f>+'24-03-340 Ind. Proy'!S675</f>
        <v>0</v>
      </c>
      <c r="I24" s="9">
        <f>+'24-03-340 Ind. Proy'!T675</f>
        <v>360500000</v>
      </c>
      <c r="J24" s="9">
        <f>+'24-03-340 Ind. Proy'!U675</f>
        <v>360500000</v>
      </c>
      <c r="K24" s="9">
        <f>+'24-03-340 Ind. Proy'!V675</f>
        <v>0</v>
      </c>
      <c r="L24" s="9">
        <f>+'24-03-340 Ind. Proy'!W675</f>
        <v>0</v>
      </c>
      <c r="M24" s="9">
        <f>+'24-03-340 Ind. Proy'!X675</f>
        <v>0</v>
      </c>
      <c r="N24" s="9">
        <f>+'24-03-340 Ind. Proy'!Y675</f>
        <v>0</v>
      </c>
      <c r="O24" s="9">
        <f>+'24-03-340 Ind. Proy'!Z675</f>
        <v>0</v>
      </c>
      <c r="P24" s="9">
        <f>+'24-03-340 Ind. Proy'!AA675</f>
        <v>0</v>
      </c>
      <c r="Q24" s="9">
        <f>+'24-03-340 Ind. Proy'!AB675</f>
        <v>0</v>
      </c>
      <c r="R24" s="9">
        <f>+'24-03-340 Ind. Proy'!AC675</f>
        <v>0</v>
      </c>
      <c r="S24" s="9">
        <f>+'24-03-340 Ind. Proy'!AD675</f>
        <v>0</v>
      </c>
      <c r="T24" s="9">
        <f>+'24-03-340 Ind. Proy'!AE675</f>
        <v>0</v>
      </c>
      <c r="U24" s="9">
        <f>+'24-03-340 Ind. Proy'!AF675</f>
        <v>270826594</v>
      </c>
      <c r="V24" s="9">
        <f>+'24-03-340 Ind. Proy'!AG675</f>
        <v>270826594</v>
      </c>
      <c r="W24" s="9">
        <f>+'24-03-340 Ind. Proy'!AH675</f>
        <v>631326594</v>
      </c>
      <c r="X24" s="109">
        <f>+'24-03-340 Ind. Proy'!AI675</f>
        <v>0.98519937079731779</v>
      </c>
      <c r="Y24" s="109">
        <f>+'24-03-340 Ind. Proy'!AJ675</f>
        <v>6.6583870574877482E-2</v>
      </c>
    </row>
    <row r="25" spans="1:25" ht="20.45" customHeight="1" x14ac:dyDescent="0.25">
      <c r="A25" s="537" t="s">
        <v>1312</v>
      </c>
      <c r="B25" s="222">
        <f t="shared" ref="B25:W25" si="0">SUM(B8:B24)</f>
        <v>9491159000</v>
      </c>
      <c r="C25" s="222">
        <f t="shared" si="0"/>
        <v>9491159000</v>
      </c>
      <c r="D25" s="222">
        <f t="shared" si="0"/>
        <v>0</v>
      </c>
      <c r="E25" s="222">
        <f>SUM(E8:E24)</f>
        <v>0</v>
      </c>
      <c r="F25" s="222">
        <f t="shared" si="0"/>
        <v>0</v>
      </c>
      <c r="G25" s="222">
        <f t="shared" si="0"/>
        <v>0</v>
      </c>
      <c r="H25" s="222">
        <f t="shared" si="0"/>
        <v>0</v>
      </c>
      <c r="I25" s="222">
        <f t="shared" si="0"/>
        <v>360500000</v>
      </c>
      <c r="J25" s="222">
        <f t="shared" ca="1" si="0"/>
        <v>360500000</v>
      </c>
      <c r="K25" s="222">
        <f t="shared" si="0"/>
        <v>0</v>
      </c>
      <c r="L25" s="222">
        <f t="shared" si="0"/>
        <v>0</v>
      </c>
      <c r="M25" s="222">
        <f t="shared" si="0"/>
        <v>0</v>
      </c>
      <c r="N25" s="222">
        <f t="shared" si="0"/>
        <v>0</v>
      </c>
      <c r="O25" s="222">
        <f t="shared" si="0"/>
        <v>0</v>
      </c>
      <c r="P25" s="222">
        <f t="shared" si="0"/>
        <v>0</v>
      </c>
      <c r="Q25" s="222">
        <f t="shared" si="0"/>
        <v>0</v>
      </c>
      <c r="R25" s="222">
        <f t="shared" si="0"/>
        <v>139061735</v>
      </c>
      <c r="S25" s="222">
        <f t="shared" si="0"/>
        <v>41226253</v>
      </c>
      <c r="T25" s="222">
        <f t="shared" si="0"/>
        <v>1009720566</v>
      </c>
      <c r="U25" s="222">
        <f t="shared" si="0"/>
        <v>7633817874</v>
      </c>
      <c r="V25" s="222">
        <f t="shared" si="0"/>
        <v>8982112859</v>
      </c>
      <c r="W25" s="222">
        <f t="shared" si="0"/>
        <v>9481674594</v>
      </c>
      <c r="X25" s="230">
        <f>+'24-03-340 Ind. Proy'!AI676</f>
        <v>0.99900071150425362</v>
      </c>
      <c r="Y25" s="230">
        <f>'24-03-340 Ind. Proy'!AJ676</f>
        <v>1</v>
      </c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R140"/>
  <sheetViews>
    <sheetView topLeftCell="Y84" zoomScale="120" zoomScaleNormal="120" workbookViewId="0">
      <selection activeCell="AK84" sqref="AK84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44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44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44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44" ht="17.25" customHeight="1" x14ac:dyDescent="0.25">
      <c r="A5" s="578" t="s">
        <v>1313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44" s="15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628">
        <v>97200000</v>
      </c>
      <c r="K8" s="83"/>
      <c r="L8" s="153"/>
      <c r="M8" s="263"/>
      <c r="N8" s="19"/>
      <c r="O8" s="19"/>
      <c r="P8" s="151"/>
      <c r="Q8" s="264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44" ht="24.75" customHeight="1" outlineLevel="1" x14ac:dyDescent="0.25">
      <c r="A9" s="23">
        <v>1</v>
      </c>
      <c r="B9" s="23"/>
      <c r="C9" s="286" t="s">
        <v>1314</v>
      </c>
      <c r="D9" s="138">
        <v>44446</v>
      </c>
      <c r="E9" s="158" t="s">
        <v>1315</v>
      </c>
      <c r="F9" s="158" t="s">
        <v>1316</v>
      </c>
      <c r="G9" s="176" t="s">
        <v>1256</v>
      </c>
      <c r="H9" s="99"/>
      <c r="I9" s="99"/>
      <c r="J9" s="676"/>
      <c r="K9" s="79">
        <v>30200000</v>
      </c>
      <c r="L9" s="158"/>
      <c r="M9" s="67"/>
      <c r="N9" s="95"/>
      <c r="O9" s="288"/>
      <c r="P9" s="74"/>
      <c r="Q9" s="74"/>
      <c r="R9" s="95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>
        <v>30200000</v>
      </c>
      <c r="AC9" s="29">
        <f>SUM(Z9:AB9)</f>
        <v>30200000</v>
      </c>
      <c r="AD9" s="28"/>
      <c r="AE9" s="76"/>
      <c r="AF9" s="28"/>
      <c r="AG9" s="29">
        <f>SUM(AD9:AF9)</f>
        <v>0</v>
      </c>
      <c r="AH9" s="29">
        <f t="shared" ref="AH9" si="0">SUM(U9,Y9,AC9,AG9)</f>
        <v>30200000</v>
      </c>
      <c r="AI9" s="109">
        <f>IF(ISERROR(AH9/J8),0,AH9/J8)</f>
        <v>0.31069958847736623</v>
      </c>
      <c r="AJ9" s="109">
        <f>IF(ISERROR(AH9/$AH$123),"-",AH9/$AH$123)</f>
        <v>8.8787492683715837E-3</v>
      </c>
      <c r="AK9" s="11"/>
      <c r="AL9" s="11"/>
      <c r="AM9" s="11"/>
      <c r="AN9" s="11"/>
      <c r="AO9" s="11"/>
      <c r="AP9" s="11"/>
      <c r="AQ9" s="11"/>
      <c r="AR9" s="11"/>
    </row>
    <row r="10" spans="1:44" ht="24.75" customHeight="1" outlineLevel="1" x14ac:dyDescent="0.25">
      <c r="A10" s="23">
        <v>2</v>
      </c>
      <c r="B10" s="23"/>
      <c r="C10" s="176" t="s">
        <v>1317</v>
      </c>
      <c r="D10" s="138">
        <v>44455</v>
      </c>
      <c r="E10" s="158" t="s">
        <v>1318</v>
      </c>
      <c r="F10" s="158" t="s">
        <v>1316</v>
      </c>
      <c r="G10" s="176" t="s">
        <v>1256</v>
      </c>
      <c r="H10" s="99"/>
      <c r="I10" s="99"/>
      <c r="J10" s="677"/>
      <c r="K10" s="79">
        <v>67000000</v>
      </c>
      <c r="L10" s="158"/>
      <c r="M10" s="67"/>
      <c r="N10" s="95"/>
      <c r="O10" s="288"/>
      <c r="P10" s="74"/>
      <c r="Q10" s="74"/>
      <c r="R10" s="95"/>
      <c r="S10" s="28"/>
      <c r="T10" s="28"/>
      <c r="U10" s="29">
        <f>SUM(R10:T10)</f>
        <v>0</v>
      </c>
      <c r="V10" s="28"/>
      <c r="W10" s="28"/>
      <c r="X10" s="28"/>
      <c r="Y10" s="29">
        <f>SUM(V10:X10)</f>
        <v>0</v>
      </c>
      <c r="Z10" s="28"/>
      <c r="AA10" s="28"/>
      <c r="AB10" s="28">
        <v>67000000</v>
      </c>
      <c r="AC10" s="29">
        <f>SUM(Z10:AB10)</f>
        <v>67000000</v>
      </c>
      <c r="AD10" s="28"/>
      <c r="AE10" s="76"/>
      <c r="AF10" s="28"/>
      <c r="AG10" s="29">
        <f>SUM(AD10:AF10)</f>
        <v>0</v>
      </c>
      <c r="AH10" s="29">
        <f t="shared" ref="AH10" si="1">SUM(U10,Y10,AC10,AG10)</f>
        <v>67000000</v>
      </c>
      <c r="AI10" s="109">
        <f>IF(ISERROR(AH10/J8),0,AH10/J8)</f>
        <v>0.68930041152263377</v>
      </c>
      <c r="AJ10" s="109">
        <f>IF(ISERROR(AH10/$AH$123),"-",AH10/$AH$123)</f>
        <v>1.9697887449698546E-2</v>
      </c>
      <c r="AK10" s="11"/>
      <c r="AL10" s="11"/>
      <c r="AM10" s="11"/>
      <c r="AN10" s="11"/>
      <c r="AO10" s="11"/>
      <c r="AP10" s="11"/>
      <c r="AQ10" s="11"/>
      <c r="AR10" s="11"/>
    </row>
    <row r="11" spans="1:44" x14ac:dyDescent="0.25">
      <c r="A11" s="577" t="s">
        <v>47</v>
      </c>
      <c r="B11" s="577"/>
      <c r="C11" s="577"/>
      <c r="D11" s="577"/>
      <c r="E11" s="577"/>
      <c r="F11" s="577"/>
      <c r="G11" s="577"/>
      <c r="H11" s="577"/>
      <c r="I11" s="577"/>
      <c r="J11" s="222">
        <f>J8</f>
        <v>97200000</v>
      </c>
      <c r="K11" s="231">
        <f>SUM(K9:K10)</f>
        <v>97200000</v>
      </c>
      <c r="L11" s="530"/>
      <c r="M11" s="231">
        <v>0</v>
      </c>
      <c r="N11" s="222">
        <v>0</v>
      </c>
      <c r="O11" s="222">
        <v>0</v>
      </c>
      <c r="P11" s="249"/>
      <c r="Q11" s="539"/>
      <c r="R11" s="222">
        <f>+R9</f>
        <v>0</v>
      </c>
      <c r="S11" s="222">
        <f t="shared" ref="S11:T11" si="2">+S9</f>
        <v>0</v>
      </c>
      <c r="T11" s="222">
        <f t="shared" si="2"/>
        <v>0</v>
      </c>
      <c r="U11" s="222">
        <f t="shared" ref="U11:AG11" si="3">SUM(U9:U9)</f>
        <v>0</v>
      </c>
      <c r="V11" s="222">
        <f t="shared" si="3"/>
        <v>0</v>
      </c>
      <c r="W11" s="222">
        <f t="shared" si="3"/>
        <v>0</v>
      </c>
      <c r="X11" s="222">
        <f t="shared" si="3"/>
        <v>0</v>
      </c>
      <c r="Y11" s="222">
        <f ca="1">SUM(Y9:Y11)</f>
        <v>0</v>
      </c>
      <c r="Z11" s="222">
        <f>SUM(Z9:Z10)</f>
        <v>0</v>
      </c>
      <c r="AA11" s="222">
        <f t="shared" ref="AA11" si="4">SUM(AA9:AA10)</f>
        <v>0</v>
      </c>
      <c r="AB11" s="222">
        <f>SUM(AB9:AB10)</f>
        <v>97200000</v>
      </c>
      <c r="AC11" s="222">
        <f>SUM(AC9:AC10)</f>
        <v>97200000</v>
      </c>
      <c r="AD11" s="222">
        <f t="shared" si="3"/>
        <v>0</v>
      </c>
      <c r="AE11" s="222">
        <f t="shared" si="3"/>
        <v>0</v>
      </c>
      <c r="AF11" s="222">
        <f t="shared" si="3"/>
        <v>0</v>
      </c>
      <c r="AG11" s="222">
        <f t="shared" si="3"/>
        <v>0</v>
      </c>
      <c r="AH11" s="222">
        <f>SUM(AH9:AH10)</f>
        <v>97200000</v>
      </c>
      <c r="AI11" s="230">
        <f>IF(ISERROR(AH11/J11),0,AH11/J11)</f>
        <v>1</v>
      </c>
      <c r="AJ11" s="230">
        <f>IF(ISERROR(AH11/$AH$123),0,AH11/$AH$123)</f>
        <v>2.8576636718070127E-2</v>
      </c>
      <c r="AK11" s="11"/>
      <c r="AL11" s="11"/>
      <c r="AM11" s="11"/>
      <c r="AN11" s="11"/>
      <c r="AO11" s="11"/>
      <c r="AP11" s="11"/>
      <c r="AQ11" s="11"/>
      <c r="AR11" s="11"/>
    </row>
    <row r="12" spans="1:44" x14ac:dyDescent="0.25">
      <c r="A12" s="668" t="s">
        <v>48</v>
      </c>
      <c r="B12" s="668"/>
      <c r="C12" s="668"/>
      <c r="D12" s="668"/>
      <c r="E12" s="668"/>
      <c r="F12" s="16"/>
      <c r="G12" s="5"/>
      <c r="H12" s="17"/>
      <c r="I12" s="17"/>
      <c r="J12" s="628">
        <v>169000000</v>
      </c>
      <c r="K12" s="7"/>
      <c r="L12" s="153"/>
      <c r="M12" s="263"/>
      <c r="N12" s="263"/>
      <c r="O12" s="263"/>
      <c r="P12" s="151"/>
      <c r="Q12" s="264"/>
      <c r="R12" s="83"/>
      <c r="S12" s="83"/>
      <c r="T12" s="83"/>
      <c r="U12" s="83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108"/>
      <c r="AJ12" s="108"/>
    </row>
    <row r="13" spans="1:44" ht="24.95" customHeight="1" outlineLevel="1" x14ac:dyDescent="0.25">
      <c r="A13" s="23">
        <v>1</v>
      </c>
      <c r="B13" s="23"/>
      <c r="C13" s="158"/>
      <c r="D13" s="99"/>
      <c r="E13" s="158"/>
      <c r="F13" s="158" t="s">
        <v>1316</v>
      </c>
      <c r="G13" s="176" t="s">
        <v>1256</v>
      </c>
      <c r="H13" s="99"/>
      <c r="I13" s="99"/>
      <c r="J13" s="629"/>
      <c r="K13" s="341">
        <v>209618</v>
      </c>
      <c r="L13" s="260" t="s">
        <v>1319</v>
      </c>
      <c r="M13" s="261"/>
      <c r="N13" s="261"/>
      <c r="O13" s="261"/>
      <c r="P13" s="262"/>
      <c r="Q13" s="262"/>
      <c r="R13" s="261"/>
      <c r="S13" s="261"/>
      <c r="T13" s="261"/>
      <c r="U13" s="340">
        <f>SUM(R13:T13)</f>
        <v>0</v>
      </c>
      <c r="V13" s="95">
        <v>94328</v>
      </c>
      <c r="W13" s="28"/>
      <c r="X13" s="28">
        <v>73366</v>
      </c>
      <c r="Y13" s="29">
        <f>+V13+W13+X13</f>
        <v>167694</v>
      </c>
      <c r="Z13" s="28"/>
      <c r="AA13" s="28">
        <v>20962</v>
      </c>
      <c r="AB13" s="28"/>
      <c r="AC13" s="29">
        <f>SUM(Z13:AB13)</f>
        <v>20962</v>
      </c>
      <c r="AD13" s="28">
        <v>20962</v>
      </c>
      <c r="AE13" s="76"/>
      <c r="AF13" s="28"/>
      <c r="AG13" s="29">
        <f t="shared" ref="AG13" si="5">SUM(AD13:AF13)</f>
        <v>20962</v>
      </c>
      <c r="AH13" s="29">
        <f t="shared" ref="AH13" si="6">SUM(U13,Y13,AC13,AG13)</f>
        <v>209618</v>
      </c>
      <c r="AI13" s="109">
        <f>IF(ISERROR(AH13/$J$11),0,AH13/$J$11)</f>
        <v>2.1565637860082305E-3</v>
      </c>
      <c r="AJ13" s="109">
        <f>IF(ISERROR(AH13/$AH$123),"-",AH13/$AH$123)</f>
        <v>6.1627339872103129E-5</v>
      </c>
      <c r="AK13" s="11"/>
      <c r="AL13" s="11"/>
      <c r="AM13" s="11"/>
      <c r="AN13" s="11"/>
      <c r="AO13" s="11"/>
      <c r="AP13" s="11"/>
      <c r="AQ13" s="11"/>
      <c r="AR13" s="11"/>
    </row>
    <row r="14" spans="1:44" ht="24.95" customHeight="1" outlineLevel="1" x14ac:dyDescent="0.25">
      <c r="A14" s="23">
        <v>2</v>
      </c>
      <c r="B14" s="23"/>
      <c r="C14" s="176" t="s">
        <v>759</v>
      </c>
      <c r="D14" s="138">
        <v>44483</v>
      </c>
      <c r="E14" s="158" t="s">
        <v>771</v>
      </c>
      <c r="F14" s="158" t="s">
        <v>1316</v>
      </c>
      <c r="G14" s="176" t="s">
        <v>1256</v>
      </c>
      <c r="H14" s="99"/>
      <c r="I14" s="99"/>
      <c r="J14" s="629"/>
      <c r="K14" s="341">
        <v>69000000</v>
      </c>
      <c r="L14" s="260"/>
      <c r="M14" s="261"/>
      <c r="N14" s="261"/>
      <c r="O14" s="261"/>
      <c r="P14" s="262"/>
      <c r="Q14" s="262"/>
      <c r="R14" s="261"/>
      <c r="S14" s="261"/>
      <c r="T14" s="261"/>
      <c r="U14" s="340">
        <f t="shared" ref="U14:U16" si="7">SUM(R14:T14)</f>
        <v>0</v>
      </c>
      <c r="V14" s="95"/>
      <c r="W14" s="28"/>
      <c r="X14" s="28"/>
      <c r="Y14" s="29">
        <f t="shared" ref="Y14:Y16" si="8">+V14+W14+X14</f>
        <v>0</v>
      </c>
      <c r="Z14" s="28"/>
      <c r="AA14" s="28"/>
      <c r="AB14" s="28"/>
      <c r="AC14" s="29">
        <f t="shared" ref="AC14:AC16" si="9">SUM(Z14:AB14)</f>
        <v>0</v>
      </c>
      <c r="AD14" s="28"/>
      <c r="AE14" s="76"/>
      <c r="AF14" s="341">
        <v>69000000</v>
      </c>
      <c r="AG14" s="29">
        <f t="shared" ref="AG14:AG15" si="10">SUM(AD14:AF14)</f>
        <v>69000000</v>
      </c>
      <c r="AH14" s="29">
        <f t="shared" ref="AH14:AH15" si="11">SUM(U14,Y14,AC14,AG14)</f>
        <v>69000000</v>
      </c>
      <c r="AI14" s="109">
        <f t="shared" ref="AI14:AI16" si="12">IF(ISERROR(AH14/$J$11),0,AH14/$J$11)</f>
        <v>0.70987654320987659</v>
      </c>
      <c r="AJ14" s="109">
        <f t="shared" ref="AJ14:AJ15" si="13">IF(ISERROR(AH14/$AH$123),"-",AH14/$AH$123)</f>
        <v>2.0285884089988052E-2</v>
      </c>
      <c r="AK14" s="11"/>
      <c r="AL14" s="11"/>
      <c r="AM14" s="11"/>
      <c r="AN14" s="11"/>
      <c r="AO14" s="11"/>
      <c r="AP14" s="11"/>
      <c r="AQ14" s="11"/>
      <c r="AR14" s="11"/>
    </row>
    <row r="15" spans="1:44" ht="24.95" customHeight="1" outlineLevel="1" x14ac:dyDescent="0.25">
      <c r="A15" s="23">
        <v>3</v>
      </c>
      <c r="B15" s="23"/>
      <c r="C15" s="176" t="s">
        <v>1320</v>
      </c>
      <c r="D15" s="138">
        <v>44476</v>
      </c>
      <c r="E15" s="158" t="s">
        <v>1318</v>
      </c>
      <c r="F15" s="158" t="s">
        <v>1316</v>
      </c>
      <c r="G15" s="176" t="s">
        <v>1256</v>
      </c>
      <c r="H15" s="99"/>
      <c r="I15" s="99"/>
      <c r="J15" s="629"/>
      <c r="K15" s="341">
        <v>69000000</v>
      </c>
      <c r="L15" s="260"/>
      <c r="M15" s="261"/>
      <c r="N15" s="261"/>
      <c r="O15" s="261"/>
      <c r="P15" s="262"/>
      <c r="Q15" s="262"/>
      <c r="R15" s="261"/>
      <c r="S15" s="261"/>
      <c r="T15" s="261"/>
      <c r="U15" s="340">
        <f t="shared" si="7"/>
        <v>0</v>
      </c>
      <c r="V15" s="95"/>
      <c r="W15" s="28"/>
      <c r="X15" s="28"/>
      <c r="Y15" s="29">
        <f t="shared" si="8"/>
        <v>0</v>
      </c>
      <c r="Z15" s="28"/>
      <c r="AA15" s="28"/>
      <c r="AB15" s="28"/>
      <c r="AC15" s="29">
        <f t="shared" si="9"/>
        <v>0</v>
      </c>
      <c r="AD15" s="28"/>
      <c r="AE15" s="76"/>
      <c r="AF15" s="341">
        <v>69000000</v>
      </c>
      <c r="AG15" s="29">
        <f t="shared" si="10"/>
        <v>69000000</v>
      </c>
      <c r="AH15" s="29">
        <f t="shared" si="11"/>
        <v>69000000</v>
      </c>
      <c r="AI15" s="109">
        <f t="shared" si="12"/>
        <v>0.70987654320987659</v>
      </c>
      <c r="AJ15" s="109">
        <f t="shared" si="13"/>
        <v>2.0285884089988052E-2</v>
      </c>
      <c r="AK15" s="11"/>
      <c r="AL15" s="11"/>
      <c r="AM15" s="11"/>
      <c r="AN15" s="11"/>
      <c r="AO15" s="11"/>
      <c r="AP15" s="11"/>
      <c r="AQ15" s="11"/>
      <c r="AR15" s="11"/>
    </row>
    <row r="16" spans="1:44" ht="24.95" customHeight="1" outlineLevel="1" x14ac:dyDescent="0.25">
      <c r="A16" s="23">
        <v>4</v>
      </c>
      <c r="B16" s="23"/>
      <c r="C16" s="176" t="s">
        <v>891</v>
      </c>
      <c r="D16" s="138">
        <v>44917</v>
      </c>
      <c r="E16" s="158" t="s">
        <v>159</v>
      </c>
      <c r="F16" s="158" t="s">
        <v>1316</v>
      </c>
      <c r="G16" s="176" t="s">
        <v>1256</v>
      </c>
      <c r="H16" s="99"/>
      <c r="I16" s="99"/>
      <c r="J16" s="664"/>
      <c r="K16" s="341">
        <v>30500000</v>
      </c>
      <c r="L16" s="260"/>
      <c r="M16" s="261"/>
      <c r="N16" s="261"/>
      <c r="O16" s="261"/>
      <c r="P16" s="262"/>
      <c r="Q16" s="262"/>
      <c r="R16" s="261"/>
      <c r="S16" s="261"/>
      <c r="T16" s="261"/>
      <c r="U16" s="340">
        <f t="shared" si="7"/>
        <v>0</v>
      </c>
      <c r="V16" s="95"/>
      <c r="W16" s="28"/>
      <c r="X16" s="28"/>
      <c r="Y16" s="29">
        <f t="shared" si="8"/>
        <v>0</v>
      </c>
      <c r="Z16" s="28"/>
      <c r="AA16" s="28"/>
      <c r="AB16" s="28"/>
      <c r="AC16" s="29">
        <f t="shared" si="9"/>
        <v>0</v>
      </c>
      <c r="AD16" s="28"/>
      <c r="AE16" s="96"/>
      <c r="AF16" s="341">
        <v>30500000</v>
      </c>
      <c r="AG16" s="29">
        <f t="shared" ref="AG16" si="14">SUM(AD16:AF16)</f>
        <v>30500000</v>
      </c>
      <c r="AH16" s="29">
        <f t="shared" ref="AH16" si="15">SUM(U16,Y16,AC16,AG16)</f>
        <v>30500000</v>
      </c>
      <c r="AI16" s="109">
        <f t="shared" si="12"/>
        <v>0.31378600823045266</v>
      </c>
      <c r="AJ16" s="109">
        <f t="shared" ref="AJ16" si="16">IF(ISERROR(AH16/$AH$123),"-",AH16/$AH$123)</f>
        <v>8.9669487644150093E-3</v>
      </c>
      <c r="AK16" s="11"/>
      <c r="AL16" s="11"/>
      <c r="AM16" s="11"/>
      <c r="AN16" s="11"/>
      <c r="AO16" s="11"/>
      <c r="AP16" s="11"/>
      <c r="AQ16" s="11"/>
      <c r="AR16" s="11"/>
    </row>
    <row r="17" spans="1:44" x14ac:dyDescent="0.25">
      <c r="A17" s="577" t="s">
        <v>49</v>
      </c>
      <c r="B17" s="577"/>
      <c r="C17" s="577"/>
      <c r="D17" s="577"/>
      <c r="E17" s="577"/>
      <c r="F17" s="577"/>
      <c r="G17" s="577"/>
      <c r="H17" s="577"/>
      <c r="I17" s="577"/>
      <c r="J17" s="222">
        <f>J12</f>
        <v>169000000</v>
      </c>
      <c r="K17" s="222">
        <f>SUM(K13:K16)</f>
        <v>168709618</v>
      </c>
      <c r="L17" s="530"/>
      <c r="M17" s="231">
        <v>0</v>
      </c>
      <c r="N17" s="231">
        <v>0</v>
      </c>
      <c r="O17" s="231">
        <v>0</v>
      </c>
      <c r="P17" s="249"/>
      <c r="Q17" s="539"/>
      <c r="R17" s="231">
        <f>+R13</f>
        <v>0</v>
      </c>
      <c r="S17" s="231">
        <f>SUM(S13:S13)</f>
        <v>0</v>
      </c>
      <c r="T17" s="231">
        <f>SUM(T13:T13)</f>
        <v>0</v>
      </c>
      <c r="U17" s="231">
        <f>SUM(U13:U16)</f>
        <v>0</v>
      </c>
      <c r="V17" s="222">
        <f>SUM(V13:V15)</f>
        <v>94328</v>
      </c>
      <c r="W17" s="222">
        <f t="shared" ref="W17:X17" si="17">SUM(W13:W15)</f>
        <v>0</v>
      </c>
      <c r="X17" s="222">
        <f t="shared" si="17"/>
        <v>73366</v>
      </c>
      <c r="Y17" s="222">
        <f>SUM(Y13:Y16)</f>
        <v>167694</v>
      </c>
      <c r="Z17" s="222">
        <f>SUM(Z13:Z15)</f>
        <v>0</v>
      </c>
      <c r="AA17" s="222">
        <f t="shared" ref="AA17" si="18">SUM(AA13:AA15)</f>
        <v>20962</v>
      </c>
      <c r="AB17" s="222">
        <f>SUM(AB13:AB15)</f>
        <v>0</v>
      </c>
      <c r="AC17" s="222">
        <f>SUM(AC13:AC15)</f>
        <v>20962</v>
      </c>
      <c r="AD17" s="222">
        <f>SUM(AD13:AD16)</f>
        <v>20962</v>
      </c>
      <c r="AE17" s="222">
        <f>SUM(AE13:AE16)</f>
        <v>0</v>
      </c>
      <c r="AF17" s="222">
        <f>SUM(AF13:AF16)</f>
        <v>168500000</v>
      </c>
      <c r="AG17" s="222">
        <f>SUM(AG13:AG16)</f>
        <v>168520962</v>
      </c>
      <c r="AH17" s="222">
        <f>SUM(AH13:AH16)</f>
        <v>168709618</v>
      </c>
      <c r="AI17" s="230">
        <f>IF(ISERROR(AH17/J17),0,AH17/J17)</f>
        <v>0.99828176331360952</v>
      </c>
      <c r="AJ17" s="230">
        <f>IF(ISERROR(AH17/$AH$123),0,AH17/$AH$123)</f>
        <v>4.9600344284263222E-2</v>
      </c>
      <c r="AK17" s="11"/>
      <c r="AL17" s="11"/>
      <c r="AM17" s="11"/>
      <c r="AN17" s="11"/>
      <c r="AO17" s="11"/>
      <c r="AP17" s="11"/>
      <c r="AQ17" s="11"/>
      <c r="AR17" s="11"/>
    </row>
    <row r="18" spans="1:44" x14ac:dyDescent="0.25">
      <c r="A18" s="668" t="s">
        <v>50</v>
      </c>
      <c r="B18" s="668"/>
      <c r="C18" s="668"/>
      <c r="D18" s="668"/>
      <c r="E18" s="668"/>
      <c r="F18" s="16"/>
      <c r="G18" s="5"/>
      <c r="H18" s="17"/>
      <c r="I18" s="17"/>
      <c r="J18" s="628">
        <v>135704810</v>
      </c>
      <c r="K18" s="83"/>
      <c r="L18" s="153"/>
      <c r="M18" s="19"/>
      <c r="N18" s="19"/>
      <c r="O18" s="263"/>
      <c r="P18" s="151"/>
      <c r="Q18" s="264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83"/>
      <c r="AF18" s="83"/>
      <c r="AG18" s="83"/>
      <c r="AH18" s="7"/>
      <c r="AI18" s="108"/>
      <c r="AJ18" s="108"/>
    </row>
    <row r="19" spans="1:44" ht="24.95" customHeight="1" outlineLevel="1" x14ac:dyDescent="0.25">
      <c r="A19" s="23">
        <v>1</v>
      </c>
      <c r="B19" s="23"/>
      <c r="C19" s="158"/>
      <c r="D19" s="99"/>
      <c r="E19" s="158"/>
      <c r="F19" s="158"/>
      <c r="G19" s="158"/>
      <c r="H19" s="99"/>
      <c r="I19" s="99"/>
      <c r="J19" s="629"/>
      <c r="K19" s="79">
        <v>104810</v>
      </c>
      <c r="L19" s="158" t="s">
        <v>1319</v>
      </c>
      <c r="M19" s="95"/>
      <c r="N19" s="288"/>
      <c r="O19" s="67"/>
      <c r="P19" s="74"/>
      <c r="Q19" s="74"/>
      <c r="R19" s="95"/>
      <c r="S19" s="28"/>
      <c r="T19" s="28"/>
      <c r="U19" s="29">
        <f>SUM(R19:T19)</f>
        <v>0</v>
      </c>
      <c r="V19" s="28"/>
      <c r="W19" s="28">
        <v>104810</v>
      </c>
      <c r="X19" s="28"/>
      <c r="Y19" s="29">
        <f>SUM(V19:X19)</f>
        <v>104810</v>
      </c>
      <c r="Z19" s="28"/>
      <c r="AA19" s="28"/>
      <c r="AB19" s="28"/>
      <c r="AC19" s="29">
        <f>SUM(Z19:AB19)</f>
        <v>0</v>
      </c>
      <c r="AD19" s="288"/>
      <c r="AE19" s="463"/>
      <c r="AF19" s="261"/>
      <c r="AG19" s="340">
        <f>SUM(AD19:AF19)</f>
        <v>0</v>
      </c>
      <c r="AH19" s="149">
        <f t="shared" ref="AH19" si="19">SUM(U19,Y19,AC19,AG19)</f>
        <v>104810</v>
      </c>
      <c r="AI19" s="109">
        <f>IF(ISERROR(AH19/$J$18),0,AH19/$J$18)</f>
        <v>7.72338135987958E-4</v>
      </c>
      <c r="AJ19" s="109">
        <f>IF(ISERROR(AH19/$AH$123),"-",AH19/$AH$123)</f>
        <v>3.0813963934371706E-5</v>
      </c>
      <c r="AK19" s="11"/>
      <c r="AL19" s="11"/>
      <c r="AM19" s="11"/>
      <c r="AN19" s="11"/>
      <c r="AO19" s="11"/>
      <c r="AP19" s="11"/>
      <c r="AQ19" s="11"/>
      <c r="AR19" s="11"/>
    </row>
    <row r="20" spans="1:44" ht="24.95" customHeight="1" outlineLevel="1" x14ac:dyDescent="0.25">
      <c r="A20" s="23">
        <v>2</v>
      </c>
      <c r="B20" s="23"/>
      <c r="C20" s="299" t="s">
        <v>446</v>
      </c>
      <c r="D20" s="138">
        <v>44522</v>
      </c>
      <c r="E20" s="158" t="s">
        <v>1321</v>
      </c>
      <c r="F20" s="158" t="s">
        <v>1316</v>
      </c>
      <c r="G20" s="176" t="s">
        <v>1256</v>
      </c>
      <c r="H20" s="99"/>
      <c r="I20" s="99"/>
      <c r="J20" s="629"/>
      <c r="K20" s="79">
        <v>29800000</v>
      </c>
      <c r="L20" s="323"/>
      <c r="M20" s="344"/>
      <c r="N20" s="345"/>
      <c r="O20" s="346"/>
      <c r="P20" s="347"/>
      <c r="Q20" s="347"/>
      <c r="R20" s="95"/>
      <c r="S20" s="28"/>
      <c r="T20" s="28"/>
      <c r="U20" s="29">
        <f t="shared" ref="U20:U22" si="20">SUM(R20:T20)</f>
        <v>0</v>
      </c>
      <c r="V20" s="28"/>
      <c r="W20" s="28"/>
      <c r="X20" s="28"/>
      <c r="Y20" s="29">
        <f t="shared" ref="Y20:Y22" si="21">SUM(V20:X20)</f>
        <v>0</v>
      </c>
      <c r="Z20" s="28"/>
      <c r="AA20" s="28"/>
      <c r="AB20" s="28"/>
      <c r="AC20" s="29">
        <f t="shared" ref="AC20:AC22" si="22">SUM(Z20:AB20)</f>
        <v>0</v>
      </c>
      <c r="AD20" s="288"/>
      <c r="AE20" s="463"/>
      <c r="AF20" s="259">
        <v>29800000</v>
      </c>
      <c r="AG20" s="340">
        <f t="shared" ref="AG20:AG22" si="23">SUM(AD20:AF20)</f>
        <v>29800000</v>
      </c>
      <c r="AH20" s="149">
        <f t="shared" ref="AH20:AH22" si="24">SUM(U20,Y20,AC20,AG20)</f>
        <v>29800000</v>
      </c>
      <c r="AI20" s="109">
        <f t="shared" ref="AI20:AI22" si="25">IF(ISERROR(AH20/$J$18),0,AH20/$J$18)</f>
        <v>0.21959427967217965</v>
      </c>
      <c r="AJ20" s="109">
        <f t="shared" ref="AJ20:AJ21" si="26">IF(ISERROR(AH20/$AH$123),"-",AH20/$AH$123)</f>
        <v>8.7611499403136804E-3</v>
      </c>
      <c r="AK20" s="11"/>
      <c r="AL20" s="11"/>
      <c r="AM20" s="11"/>
      <c r="AN20" s="11"/>
      <c r="AO20" s="11"/>
      <c r="AP20" s="11"/>
      <c r="AQ20" s="11"/>
      <c r="AR20" s="11"/>
    </row>
    <row r="21" spans="1:44" ht="24.95" customHeight="1" outlineLevel="1" x14ac:dyDescent="0.25">
      <c r="A21" s="23">
        <v>3</v>
      </c>
      <c r="B21" s="23"/>
      <c r="C21" s="299" t="s">
        <v>263</v>
      </c>
      <c r="D21" s="138">
        <v>44510</v>
      </c>
      <c r="E21" s="158" t="s">
        <v>1321</v>
      </c>
      <c r="F21" s="158" t="s">
        <v>1316</v>
      </c>
      <c r="G21" s="176" t="s">
        <v>1256</v>
      </c>
      <c r="H21" s="99"/>
      <c r="I21" s="99"/>
      <c r="J21" s="629"/>
      <c r="K21" s="342">
        <v>69000000</v>
      </c>
      <c r="L21" s="260"/>
      <c r="M21" s="261"/>
      <c r="N21" s="261"/>
      <c r="O21" s="261"/>
      <c r="P21" s="262"/>
      <c r="Q21" s="262"/>
      <c r="R21" s="95"/>
      <c r="S21" s="28"/>
      <c r="T21" s="28"/>
      <c r="U21" s="29">
        <f t="shared" si="20"/>
        <v>0</v>
      </c>
      <c r="V21" s="28"/>
      <c r="W21" s="28"/>
      <c r="X21" s="28"/>
      <c r="Y21" s="29">
        <f t="shared" si="21"/>
        <v>0</v>
      </c>
      <c r="Z21" s="28"/>
      <c r="AA21" s="28"/>
      <c r="AB21" s="28"/>
      <c r="AC21" s="29">
        <f t="shared" si="22"/>
        <v>0</v>
      </c>
      <c r="AD21" s="288"/>
      <c r="AE21" s="463"/>
      <c r="AF21" s="259">
        <v>69000000</v>
      </c>
      <c r="AG21" s="340">
        <f t="shared" si="23"/>
        <v>69000000</v>
      </c>
      <c r="AH21" s="149">
        <f t="shared" si="24"/>
        <v>69000000</v>
      </c>
      <c r="AI21" s="109">
        <f t="shared" si="25"/>
        <v>0.50845655360336894</v>
      </c>
      <c r="AJ21" s="109">
        <f t="shared" si="26"/>
        <v>2.0285884089988052E-2</v>
      </c>
      <c r="AK21" s="11"/>
      <c r="AL21" s="11"/>
      <c r="AM21" s="11"/>
      <c r="AN21" s="11"/>
      <c r="AO21" s="11"/>
      <c r="AP21" s="11"/>
      <c r="AQ21" s="11"/>
      <c r="AR21" s="11"/>
    </row>
    <row r="22" spans="1:44" ht="24.95" customHeight="1" outlineLevel="1" x14ac:dyDescent="0.25">
      <c r="A22" s="23">
        <v>4</v>
      </c>
      <c r="B22" s="23"/>
      <c r="C22" s="299" t="s">
        <v>377</v>
      </c>
      <c r="D22" s="138">
        <v>44914</v>
      </c>
      <c r="E22" s="158" t="s">
        <v>1322</v>
      </c>
      <c r="F22" s="158" t="s">
        <v>1316</v>
      </c>
      <c r="G22" s="176" t="s">
        <v>1256</v>
      </c>
      <c r="H22" s="99"/>
      <c r="I22" s="99"/>
      <c r="J22" s="664"/>
      <c r="K22" s="343">
        <v>36800000</v>
      </c>
      <c r="L22" s="260"/>
      <c r="M22" s="261"/>
      <c r="N22" s="261"/>
      <c r="O22" s="261"/>
      <c r="P22" s="262"/>
      <c r="Q22" s="262"/>
      <c r="R22" s="95"/>
      <c r="S22" s="28"/>
      <c r="T22" s="28"/>
      <c r="U22" s="29">
        <f t="shared" si="20"/>
        <v>0</v>
      </c>
      <c r="V22" s="28"/>
      <c r="W22" s="28"/>
      <c r="X22" s="28"/>
      <c r="Y22" s="29">
        <f t="shared" si="21"/>
        <v>0</v>
      </c>
      <c r="Z22" s="28"/>
      <c r="AA22" s="28"/>
      <c r="AB22" s="28"/>
      <c r="AC22" s="29">
        <f t="shared" si="22"/>
        <v>0</v>
      </c>
      <c r="AD22" s="288"/>
      <c r="AE22" s="463"/>
      <c r="AF22" s="259">
        <v>36800000</v>
      </c>
      <c r="AG22" s="340">
        <f t="shared" si="23"/>
        <v>36800000</v>
      </c>
      <c r="AH22" s="149">
        <f t="shared" si="24"/>
        <v>36800000</v>
      </c>
      <c r="AI22" s="109">
        <f t="shared" si="25"/>
        <v>0.27117682858846343</v>
      </c>
      <c r="AJ22" s="109">
        <f t="shared" ref="AJ22" si="27">IF(ISERROR(AH22/$AH$123),"-",AH22/$AH$123)</f>
        <v>1.0819138181326961E-2</v>
      </c>
      <c r="AK22" s="11"/>
      <c r="AL22" s="11"/>
      <c r="AM22" s="11"/>
      <c r="AN22" s="11"/>
      <c r="AO22" s="11"/>
      <c r="AP22" s="11"/>
      <c r="AQ22" s="11"/>
      <c r="AR22" s="11"/>
    </row>
    <row r="23" spans="1:44" x14ac:dyDescent="0.25">
      <c r="A23" s="577" t="s">
        <v>51</v>
      </c>
      <c r="B23" s="577"/>
      <c r="C23" s="577"/>
      <c r="D23" s="577"/>
      <c r="E23" s="577"/>
      <c r="F23" s="577"/>
      <c r="G23" s="577"/>
      <c r="H23" s="577"/>
      <c r="I23" s="577"/>
      <c r="J23" s="222">
        <f>J18</f>
        <v>135704810</v>
      </c>
      <c r="K23" s="231">
        <f>SUM(K19:K22)</f>
        <v>135704810</v>
      </c>
      <c r="L23" s="530"/>
      <c r="M23" s="231">
        <f>SUM(M19:M19)</f>
        <v>0</v>
      </c>
      <c r="N23" s="231">
        <f>SUM(N19:N19)</f>
        <v>0</v>
      </c>
      <c r="O23" s="231">
        <f>SUM(O19:O19)</f>
        <v>0</v>
      </c>
      <c r="P23" s="249"/>
      <c r="Q23" s="539"/>
      <c r="R23" s="222">
        <f t="shared" ref="R23:X23" si="28">SUM(R19:R19)</f>
        <v>0</v>
      </c>
      <c r="S23" s="222">
        <f t="shared" si="28"/>
        <v>0</v>
      </c>
      <c r="T23" s="222">
        <f t="shared" si="28"/>
        <v>0</v>
      </c>
      <c r="U23" s="222">
        <f>SUM(U19:U22)</f>
        <v>0</v>
      </c>
      <c r="V23" s="222">
        <f t="shared" si="28"/>
        <v>0</v>
      </c>
      <c r="W23" s="222">
        <f t="shared" si="28"/>
        <v>104810</v>
      </c>
      <c r="X23" s="222">
        <f t="shared" si="28"/>
        <v>0</v>
      </c>
      <c r="Y23" s="222">
        <f>SUM(Y19:Y22)</f>
        <v>104810</v>
      </c>
      <c r="Z23" s="222">
        <f>SUM(Z19:Z21)</f>
        <v>0</v>
      </c>
      <c r="AA23" s="222">
        <f t="shared" ref="AA23" si="29">SUM(AA19:AA21)</f>
        <v>0</v>
      </c>
      <c r="AB23" s="222">
        <f>SUM(AB19:AB21)</f>
        <v>0</v>
      </c>
      <c r="AC23" s="222">
        <f t="shared" ref="AC23:AG23" si="30">SUM(AC19:AC22)</f>
        <v>0</v>
      </c>
      <c r="AD23" s="222">
        <f t="shared" si="30"/>
        <v>0</v>
      </c>
      <c r="AE23" s="231">
        <f t="shared" si="30"/>
        <v>0</v>
      </c>
      <c r="AF23" s="231">
        <f t="shared" si="30"/>
        <v>135600000</v>
      </c>
      <c r="AG23" s="231">
        <f t="shared" si="30"/>
        <v>135600000</v>
      </c>
      <c r="AH23" s="222">
        <f>SUM(AH19:AH22)</f>
        <v>135704810</v>
      </c>
      <c r="AI23" s="230">
        <f>IF(ISERROR(AH23/J23),0,AH23/J23)</f>
        <v>1</v>
      </c>
      <c r="AJ23" s="230">
        <f>IF(ISERROR(AH23/$AH$123),0,AH23/$AH$123)</f>
        <v>3.9896986175563066E-2</v>
      </c>
      <c r="AK23" s="11"/>
      <c r="AL23" s="11"/>
      <c r="AM23" s="11"/>
      <c r="AN23" s="11"/>
      <c r="AO23" s="11"/>
      <c r="AP23" s="11"/>
      <c r="AQ23" s="11"/>
      <c r="AR23" s="11"/>
    </row>
    <row r="24" spans="1:44" x14ac:dyDescent="0.25">
      <c r="A24" s="668" t="s">
        <v>52</v>
      </c>
      <c r="B24" s="668"/>
      <c r="C24" s="668"/>
      <c r="D24" s="668"/>
      <c r="E24" s="668"/>
      <c r="F24" s="16"/>
      <c r="G24" s="5"/>
      <c r="H24" s="17"/>
      <c r="I24" s="17"/>
      <c r="J24" s="628">
        <v>141500000</v>
      </c>
      <c r="K24" s="83"/>
      <c r="L24" s="153"/>
      <c r="M24" s="19"/>
      <c r="N24" s="19"/>
      <c r="O24" s="263"/>
      <c r="P24" s="151"/>
      <c r="Q24" s="264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108"/>
      <c r="AJ24" s="108"/>
    </row>
    <row r="25" spans="1:44" ht="24.75" customHeight="1" outlineLevel="1" x14ac:dyDescent="0.25">
      <c r="A25" s="23">
        <v>1</v>
      </c>
      <c r="B25" s="23"/>
      <c r="C25" s="299" t="s">
        <v>1323</v>
      </c>
      <c r="D25" s="138">
        <v>44441</v>
      </c>
      <c r="E25" s="158" t="s">
        <v>1324</v>
      </c>
      <c r="F25" s="158" t="s">
        <v>1316</v>
      </c>
      <c r="G25" s="176" t="s">
        <v>1256</v>
      </c>
      <c r="H25" s="99"/>
      <c r="I25" s="99"/>
      <c r="J25" s="629"/>
      <c r="K25" s="79">
        <v>69000000</v>
      </c>
      <c r="L25" s="323"/>
      <c r="M25" s="344"/>
      <c r="N25" s="345"/>
      <c r="O25" s="346"/>
      <c r="P25" s="347"/>
      <c r="Q25" s="347"/>
      <c r="R25" s="95"/>
      <c r="S25" s="28"/>
      <c r="T25" s="28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>
        <v>69000000</v>
      </c>
      <c r="AE25" s="348"/>
      <c r="AF25" s="348"/>
      <c r="AG25" s="338">
        <f>SUM(AD25:AF25)</f>
        <v>69000000</v>
      </c>
      <c r="AH25" s="29">
        <f t="shared" ref="AH25" si="31">SUM(U25,Y25,AC25,AG25)</f>
        <v>69000000</v>
      </c>
      <c r="AI25" s="109">
        <f>IF(ISERROR(AH25/J24),0,AH25/J24)</f>
        <v>0.48763250883392228</v>
      </c>
      <c r="AJ25" s="109">
        <f>IF(ISERROR(AH25/$AH$123),"-",AH25/$AH$123)</f>
        <v>2.0285884089988052E-2</v>
      </c>
      <c r="AK25" s="11"/>
      <c r="AL25" s="11"/>
      <c r="AM25" s="11"/>
      <c r="AN25" s="11"/>
      <c r="AO25" s="11"/>
      <c r="AP25" s="11"/>
      <c r="AQ25" s="11"/>
      <c r="AR25" s="11"/>
    </row>
    <row r="26" spans="1:44" ht="24.75" customHeight="1" outlineLevel="1" x14ac:dyDescent="0.25">
      <c r="A26" s="23">
        <v>2</v>
      </c>
      <c r="B26" s="23"/>
      <c r="C26" s="299" t="s">
        <v>795</v>
      </c>
      <c r="D26" s="138">
        <v>44453</v>
      </c>
      <c r="E26" s="158" t="s">
        <v>192</v>
      </c>
      <c r="F26" s="158" t="s">
        <v>1316</v>
      </c>
      <c r="G26" s="176" t="s">
        <v>1256</v>
      </c>
      <c r="H26" s="99"/>
      <c r="I26" s="99"/>
      <c r="J26" s="629"/>
      <c r="K26" s="342">
        <v>35700000</v>
      </c>
      <c r="L26" s="260"/>
      <c r="M26" s="261"/>
      <c r="N26" s="261"/>
      <c r="O26" s="261"/>
      <c r="P26" s="262"/>
      <c r="Q26" s="262"/>
      <c r="R26" s="95"/>
      <c r="S26" s="28"/>
      <c r="T26" s="28"/>
      <c r="U26" s="29">
        <f>SUM(R26:T26)</f>
        <v>0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8"/>
      <c r="AE26" s="259">
        <v>35700000</v>
      </c>
      <c r="AF26" s="259"/>
      <c r="AG26" s="340">
        <f>SUM(AD26:AF26)</f>
        <v>35700000</v>
      </c>
      <c r="AH26" s="149">
        <f t="shared" ref="AH26:AH27" si="32">SUM(U26,Y26,AC26,AG26)</f>
        <v>35700000</v>
      </c>
      <c r="AI26" s="109">
        <f>IF(ISERROR(AH26/J24),0,AH26/J24)</f>
        <v>0.25229681978798585</v>
      </c>
      <c r="AJ26" s="109">
        <f>IF(ISERROR(AH26/$AH$123),"-",AH26/$AH$123)</f>
        <v>1.0495740029167732E-2</v>
      </c>
      <c r="AK26" s="11"/>
      <c r="AL26" s="11"/>
      <c r="AM26" s="11"/>
      <c r="AN26" s="11"/>
      <c r="AO26" s="11"/>
      <c r="AP26" s="11"/>
      <c r="AQ26" s="11"/>
      <c r="AR26" s="11"/>
    </row>
    <row r="27" spans="1:44" ht="24.75" customHeight="1" outlineLevel="1" x14ac:dyDescent="0.25">
      <c r="A27" s="23">
        <v>3</v>
      </c>
      <c r="B27" s="23"/>
      <c r="C27" s="299" t="s">
        <v>1325</v>
      </c>
      <c r="D27" s="138">
        <v>44922</v>
      </c>
      <c r="E27" s="158" t="s">
        <v>1324</v>
      </c>
      <c r="F27" s="158" t="s">
        <v>1316</v>
      </c>
      <c r="G27" s="176" t="s">
        <v>1256</v>
      </c>
      <c r="H27" s="99"/>
      <c r="I27" s="99"/>
      <c r="J27" s="664"/>
      <c r="K27" s="343">
        <v>36800000</v>
      </c>
      <c r="L27" s="260"/>
      <c r="M27" s="261"/>
      <c r="N27" s="261"/>
      <c r="O27" s="261"/>
      <c r="P27" s="262"/>
      <c r="Q27" s="262"/>
      <c r="R27" s="95"/>
      <c r="S27" s="28"/>
      <c r="T27" s="28"/>
      <c r="U27" s="29">
        <f>SUM(R27:T27)</f>
        <v>0</v>
      </c>
      <c r="V27" s="28"/>
      <c r="W27" s="28"/>
      <c r="X27" s="28"/>
      <c r="Y27" s="29">
        <f>SUM(V27:X27)</f>
        <v>0</v>
      </c>
      <c r="Z27" s="28"/>
      <c r="AA27" s="28"/>
      <c r="AB27" s="28"/>
      <c r="AC27" s="29">
        <f>SUM(Z27:AB27)</f>
        <v>0</v>
      </c>
      <c r="AD27" s="288"/>
      <c r="AE27" s="259"/>
      <c r="AF27" s="259">
        <v>36800000</v>
      </c>
      <c r="AG27" s="340">
        <f>SUM(AD27:AF27)</f>
        <v>36800000</v>
      </c>
      <c r="AH27" s="149">
        <f t="shared" si="32"/>
        <v>36800000</v>
      </c>
      <c r="AI27" s="109">
        <f>IF(ISERROR(AH27/J24),0,AH27/J24)</f>
        <v>0.26007067137809187</v>
      </c>
      <c r="AJ27" s="109">
        <f>IF(ISERROR(AH27/$AH$123),"-",AH27/$AH$123)</f>
        <v>1.0819138181326961E-2</v>
      </c>
      <c r="AK27" s="11"/>
      <c r="AL27" s="11"/>
      <c r="AM27" s="11"/>
      <c r="AN27" s="11"/>
      <c r="AO27" s="11"/>
      <c r="AP27" s="11"/>
      <c r="AQ27" s="11"/>
      <c r="AR27" s="11"/>
    </row>
    <row r="28" spans="1:44" x14ac:dyDescent="0.25">
      <c r="A28" s="577" t="s">
        <v>53</v>
      </c>
      <c r="B28" s="577"/>
      <c r="C28" s="577"/>
      <c r="D28" s="577"/>
      <c r="E28" s="577"/>
      <c r="F28" s="577"/>
      <c r="G28" s="577"/>
      <c r="H28" s="577"/>
      <c r="I28" s="577"/>
      <c r="J28" s="222">
        <f>J24</f>
        <v>141500000</v>
      </c>
      <c r="K28" s="231">
        <f>SUM(K25:K27)</f>
        <v>141500000</v>
      </c>
      <c r="L28" s="530"/>
      <c r="M28" s="231">
        <v>0</v>
      </c>
      <c r="N28" s="231">
        <v>0</v>
      </c>
      <c r="O28" s="231">
        <v>0</v>
      </c>
      <c r="P28" s="249"/>
      <c r="Q28" s="539"/>
      <c r="R28" s="222">
        <f t="shared" ref="R28:AC28" si="33">SUM(R25:R25)</f>
        <v>0</v>
      </c>
      <c r="S28" s="222">
        <f t="shared" si="33"/>
        <v>0</v>
      </c>
      <c r="T28" s="222">
        <f t="shared" si="33"/>
        <v>0</v>
      </c>
      <c r="U28" s="222">
        <f t="shared" si="33"/>
        <v>0</v>
      </c>
      <c r="V28" s="222">
        <f t="shared" si="33"/>
        <v>0</v>
      </c>
      <c r="W28" s="222">
        <f t="shared" si="33"/>
        <v>0</v>
      </c>
      <c r="X28" s="222">
        <f t="shared" si="33"/>
        <v>0</v>
      </c>
      <c r="Y28" s="222">
        <f>SUM(Y25:Y26)</f>
        <v>0</v>
      </c>
      <c r="Z28" s="222">
        <f>SUM(Z25:Z26)</f>
        <v>0</v>
      </c>
      <c r="AA28" s="222">
        <f t="shared" ref="AA28" si="34">SUM(AA25:AA26)</f>
        <v>0</v>
      </c>
      <c r="AB28" s="222">
        <f>SUM(AB25:AB26)</f>
        <v>0</v>
      </c>
      <c r="AC28" s="222">
        <f t="shared" si="33"/>
        <v>0</v>
      </c>
      <c r="AD28" s="222">
        <f>SUM(AD25:AD27)</f>
        <v>69000000</v>
      </c>
      <c r="AE28" s="231">
        <f>SUM(AE25:AE27)</f>
        <v>35700000</v>
      </c>
      <c r="AF28" s="231">
        <f>SUM(AF25:AF27)</f>
        <v>36800000</v>
      </c>
      <c r="AG28" s="231">
        <f>SUM(AG25:AG27)</f>
        <v>141500000</v>
      </c>
      <c r="AH28" s="222">
        <f>SUM(AH25:AH27)</f>
        <v>141500000</v>
      </c>
      <c r="AI28" s="230">
        <f>IF(ISERROR(AH28/J28),0,AH28/J28)</f>
        <v>1</v>
      </c>
      <c r="AJ28" s="230">
        <f>IF(ISERROR(AH28/$AH$123),0,AH28/$AH$123)</f>
        <v>4.1600762300482749E-2</v>
      </c>
      <c r="AK28" s="11"/>
      <c r="AL28" s="11"/>
      <c r="AM28" s="11"/>
      <c r="AN28" s="11"/>
      <c r="AO28" s="11"/>
      <c r="AP28" s="11"/>
      <c r="AQ28" s="11"/>
      <c r="AR28" s="11"/>
    </row>
    <row r="29" spans="1:44" x14ac:dyDescent="0.25">
      <c r="A29" s="668" t="s">
        <v>54</v>
      </c>
      <c r="B29" s="668"/>
      <c r="C29" s="668"/>
      <c r="D29" s="668"/>
      <c r="E29" s="668"/>
      <c r="F29" s="16"/>
      <c r="G29" s="5"/>
      <c r="H29" s="17"/>
      <c r="I29" s="17"/>
      <c r="J29" s="628">
        <v>474400000</v>
      </c>
      <c r="K29" s="7"/>
      <c r="L29" s="18"/>
      <c r="M29" s="19"/>
      <c r="N29" s="19"/>
      <c r="O29" s="19"/>
      <c r="P29" s="151"/>
      <c r="Q29" s="264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108"/>
      <c r="AJ29" s="108"/>
    </row>
    <row r="30" spans="1:44" ht="24.75" customHeight="1" outlineLevel="1" x14ac:dyDescent="0.25">
      <c r="A30" s="23">
        <v>1</v>
      </c>
      <c r="B30" s="23"/>
      <c r="C30" s="299" t="s">
        <v>213</v>
      </c>
      <c r="D30" s="138">
        <v>44452</v>
      </c>
      <c r="E30" s="158" t="s">
        <v>1326</v>
      </c>
      <c r="F30" s="158" t="s">
        <v>1316</v>
      </c>
      <c r="G30" s="176" t="s">
        <v>1256</v>
      </c>
      <c r="H30" s="99"/>
      <c r="I30" s="99"/>
      <c r="J30" s="629"/>
      <c r="K30" s="349">
        <v>66200000</v>
      </c>
      <c r="L30" s="297"/>
      <c r="M30" s="28"/>
      <c r="N30" s="28"/>
      <c r="O30" s="288"/>
      <c r="P30" s="145"/>
      <c r="Q30" s="145"/>
      <c r="R30" s="95"/>
      <c r="S30" s="28"/>
      <c r="T30" s="28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28"/>
      <c r="AB30" s="28"/>
      <c r="AC30" s="29">
        <f>SUM(Z30:AB30)</f>
        <v>0</v>
      </c>
      <c r="AD30" s="28"/>
      <c r="AE30" s="28"/>
      <c r="AF30" s="28">
        <v>66200000</v>
      </c>
      <c r="AG30" s="29">
        <f>SUM(AD30:AF30)</f>
        <v>66200000</v>
      </c>
      <c r="AH30" s="29">
        <f t="shared" ref="AH30:AH43" si="35">SUM(U30,Y30,AC30,AG30)</f>
        <v>66200000</v>
      </c>
      <c r="AI30" s="109">
        <f>IF(ISERROR(AH30/$J$29),0,AH30/$J$29)</f>
        <v>0.13954468802698144</v>
      </c>
      <c r="AJ30" s="109">
        <f>IF(ISERROR(AH30/$AH$123),"-",AH30/$AH$123)</f>
        <v>1.946268879358274E-2</v>
      </c>
      <c r="AK30" s="11"/>
      <c r="AL30" s="11"/>
      <c r="AM30" s="11"/>
      <c r="AN30" s="11"/>
      <c r="AO30" s="11"/>
      <c r="AP30" s="11"/>
      <c r="AQ30" s="11"/>
      <c r="AR30" s="11"/>
    </row>
    <row r="31" spans="1:44" ht="24.75" customHeight="1" outlineLevel="1" x14ac:dyDescent="0.25">
      <c r="A31" s="23">
        <v>2</v>
      </c>
      <c r="B31" s="23"/>
      <c r="C31" s="286" t="s">
        <v>1327</v>
      </c>
      <c r="D31" s="138">
        <v>44477</v>
      </c>
      <c r="E31" s="158" t="s">
        <v>1328</v>
      </c>
      <c r="F31" s="158" t="s">
        <v>1316</v>
      </c>
      <c r="G31" s="176" t="s">
        <v>1256</v>
      </c>
      <c r="H31" s="99"/>
      <c r="I31" s="99"/>
      <c r="J31" s="629"/>
      <c r="K31" s="252">
        <v>45600000</v>
      </c>
      <c r="L31" s="177"/>
      <c r="M31" s="95"/>
      <c r="N31" s="28"/>
      <c r="O31" s="288"/>
      <c r="P31" s="145"/>
      <c r="Q31" s="145"/>
      <c r="R31" s="95"/>
      <c r="S31" s="28"/>
      <c r="T31" s="28"/>
      <c r="U31" s="29">
        <f t="shared" ref="U31:U43" si="36">SUM(R31:T31)</f>
        <v>0</v>
      </c>
      <c r="V31" s="28"/>
      <c r="W31" s="28"/>
      <c r="X31" s="28"/>
      <c r="Y31" s="29">
        <f t="shared" ref="Y31:Y43" si="37">SUM(V31:X31)</f>
        <v>0</v>
      </c>
      <c r="Z31" s="28"/>
      <c r="AA31" s="28"/>
      <c r="AB31" s="28"/>
      <c r="AC31" s="29">
        <f t="shared" ref="AC31:AC43" si="38">SUM(Z31:AB31)</f>
        <v>0</v>
      </c>
      <c r="AD31" s="28">
        <v>45600000</v>
      </c>
      <c r="AE31" s="28"/>
      <c r="AF31" s="28"/>
      <c r="AG31" s="29">
        <f t="shared" ref="AG31:AG43" si="39">SUM(AD31:AF31)</f>
        <v>45600000</v>
      </c>
      <c r="AH31" s="29">
        <f t="shared" si="35"/>
        <v>45600000</v>
      </c>
      <c r="AI31" s="109">
        <f t="shared" ref="AI31:AI43" si="40">IF(ISERROR(AH31/$J$29),0,AH31/$J$29)</f>
        <v>9.6121416526138273E-2</v>
      </c>
      <c r="AJ31" s="109">
        <f t="shared" ref="AJ31:AJ40" si="41">IF(ISERROR(AH31/$AH$123),"-",AH31/$AH$123)</f>
        <v>1.3406323398600801E-2</v>
      </c>
      <c r="AK31" s="11"/>
      <c r="AL31" s="11"/>
      <c r="AM31" s="11"/>
      <c r="AN31" s="11"/>
      <c r="AO31" s="11"/>
      <c r="AP31" s="11"/>
      <c r="AQ31" s="11"/>
      <c r="AR31" s="11"/>
    </row>
    <row r="32" spans="1:44" ht="24.75" customHeight="1" outlineLevel="1" x14ac:dyDescent="0.25">
      <c r="A32" s="23">
        <v>3</v>
      </c>
      <c r="B32" s="23"/>
      <c r="C32" s="286" t="s">
        <v>1329</v>
      </c>
      <c r="D32" s="138">
        <v>44452</v>
      </c>
      <c r="E32" s="158" t="s">
        <v>1330</v>
      </c>
      <c r="F32" s="158" t="s">
        <v>1316</v>
      </c>
      <c r="G32" s="176" t="s">
        <v>1256</v>
      </c>
      <c r="H32" s="99"/>
      <c r="I32" s="99"/>
      <c r="J32" s="629"/>
      <c r="K32" s="252">
        <v>29800000</v>
      </c>
      <c r="L32" s="177"/>
      <c r="M32" s="95"/>
      <c r="N32" s="28"/>
      <c r="O32" s="288"/>
      <c r="P32" s="145"/>
      <c r="Q32" s="145"/>
      <c r="R32" s="95"/>
      <c r="S32" s="28"/>
      <c r="T32" s="28"/>
      <c r="U32" s="29">
        <f t="shared" si="36"/>
        <v>0</v>
      </c>
      <c r="V32" s="28"/>
      <c r="W32" s="28"/>
      <c r="X32" s="28"/>
      <c r="Y32" s="29">
        <f t="shared" si="37"/>
        <v>0</v>
      </c>
      <c r="Z32" s="28"/>
      <c r="AA32" s="28"/>
      <c r="AB32" s="28"/>
      <c r="AC32" s="29">
        <f t="shared" si="38"/>
        <v>0</v>
      </c>
      <c r="AD32" s="28"/>
      <c r="AE32" s="28"/>
      <c r="AF32" s="28">
        <v>29800000</v>
      </c>
      <c r="AG32" s="29">
        <f t="shared" si="39"/>
        <v>29800000</v>
      </c>
      <c r="AH32" s="29">
        <f t="shared" si="35"/>
        <v>29800000</v>
      </c>
      <c r="AI32" s="109">
        <f t="shared" si="40"/>
        <v>6.2816188870151765E-2</v>
      </c>
      <c r="AJ32" s="109">
        <f t="shared" si="41"/>
        <v>8.7611499403136804E-3</v>
      </c>
      <c r="AK32" s="11"/>
      <c r="AL32" s="11"/>
      <c r="AM32" s="11"/>
      <c r="AN32" s="11"/>
      <c r="AO32" s="11"/>
      <c r="AP32" s="11"/>
      <c r="AQ32" s="11"/>
      <c r="AR32" s="11"/>
    </row>
    <row r="33" spans="1:44" ht="24.75" customHeight="1" outlineLevel="1" x14ac:dyDescent="0.25">
      <c r="A33" s="23">
        <v>4</v>
      </c>
      <c r="B33" s="23"/>
      <c r="C33" s="286" t="s">
        <v>1331</v>
      </c>
      <c r="D33" s="138">
        <v>44445</v>
      </c>
      <c r="E33" s="158" t="s">
        <v>1326</v>
      </c>
      <c r="F33" s="158" t="s">
        <v>1316</v>
      </c>
      <c r="G33" s="176" t="s">
        <v>1256</v>
      </c>
      <c r="H33" s="99"/>
      <c r="I33" s="99"/>
      <c r="J33" s="629"/>
      <c r="K33" s="252">
        <v>45600000</v>
      </c>
      <c r="L33" s="177"/>
      <c r="M33" s="95"/>
      <c r="N33" s="28"/>
      <c r="O33" s="288"/>
      <c r="P33" s="145"/>
      <c r="Q33" s="145"/>
      <c r="R33" s="95"/>
      <c r="S33" s="28"/>
      <c r="T33" s="28"/>
      <c r="U33" s="29">
        <f t="shared" si="36"/>
        <v>0</v>
      </c>
      <c r="V33" s="28"/>
      <c r="W33" s="28"/>
      <c r="X33" s="28"/>
      <c r="Y33" s="29">
        <f t="shared" si="37"/>
        <v>0</v>
      </c>
      <c r="Z33" s="28"/>
      <c r="AA33" s="28"/>
      <c r="AB33" s="28"/>
      <c r="AC33" s="29">
        <f t="shared" si="38"/>
        <v>0</v>
      </c>
      <c r="AD33" s="28"/>
      <c r="AE33" s="28"/>
      <c r="AF33" s="28">
        <v>45600000</v>
      </c>
      <c r="AG33" s="29">
        <f t="shared" si="39"/>
        <v>45600000</v>
      </c>
      <c r="AH33" s="29">
        <f t="shared" si="35"/>
        <v>45600000</v>
      </c>
      <c r="AI33" s="109">
        <f t="shared" si="40"/>
        <v>9.6121416526138273E-2</v>
      </c>
      <c r="AJ33" s="109">
        <f t="shared" si="41"/>
        <v>1.3406323398600801E-2</v>
      </c>
      <c r="AK33" s="11"/>
      <c r="AL33" s="11"/>
      <c r="AM33" s="11"/>
      <c r="AN33" s="11"/>
      <c r="AO33" s="11"/>
      <c r="AP33" s="11"/>
      <c r="AQ33" s="11"/>
      <c r="AR33" s="11"/>
    </row>
    <row r="34" spans="1:44" ht="24.75" customHeight="1" outlineLevel="1" x14ac:dyDescent="0.25">
      <c r="A34" s="23">
        <v>5</v>
      </c>
      <c r="B34" s="23"/>
      <c r="C34" s="286" t="s">
        <v>1332</v>
      </c>
      <c r="D34" s="138">
        <v>44477</v>
      </c>
      <c r="E34" s="158" t="s">
        <v>1328</v>
      </c>
      <c r="F34" s="158" t="s">
        <v>1316</v>
      </c>
      <c r="G34" s="176" t="s">
        <v>1256</v>
      </c>
      <c r="H34" s="99"/>
      <c r="I34" s="99"/>
      <c r="J34" s="629"/>
      <c r="K34" s="252">
        <v>36300000</v>
      </c>
      <c r="L34" s="177"/>
      <c r="M34" s="95"/>
      <c r="N34" s="28"/>
      <c r="O34" s="288"/>
      <c r="P34" s="145"/>
      <c r="Q34" s="145"/>
      <c r="R34" s="95"/>
      <c r="S34" s="28"/>
      <c r="T34" s="28"/>
      <c r="U34" s="29">
        <f t="shared" si="36"/>
        <v>0</v>
      </c>
      <c r="V34" s="28"/>
      <c r="W34" s="28"/>
      <c r="X34" s="28"/>
      <c r="Y34" s="29">
        <f t="shared" si="37"/>
        <v>0</v>
      </c>
      <c r="Z34" s="28"/>
      <c r="AA34" s="28"/>
      <c r="AB34" s="28"/>
      <c r="AC34" s="29">
        <f t="shared" si="38"/>
        <v>0</v>
      </c>
      <c r="AD34" s="28">
        <v>36300000</v>
      </c>
      <c r="AE34" s="28"/>
      <c r="AF34" s="28"/>
      <c r="AG34" s="29">
        <f t="shared" si="39"/>
        <v>36300000</v>
      </c>
      <c r="AH34" s="29">
        <f t="shared" si="35"/>
        <v>36300000</v>
      </c>
      <c r="AI34" s="109">
        <f t="shared" si="40"/>
        <v>7.6517706576728503E-2</v>
      </c>
      <c r="AJ34" s="109">
        <f t="shared" si="41"/>
        <v>1.0672139021254586E-2</v>
      </c>
      <c r="AK34" s="11"/>
      <c r="AL34" s="11"/>
      <c r="AM34" s="11"/>
      <c r="AN34" s="11"/>
      <c r="AO34" s="11"/>
      <c r="AP34" s="11"/>
      <c r="AQ34" s="11"/>
      <c r="AR34" s="11"/>
    </row>
    <row r="35" spans="1:44" ht="24.75" customHeight="1" outlineLevel="1" x14ac:dyDescent="0.25">
      <c r="A35" s="23">
        <v>6</v>
      </c>
      <c r="B35" s="23"/>
      <c r="C35" s="286" t="s">
        <v>1333</v>
      </c>
      <c r="D35" s="138">
        <v>44475</v>
      </c>
      <c r="E35" s="158" t="s">
        <v>1330</v>
      </c>
      <c r="F35" s="158" t="s">
        <v>1316</v>
      </c>
      <c r="G35" s="176" t="s">
        <v>1256</v>
      </c>
      <c r="H35" s="99"/>
      <c r="I35" s="99"/>
      <c r="J35" s="629"/>
      <c r="K35" s="252">
        <v>45600000</v>
      </c>
      <c r="L35" s="177"/>
      <c r="M35" s="95"/>
      <c r="N35" s="28"/>
      <c r="O35" s="288"/>
      <c r="P35" s="145"/>
      <c r="Q35" s="145"/>
      <c r="R35" s="95"/>
      <c r="S35" s="28"/>
      <c r="T35" s="28"/>
      <c r="U35" s="29">
        <f t="shared" si="36"/>
        <v>0</v>
      </c>
      <c r="V35" s="28"/>
      <c r="W35" s="28"/>
      <c r="X35" s="28"/>
      <c r="Y35" s="29">
        <f t="shared" si="37"/>
        <v>0</v>
      </c>
      <c r="Z35" s="28"/>
      <c r="AA35" s="28"/>
      <c r="AB35" s="28"/>
      <c r="AC35" s="29">
        <f t="shared" si="38"/>
        <v>0</v>
      </c>
      <c r="AD35" s="28"/>
      <c r="AE35" s="28"/>
      <c r="AF35" s="28">
        <v>45600000</v>
      </c>
      <c r="AG35" s="29">
        <f t="shared" si="39"/>
        <v>45600000</v>
      </c>
      <c r="AH35" s="29">
        <f t="shared" si="35"/>
        <v>45600000</v>
      </c>
      <c r="AI35" s="109">
        <f t="shared" si="40"/>
        <v>9.6121416526138273E-2</v>
      </c>
      <c r="AJ35" s="109">
        <f t="shared" si="41"/>
        <v>1.3406323398600801E-2</v>
      </c>
      <c r="AK35" s="11"/>
      <c r="AL35" s="11"/>
      <c r="AM35" s="11"/>
      <c r="AN35" s="11"/>
      <c r="AO35" s="11"/>
      <c r="AP35" s="11"/>
      <c r="AQ35" s="11"/>
      <c r="AR35" s="11"/>
    </row>
    <row r="36" spans="1:44" ht="24.75" customHeight="1" outlineLevel="1" x14ac:dyDescent="0.25">
      <c r="A36" s="23">
        <v>7</v>
      </c>
      <c r="B36" s="23"/>
      <c r="C36" s="286" t="s">
        <v>1334</v>
      </c>
      <c r="D36" s="138">
        <v>44482</v>
      </c>
      <c r="E36" s="158" t="s">
        <v>258</v>
      </c>
      <c r="F36" s="158" t="s">
        <v>1316</v>
      </c>
      <c r="G36" s="176" t="s">
        <v>1256</v>
      </c>
      <c r="H36" s="99"/>
      <c r="I36" s="99"/>
      <c r="J36" s="629"/>
      <c r="K36" s="252">
        <v>36300000</v>
      </c>
      <c r="L36" s="177"/>
      <c r="M36" s="95"/>
      <c r="N36" s="28"/>
      <c r="O36" s="288"/>
      <c r="P36" s="145"/>
      <c r="Q36" s="145"/>
      <c r="R36" s="95"/>
      <c r="S36" s="28"/>
      <c r="T36" s="28"/>
      <c r="U36" s="29">
        <f t="shared" si="36"/>
        <v>0</v>
      </c>
      <c r="V36" s="28"/>
      <c r="W36" s="28"/>
      <c r="X36" s="28"/>
      <c r="Y36" s="29">
        <f t="shared" si="37"/>
        <v>0</v>
      </c>
      <c r="Z36" s="28"/>
      <c r="AA36" s="28"/>
      <c r="AB36" s="28"/>
      <c r="AC36" s="29">
        <f t="shared" si="38"/>
        <v>0</v>
      </c>
      <c r="AD36" s="28"/>
      <c r="AE36" s="28">
        <v>36300000</v>
      </c>
      <c r="AF36" s="28"/>
      <c r="AG36" s="29">
        <f t="shared" si="39"/>
        <v>36300000</v>
      </c>
      <c r="AH36" s="29">
        <f t="shared" si="35"/>
        <v>36300000</v>
      </c>
      <c r="AI36" s="109">
        <f t="shared" si="40"/>
        <v>7.6517706576728503E-2</v>
      </c>
      <c r="AJ36" s="109">
        <f t="shared" si="41"/>
        <v>1.0672139021254586E-2</v>
      </c>
      <c r="AK36" s="11"/>
      <c r="AL36" s="11"/>
      <c r="AM36" s="11"/>
      <c r="AN36" s="11"/>
      <c r="AO36" s="11"/>
      <c r="AP36" s="11"/>
      <c r="AQ36" s="11"/>
      <c r="AR36" s="11"/>
    </row>
    <row r="37" spans="1:44" ht="24.75" customHeight="1" outlineLevel="1" x14ac:dyDescent="0.25">
      <c r="A37" s="23">
        <v>8</v>
      </c>
      <c r="B37" s="23"/>
      <c r="C37" s="286" t="s">
        <v>1335</v>
      </c>
      <c r="D37" s="138">
        <v>44452</v>
      </c>
      <c r="E37" s="158" t="s">
        <v>254</v>
      </c>
      <c r="F37" s="158" t="s">
        <v>1316</v>
      </c>
      <c r="G37" s="176" t="s">
        <v>1256</v>
      </c>
      <c r="H37" s="99"/>
      <c r="I37" s="99"/>
      <c r="J37" s="629"/>
      <c r="K37" s="252">
        <v>36300000</v>
      </c>
      <c r="L37" s="177"/>
      <c r="M37" s="95"/>
      <c r="N37" s="28"/>
      <c r="O37" s="288"/>
      <c r="P37" s="145"/>
      <c r="Q37" s="145"/>
      <c r="R37" s="95"/>
      <c r="S37" s="28"/>
      <c r="T37" s="28"/>
      <c r="U37" s="29">
        <f t="shared" si="36"/>
        <v>0</v>
      </c>
      <c r="V37" s="28"/>
      <c r="W37" s="28"/>
      <c r="X37" s="28"/>
      <c r="Y37" s="29">
        <f t="shared" si="37"/>
        <v>0</v>
      </c>
      <c r="Z37" s="28"/>
      <c r="AA37" s="28"/>
      <c r="AB37" s="28"/>
      <c r="AC37" s="29">
        <f t="shared" si="38"/>
        <v>0</v>
      </c>
      <c r="AD37" s="28">
        <v>36300000</v>
      </c>
      <c r="AE37" s="28"/>
      <c r="AF37" s="28"/>
      <c r="AG37" s="29">
        <f t="shared" si="39"/>
        <v>36300000</v>
      </c>
      <c r="AH37" s="29">
        <f t="shared" si="35"/>
        <v>36300000</v>
      </c>
      <c r="AI37" s="109">
        <f t="shared" si="40"/>
        <v>7.6517706576728503E-2</v>
      </c>
      <c r="AJ37" s="109">
        <f t="shared" si="41"/>
        <v>1.0672139021254586E-2</v>
      </c>
      <c r="AK37" s="11"/>
      <c r="AL37" s="11"/>
      <c r="AM37" s="11"/>
      <c r="AN37" s="11"/>
      <c r="AO37" s="11"/>
      <c r="AP37" s="11"/>
      <c r="AQ37" s="11"/>
      <c r="AR37" s="11"/>
    </row>
    <row r="38" spans="1:44" ht="24.75" customHeight="1" outlineLevel="1" x14ac:dyDescent="0.25">
      <c r="A38" s="23">
        <v>9</v>
      </c>
      <c r="B38" s="23"/>
      <c r="C38" s="286" t="s">
        <v>587</v>
      </c>
      <c r="D38" s="138">
        <v>44477</v>
      </c>
      <c r="E38" s="158" t="s">
        <v>1324</v>
      </c>
      <c r="F38" s="158" t="s">
        <v>1316</v>
      </c>
      <c r="G38" s="176" t="s">
        <v>1256</v>
      </c>
      <c r="H38" s="99"/>
      <c r="I38" s="99"/>
      <c r="J38" s="629"/>
      <c r="K38" s="252">
        <v>36300000</v>
      </c>
      <c r="L38" s="355"/>
      <c r="M38" s="344"/>
      <c r="N38" s="335"/>
      <c r="O38" s="345"/>
      <c r="P38" s="291"/>
      <c r="Q38" s="291"/>
      <c r="R38" s="95"/>
      <c r="S38" s="28"/>
      <c r="T38" s="28"/>
      <c r="U38" s="29">
        <f t="shared" si="36"/>
        <v>0</v>
      </c>
      <c r="V38" s="28"/>
      <c r="W38" s="28"/>
      <c r="X38" s="28"/>
      <c r="Y38" s="29">
        <f t="shared" si="37"/>
        <v>0</v>
      </c>
      <c r="Z38" s="28"/>
      <c r="AA38" s="28"/>
      <c r="AB38" s="28"/>
      <c r="AC38" s="29">
        <f t="shared" si="38"/>
        <v>0</v>
      </c>
      <c r="AD38" s="28"/>
      <c r="AE38" s="28">
        <v>36300000</v>
      </c>
      <c r="AF38" s="28"/>
      <c r="AG38" s="29">
        <f t="shared" si="39"/>
        <v>36300000</v>
      </c>
      <c r="AH38" s="29">
        <f t="shared" si="35"/>
        <v>36300000</v>
      </c>
      <c r="AI38" s="109">
        <f t="shared" si="40"/>
        <v>7.6517706576728503E-2</v>
      </c>
      <c r="AJ38" s="109">
        <f t="shared" si="41"/>
        <v>1.0672139021254586E-2</v>
      </c>
      <c r="AK38" s="11"/>
      <c r="AL38" s="11"/>
      <c r="AM38" s="11"/>
      <c r="AN38" s="11"/>
      <c r="AO38" s="11"/>
      <c r="AP38" s="11"/>
      <c r="AQ38" s="11"/>
      <c r="AR38" s="11"/>
    </row>
    <row r="39" spans="1:44" ht="24.75" customHeight="1" outlineLevel="1" x14ac:dyDescent="0.25">
      <c r="A39" s="23">
        <v>10</v>
      </c>
      <c r="B39" s="23"/>
      <c r="C39" s="286" t="s">
        <v>440</v>
      </c>
      <c r="D39" s="138">
        <v>44483</v>
      </c>
      <c r="E39" s="158" t="s">
        <v>852</v>
      </c>
      <c r="F39" s="158" t="s">
        <v>1336</v>
      </c>
      <c r="G39" s="176" t="s">
        <v>1256</v>
      </c>
      <c r="H39" s="99"/>
      <c r="I39" s="99"/>
      <c r="J39" s="629"/>
      <c r="K39" s="353">
        <v>29800000</v>
      </c>
      <c r="L39" s="351"/>
      <c r="M39" s="261"/>
      <c r="N39" s="261"/>
      <c r="O39" s="261"/>
      <c r="P39" s="352"/>
      <c r="Q39" s="352"/>
      <c r="R39" s="95"/>
      <c r="S39" s="28"/>
      <c r="T39" s="28"/>
      <c r="U39" s="29">
        <f t="shared" si="36"/>
        <v>0</v>
      </c>
      <c r="V39" s="28"/>
      <c r="W39" s="28"/>
      <c r="X39" s="28"/>
      <c r="Y39" s="29">
        <f t="shared" si="37"/>
        <v>0</v>
      </c>
      <c r="Z39" s="28"/>
      <c r="AA39" s="28"/>
      <c r="AB39" s="28"/>
      <c r="AC39" s="29">
        <f t="shared" si="38"/>
        <v>0</v>
      </c>
      <c r="AD39" s="28"/>
      <c r="AE39" s="28">
        <v>29800000</v>
      </c>
      <c r="AF39" s="28"/>
      <c r="AG39" s="29">
        <f t="shared" si="39"/>
        <v>29800000</v>
      </c>
      <c r="AH39" s="29">
        <f t="shared" si="35"/>
        <v>29800000</v>
      </c>
      <c r="AI39" s="109">
        <f t="shared" si="40"/>
        <v>6.2816188870151765E-2</v>
      </c>
      <c r="AJ39" s="109">
        <f t="shared" si="41"/>
        <v>8.7611499403136804E-3</v>
      </c>
      <c r="AK39" s="11"/>
      <c r="AL39" s="11"/>
      <c r="AM39" s="11"/>
      <c r="AN39" s="11"/>
      <c r="AO39" s="11"/>
      <c r="AP39" s="11"/>
      <c r="AQ39" s="11"/>
      <c r="AR39" s="11"/>
    </row>
    <row r="40" spans="1:44" ht="24.75" customHeight="1" outlineLevel="1" x14ac:dyDescent="0.25">
      <c r="A40" s="23">
        <v>11</v>
      </c>
      <c r="B40" s="23"/>
      <c r="C40" s="286" t="s">
        <v>1337</v>
      </c>
      <c r="D40" s="138">
        <v>44487</v>
      </c>
      <c r="E40" s="158" t="s">
        <v>256</v>
      </c>
      <c r="F40" s="158" t="s">
        <v>1316</v>
      </c>
      <c r="G40" s="176" t="s">
        <v>1256</v>
      </c>
      <c r="H40" s="99"/>
      <c r="I40" s="99"/>
      <c r="J40" s="629"/>
      <c r="K40" s="354">
        <v>29800000</v>
      </c>
      <c r="L40" s="351"/>
      <c r="M40" s="261"/>
      <c r="N40" s="261"/>
      <c r="O40" s="261"/>
      <c r="P40" s="352"/>
      <c r="Q40" s="352"/>
      <c r="R40" s="95"/>
      <c r="S40" s="28"/>
      <c r="T40" s="28"/>
      <c r="U40" s="29">
        <f t="shared" si="36"/>
        <v>0</v>
      </c>
      <c r="V40" s="29">
        <f t="shared" ref="V40" si="42">SUM(S40:U40)</f>
        <v>0</v>
      </c>
      <c r="W40" s="29">
        <f t="shared" ref="W40" si="43">SUM(T40:V40)</f>
        <v>0</v>
      </c>
      <c r="X40" s="29">
        <f t="shared" ref="X40" si="44">SUM(U40:W40)</f>
        <v>0</v>
      </c>
      <c r="Y40" s="29">
        <f t="shared" si="37"/>
        <v>0</v>
      </c>
      <c r="Z40" s="28"/>
      <c r="AA40" s="28"/>
      <c r="AB40" s="28"/>
      <c r="AC40" s="29">
        <f t="shared" si="38"/>
        <v>0</v>
      </c>
      <c r="AD40" s="28"/>
      <c r="AE40" s="28">
        <v>29800000</v>
      </c>
      <c r="AF40" s="28"/>
      <c r="AG40" s="29">
        <f t="shared" si="39"/>
        <v>29800000</v>
      </c>
      <c r="AH40" s="29">
        <f t="shared" si="35"/>
        <v>29800000</v>
      </c>
      <c r="AI40" s="109">
        <f t="shared" si="40"/>
        <v>6.2816188870151765E-2</v>
      </c>
      <c r="AJ40" s="109">
        <f t="shared" si="41"/>
        <v>8.7611499403136804E-3</v>
      </c>
      <c r="AK40" s="11"/>
      <c r="AL40" s="11"/>
      <c r="AM40" s="11"/>
      <c r="AN40" s="11"/>
      <c r="AO40" s="11"/>
      <c r="AP40" s="11"/>
      <c r="AQ40" s="11"/>
      <c r="AR40" s="11"/>
    </row>
    <row r="41" spans="1:44" ht="24.75" hidden="1" customHeight="1" outlineLevel="1" x14ac:dyDescent="0.25">
      <c r="A41" s="23"/>
      <c r="B41" s="23"/>
      <c r="C41" s="286" t="s">
        <v>1338</v>
      </c>
      <c r="D41" s="138"/>
      <c r="E41" s="158"/>
      <c r="F41" s="177"/>
      <c r="G41" s="158"/>
      <c r="H41" s="99"/>
      <c r="I41" s="99"/>
      <c r="J41" s="629"/>
      <c r="K41" s="354"/>
      <c r="L41" s="351"/>
      <c r="M41" s="261"/>
      <c r="N41" s="261"/>
      <c r="O41" s="261"/>
      <c r="P41" s="352"/>
      <c r="Q41" s="352"/>
      <c r="R41" s="95"/>
      <c r="S41" s="28"/>
      <c r="T41" s="28"/>
      <c r="U41" s="29">
        <f t="shared" si="36"/>
        <v>0</v>
      </c>
      <c r="V41" s="28"/>
      <c r="W41" s="28"/>
      <c r="X41" s="28"/>
      <c r="Y41" s="29">
        <f t="shared" si="37"/>
        <v>0</v>
      </c>
      <c r="Z41" s="28"/>
      <c r="AA41" s="28"/>
      <c r="AB41" s="28"/>
      <c r="AC41" s="29">
        <f t="shared" si="38"/>
        <v>0</v>
      </c>
      <c r="AD41" s="28"/>
      <c r="AE41" s="28"/>
      <c r="AF41" s="28"/>
      <c r="AG41" s="29">
        <f t="shared" si="39"/>
        <v>0</v>
      </c>
      <c r="AH41" s="29">
        <f t="shared" si="35"/>
        <v>0</v>
      </c>
      <c r="AI41" s="109">
        <f t="shared" si="40"/>
        <v>0</v>
      </c>
      <c r="AJ41" s="109">
        <f t="shared" ref="AJ41:AJ43" si="45">IF(ISERROR(AH41/$AH$123),"-",AH41/$AH$123)</f>
        <v>0</v>
      </c>
      <c r="AK41" s="11"/>
      <c r="AL41" s="11"/>
      <c r="AM41" s="11"/>
      <c r="AN41" s="11"/>
      <c r="AO41" s="11"/>
      <c r="AP41" s="11"/>
      <c r="AQ41" s="11"/>
      <c r="AR41" s="11"/>
    </row>
    <row r="42" spans="1:44" ht="24.75" hidden="1" customHeight="1" outlineLevel="1" x14ac:dyDescent="0.25">
      <c r="A42" s="23"/>
      <c r="B42" s="23"/>
      <c r="C42" s="286" t="s">
        <v>1338</v>
      </c>
      <c r="D42" s="138"/>
      <c r="E42" s="158"/>
      <c r="F42" s="177"/>
      <c r="G42" s="158"/>
      <c r="H42" s="99"/>
      <c r="I42" s="99"/>
      <c r="J42" s="629"/>
      <c r="K42" s="354"/>
      <c r="L42" s="351"/>
      <c r="M42" s="261"/>
      <c r="N42" s="261"/>
      <c r="O42" s="261"/>
      <c r="P42" s="352"/>
      <c r="Q42" s="352"/>
      <c r="R42" s="95"/>
      <c r="S42" s="28"/>
      <c r="T42" s="28"/>
      <c r="U42" s="29">
        <f t="shared" si="36"/>
        <v>0</v>
      </c>
      <c r="V42" s="28"/>
      <c r="W42" s="28"/>
      <c r="X42" s="28"/>
      <c r="Y42" s="29">
        <f t="shared" si="37"/>
        <v>0</v>
      </c>
      <c r="Z42" s="28"/>
      <c r="AA42" s="28"/>
      <c r="AB42" s="28"/>
      <c r="AC42" s="29">
        <f t="shared" si="38"/>
        <v>0</v>
      </c>
      <c r="AD42" s="28"/>
      <c r="AE42" s="28"/>
      <c r="AF42" s="28"/>
      <c r="AG42" s="29">
        <f t="shared" si="39"/>
        <v>0</v>
      </c>
      <c r="AH42" s="29">
        <f t="shared" si="35"/>
        <v>0</v>
      </c>
      <c r="AI42" s="109">
        <f t="shared" si="40"/>
        <v>0</v>
      </c>
      <c r="AJ42" s="109">
        <f t="shared" si="45"/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24.75" customHeight="1" outlineLevel="1" x14ac:dyDescent="0.25">
      <c r="A43" s="23">
        <v>12</v>
      </c>
      <c r="B43" s="23"/>
      <c r="C43" s="286" t="s">
        <v>1147</v>
      </c>
      <c r="D43" s="138">
        <v>44917</v>
      </c>
      <c r="E43" s="158" t="s">
        <v>1324</v>
      </c>
      <c r="F43" s="158" t="s">
        <v>1316</v>
      </c>
      <c r="G43" s="176" t="s">
        <v>1256</v>
      </c>
      <c r="H43" s="99"/>
      <c r="I43" s="99"/>
      <c r="J43" s="629"/>
      <c r="K43" s="354">
        <v>36800000</v>
      </c>
      <c r="L43" s="351"/>
      <c r="M43" s="261"/>
      <c r="N43" s="261"/>
      <c r="O43" s="261"/>
      <c r="P43" s="352"/>
      <c r="Q43" s="352"/>
      <c r="R43" s="95"/>
      <c r="S43" s="28"/>
      <c r="T43" s="28"/>
      <c r="U43" s="29">
        <f t="shared" si="36"/>
        <v>0</v>
      </c>
      <c r="V43" s="28"/>
      <c r="W43" s="28"/>
      <c r="X43" s="28"/>
      <c r="Y43" s="29">
        <f t="shared" si="37"/>
        <v>0</v>
      </c>
      <c r="Z43" s="28"/>
      <c r="AA43" s="28"/>
      <c r="AB43" s="28"/>
      <c r="AC43" s="29">
        <f t="shared" si="38"/>
        <v>0</v>
      </c>
      <c r="AD43" s="28"/>
      <c r="AE43" s="28"/>
      <c r="AF43" s="28">
        <v>36800000</v>
      </c>
      <c r="AG43" s="29">
        <f t="shared" si="39"/>
        <v>36800000</v>
      </c>
      <c r="AH43" s="29">
        <f t="shared" si="35"/>
        <v>36800000</v>
      </c>
      <c r="AI43" s="109">
        <f t="shared" si="40"/>
        <v>7.7571669477234401E-2</v>
      </c>
      <c r="AJ43" s="109">
        <f t="shared" si="45"/>
        <v>1.0819138181326961E-2</v>
      </c>
      <c r="AK43" s="11"/>
      <c r="AL43" s="11"/>
      <c r="AM43" s="11"/>
      <c r="AN43" s="11"/>
      <c r="AO43" s="11"/>
      <c r="AP43" s="11"/>
      <c r="AQ43" s="11"/>
      <c r="AR43" s="11"/>
    </row>
    <row r="44" spans="1:44" x14ac:dyDescent="0.25">
      <c r="A44" s="577" t="s">
        <v>55</v>
      </c>
      <c r="B44" s="577"/>
      <c r="C44" s="577"/>
      <c r="D44" s="577"/>
      <c r="E44" s="577"/>
      <c r="F44" s="577"/>
      <c r="G44" s="577"/>
      <c r="H44" s="577"/>
      <c r="I44" s="577"/>
      <c r="J44" s="222">
        <f>J29</f>
        <v>474400000</v>
      </c>
      <c r="K44" s="231">
        <f>SUM(K30:K43)</f>
        <v>474400000</v>
      </c>
      <c r="L44" s="530"/>
      <c r="M44" s="231">
        <f>SUM(M30:M30)</f>
        <v>0</v>
      </c>
      <c r="N44" s="231">
        <f>SUM(N30:N30)</f>
        <v>0</v>
      </c>
      <c r="O44" s="231">
        <f>SUM(O30:O30)</f>
        <v>0</v>
      </c>
      <c r="P44" s="249"/>
      <c r="Q44" s="539"/>
      <c r="R44" s="222">
        <f t="shared" ref="R44:X44" si="46">SUM(R30:R30)</f>
        <v>0</v>
      </c>
      <c r="S44" s="222">
        <f t="shared" si="46"/>
        <v>0</v>
      </c>
      <c r="T44" s="222">
        <f t="shared" si="46"/>
        <v>0</v>
      </c>
      <c r="U44" s="222">
        <f>SUM(U30:U43)</f>
        <v>0</v>
      </c>
      <c r="V44" s="222">
        <f t="shared" si="46"/>
        <v>0</v>
      </c>
      <c r="W44" s="222">
        <f t="shared" si="46"/>
        <v>0</v>
      </c>
      <c r="X44" s="222">
        <f t="shared" si="46"/>
        <v>0</v>
      </c>
      <c r="Y44" s="222">
        <f>SUM(Y30:Y43)</f>
        <v>0</v>
      </c>
      <c r="Z44" s="222">
        <f ca="1">SUM(Z30:Z44)</f>
        <v>0</v>
      </c>
      <c r="AA44" s="222">
        <f ca="1">SUM(AA30:AA44)</f>
        <v>0</v>
      </c>
      <c r="AB44" s="222">
        <f>SUM(AB30:AB40)</f>
        <v>0</v>
      </c>
      <c r="AC44" s="222">
        <f>SUM(AC30:AC43)</f>
        <v>0</v>
      </c>
      <c r="AD44" s="222">
        <f>SUM(AD30:AD43)</f>
        <v>118200000</v>
      </c>
      <c r="AE44" s="222">
        <f t="shared" ref="AE44:AH44" si="47">SUM(AE30:AE43)</f>
        <v>132200000</v>
      </c>
      <c r="AF44" s="222">
        <f t="shared" si="47"/>
        <v>224000000</v>
      </c>
      <c r="AG44" s="222">
        <f t="shared" si="47"/>
        <v>474400000</v>
      </c>
      <c r="AH44" s="222">
        <f t="shared" si="47"/>
        <v>474400000</v>
      </c>
      <c r="AI44" s="230">
        <f>IF(ISERROR(AH44/J44),0,AH44/J44)</f>
        <v>1</v>
      </c>
      <c r="AJ44" s="230">
        <f>IF(ISERROR(AH44/$AH$123),0,AH44/$AH$123)</f>
        <v>0.13947280307667148</v>
      </c>
      <c r="AK44" s="11"/>
      <c r="AL44" s="11"/>
      <c r="AM44" s="11"/>
      <c r="AN44" s="11"/>
      <c r="AO44" s="11"/>
      <c r="AP44" s="11"/>
      <c r="AQ44" s="11"/>
      <c r="AR44" s="11"/>
    </row>
    <row r="45" spans="1:44" x14ac:dyDescent="0.25">
      <c r="A45" s="668" t="s">
        <v>56</v>
      </c>
      <c r="B45" s="668"/>
      <c r="C45" s="668"/>
      <c r="D45" s="668"/>
      <c r="E45" s="668"/>
      <c r="F45" s="16"/>
      <c r="G45" s="5"/>
      <c r="H45" s="17"/>
      <c r="I45" s="17"/>
      <c r="J45" s="628">
        <v>120900000</v>
      </c>
      <c r="K45" s="83"/>
      <c r="L45" s="153"/>
      <c r="M45" s="19"/>
      <c r="N45" s="19"/>
      <c r="O45" s="19"/>
      <c r="P45" s="151"/>
      <c r="Q45" s="264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108"/>
      <c r="AJ45" s="108"/>
    </row>
    <row r="46" spans="1:44" ht="24.75" customHeight="1" outlineLevel="1" x14ac:dyDescent="0.25">
      <c r="A46" s="23">
        <v>1</v>
      </c>
      <c r="B46" s="23"/>
      <c r="C46" s="299" t="s">
        <v>1339</v>
      </c>
      <c r="D46" s="138">
        <v>44827</v>
      </c>
      <c r="E46" s="139" t="s">
        <v>1340</v>
      </c>
      <c r="F46" s="158" t="s">
        <v>1316</v>
      </c>
      <c r="G46" s="176" t="s">
        <v>1256</v>
      </c>
      <c r="H46" s="99"/>
      <c r="I46" s="99"/>
      <c r="J46" s="629"/>
      <c r="K46" s="79">
        <v>48400000</v>
      </c>
      <c r="L46" s="355"/>
      <c r="M46" s="344"/>
      <c r="N46" s="335"/>
      <c r="O46" s="345"/>
      <c r="P46" s="347"/>
      <c r="Q46" s="347"/>
      <c r="R46" s="95"/>
      <c r="S46" s="28"/>
      <c r="T46" s="28"/>
      <c r="U46" s="29">
        <f>SUM(R46:T46)</f>
        <v>0</v>
      </c>
      <c r="V46" s="29">
        <f t="shared" ref="V46:Y46" si="48">SUM(S46:U46)</f>
        <v>0</v>
      </c>
      <c r="W46" s="29">
        <f t="shared" si="48"/>
        <v>0</v>
      </c>
      <c r="X46" s="29">
        <f t="shared" si="48"/>
        <v>0</v>
      </c>
      <c r="Y46" s="29">
        <f t="shared" si="48"/>
        <v>0</v>
      </c>
      <c r="Z46" s="28"/>
      <c r="AA46" s="28"/>
      <c r="AB46" s="28"/>
      <c r="AC46" s="29">
        <f>SUM(Z46:AB46)</f>
        <v>0</v>
      </c>
      <c r="AD46" s="28">
        <v>48400000</v>
      </c>
      <c r="AE46" s="76"/>
      <c r="AF46" s="28"/>
      <c r="AG46" s="29">
        <f>SUM(AD46:AF46)</f>
        <v>48400000</v>
      </c>
      <c r="AH46" s="29">
        <f t="shared" ref="AH46" si="49">SUM(U46,Y46,AC46,AG46)</f>
        <v>48400000</v>
      </c>
      <c r="AI46" s="109">
        <f>IF(ISERROR(AH46/$J$45),0,AH46/$J$45)</f>
        <v>0.40033085194375517</v>
      </c>
      <c r="AJ46" s="109">
        <f>IF(ISERROR(AH46/$AH$123),"-",AH46/$AH$123)</f>
        <v>1.4229518695006113E-2</v>
      </c>
      <c r="AK46" s="11"/>
      <c r="AL46" s="11"/>
      <c r="AM46" s="11"/>
      <c r="AN46" s="11"/>
      <c r="AO46" s="11"/>
      <c r="AP46" s="11"/>
      <c r="AQ46" s="11"/>
      <c r="AR46" s="11"/>
    </row>
    <row r="47" spans="1:44" ht="24.75" customHeight="1" outlineLevel="1" x14ac:dyDescent="0.25">
      <c r="A47" s="23">
        <v>2</v>
      </c>
      <c r="B47" s="23"/>
      <c r="C47" s="299" t="s">
        <v>1341</v>
      </c>
      <c r="D47" s="138">
        <v>44847</v>
      </c>
      <c r="E47" s="139" t="s">
        <v>1324</v>
      </c>
      <c r="F47" s="158" t="s">
        <v>1316</v>
      </c>
      <c r="G47" s="176" t="s">
        <v>1256</v>
      </c>
      <c r="H47" s="99"/>
      <c r="I47" s="99"/>
      <c r="J47" s="629"/>
      <c r="K47" s="342">
        <v>35700000</v>
      </c>
      <c r="L47" s="351"/>
      <c r="M47" s="261"/>
      <c r="N47" s="261"/>
      <c r="O47" s="261"/>
      <c r="P47" s="262"/>
      <c r="Q47" s="262"/>
      <c r="R47" s="95"/>
      <c r="S47" s="28"/>
      <c r="T47" s="28"/>
      <c r="U47" s="29">
        <f>SUM(R47:T47)</f>
        <v>0</v>
      </c>
      <c r="V47" s="29">
        <f t="shared" ref="V47:Y48" si="50">SUM(S47:U47)</f>
        <v>0</v>
      </c>
      <c r="W47" s="29">
        <f t="shared" si="50"/>
        <v>0</v>
      </c>
      <c r="X47" s="29">
        <f t="shared" si="50"/>
        <v>0</v>
      </c>
      <c r="Y47" s="29">
        <f t="shared" si="50"/>
        <v>0</v>
      </c>
      <c r="Z47" s="28"/>
      <c r="AA47" s="28"/>
      <c r="AB47" s="28"/>
      <c r="AC47" s="29">
        <f>SUM(Z47:AB47)</f>
        <v>0</v>
      </c>
      <c r="AD47" s="310">
        <v>35700000</v>
      </c>
      <c r="AE47" s="76"/>
      <c r="AF47" s="28"/>
      <c r="AG47" s="29">
        <f>SUM(AD47:AF47)</f>
        <v>35700000</v>
      </c>
      <c r="AH47" s="29">
        <f t="shared" ref="AH47:AH48" si="51">SUM(U47,Y47,AC47,AG47)</f>
        <v>35700000</v>
      </c>
      <c r="AI47" s="109">
        <f t="shared" ref="AI47:AI48" si="52">IF(ISERROR(AH47/$J$45),0,AH47/$J$45)</f>
        <v>0.29528535980148884</v>
      </c>
      <c r="AJ47" s="109">
        <f t="shared" ref="AJ47:AJ48" si="53">IF(ISERROR(AH47/$AH$123),"-",AH47/$AH$123)</f>
        <v>1.0495740029167732E-2</v>
      </c>
      <c r="AK47" s="11"/>
      <c r="AL47" s="11"/>
      <c r="AM47" s="11"/>
      <c r="AN47" s="11"/>
      <c r="AO47" s="11"/>
      <c r="AP47" s="11"/>
      <c r="AQ47" s="11"/>
      <c r="AR47" s="11"/>
    </row>
    <row r="48" spans="1:44" ht="24.75" customHeight="1" outlineLevel="1" x14ac:dyDescent="0.25">
      <c r="A48" s="23">
        <v>3</v>
      </c>
      <c r="B48" s="23"/>
      <c r="C48" s="299" t="s">
        <v>1342</v>
      </c>
      <c r="D48" s="138">
        <v>44909</v>
      </c>
      <c r="E48" s="139" t="s">
        <v>1340</v>
      </c>
      <c r="F48" s="158" t="s">
        <v>1316</v>
      </c>
      <c r="G48" s="176" t="s">
        <v>1256</v>
      </c>
      <c r="H48" s="99"/>
      <c r="I48" s="99"/>
      <c r="J48" s="664"/>
      <c r="K48" s="343">
        <v>36800000</v>
      </c>
      <c r="L48" s="351"/>
      <c r="M48" s="261"/>
      <c r="N48" s="261"/>
      <c r="O48" s="261"/>
      <c r="P48" s="262"/>
      <c r="Q48" s="262"/>
      <c r="R48" s="95"/>
      <c r="S48" s="28"/>
      <c r="T48" s="28"/>
      <c r="U48" s="29">
        <f>SUM(R48:T48)</f>
        <v>0</v>
      </c>
      <c r="V48" s="28"/>
      <c r="W48" s="28"/>
      <c r="X48" s="28"/>
      <c r="Y48" s="29">
        <f t="shared" si="50"/>
        <v>0</v>
      </c>
      <c r="Z48" s="28"/>
      <c r="AA48" s="28"/>
      <c r="AB48" s="28"/>
      <c r="AC48" s="29">
        <f>SUM(Z48:AB48)</f>
        <v>0</v>
      </c>
      <c r="AD48" s="28"/>
      <c r="AE48" s="96"/>
      <c r="AF48" s="28">
        <v>36800000</v>
      </c>
      <c r="AG48" s="29">
        <f>SUM(AD48:AF48)</f>
        <v>36800000</v>
      </c>
      <c r="AH48" s="29">
        <f t="shared" si="51"/>
        <v>36800000</v>
      </c>
      <c r="AI48" s="109">
        <f t="shared" si="52"/>
        <v>0.30438378825475598</v>
      </c>
      <c r="AJ48" s="109">
        <f t="shared" si="53"/>
        <v>1.0819138181326961E-2</v>
      </c>
      <c r="AK48" s="11"/>
      <c r="AL48" s="11"/>
      <c r="AM48" s="11"/>
      <c r="AN48" s="11"/>
      <c r="AO48" s="11"/>
      <c r="AP48" s="11"/>
      <c r="AQ48" s="11"/>
      <c r="AR48" s="11"/>
    </row>
    <row r="49" spans="1:44" x14ac:dyDescent="0.25">
      <c r="A49" s="577" t="s">
        <v>57</v>
      </c>
      <c r="B49" s="577"/>
      <c r="C49" s="577"/>
      <c r="D49" s="577"/>
      <c r="E49" s="577"/>
      <c r="F49" s="577"/>
      <c r="G49" s="577"/>
      <c r="H49" s="577"/>
      <c r="I49" s="577"/>
      <c r="J49" s="222">
        <f>J45</f>
        <v>120900000</v>
      </c>
      <c r="K49" s="231">
        <f>SUM(K46:K48)</f>
        <v>120900000</v>
      </c>
      <c r="L49" s="530"/>
      <c r="M49" s="231">
        <f>SUM(M46:M46)</f>
        <v>0</v>
      </c>
      <c r="N49" s="231">
        <f>SUM(N46:N46)</f>
        <v>0</v>
      </c>
      <c r="O49" s="231">
        <f>SUM(O46:O46)</f>
        <v>0</v>
      </c>
      <c r="P49" s="249"/>
      <c r="Q49" s="539"/>
      <c r="R49" s="222">
        <f t="shared" ref="R49:X49" si="54">SUM(R46:R46)</f>
        <v>0</v>
      </c>
      <c r="S49" s="222">
        <f t="shared" si="54"/>
        <v>0</v>
      </c>
      <c r="T49" s="222">
        <f t="shared" si="54"/>
        <v>0</v>
      </c>
      <c r="U49" s="222">
        <f>SUM(U46:U48)</f>
        <v>0</v>
      </c>
      <c r="V49" s="222">
        <f t="shared" si="54"/>
        <v>0</v>
      </c>
      <c r="W49" s="222">
        <f t="shared" si="54"/>
        <v>0</v>
      </c>
      <c r="X49" s="222">
        <f t="shared" si="54"/>
        <v>0</v>
      </c>
      <c r="Y49" s="222">
        <f>SUM(Y46:Y48)</f>
        <v>0</v>
      </c>
      <c r="Z49" s="222">
        <f>SUM(Z46:Z47)</f>
        <v>0</v>
      </c>
      <c r="AA49" s="222">
        <f t="shared" ref="AA49" si="55">SUM(AA46:AA47)</f>
        <v>0</v>
      </c>
      <c r="AB49" s="222">
        <f>SUM(AB46:AB47)</f>
        <v>0</v>
      </c>
      <c r="AC49" s="222">
        <f t="shared" ref="AC49:AH49" si="56">SUM(AC46:AC48)</f>
        <v>0</v>
      </c>
      <c r="AD49" s="222">
        <f t="shared" si="56"/>
        <v>84100000</v>
      </c>
      <c r="AE49" s="222">
        <f t="shared" si="56"/>
        <v>0</v>
      </c>
      <c r="AF49" s="222">
        <f t="shared" si="56"/>
        <v>36800000</v>
      </c>
      <c r="AG49" s="222">
        <f t="shared" si="56"/>
        <v>120900000</v>
      </c>
      <c r="AH49" s="222">
        <f t="shared" si="56"/>
        <v>120900000</v>
      </c>
      <c r="AI49" s="230">
        <f>IF(ISERROR(AH49/J49),0,AH49/J49)</f>
        <v>1</v>
      </c>
      <c r="AJ49" s="230">
        <f>IF(ISERROR(AH49/$AH$123),0,AH49/$AH$123)</f>
        <v>3.5544396905500805E-2</v>
      </c>
      <c r="AK49" s="11"/>
      <c r="AL49" s="11"/>
      <c r="AM49" s="11"/>
      <c r="AN49" s="11"/>
      <c r="AO49" s="11"/>
      <c r="AP49" s="11"/>
      <c r="AQ49" s="11"/>
      <c r="AR49" s="11"/>
    </row>
    <row r="50" spans="1:44" x14ac:dyDescent="0.25">
      <c r="A50" s="668" t="s">
        <v>58</v>
      </c>
      <c r="B50" s="668"/>
      <c r="C50" s="668"/>
      <c r="D50" s="668"/>
      <c r="E50" s="668"/>
      <c r="F50" s="16"/>
      <c r="G50" s="5"/>
      <c r="H50" s="17"/>
      <c r="I50" s="17"/>
      <c r="J50" s="628">
        <v>154200000</v>
      </c>
      <c r="K50" s="83"/>
      <c r="L50" s="153"/>
      <c r="M50" s="19"/>
      <c r="N50" s="19"/>
      <c r="O50" s="263"/>
      <c r="P50" s="151"/>
      <c r="Q50" s="264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108"/>
      <c r="AJ50" s="108"/>
    </row>
    <row r="51" spans="1:44" ht="24.75" customHeight="1" outlineLevel="1" x14ac:dyDescent="0.25">
      <c r="A51" s="23">
        <v>1</v>
      </c>
      <c r="B51" s="23"/>
      <c r="C51" s="299" t="s">
        <v>442</v>
      </c>
      <c r="D51" s="138">
        <v>44474</v>
      </c>
      <c r="E51" s="158" t="s">
        <v>1343</v>
      </c>
      <c r="F51" s="158" t="s">
        <v>1316</v>
      </c>
      <c r="G51" s="176" t="s">
        <v>1256</v>
      </c>
      <c r="H51" s="99"/>
      <c r="I51" s="99"/>
      <c r="J51" s="629"/>
      <c r="K51" s="79">
        <v>48400000</v>
      </c>
      <c r="L51" s="355"/>
      <c r="M51" s="344"/>
      <c r="N51" s="345"/>
      <c r="O51" s="346"/>
      <c r="P51" s="347"/>
      <c r="Q51" s="347"/>
      <c r="R51" s="95"/>
      <c r="S51" s="28"/>
      <c r="T51" s="28"/>
      <c r="U51" s="29">
        <f>SUM(R51:T51)</f>
        <v>0</v>
      </c>
      <c r="V51" s="29">
        <f t="shared" ref="V51:Y51" si="57">SUM(S51:U51)</f>
        <v>0</v>
      </c>
      <c r="W51" s="29">
        <f t="shared" si="57"/>
        <v>0</v>
      </c>
      <c r="X51" s="29">
        <f t="shared" si="57"/>
        <v>0</v>
      </c>
      <c r="Y51" s="29">
        <f t="shared" si="57"/>
        <v>0</v>
      </c>
      <c r="Z51" s="28"/>
      <c r="AA51" s="28"/>
      <c r="AB51" s="28"/>
      <c r="AC51" s="29">
        <f>SUM(Z51:AB51)</f>
        <v>0</v>
      </c>
      <c r="AD51" s="28">
        <v>48400000</v>
      </c>
      <c r="AE51" s="28"/>
      <c r="AF51" s="76"/>
      <c r="AG51" s="29">
        <f>SUM(AD51:AF51)</f>
        <v>48400000</v>
      </c>
      <c r="AH51" s="29">
        <f t="shared" ref="AH51" si="58">SUM(U51,Y51,AC51,AG51)</f>
        <v>48400000</v>
      </c>
      <c r="AI51" s="109">
        <f>IF(ISERROR(AH51/$J$50),0,AH51/$J$50)</f>
        <v>0.31387808041504539</v>
      </c>
      <c r="AJ51" s="109">
        <f>IF(ISERROR(AH51/$AH$123),"-",AH51/$AH$123)</f>
        <v>1.4229518695006113E-2</v>
      </c>
      <c r="AK51" s="11"/>
      <c r="AL51" s="11"/>
      <c r="AM51" s="11"/>
      <c r="AN51" s="11"/>
      <c r="AO51" s="11"/>
      <c r="AP51" s="11"/>
      <c r="AQ51" s="11"/>
      <c r="AR51" s="11"/>
    </row>
    <row r="52" spans="1:44" ht="24.75" customHeight="1" outlineLevel="1" x14ac:dyDescent="0.25">
      <c r="A52" s="23">
        <v>2</v>
      </c>
      <c r="B52" s="23"/>
      <c r="C52" s="299" t="s">
        <v>1344</v>
      </c>
      <c r="D52" s="138">
        <v>44905</v>
      </c>
      <c r="E52" s="158" t="s">
        <v>1345</v>
      </c>
      <c r="F52" s="158" t="s">
        <v>1316</v>
      </c>
      <c r="G52" s="176" t="s">
        <v>1256</v>
      </c>
      <c r="H52" s="99"/>
      <c r="I52" s="99"/>
      <c r="J52" s="629"/>
      <c r="K52" s="342">
        <v>69000000</v>
      </c>
      <c r="L52" s="351"/>
      <c r="M52" s="261"/>
      <c r="N52" s="261"/>
      <c r="O52" s="261"/>
      <c r="P52" s="262"/>
      <c r="Q52" s="262"/>
      <c r="R52" s="95"/>
      <c r="S52" s="28"/>
      <c r="T52" s="28"/>
      <c r="U52" s="29">
        <f>SUM(R52:T52)</f>
        <v>0</v>
      </c>
      <c r="V52" s="29">
        <f t="shared" ref="V52" si="59">SUM(S52:U52)</f>
        <v>0</v>
      </c>
      <c r="W52" s="29">
        <f t="shared" ref="W52" si="60">SUM(T52:V52)</f>
        <v>0</v>
      </c>
      <c r="X52" s="29">
        <f t="shared" ref="X52" si="61">SUM(U52:W52)</f>
        <v>0</v>
      </c>
      <c r="Y52" s="29">
        <f t="shared" ref="Y52:Y53" si="62">SUM(V52:X52)</f>
        <v>0</v>
      </c>
      <c r="Z52" s="29"/>
      <c r="AA52" s="29"/>
      <c r="AB52" s="29"/>
      <c r="AC52" s="29">
        <f t="shared" ref="AC52:AC53" si="63">SUM(Z52:AB52)</f>
        <v>0</v>
      </c>
      <c r="AD52" s="28"/>
      <c r="AE52" s="28"/>
      <c r="AF52" s="76">
        <v>69000000</v>
      </c>
      <c r="AG52" s="29">
        <f>SUM(AD52:AF52)</f>
        <v>69000000</v>
      </c>
      <c r="AH52" s="29">
        <f t="shared" ref="AH52:AH53" si="64">SUM(U52,Y52,AC52,AG52)</f>
        <v>69000000</v>
      </c>
      <c r="AI52" s="109">
        <f t="shared" ref="AI52:AI53" si="65">IF(ISERROR(AH52/$J$50),0,AH52/$J$50)</f>
        <v>0.44747081712062259</v>
      </c>
      <c r="AJ52" s="109">
        <f t="shared" ref="AJ52:AJ53" si="66">IF(ISERROR(AH52/$AH$123),"-",AH52/$AH$123)</f>
        <v>2.0285884089988052E-2</v>
      </c>
      <c r="AK52" s="11"/>
      <c r="AL52" s="11"/>
      <c r="AM52" s="11"/>
      <c r="AN52" s="11"/>
      <c r="AO52" s="11"/>
      <c r="AP52" s="11"/>
      <c r="AQ52" s="11"/>
      <c r="AR52" s="11"/>
    </row>
    <row r="53" spans="1:44" ht="24.75" customHeight="1" outlineLevel="1" x14ac:dyDescent="0.25">
      <c r="A53" s="23">
        <v>3</v>
      </c>
      <c r="B53" s="23"/>
      <c r="C53" s="299" t="s">
        <v>1346</v>
      </c>
      <c r="D53" s="138">
        <v>44915</v>
      </c>
      <c r="E53" s="158" t="s">
        <v>1345</v>
      </c>
      <c r="F53" s="158" t="s">
        <v>1316</v>
      </c>
      <c r="G53" s="176" t="s">
        <v>1256</v>
      </c>
      <c r="H53" s="99"/>
      <c r="I53" s="99"/>
      <c r="J53" s="664"/>
      <c r="K53" s="343">
        <v>36800000</v>
      </c>
      <c r="L53" s="351"/>
      <c r="M53" s="261"/>
      <c r="N53" s="261"/>
      <c r="O53" s="261"/>
      <c r="P53" s="262"/>
      <c r="Q53" s="262"/>
      <c r="R53" s="95"/>
      <c r="S53" s="28"/>
      <c r="T53" s="28"/>
      <c r="U53" s="29">
        <f>SUM(R53:T53)</f>
        <v>0</v>
      </c>
      <c r="V53" s="29"/>
      <c r="W53" s="29"/>
      <c r="X53" s="29"/>
      <c r="Y53" s="29">
        <f t="shared" si="62"/>
        <v>0</v>
      </c>
      <c r="Z53" s="28"/>
      <c r="AA53" s="28"/>
      <c r="AB53" s="28"/>
      <c r="AC53" s="29">
        <f t="shared" si="63"/>
        <v>0</v>
      </c>
      <c r="AD53" s="28"/>
      <c r="AE53" s="28"/>
      <c r="AF53" s="96">
        <v>36800000</v>
      </c>
      <c r="AG53" s="29">
        <f>SUM(AD53:AF53)</f>
        <v>36800000</v>
      </c>
      <c r="AH53" s="29">
        <f t="shared" si="64"/>
        <v>36800000</v>
      </c>
      <c r="AI53" s="109">
        <f t="shared" si="65"/>
        <v>0.23865110246433205</v>
      </c>
      <c r="AJ53" s="109">
        <f t="shared" si="66"/>
        <v>1.0819138181326961E-2</v>
      </c>
      <c r="AK53" s="11"/>
      <c r="AL53" s="11"/>
      <c r="AM53" s="11"/>
      <c r="AN53" s="11"/>
      <c r="AO53" s="11"/>
      <c r="AP53" s="11"/>
      <c r="AQ53" s="11"/>
      <c r="AR53" s="11"/>
    </row>
    <row r="54" spans="1:44" x14ac:dyDescent="0.25">
      <c r="A54" s="577" t="s">
        <v>59</v>
      </c>
      <c r="B54" s="577"/>
      <c r="C54" s="577"/>
      <c r="D54" s="577"/>
      <c r="E54" s="577"/>
      <c r="F54" s="577"/>
      <c r="G54" s="577"/>
      <c r="H54" s="577"/>
      <c r="I54" s="577"/>
      <c r="J54" s="222">
        <f>J50</f>
        <v>154200000</v>
      </c>
      <c r="K54" s="231">
        <f>SUM(K51:K53)</f>
        <v>154200000</v>
      </c>
      <c r="L54" s="530"/>
      <c r="M54" s="231">
        <v>0</v>
      </c>
      <c r="N54" s="231">
        <v>0</v>
      </c>
      <c r="O54" s="231">
        <v>0</v>
      </c>
      <c r="P54" s="249"/>
      <c r="Q54" s="539"/>
      <c r="R54" s="222">
        <f>+R51</f>
        <v>0</v>
      </c>
      <c r="S54" s="222">
        <f>+S51</f>
        <v>0</v>
      </c>
      <c r="T54" s="222">
        <f>SUM(T51:T51)</f>
        <v>0</v>
      </c>
      <c r="U54" s="222">
        <f>SUM(U51:U53)</f>
        <v>0</v>
      </c>
      <c r="V54" s="222">
        <v>0</v>
      </c>
      <c r="W54" s="222">
        <v>0</v>
      </c>
      <c r="X54" s="222">
        <v>0</v>
      </c>
      <c r="Y54" s="222">
        <f>SUM(Y51:Y53)</f>
        <v>0</v>
      </c>
      <c r="Z54" s="222">
        <f>SUM(Z51:Z52)</f>
        <v>0</v>
      </c>
      <c r="AA54" s="222">
        <f t="shared" ref="AA54" si="67">SUM(AA51:AA52)</f>
        <v>0</v>
      </c>
      <c r="AB54" s="222">
        <f>SUM(AB51:AB52)</f>
        <v>0</v>
      </c>
      <c r="AC54" s="222">
        <f>SUM(AC51:AC53)</f>
        <v>0</v>
      </c>
      <c r="AD54" s="222" cm="1">
        <f t="array" ref="AD54:AD56">+AD51:AD53</f>
        <v>48400000</v>
      </c>
      <c r="AE54" s="222">
        <f>SUM(AE51:AE53)</f>
        <v>0</v>
      </c>
      <c r="AF54" s="222">
        <f>SUM(AF51:AF53)</f>
        <v>105800000</v>
      </c>
      <c r="AG54" s="222">
        <f>SUM(AG51:AG53)</f>
        <v>154200000</v>
      </c>
      <c r="AH54" s="222">
        <f>SUM(AH51:AH53)</f>
        <v>154200000</v>
      </c>
      <c r="AI54" s="230">
        <f>IF(ISERROR(AH54/J54),0,AH54/J54)</f>
        <v>1</v>
      </c>
      <c r="AJ54" s="230">
        <f>IF(ISERROR(AH54/$AH$123),0,AH54/$AH$123)</f>
        <v>4.5334540966321127E-2</v>
      </c>
      <c r="AK54" s="11"/>
      <c r="AL54" s="11"/>
      <c r="AM54" s="11"/>
      <c r="AN54" s="11"/>
      <c r="AO54" s="11"/>
      <c r="AP54" s="11"/>
      <c r="AQ54" s="11"/>
      <c r="AR54" s="11"/>
    </row>
    <row r="55" spans="1:44" x14ac:dyDescent="0.25">
      <c r="A55" s="668" t="s">
        <v>60</v>
      </c>
      <c r="B55" s="668"/>
      <c r="C55" s="668"/>
      <c r="D55" s="668"/>
      <c r="E55" s="668"/>
      <c r="F55" s="16"/>
      <c r="G55" s="5"/>
      <c r="H55" s="17"/>
      <c r="I55" s="17"/>
      <c r="J55" s="628">
        <v>339200000</v>
      </c>
      <c r="K55" s="83"/>
      <c r="L55" s="153"/>
      <c r="M55" s="19"/>
      <c r="N55" s="19"/>
      <c r="O55" s="19"/>
      <c r="P55" s="151"/>
      <c r="Q55" s="264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>
        <v>0</v>
      </c>
      <c r="AE55" s="7"/>
      <c r="AF55" s="7"/>
      <c r="AG55" s="7"/>
      <c r="AH55" s="7"/>
      <c r="AI55" s="108"/>
      <c r="AJ55" s="108"/>
    </row>
    <row r="56" spans="1:44" ht="24.75" customHeight="1" outlineLevel="1" x14ac:dyDescent="0.25">
      <c r="A56" s="110">
        <v>1</v>
      </c>
      <c r="B56" s="110"/>
      <c r="C56" s="299" t="s">
        <v>1347</v>
      </c>
      <c r="D56" s="138">
        <v>44915</v>
      </c>
      <c r="E56" s="139" t="s">
        <v>1348</v>
      </c>
      <c r="F56" s="158" t="s">
        <v>1316</v>
      </c>
      <c r="G56" s="176" t="s">
        <v>1256</v>
      </c>
      <c r="H56" s="111"/>
      <c r="I56" s="111"/>
      <c r="J56" s="629"/>
      <c r="K56" s="178">
        <v>54900000</v>
      </c>
      <c r="L56" s="139"/>
      <c r="M56" s="298"/>
      <c r="N56" s="112"/>
      <c r="O56" s="300"/>
      <c r="P56" s="172"/>
      <c r="Q56" s="172"/>
      <c r="R56" s="298"/>
      <c r="S56" s="112"/>
      <c r="T56" s="112"/>
      <c r="U56" s="113">
        <f>SUM(R56:T56)</f>
        <v>0</v>
      </c>
      <c r="V56" s="112"/>
      <c r="W56" s="112"/>
      <c r="X56" s="112"/>
      <c r="Y56" s="113">
        <f>SUM(V56:X56)</f>
        <v>0</v>
      </c>
      <c r="Z56" s="112"/>
      <c r="AA56" s="112"/>
      <c r="AB56" s="112"/>
      <c r="AC56" s="113">
        <f>SUM(Z56:AB56)</f>
        <v>0</v>
      </c>
      <c r="AD56" s="112">
        <v>0</v>
      </c>
      <c r="AE56" s="112"/>
      <c r="AF56" s="112">
        <v>54900000</v>
      </c>
      <c r="AG56" s="113">
        <f>SUM(AD56:AF56)</f>
        <v>54900000</v>
      </c>
      <c r="AH56" s="113">
        <f t="shared" ref="AH56:AH66" si="68">SUM(U56,Y56,AC56,AG56)</f>
        <v>54900000</v>
      </c>
      <c r="AI56" s="114">
        <f>IF(ISERROR(AH56/$J$55),0,AH56/$J$55)</f>
        <v>0.16185141509433962</v>
      </c>
      <c r="AJ56" s="114">
        <f>IF(ISERROR(AH56/$AH$123),"-",AH56/$AH$123)</f>
        <v>1.6140507775947017E-2</v>
      </c>
      <c r="AK56" s="11"/>
      <c r="AL56" s="11"/>
      <c r="AM56" s="11"/>
      <c r="AN56" s="11"/>
      <c r="AO56" s="11"/>
      <c r="AP56" s="11"/>
      <c r="AQ56" s="11"/>
      <c r="AR56" s="11"/>
    </row>
    <row r="57" spans="1:44" ht="24.75" customHeight="1" outlineLevel="1" x14ac:dyDescent="0.25">
      <c r="A57" s="110">
        <v>2</v>
      </c>
      <c r="B57" s="110"/>
      <c r="C57" s="299" t="s">
        <v>1349</v>
      </c>
      <c r="D57" s="138">
        <v>44811</v>
      </c>
      <c r="E57" s="139" t="s">
        <v>1348</v>
      </c>
      <c r="F57" s="158" t="s">
        <v>1316</v>
      </c>
      <c r="G57" s="176" t="s">
        <v>1256</v>
      </c>
      <c r="H57" s="111"/>
      <c r="I57" s="111"/>
      <c r="J57" s="629"/>
      <c r="K57" s="178">
        <v>69000000</v>
      </c>
      <c r="L57" s="139"/>
      <c r="M57" s="298"/>
      <c r="N57" s="112"/>
      <c r="O57" s="300"/>
      <c r="P57" s="172"/>
      <c r="Q57" s="172"/>
      <c r="R57" s="298"/>
      <c r="S57" s="112"/>
      <c r="T57" s="112"/>
      <c r="U57" s="113">
        <f t="shared" ref="U57:U66" si="69">SUM(R57:T57)</f>
        <v>0</v>
      </c>
      <c r="V57" s="112"/>
      <c r="W57" s="112"/>
      <c r="X57" s="112"/>
      <c r="Y57" s="113">
        <f t="shared" ref="Y57:Y66" si="70">SUM(V57:X57)</f>
        <v>0</v>
      </c>
      <c r="Z57" s="112"/>
      <c r="AA57" s="112"/>
      <c r="AB57" s="112">
        <v>69000000</v>
      </c>
      <c r="AC57" s="113">
        <f t="shared" ref="AC57:AC66" si="71">SUM(Z57:AB57)</f>
        <v>69000000</v>
      </c>
      <c r="AD57" s="112"/>
      <c r="AE57" s="112"/>
      <c r="AF57" s="112"/>
      <c r="AG57" s="113">
        <f t="shared" ref="AG57:AG66" si="72">SUM(AD57:AF57)</f>
        <v>0</v>
      </c>
      <c r="AH57" s="113">
        <f t="shared" si="68"/>
        <v>69000000</v>
      </c>
      <c r="AI57" s="114">
        <f t="shared" ref="AI57:AI66" si="73">IF(ISERROR(AH57/$J$55),0,AH57/$J$55)</f>
        <v>0.20341981132075471</v>
      </c>
      <c r="AJ57" s="114">
        <f t="shared" ref="AJ57:AJ66" si="74">IF(ISERROR(AH57/$AH$123),"-",AH57/$AH$123)</f>
        <v>2.0285884089988052E-2</v>
      </c>
      <c r="AK57" s="11"/>
      <c r="AL57" s="11"/>
      <c r="AM57" s="11"/>
      <c r="AN57" s="11"/>
      <c r="AO57" s="11"/>
      <c r="AP57" s="11"/>
      <c r="AQ57" s="11"/>
      <c r="AR57" s="11"/>
    </row>
    <row r="58" spans="1:44" ht="24.75" customHeight="1" outlineLevel="1" x14ac:dyDescent="0.25">
      <c r="A58" s="110">
        <v>3</v>
      </c>
      <c r="B58" s="110"/>
      <c r="C58" s="286" t="s">
        <v>1350</v>
      </c>
      <c r="D58" s="138">
        <v>44452</v>
      </c>
      <c r="E58" s="139" t="s">
        <v>976</v>
      </c>
      <c r="F58" s="158" t="s">
        <v>1316</v>
      </c>
      <c r="G58" s="176" t="s">
        <v>1256</v>
      </c>
      <c r="H58" s="111"/>
      <c r="I58" s="111"/>
      <c r="J58" s="629"/>
      <c r="K58" s="178">
        <v>35700000</v>
      </c>
      <c r="L58" s="139"/>
      <c r="M58" s="298"/>
      <c r="N58" s="112"/>
      <c r="O58" s="300"/>
      <c r="P58" s="172"/>
      <c r="Q58" s="172"/>
      <c r="R58" s="298"/>
      <c r="S58" s="112"/>
      <c r="T58" s="112"/>
      <c r="U58" s="113">
        <f t="shared" si="69"/>
        <v>0</v>
      </c>
      <c r="V58" s="112"/>
      <c r="W58" s="112"/>
      <c r="X58" s="112"/>
      <c r="Y58" s="113">
        <f t="shared" si="70"/>
        <v>0</v>
      </c>
      <c r="Z58" s="112"/>
      <c r="AA58" s="112"/>
      <c r="AB58" s="112"/>
      <c r="AC58" s="113">
        <f t="shared" si="71"/>
        <v>0</v>
      </c>
      <c r="AD58" s="112">
        <v>35700000</v>
      </c>
      <c r="AE58" s="112"/>
      <c r="AF58" s="112"/>
      <c r="AG58" s="113">
        <f t="shared" si="72"/>
        <v>35700000</v>
      </c>
      <c r="AH58" s="113">
        <f t="shared" si="68"/>
        <v>35700000</v>
      </c>
      <c r="AI58" s="114">
        <f t="shared" si="73"/>
        <v>0.10524764150943396</v>
      </c>
      <c r="AJ58" s="114">
        <f t="shared" si="74"/>
        <v>1.0495740029167732E-2</v>
      </c>
      <c r="AK58" s="11"/>
      <c r="AL58" s="11"/>
      <c r="AM58" s="11"/>
      <c r="AN58" s="11"/>
      <c r="AO58" s="11"/>
      <c r="AP58" s="11"/>
      <c r="AQ58" s="11"/>
      <c r="AR58" s="11"/>
    </row>
    <row r="59" spans="1:44" ht="24.75" customHeight="1" outlineLevel="1" x14ac:dyDescent="0.25">
      <c r="A59" s="110">
        <v>4</v>
      </c>
      <c r="B59" s="110"/>
      <c r="C59" s="299" t="s">
        <v>1070</v>
      </c>
      <c r="D59" s="138">
        <v>44860</v>
      </c>
      <c r="E59" s="139" t="s">
        <v>406</v>
      </c>
      <c r="F59" s="158" t="s">
        <v>1316</v>
      </c>
      <c r="G59" s="176" t="s">
        <v>1256</v>
      </c>
      <c r="H59" s="111"/>
      <c r="I59" s="111"/>
      <c r="J59" s="629"/>
      <c r="K59" s="178">
        <v>35700000</v>
      </c>
      <c r="L59" s="139"/>
      <c r="M59" s="298"/>
      <c r="N59" s="112"/>
      <c r="O59" s="300"/>
      <c r="P59" s="172"/>
      <c r="Q59" s="172"/>
      <c r="R59" s="298"/>
      <c r="S59" s="112"/>
      <c r="T59" s="112"/>
      <c r="U59" s="113">
        <f t="shared" si="69"/>
        <v>0</v>
      </c>
      <c r="V59" s="112"/>
      <c r="W59" s="112"/>
      <c r="X59" s="112"/>
      <c r="Y59" s="113">
        <f t="shared" si="70"/>
        <v>0</v>
      </c>
      <c r="Z59" s="112"/>
      <c r="AA59" s="112"/>
      <c r="AB59" s="112"/>
      <c r="AC59" s="113">
        <f t="shared" si="71"/>
        <v>0</v>
      </c>
      <c r="AD59" s="112"/>
      <c r="AE59" s="112"/>
      <c r="AF59" s="112">
        <v>35700000</v>
      </c>
      <c r="AG59" s="113">
        <f t="shared" si="72"/>
        <v>35700000</v>
      </c>
      <c r="AH59" s="113">
        <f t="shared" si="68"/>
        <v>35700000</v>
      </c>
      <c r="AI59" s="114">
        <f t="shared" si="73"/>
        <v>0.10524764150943396</v>
      </c>
      <c r="AJ59" s="114">
        <f t="shared" si="74"/>
        <v>1.0495740029167732E-2</v>
      </c>
      <c r="AK59" s="11"/>
      <c r="AL59" s="11"/>
      <c r="AM59" s="11"/>
      <c r="AN59" s="11"/>
      <c r="AO59" s="11"/>
      <c r="AP59" s="11"/>
      <c r="AQ59" s="11"/>
      <c r="AR59" s="11"/>
    </row>
    <row r="60" spans="1:44" ht="24.75" customHeight="1" outlineLevel="1" x14ac:dyDescent="0.25">
      <c r="A60" s="110">
        <v>5</v>
      </c>
      <c r="B60" s="110"/>
      <c r="C60" s="299" t="s">
        <v>800</v>
      </c>
      <c r="D60" s="138">
        <v>44875</v>
      </c>
      <c r="E60" s="139" t="s">
        <v>422</v>
      </c>
      <c r="F60" s="158" t="s">
        <v>1316</v>
      </c>
      <c r="G60" s="176" t="s">
        <v>1256</v>
      </c>
      <c r="H60" s="111"/>
      <c r="I60" s="111"/>
      <c r="J60" s="629"/>
      <c r="K60" s="178">
        <v>35700000</v>
      </c>
      <c r="L60" s="139"/>
      <c r="M60" s="298"/>
      <c r="N60" s="112"/>
      <c r="O60" s="300"/>
      <c r="P60" s="172"/>
      <c r="Q60" s="172"/>
      <c r="R60" s="298"/>
      <c r="S60" s="112"/>
      <c r="T60" s="112"/>
      <c r="U60" s="113">
        <f t="shared" si="69"/>
        <v>0</v>
      </c>
      <c r="V60" s="112"/>
      <c r="W60" s="112"/>
      <c r="X60" s="112"/>
      <c r="Y60" s="113">
        <f t="shared" si="70"/>
        <v>0</v>
      </c>
      <c r="Z60" s="112"/>
      <c r="AA60" s="112"/>
      <c r="AB60" s="112"/>
      <c r="AC60" s="113">
        <f t="shared" si="71"/>
        <v>0</v>
      </c>
      <c r="AD60" s="112"/>
      <c r="AE60" s="112"/>
      <c r="AF60" s="112">
        <v>35700000</v>
      </c>
      <c r="AG60" s="113">
        <f t="shared" si="72"/>
        <v>35700000</v>
      </c>
      <c r="AH60" s="113">
        <f t="shared" si="68"/>
        <v>35700000</v>
      </c>
      <c r="AI60" s="114">
        <f t="shared" si="73"/>
        <v>0.10524764150943396</v>
      </c>
      <c r="AJ60" s="114">
        <f t="shared" si="74"/>
        <v>1.0495740029167732E-2</v>
      </c>
      <c r="AK60" s="11"/>
      <c r="AL60" s="11"/>
      <c r="AM60" s="11"/>
      <c r="AN60" s="11"/>
      <c r="AO60" s="11"/>
      <c r="AP60" s="11"/>
      <c r="AQ60" s="11"/>
      <c r="AR60" s="11"/>
    </row>
    <row r="61" spans="1:44" ht="24.75" customHeight="1" outlineLevel="1" x14ac:dyDescent="0.25">
      <c r="A61" s="361">
        <v>6</v>
      </c>
      <c r="B61" s="361"/>
      <c r="C61" s="362" t="s">
        <v>1351</v>
      </c>
      <c r="D61" s="138">
        <v>44446</v>
      </c>
      <c r="E61" s="364" t="s">
        <v>1352</v>
      </c>
      <c r="F61" s="323" t="s">
        <v>1316</v>
      </c>
      <c r="G61" s="276" t="s">
        <v>1256</v>
      </c>
      <c r="H61" s="363"/>
      <c r="I61" s="363"/>
      <c r="J61" s="629"/>
      <c r="K61" s="178">
        <v>35700000</v>
      </c>
      <c r="L61" s="364"/>
      <c r="M61" s="370"/>
      <c r="N61" s="371"/>
      <c r="O61" s="372"/>
      <c r="P61" s="373"/>
      <c r="Q61" s="373"/>
      <c r="R61" s="370"/>
      <c r="S61" s="371"/>
      <c r="T61" s="371"/>
      <c r="U61" s="374">
        <f t="shared" si="69"/>
        <v>0</v>
      </c>
      <c r="V61" s="112"/>
      <c r="W61" s="112"/>
      <c r="X61" s="112"/>
      <c r="Y61" s="113">
        <f t="shared" si="70"/>
        <v>0</v>
      </c>
      <c r="Z61" s="112"/>
      <c r="AA61" s="112"/>
      <c r="AB61" s="112"/>
      <c r="AC61" s="113">
        <f t="shared" si="71"/>
        <v>0</v>
      </c>
      <c r="AD61" s="112">
        <v>35700000</v>
      </c>
      <c r="AE61" s="112"/>
      <c r="AF61" s="112"/>
      <c r="AG61" s="113">
        <f t="shared" si="72"/>
        <v>35700000</v>
      </c>
      <c r="AH61" s="113">
        <f t="shared" si="68"/>
        <v>35700000</v>
      </c>
      <c r="AI61" s="114">
        <f t="shared" si="73"/>
        <v>0.10524764150943396</v>
      </c>
      <c r="AJ61" s="114">
        <f t="shared" si="74"/>
        <v>1.0495740029167732E-2</v>
      </c>
      <c r="AK61" s="11"/>
      <c r="AL61" s="11"/>
      <c r="AM61" s="11"/>
      <c r="AN61" s="11"/>
      <c r="AO61" s="11"/>
      <c r="AP61" s="11"/>
      <c r="AQ61" s="11"/>
      <c r="AR61" s="11"/>
    </row>
    <row r="62" spans="1:44" ht="24.75" customHeight="1" outlineLevel="1" x14ac:dyDescent="0.25">
      <c r="A62" s="356">
        <v>7</v>
      </c>
      <c r="B62" s="356"/>
      <c r="C62" s="357" t="s">
        <v>1353</v>
      </c>
      <c r="D62" s="138">
        <v>44446</v>
      </c>
      <c r="E62" s="359" t="s">
        <v>1352</v>
      </c>
      <c r="F62" s="260" t="s">
        <v>1316</v>
      </c>
      <c r="G62" s="360" t="s">
        <v>1256</v>
      </c>
      <c r="H62" s="358"/>
      <c r="I62" s="358"/>
      <c r="J62" s="678"/>
      <c r="K62" s="368">
        <v>35700000</v>
      </c>
      <c r="L62" s="359"/>
      <c r="M62" s="365"/>
      <c r="N62" s="365"/>
      <c r="O62" s="365"/>
      <c r="P62" s="366"/>
      <c r="Q62" s="366"/>
      <c r="R62" s="365"/>
      <c r="S62" s="365"/>
      <c r="T62" s="365"/>
      <c r="U62" s="367">
        <f t="shared" si="69"/>
        <v>0</v>
      </c>
      <c r="V62" s="298"/>
      <c r="W62" s="112"/>
      <c r="X62" s="112"/>
      <c r="Y62" s="113">
        <f t="shared" si="70"/>
        <v>0</v>
      </c>
      <c r="Z62" s="112"/>
      <c r="AA62" s="112"/>
      <c r="AB62" s="112"/>
      <c r="AC62" s="113">
        <f t="shared" si="71"/>
        <v>0</v>
      </c>
      <c r="AD62" s="112">
        <v>35700000</v>
      </c>
      <c r="AE62" s="112"/>
      <c r="AF62" s="112"/>
      <c r="AG62" s="113">
        <f t="shared" si="72"/>
        <v>35700000</v>
      </c>
      <c r="AH62" s="113">
        <f t="shared" si="68"/>
        <v>35700000</v>
      </c>
      <c r="AI62" s="114">
        <f t="shared" si="73"/>
        <v>0.10524764150943396</v>
      </c>
      <c r="AJ62" s="114">
        <f t="shared" si="74"/>
        <v>1.0495740029167732E-2</v>
      </c>
      <c r="AK62" s="11"/>
      <c r="AL62" s="11"/>
      <c r="AM62" s="11"/>
      <c r="AN62" s="11"/>
      <c r="AO62" s="11"/>
      <c r="AP62" s="11"/>
      <c r="AQ62" s="11"/>
      <c r="AR62" s="11"/>
    </row>
    <row r="63" spans="1:44" ht="24.75" hidden="1" customHeight="1" outlineLevel="1" x14ac:dyDescent="0.25">
      <c r="A63" s="356"/>
      <c r="B63" s="356"/>
      <c r="C63" s="357" t="s">
        <v>1338</v>
      </c>
      <c r="D63" s="138"/>
      <c r="E63" s="359"/>
      <c r="F63" s="260"/>
      <c r="G63" s="260"/>
      <c r="H63" s="358"/>
      <c r="I63" s="358"/>
      <c r="J63" s="678"/>
      <c r="K63" s="369"/>
      <c r="L63" s="359"/>
      <c r="M63" s="365"/>
      <c r="N63" s="365"/>
      <c r="O63" s="365"/>
      <c r="P63" s="366"/>
      <c r="Q63" s="366"/>
      <c r="R63" s="365"/>
      <c r="S63" s="365"/>
      <c r="T63" s="365"/>
      <c r="U63" s="367">
        <f t="shared" si="69"/>
        <v>0</v>
      </c>
      <c r="V63" s="298"/>
      <c r="W63" s="112"/>
      <c r="X63" s="112"/>
      <c r="Y63" s="113">
        <f t="shared" si="70"/>
        <v>0</v>
      </c>
      <c r="Z63" s="112"/>
      <c r="AA63" s="112"/>
      <c r="AB63" s="112"/>
      <c r="AC63" s="113">
        <f t="shared" si="71"/>
        <v>0</v>
      </c>
      <c r="AD63" s="112"/>
      <c r="AE63" s="112"/>
      <c r="AF63" s="112"/>
      <c r="AG63" s="113">
        <f t="shared" si="72"/>
        <v>0</v>
      </c>
      <c r="AH63" s="113">
        <f t="shared" si="68"/>
        <v>0</v>
      </c>
      <c r="AI63" s="114">
        <f t="shared" si="73"/>
        <v>0</v>
      </c>
      <c r="AJ63" s="114">
        <f t="shared" si="74"/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ht="24.75" hidden="1" customHeight="1" outlineLevel="1" x14ac:dyDescent="0.25">
      <c r="A64" s="356"/>
      <c r="B64" s="356"/>
      <c r="C64" s="357" t="s">
        <v>1338</v>
      </c>
      <c r="D64" s="138"/>
      <c r="E64" s="359"/>
      <c r="F64" s="260"/>
      <c r="G64" s="260"/>
      <c r="H64" s="358"/>
      <c r="I64" s="358"/>
      <c r="J64" s="678"/>
      <c r="K64" s="369"/>
      <c r="L64" s="359"/>
      <c r="M64" s="365"/>
      <c r="N64" s="365"/>
      <c r="O64" s="365"/>
      <c r="P64" s="366"/>
      <c r="Q64" s="366"/>
      <c r="R64" s="365"/>
      <c r="S64" s="365"/>
      <c r="T64" s="365"/>
      <c r="U64" s="367">
        <f t="shared" si="69"/>
        <v>0</v>
      </c>
      <c r="V64" s="298"/>
      <c r="W64" s="112"/>
      <c r="X64" s="112"/>
      <c r="Y64" s="113">
        <f t="shared" si="70"/>
        <v>0</v>
      </c>
      <c r="Z64" s="112"/>
      <c r="AA64" s="112"/>
      <c r="AB64" s="112"/>
      <c r="AC64" s="113">
        <f t="shared" si="71"/>
        <v>0</v>
      </c>
      <c r="AD64" s="112"/>
      <c r="AE64" s="112"/>
      <c r="AF64" s="112"/>
      <c r="AG64" s="113">
        <f t="shared" si="72"/>
        <v>0</v>
      </c>
      <c r="AH64" s="113">
        <f t="shared" si="68"/>
        <v>0</v>
      </c>
      <c r="AI64" s="114">
        <f t="shared" si="73"/>
        <v>0</v>
      </c>
      <c r="AJ64" s="114">
        <f t="shared" si="74"/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24.75" hidden="1" customHeight="1" outlineLevel="1" x14ac:dyDescent="0.25">
      <c r="A65" s="356"/>
      <c r="B65" s="356"/>
      <c r="C65" s="357" t="s">
        <v>1338</v>
      </c>
      <c r="D65" s="138"/>
      <c r="E65" s="359"/>
      <c r="F65" s="260"/>
      <c r="G65" s="260"/>
      <c r="H65" s="358"/>
      <c r="I65" s="358"/>
      <c r="J65" s="678"/>
      <c r="K65" s="369"/>
      <c r="L65" s="359"/>
      <c r="M65" s="365"/>
      <c r="N65" s="365"/>
      <c r="O65" s="365"/>
      <c r="P65" s="366"/>
      <c r="Q65" s="366"/>
      <c r="R65" s="365"/>
      <c r="S65" s="365"/>
      <c r="T65" s="365"/>
      <c r="U65" s="367">
        <f t="shared" si="69"/>
        <v>0</v>
      </c>
      <c r="V65" s="298"/>
      <c r="W65" s="112"/>
      <c r="X65" s="112"/>
      <c r="Y65" s="113">
        <f t="shared" si="70"/>
        <v>0</v>
      </c>
      <c r="Z65" s="112"/>
      <c r="AA65" s="112"/>
      <c r="AB65" s="112"/>
      <c r="AC65" s="113">
        <f t="shared" si="71"/>
        <v>0</v>
      </c>
      <c r="AD65" s="112"/>
      <c r="AE65" s="112"/>
      <c r="AF65" s="112"/>
      <c r="AG65" s="113">
        <f t="shared" si="72"/>
        <v>0</v>
      </c>
      <c r="AH65" s="113">
        <f t="shared" si="68"/>
        <v>0</v>
      </c>
      <c r="AI65" s="114">
        <f t="shared" si="73"/>
        <v>0</v>
      </c>
      <c r="AJ65" s="114">
        <f t="shared" si="74"/>
        <v>0</v>
      </c>
      <c r="AK65" s="11"/>
      <c r="AL65" s="11"/>
      <c r="AM65" s="11"/>
      <c r="AN65" s="11"/>
      <c r="AO65" s="11"/>
      <c r="AP65" s="11"/>
      <c r="AQ65" s="11"/>
      <c r="AR65" s="11"/>
    </row>
    <row r="66" spans="1:44" ht="24.75" customHeight="1" outlineLevel="1" x14ac:dyDescent="0.25">
      <c r="A66" s="356">
        <v>8</v>
      </c>
      <c r="B66" s="356"/>
      <c r="C66" s="357" t="s">
        <v>1122</v>
      </c>
      <c r="D66" s="138">
        <v>44924</v>
      </c>
      <c r="E66" s="359" t="s">
        <v>976</v>
      </c>
      <c r="F66" s="260" t="s">
        <v>1316</v>
      </c>
      <c r="G66" s="360" t="s">
        <v>1256</v>
      </c>
      <c r="H66" s="358"/>
      <c r="I66" s="358"/>
      <c r="J66" s="679"/>
      <c r="K66" s="369">
        <v>36800000</v>
      </c>
      <c r="L66" s="359"/>
      <c r="M66" s="365"/>
      <c r="N66" s="365"/>
      <c r="O66" s="365"/>
      <c r="P66" s="366"/>
      <c r="Q66" s="366"/>
      <c r="R66" s="365"/>
      <c r="S66" s="365"/>
      <c r="T66" s="365"/>
      <c r="U66" s="367">
        <f t="shared" si="69"/>
        <v>0</v>
      </c>
      <c r="V66" s="298"/>
      <c r="W66" s="112"/>
      <c r="X66" s="112"/>
      <c r="Y66" s="113">
        <f t="shared" si="70"/>
        <v>0</v>
      </c>
      <c r="Z66" s="112"/>
      <c r="AA66" s="112"/>
      <c r="AB66" s="112"/>
      <c r="AC66" s="113">
        <f t="shared" si="71"/>
        <v>0</v>
      </c>
      <c r="AD66" s="112"/>
      <c r="AE66" s="112"/>
      <c r="AF66" s="112">
        <v>36800000</v>
      </c>
      <c r="AG66" s="113">
        <f t="shared" si="72"/>
        <v>36800000</v>
      </c>
      <c r="AH66" s="113">
        <f t="shared" si="68"/>
        <v>36800000</v>
      </c>
      <c r="AI66" s="114">
        <f t="shared" si="73"/>
        <v>0.10849056603773585</v>
      </c>
      <c r="AJ66" s="114">
        <f t="shared" si="74"/>
        <v>1.0819138181326961E-2</v>
      </c>
      <c r="AK66" s="11"/>
      <c r="AL66" s="11"/>
      <c r="AM66" s="11"/>
      <c r="AN66" s="11"/>
      <c r="AO66" s="11"/>
      <c r="AP66" s="11"/>
      <c r="AQ66" s="11"/>
      <c r="AR66" s="11"/>
    </row>
    <row r="67" spans="1:44" x14ac:dyDescent="0.25">
      <c r="A67" s="700" t="s">
        <v>61</v>
      </c>
      <c r="B67" s="700"/>
      <c r="C67" s="700"/>
      <c r="D67" s="700"/>
      <c r="E67" s="700"/>
      <c r="F67" s="700"/>
      <c r="G67" s="700"/>
      <c r="H67" s="700"/>
      <c r="I67" s="700"/>
      <c r="J67" s="222">
        <f>J55</f>
        <v>339200000</v>
      </c>
      <c r="K67" s="231">
        <f>SUM(K56:K66)</f>
        <v>339200000</v>
      </c>
      <c r="L67" s="530"/>
      <c r="M67" s="231">
        <f>SUM(M56:M56)</f>
        <v>0</v>
      </c>
      <c r="N67" s="231">
        <f>SUM(N56:N56)</f>
        <v>0</v>
      </c>
      <c r="O67" s="231">
        <f>SUM(O56:O56)</f>
        <v>0</v>
      </c>
      <c r="P67" s="249"/>
      <c r="Q67" s="539"/>
      <c r="R67" s="231">
        <f t="shared" ref="R67:X67" si="75">SUM(R56:R56)</f>
        <v>0</v>
      </c>
      <c r="S67" s="231">
        <f t="shared" si="75"/>
        <v>0</v>
      </c>
      <c r="T67" s="231">
        <f t="shared" si="75"/>
        <v>0</v>
      </c>
      <c r="U67" s="231">
        <f>SUM(U56:U66)</f>
        <v>0</v>
      </c>
      <c r="V67" s="222">
        <f t="shared" si="75"/>
        <v>0</v>
      </c>
      <c r="W67" s="222">
        <f t="shared" si="75"/>
        <v>0</v>
      </c>
      <c r="X67" s="222">
        <f t="shared" si="75"/>
        <v>0</v>
      </c>
      <c r="Y67" s="222">
        <f>SUM(Y56:Y66)</f>
        <v>0</v>
      </c>
      <c r="Z67" s="222">
        <f>SUM(Z56:Z62)</f>
        <v>0</v>
      </c>
      <c r="AA67" s="222">
        <f t="shared" ref="AA67" si="76">SUM(AA56:AA62)</f>
        <v>0</v>
      </c>
      <c r="AB67" s="222">
        <f>SUM(AB56:AB62)</f>
        <v>69000000</v>
      </c>
      <c r="AC67" s="222">
        <f t="shared" ref="AC67:AH67" si="77">SUM(AC56:AC66)</f>
        <v>69000000</v>
      </c>
      <c r="AD67" s="222">
        <f t="shared" si="77"/>
        <v>107100000</v>
      </c>
      <c r="AE67" s="222">
        <f t="shared" si="77"/>
        <v>0</v>
      </c>
      <c r="AF67" s="222">
        <f t="shared" si="77"/>
        <v>163100000</v>
      </c>
      <c r="AG67" s="222">
        <f t="shared" si="77"/>
        <v>270200000</v>
      </c>
      <c r="AH67" s="222">
        <f t="shared" si="77"/>
        <v>339200000</v>
      </c>
      <c r="AI67" s="230">
        <f>IF(ISERROR(AH67/J55),0,AH67/J55)</f>
        <v>1</v>
      </c>
      <c r="AJ67" s="230">
        <f>IF(ISERROR(AH67/$AH$123),0,AH67/$AH$123)</f>
        <v>9.9724230193100699E-2</v>
      </c>
      <c r="AK67" s="11"/>
      <c r="AL67" s="11"/>
      <c r="AM67" s="11"/>
      <c r="AN67" s="11"/>
      <c r="AO67" s="11"/>
      <c r="AP67" s="11"/>
      <c r="AQ67" s="11"/>
      <c r="AR67" s="11"/>
    </row>
    <row r="68" spans="1:44" x14ac:dyDescent="0.25">
      <c r="A68" s="668" t="s">
        <v>62</v>
      </c>
      <c r="B68" s="668"/>
      <c r="C68" s="668"/>
      <c r="D68" s="668"/>
      <c r="E68" s="668"/>
      <c r="F68" s="16"/>
      <c r="G68" s="5"/>
      <c r="H68" s="17"/>
      <c r="I68" s="17"/>
      <c r="J68" s="628">
        <v>112690423</v>
      </c>
      <c r="K68" s="83"/>
      <c r="L68" s="153"/>
      <c r="M68" s="19"/>
      <c r="N68" s="19"/>
      <c r="O68" s="263"/>
      <c r="P68" s="151"/>
      <c r="Q68" s="264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83"/>
      <c r="AE68" s="83"/>
      <c r="AF68" s="83"/>
      <c r="AG68" s="7"/>
      <c r="AH68" s="7"/>
      <c r="AI68" s="108"/>
      <c r="AJ68" s="108"/>
    </row>
    <row r="69" spans="1:44" ht="24.75" customHeight="1" outlineLevel="1" x14ac:dyDescent="0.25">
      <c r="A69" s="23">
        <v>1</v>
      </c>
      <c r="B69" s="23"/>
      <c r="C69" s="299" t="s">
        <v>1354</v>
      </c>
      <c r="D69" s="138">
        <v>44540</v>
      </c>
      <c r="E69" s="158" t="s">
        <v>1355</v>
      </c>
      <c r="F69" s="158" t="s">
        <v>1316</v>
      </c>
      <c r="G69" s="176" t="s">
        <v>1256</v>
      </c>
      <c r="H69" s="99"/>
      <c r="I69" s="99"/>
      <c r="J69" s="629"/>
      <c r="K69" s="79">
        <v>27490423</v>
      </c>
      <c r="L69" s="139"/>
      <c r="M69" s="95"/>
      <c r="N69" s="288"/>
      <c r="O69" s="67"/>
      <c r="P69" s="74"/>
      <c r="Q69" s="74"/>
      <c r="R69" s="95"/>
      <c r="S69" s="28"/>
      <c r="T69" s="28"/>
      <c r="U69" s="29">
        <f>SUM(R69:T69)</f>
        <v>0</v>
      </c>
      <c r="V69" s="29">
        <f t="shared" ref="V69:Y72" si="78">SUM(S69:U69)</f>
        <v>0</v>
      </c>
      <c r="W69" s="29">
        <f t="shared" si="78"/>
        <v>0</v>
      </c>
      <c r="X69" s="29">
        <f t="shared" si="78"/>
        <v>0</v>
      </c>
      <c r="Y69" s="29">
        <f t="shared" si="78"/>
        <v>0</v>
      </c>
      <c r="Z69" s="28"/>
      <c r="AA69" s="28"/>
      <c r="AB69" s="28"/>
      <c r="AC69" s="266">
        <f>SUM(Z69:AB69)</f>
        <v>0</v>
      </c>
      <c r="AD69" s="259"/>
      <c r="AE69" s="259"/>
      <c r="AF69" s="261">
        <v>27490423</v>
      </c>
      <c r="AG69" s="149">
        <f>SUM(AD69:AF69)</f>
        <v>27490423</v>
      </c>
      <c r="AH69" s="29">
        <f t="shared" ref="AH69" si="79">SUM(U69,Y69,AC69,AG69)</f>
        <v>27490423</v>
      </c>
      <c r="AI69" s="109">
        <f>IF(ISERROR(AH69/$J$68),0,AH69/$J$68)</f>
        <v>0.24394639995272713</v>
      </c>
      <c r="AJ69" s="109">
        <f>IF(ISERROR(AH69/$AH$123),"-",AH69/$AH$123)</f>
        <v>8.0821381820687203E-3</v>
      </c>
      <c r="AK69" s="11"/>
      <c r="AL69" s="11"/>
      <c r="AM69" s="11"/>
      <c r="AN69" s="11"/>
      <c r="AO69" s="11"/>
      <c r="AP69" s="11"/>
      <c r="AQ69" s="11"/>
      <c r="AR69" s="11"/>
    </row>
    <row r="70" spans="1:44" ht="24.75" customHeight="1" outlineLevel="1" x14ac:dyDescent="0.25">
      <c r="A70" s="23">
        <v>2</v>
      </c>
      <c r="B70" s="23"/>
      <c r="C70" s="286" t="s">
        <v>1356</v>
      </c>
      <c r="D70" s="138">
        <v>44876</v>
      </c>
      <c r="E70" s="158" t="s">
        <v>488</v>
      </c>
      <c r="F70" s="158" t="s">
        <v>1316</v>
      </c>
      <c r="G70" s="176" t="s">
        <v>1256</v>
      </c>
      <c r="H70" s="99"/>
      <c r="I70" s="99"/>
      <c r="J70" s="629"/>
      <c r="K70" s="79">
        <v>24200000</v>
      </c>
      <c r="L70" s="364"/>
      <c r="M70" s="344"/>
      <c r="N70" s="345"/>
      <c r="O70" s="346"/>
      <c r="P70" s="347"/>
      <c r="Q70" s="347"/>
      <c r="R70" s="95"/>
      <c r="S70" s="28"/>
      <c r="T70" s="28"/>
      <c r="U70" s="29">
        <f t="shared" ref="U70:U72" si="80">SUM(R70:T70)</f>
        <v>0</v>
      </c>
      <c r="V70" s="28"/>
      <c r="W70" s="28"/>
      <c r="X70" s="28"/>
      <c r="Y70" s="29">
        <f t="shared" si="78"/>
        <v>0</v>
      </c>
      <c r="Z70" s="28"/>
      <c r="AA70" s="28"/>
      <c r="AB70" s="28"/>
      <c r="AC70" s="266">
        <f t="shared" ref="AC70:AC72" si="81">SUM(Z70:AB70)</f>
        <v>0</v>
      </c>
      <c r="AD70" s="259">
        <v>24200000</v>
      </c>
      <c r="AE70" s="259"/>
      <c r="AF70" s="261"/>
      <c r="AG70" s="149">
        <f t="shared" ref="AG70:AG72" si="82">SUM(AD70:AF70)</f>
        <v>24200000</v>
      </c>
      <c r="AH70" s="29">
        <f t="shared" ref="AH70:AH72" si="83">SUM(U70,Y70,AC70,AG70)</f>
        <v>24200000</v>
      </c>
      <c r="AI70" s="109">
        <f t="shared" ref="AI70:AI72" si="84">IF(ISERROR(AH70/$J$68),0,AH70/$J$68)</f>
        <v>0.21474761879276999</v>
      </c>
      <c r="AJ70" s="109">
        <f t="shared" ref="AJ70:AJ72" si="85">IF(ISERROR(AH70/$AH$123),"-",AH70/$AH$123)</f>
        <v>7.1147593475030567E-3</v>
      </c>
      <c r="AK70" s="11"/>
      <c r="AL70" s="11"/>
      <c r="AM70" s="11"/>
      <c r="AN70" s="11"/>
      <c r="AO70" s="11"/>
      <c r="AP70" s="11"/>
      <c r="AQ70" s="11"/>
      <c r="AR70" s="11"/>
    </row>
    <row r="71" spans="1:44" ht="24.75" customHeight="1" outlineLevel="1" x14ac:dyDescent="0.25">
      <c r="A71" s="23">
        <v>3</v>
      </c>
      <c r="B71" s="23"/>
      <c r="C71" s="286" t="s">
        <v>1158</v>
      </c>
      <c r="D71" s="138">
        <v>44847</v>
      </c>
      <c r="E71" s="158" t="s">
        <v>1318</v>
      </c>
      <c r="F71" s="158" t="s">
        <v>1316</v>
      </c>
      <c r="G71" s="176" t="s">
        <v>1256</v>
      </c>
      <c r="H71" s="99"/>
      <c r="I71" s="99"/>
      <c r="J71" s="629"/>
      <c r="K71" s="342">
        <v>24200000</v>
      </c>
      <c r="L71" s="359"/>
      <c r="M71" s="261"/>
      <c r="N71" s="261"/>
      <c r="O71" s="261"/>
      <c r="P71" s="262"/>
      <c r="Q71" s="262"/>
      <c r="R71" s="95"/>
      <c r="S71" s="28"/>
      <c r="T71" s="28"/>
      <c r="U71" s="29">
        <f t="shared" si="80"/>
        <v>0</v>
      </c>
      <c r="V71" s="28"/>
      <c r="W71" s="28"/>
      <c r="X71" s="28"/>
      <c r="Y71" s="29">
        <f t="shared" si="78"/>
        <v>0</v>
      </c>
      <c r="Z71" s="28"/>
      <c r="AA71" s="28"/>
      <c r="AB71" s="28"/>
      <c r="AC71" s="266">
        <f t="shared" si="81"/>
        <v>0</v>
      </c>
      <c r="AD71" s="259">
        <v>24200000</v>
      </c>
      <c r="AE71" s="259"/>
      <c r="AF71" s="261"/>
      <c r="AG71" s="149">
        <f t="shared" si="82"/>
        <v>24200000</v>
      </c>
      <c r="AH71" s="29">
        <f t="shared" si="83"/>
        <v>24200000</v>
      </c>
      <c r="AI71" s="109">
        <f t="shared" si="84"/>
        <v>0.21474761879276999</v>
      </c>
      <c r="AJ71" s="109">
        <f t="shared" si="85"/>
        <v>7.1147593475030567E-3</v>
      </c>
      <c r="AK71" s="11"/>
      <c r="AL71" s="11"/>
      <c r="AM71" s="11"/>
      <c r="AN71" s="11"/>
      <c r="AO71" s="11"/>
      <c r="AP71" s="11"/>
      <c r="AQ71" s="11"/>
      <c r="AR71" s="11"/>
    </row>
    <row r="72" spans="1:44" ht="24.75" customHeight="1" outlineLevel="1" x14ac:dyDescent="0.25">
      <c r="A72" s="23">
        <v>4</v>
      </c>
      <c r="B72" s="23"/>
      <c r="C72" s="286" t="s">
        <v>550</v>
      </c>
      <c r="D72" s="138">
        <v>44923</v>
      </c>
      <c r="E72" s="158" t="s">
        <v>1318</v>
      </c>
      <c r="F72" s="158" t="s">
        <v>1316</v>
      </c>
      <c r="G72" s="176" t="s">
        <v>1256</v>
      </c>
      <c r="H72" s="99"/>
      <c r="I72" s="99"/>
      <c r="J72" s="664"/>
      <c r="K72" s="343">
        <v>36800000</v>
      </c>
      <c r="L72" s="359"/>
      <c r="M72" s="261"/>
      <c r="N72" s="261"/>
      <c r="O72" s="261"/>
      <c r="P72" s="262"/>
      <c r="Q72" s="262"/>
      <c r="R72" s="95"/>
      <c r="S72" s="28"/>
      <c r="T72" s="28"/>
      <c r="U72" s="29">
        <f t="shared" si="80"/>
        <v>0</v>
      </c>
      <c r="V72" s="28"/>
      <c r="W72" s="28"/>
      <c r="X72" s="28"/>
      <c r="Y72" s="29">
        <f t="shared" si="78"/>
        <v>0</v>
      </c>
      <c r="Z72" s="28"/>
      <c r="AA72" s="28"/>
      <c r="AB72" s="28"/>
      <c r="AC72" s="266">
        <f t="shared" si="81"/>
        <v>0</v>
      </c>
      <c r="AD72" s="259"/>
      <c r="AE72" s="259"/>
      <c r="AF72" s="261">
        <v>36800000</v>
      </c>
      <c r="AG72" s="149">
        <f t="shared" si="82"/>
        <v>36800000</v>
      </c>
      <c r="AH72" s="29">
        <f t="shared" si="83"/>
        <v>36800000</v>
      </c>
      <c r="AI72" s="109">
        <f t="shared" si="84"/>
        <v>0.32655836246173287</v>
      </c>
      <c r="AJ72" s="109">
        <f t="shared" si="85"/>
        <v>1.0819138181326961E-2</v>
      </c>
      <c r="AK72" s="11"/>
      <c r="AL72" s="11"/>
      <c r="AM72" s="11"/>
      <c r="AN72" s="11"/>
      <c r="AO72" s="11"/>
      <c r="AP72" s="11"/>
      <c r="AQ72" s="11"/>
      <c r="AR72" s="11"/>
    </row>
    <row r="73" spans="1:44" x14ac:dyDescent="0.25">
      <c r="A73" s="577" t="s">
        <v>63</v>
      </c>
      <c r="B73" s="577"/>
      <c r="C73" s="577"/>
      <c r="D73" s="577"/>
      <c r="E73" s="577"/>
      <c r="F73" s="577"/>
      <c r="G73" s="577"/>
      <c r="H73" s="577"/>
      <c r="I73" s="577"/>
      <c r="J73" s="222">
        <f>J68</f>
        <v>112690423</v>
      </c>
      <c r="K73" s="231">
        <f>SUM(K69:K72)</f>
        <v>112690423</v>
      </c>
      <c r="L73" s="530"/>
      <c r="M73" s="231">
        <v>0</v>
      </c>
      <c r="N73" s="231">
        <v>0</v>
      </c>
      <c r="O73" s="231">
        <v>0</v>
      </c>
      <c r="P73" s="249"/>
      <c r="Q73" s="539"/>
      <c r="R73" s="222">
        <f t="shared" ref="R73:AF73" si="86">SUM(R69:R69)</f>
        <v>0</v>
      </c>
      <c r="S73" s="222">
        <f t="shared" si="86"/>
        <v>0</v>
      </c>
      <c r="T73" s="222">
        <f t="shared" si="86"/>
        <v>0</v>
      </c>
      <c r="U73" s="222">
        <f t="shared" si="86"/>
        <v>0</v>
      </c>
      <c r="V73" s="222">
        <f t="shared" si="86"/>
        <v>0</v>
      </c>
      <c r="W73" s="222">
        <f t="shared" si="86"/>
        <v>0</v>
      </c>
      <c r="X73" s="222">
        <f t="shared" si="86"/>
        <v>0</v>
      </c>
      <c r="Y73" s="222">
        <f>SUM(Y69:Y71)</f>
        <v>0</v>
      </c>
      <c r="Z73" s="222">
        <f>SUM(Z69:Z71)</f>
        <v>0</v>
      </c>
      <c r="AA73" s="222">
        <f t="shared" ref="AA73:AC73" si="87">SUM(AA69:AA71)</f>
        <v>0</v>
      </c>
      <c r="AB73" s="222">
        <f>SUM(AB69:AB71)</f>
        <v>0</v>
      </c>
      <c r="AC73" s="222">
        <f t="shared" si="87"/>
        <v>0</v>
      </c>
      <c r="AD73" s="231">
        <f>SUM(AD69:AD72)</f>
        <v>48400000</v>
      </c>
      <c r="AE73" s="231">
        <f t="shared" si="86"/>
        <v>0</v>
      </c>
      <c r="AF73" s="231">
        <f t="shared" si="86"/>
        <v>27490423</v>
      </c>
      <c r="AG73" s="222">
        <f>SUM(AG69:AG72)</f>
        <v>112690423</v>
      </c>
      <c r="AH73" s="222">
        <f>SUM(AH69:AH72)</f>
        <v>112690423</v>
      </c>
      <c r="AI73" s="230">
        <f>IF(ISERROR(AH73/J73),0,AH73/J73)</f>
        <v>1</v>
      </c>
      <c r="AJ73" s="230">
        <f>IF(ISERROR(AH73/$AH$123),0,AH73/$AH$123)</f>
        <v>3.3130795058401795E-2</v>
      </c>
      <c r="AK73" s="11"/>
      <c r="AL73" s="11"/>
      <c r="AM73" s="11"/>
      <c r="AN73" s="11"/>
      <c r="AO73" s="11"/>
      <c r="AP73" s="11"/>
      <c r="AQ73" s="11"/>
      <c r="AR73" s="11"/>
    </row>
    <row r="74" spans="1:44" x14ac:dyDescent="0.25">
      <c r="A74" s="668" t="s">
        <v>64</v>
      </c>
      <c r="B74" s="668"/>
      <c r="C74" s="668"/>
      <c r="D74" s="668"/>
      <c r="E74" s="668"/>
      <c r="F74" s="16"/>
      <c r="G74" s="5"/>
      <c r="H74" s="17"/>
      <c r="I74" s="17"/>
      <c r="J74" s="628">
        <v>149600000</v>
      </c>
      <c r="K74" s="83"/>
      <c r="L74" s="153"/>
      <c r="M74" s="263"/>
      <c r="N74" s="263"/>
      <c r="O74" s="263"/>
      <c r="P74" s="151"/>
      <c r="Q74" s="264"/>
      <c r="R74" s="83"/>
      <c r="S74" s="83"/>
      <c r="T74" s="83"/>
      <c r="U74" s="83"/>
      <c r="V74" s="7"/>
      <c r="W74" s="7"/>
      <c r="X74" s="7"/>
      <c r="Y74" s="7"/>
      <c r="Z74" s="7"/>
      <c r="AA74" s="7"/>
      <c r="AB74" s="7"/>
      <c r="AC74" s="7"/>
      <c r="AD74" s="7"/>
      <c r="AE74" s="83"/>
      <c r="AF74" s="83"/>
      <c r="AG74" s="7"/>
      <c r="AH74" s="7"/>
      <c r="AI74" s="108"/>
      <c r="AJ74" s="108"/>
    </row>
    <row r="75" spans="1:44" ht="24.75" customHeight="1" outlineLevel="1" x14ac:dyDescent="0.25">
      <c r="A75" s="23">
        <v>1</v>
      </c>
      <c r="B75" s="23"/>
      <c r="C75" s="299" t="s">
        <v>1357</v>
      </c>
      <c r="D75" s="138">
        <v>44442</v>
      </c>
      <c r="E75" s="158" t="s">
        <v>530</v>
      </c>
      <c r="F75" s="158" t="s">
        <v>1316</v>
      </c>
      <c r="G75" s="176" t="s">
        <v>1256</v>
      </c>
      <c r="H75" s="99"/>
      <c r="I75" s="99"/>
      <c r="J75" s="629"/>
      <c r="K75" s="79">
        <v>48400000</v>
      </c>
      <c r="L75" s="139"/>
      <c r="M75" s="67"/>
      <c r="N75" s="67"/>
      <c r="O75" s="67"/>
      <c r="P75" s="74"/>
      <c r="Q75" s="74"/>
      <c r="R75" s="67"/>
      <c r="S75" s="67"/>
      <c r="T75" s="67"/>
      <c r="U75" s="7">
        <f>SUM(R75:T75)</f>
        <v>0</v>
      </c>
      <c r="V75" s="95"/>
      <c r="W75" s="28"/>
      <c r="X75" s="28"/>
      <c r="Y75" s="29">
        <f>SUM(V75:X75)</f>
        <v>0</v>
      </c>
      <c r="Z75" s="28">
        <v>0</v>
      </c>
      <c r="AA75" s="28">
        <v>0</v>
      </c>
      <c r="AB75" s="28">
        <v>48400000</v>
      </c>
      <c r="AC75" s="29">
        <f>SUM(Z75:AB75)</f>
        <v>48400000</v>
      </c>
      <c r="AD75" s="288"/>
      <c r="AE75" s="259"/>
      <c r="AF75" s="261"/>
      <c r="AG75" s="149">
        <f>SUM(AD75:AF75)</f>
        <v>0</v>
      </c>
      <c r="AH75" s="29">
        <f t="shared" ref="AH75:AH78" si="88">SUM(U75,Y75,AC75,AG75)</f>
        <v>48400000</v>
      </c>
      <c r="AI75" s="109">
        <f>IF(ISERROR(AH75/J74),0,AH75/J74)</f>
        <v>0.3235294117647059</v>
      </c>
      <c r="AJ75" s="109">
        <f>IF(ISERROR(AH75/$AH$123),"-",AH75/$AH$123)</f>
        <v>1.4229518695006113E-2</v>
      </c>
      <c r="AK75" s="11"/>
      <c r="AL75" s="11"/>
      <c r="AM75" s="11"/>
      <c r="AN75" s="11"/>
      <c r="AO75" s="11"/>
      <c r="AP75" s="11"/>
      <c r="AQ75" s="11"/>
      <c r="AR75" s="11"/>
    </row>
    <row r="76" spans="1:44" ht="24.75" customHeight="1" outlineLevel="1" x14ac:dyDescent="0.25">
      <c r="A76" s="23">
        <v>2</v>
      </c>
      <c r="B76" s="23"/>
      <c r="C76" s="299" t="s">
        <v>1358</v>
      </c>
      <c r="D76" s="138">
        <v>44472</v>
      </c>
      <c r="E76" s="158" t="s">
        <v>532</v>
      </c>
      <c r="F76" s="158" t="s">
        <v>1316</v>
      </c>
      <c r="G76" s="176" t="s">
        <v>1256</v>
      </c>
      <c r="H76" s="99"/>
      <c r="I76" s="99"/>
      <c r="J76" s="629"/>
      <c r="K76" s="79">
        <v>48400000</v>
      </c>
      <c r="L76" s="139"/>
      <c r="M76" s="67"/>
      <c r="N76" s="67"/>
      <c r="O76" s="67"/>
      <c r="P76" s="74"/>
      <c r="Q76" s="74"/>
      <c r="R76" s="67"/>
      <c r="S76" s="67"/>
      <c r="T76" s="67"/>
      <c r="U76" s="7">
        <f t="shared" ref="U76:U78" si="89">SUM(R76:T76)</f>
        <v>0</v>
      </c>
      <c r="V76" s="95"/>
      <c r="W76" s="28"/>
      <c r="X76" s="28"/>
      <c r="Y76" s="29">
        <f t="shared" ref="Y76:Y78" si="90">SUM(V76:X76)</f>
        <v>0</v>
      </c>
      <c r="Z76" s="28"/>
      <c r="AA76" s="28"/>
      <c r="AB76" s="28">
        <v>48400000</v>
      </c>
      <c r="AC76" s="29">
        <f t="shared" ref="AC76:AC78" si="91">SUM(Z76:AB76)</f>
        <v>48400000</v>
      </c>
      <c r="AD76" s="288"/>
      <c r="AE76" s="259"/>
      <c r="AF76" s="261"/>
      <c r="AG76" s="149">
        <f t="shared" ref="AG76:AG78" si="92">SUM(AD76:AF76)</f>
        <v>0</v>
      </c>
      <c r="AH76" s="29">
        <f t="shared" si="88"/>
        <v>48400000</v>
      </c>
      <c r="AI76" s="109">
        <f t="shared" ref="AI76" si="93">IF(ISERROR(AH76/J74),0,AH76/J74)</f>
        <v>0.3235294117647059</v>
      </c>
      <c r="AJ76" s="109">
        <f t="shared" ref="AJ76:AJ78" si="94">IF(ISERROR(AH76/$AH$123),"-",AH76/$AH$123)</f>
        <v>1.4229518695006113E-2</v>
      </c>
      <c r="AK76" s="11"/>
      <c r="AL76" s="11"/>
      <c r="AM76" s="11"/>
      <c r="AN76" s="11"/>
      <c r="AO76" s="11"/>
      <c r="AP76" s="11"/>
      <c r="AQ76" s="11"/>
      <c r="AR76" s="11"/>
    </row>
    <row r="77" spans="1:44" ht="24.75" customHeight="1" outlineLevel="1" x14ac:dyDescent="0.25">
      <c r="A77" s="23">
        <v>3</v>
      </c>
      <c r="B77" s="23"/>
      <c r="C77" s="299" t="s">
        <v>1359</v>
      </c>
      <c r="D77" s="138">
        <v>44449</v>
      </c>
      <c r="E77" s="158" t="s">
        <v>1318</v>
      </c>
      <c r="F77" s="158" t="s">
        <v>1316</v>
      </c>
      <c r="G77" s="176" t="s">
        <v>1256</v>
      </c>
      <c r="H77" s="99"/>
      <c r="I77" s="99"/>
      <c r="J77" s="629"/>
      <c r="K77" s="79">
        <v>26400000</v>
      </c>
      <c r="L77" s="139"/>
      <c r="M77" s="67"/>
      <c r="N77" s="67"/>
      <c r="O77" s="67"/>
      <c r="P77" s="74"/>
      <c r="Q77" s="74"/>
      <c r="R77" s="67"/>
      <c r="S77" s="67"/>
      <c r="T77" s="67"/>
      <c r="U77" s="7">
        <f t="shared" si="89"/>
        <v>0</v>
      </c>
      <c r="V77" s="95"/>
      <c r="W77" s="28"/>
      <c r="X77" s="28"/>
      <c r="Y77" s="29">
        <f t="shared" si="90"/>
        <v>0</v>
      </c>
      <c r="Z77" s="28"/>
      <c r="AA77" s="28"/>
      <c r="AB77" s="28">
        <v>26400000</v>
      </c>
      <c r="AC77" s="29">
        <f t="shared" si="91"/>
        <v>26400000</v>
      </c>
      <c r="AD77" s="288"/>
      <c r="AE77" s="259"/>
      <c r="AF77" s="261"/>
      <c r="AG77" s="149">
        <f t="shared" si="92"/>
        <v>0</v>
      </c>
      <c r="AH77" s="29">
        <f t="shared" si="88"/>
        <v>26400000</v>
      </c>
      <c r="AI77" s="109">
        <f>IF(ISERROR(AH77/J74),0,AH77/J74)</f>
        <v>0.17647058823529413</v>
      </c>
      <c r="AJ77" s="109">
        <f t="shared" si="94"/>
        <v>7.7615556518215159E-3</v>
      </c>
      <c r="AK77" s="11"/>
      <c r="AL77" s="11"/>
      <c r="AM77" s="11"/>
      <c r="AN77" s="11"/>
      <c r="AO77" s="11"/>
      <c r="AP77" s="11"/>
      <c r="AQ77" s="11"/>
      <c r="AR77" s="11"/>
    </row>
    <row r="78" spans="1:44" ht="24.75" customHeight="1" outlineLevel="1" x14ac:dyDescent="0.25">
      <c r="A78" s="23">
        <v>4</v>
      </c>
      <c r="B78" s="23"/>
      <c r="C78" s="299" t="s">
        <v>1360</v>
      </c>
      <c r="D78" s="138">
        <v>44463</v>
      </c>
      <c r="E78" s="158" t="s">
        <v>545</v>
      </c>
      <c r="F78" s="158" t="s">
        <v>1316</v>
      </c>
      <c r="G78" s="176" t="s">
        <v>1256</v>
      </c>
      <c r="H78" s="99"/>
      <c r="I78" s="99"/>
      <c r="J78" s="629"/>
      <c r="K78" s="79">
        <v>26400000</v>
      </c>
      <c r="L78" s="139"/>
      <c r="M78" s="67"/>
      <c r="N78" s="67"/>
      <c r="O78" s="67"/>
      <c r="P78" s="74"/>
      <c r="Q78" s="74"/>
      <c r="R78" s="67"/>
      <c r="S78" s="67"/>
      <c r="T78" s="67"/>
      <c r="U78" s="7">
        <f t="shared" si="89"/>
        <v>0</v>
      </c>
      <c r="V78" s="95"/>
      <c r="W78" s="28"/>
      <c r="X78" s="28"/>
      <c r="Y78" s="29">
        <f t="shared" si="90"/>
        <v>0</v>
      </c>
      <c r="Z78" s="28"/>
      <c r="AA78" s="28"/>
      <c r="AB78" s="28"/>
      <c r="AC78" s="29">
        <f t="shared" si="91"/>
        <v>0</v>
      </c>
      <c r="AD78" s="288">
        <v>26400000</v>
      </c>
      <c r="AE78" s="259"/>
      <c r="AF78" s="261"/>
      <c r="AG78" s="149">
        <f t="shared" si="92"/>
        <v>26400000</v>
      </c>
      <c r="AH78" s="29">
        <f t="shared" si="88"/>
        <v>26400000</v>
      </c>
      <c r="AI78" s="109">
        <f>IF(ISERROR(AH78/J74),0,AH78/J74)</f>
        <v>0.17647058823529413</v>
      </c>
      <c r="AJ78" s="109">
        <f t="shared" si="94"/>
        <v>7.7615556518215159E-3</v>
      </c>
      <c r="AK78" s="11"/>
      <c r="AL78" s="11"/>
      <c r="AM78" s="11"/>
      <c r="AN78" s="11"/>
      <c r="AO78" s="11"/>
      <c r="AP78" s="11"/>
      <c r="AQ78" s="11"/>
      <c r="AR78" s="11"/>
    </row>
    <row r="79" spans="1:44" hidden="1" outlineLevel="1" x14ac:dyDescent="0.25">
      <c r="A79" s="23"/>
      <c r="B79" s="23"/>
      <c r="C79" s="158"/>
      <c r="D79" s="99"/>
      <c r="E79" s="158"/>
      <c r="F79" s="158"/>
      <c r="G79" s="158"/>
      <c r="H79" s="99"/>
      <c r="I79" s="99"/>
      <c r="J79" s="550"/>
      <c r="K79" s="79"/>
      <c r="L79" s="139"/>
      <c r="M79" s="67"/>
      <c r="N79" s="67"/>
      <c r="O79" s="67"/>
      <c r="P79" s="74"/>
      <c r="Q79" s="74"/>
      <c r="R79" s="67"/>
      <c r="S79" s="67"/>
      <c r="T79" s="67"/>
      <c r="U79" s="7"/>
      <c r="V79" s="95"/>
      <c r="W79" s="28"/>
      <c r="X79" s="28"/>
      <c r="Y79" s="29"/>
      <c r="Z79" s="28"/>
      <c r="AA79" s="28"/>
      <c r="AB79" s="28"/>
      <c r="AC79" s="29"/>
      <c r="AD79" s="28"/>
      <c r="AE79" s="96"/>
      <c r="AF79" s="28"/>
      <c r="AG79" s="29"/>
      <c r="AH79" s="29"/>
      <c r="AI79" s="109"/>
      <c r="AJ79" s="109"/>
      <c r="AK79" s="11"/>
      <c r="AL79" s="11"/>
      <c r="AM79" s="11"/>
      <c r="AN79" s="11"/>
      <c r="AO79" s="11"/>
      <c r="AP79" s="11"/>
      <c r="AQ79" s="11"/>
      <c r="AR79" s="11"/>
    </row>
    <row r="80" spans="1:44" hidden="1" outlineLevel="1" x14ac:dyDescent="0.25">
      <c r="A80" s="23"/>
      <c r="B80" s="23"/>
      <c r="C80" s="158"/>
      <c r="D80" s="99"/>
      <c r="E80" s="158"/>
      <c r="F80" s="158"/>
      <c r="G80" s="158"/>
      <c r="H80" s="99"/>
      <c r="I80" s="99"/>
      <c r="J80" s="550"/>
      <c r="K80" s="79"/>
      <c r="L80" s="139"/>
      <c r="M80" s="67"/>
      <c r="N80" s="67"/>
      <c r="O80" s="67"/>
      <c r="P80" s="74"/>
      <c r="Q80" s="74"/>
      <c r="R80" s="67"/>
      <c r="S80" s="67"/>
      <c r="T80" s="67"/>
      <c r="U80" s="7"/>
      <c r="V80" s="95"/>
      <c r="W80" s="28"/>
      <c r="X80" s="28"/>
      <c r="Y80" s="29"/>
      <c r="Z80" s="28"/>
      <c r="AA80" s="28"/>
      <c r="AB80" s="28"/>
      <c r="AC80" s="29"/>
      <c r="AD80" s="28"/>
      <c r="AE80" s="96"/>
      <c r="AF80" s="28"/>
      <c r="AG80" s="29"/>
      <c r="AH80" s="29"/>
      <c r="AI80" s="109"/>
      <c r="AJ80" s="109"/>
      <c r="AK80" s="11"/>
      <c r="AL80" s="11"/>
      <c r="AM80" s="11"/>
      <c r="AN80" s="11"/>
      <c r="AO80" s="11"/>
      <c r="AP80" s="11"/>
      <c r="AQ80" s="11"/>
      <c r="AR80" s="11"/>
    </row>
    <row r="81" spans="1:44" x14ac:dyDescent="0.25">
      <c r="A81" s="577" t="s">
        <v>65</v>
      </c>
      <c r="B81" s="577"/>
      <c r="C81" s="577"/>
      <c r="D81" s="577"/>
      <c r="E81" s="577"/>
      <c r="F81" s="577"/>
      <c r="G81" s="577"/>
      <c r="H81" s="577"/>
      <c r="I81" s="577"/>
      <c r="J81" s="222">
        <f>J74</f>
        <v>149600000</v>
      </c>
      <c r="K81" s="231">
        <f>SUM(K75:K80)</f>
        <v>149600000</v>
      </c>
      <c r="L81" s="530"/>
      <c r="M81" s="231">
        <v>0</v>
      </c>
      <c r="N81" s="231">
        <v>0</v>
      </c>
      <c r="O81" s="231">
        <v>0</v>
      </c>
      <c r="P81" s="249"/>
      <c r="Q81" s="539"/>
      <c r="R81" s="231">
        <f>R75</f>
        <v>0</v>
      </c>
      <c r="S81" s="231">
        <f>S75</f>
        <v>0</v>
      </c>
      <c r="T81" s="231">
        <f>T75</f>
        <v>0</v>
      </c>
      <c r="U81" s="231">
        <f t="shared" ref="U81:AF81" si="95">SUM(U75:U75)</f>
        <v>0</v>
      </c>
      <c r="V81" s="222">
        <f t="shared" si="95"/>
        <v>0</v>
      </c>
      <c r="W81" s="222">
        <f t="shared" si="95"/>
        <v>0</v>
      </c>
      <c r="X81" s="222">
        <f t="shared" si="95"/>
        <v>0</v>
      </c>
      <c r="Y81" s="222">
        <f>SUM(Y75:Y78)</f>
        <v>0</v>
      </c>
      <c r="Z81" s="222">
        <f>SUM(Z75:Z78)</f>
        <v>0</v>
      </c>
      <c r="AA81" s="222">
        <f>SUM(AA75:AA78)</f>
        <v>0</v>
      </c>
      <c r="AB81" s="222">
        <f>SUM(AB75:AB78)</f>
        <v>123200000</v>
      </c>
      <c r="AC81" s="222">
        <f>SUM(AC75:AC78)</f>
        <v>123200000</v>
      </c>
      <c r="AD81" s="222">
        <f t="shared" si="95"/>
        <v>0</v>
      </c>
      <c r="AE81" s="222">
        <f t="shared" si="95"/>
        <v>0</v>
      </c>
      <c r="AF81" s="222">
        <f t="shared" si="95"/>
        <v>0</v>
      </c>
      <c r="AG81" s="222">
        <f>SUM(AG75:AG78)</f>
        <v>26400000</v>
      </c>
      <c r="AH81" s="222">
        <f>SUM(AH75:AH78)</f>
        <v>149600000</v>
      </c>
      <c r="AI81" s="230">
        <f>IF(ISERROR(AH81/J81),0,AH81/J81)</f>
        <v>1</v>
      </c>
      <c r="AJ81" s="230">
        <f>IF(ISERROR(AH81/$AH$123),0,AH81/$AH$123)</f>
        <v>4.3982148693655257E-2</v>
      </c>
      <c r="AK81" s="11"/>
      <c r="AL81" s="11"/>
      <c r="AM81" s="11"/>
      <c r="AN81" s="11"/>
      <c r="AO81" s="11"/>
      <c r="AP81" s="11"/>
      <c r="AQ81" s="11"/>
      <c r="AR81" s="11"/>
    </row>
    <row r="82" spans="1:44" x14ac:dyDescent="0.25">
      <c r="A82" s="668" t="s">
        <v>66</v>
      </c>
      <c r="B82" s="668"/>
      <c r="C82" s="668"/>
      <c r="D82" s="668"/>
      <c r="E82" s="668"/>
      <c r="F82" s="16"/>
      <c r="G82" s="5"/>
      <c r="H82" s="17"/>
      <c r="I82" s="17"/>
      <c r="J82" s="628">
        <v>50000000</v>
      </c>
      <c r="K82" s="83"/>
      <c r="L82" s="153"/>
      <c r="M82" s="19"/>
      <c r="N82" s="19"/>
      <c r="O82" s="263"/>
      <c r="P82" s="151"/>
      <c r="Q82" s="264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108"/>
      <c r="AJ82" s="108"/>
    </row>
    <row r="83" spans="1:44" ht="24.75" customHeight="1" outlineLevel="1" x14ac:dyDescent="0.25">
      <c r="A83" s="23">
        <v>1</v>
      </c>
      <c r="B83" s="23"/>
      <c r="C83" s="299" t="s">
        <v>1361</v>
      </c>
      <c r="D83" s="138">
        <v>44481</v>
      </c>
      <c r="E83" s="158" t="s">
        <v>1318</v>
      </c>
      <c r="F83" s="158" t="s">
        <v>1316</v>
      </c>
      <c r="G83" s="176" t="s">
        <v>1256</v>
      </c>
      <c r="H83" s="99"/>
      <c r="I83" s="99"/>
      <c r="J83" s="676"/>
      <c r="K83" s="79">
        <v>25000000</v>
      </c>
      <c r="L83" s="139"/>
      <c r="M83" s="95"/>
      <c r="N83" s="288"/>
      <c r="O83" s="67"/>
      <c r="P83" s="74"/>
      <c r="Q83" s="74"/>
      <c r="R83" s="95"/>
      <c r="S83" s="28"/>
      <c r="T83" s="28"/>
      <c r="U83" s="29">
        <f>SUM(R83:T83)</f>
        <v>0</v>
      </c>
      <c r="V83" s="28"/>
      <c r="W83" s="28"/>
      <c r="X83" s="28"/>
      <c r="Y83" s="29">
        <f>SUM(V83:X83)</f>
        <v>0</v>
      </c>
      <c r="Z83" s="29"/>
      <c r="AA83" s="28"/>
      <c r="AB83" s="28">
        <v>25000000</v>
      </c>
      <c r="AC83" s="29">
        <f>SUM(Z83:AB83)</f>
        <v>25000000</v>
      </c>
      <c r="AD83" s="28"/>
      <c r="AE83" s="76"/>
      <c r="AF83" s="28"/>
      <c r="AG83" s="29">
        <f>SUM(AD83:AF83)</f>
        <v>0</v>
      </c>
      <c r="AH83" s="29">
        <f t="shared" ref="AH83" si="96">SUM(U83,Y83,AC83,AG83)</f>
        <v>25000000</v>
      </c>
      <c r="AI83" s="109">
        <f>IF(ISERROR(AH83/J82),0,AH83/J82)</f>
        <v>0.5</v>
      </c>
      <c r="AJ83" s="109">
        <f>IF(ISERROR(AH83/$AH$123),"-",AH83/$AH$123)</f>
        <v>7.3499580036188597E-3</v>
      </c>
      <c r="AK83" s="11"/>
      <c r="AL83" s="11"/>
      <c r="AM83" s="11"/>
      <c r="AN83" s="11"/>
      <c r="AO83" s="11"/>
      <c r="AP83" s="11"/>
      <c r="AQ83" s="11"/>
      <c r="AR83" s="11"/>
    </row>
    <row r="84" spans="1:44" ht="24.75" customHeight="1" outlineLevel="1" x14ac:dyDescent="0.25">
      <c r="A84" s="23">
        <v>2</v>
      </c>
      <c r="B84" s="23"/>
      <c r="C84" s="299" t="s">
        <v>1362</v>
      </c>
      <c r="D84" s="138">
        <v>44446</v>
      </c>
      <c r="E84" s="158" t="s">
        <v>1318</v>
      </c>
      <c r="F84" s="158" t="s">
        <v>1316</v>
      </c>
      <c r="G84" s="176" t="s">
        <v>1256</v>
      </c>
      <c r="H84" s="99"/>
      <c r="I84" s="99"/>
      <c r="J84" s="677"/>
      <c r="K84" s="79">
        <v>25000000</v>
      </c>
      <c r="L84" s="139"/>
      <c r="M84" s="95"/>
      <c r="N84" s="288"/>
      <c r="O84" s="67"/>
      <c r="P84" s="74"/>
      <c r="Q84" s="74"/>
      <c r="R84" s="95"/>
      <c r="S84" s="28"/>
      <c r="T84" s="28"/>
      <c r="U84" s="29">
        <f>SUM(R84:T84)</f>
        <v>0</v>
      </c>
      <c r="V84" s="28"/>
      <c r="W84" s="28"/>
      <c r="X84" s="28"/>
      <c r="Y84" s="29">
        <f>SUM(V84:X84)</f>
        <v>0</v>
      </c>
      <c r="Z84" s="28"/>
      <c r="AA84" s="28"/>
      <c r="AB84" s="28"/>
      <c r="AC84" s="29">
        <f>SUM(Z84:AB84)</f>
        <v>0</v>
      </c>
      <c r="AD84" s="28">
        <v>25000000</v>
      </c>
      <c r="AE84" s="96"/>
      <c r="AF84" s="28"/>
      <c r="AG84" s="29">
        <f>SUM(AD84:AF84)</f>
        <v>25000000</v>
      </c>
      <c r="AH84" s="29">
        <f t="shared" ref="AH84" si="97">SUM(U84,Y84,AC84,AG84)</f>
        <v>25000000</v>
      </c>
      <c r="AI84" s="109">
        <f>IF(ISERROR(AH84/J83),0,AH84/J83)</f>
        <v>0</v>
      </c>
      <c r="AJ84" s="109">
        <f>IF(ISERROR(AH84/$AH$123),"-",AH84/$AH$123)</f>
        <v>7.3499580036188597E-3</v>
      </c>
      <c r="AK84" s="11"/>
      <c r="AL84" s="11"/>
      <c r="AM84" s="11"/>
      <c r="AN84" s="11"/>
      <c r="AO84" s="11"/>
      <c r="AP84" s="11"/>
      <c r="AQ84" s="11"/>
      <c r="AR84" s="11"/>
    </row>
    <row r="85" spans="1:44" x14ac:dyDescent="0.25">
      <c r="A85" s="577" t="s">
        <v>67</v>
      </c>
      <c r="B85" s="577"/>
      <c r="C85" s="577"/>
      <c r="D85" s="577"/>
      <c r="E85" s="577"/>
      <c r="F85" s="577"/>
      <c r="G85" s="577"/>
      <c r="H85" s="577"/>
      <c r="I85" s="577"/>
      <c r="J85" s="222">
        <f>J82</f>
        <v>50000000</v>
      </c>
      <c r="K85" s="231">
        <f>SUM(K83:K84)</f>
        <v>50000000</v>
      </c>
      <c r="L85" s="530"/>
      <c r="M85" s="222">
        <f>SUM(M83:M83)</f>
        <v>0</v>
      </c>
      <c r="N85" s="222">
        <f>SUM(N83:N83)</f>
        <v>0</v>
      </c>
      <c r="O85" s="231">
        <f>SUM(O83:O83)</f>
        <v>0</v>
      </c>
      <c r="P85" s="249"/>
      <c r="Q85" s="539"/>
      <c r="R85" s="222">
        <f t="shared" ref="R85:X85" si="98">SUM(R83:R83)</f>
        <v>0</v>
      </c>
      <c r="S85" s="222">
        <f t="shared" si="98"/>
        <v>0</v>
      </c>
      <c r="T85" s="222">
        <f t="shared" si="98"/>
        <v>0</v>
      </c>
      <c r="U85" s="222">
        <f t="shared" si="98"/>
        <v>0</v>
      </c>
      <c r="V85" s="222">
        <f t="shared" si="98"/>
        <v>0</v>
      </c>
      <c r="W85" s="222">
        <f t="shared" si="98"/>
        <v>0</v>
      </c>
      <c r="X85" s="222">
        <f t="shared" si="98"/>
        <v>0</v>
      </c>
      <c r="Y85" s="222">
        <f>SUM(Y83:Y84)</f>
        <v>0</v>
      </c>
      <c r="Z85" s="222">
        <f>SUM(Z83:Z84)</f>
        <v>0</v>
      </c>
      <c r="AA85" s="222">
        <f t="shared" ref="AA85" si="99">SUM(AA83:AA84)</f>
        <v>0</v>
      </c>
      <c r="AB85" s="222">
        <f t="shared" ref="AB85:AH85" si="100">SUM(AB83:AB84)</f>
        <v>25000000</v>
      </c>
      <c r="AC85" s="222">
        <f t="shared" si="100"/>
        <v>25000000</v>
      </c>
      <c r="AD85" s="222">
        <f t="shared" si="100"/>
        <v>25000000</v>
      </c>
      <c r="AE85" s="222">
        <f t="shared" si="100"/>
        <v>0</v>
      </c>
      <c r="AF85" s="222">
        <f t="shared" si="100"/>
        <v>0</v>
      </c>
      <c r="AG85" s="222">
        <f t="shared" si="100"/>
        <v>25000000</v>
      </c>
      <c r="AH85" s="222">
        <f t="shared" si="100"/>
        <v>50000000</v>
      </c>
      <c r="AI85" s="230">
        <f>IF(ISERROR(AH85/J85),0,AH85/J85)</f>
        <v>1</v>
      </c>
      <c r="AJ85" s="230">
        <f>IF(ISERROR(AH85/$AH$123),0,AH85/$AH$123)</f>
        <v>1.4699916007237719E-2</v>
      </c>
      <c r="AK85" s="11"/>
      <c r="AL85" s="11"/>
      <c r="AM85" s="11"/>
      <c r="AN85" s="11"/>
      <c r="AO85" s="11"/>
      <c r="AP85" s="11"/>
      <c r="AQ85" s="11"/>
      <c r="AR85" s="11"/>
    </row>
    <row r="86" spans="1:44" x14ac:dyDescent="0.25">
      <c r="A86" s="668" t="s">
        <v>68</v>
      </c>
      <c r="B86" s="668"/>
      <c r="C86" s="668"/>
      <c r="D86" s="668"/>
      <c r="E86" s="668"/>
      <c r="F86" s="16"/>
      <c r="G86" s="5"/>
      <c r="H86" s="17"/>
      <c r="I86" s="17"/>
      <c r="J86" s="628">
        <v>50200000</v>
      </c>
      <c r="K86" s="83"/>
      <c r="L86" s="153"/>
      <c r="M86" s="263"/>
      <c r="N86" s="263"/>
      <c r="O86" s="263"/>
      <c r="P86" s="151"/>
      <c r="Q86" s="264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108"/>
      <c r="AJ86" s="108"/>
    </row>
    <row r="87" spans="1:44" ht="24.75" customHeight="1" outlineLevel="1" x14ac:dyDescent="0.25">
      <c r="A87" s="23">
        <v>1</v>
      </c>
      <c r="B87" s="23"/>
      <c r="C87" s="299" t="s">
        <v>1363</v>
      </c>
      <c r="D87" s="138">
        <v>44870</v>
      </c>
      <c r="E87" s="158" t="s">
        <v>1318</v>
      </c>
      <c r="F87" s="158" t="s">
        <v>1316</v>
      </c>
      <c r="G87" s="176" t="s">
        <v>1256</v>
      </c>
      <c r="H87" s="99"/>
      <c r="I87" s="99"/>
      <c r="J87" s="676"/>
      <c r="K87" s="79">
        <v>50200000</v>
      </c>
      <c r="L87" s="139"/>
      <c r="M87" s="67"/>
      <c r="N87" s="67"/>
      <c r="O87" s="67"/>
      <c r="P87" s="74"/>
      <c r="Q87" s="74"/>
      <c r="R87" s="95"/>
      <c r="S87" s="28"/>
      <c r="T87" s="28"/>
      <c r="U87" s="29">
        <f>SUM(R87:T87)</f>
        <v>0</v>
      </c>
      <c r="V87" s="29">
        <f t="shared" ref="V87:Y87" si="101">SUM(S87:U87)</f>
        <v>0</v>
      </c>
      <c r="W87" s="29">
        <f t="shared" si="101"/>
        <v>0</v>
      </c>
      <c r="X87" s="29">
        <f t="shared" si="101"/>
        <v>0</v>
      </c>
      <c r="Y87" s="29">
        <f t="shared" si="101"/>
        <v>0</v>
      </c>
      <c r="Z87" s="28"/>
      <c r="AA87" s="28"/>
      <c r="AB87" s="28"/>
      <c r="AC87" s="29">
        <f>SUM(Z87:AB87)</f>
        <v>0</v>
      </c>
      <c r="AD87" s="28">
        <v>50200000</v>
      </c>
      <c r="AE87" s="28"/>
      <c r="AF87" s="76"/>
      <c r="AG87" s="29">
        <f>SUM(AD87:AF87)</f>
        <v>50200000</v>
      </c>
      <c r="AH87" s="29">
        <f t="shared" ref="AH87" si="102">SUM(U87,Y87,AC87,AG87)</f>
        <v>50200000</v>
      </c>
      <c r="AI87" s="109">
        <f>IF(ISERROR(AH87/J85),0,AH87/J85)</f>
        <v>1.004</v>
      </c>
      <c r="AJ87" s="109">
        <f>IF(ISERROR(AH87/$AH$123),"-",AH87/$AH$123)</f>
        <v>1.4758715671266671E-2</v>
      </c>
      <c r="AK87" s="11"/>
      <c r="AL87" s="11"/>
      <c r="AM87" s="11"/>
      <c r="AN87" s="11"/>
      <c r="AO87" s="11"/>
      <c r="AP87" s="11"/>
      <c r="AQ87" s="11"/>
      <c r="AR87" s="11"/>
    </row>
    <row r="88" spans="1:44" x14ac:dyDescent="0.25">
      <c r="A88" s="577" t="s">
        <v>69</v>
      </c>
      <c r="B88" s="577"/>
      <c r="C88" s="577"/>
      <c r="D88" s="577"/>
      <c r="E88" s="577"/>
      <c r="F88" s="577"/>
      <c r="G88" s="577"/>
      <c r="H88" s="577"/>
      <c r="I88" s="577"/>
      <c r="J88" s="222">
        <f>J86</f>
        <v>50200000</v>
      </c>
      <c r="K88" s="231">
        <f>SUM(K87:K87)</f>
        <v>50200000</v>
      </c>
      <c r="L88" s="530"/>
      <c r="M88" s="231">
        <f>SUM(M87:M87)</f>
        <v>0</v>
      </c>
      <c r="N88" s="231">
        <f>SUM(N87:N87)</f>
        <v>0</v>
      </c>
      <c r="O88" s="231">
        <f>SUM(O87:O87)</f>
        <v>0</v>
      </c>
      <c r="P88" s="249"/>
      <c r="Q88" s="539"/>
      <c r="R88" s="222">
        <f t="shared" ref="R88:AH88" si="103">SUM(R87:R87)</f>
        <v>0</v>
      </c>
      <c r="S88" s="222">
        <f t="shared" si="103"/>
        <v>0</v>
      </c>
      <c r="T88" s="222">
        <f t="shared" si="103"/>
        <v>0</v>
      </c>
      <c r="U88" s="222">
        <f t="shared" si="103"/>
        <v>0</v>
      </c>
      <c r="V88" s="222">
        <f t="shared" si="103"/>
        <v>0</v>
      </c>
      <c r="W88" s="222">
        <f t="shared" si="103"/>
        <v>0</v>
      </c>
      <c r="X88" s="222">
        <f t="shared" si="103"/>
        <v>0</v>
      </c>
      <c r="Y88" s="222">
        <f>SUM(Y87:Y87)</f>
        <v>0</v>
      </c>
      <c r="Z88" s="222">
        <f>SUM(Z87:Z87)</f>
        <v>0</v>
      </c>
      <c r="AA88" s="222">
        <f t="shared" si="103"/>
        <v>0</v>
      </c>
      <c r="AB88" s="222">
        <f>SUM(AB87:AB87)</f>
        <v>0</v>
      </c>
      <c r="AC88" s="222">
        <f t="shared" si="103"/>
        <v>0</v>
      </c>
      <c r="AD88" s="222">
        <f t="shared" si="103"/>
        <v>50200000</v>
      </c>
      <c r="AE88" s="222">
        <f t="shared" si="103"/>
        <v>0</v>
      </c>
      <c r="AF88" s="222">
        <f t="shared" si="103"/>
        <v>0</v>
      </c>
      <c r="AG88" s="222">
        <f t="shared" si="103"/>
        <v>50200000</v>
      </c>
      <c r="AH88" s="222">
        <f t="shared" si="103"/>
        <v>50200000</v>
      </c>
      <c r="AI88" s="230">
        <f>IF(ISERROR(AH88/J88),0,AH88/J88)</f>
        <v>1</v>
      </c>
      <c r="AJ88" s="230">
        <f>IF(ISERROR(AH88/$AH$123),0,AH88/$AH$123)</f>
        <v>1.4758715671266671E-2</v>
      </c>
      <c r="AK88" s="11"/>
      <c r="AL88" s="11"/>
      <c r="AM88" s="11"/>
      <c r="AN88" s="11"/>
      <c r="AO88" s="11"/>
      <c r="AP88" s="11"/>
      <c r="AQ88" s="11"/>
      <c r="AR88" s="11"/>
    </row>
    <row r="89" spans="1:44" x14ac:dyDescent="0.25">
      <c r="A89" s="668" t="s">
        <v>70</v>
      </c>
      <c r="B89" s="668"/>
      <c r="C89" s="668"/>
      <c r="D89" s="668"/>
      <c r="E89" s="668"/>
      <c r="F89" s="16"/>
      <c r="G89" s="5"/>
      <c r="H89" s="17"/>
      <c r="I89" s="17"/>
      <c r="J89" s="628">
        <v>85200000</v>
      </c>
      <c r="K89" s="83"/>
      <c r="L89" s="153"/>
      <c r="M89" s="263"/>
      <c r="N89" s="263"/>
      <c r="O89" s="263"/>
      <c r="P89" s="151"/>
      <c r="Q89" s="264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83"/>
      <c r="AF89" s="83"/>
      <c r="AG89" s="7"/>
      <c r="AH89" s="7"/>
      <c r="AI89" s="108"/>
      <c r="AJ89" s="108"/>
    </row>
    <row r="90" spans="1:44" ht="24.75" customHeight="1" outlineLevel="1" x14ac:dyDescent="0.25">
      <c r="A90" s="23">
        <v>1</v>
      </c>
      <c r="B90" s="23"/>
      <c r="C90" s="299" t="s">
        <v>1364</v>
      </c>
      <c r="D90" s="138">
        <v>44483</v>
      </c>
      <c r="E90" s="158" t="s">
        <v>1144</v>
      </c>
      <c r="F90" s="158" t="s">
        <v>1316</v>
      </c>
      <c r="G90" s="176" t="s">
        <v>1256</v>
      </c>
      <c r="H90" s="99"/>
      <c r="I90" s="99"/>
      <c r="J90" s="676"/>
      <c r="K90" s="259">
        <v>48400000</v>
      </c>
      <c r="L90" s="359"/>
      <c r="M90" s="261"/>
      <c r="N90" s="261"/>
      <c r="O90" s="261"/>
      <c r="P90" s="262"/>
      <c r="Q90" s="262"/>
      <c r="R90" s="95"/>
      <c r="S90" s="28"/>
      <c r="T90" s="28"/>
      <c r="U90" s="29">
        <f>SUM(R90:T90)</f>
        <v>0</v>
      </c>
      <c r="V90" s="28"/>
      <c r="W90" s="28"/>
      <c r="X90" s="28"/>
      <c r="Y90" s="29">
        <f>SUM(V90:X90)</f>
        <v>0</v>
      </c>
      <c r="Z90" s="28"/>
      <c r="AA90" s="28"/>
      <c r="AB90" s="28"/>
      <c r="AC90" s="29">
        <f>SUM(Z90:AB90)</f>
        <v>0</v>
      </c>
      <c r="AD90" s="288"/>
      <c r="AE90" s="259"/>
      <c r="AF90" s="259">
        <v>48400000</v>
      </c>
      <c r="AG90" s="149">
        <f>SUM(AD90:AF90)</f>
        <v>48400000</v>
      </c>
      <c r="AH90" s="29">
        <f t="shared" ref="AH90" si="104">SUM(U90,Y90,AC90,AG90)</f>
        <v>48400000</v>
      </c>
      <c r="AI90" s="109">
        <f>IF(ISERROR(AH90/J89),0,AH90/J89)</f>
        <v>0.568075117370892</v>
      </c>
      <c r="AJ90" s="109">
        <f>IF(ISERROR(AH90/$AH$123),"-",AH90/$AH$123)</f>
        <v>1.4229518695006113E-2</v>
      </c>
      <c r="AK90" s="11"/>
      <c r="AL90" s="11"/>
      <c r="AM90" s="11"/>
      <c r="AN90" s="11"/>
      <c r="AO90" s="11"/>
      <c r="AP90" s="11"/>
      <c r="AQ90" s="11"/>
      <c r="AR90" s="11"/>
    </row>
    <row r="91" spans="1:44" ht="24.75" customHeight="1" outlineLevel="1" x14ac:dyDescent="0.25">
      <c r="A91" s="23">
        <v>2</v>
      </c>
      <c r="B91" s="23"/>
      <c r="C91" s="319" t="s">
        <v>1356</v>
      </c>
      <c r="D91" s="138"/>
      <c r="E91" s="158" t="s">
        <v>1365</v>
      </c>
      <c r="F91" s="158" t="s">
        <v>1316</v>
      </c>
      <c r="G91" s="176" t="s">
        <v>1256</v>
      </c>
      <c r="H91" s="99"/>
      <c r="I91" s="99"/>
      <c r="J91" s="677"/>
      <c r="K91" s="259">
        <v>36800000</v>
      </c>
      <c r="L91" s="359"/>
      <c r="M91" s="261"/>
      <c r="N91" s="261"/>
      <c r="O91" s="261"/>
      <c r="P91" s="262"/>
      <c r="Q91" s="262"/>
      <c r="R91" s="95"/>
      <c r="S91" s="28"/>
      <c r="T91" s="28"/>
      <c r="U91" s="29">
        <f>SUM(R91:T91)</f>
        <v>0</v>
      </c>
      <c r="V91" s="28"/>
      <c r="W91" s="28"/>
      <c r="X91" s="28"/>
      <c r="Y91" s="29">
        <f>SUM(V91:X91)</f>
        <v>0</v>
      </c>
      <c r="Z91" s="28"/>
      <c r="AA91" s="28"/>
      <c r="AB91" s="28"/>
      <c r="AC91" s="29">
        <f>SUM(Z91:AB91)</f>
        <v>0</v>
      </c>
      <c r="AD91" s="288"/>
      <c r="AE91" s="259"/>
      <c r="AF91" s="259">
        <v>36800000</v>
      </c>
      <c r="AG91" s="149">
        <f>SUM(AD91:AF91)</f>
        <v>36800000</v>
      </c>
      <c r="AH91" s="29">
        <f t="shared" ref="AH91" si="105">SUM(U91,Y91,AC91,AG91)</f>
        <v>36800000</v>
      </c>
      <c r="AI91" s="109">
        <f>IF(ISERROR(AH91/J89),0,AH91/J89)</f>
        <v>0.431924882629108</v>
      </c>
      <c r="AJ91" s="109">
        <f>IF(ISERROR(AH91/$AH$123),"-",AH91/$AH$123)</f>
        <v>1.0819138181326961E-2</v>
      </c>
      <c r="AK91" s="11"/>
      <c r="AL91" s="11"/>
      <c r="AM91" s="11"/>
      <c r="AN91" s="11"/>
      <c r="AO91" s="11"/>
      <c r="AP91" s="11"/>
      <c r="AQ91" s="11"/>
      <c r="AR91" s="11"/>
    </row>
    <row r="92" spans="1:44" x14ac:dyDescent="0.25">
      <c r="A92" s="577" t="s">
        <v>71</v>
      </c>
      <c r="B92" s="577"/>
      <c r="C92" s="577"/>
      <c r="D92" s="577"/>
      <c r="E92" s="577"/>
      <c r="F92" s="577"/>
      <c r="G92" s="577"/>
      <c r="H92" s="577"/>
      <c r="I92" s="577"/>
      <c r="J92" s="222">
        <f>J89</f>
        <v>85200000</v>
      </c>
      <c r="K92" s="231">
        <f>SUM(K90:K91)</f>
        <v>85200000</v>
      </c>
      <c r="L92" s="530"/>
      <c r="M92" s="231">
        <f>+M90</f>
        <v>0</v>
      </c>
      <c r="N92" s="231">
        <f>+N90</f>
        <v>0</v>
      </c>
      <c r="O92" s="231"/>
      <c r="P92" s="249"/>
      <c r="Q92" s="539"/>
      <c r="R92" s="222">
        <f>+R90</f>
        <v>0</v>
      </c>
      <c r="S92" s="222">
        <f>+S90</f>
        <v>0</v>
      </c>
      <c r="T92" s="222">
        <f>+T90</f>
        <v>0</v>
      </c>
      <c r="U92" s="222">
        <f>SUM(U90:U91)</f>
        <v>0</v>
      </c>
      <c r="V92" s="222">
        <f>SUM(V90:V90)</f>
        <v>0</v>
      </c>
      <c r="W92" s="222">
        <f>SUM(W90:W90)</f>
        <v>0</v>
      </c>
      <c r="X92" s="222">
        <f>SUM(X90:X90)</f>
        <v>0</v>
      </c>
      <c r="Y92" s="222">
        <f>SUM(Y90:Y91)</f>
        <v>0</v>
      </c>
      <c r="Z92" s="222">
        <f>SUM(Z90:Z90)</f>
        <v>0</v>
      </c>
      <c r="AA92" s="222">
        <f>SUM(AA90:AA90)</f>
        <v>0</v>
      </c>
      <c r="AB92" s="222">
        <f>SUM(AB90:AB90)</f>
        <v>0</v>
      </c>
      <c r="AC92" s="222">
        <f t="shared" ref="AC92:AH92" si="106">SUM(AC90:AC91)</f>
        <v>0</v>
      </c>
      <c r="AD92" s="222">
        <f t="shared" si="106"/>
        <v>0</v>
      </c>
      <c r="AE92" s="231">
        <f t="shared" si="106"/>
        <v>0</v>
      </c>
      <c r="AF92" s="231">
        <f t="shared" si="106"/>
        <v>85200000</v>
      </c>
      <c r="AG92" s="222">
        <f t="shared" si="106"/>
        <v>85200000</v>
      </c>
      <c r="AH92" s="222">
        <f t="shared" si="106"/>
        <v>85200000</v>
      </c>
      <c r="AI92" s="230">
        <f>IF(ISERROR(AH92/J92),0,AH92/J92)</f>
        <v>1</v>
      </c>
      <c r="AJ92" s="230">
        <f>IF(ISERROR(AH92/$AH$123),0,AH92/$AH$123)</f>
        <v>2.5048656876333075E-2</v>
      </c>
      <c r="AK92" s="11"/>
      <c r="AL92" s="11"/>
      <c r="AM92" s="11"/>
      <c r="AN92" s="11"/>
      <c r="AO92" s="11"/>
      <c r="AP92" s="11"/>
      <c r="AQ92" s="11"/>
      <c r="AR92" s="11"/>
    </row>
    <row r="93" spans="1:44" x14ac:dyDescent="0.25">
      <c r="A93" s="668" t="s">
        <v>72</v>
      </c>
      <c r="B93" s="668"/>
      <c r="C93" s="668"/>
      <c r="D93" s="668"/>
      <c r="E93" s="668"/>
      <c r="F93" s="16"/>
      <c r="G93" s="5"/>
      <c r="H93" s="17"/>
      <c r="I93" s="17"/>
      <c r="J93" s="628">
        <v>175250000</v>
      </c>
      <c r="K93" s="83"/>
      <c r="L93" s="153"/>
      <c r="M93" s="263"/>
      <c r="N93" s="263"/>
      <c r="O93" s="263"/>
      <c r="P93" s="151"/>
      <c r="Q93" s="264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108"/>
      <c r="AJ93" s="108"/>
    </row>
    <row r="94" spans="1:44" ht="24.75" customHeight="1" outlineLevel="1" x14ac:dyDescent="0.25">
      <c r="A94" s="110">
        <v>1</v>
      </c>
      <c r="B94" s="110"/>
      <c r="C94" s="299" t="s">
        <v>1366</v>
      </c>
      <c r="D94" s="138">
        <v>44547</v>
      </c>
      <c r="E94" s="139" t="s">
        <v>1367</v>
      </c>
      <c r="F94" s="158" t="s">
        <v>1316</v>
      </c>
      <c r="G94" s="176" t="s">
        <v>1256</v>
      </c>
      <c r="H94" s="111"/>
      <c r="I94" s="111"/>
      <c r="J94" s="629"/>
      <c r="K94" s="178">
        <v>33750000</v>
      </c>
      <c r="L94" s="139"/>
      <c r="M94" s="130"/>
      <c r="N94" s="130"/>
      <c r="O94" s="130"/>
      <c r="P94" s="172"/>
      <c r="Q94" s="172"/>
      <c r="R94" s="298"/>
      <c r="S94" s="112"/>
      <c r="T94" s="112"/>
      <c r="U94" s="113">
        <f>SUM(R94:T94)</f>
        <v>0</v>
      </c>
      <c r="V94" s="113">
        <f t="shared" ref="V94:Y96" si="107">SUM(S94:U94)</f>
        <v>0</v>
      </c>
      <c r="W94" s="113">
        <f t="shared" si="107"/>
        <v>0</v>
      </c>
      <c r="X94" s="113">
        <f t="shared" si="107"/>
        <v>0</v>
      </c>
      <c r="Y94" s="113">
        <f t="shared" si="107"/>
        <v>0</v>
      </c>
      <c r="Z94" s="112"/>
      <c r="AA94" s="112"/>
      <c r="AB94" s="112"/>
      <c r="AC94" s="113">
        <f>SUM(Z94:AB94)</f>
        <v>0</v>
      </c>
      <c r="AD94" s="112"/>
      <c r="AE94" s="112"/>
      <c r="AF94" s="112">
        <v>33750000</v>
      </c>
      <c r="AG94" s="113">
        <f>SUM(AD94:AF94)</f>
        <v>33750000</v>
      </c>
      <c r="AH94" s="113">
        <f t="shared" ref="AH94" si="108">SUM(U94,Y94,AC94,AG94)</f>
        <v>33750000</v>
      </c>
      <c r="AI94" s="114">
        <f>IF(ISERROR(AH94/$J$93),0,AH94/$J$93)</f>
        <v>0.19258202567760344</v>
      </c>
      <c r="AJ94" s="114">
        <f>IF(ISERROR(AH94/$AH$123),"-",AH94/$AH$123)</f>
        <v>9.9224433048854602E-3</v>
      </c>
      <c r="AK94" s="11"/>
      <c r="AL94" s="11"/>
      <c r="AM94" s="11"/>
      <c r="AN94" s="11"/>
      <c r="AO94" s="11"/>
      <c r="AP94" s="11"/>
      <c r="AQ94" s="11"/>
      <c r="AR94" s="11"/>
    </row>
    <row r="95" spans="1:44" ht="24.75" customHeight="1" outlineLevel="1" x14ac:dyDescent="0.25">
      <c r="A95" s="110">
        <v>2</v>
      </c>
      <c r="B95" s="110"/>
      <c r="C95" s="299" t="s">
        <v>1368</v>
      </c>
      <c r="D95" s="138">
        <v>44474</v>
      </c>
      <c r="E95" s="139" t="s">
        <v>616</v>
      </c>
      <c r="F95" s="158" t="s">
        <v>1316</v>
      </c>
      <c r="G95" s="176" t="s">
        <v>1256</v>
      </c>
      <c r="H95" s="111"/>
      <c r="I95" s="111"/>
      <c r="J95" s="629"/>
      <c r="K95" s="178">
        <v>104700000</v>
      </c>
      <c r="L95" s="139"/>
      <c r="M95" s="130"/>
      <c r="N95" s="130"/>
      <c r="O95" s="130"/>
      <c r="P95" s="172"/>
      <c r="Q95" s="172"/>
      <c r="R95" s="298"/>
      <c r="S95" s="112"/>
      <c r="T95" s="112"/>
      <c r="U95" s="113">
        <f>SUM(R95:T95)</f>
        <v>0</v>
      </c>
      <c r="V95" s="112"/>
      <c r="W95" s="112"/>
      <c r="X95" s="112"/>
      <c r="Y95" s="113">
        <f t="shared" si="107"/>
        <v>0</v>
      </c>
      <c r="Z95" s="112"/>
      <c r="AA95" s="112"/>
      <c r="AB95" s="112"/>
      <c r="AC95" s="113">
        <f>SUM(Z95:AB95)</f>
        <v>0</v>
      </c>
      <c r="AD95" s="112"/>
      <c r="AE95" s="112">
        <v>104700000</v>
      </c>
      <c r="AF95" s="112"/>
      <c r="AG95" s="113">
        <f>SUM(AD95:AF95)</f>
        <v>104700000</v>
      </c>
      <c r="AH95" s="113">
        <f t="shared" ref="AH95:AH96" si="109">SUM(U95,Y95,AC95,AG95)</f>
        <v>104700000</v>
      </c>
      <c r="AI95" s="114">
        <f>IF(ISERROR(AH95/J93),0,AH95/J93)</f>
        <v>0.59743223965763192</v>
      </c>
      <c r="AJ95" s="114">
        <f>IF(ISERROR(AH95/$AH$123),"-",AH95/$AH$123)</f>
        <v>3.0781624119155786E-2</v>
      </c>
      <c r="AK95" s="11"/>
      <c r="AL95" s="11"/>
      <c r="AM95" s="11"/>
      <c r="AN95" s="11"/>
      <c r="AO95" s="11"/>
      <c r="AP95" s="11"/>
      <c r="AQ95" s="11"/>
      <c r="AR95" s="11"/>
    </row>
    <row r="96" spans="1:44" ht="24.75" customHeight="1" outlineLevel="1" x14ac:dyDescent="0.25">
      <c r="A96" s="110">
        <v>3</v>
      </c>
      <c r="B96" s="110"/>
      <c r="C96" s="299" t="s">
        <v>598</v>
      </c>
      <c r="D96" s="138">
        <v>44917</v>
      </c>
      <c r="E96" s="139" t="s">
        <v>616</v>
      </c>
      <c r="F96" s="158" t="s">
        <v>1316</v>
      </c>
      <c r="G96" s="176" t="s">
        <v>1256</v>
      </c>
      <c r="H96" s="111"/>
      <c r="I96" s="111"/>
      <c r="J96" s="664"/>
      <c r="K96" s="376">
        <v>36800000</v>
      </c>
      <c r="L96" s="375"/>
      <c r="M96" s="371"/>
      <c r="N96" s="371"/>
      <c r="O96" s="130"/>
      <c r="P96" s="172"/>
      <c r="Q96" s="172"/>
      <c r="R96" s="298"/>
      <c r="S96" s="112"/>
      <c r="T96" s="112"/>
      <c r="U96" s="113">
        <f>SUM(R96:T96)</f>
        <v>0</v>
      </c>
      <c r="V96" s="112"/>
      <c r="W96" s="112"/>
      <c r="X96" s="112"/>
      <c r="Y96" s="113">
        <f t="shared" si="107"/>
        <v>0</v>
      </c>
      <c r="Z96" s="112"/>
      <c r="AA96" s="112"/>
      <c r="AB96" s="112"/>
      <c r="AC96" s="113">
        <f>SUM(Z96:AB96)</f>
        <v>0</v>
      </c>
      <c r="AD96" s="112"/>
      <c r="AE96" s="112"/>
      <c r="AF96" s="112">
        <v>36800000</v>
      </c>
      <c r="AG96" s="113">
        <f>SUM(AD96:AF96)</f>
        <v>36800000</v>
      </c>
      <c r="AH96" s="113">
        <f t="shared" si="109"/>
        <v>36800000</v>
      </c>
      <c r="AI96" s="114">
        <f>IF(ISERROR(AH96/J94),0,AH96/J94)</f>
        <v>0</v>
      </c>
      <c r="AJ96" s="114">
        <f>IF(ISERROR(AH96/$AH$123),"-",AH96/$AH$123)</f>
        <v>1.0819138181326961E-2</v>
      </c>
      <c r="AK96" s="11"/>
      <c r="AL96" s="11"/>
      <c r="AM96" s="11"/>
      <c r="AN96" s="11"/>
      <c r="AO96" s="11"/>
      <c r="AP96" s="11"/>
      <c r="AQ96" s="11"/>
      <c r="AR96" s="11"/>
    </row>
    <row r="97" spans="1:44" x14ac:dyDescent="0.25">
      <c r="A97" s="577" t="s">
        <v>73</v>
      </c>
      <c r="B97" s="577"/>
      <c r="C97" s="577"/>
      <c r="D97" s="577"/>
      <c r="E97" s="577"/>
      <c r="F97" s="577"/>
      <c r="G97" s="577"/>
      <c r="H97" s="577"/>
      <c r="I97" s="577"/>
      <c r="J97" s="295">
        <f>J93</f>
        <v>175250000</v>
      </c>
      <c r="K97" s="296">
        <f>SUM(K94:L96)</f>
        <v>175250000</v>
      </c>
      <c r="L97" s="554"/>
      <c r="M97" s="296">
        <f>+M94</f>
        <v>0</v>
      </c>
      <c r="N97" s="296">
        <f t="shared" ref="N97:O97" si="110">+N94</f>
        <v>0</v>
      </c>
      <c r="O97" s="296">
        <f t="shared" si="110"/>
        <v>0</v>
      </c>
      <c r="P97" s="304"/>
      <c r="Q97" s="305"/>
      <c r="R97" s="222">
        <f>+R94</f>
        <v>0</v>
      </c>
      <c r="S97" s="222">
        <f>+S94</f>
        <v>0</v>
      </c>
      <c r="T97" s="222">
        <f t="shared" ref="T97:AA97" si="111">+T94</f>
        <v>0</v>
      </c>
      <c r="U97" s="222">
        <f>SUM(U94:U96)</f>
        <v>0</v>
      </c>
      <c r="V97" s="222">
        <f t="shared" si="111"/>
        <v>0</v>
      </c>
      <c r="W97" s="222">
        <f t="shared" si="111"/>
        <v>0</v>
      </c>
      <c r="X97" s="222">
        <f t="shared" si="111"/>
        <v>0</v>
      </c>
      <c r="Y97" s="222">
        <f>SUM(Y94:Y96)</f>
        <v>0</v>
      </c>
      <c r="Z97" s="222">
        <f>SUM(Z94:Z95)</f>
        <v>0</v>
      </c>
      <c r="AA97" s="222">
        <f t="shared" si="111"/>
        <v>0</v>
      </c>
      <c r="AB97" s="222">
        <f>+AB94+AB95</f>
        <v>0</v>
      </c>
      <c r="AC97" s="222">
        <f t="shared" ref="AC97:AH97" si="112">SUM(AC94:AC96)</f>
        <v>0</v>
      </c>
      <c r="AD97" s="222">
        <f t="shared" si="112"/>
        <v>0</v>
      </c>
      <c r="AE97" s="222">
        <f t="shared" si="112"/>
        <v>104700000</v>
      </c>
      <c r="AF97" s="222">
        <f t="shared" si="112"/>
        <v>70550000</v>
      </c>
      <c r="AG97" s="222">
        <f t="shared" si="112"/>
        <v>175250000</v>
      </c>
      <c r="AH97" s="222">
        <f t="shared" si="112"/>
        <v>175250000</v>
      </c>
      <c r="AI97" s="230">
        <f>IF(ISERROR(AH97/J97),0,AH97/J97)</f>
        <v>1</v>
      </c>
      <c r="AJ97" s="230">
        <f>IF(ISERROR(AH97/$AH$123),0,AH97/$AH$123)</f>
        <v>5.1523205605368209E-2</v>
      </c>
      <c r="AK97" s="11"/>
      <c r="AL97" s="11"/>
      <c r="AM97" s="11"/>
      <c r="AN97" s="11"/>
      <c r="AO97" s="11"/>
      <c r="AP97" s="11"/>
      <c r="AQ97" s="11"/>
      <c r="AR97" s="11"/>
    </row>
    <row r="98" spans="1:44" x14ac:dyDescent="0.25">
      <c r="A98" s="668" t="s">
        <v>617</v>
      </c>
      <c r="B98" s="668"/>
      <c r="C98" s="668"/>
      <c r="D98" s="668"/>
      <c r="E98" s="668"/>
      <c r="F98" s="16"/>
      <c r="G98" s="5"/>
      <c r="H98" s="17"/>
      <c r="I98" s="302"/>
      <c r="J98" s="628">
        <v>65200000</v>
      </c>
      <c r="K98" s="7"/>
      <c r="L98" s="18"/>
      <c r="M98" s="19"/>
      <c r="N98" s="19"/>
      <c r="O98" s="19"/>
      <c r="P98" s="5"/>
      <c r="Q98" s="20"/>
      <c r="R98" s="141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108"/>
      <c r="AJ98" s="108"/>
    </row>
    <row r="99" spans="1:44" ht="24.75" customHeight="1" outlineLevel="1" x14ac:dyDescent="0.25">
      <c r="A99" s="23">
        <v>1</v>
      </c>
      <c r="B99" s="23"/>
      <c r="C99" s="299" t="s">
        <v>1369</v>
      </c>
      <c r="D99" s="138">
        <v>44473</v>
      </c>
      <c r="E99" s="158" t="s">
        <v>1201</v>
      </c>
      <c r="F99" s="158" t="s">
        <v>1316</v>
      </c>
      <c r="G99" s="176" t="s">
        <v>1256</v>
      </c>
      <c r="H99" s="99"/>
      <c r="I99" s="303"/>
      <c r="J99" s="629"/>
      <c r="K99" s="79">
        <v>35400000</v>
      </c>
      <c r="L99" s="158"/>
      <c r="M99" s="67"/>
      <c r="N99" s="67"/>
      <c r="O99" s="67"/>
      <c r="P99" s="74"/>
      <c r="Q99" s="74"/>
      <c r="R99" s="95"/>
      <c r="S99" s="28"/>
      <c r="T99" s="28"/>
      <c r="U99" s="29">
        <f>SUM(R99:T99)</f>
        <v>0</v>
      </c>
      <c r="V99" s="28"/>
      <c r="W99" s="28"/>
      <c r="X99" s="28"/>
      <c r="Y99" s="29">
        <f>SUM(V99:X99)</f>
        <v>0</v>
      </c>
      <c r="Z99" s="28"/>
      <c r="AA99" s="28"/>
      <c r="AB99" s="28"/>
      <c r="AC99" s="29">
        <f>SUM(Z99:AB99)</f>
        <v>0</v>
      </c>
      <c r="AD99" s="28"/>
      <c r="AE99" s="76"/>
      <c r="AF99" s="28">
        <v>35400000</v>
      </c>
      <c r="AG99" s="29">
        <f>SUM(AD99:AF99)</f>
        <v>35400000</v>
      </c>
      <c r="AH99" s="29">
        <f t="shared" ref="AH99" si="113">SUM(U99,Y99,AC99,AG99)</f>
        <v>35400000</v>
      </c>
      <c r="AI99" s="114">
        <f>IF(ISERROR(AH99/J97),0,AH99/J97)</f>
        <v>0.20199714693295293</v>
      </c>
      <c r="AJ99" s="114">
        <f>IF(ISERROR(AH99/$AH$123),"-",AH99/$AH$123)</f>
        <v>1.0407540533124305E-2</v>
      </c>
      <c r="AK99" s="11"/>
      <c r="AL99" s="11"/>
      <c r="AM99" s="11"/>
      <c r="AN99" s="11"/>
      <c r="AO99" s="11"/>
      <c r="AP99" s="11"/>
      <c r="AQ99" s="11"/>
      <c r="AR99" s="11"/>
    </row>
    <row r="100" spans="1:44" ht="24.75" customHeight="1" outlineLevel="1" x14ac:dyDescent="0.25">
      <c r="A100" s="23">
        <v>2</v>
      </c>
      <c r="B100" s="23"/>
      <c r="C100" s="299" t="s">
        <v>1370</v>
      </c>
      <c r="D100" s="138">
        <v>44544</v>
      </c>
      <c r="E100" s="158" t="s">
        <v>1318</v>
      </c>
      <c r="F100" s="158" t="s">
        <v>1316</v>
      </c>
      <c r="G100" s="176" t="s">
        <v>1256</v>
      </c>
      <c r="H100" s="99"/>
      <c r="I100" s="303"/>
      <c r="J100" s="664"/>
      <c r="K100" s="79">
        <v>29800000</v>
      </c>
      <c r="L100" s="158"/>
      <c r="M100" s="67"/>
      <c r="N100" s="67"/>
      <c r="O100" s="67"/>
      <c r="P100" s="74"/>
      <c r="Q100" s="74"/>
      <c r="R100" s="95"/>
      <c r="S100" s="28"/>
      <c r="T100" s="28"/>
      <c r="U100" s="29">
        <f>SUM(R100:T100)</f>
        <v>0</v>
      </c>
      <c r="V100" s="28"/>
      <c r="W100" s="28"/>
      <c r="X100" s="28"/>
      <c r="Y100" s="29">
        <f>SUM(V100:X100)</f>
        <v>0</v>
      </c>
      <c r="Z100" s="28"/>
      <c r="AA100" s="28"/>
      <c r="AB100" s="28"/>
      <c r="AC100" s="29">
        <f>SUM(Z100:AB100)</f>
        <v>0</v>
      </c>
      <c r="AD100" s="28"/>
      <c r="AE100" s="76"/>
      <c r="AF100" s="28">
        <v>29800000</v>
      </c>
      <c r="AG100" s="29">
        <f>SUM(AD100:AF100)</f>
        <v>29800000</v>
      </c>
      <c r="AH100" s="29">
        <f t="shared" ref="AH100" si="114">SUM(U100,Y100,AC100,AG100)</f>
        <v>29800000</v>
      </c>
      <c r="AI100" s="114">
        <f>IF(ISERROR(AH100/J98),0,AH100/J98)</f>
        <v>0.45705521472392641</v>
      </c>
      <c r="AJ100" s="114">
        <f>IF(ISERROR(AH100/$AH$123),"-",AH100/$AH$123)</f>
        <v>8.7611499403136804E-3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x14ac:dyDescent="0.25">
      <c r="A101" s="577" t="s">
        <v>647</v>
      </c>
      <c r="B101" s="577"/>
      <c r="C101" s="577"/>
      <c r="D101" s="577"/>
      <c r="E101" s="577"/>
      <c r="F101" s="577"/>
      <c r="G101" s="577"/>
      <c r="H101" s="577"/>
      <c r="I101" s="577"/>
      <c r="J101" s="231">
        <f>J98</f>
        <v>65200000</v>
      </c>
      <c r="K101" s="231">
        <f>SUM(K99:K100)</f>
        <v>65200000</v>
      </c>
      <c r="L101" s="530"/>
      <c r="M101" s="231">
        <f>SUM(M99:M99)</f>
        <v>0</v>
      </c>
      <c r="N101" s="231">
        <f>SUM(N99:N99)</f>
        <v>0</v>
      </c>
      <c r="O101" s="231">
        <f>SUM(O99:O99)</f>
        <v>0</v>
      </c>
      <c r="P101" s="249"/>
      <c r="Q101" s="539"/>
      <c r="R101" s="222">
        <f t="shared" ref="R101:AA101" si="115">SUM(R99:R99)</f>
        <v>0</v>
      </c>
      <c r="S101" s="222">
        <f t="shared" si="115"/>
        <v>0</v>
      </c>
      <c r="T101" s="222">
        <f t="shared" si="115"/>
        <v>0</v>
      </c>
      <c r="U101" s="222">
        <f>SUM(U99:U100)</f>
        <v>0</v>
      </c>
      <c r="V101" s="222">
        <f t="shared" si="115"/>
        <v>0</v>
      </c>
      <c r="W101" s="222">
        <f t="shared" si="115"/>
        <v>0</v>
      </c>
      <c r="X101" s="222">
        <f t="shared" si="115"/>
        <v>0</v>
      </c>
      <c r="Y101" s="222">
        <f>SUM(Y99:Y100)</f>
        <v>0</v>
      </c>
      <c r="Z101" s="222">
        <f>SUM(Z99:Z100)</f>
        <v>0</v>
      </c>
      <c r="AA101" s="222">
        <f t="shared" si="115"/>
        <v>0</v>
      </c>
      <c r="AB101" s="222">
        <f t="shared" ref="AB101:AH101" si="116">SUM(AB99:AB100)</f>
        <v>0</v>
      </c>
      <c r="AC101" s="222">
        <f t="shared" si="116"/>
        <v>0</v>
      </c>
      <c r="AD101" s="222">
        <f t="shared" si="116"/>
        <v>0</v>
      </c>
      <c r="AE101" s="222">
        <f t="shared" si="116"/>
        <v>0</v>
      </c>
      <c r="AF101" s="222">
        <f t="shared" si="116"/>
        <v>65200000</v>
      </c>
      <c r="AG101" s="222">
        <f t="shared" si="116"/>
        <v>65200000</v>
      </c>
      <c r="AH101" s="222">
        <f t="shared" si="116"/>
        <v>65200000</v>
      </c>
      <c r="AI101" s="230">
        <f>IF(ISERROR(AH101/J101),0,AH101/J101)</f>
        <v>1</v>
      </c>
      <c r="AJ101" s="230">
        <f>IF(ISERROR(AH101/$AH$123),0,AH101/$AH$123)</f>
        <v>1.9168690473437985E-2</v>
      </c>
      <c r="AK101" s="11"/>
      <c r="AL101" s="11"/>
      <c r="AM101" s="11"/>
      <c r="AN101" s="11"/>
      <c r="AO101" s="11"/>
      <c r="AP101" s="11"/>
      <c r="AQ101" s="11"/>
      <c r="AR101" s="11"/>
    </row>
    <row r="102" spans="1:44" x14ac:dyDescent="0.25">
      <c r="A102" s="668" t="s">
        <v>74</v>
      </c>
      <c r="B102" s="668"/>
      <c r="C102" s="668"/>
      <c r="D102" s="668"/>
      <c r="E102" s="668"/>
      <c r="F102" s="16"/>
      <c r="G102" s="5"/>
      <c r="H102" s="17"/>
      <c r="I102" s="17"/>
      <c r="J102" s="628">
        <v>1044468658</v>
      </c>
      <c r="K102" s="7"/>
      <c r="L102" s="18"/>
      <c r="M102" s="7"/>
      <c r="N102" s="7"/>
      <c r="O102" s="7"/>
      <c r="P102" s="151"/>
      <c r="Q102" s="264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108"/>
      <c r="AJ102" s="108"/>
    </row>
    <row r="103" spans="1:44" ht="24.95" customHeight="1" outlineLevel="1" x14ac:dyDescent="0.25">
      <c r="A103" s="110">
        <v>1</v>
      </c>
      <c r="B103" s="110"/>
      <c r="C103" s="139"/>
      <c r="D103" s="111"/>
      <c r="E103" s="139"/>
      <c r="F103" s="139"/>
      <c r="G103" s="139"/>
      <c r="H103" s="111"/>
      <c r="I103" s="111"/>
      <c r="J103" s="629"/>
      <c r="K103" s="178">
        <v>62886</v>
      </c>
      <c r="L103" s="158" t="s">
        <v>1319</v>
      </c>
      <c r="M103" s="7">
        <f t="shared" ref="M103:O121" si="117">SUM(M101:M101)</f>
        <v>0</v>
      </c>
      <c r="N103" s="7">
        <f t="shared" si="117"/>
        <v>0</v>
      </c>
      <c r="O103" s="306">
        <f t="shared" si="117"/>
        <v>0</v>
      </c>
      <c r="P103" s="172"/>
      <c r="Q103" s="172"/>
      <c r="R103" s="307"/>
      <c r="S103" s="130"/>
      <c r="T103" s="130"/>
      <c r="U103" s="29">
        <f>SUM(R103:T103)</f>
        <v>0</v>
      </c>
      <c r="V103" s="130"/>
      <c r="W103" s="130">
        <v>20962</v>
      </c>
      <c r="X103" s="130"/>
      <c r="Y103" s="29">
        <f>SUM(V103:X103)</f>
        <v>20962</v>
      </c>
      <c r="Z103" s="130"/>
      <c r="AA103" s="130"/>
      <c r="AB103" s="130"/>
      <c r="AC103" s="133">
        <f>SUM(Z103:AB103)</f>
        <v>0</v>
      </c>
      <c r="AD103" s="130"/>
      <c r="AE103" s="130">
        <v>41924</v>
      </c>
      <c r="AF103" s="130"/>
      <c r="AG103" s="133">
        <f>SUM(AD103:AF103)</f>
        <v>41924</v>
      </c>
      <c r="AH103" s="133">
        <f t="shared" ref="AH103" si="118">SUM(U103,Y103,AC103,AG103)</f>
        <v>62886</v>
      </c>
      <c r="AI103" s="114">
        <f>IF(ISERROR(AH103/$J$102),0,AH103/$J$102)</f>
        <v>6.0208604172400162E-5</v>
      </c>
      <c r="AJ103" s="114">
        <f>IF(ISERROR(AH103/$AH$123),"-",AH103/$AH$123)</f>
        <v>1.8488378360623024E-5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24.95" customHeight="1" outlineLevel="1" x14ac:dyDescent="0.25">
      <c r="A104" s="110">
        <v>2</v>
      </c>
      <c r="B104" s="110"/>
      <c r="C104" s="286" t="s">
        <v>1371</v>
      </c>
      <c r="D104" s="301">
        <v>44824</v>
      </c>
      <c r="E104" s="139" t="s">
        <v>1324</v>
      </c>
      <c r="F104" s="158" t="s">
        <v>1316</v>
      </c>
      <c r="G104" s="176" t="s">
        <v>1256</v>
      </c>
      <c r="H104" s="111"/>
      <c r="I104" s="111"/>
      <c r="J104" s="629"/>
      <c r="K104" s="178">
        <v>68721482</v>
      </c>
      <c r="L104" s="287"/>
      <c r="M104" s="7"/>
      <c r="N104" s="7"/>
      <c r="O104" s="306"/>
      <c r="P104" s="172"/>
      <c r="Q104" s="172"/>
      <c r="R104" s="307"/>
      <c r="S104" s="130"/>
      <c r="T104" s="130"/>
      <c r="U104" s="29">
        <f t="shared" ref="U104:U117" si="119">SUM(R104:T104)</f>
        <v>0</v>
      </c>
      <c r="V104" s="130"/>
      <c r="W104" s="130"/>
      <c r="X104" s="130"/>
      <c r="Y104" s="29">
        <f t="shared" ref="Y104:Y117" si="120">SUM(V104:X104)</f>
        <v>0</v>
      </c>
      <c r="Z104" s="130"/>
      <c r="AA104" s="130"/>
      <c r="AB104" s="178">
        <v>68721482</v>
      </c>
      <c r="AC104" s="133">
        <f t="shared" ref="AC104:AC117" si="121">SUM(Z104:AB104)</f>
        <v>68721482</v>
      </c>
      <c r="AD104" s="130"/>
      <c r="AE104" s="130"/>
      <c r="AF104" s="130"/>
      <c r="AG104" s="133">
        <f t="shared" ref="AG104:AG117" si="122">SUM(AD104:AF104)</f>
        <v>0</v>
      </c>
      <c r="AH104" s="133">
        <f t="shared" ref="AH104:AH117" si="123">SUM(U104,Y104,AC104,AG104)</f>
        <v>68721482</v>
      </c>
      <c r="AI104" s="114">
        <f t="shared" ref="AI104:AI115" si="124">IF(ISERROR(AH104/$J$102),0,AH104/$J$102)</f>
        <v>6.5795638264140241E-2</v>
      </c>
      <c r="AJ104" s="114">
        <f t="shared" ref="AJ104:AJ115" si="125">IF(ISERROR(AH104/$AH$123),"-",AH104/$AH$123)</f>
        <v>2.0204000265857978E-2</v>
      </c>
      <c r="AK104" s="11"/>
      <c r="AL104" s="11"/>
      <c r="AM104" s="11"/>
      <c r="AN104" s="11"/>
      <c r="AO104" s="11"/>
      <c r="AP104" s="11"/>
      <c r="AQ104" s="11"/>
      <c r="AR104" s="11"/>
    </row>
    <row r="105" spans="1:44" ht="24.95" customHeight="1" outlineLevel="1" x14ac:dyDescent="0.25">
      <c r="A105" s="110">
        <v>3</v>
      </c>
      <c r="B105" s="110"/>
      <c r="C105" s="286" t="s">
        <v>1372</v>
      </c>
      <c r="D105" s="301">
        <v>44824</v>
      </c>
      <c r="E105" s="139" t="s">
        <v>1373</v>
      </c>
      <c r="F105" s="158" t="s">
        <v>1316</v>
      </c>
      <c r="G105" s="176" t="s">
        <v>1256</v>
      </c>
      <c r="H105" s="111"/>
      <c r="I105" s="111"/>
      <c r="J105" s="629"/>
      <c r="K105" s="178">
        <v>73566668</v>
      </c>
      <c r="L105" s="287"/>
      <c r="M105" s="7"/>
      <c r="N105" s="7"/>
      <c r="O105" s="306"/>
      <c r="P105" s="172"/>
      <c r="Q105" s="172"/>
      <c r="R105" s="307"/>
      <c r="S105" s="130"/>
      <c r="T105" s="130"/>
      <c r="U105" s="29">
        <f t="shared" si="119"/>
        <v>0</v>
      </c>
      <c r="V105" s="130"/>
      <c r="W105" s="130"/>
      <c r="X105" s="130"/>
      <c r="Y105" s="29">
        <f t="shared" si="120"/>
        <v>0</v>
      </c>
      <c r="Z105" s="130"/>
      <c r="AA105" s="130"/>
      <c r="AB105" s="178">
        <v>73566668</v>
      </c>
      <c r="AC105" s="133">
        <f t="shared" si="121"/>
        <v>73566668</v>
      </c>
      <c r="AD105" s="130"/>
      <c r="AE105" s="130"/>
      <c r="AF105" s="130"/>
      <c r="AG105" s="133">
        <f t="shared" si="122"/>
        <v>0</v>
      </c>
      <c r="AH105" s="133">
        <f t="shared" si="123"/>
        <v>73566668</v>
      </c>
      <c r="AI105" s="114">
        <f t="shared" si="124"/>
        <v>7.0434538591966064E-2</v>
      </c>
      <c r="AJ105" s="114">
        <f t="shared" si="125"/>
        <v>2.1628476810646859E-2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ht="24.95" customHeight="1" outlineLevel="1" x14ac:dyDescent="0.25">
      <c r="A106" s="110">
        <v>4</v>
      </c>
      <c r="B106" s="110"/>
      <c r="C106" s="286" t="s">
        <v>1374</v>
      </c>
      <c r="D106" s="301">
        <v>44824</v>
      </c>
      <c r="E106" s="139" t="s">
        <v>1375</v>
      </c>
      <c r="F106" s="158" t="s">
        <v>1316</v>
      </c>
      <c r="G106" s="176" t="s">
        <v>1256</v>
      </c>
      <c r="H106" s="111"/>
      <c r="I106" s="111"/>
      <c r="J106" s="629"/>
      <c r="K106" s="178">
        <v>48506667</v>
      </c>
      <c r="L106" s="287"/>
      <c r="M106" s="7"/>
      <c r="N106" s="7"/>
      <c r="O106" s="306"/>
      <c r="P106" s="172"/>
      <c r="Q106" s="172"/>
      <c r="R106" s="307"/>
      <c r="S106" s="130"/>
      <c r="T106" s="130"/>
      <c r="U106" s="29">
        <f t="shared" si="119"/>
        <v>0</v>
      </c>
      <c r="V106" s="130"/>
      <c r="W106" s="130"/>
      <c r="X106" s="130"/>
      <c r="Y106" s="29">
        <f t="shared" si="120"/>
        <v>0</v>
      </c>
      <c r="Z106" s="130"/>
      <c r="AA106" s="130"/>
      <c r="AB106" s="178">
        <v>48506667</v>
      </c>
      <c r="AC106" s="133">
        <f t="shared" si="121"/>
        <v>48506667</v>
      </c>
      <c r="AD106" s="130"/>
      <c r="AE106" s="130"/>
      <c r="AF106" s="130"/>
      <c r="AG106" s="133">
        <f t="shared" si="122"/>
        <v>0</v>
      </c>
      <c r="AH106" s="133">
        <f t="shared" si="123"/>
        <v>48506667</v>
      </c>
      <c r="AI106" s="114">
        <f t="shared" si="124"/>
        <v>4.6441476848987459E-2</v>
      </c>
      <c r="AJ106" s="114">
        <f t="shared" si="125"/>
        <v>1.4260878613820993E-2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24.95" customHeight="1" outlineLevel="1" x14ac:dyDescent="0.25">
      <c r="A107" s="110">
        <v>5</v>
      </c>
      <c r="B107" s="110"/>
      <c r="C107" s="286" t="s">
        <v>1376</v>
      </c>
      <c r="D107" s="301">
        <v>44827</v>
      </c>
      <c r="E107" s="139" t="s">
        <v>1375</v>
      </c>
      <c r="F107" s="158" t="s">
        <v>1316</v>
      </c>
      <c r="G107" s="176" t="s">
        <v>1256</v>
      </c>
      <c r="H107" s="111"/>
      <c r="I107" s="111"/>
      <c r="J107" s="629"/>
      <c r="K107" s="178">
        <v>68721482</v>
      </c>
      <c r="L107" s="287"/>
      <c r="M107" s="7"/>
      <c r="N107" s="7"/>
      <c r="O107" s="306"/>
      <c r="P107" s="172"/>
      <c r="Q107" s="172"/>
      <c r="R107" s="307"/>
      <c r="S107" s="130"/>
      <c r="T107" s="130"/>
      <c r="U107" s="29">
        <f t="shared" si="119"/>
        <v>0</v>
      </c>
      <c r="V107" s="130"/>
      <c r="W107" s="130"/>
      <c r="X107" s="130"/>
      <c r="Y107" s="29">
        <f t="shared" si="120"/>
        <v>0</v>
      </c>
      <c r="Z107" s="130"/>
      <c r="AA107" s="130"/>
      <c r="AB107" s="178">
        <v>68721482</v>
      </c>
      <c r="AC107" s="133">
        <f t="shared" si="121"/>
        <v>68721482</v>
      </c>
      <c r="AD107" s="130"/>
      <c r="AE107" s="130"/>
      <c r="AF107" s="130"/>
      <c r="AG107" s="133">
        <f t="shared" si="122"/>
        <v>0</v>
      </c>
      <c r="AH107" s="133">
        <f t="shared" si="123"/>
        <v>68721482</v>
      </c>
      <c r="AI107" s="114">
        <f t="shared" si="124"/>
        <v>6.5795638264140241E-2</v>
      </c>
      <c r="AJ107" s="114">
        <f t="shared" si="125"/>
        <v>2.0204000265857978E-2</v>
      </c>
      <c r="AK107" s="11"/>
      <c r="AL107" s="11"/>
      <c r="AM107" s="11"/>
      <c r="AN107" s="11"/>
      <c r="AO107" s="11"/>
      <c r="AP107" s="11"/>
      <c r="AQ107" s="11"/>
      <c r="AR107" s="11"/>
    </row>
    <row r="108" spans="1:44" ht="24.95" customHeight="1" outlineLevel="1" x14ac:dyDescent="0.25">
      <c r="A108" s="110">
        <v>6</v>
      </c>
      <c r="B108" s="110"/>
      <c r="C108" s="286" t="s">
        <v>1377</v>
      </c>
      <c r="D108" s="301">
        <v>44824</v>
      </c>
      <c r="E108" s="139" t="s">
        <v>1378</v>
      </c>
      <c r="F108" s="158" t="s">
        <v>1316</v>
      </c>
      <c r="G108" s="176" t="s">
        <v>1256</v>
      </c>
      <c r="H108" s="111"/>
      <c r="I108" s="111"/>
      <c r="J108" s="629"/>
      <c r="K108" s="178">
        <v>97013334</v>
      </c>
      <c r="L108" s="287"/>
      <c r="M108" s="7"/>
      <c r="N108" s="7"/>
      <c r="O108" s="306"/>
      <c r="P108" s="172"/>
      <c r="Q108" s="172"/>
      <c r="R108" s="307"/>
      <c r="S108" s="130"/>
      <c r="T108" s="130"/>
      <c r="U108" s="29">
        <f t="shared" si="119"/>
        <v>0</v>
      </c>
      <c r="V108" s="130"/>
      <c r="W108" s="130"/>
      <c r="X108" s="130"/>
      <c r="Y108" s="29">
        <f t="shared" si="120"/>
        <v>0</v>
      </c>
      <c r="Z108" s="130"/>
      <c r="AA108" s="130"/>
      <c r="AB108" s="178">
        <v>97013334</v>
      </c>
      <c r="AC108" s="133">
        <f t="shared" si="121"/>
        <v>97013334</v>
      </c>
      <c r="AD108" s="130"/>
      <c r="AE108" s="130"/>
      <c r="AF108" s="130"/>
      <c r="AG108" s="133">
        <f t="shared" si="122"/>
        <v>0</v>
      </c>
      <c r="AH108" s="133">
        <f t="shared" si="123"/>
        <v>97013334</v>
      </c>
      <c r="AI108" s="114">
        <f t="shared" si="124"/>
        <v>9.2882953697974918E-2</v>
      </c>
      <c r="AJ108" s="114">
        <f t="shared" si="125"/>
        <v>2.8521757227641987E-2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24.95" customHeight="1" outlineLevel="1" x14ac:dyDescent="0.25">
      <c r="A109" s="110">
        <v>7</v>
      </c>
      <c r="B109" s="110"/>
      <c r="C109" s="286" t="s">
        <v>1379</v>
      </c>
      <c r="D109" s="301">
        <v>44824</v>
      </c>
      <c r="E109" s="139" t="s">
        <v>1380</v>
      </c>
      <c r="F109" s="158" t="s">
        <v>1316</v>
      </c>
      <c r="G109" s="176" t="s">
        <v>1256</v>
      </c>
      <c r="H109" s="111"/>
      <c r="I109" s="111"/>
      <c r="J109" s="629"/>
      <c r="K109" s="178">
        <v>97013334</v>
      </c>
      <c r="L109" s="287"/>
      <c r="M109" s="7"/>
      <c r="N109" s="7"/>
      <c r="O109" s="306"/>
      <c r="P109" s="172"/>
      <c r="Q109" s="172"/>
      <c r="R109" s="307"/>
      <c r="S109" s="130"/>
      <c r="T109" s="130"/>
      <c r="U109" s="29">
        <f t="shared" si="119"/>
        <v>0</v>
      </c>
      <c r="V109" s="130"/>
      <c r="W109" s="130"/>
      <c r="X109" s="130"/>
      <c r="Y109" s="29">
        <f t="shared" si="120"/>
        <v>0</v>
      </c>
      <c r="Z109" s="130"/>
      <c r="AA109" s="130"/>
      <c r="AB109" s="178">
        <v>97013334</v>
      </c>
      <c r="AC109" s="133">
        <f t="shared" si="121"/>
        <v>97013334</v>
      </c>
      <c r="AD109" s="130"/>
      <c r="AE109" s="130"/>
      <c r="AF109" s="130"/>
      <c r="AG109" s="133">
        <f t="shared" si="122"/>
        <v>0</v>
      </c>
      <c r="AH109" s="133">
        <f t="shared" si="123"/>
        <v>97013334</v>
      </c>
      <c r="AI109" s="114">
        <f t="shared" si="124"/>
        <v>9.2882953697974918E-2</v>
      </c>
      <c r="AJ109" s="114">
        <f t="shared" si="125"/>
        <v>2.8521757227641987E-2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ht="24.95" customHeight="1" outlineLevel="1" x14ac:dyDescent="0.25">
      <c r="A110" s="110">
        <v>8</v>
      </c>
      <c r="B110" s="110"/>
      <c r="C110" s="286" t="s">
        <v>1381</v>
      </c>
      <c r="D110" s="301">
        <v>44824</v>
      </c>
      <c r="E110" s="139" t="s">
        <v>1326</v>
      </c>
      <c r="F110" s="158" t="s">
        <v>1316</v>
      </c>
      <c r="G110" s="176" t="s">
        <v>1256</v>
      </c>
      <c r="H110" s="111"/>
      <c r="I110" s="111"/>
      <c r="J110" s="629"/>
      <c r="K110" s="178">
        <v>97013334</v>
      </c>
      <c r="L110" s="287"/>
      <c r="M110" s="7"/>
      <c r="N110" s="7"/>
      <c r="O110" s="306"/>
      <c r="P110" s="172"/>
      <c r="Q110" s="172"/>
      <c r="R110" s="307"/>
      <c r="S110" s="130"/>
      <c r="T110" s="130"/>
      <c r="U110" s="29">
        <f t="shared" si="119"/>
        <v>0</v>
      </c>
      <c r="V110" s="130"/>
      <c r="W110" s="130"/>
      <c r="X110" s="130"/>
      <c r="Y110" s="29">
        <f t="shared" si="120"/>
        <v>0</v>
      </c>
      <c r="Z110" s="130"/>
      <c r="AA110" s="130"/>
      <c r="AB110" s="178">
        <v>97013334</v>
      </c>
      <c r="AC110" s="133">
        <f t="shared" si="121"/>
        <v>97013334</v>
      </c>
      <c r="AD110" s="130"/>
      <c r="AE110" s="130"/>
      <c r="AF110" s="130"/>
      <c r="AG110" s="133">
        <f t="shared" si="122"/>
        <v>0</v>
      </c>
      <c r="AH110" s="133">
        <f t="shared" si="123"/>
        <v>97013334</v>
      </c>
      <c r="AI110" s="114">
        <f t="shared" si="124"/>
        <v>9.2882953697974918E-2</v>
      </c>
      <c r="AJ110" s="114">
        <f t="shared" si="125"/>
        <v>2.8521757227641987E-2</v>
      </c>
      <c r="AK110" s="11"/>
      <c r="AL110" s="11"/>
      <c r="AM110" s="11"/>
      <c r="AN110" s="11"/>
      <c r="AO110" s="11"/>
      <c r="AP110" s="11"/>
      <c r="AQ110" s="11"/>
      <c r="AR110" s="11"/>
    </row>
    <row r="111" spans="1:44" ht="24.95" customHeight="1" outlineLevel="1" x14ac:dyDescent="0.25">
      <c r="A111" s="110">
        <v>9</v>
      </c>
      <c r="B111" s="110"/>
      <c r="C111" s="286" t="s">
        <v>1382</v>
      </c>
      <c r="D111" s="301">
        <v>44824</v>
      </c>
      <c r="E111" s="139" t="s">
        <v>1383</v>
      </c>
      <c r="F111" s="158" t="s">
        <v>1316</v>
      </c>
      <c r="G111" s="176" t="s">
        <v>1256</v>
      </c>
      <c r="H111" s="111"/>
      <c r="I111" s="111"/>
      <c r="J111" s="629"/>
      <c r="K111" s="178">
        <v>67059252</v>
      </c>
      <c r="L111" s="287"/>
      <c r="M111" s="7"/>
      <c r="N111" s="7"/>
      <c r="O111" s="306"/>
      <c r="P111" s="172"/>
      <c r="Q111" s="172"/>
      <c r="R111" s="307"/>
      <c r="S111" s="130"/>
      <c r="T111" s="130"/>
      <c r="U111" s="29">
        <f t="shared" si="119"/>
        <v>0</v>
      </c>
      <c r="V111" s="130"/>
      <c r="W111" s="130"/>
      <c r="X111" s="130"/>
      <c r="Y111" s="29">
        <f t="shared" si="120"/>
        <v>0</v>
      </c>
      <c r="Z111" s="130"/>
      <c r="AA111" s="130"/>
      <c r="AB111" s="178">
        <v>67059252</v>
      </c>
      <c r="AC111" s="133">
        <f t="shared" si="121"/>
        <v>67059252</v>
      </c>
      <c r="AD111" s="130"/>
      <c r="AE111" s="130"/>
      <c r="AF111" s="130"/>
      <c r="AG111" s="133">
        <f t="shared" si="122"/>
        <v>0</v>
      </c>
      <c r="AH111" s="133">
        <f t="shared" si="123"/>
        <v>67059252</v>
      </c>
      <c r="AI111" s="114">
        <f t="shared" si="124"/>
        <v>6.4204178350749513E-2</v>
      </c>
      <c r="AJ111" s="114">
        <f t="shared" si="125"/>
        <v>1.971530743816376E-2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24.95" customHeight="1" outlineLevel="1" x14ac:dyDescent="0.25">
      <c r="A112" s="110">
        <v>10</v>
      </c>
      <c r="B112" s="110"/>
      <c r="C112" s="299" t="s">
        <v>1384</v>
      </c>
      <c r="D112" s="301">
        <v>44824</v>
      </c>
      <c r="E112" s="139" t="s">
        <v>1385</v>
      </c>
      <c r="F112" s="158" t="s">
        <v>1316</v>
      </c>
      <c r="G112" s="176" t="s">
        <v>1256</v>
      </c>
      <c r="H112" s="111"/>
      <c r="I112" s="111"/>
      <c r="J112" s="629"/>
      <c r="K112" s="178">
        <v>48506667</v>
      </c>
      <c r="L112" s="287"/>
      <c r="M112" s="7"/>
      <c r="N112" s="7"/>
      <c r="O112" s="306"/>
      <c r="P112" s="172"/>
      <c r="Q112" s="172"/>
      <c r="R112" s="307"/>
      <c r="S112" s="130"/>
      <c r="T112" s="130"/>
      <c r="U112" s="29">
        <f t="shared" si="119"/>
        <v>0</v>
      </c>
      <c r="V112" s="130"/>
      <c r="W112" s="130"/>
      <c r="X112" s="130"/>
      <c r="Y112" s="29">
        <f t="shared" si="120"/>
        <v>0</v>
      </c>
      <c r="Z112" s="130"/>
      <c r="AA112" s="130"/>
      <c r="AB112" s="130"/>
      <c r="AC112" s="133">
        <f t="shared" si="121"/>
        <v>0</v>
      </c>
      <c r="AD112" s="130"/>
      <c r="AE112" s="130">
        <v>48506667</v>
      </c>
      <c r="AF112" s="130"/>
      <c r="AG112" s="133">
        <f t="shared" si="122"/>
        <v>48506667</v>
      </c>
      <c r="AH112" s="133">
        <f t="shared" si="123"/>
        <v>48506667</v>
      </c>
      <c r="AI112" s="114">
        <f t="shared" si="124"/>
        <v>4.6441476848987459E-2</v>
      </c>
      <c r="AJ112" s="114">
        <f t="shared" si="125"/>
        <v>1.4260878613820993E-2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ht="24.95" customHeight="1" outlineLevel="1" x14ac:dyDescent="0.25">
      <c r="A113" s="110">
        <v>11</v>
      </c>
      <c r="B113" s="110"/>
      <c r="C113" s="299" t="s">
        <v>1386</v>
      </c>
      <c r="D113" s="301">
        <v>44824</v>
      </c>
      <c r="E113" s="139" t="s">
        <v>1387</v>
      </c>
      <c r="F113" s="158" t="s">
        <v>1316</v>
      </c>
      <c r="G113" s="176" t="s">
        <v>1256</v>
      </c>
      <c r="H113" s="111"/>
      <c r="I113" s="111"/>
      <c r="J113" s="629"/>
      <c r="K113" s="178">
        <v>97013334</v>
      </c>
      <c r="L113" s="287"/>
      <c r="M113" s="7"/>
      <c r="N113" s="7"/>
      <c r="O113" s="306"/>
      <c r="P113" s="172"/>
      <c r="Q113" s="172"/>
      <c r="R113" s="307"/>
      <c r="S113" s="130"/>
      <c r="T113" s="130"/>
      <c r="U113" s="29">
        <f t="shared" si="119"/>
        <v>0</v>
      </c>
      <c r="V113" s="130"/>
      <c r="W113" s="130"/>
      <c r="X113" s="130"/>
      <c r="Y113" s="29">
        <f t="shared" si="120"/>
        <v>0</v>
      </c>
      <c r="Z113" s="130"/>
      <c r="AA113" s="130"/>
      <c r="AB113" s="130"/>
      <c r="AC113" s="133">
        <f t="shared" si="121"/>
        <v>0</v>
      </c>
      <c r="AD113" s="130">
        <v>97013334</v>
      </c>
      <c r="AE113" s="130"/>
      <c r="AF113" s="130"/>
      <c r="AG113" s="133">
        <f t="shared" si="122"/>
        <v>97013334</v>
      </c>
      <c r="AH113" s="133">
        <f t="shared" si="123"/>
        <v>97013334</v>
      </c>
      <c r="AI113" s="114">
        <f t="shared" si="124"/>
        <v>9.2882953697974918E-2</v>
      </c>
      <c r="AJ113" s="114">
        <f t="shared" si="125"/>
        <v>2.8521757227641987E-2</v>
      </c>
      <c r="AK113" s="11"/>
      <c r="AL113" s="11"/>
      <c r="AM113" s="11"/>
      <c r="AN113" s="11"/>
      <c r="AO113" s="11"/>
      <c r="AP113" s="11"/>
      <c r="AQ113" s="11"/>
      <c r="AR113" s="11"/>
    </row>
    <row r="114" spans="1:44" ht="24.95" customHeight="1" outlineLevel="1" x14ac:dyDescent="0.25">
      <c r="A114" s="110">
        <v>12</v>
      </c>
      <c r="B114" s="110"/>
      <c r="C114" s="299" t="s">
        <v>1388</v>
      </c>
      <c r="D114" s="301">
        <v>44470</v>
      </c>
      <c r="E114" s="139" t="s">
        <v>712</v>
      </c>
      <c r="F114" s="158" t="s">
        <v>1316</v>
      </c>
      <c r="G114" s="176" t="s">
        <v>1256</v>
      </c>
      <c r="H114" s="111"/>
      <c r="I114" s="111"/>
      <c r="J114" s="629"/>
      <c r="K114" s="178">
        <v>68721482</v>
      </c>
      <c r="L114" s="287"/>
      <c r="M114" s="7"/>
      <c r="N114" s="7"/>
      <c r="O114" s="377"/>
      <c r="P114" s="373"/>
      <c r="Q114" s="373"/>
      <c r="R114" s="307"/>
      <c r="S114" s="130"/>
      <c r="T114" s="130"/>
      <c r="U114" s="29">
        <f t="shared" si="119"/>
        <v>0</v>
      </c>
      <c r="V114" s="130"/>
      <c r="W114" s="130"/>
      <c r="X114" s="130"/>
      <c r="Y114" s="29">
        <f t="shared" si="120"/>
        <v>0</v>
      </c>
      <c r="Z114" s="130"/>
      <c r="AA114" s="130"/>
      <c r="AB114" s="130"/>
      <c r="AC114" s="133">
        <f t="shared" si="121"/>
        <v>0</v>
      </c>
      <c r="AD114" s="130"/>
      <c r="AE114" s="130"/>
      <c r="AF114" s="130">
        <v>68721482</v>
      </c>
      <c r="AG114" s="133">
        <f t="shared" si="122"/>
        <v>68721482</v>
      </c>
      <c r="AH114" s="133">
        <f t="shared" si="123"/>
        <v>68721482</v>
      </c>
      <c r="AI114" s="114">
        <f t="shared" si="124"/>
        <v>6.5795638264140241E-2</v>
      </c>
      <c r="AJ114" s="114">
        <f t="shared" si="125"/>
        <v>2.0204000265857978E-2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ht="24.95" customHeight="1" outlineLevel="1" x14ac:dyDescent="0.25">
      <c r="A115" s="110">
        <v>13</v>
      </c>
      <c r="B115" s="110"/>
      <c r="C115" s="286" t="s">
        <v>1389</v>
      </c>
      <c r="D115" s="301">
        <v>44847</v>
      </c>
      <c r="E115" s="139" t="s">
        <v>1330</v>
      </c>
      <c r="F115" s="158" t="s">
        <v>1316</v>
      </c>
      <c r="G115" s="176" t="s">
        <v>1256</v>
      </c>
      <c r="H115" s="111"/>
      <c r="I115" s="111"/>
      <c r="J115" s="629"/>
      <c r="K115" s="178">
        <v>137442964</v>
      </c>
      <c r="L115" s="287"/>
      <c r="M115" s="7"/>
      <c r="N115" s="306"/>
      <c r="O115" s="340"/>
      <c r="P115" s="366"/>
      <c r="Q115" s="366"/>
      <c r="R115" s="307"/>
      <c r="S115" s="130"/>
      <c r="T115" s="130"/>
      <c r="U115" s="29">
        <f t="shared" si="119"/>
        <v>0</v>
      </c>
      <c r="V115" s="130"/>
      <c r="W115" s="130"/>
      <c r="X115" s="130"/>
      <c r="Y115" s="29">
        <f t="shared" si="120"/>
        <v>0</v>
      </c>
      <c r="Z115" s="130"/>
      <c r="AA115" s="130"/>
      <c r="AB115" s="130"/>
      <c r="AC115" s="133">
        <f t="shared" si="121"/>
        <v>0</v>
      </c>
      <c r="AD115" s="130"/>
      <c r="AE115" s="130">
        <v>137442964</v>
      </c>
      <c r="AF115" s="130"/>
      <c r="AG115" s="133">
        <f t="shared" si="122"/>
        <v>137442964</v>
      </c>
      <c r="AH115" s="133">
        <f t="shared" si="123"/>
        <v>137442964</v>
      </c>
      <c r="AI115" s="114">
        <f t="shared" si="124"/>
        <v>0.13159127652828048</v>
      </c>
      <c r="AJ115" s="114">
        <f t="shared" si="125"/>
        <v>4.0408000531715955E-2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24.95" customHeight="1" outlineLevel="1" x14ac:dyDescent="0.25">
      <c r="A116" s="110">
        <v>14</v>
      </c>
      <c r="B116" s="110"/>
      <c r="C116" s="299" t="s">
        <v>1390</v>
      </c>
      <c r="D116" s="301">
        <v>44918</v>
      </c>
      <c r="E116" s="139" t="s">
        <v>1213</v>
      </c>
      <c r="F116" s="158" t="s">
        <v>1316</v>
      </c>
      <c r="G116" s="176" t="s">
        <v>1256</v>
      </c>
      <c r="H116" s="111"/>
      <c r="I116" s="111"/>
      <c r="J116" s="629"/>
      <c r="K116" s="178">
        <v>37490000</v>
      </c>
      <c r="L116" s="287"/>
      <c r="M116" s="7"/>
      <c r="N116" s="306"/>
      <c r="O116" s="340"/>
      <c r="P116" s="366"/>
      <c r="Q116" s="366"/>
      <c r="R116" s="307"/>
      <c r="S116" s="130"/>
      <c r="T116" s="130"/>
      <c r="U116" s="29">
        <f t="shared" si="119"/>
        <v>0</v>
      </c>
      <c r="V116" s="130"/>
      <c r="W116" s="130"/>
      <c r="X116" s="130"/>
      <c r="Y116" s="29">
        <f t="shared" si="120"/>
        <v>0</v>
      </c>
      <c r="Z116" s="130"/>
      <c r="AA116" s="130"/>
      <c r="AB116" s="130"/>
      <c r="AC116" s="133">
        <f t="shared" si="121"/>
        <v>0</v>
      </c>
      <c r="AD116" s="130"/>
      <c r="AE116" s="130"/>
      <c r="AF116" s="130">
        <v>37490000</v>
      </c>
      <c r="AG116" s="133">
        <f t="shared" si="122"/>
        <v>37490000</v>
      </c>
      <c r="AH116" s="133">
        <f t="shared" si="123"/>
        <v>37490000</v>
      </c>
      <c r="AI116" s="114">
        <f t="shared" ref="AI116:AI117" si="126">IF(ISERROR(AH116/$J$102),0,AH116/$J$102)</f>
        <v>3.5893848717095729E-2</v>
      </c>
      <c r="AJ116" s="114">
        <f t="shared" ref="AJ116:AJ117" si="127">IF(ISERROR(AH116/$AH$123),"-",AH116/$AH$123)</f>
        <v>1.1021997022226842E-2</v>
      </c>
      <c r="AK116" s="11"/>
      <c r="AL116" s="11"/>
      <c r="AM116" s="11"/>
      <c r="AN116" s="11"/>
      <c r="AO116" s="11"/>
      <c r="AP116" s="11"/>
      <c r="AQ116" s="11"/>
      <c r="AR116" s="11"/>
    </row>
    <row r="117" spans="1:44" ht="24.95" customHeight="1" outlineLevel="1" x14ac:dyDescent="0.25">
      <c r="A117" s="110">
        <v>15</v>
      </c>
      <c r="B117" s="110"/>
      <c r="C117" s="299" t="s">
        <v>1391</v>
      </c>
      <c r="D117" s="301">
        <v>44918</v>
      </c>
      <c r="E117" s="139" t="s">
        <v>1392</v>
      </c>
      <c r="F117" s="158" t="s">
        <v>1316</v>
      </c>
      <c r="G117" s="176" t="s">
        <v>1256</v>
      </c>
      <c r="H117" s="111"/>
      <c r="I117" s="111"/>
      <c r="J117" s="664"/>
      <c r="K117" s="178">
        <v>37490000</v>
      </c>
      <c r="L117" s="287"/>
      <c r="M117" s="7"/>
      <c r="N117" s="306"/>
      <c r="O117" s="340"/>
      <c r="P117" s="366"/>
      <c r="Q117" s="366"/>
      <c r="R117" s="307"/>
      <c r="S117" s="130"/>
      <c r="T117" s="130"/>
      <c r="U117" s="29">
        <f t="shared" si="119"/>
        <v>0</v>
      </c>
      <c r="V117" s="130"/>
      <c r="W117" s="130"/>
      <c r="X117" s="130"/>
      <c r="Y117" s="29">
        <f t="shared" si="120"/>
        <v>0</v>
      </c>
      <c r="Z117" s="130"/>
      <c r="AA117" s="130"/>
      <c r="AB117" s="130"/>
      <c r="AC117" s="133">
        <f t="shared" si="121"/>
        <v>0</v>
      </c>
      <c r="AD117" s="130"/>
      <c r="AE117" s="130"/>
      <c r="AF117" s="130">
        <v>37490000</v>
      </c>
      <c r="AG117" s="133">
        <f t="shared" si="122"/>
        <v>37490000</v>
      </c>
      <c r="AH117" s="133">
        <f t="shared" si="123"/>
        <v>37490000</v>
      </c>
      <c r="AI117" s="114">
        <f t="shared" si="126"/>
        <v>3.5893848717095729E-2</v>
      </c>
      <c r="AJ117" s="114">
        <f t="shared" si="127"/>
        <v>1.1021997022226842E-2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x14ac:dyDescent="0.25">
      <c r="A118" s="577" t="s">
        <v>75</v>
      </c>
      <c r="B118" s="577"/>
      <c r="C118" s="577"/>
      <c r="D118" s="577"/>
      <c r="E118" s="577"/>
      <c r="F118" s="577"/>
      <c r="G118" s="577"/>
      <c r="H118" s="577"/>
      <c r="I118" s="577"/>
      <c r="J118" s="222">
        <f>J102</f>
        <v>1044468658</v>
      </c>
      <c r="K118" s="222">
        <f>SUM(K103:K117)</f>
        <v>1044342886</v>
      </c>
      <c r="L118" s="528"/>
      <c r="M118" s="222">
        <f>+M103</f>
        <v>0</v>
      </c>
      <c r="N118" s="222">
        <f t="shared" ref="N118:O118" si="128">+N103</f>
        <v>0</v>
      </c>
      <c r="O118" s="231">
        <f t="shared" si="128"/>
        <v>0</v>
      </c>
      <c r="P118" s="249"/>
      <c r="Q118" s="539"/>
      <c r="R118" s="222">
        <f>SUM(R103:R103)</f>
        <v>0</v>
      </c>
      <c r="S118" s="222">
        <f>SUM(S103:S103)</f>
        <v>0</v>
      </c>
      <c r="T118" s="222">
        <f>SUM(T103:T103)</f>
        <v>0</v>
      </c>
      <c r="U118" s="222">
        <f>SUM(U103:U117)</f>
        <v>0</v>
      </c>
      <c r="V118" s="222">
        <f>SUM(V103)</f>
        <v>0</v>
      </c>
      <c r="W118" s="222">
        <f>SUM(W103)</f>
        <v>20962</v>
      </c>
      <c r="X118" s="222">
        <f>SUM(X103)</f>
        <v>0</v>
      </c>
      <c r="Y118" s="222">
        <f>SUM(Y103:Y117)</f>
        <v>20962</v>
      </c>
      <c r="Z118" s="222">
        <f>SUM(Z103:Z115)</f>
        <v>0</v>
      </c>
      <c r="AA118" s="222">
        <f>SUM(AA103:AA115)</f>
        <v>0</v>
      </c>
      <c r="AB118" s="222">
        <f>SUM(AB103:AB115)</f>
        <v>617615553</v>
      </c>
      <c r="AC118" s="222">
        <f t="shared" ref="AC118:AH118" si="129">SUM(AC103:AC117)</f>
        <v>617615553</v>
      </c>
      <c r="AD118" s="222">
        <f t="shared" si="129"/>
        <v>97013334</v>
      </c>
      <c r="AE118" s="222">
        <f t="shared" si="129"/>
        <v>185991555</v>
      </c>
      <c r="AF118" s="222">
        <f t="shared" si="129"/>
        <v>143701482</v>
      </c>
      <c r="AG118" s="222">
        <f t="shared" si="129"/>
        <v>426706371</v>
      </c>
      <c r="AH118" s="222">
        <f t="shared" si="129"/>
        <v>1044342886</v>
      </c>
      <c r="AI118" s="230">
        <f>IF(ISERROR(AH118/J118),0,AH118/J118)</f>
        <v>0.99987958279165523</v>
      </c>
      <c r="AJ118" s="230">
        <f>IF(ISERROR(AH118/$AH$123),0,AH118/$AH$123)</f>
        <v>0.30703505413912474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x14ac:dyDescent="0.25">
      <c r="A119" s="668" t="s">
        <v>76</v>
      </c>
      <c r="B119" s="668"/>
      <c r="C119" s="668"/>
      <c r="D119" s="668"/>
      <c r="E119" s="668"/>
      <c r="F119" s="16"/>
      <c r="G119" s="5"/>
      <c r="H119" s="17"/>
      <c r="I119" s="17"/>
      <c r="J119" s="628">
        <v>88553109</v>
      </c>
      <c r="K119" s="7"/>
      <c r="L119" s="18"/>
      <c r="M119" s="7"/>
      <c r="N119" s="19"/>
      <c r="O119" s="19"/>
      <c r="P119" s="5"/>
      <c r="Q119" s="20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108"/>
      <c r="AJ119" s="108"/>
    </row>
    <row r="120" spans="1:44" ht="24.95" customHeight="1" outlineLevel="1" x14ac:dyDescent="0.25">
      <c r="A120" s="23">
        <v>1</v>
      </c>
      <c r="B120" s="23"/>
      <c r="C120" s="158"/>
      <c r="D120" s="99"/>
      <c r="E120" s="158"/>
      <c r="F120" s="158"/>
      <c r="G120" s="158"/>
      <c r="H120" s="99"/>
      <c r="I120" s="99"/>
      <c r="J120" s="629"/>
      <c r="K120" s="178">
        <v>32906254</v>
      </c>
      <c r="L120" s="158" t="s">
        <v>1319</v>
      </c>
      <c r="M120" s="7">
        <f t="shared" si="117"/>
        <v>0</v>
      </c>
      <c r="N120" s="28"/>
      <c r="O120" s="28"/>
      <c r="P120" s="74"/>
      <c r="Q120" s="74"/>
      <c r="R120" s="64">
        <v>2381936</v>
      </c>
      <c r="S120" s="64">
        <v>3981936</v>
      </c>
      <c r="T120" s="64">
        <v>3181936</v>
      </c>
      <c r="U120" s="29">
        <f>SUM(R120:T120)</f>
        <v>9545808</v>
      </c>
      <c r="V120" s="28">
        <v>2381936</v>
      </c>
      <c r="W120" s="28">
        <v>2381936</v>
      </c>
      <c r="X120" s="28">
        <v>2381936</v>
      </c>
      <c r="Y120" s="29">
        <f>SUM(V120:X120)</f>
        <v>7145808</v>
      </c>
      <c r="Z120" s="28">
        <v>3399022</v>
      </c>
      <c r="AA120" s="28">
        <v>2527234</v>
      </c>
      <c r="AB120" s="28">
        <v>2639964</v>
      </c>
      <c r="AC120" s="29">
        <f>SUM(Z120:AB120)</f>
        <v>8566220</v>
      </c>
      <c r="AD120" s="130">
        <v>2527234</v>
      </c>
      <c r="AE120" s="130">
        <v>2527234</v>
      </c>
      <c r="AF120" s="28">
        <v>2593950</v>
      </c>
      <c r="AG120" s="29">
        <f>SUM(AD120:AF120)</f>
        <v>7648418</v>
      </c>
      <c r="AH120" s="29">
        <f t="shared" ref="AH120" si="130">SUM(U120,Y120,AC120,AG120)</f>
        <v>32906254</v>
      </c>
      <c r="AI120" s="109">
        <f>IF(ISERROR(AH120/J119),0,AH120/J119)</f>
        <v>0.37159908185719376</v>
      </c>
      <c r="AJ120" s="109">
        <f>IF(ISERROR(AH120/$AH$123),"-",AH120/$AH$123)</f>
        <v>9.6743833982566047E-3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24.95" customHeight="1" outlineLevel="1" x14ac:dyDescent="0.25">
      <c r="A121" s="23">
        <v>2</v>
      </c>
      <c r="B121" s="23"/>
      <c r="C121" s="158"/>
      <c r="D121" s="99"/>
      <c r="E121" s="158"/>
      <c r="F121" s="158"/>
      <c r="G121" s="158"/>
      <c r="H121" s="99"/>
      <c r="I121" s="99"/>
      <c r="J121" s="664"/>
      <c r="K121" s="64">
        <f>4852678+3750000</f>
        <v>8602678</v>
      </c>
      <c r="L121" s="158" t="s">
        <v>126</v>
      </c>
      <c r="M121" s="7">
        <f t="shared" si="117"/>
        <v>0</v>
      </c>
      <c r="N121" s="28"/>
      <c r="O121" s="28"/>
      <c r="P121" s="74"/>
      <c r="Q121" s="74"/>
      <c r="R121" s="67"/>
      <c r="S121" s="64">
        <v>75940</v>
      </c>
      <c r="T121" s="64">
        <v>12445</v>
      </c>
      <c r="U121" s="29">
        <f>SUM(R121:T121)</f>
        <v>88385</v>
      </c>
      <c r="V121" s="28">
        <v>124036</v>
      </c>
      <c r="W121" s="28"/>
      <c r="X121" s="28"/>
      <c r="Y121" s="29">
        <f>SUM(V121:X121)</f>
        <v>124036</v>
      </c>
      <c r="Z121" s="28">
        <v>408085</v>
      </c>
      <c r="AA121" s="28"/>
      <c r="AB121" s="28">
        <v>505512</v>
      </c>
      <c r="AC121" s="29">
        <f>SUM(Z121:AB121)</f>
        <v>913597</v>
      </c>
      <c r="AD121" s="28"/>
      <c r="AE121" s="130">
        <v>1592220</v>
      </c>
      <c r="AF121" s="28">
        <v>1457750</v>
      </c>
      <c r="AG121" s="29">
        <f>SUM(AD121:AF121)</f>
        <v>3049970</v>
      </c>
      <c r="AH121" s="29">
        <f t="shared" ref="AH121" si="131">SUM(U121,Y121,AC121,AG121)</f>
        <v>4175988</v>
      </c>
      <c r="AI121" s="109">
        <f>IF(ISERROR(AH121/J119),0,AH121/J119)</f>
        <v>4.7158005485724956E-2</v>
      </c>
      <c r="AJ121" s="109">
        <f>IF(ISERROR(AH121/$AH$123),"-",AH121/$AH$123)</f>
        <v>1.2277334569446526E-3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x14ac:dyDescent="0.25">
      <c r="A122" s="577" t="s">
        <v>82</v>
      </c>
      <c r="B122" s="577"/>
      <c r="C122" s="577"/>
      <c r="D122" s="577"/>
      <c r="E122" s="577"/>
      <c r="F122" s="577"/>
      <c r="G122" s="577"/>
      <c r="H122" s="577"/>
      <c r="I122" s="577"/>
      <c r="J122" s="222">
        <f>J119</f>
        <v>88553109</v>
      </c>
      <c r="K122" s="222">
        <f>SUM(K120:K121)</f>
        <v>41508932</v>
      </c>
      <c r="L122" s="528"/>
      <c r="M122" s="222"/>
      <c r="N122" s="222">
        <f>SUM(N120:N120)</f>
        <v>0</v>
      </c>
      <c r="O122" s="222">
        <f>SUM(O120:O120)</f>
        <v>0</v>
      </c>
      <c r="P122" s="223"/>
      <c r="Q122" s="538"/>
      <c r="R122" s="222">
        <f>SUM(R120:R121)</f>
        <v>2381936</v>
      </c>
      <c r="S122" s="222">
        <f>SUM(S120:S121)</f>
        <v>4057876</v>
      </c>
      <c r="T122" s="222">
        <f>SUM(T120:T121)</f>
        <v>3194381</v>
      </c>
      <c r="U122" s="222">
        <f>SUM(U120:U121)</f>
        <v>9634193</v>
      </c>
      <c r="V122" s="222">
        <f>SUM(V120:V121)</f>
        <v>2505972</v>
      </c>
      <c r="W122" s="222">
        <f t="shared" ref="W122:X122" si="132">SUM(W120:W120)</f>
        <v>2381936</v>
      </c>
      <c r="X122" s="222">
        <f t="shared" si="132"/>
        <v>2381936</v>
      </c>
      <c r="Y122" s="222">
        <f t="shared" ref="Y122:AH122" si="133">SUM(Y120:Y121)</f>
        <v>7269844</v>
      </c>
      <c r="Z122" s="222">
        <f t="shared" si="133"/>
        <v>3807107</v>
      </c>
      <c r="AA122" s="222">
        <f t="shared" si="133"/>
        <v>2527234</v>
      </c>
      <c r="AB122" s="222">
        <f t="shared" si="133"/>
        <v>3145476</v>
      </c>
      <c r="AC122" s="222">
        <f t="shared" si="133"/>
        <v>9479817</v>
      </c>
      <c r="AD122" s="222">
        <f t="shared" si="133"/>
        <v>2527234</v>
      </c>
      <c r="AE122" s="222">
        <f t="shared" si="133"/>
        <v>4119454</v>
      </c>
      <c r="AF122" s="222">
        <f t="shared" si="133"/>
        <v>4051700</v>
      </c>
      <c r="AG122" s="222">
        <f t="shared" si="133"/>
        <v>10698388</v>
      </c>
      <c r="AH122" s="222">
        <f t="shared" si="133"/>
        <v>37082242</v>
      </c>
      <c r="AI122" s="230">
        <f>IF(ISERROR(AH122/J122),0,AH122/J122)</f>
        <v>0.41875708734291872</v>
      </c>
      <c r="AJ122" s="230">
        <f>IF(ISERROR(AH122/$AH$123),0,AH122/$AH$123)</f>
        <v>1.0902116855201257E-2</v>
      </c>
      <c r="AK122" s="11"/>
      <c r="AL122" s="11"/>
      <c r="AM122" s="11"/>
      <c r="AN122" s="11"/>
      <c r="AO122" s="11"/>
      <c r="AP122" s="11"/>
      <c r="AQ122" s="11"/>
      <c r="AR122" s="11"/>
    </row>
    <row r="123" spans="1:44" ht="12.75" customHeight="1" x14ac:dyDescent="0.25">
      <c r="A123" s="697" t="s">
        <v>1393</v>
      </c>
      <c r="B123" s="698"/>
      <c r="C123" s="698"/>
      <c r="D123" s="698"/>
      <c r="E123" s="699"/>
      <c r="F123" s="552"/>
      <c r="G123" s="552"/>
      <c r="H123" s="552"/>
      <c r="I123" s="552"/>
      <c r="J123" s="225">
        <f>SUM(J11,J17,J23,J28,J44,J49,J54,J67,J73,J81,J85,J88,J92,J97,J101,J118,J122)</f>
        <v>3453267000</v>
      </c>
      <c r="K123" s="225">
        <f>SUM(K11,K17,K23,K28,K44,K49,K54,K67,K73,K81,K85,K88,K92,K97,K101,K118,K122)</f>
        <v>3405806669</v>
      </c>
      <c r="L123" s="225"/>
      <c r="M123" s="225"/>
      <c r="N123" s="225"/>
      <c r="O123" s="225"/>
      <c r="P123" s="225"/>
      <c r="Q123" s="225"/>
      <c r="R123" s="225">
        <f>SUM(R11,R17,R23,R28,R44,R49,R54,R67,R73,R81,R85,R88,R92,R97,R101,R118,R122)</f>
        <v>2381936</v>
      </c>
      <c r="S123" s="225">
        <f>SUM(S11,S17,S23,S28,S44,S49,S54,S67,S73,S81,S85,S88,S92,S97,S101,S118,S122)</f>
        <v>4057876</v>
      </c>
      <c r="T123" s="225">
        <f>SUM(T11,T17,T23,T28,T44,T49,T54,T67,T73,T81,T85,T88,T92,T97,T101,T118,T122)</f>
        <v>3194381</v>
      </c>
      <c r="U123" s="225">
        <f>+U11+U17+U23+U28+U44+U49+U54+U67+U73+U81+U85+U88+U92+U97+U101+U118+U122</f>
        <v>9634193</v>
      </c>
      <c r="V123" s="225">
        <f>+V11+V17+V23+V28+V44+V49+V54+V67+V73+V81+V85+V88+V92+V97+V101+V118+V122</f>
        <v>2600300</v>
      </c>
      <c r="W123" s="225">
        <f>+W11+W17+W23+W28+W44+W49+W54+W67+W73+W81+W85+W88+W92+W97+W101+W118+W122</f>
        <v>2507708</v>
      </c>
      <c r="X123" s="225">
        <f>+X11+X17+X23+X28+X44+X49+X54+X67+X73+X81+X85+X88+X92+X97+X101+X118+X122</f>
        <v>2455302</v>
      </c>
      <c r="Y123" s="225">
        <f ca="1">+Y11+Y17+Y23+Y28+Y44+Y49+Y54+Y67+Y73+Y81+Y85+Y88+Y92+Y97+Y101+Y118+Y122</f>
        <v>7542348</v>
      </c>
      <c r="Z123" s="225">
        <f ca="1">SUM(Z11+Z17+Z23+Z28+Z44+Z49+Z54+Z67+Z73+Z81+Z85+Z88+Z92+Z97+Z101+Z118+Z122)</f>
        <v>3807107</v>
      </c>
      <c r="AA123" s="225">
        <f ca="1">SUM(+AA11+AA17+AA23+AA28+AA44+AA49+AA54+AA67+AA73+AA81+AA85+AA88+AA92+AA97+AA101+AA118+AA122)</f>
        <v>2548196</v>
      </c>
      <c r="AB123" s="225">
        <f>SUM(AB11+AB17+AB23+AB28+AB44+AB49+AB54+AB67+AB73+AB81+AB85+AB88+AB92+AB97+AB101+AB118+AB122)</f>
        <v>935161029</v>
      </c>
      <c r="AC123" s="225">
        <f t="shared" ref="AC123:AH123" si="134">SUM(AC11,AC17,AC23,AC28,AC44,AC49,AC54,AC67,AC73,AC81,AC85,AC88,AC92,AC97,AC101,AC118,AC122)</f>
        <v>941516332</v>
      </c>
      <c r="AD123" s="225">
        <f t="shared" si="134"/>
        <v>649961530</v>
      </c>
      <c r="AE123" s="225">
        <f t="shared" si="134"/>
        <v>462711009</v>
      </c>
      <c r="AF123" s="225">
        <f t="shared" si="134"/>
        <v>1266793605</v>
      </c>
      <c r="AG123" s="225">
        <f>SUM(AG11,AG17,AG23,AG28,AG44,AG49,AG54,AG67,AG73,AG81,AG85,AG88,AG92,AG97,AG101,AG118,AG122)</f>
        <v>2442666144</v>
      </c>
      <c r="AH123" s="225">
        <f t="shared" si="134"/>
        <v>3401379979</v>
      </c>
      <c r="AI123" s="229">
        <f>IF(ISERROR(AH123/J123),0,AH123/J123)</f>
        <v>0.98497451225173149</v>
      </c>
      <c r="AJ123" s="229">
        <f>IF(ISERROR(AH123/$AH$123),0,AH123/$AH$123)</f>
        <v>1</v>
      </c>
    </row>
    <row r="124" spans="1:44" x14ac:dyDescent="0.25">
      <c r="J124" s="41"/>
      <c r="R124" s="41"/>
      <c r="S124" s="41"/>
      <c r="T124" s="41"/>
      <c r="V124" s="41"/>
      <c r="W124" s="41"/>
      <c r="X124" s="41"/>
      <c r="Z124" s="41"/>
      <c r="AA124" s="41"/>
      <c r="AB124" s="41"/>
      <c r="AD124" s="41"/>
      <c r="AE124" s="41"/>
      <c r="AF124" s="41"/>
      <c r="AK124" s="11"/>
      <c r="AL124" s="11"/>
      <c r="AM124" s="11"/>
      <c r="AN124" s="11"/>
      <c r="AO124" s="11"/>
      <c r="AP124" s="11"/>
      <c r="AQ124" s="11"/>
      <c r="AR124" s="11"/>
    </row>
    <row r="125" spans="1:44" x14ac:dyDescent="0.25">
      <c r="J125" s="41"/>
      <c r="R125" s="41"/>
      <c r="S125" s="41"/>
      <c r="T125" s="41"/>
      <c r="V125" s="41"/>
      <c r="W125" s="41"/>
      <c r="X125" s="41"/>
      <c r="Z125" s="41"/>
      <c r="AA125" s="41"/>
      <c r="AB125" s="41"/>
      <c r="AD125" s="41"/>
      <c r="AE125" s="41"/>
      <c r="AF125" s="41"/>
      <c r="AK125" s="11"/>
      <c r="AL125" s="11"/>
      <c r="AM125" s="11"/>
      <c r="AN125" s="11"/>
      <c r="AO125" s="11"/>
      <c r="AP125" s="11"/>
      <c r="AQ125" s="11"/>
      <c r="AR125" s="11"/>
    </row>
    <row r="126" spans="1:44" x14ac:dyDescent="0.25">
      <c r="H126" s="549"/>
      <c r="J126" s="41"/>
      <c r="R126" s="41"/>
      <c r="S126" s="41"/>
      <c r="T126" s="41"/>
      <c r="V126" s="41"/>
      <c r="W126" s="41"/>
      <c r="X126" s="41"/>
      <c r="Z126" s="41"/>
      <c r="AA126" s="41"/>
      <c r="AB126" s="28">
        <f ca="1">+U123+Y123+AC123</f>
        <v>0</v>
      </c>
      <c r="AD126" s="41"/>
      <c r="AE126" s="41"/>
      <c r="AF126" s="41"/>
    </row>
    <row r="127" spans="1:44" x14ac:dyDescent="0.25">
      <c r="R127" s="41"/>
      <c r="S127" s="41"/>
      <c r="T127" s="41"/>
      <c r="V127" s="41"/>
      <c r="W127" s="41"/>
      <c r="X127" s="41"/>
      <c r="Z127" s="41"/>
      <c r="AA127" s="41"/>
      <c r="AB127" s="41"/>
      <c r="AD127" s="41"/>
      <c r="AE127" s="41"/>
      <c r="AF127" s="41"/>
      <c r="AK127" s="11"/>
      <c r="AL127" s="11"/>
      <c r="AM127" s="11"/>
      <c r="AN127" s="11"/>
      <c r="AO127" s="11"/>
      <c r="AP127" s="11"/>
      <c r="AQ127" s="11"/>
      <c r="AR127" s="11"/>
    </row>
    <row r="128" spans="1:44" ht="15" x14ac:dyDescent="0.25">
      <c r="J128" s="242"/>
      <c r="R128" s="41"/>
      <c r="S128" s="41"/>
      <c r="T128" s="41"/>
      <c r="V128" s="41"/>
      <c r="W128" s="41"/>
      <c r="X128" s="41"/>
      <c r="Z128" s="41"/>
      <c r="AA128" s="41"/>
      <c r="AB128" s="41"/>
      <c r="AD128" s="41"/>
      <c r="AE128" s="41"/>
      <c r="AF128" s="41"/>
    </row>
    <row r="129" spans="1:32" x14ac:dyDescent="0.25">
      <c r="J129" s="41"/>
      <c r="R129" s="41"/>
      <c r="S129" s="41"/>
      <c r="T129" s="41"/>
      <c r="V129" s="41"/>
      <c r="W129" s="41"/>
      <c r="X129" s="41"/>
      <c r="Z129" s="41"/>
      <c r="AA129" s="41"/>
      <c r="AB129" s="41"/>
      <c r="AD129" s="41"/>
      <c r="AE129" s="41"/>
      <c r="AF129" s="41"/>
    </row>
    <row r="130" spans="1:32" x14ac:dyDescent="0.25">
      <c r="J130" s="41"/>
      <c r="R130" s="41"/>
      <c r="S130" s="41"/>
      <c r="T130" s="41"/>
      <c r="V130" s="41"/>
      <c r="W130" s="41"/>
      <c r="X130" s="41"/>
      <c r="Z130" s="41"/>
      <c r="AA130" s="41"/>
      <c r="AB130" s="41"/>
      <c r="AD130" s="41"/>
      <c r="AE130" s="41"/>
      <c r="AF130" s="41"/>
    </row>
    <row r="131" spans="1:32" x14ac:dyDescent="0.25">
      <c r="J131" s="41"/>
      <c r="R131" s="41"/>
      <c r="S131" s="41"/>
      <c r="T131" s="41"/>
      <c r="V131" s="41"/>
      <c r="W131" s="41"/>
      <c r="X131" s="41"/>
      <c r="Z131" s="41"/>
      <c r="AA131" s="41"/>
      <c r="AB131" s="41"/>
      <c r="AD131" s="41"/>
      <c r="AE131" s="41"/>
      <c r="AF131" s="41"/>
    </row>
    <row r="132" spans="1:32" x14ac:dyDescent="0.25">
      <c r="A132" s="14"/>
      <c r="J132" s="41"/>
      <c r="R132" s="41"/>
      <c r="S132" s="41"/>
      <c r="T132" s="41"/>
      <c r="V132" s="41"/>
      <c r="W132" s="41"/>
      <c r="X132" s="41"/>
      <c r="Z132" s="41"/>
      <c r="AA132" s="41"/>
      <c r="AB132" s="41"/>
      <c r="AD132" s="41"/>
      <c r="AE132" s="41"/>
      <c r="AF132" s="41"/>
    </row>
    <row r="133" spans="1:32" x14ac:dyDescent="0.25">
      <c r="A133" s="14"/>
      <c r="J133" s="41"/>
      <c r="R133" s="41"/>
      <c r="S133" s="41"/>
      <c r="T133" s="41"/>
      <c r="V133" s="41"/>
      <c r="W133" s="41"/>
      <c r="X133" s="41"/>
      <c r="Z133" s="41"/>
      <c r="AA133" s="41"/>
      <c r="AB133" s="41"/>
      <c r="AD133" s="41"/>
      <c r="AE133" s="41"/>
      <c r="AF133" s="41"/>
    </row>
    <row r="134" spans="1:32" x14ac:dyDescent="0.25">
      <c r="A134" s="14"/>
      <c r="J134" s="41"/>
      <c r="R134" s="41"/>
      <c r="S134" s="41"/>
      <c r="T134" s="41"/>
      <c r="V134" s="41"/>
      <c r="W134" s="41"/>
      <c r="X134" s="41"/>
      <c r="Z134" s="41"/>
      <c r="AA134" s="41"/>
      <c r="AB134" s="41"/>
      <c r="AD134" s="41"/>
      <c r="AE134" s="41"/>
      <c r="AF134" s="41"/>
    </row>
    <row r="135" spans="1:32" x14ac:dyDescent="0.25">
      <c r="A135" s="14"/>
      <c r="J135" s="41"/>
      <c r="R135" s="41"/>
      <c r="S135" s="41"/>
      <c r="T135" s="41"/>
      <c r="V135" s="41"/>
      <c r="W135" s="41"/>
      <c r="X135" s="41"/>
      <c r="Z135" s="41"/>
      <c r="AA135" s="41"/>
      <c r="AB135" s="41"/>
      <c r="AD135" s="41"/>
      <c r="AE135" s="41"/>
      <c r="AF135" s="41"/>
    </row>
    <row r="136" spans="1:32" x14ac:dyDescent="0.25">
      <c r="A136" s="14"/>
      <c r="J136" s="41"/>
      <c r="R136" s="41"/>
      <c r="S136" s="41"/>
      <c r="T136" s="41"/>
      <c r="V136" s="41"/>
      <c r="W136" s="41"/>
      <c r="X136" s="41"/>
      <c r="Z136" s="41"/>
      <c r="AA136" s="41"/>
      <c r="AB136" s="41"/>
      <c r="AD136" s="41"/>
      <c r="AE136" s="41"/>
      <c r="AF136" s="41"/>
    </row>
    <row r="137" spans="1:32" x14ac:dyDescent="0.25">
      <c r="A137" s="14"/>
      <c r="J137" s="41"/>
      <c r="R137" s="41"/>
      <c r="S137" s="41"/>
      <c r="T137" s="41"/>
      <c r="V137" s="41"/>
      <c r="W137" s="41"/>
      <c r="X137" s="41"/>
      <c r="Z137" s="41"/>
      <c r="AA137" s="41"/>
      <c r="AB137" s="41"/>
      <c r="AD137" s="41"/>
      <c r="AE137" s="41"/>
      <c r="AF137" s="41"/>
    </row>
    <row r="138" spans="1:32" x14ac:dyDescent="0.25">
      <c r="A138" s="14"/>
      <c r="J138" s="41"/>
      <c r="R138" s="41"/>
      <c r="S138" s="41"/>
      <c r="T138" s="41"/>
      <c r="V138" s="41"/>
      <c r="W138" s="41"/>
      <c r="X138" s="41"/>
      <c r="Z138" s="41"/>
      <c r="AA138" s="41"/>
      <c r="AB138" s="41"/>
      <c r="AD138" s="41"/>
      <c r="AE138" s="41"/>
      <c r="AF138" s="41"/>
    </row>
    <row r="139" spans="1:32" x14ac:dyDescent="0.25">
      <c r="A139" s="14"/>
      <c r="J139" s="41"/>
      <c r="R139" s="41"/>
      <c r="S139" s="41"/>
      <c r="T139" s="41"/>
      <c r="V139" s="41"/>
      <c r="W139" s="41"/>
      <c r="X139" s="41"/>
      <c r="Z139" s="41"/>
      <c r="AA139" s="41"/>
      <c r="AB139" s="41"/>
      <c r="AD139" s="41"/>
      <c r="AE139" s="41"/>
      <c r="AF139" s="41"/>
    </row>
    <row r="140" spans="1:32" x14ac:dyDescent="0.25">
      <c r="A140" s="14"/>
      <c r="J140" s="41"/>
      <c r="R140" s="41"/>
      <c r="S140" s="41"/>
      <c r="T140" s="41"/>
      <c r="V140" s="41"/>
      <c r="W140" s="41"/>
      <c r="X140" s="41"/>
      <c r="Z140" s="41"/>
      <c r="AA140" s="41"/>
      <c r="AB140" s="41"/>
      <c r="AD140" s="41"/>
      <c r="AE140" s="41"/>
      <c r="AF140" s="41"/>
    </row>
  </sheetData>
  <mergeCells count="80">
    <mergeCell ref="J93:J96"/>
    <mergeCell ref="A118:I118"/>
    <mergeCell ref="A98:E98"/>
    <mergeCell ref="A101:I101"/>
    <mergeCell ref="J98:J100"/>
    <mergeCell ref="J102:J117"/>
    <mergeCell ref="A74:E74"/>
    <mergeCell ref="A55:E55"/>
    <mergeCell ref="A67:I67"/>
    <mergeCell ref="A68:E68"/>
    <mergeCell ref="A73:I73"/>
    <mergeCell ref="AH6:AH7"/>
    <mergeCell ref="AC6:AC7"/>
    <mergeCell ref="A123:E123"/>
    <mergeCell ref="A88:I88"/>
    <mergeCell ref="A89:E89"/>
    <mergeCell ref="A92:I92"/>
    <mergeCell ref="A93:E93"/>
    <mergeCell ref="A97:I97"/>
    <mergeCell ref="A102:E102"/>
    <mergeCell ref="A54:I54"/>
    <mergeCell ref="A119:E119"/>
    <mergeCell ref="A122:I122"/>
    <mergeCell ref="A81:I81"/>
    <mergeCell ref="A82:E82"/>
    <mergeCell ref="A85:I85"/>
    <mergeCell ref="A86:E86"/>
    <mergeCell ref="A49:I49"/>
    <mergeCell ref="A23:I23"/>
    <mergeCell ref="A24:E24"/>
    <mergeCell ref="J8:J10"/>
    <mergeCell ref="J12:J16"/>
    <mergeCell ref="J18:J22"/>
    <mergeCell ref="J24:J27"/>
    <mergeCell ref="J29:J43"/>
    <mergeCell ref="A11:I11"/>
    <mergeCell ref="A12:E12"/>
    <mergeCell ref="A17:I17"/>
    <mergeCell ref="A18:E18"/>
    <mergeCell ref="A45:E45"/>
    <mergeCell ref="J45:J48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AI6:AJ6"/>
    <mergeCell ref="P6:P7"/>
    <mergeCell ref="L6:L7"/>
    <mergeCell ref="J119:J121"/>
    <mergeCell ref="A5:AJ5"/>
    <mergeCell ref="M6:O6"/>
    <mergeCell ref="Q6:Q7"/>
    <mergeCell ref="R6:T6"/>
    <mergeCell ref="U6:U7"/>
    <mergeCell ref="V6:X6"/>
    <mergeCell ref="Y6:Y7"/>
    <mergeCell ref="Z6:AB6"/>
    <mergeCell ref="AD6:AF6"/>
    <mergeCell ref="AG6:AG7"/>
    <mergeCell ref="A28:I28"/>
    <mergeCell ref="A29:E29"/>
    <mergeCell ref="A50:E50"/>
    <mergeCell ref="A44:I44"/>
    <mergeCell ref="A8:E8"/>
    <mergeCell ref="J50:J53"/>
    <mergeCell ref="J55:J66"/>
    <mergeCell ref="J68:J72"/>
    <mergeCell ref="J89:J91"/>
    <mergeCell ref="J74:J78"/>
    <mergeCell ref="J82:J84"/>
    <mergeCell ref="J86:J87"/>
  </mergeCells>
  <dataValidations count="9">
    <dataValidation type="textLength" operator="lessThanOrEqual" allowBlank="1" showInputMessage="1" showErrorMessage="1" sqref="AD69:AE72 AE90:AF91 K19:K22 K9:K10 AB104:AB111 AE13:AE16 K87 K83:K84 K103:K117 AF87 K13:K16 AE9:AE10 AE19:AE22 K25:K27 K30:K43 K46:K48 K51:K53 AE46:AE48 K56:K66 K69:K72 AF51:AF53 K75:K80 AE75:AE80 AE83:AE84 K90:K91 K99:K100 AE99:AE100 AE25:AF27 AF14:AF16 AF20:AF22">
      <formula1>255</formula1>
    </dataValidation>
    <dataValidation type="date" operator="greaterThan" allowBlank="1" showInputMessage="1" showErrorMessage="1" errorTitle="Error en Ingresos de Fechas" error="La fecha debe corresponder al Año 2014." sqref="D120:D121">
      <formula1>42005</formula1>
    </dataValidation>
    <dataValidation type="decimal" allowBlank="1" showInputMessage="1" showErrorMessage="1" errorTitle="Sólo números" error="Sólo ingresar números sin letras_x000a_" sqref="R90:T91 M90:N91 Z90:AB91 V90:X91 R51:T53 AD48 AF46:AF48 M51:N53 AB112:AB117 R19:T22 AD13:AD16 AF120:AF121 AF13 M19:N22 Z120:AB121 R9:T10 Z9:AB10 Z25:AB27 M25:N27 R25:T27 Z19:AB22 M9:N10 Z46:AB48 V19:X22 R46:T48 M46:N48 Z75:AB80 R75:T80 M75:M80 V75:X80 V48:X48 AA83:AB84 Z87:AB87 AF83:AF84 R87:T87 M87:N87 M99:N100 AD99:AD100 Z53:AB53 Z51:AB51 V120:X121 R103:T117 AD51:AE53 Z69:AB72 R69:T72 M69:M72 R94:T96 AD90:AD91 Z94:AB96 AD87:AE87 V83:X84 AF69:AF72 AF75:AF80 R83:T84 M83:N84 R13:T16 Z13:AB16 AD9:AD10 V13:X16 M13:N16 V25:X27 AF99:AF100 M94:N96 R99:T100 V99:X100 Z99:AB100 V9:X10 AF9:AF10 AD25:AD27 R30:T43 M30:M43 Z30:AB43 AD19:AD22 AD30:AF43 V41:X43 AD103:AF117 M56:N66 R56:T66 Z56:AB66 V56:X66 AD56:AF66 V70:X72 AD75:AD80 AD83:AD84 V95:X96 AD94:AF96 V103:X117 Z84 Z103:AA117 AB103 V30:X39 AD46 AD121 AF19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4" sqref="H99:I100 H56:I66 H87:I87 H19:I22 H46:I48 H25:I27 H90:I91 H51:I53 H83:I84 H13:I16 H94:I96 H103:I117">
      <formula1>42005</formula1>
    </dataValidation>
    <dataValidation type="textLength" operator="lessThanOrEqual" allowBlank="1" showInputMessage="1" showErrorMessage="1" errorTitle="MÁXIMO DE CARACTERES SOBREPASADO" error="Sólo 255 caracteres por celdas" sqref="P90:Q91 C87 C94:C96 L87 P51:Q53 E51:G53 L46:L48 C13:C16 P19:Q22 C103:C117 E19:G22 P9:Q10 L9:L10 C9:C10 E120:G121 P25:Q27 E99:G100 E46:G48 P46:Q48 C83:C84 C25:C27 L75:L80 P75:Q80 E25:G27 E87:G87 L83:L84 L19:L22 P87:Q87 P69:Q72 E69:G72 P120:Q121 N120:N121 P99:Q100 L25:L27 C30:C43 N69:N72 C51:C53 E94:G96 C90:C91 E30:G43 E75:G80 E83:G84 C75:C78 Q83:Q84 P13:Q16 C69:C72 P94:Q96 L30:L43 C19:C22 E9:G10 E90:G91 L99:L100 C99:C100 P30:Q43 N30:N43 L51:L53 L56:L66 C56:C66 P56:Q66 N75:N80 L69:L72 L90:L91 P103:Q117 C46:C48 E13:G16 E56:G66 E103:G117">
      <formula1>255</formula1>
    </dataValidation>
    <dataValidation type="date" operator="greaterThan" allowBlank="1" showInputMessage="1" showErrorMessage="1" errorTitle="Error en Ingresos de Fechas" error="La fecha debe corresponder al Año 2014." sqref="D99:D100 D56:D66 D19:D22 D46:D48 D9:D10 D25:D27 D90:D91 D87 D51:D53 D83:D84 D13:D16 D94:D96 D103:D117">
      <formula1>41275</formula1>
    </dataValidation>
    <dataValidation allowBlank="1" showInputMessage="1" showErrorMessage="1" errorTitle="Sólo números" error="Sólo ingresar números sin letras_x000a_" sqref="O68:O72 O86:O87 O24:O27 O74:O80 O98:O100 O18:O22 O119:O121 O8:O10 O29:O43 O89:O91 O45:O48 O55:O66 O50:O53 O82 O83:P84 O12:O16 O93:O96"/>
    <dataValidation type="date" errorStyle="information" operator="greaterThan" allowBlank="1" showInputMessage="1" showErrorMessage="1" errorTitle="SÓLO FECHAS" error="Las fechas corresponden al presupuesto 2015 o más" sqref="I9:I1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34" orientation="landscape" r:id="rId1"/>
  <headerFooter>
    <oddHeader>&amp;L&amp;G</oddHeader>
    <oddFooter>Preparado por Fabiola Oyanedel &amp;D&amp;RPágina &amp;P</oddFooter>
  </headerFooter>
  <ignoredErrors>
    <ignoredError sqref="K93 K6:K7 K18 K24 K29 K45 K50 K55 K68 K74 K82 K12 K86 K88:K89 AD56" unlockedFormula="1"/>
    <ignoredError sqref="AA123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2"/>
  <sheetViews>
    <sheetView topLeftCell="A5" zoomScaleNormal="100" workbookViewId="0">
      <selection activeCell="V22" sqref="V22"/>
    </sheetView>
  </sheetViews>
  <sheetFormatPr baseColWidth="10" defaultColWidth="11.42578125" defaultRowHeight="12.75" outlineLevelCol="1" x14ac:dyDescent="0.25"/>
  <cols>
    <col min="1" max="1" width="53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+'24-03-343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+'24-03-343 Ind. Proy'!A5:U5</f>
        <v>24-03-343 "Programa de Apoyo a personas en situación de calle"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+'24-03-343 Ind. Proy'!J11</f>
        <v>97200000</v>
      </c>
      <c r="C8" s="9">
        <f>+'24-03-343 Ind. Proy'!K11</f>
        <v>97200000</v>
      </c>
      <c r="D8" s="9">
        <f>+'24-03-343 Ind. Proy'!M11</f>
        <v>0</v>
      </c>
      <c r="E8" s="9">
        <f>+'24-03-343 Ind. Proy'!N11</f>
        <v>0</v>
      </c>
      <c r="F8" s="9">
        <f>+'24-03-343 Ind. Proy'!O11</f>
        <v>0</v>
      </c>
      <c r="G8" s="9">
        <f>+'24-03-343 Ind. Proy'!R11</f>
        <v>0</v>
      </c>
      <c r="H8" s="9">
        <f>+'24-03-343 Ind. Proy'!S11</f>
        <v>0</v>
      </c>
      <c r="I8" s="9">
        <f>+'24-03-343 Ind. Proy'!T11</f>
        <v>0</v>
      </c>
      <c r="J8" s="9">
        <f>+'24-03-343 Ind. Proy'!U11</f>
        <v>0</v>
      </c>
      <c r="K8" s="9">
        <f>+'24-03-343 Ind. Proy'!V11</f>
        <v>0</v>
      </c>
      <c r="L8" s="9">
        <f>+'24-03-343 Ind. Proy'!W11</f>
        <v>0</v>
      </c>
      <c r="M8" s="9">
        <f>+'24-03-343 Ind. Proy'!X11</f>
        <v>0</v>
      </c>
      <c r="N8" s="9">
        <f ca="1">+'24-03-343 Ind. Proy'!Y11</f>
        <v>0</v>
      </c>
      <c r="O8" s="9">
        <f>+'24-03-343 Ind. Proy'!Z11</f>
        <v>0</v>
      </c>
      <c r="P8" s="9">
        <f>+'24-03-343 Ind. Proy'!AA11</f>
        <v>0</v>
      </c>
      <c r="Q8" s="9">
        <f>+'24-03-343 Ind. Proy'!AB11</f>
        <v>97200000</v>
      </c>
      <c r="R8" s="9">
        <f>+'24-03-343 Ind. Proy'!AC11</f>
        <v>97200000</v>
      </c>
      <c r="S8" s="9">
        <f>+'24-03-343 Ind. Proy'!AD11</f>
        <v>0</v>
      </c>
      <c r="T8" s="9">
        <f>+'24-03-343 Ind. Proy'!AE11</f>
        <v>0</v>
      </c>
      <c r="U8" s="9">
        <f>+'24-03-343 Ind. Proy'!AF11</f>
        <v>0</v>
      </c>
      <c r="V8" s="9">
        <f>+'24-03-343 Ind. Proy'!AG11</f>
        <v>0</v>
      </c>
      <c r="W8" s="9">
        <f>+'24-03-343 Ind. Proy'!AH11</f>
        <v>97200000</v>
      </c>
      <c r="X8" s="109">
        <f>+'24-03-343 Ind. Proy'!AI11</f>
        <v>1</v>
      </c>
      <c r="Y8" s="109">
        <f>+'24-03-343 Ind. Proy'!AJ11</f>
        <v>2.8576636718070127E-2</v>
      </c>
    </row>
    <row r="9" spans="1:25" ht="24.75" customHeight="1" x14ac:dyDescent="0.25">
      <c r="A9" s="43" t="s">
        <v>48</v>
      </c>
      <c r="B9" s="9">
        <f>+'24-03-343 Ind. Proy'!J17</f>
        <v>169000000</v>
      </c>
      <c r="C9" s="9">
        <f>+'24-03-343 Ind. Proy'!K17</f>
        <v>168709618</v>
      </c>
      <c r="D9" s="9">
        <f>+'24-03-343 Ind. Proy'!M17</f>
        <v>0</v>
      </c>
      <c r="E9" s="9">
        <f>+'24-03-343 Ind. Proy'!N17</f>
        <v>0</v>
      </c>
      <c r="F9" s="9">
        <f>+'24-03-343 Ind. Proy'!O17</f>
        <v>0</v>
      </c>
      <c r="G9" s="9">
        <f>+'24-03-343 Ind. Proy'!R17</f>
        <v>0</v>
      </c>
      <c r="H9" s="9">
        <f>+'24-03-343 Ind. Proy'!S17</f>
        <v>0</v>
      </c>
      <c r="I9" s="9">
        <f>+'24-03-343 Ind. Proy'!T17</f>
        <v>0</v>
      </c>
      <c r="J9" s="9">
        <f>+'24-03-343 Ind. Proy'!U17</f>
        <v>0</v>
      </c>
      <c r="K9" s="9">
        <f>+'24-03-343 Ind. Proy'!V17</f>
        <v>94328</v>
      </c>
      <c r="L9" s="9">
        <f>+'24-03-343 Ind. Proy'!W17</f>
        <v>0</v>
      </c>
      <c r="M9" s="9">
        <f>+'24-03-343 Ind. Proy'!X17</f>
        <v>73366</v>
      </c>
      <c r="N9" s="9">
        <f>+'24-03-343 Ind. Proy'!Y17</f>
        <v>167694</v>
      </c>
      <c r="O9" s="9">
        <f>+'24-03-343 Ind. Proy'!Z17</f>
        <v>0</v>
      </c>
      <c r="P9" s="9">
        <f>+'24-03-343 Ind. Proy'!AA17</f>
        <v>20962</v>
      </c>
      <c r="Q9" s="9">
        <f>+'24-03-343 Ind. Proy'!AB17</f>
        <v>0</v>
      </c>
      <c r="R9" s="9">
        <f>+'24-03-343 Ind. Proy'!AC17</f>
        <v>20962</v>
      </c>
      <c r="S9" s="9">
        <f>+'24-03-343 Ind. Proy'!AD17</f>
        <v>20962</v>
      </c>
      <c r="T9" s="9">
        <f>+'24-03-343 Ind. Proy'!AE17</f>
        <v>0</v>
      </c>
      <c r="U9" s="9">
        <f>+'24-03-343 Ind. Proy'!AF17</f>
        <v>168500000</v>
      </c>
      <c r="V9" s="566">
        <f>+'24-03-343 Ind. Proy'!AG17</f>
        <v>168520962</v>
      </c>
      <c r="W9" s="566">
        <f>+'24-03-343 Ind. Proy'!AH17</f>
        <v>168709618</v>
      </c>
      <c r="X9" s="109">
        <f>+'24-03-343 Ind. Proy'!AI17</f>
        <v>0.99828176331360952</v>
      </c>
      <c r="Y9" s="109">
        <f>+'24-03-343 Ind. Proy'!AJ17</f>
        <v>4.9600344284263222E-2</v>
      </c>
    </row>
    <row r="10" spans="1:25" ht="24.75" customHeight="1" x14ac:dyDescent="0.25">
      <c r="A10" s="43" t="s">
        <v>50</v>
      </c>
      <c r="B10" s="9">
        <f>+'24-03-343 Ind. Proy'!J23</f>
        <v>135704810</v>
      </c>
      <c r="C10" s="9">
        <f>+'24-03-343 Ind. Proy'!K23</f>
        <v>135704810</v>
      </c>
      <c r="D10" s="9">
        <f>+'24-03-343 Ind. Proy'!M23</f>
        <v>0</v>
      </c>
      <c r="E10" s="9">
        <f>+'24-03-343 Ind. Proy'!N23</f>
        <v>0</v>
      </c>
      <c r="F10" s="9">
        <f>+'24-03-343 Ind. Proy'!O23</f>
        <v>0</v>
      </c>
      <c r="G10" s="9">
        <f>+'24-03-343 Ind. Proy'!R23</f>
        <v>0</v>
      </c>
      <c r="H10" s="9">
        <f>+'24-03-343 Ind. Proy'!S23</f>
        <v>0</v>
      </c>
      <c r="I10" s="9">
        <f>+'24-03-343 Ind. Proy'!T23</f>
        <v>0</v>
      </c>
      <c r="J10" s="9">
        <f>+'24-03-343 Ind. Proy'!U23</f>
        <v>0</v>
      </c>
      <c r="K10" s="9">
        <f>+'24-03-343 Ind. Proy'!V23</f>
        <v>0</v>
      </c>
      <c r="L10" s="9">
        <f>+'24-03-343 Ind. Proy'!W23</f>
        <v>104810</v>
      </c>
      <c r="M10" s="9">
        <f>+'24-03-343 Ind. Proy'!X23</f>
        <v>0</v>
      </c>
      <c r="N10" s="9">
        <f>+'24-03-343 Ind. Proy'!Y23</f>
        <v>104810</v>
      </c>
      <c r="O10" s="9">
        <f>+'24-03-343 Ind. Proy'!Z23</f>
        <v>0</v>
      </c>
      <c r="P10" s="9">
        <f>+'24-03-343 Ind. Proy'!AA23</f>
        <v>0</v>
      </c>
      <c r="Q10" s="9">
        <f>+'24-03-343 Ind. Proy'!AB23</f>
        <v>0</v>
      </c>
      <c r="R10" s="9">
        <f>+'24-03-343 Ind. Proy'!AC23</f>
        <v>0</v>
      </c>
      <c r="S10" s="9">
        <f>+'24-03-343 Ind. Proy'!AD23</f>
        <v>0</v>
      </c>
      <c r="T10" s="9">
        <f>+'24-03-343 Ind. Proy'!AE23</f>
        <v>0</v>
      </c>
      <c r="U10" s="9">
        <f>+'24-03-343 Ind. Proy'!AF23</f>
        <v>135600000</v>
      </c>
      <c r="V10" s="566">
        <f>+'24-03-343 Ind. Proy'!AG23</f>
        <v>135600000</v>
      </c>
      <c r="W10" s="566">
        <f>+'24-03-343 Ind. Proy'!AH23</f>
        <v>135704810</v>
      </c>
      <c r="X10" s="109">
        <f>+'24-03-343 Ind. Proy'!AI23</f>
        <v>1</v>
      </c>
      <c r="Y10" s="109">
        <f>+'24-03-343 Ind. Proy'!AJ23</f>
        <v>3.9896986175563066E-2</v>
      </c>
    </row>
    <row r="11" spans="1:25" ht="24.75" customHeight="1" x14ac:dyDescent="0.25">
      <c r="A11" s="43" t="s">
        <v>52</v>
      </c>
      <c r="B11" s="9">
        <f>+'24-03-343 Ind. Proy'!J28</f>
        <v>141500000</v>
      </c>
      <c r="C11" s="9">
        <f>+'24-03-343 Ind. Proy'!K28</f>
        <v>141500000</v>
      </c>
      <c r="D11" s="9">
        <f>+'24-03-343 Ind. Proy'!M28</f>
        <v>0</v>
      </c>
      <c r="E11" s="9">
        <f>+'24-03-343 Ind. Proy'!N28</f>
        <v>0</v>
      </c>
      <c r="F11" s="9">
        <f>+'24-03-343 Ind. Proy'!O28</f>
        <v>0</v>
      </c>
      <c r="G11" s="9">
        <f>+'24-03-343 Ind. Proy'!R28</f>
        <v>0</v>
      </c>
      <c r="H11" s="9">
        <f>+'24-03-343 Ind. Proy'!S28</f>
        <v>0</v>
      </c>
      <c r="I11" s="9">
        <f>+'24-03-343 Ind. Proy'!T28</f>
        <v>0</v>
      </c>
      <c r="J11" s="9">
        <f>+'24-03-343 Ind. Proy'!U28</f>
        <v>0</v>
      </c>
      <c r="K11" s="9">
        <f>+'24-03-343 Ind. Proy'!V28</f>
        <v>0</v>
      </c>
      <c r="L11" s="9">
        <f>+'24-03-343 Ind. Proy'!W28</f>
        <v>0</v>
      </c>
      <c r="M11" s="9">
        <f>+'24-03-343 Ind. Proy'!X28</f>
        <v>0</v>
      </c>
      <c r="N11" s="9">
        <f>+'24-03-343 Ind. Proy'!Y28</f>
        <v>0</v>
      </c>
      <c r="O11" s="9">
        <f>+'24-03-343 Ind. Proy'!Z28</f>
        <v>0</v>
      </c>
      <c r="P11" s="9">
        <f>+'24-03-343 Ind. Proy'!AA28</f>
        <v>0</v>
      </c>
      <c r="Q11" s="9">
        <f>+'24-03-343 Ind. Proy'!AB28</f>
        <v>0</v>
      </c>
      <c r="R11" s="9">
        <f>+'24-03-343 Ind. Proy'!AC28</f>
        <v>0</v>
      </c>
      <c r="S11" s="9">
        <f>+'24-03-343 Ind. Proy'!AD28</f>
        <v>69000000</v>
      </c>
      <c r="T11" s="9">
        <f>+'24-03-343 Ind. Proy'!AE28</f>
        <v>35700000</v>
      </c>
      <c r="U11" s="9">
        <f>+'24-03-343 Ind. Proy'!AF28</f>
        <v>36800000</v>
      </c>
      <c r="V11" s="9">
        <f>+'24-03-343 Ind. Proy'!AG28</f>
        <v>141500000</v>
      </c>
      <c r="W11" s="9">
        <f>+'24-03-343 Ind. Proy'!AH28</f>
        <v>141500000</v>
      </c>
      <c r="X11" s="109">
        <f>+'24-03-343 Ind. Proy'!AI28</f>
        <v>1</v>
      </c>
      <c r="Y11" s="109">
        <f>+'24-03-343 Ind. Proy'!AJ28</f>
        <v>4.1600762300482749E-2</v>
      </c>
    </row>
    <row r="12" spans="1:25" ht="24.75" customHeight="1" x14ac:dyDescent="0.25">
      <c r="A12" s="43" t="s">
        <v>54</v>
      </c>
      <c r="B12" s="9">
        <f>+'24-03-343 Ind. Proy'!J44</f>
        <v>474400000</v>
      </c>
      <c r="C12" s="9">
        <f>+'24-03-343 Ind. Proy'!K44</f>
        <v>474400000</v>
      </c>
      <c r="D12" s="9">
        <f>+'24-03-343 Ind. Proy'!M44</f>
        <v>0</v>
      </c>
      <c r="E12" s="9">
        <f>+'24-03-343 Ind. Proy'!N44</f>
        <v>0</v>
      </c>
      <c r="F12" s="9">
        <f>+'24-03-343 Ind. Proy'!O44</f>
        <v>0</v>
      </c>
      <c r="G12" s="9">
        <f>+'24-03-343 Ind. Proy'!R44</f>
        <v>0</v>
      </c>
      <c r="H12" s="9">
        <f>+'24-03-343 Ind. Proy'!S44</f>
        <v>0</v>
      </c>
      <c r="I12" s="9">
        <f>+'24-03-343 Ind. Proy'!T44</f>
        <v>0</v>
      </c>
      <c r="J12" s="9">
        <f>+'24-03-343 Ind. Proy'!U44</f>
        <v>0</v>
      </c>
      <c r="K12" s="9">
        <f>+'24-03-343 Ind. Proy'!V44</f>
        <v>0</v>
      </c>
      <c r="L12" s="9">
        <f>+'24-03-343 Ind. Proy'!W44</f>
        <v>0</v>
      </c>
      <c r="M12" s="9">
        <f>+'24-03-343 Ind. Proy'!X44</f>
        <v>0</v>
      </c>
      <c r="N12" s="9">
        <f>+'24-03-343 Ind. Proy'!Y44</f>
        <v>0</v>
      </c>
      <c r="O12" s="9">
        <f ca="1">+'24-03-343 Ind. Proy'!Z44</f>
        <v>0</v>
      </c>
      <c r="P12" s="9">
        <f ca="1">+'24-03-343 Ind. Proy'!AA44</f>
        <v>0</v>
      </c>
      <c r="Q12" s="9">
        <f>+'24-03-343 Ind. Proy'!AB44</f>
        <v>0</v>
      </c>
      <c r="R12" s="9">
        <f>+'24-03-343 Ind. Proy'!AC44</f>
        <v>0</v>
      </c>
      <c r="S12" s="9">
        <f>+'24-03-343 Ind. Proy'!AD44</f>
        <v>118200000</v>
      </c>
      <c r="T12" s="9">
        <f>+'24-03-343 Ind. Proy'!AE44</f>
        <v>132200000</v>
      </c>
      <c r="U12" s="9">
        <f>+'24-03-343 Ind. Proy'!AF44</f>
        <v>224000000</v>
      </c>
      <c r="V12" s="9">
        <f>+'24-03-343 Ind. Proy'!AG44</f>
        <v>474400000</v>
      </c>
      <c r="W12" s="9">
        <f>+'24-03-343 Ind. Proy'!AH44</f>
        <v>474400000</v>
      </c>
      <c r="X12" s="109">
        <f>+'24-03-343 Ind. Proy'!AI44</f>
        <v>1</v>
      </c>
      <c r="Y12" s="109">
        <f>+'24-03-343 Ind. Proy'!AJ44</f>
        <v>0.13947280307667148</v>
      </c>
    </row>
    <row r="13" spans="1:25" ht="24.75" customHeight="1" x14ac:dyDescent="0.25">
      <c r="A13" s="43" t="s">
        <v>56</v>
      </c>
      <c r="B13" s="9">
        <f>+'24-03-343 Ind. Proy'!J49</f>
        <v>120900000</v>
      </c>
      <c r="C13" s="9">
        <f>+'24-03-343 Ind. Proy'!K49</f>
        <v>120900000</v>
      </c>
      <c r="D13" s="9">
        <f>+'24-03-343 Ind. Proy'!M49</f>
        <v>0</v>
      </c>
      <c r="E13" s="9">
        <f>+'24-03-343 Ind. Proy'!N49</f>
        <v>0</v>
      </c>
      <c r="F13" s="9">
        <f>+'24-03-343 Ind. Proy'!O49</f>
        <v>0</v>
      </c>
      <c r="G13" s="9">
        <f>+'24-03-343 Ind. Proy'!R49</f>
        <v>0</v>
      </c>
      <c r="H13" s="9">
        <f>+'24-03-343 Ind. Proy'!S49</f>
        <v>0</v>
      </c>
      <c r="I13" s="9">
        <f>+'24-03-343 Ind. Proy'!T49</f>
        <v>0</v>
      </c>
      <c r="J13" s="9">
        <f>+'24-03-343 Ind. Proy'!U49</f>
        <v>0</v>
      </c>
      <c r="K13" s="9">
        <f>+'24-03-343 Ind. Proy'!V49</f>
        <v>0</v>
      </c>
      <c r="L13" s="9">
        <f>+'24-03-343 Ind. Proy'!W49</f>
        <v>0</v>
      </c>
      <c r="M13" s="9">
        <f>+'24-03-343 Ind. Proy'!X49</f>
        <v>0</v>
      </c>
      <c r="N13" s="9">
        <f>+'24-03-343 Ind. Proy'!Y49</f>
        <v>0</v>
      </c>
      <c r="O13" s="9">
        <f>+'24-03-343 Ind. Proy'!Z49</f>
        <v>0</v>
      </c>
      <c r="P13" s="9">
        <f>+'24-03-343 Ind. Proy'!AA49</f>
        <v>0</v>
      </c>
      <c r="Q13" s="9">
        <f>+'24-03-343 Ind. Proy'!AB49</f>
        <v>0</v>
      </c>
      <c r="R13" s="9">
        <f>+'24-03-343 Ind. Proy'!AC49</f>
        <v>0</v>
      </c>
      <c r="S13" s="9">
        <f>+'24-03-343 Ind. Proy'!AD49</f>
        <v>84100000</v>
      </c>
      <c r="T13" s="9">
        <f>+'24-03-343 Ind. Proy'!AE49</f>
        <v>0</v>
      </c>
      <c r="U13" s="9">
        <f>+'24-03-343 Ind. Proy'!AF49</f>
        <v>36800000</v>
      </c>
      <c r="V13" s="9">
        <f>+'24-03-343 Ind. Proy'!AG49</f>
        <v>120900000</v>
      </c>
      <c r="W13" s="9">
        <f>+'24-03-343 Ind. Proy'!AH49</f>
        <v>120900000</v>
      </c>
      <c r="X13" s="109">
        <f>+'24-03-343 Ind. Proy'!AI49</f>
        <v>1</v>
      </c>
      <c r="Y13" s="109">
        <f>+'24-03-343 Ind. Proy'!AJ49</f>
        <v>3.5544396905500805E-2</v>
      </c>
    </row>
    <row r="14" spans="1:25" ht="24.75" customHeight="1" x14ac:dyDescent="0.25">
      <c r="A14" s="43" t="s">
        <v>58</v>
      </c>
      <c r="B14" s="9">
        <f>+'24-03-343 Ind. Proy'!J54</f>
        <v>154200000</v>
      </c>
      <c r="C14" s="9">
        <f>+'24-03-343 Ind. Proy'!K54</f>
        <v>154200000</v>
      </c>
      <c r="D14" s="9">
        <f>+'24-03-343 Ind. Proy'!M54</f>
        <v>0</v>
      </c>
      <c r="E14" s="9">
        <f>+'24-03-343 Ind. Proy'!N54</f>
        <v>0</v>
      </c>
      <c r="F14" s="9">
        <f>+'24-03-343 Ind. Proy'!O54</f>
        <v>0</v>
      </c>
      <c r="G14" s="9">
        <f>+'24-03-343 Ind. Proy'!R54</f>
        <v>0</v>
      </c>
      <c r="H14" s="9">
        <f>+'24-03-343 Ind. Proy'!S54</f>
        <v>0</v>
      </c>
      <c r="I14" s="9">
        <f>+'24-03-343 Ind. Proy'!T54</f>
        <v>0</v>
      </c>
      <c r="J14" s="9">
        <f>+'24-03-343 Ind. Proy'!U54</f>
        <v>0</v>
      </c>
      <c r="K14" s="9">
        <f>+'24-03-343 Ind. Proy'!V54</f>
        <v>0</v>
      </c>
      <c r="L14" s="9">
        <f>+'24-03-343 Ind. Proy'!W54</f>
        <v>0</v>
      </c>
      <c r="M14" s="9">
        <f>+'24-03-343 Ind. Proy'!X54</f>
        <v>0</v>
      </c>
      <c r="N14" s="9">
        <f>+'24-03-343 Ind. Proy'!Y54</f>
        <v>0</v>
      </c>
      <c r="O14" s="9">
        <f>+'24-03-343 Ind. Proy'!Z54</f>
        <v>0</v>
      </c>
      <c r="P14" s="9">
        <f>+'24-03-343 Ind. Proy'!AA54</f>
        <v>0</v>
      </c>
      <c r="Q14" s="9">
        <f>+'24-03-343 Ind. Proy'!AB54</f>
        <v>0</v>
      </c>
      <c r="R14" s="9">
        <f>+'24-03-343 Ind. Proy'!AC54</f>
        <v>0</v>
      </c>
      <c r="S14" s="9">
        <f>+'24-03-343 Ind. Proy'!AD54</f>
        <v>48400000</v>
      </c>
      <c r="T14" s="9">
        <f>+'24-03-343 Ind. Proy'!AE54</f>
        <v>0</v>
      </c>
      <c r="U14" s="9">
        <f>+'24-03-343 Ind. Proy'!AF54</f>
        <v>105800000</v>
      </c>
      <c r="V14" s="9">
        <f>+'24-03-343 Ind. Proy'!AG54</f>
        <v>154200000</v>
      </c>
      <c r="W14" s="9">
        <f>+'24-03-343 Ind. Proy'!AH54</f>
        <v>154200000</v>
      </c>
      <c r="X14" s="109">
        <f>+'24-03-343 Ind. Proy'!AI54</f>
        <v>1</v>
      </c>
      <c r="Y14" s="109">
        <f>+'24-03-343 Ind. Proy'!AJ54</f>
        <v>4.5334540966321127E-2</v>
      </c>
    </row>
    <row r="15" spans="1:25" ht="24.75" customHeight="1" x14ac:dyDescent="0.25">
      <c r="A15" s="43" t="s">
        <v>60</v>
      </c>
      <c r="B15" s="9">
        <f>+'24-03-343 Ind. Proy'!J67</f>
        <v>339200000</v>
      </c>
      <c r="C15" s="9">
        <f>+'24-03-343 Ind. Proy'!K67</f>
        <v>339200000</v>
      </c>
      <c r="D15" s="9">
        <f>+'24-03-343 Ind. Proy'!M67</f>
        <v>0</v>
      </c>
      <c r="E15" s="9">
        <f>+'24-03-343 Ind. Proy'!N67</f>
        <v>0</v>
      </c>
      <c r="F15" s="9">
        <f>+'24-03-343 Ind. Proy'!O67</f>
        <v>0</v>
      </c>
      <c r="G15" s="9">
        <f>+'24-03-343 Ind. Proy'!R67</f>
        <v>0</v>
      </c>
      <c r="H15" s="9">
        <f>+'24-03-343 Ind. Proy'!S67</f>
        <v>0</v>
      </c>
      <c r="I15" s="9">
        <f>+'24-03-343 Ind. Proy'!T67</f>
        <v>0</v>
      </c>
      <c r="J15" s="9">
        <f>+'24-03-343 Ind. Proy'!U67</f>
        <v>0</v>
      </c>
      <c r="K15" s="9">
        <f>+'24-03-343 Ind. Proy'!V67</f>
        <v>0</v>
      </c>
      <c r="L15" s="9">
        <f>+'24-03-343 Ind. Proy'!W67</f>
        <v>0</v>
      </c>
      <c r="M15" s="9">
        <f>+'24-03-343 Ind. Proy'!X67</f>
        <v>0</v>
      </c>
      <c r="N15" s="9">
        <f>+'24-03-343 Ind. Proy'!Y67</f>
        <v>0</v>
      </c>
      <c r="O15" s="9">
        <f>+'24-03-343 Ind. Proy'!Z67</f>
        <v>0</v>
      </c>
      <c r="P15" s="9">
        <f>+'24-03-343 Ind. Proy'!AA67</f>
        <v>0</v>
      </c>
      <c r="Q15" s="9">
        <f>+'24-03-343 Ind. Proy'!AB67</f>
        <v>69000000</v>
      </c>
      <c r="R15" s="9">
        <f>+'24-03-343 Ind. Proy'!AC67</f>
        <v>69000000</v>
      </c>
      <c r="S15" s="9">
        <f>+'24-03-343 Ind. Proy'!AD67</f>
        <v>107100000</v>
      </c>
      <c r="T15" s="9">
        <f>+'24-03-343 Ind. Proy'!AE67</f>
        <v>0</v>
      </c>
      <c r="U15" s="9">
        <f>+'24-03-343 Ind. Proy'!AF67</f>
        <v>163100000</v>
      </c>
      <c r="V15" s="9">
        <f>+'24-03-343 Ind. Proy'!AG67</f>
        <v>270200000</v>
      </c>
      <c r="W15" s="9">
        <f>+'24-03-343 Ind. Proy'!AH67</f>
        <v>339200000</v>
      </c>
      <c r="X15" s="109">
        <f>+'24-03-343 Ind. Proy'!AI67</f>
        <v>1</v>
      </c>
      <c r="Y15" s="109">
        <f>+'24-03-343 Ind. Proy'!AJ67</f>
        <v>9.9724230193100699E-2</v>
      </c>
    </row>
    <row r="16" spans="1:25" ht="24.75" customHeight="1" x14ac:dyDescent="0.25">
      <c r="A16" s="43" t="s">
        <v>62</v>
      </c>
      <c r="B16" s="9">
        <f>+'24-03-343 Ind. Proy'!J73</f>
        <v>112690423</v>
      </c>
      <c r="C16" s="9">
        <f>+'24-03-343 Ind. Proy'!K73</f>
        <v>112690423</v>
      </c>
      <c r="D16" s="9">
        <f>+'24-03-343 Ind. Proy'!M73</f>
        <v>0</v>
      </c>
      <c r="E16" s="9">
        <f>+'24-03-343 Ind. Proy'!N73</f>
        <v>0</v>
      </c>
      <c r="F16" s="9">
        <f>+'24-03-343 Ind. Proy'!O73</f>
        <v>0</v>
      </c>
      <c r="G16" s="9">
        <f>+'24-03-343 Ind. Proy'!R73</f>
        <v>0</v>
      </c>
      <c r="H16" s="9">
        <f>+'24-03-343 Ind. Proy'!S73</f>
        <v>0</v>
      </c>
      <c r="I16" s="9">
        <f>+'24-03-343 Ind. Proy'!T73</f>
        <v>0</v>
      </c>
      <c r="J16" s="9">
        <f>+'24-03-343 Ind. Proy'!U73</f>
        <v>0</v>
      </c>
      <c r="K16" s="9">
        <f>+'24-03-343 Ind. Proy'!V73</f>
        <v>0</v>
      </c>
      <c r="L16" s="9">
        <f>+'24-03-343 Ind. Proy'!W73</f>
        <v>0</v>
      </c>
      <c r="M16" s="9">
        <f>+'24-03-343 Ind. Proy'!X73</f>
        <v>0</v>
      </c>
      <c r="N16" s="9">
        <f>+'24-03-343 Ind. Proy'!Y73</f>
        <v>0</v>
      </c>
      <c r="O16" s="9">
        <f>+'24-03-343 Ind. Proy'!Z73</f>
        <v>0</v>
      </c>
      <c r="P16" s="9">
        <f>+'24-03-343 Ind. Proy'!AA73</f>
        <v>0</v>
      </c>
      <c r="Q16" s="9">
        <f>+'24-03-343 Ind. Proy'!AB73</f>
        <v>0</v>
      </c>
      <c r="R16" s="9">
        <f>+'24-03-343 Ind. Proy'!AC73</f>
        <v>0</v>
      </c>
      <c r="S16" s="9">
        <f>+'24-03-343 Ind. Proy'!AD73</f>
        <v>48400000</v>
      </c>
      <c r="T16" s="9">
        <f>+'24-03-343 Ind. Proy'!AE73</f>
        <v>0</v>
      </c>
      <c r="U16" s="9">
        <f>+'24-03-343 Ind. Proy'!AF73</f>
        <v>27490423</v>
      </c>
      <c r="V16" s="9">
        <f>+'24-03-343 Ind. Proy'!AG73</f>
        <v>112690423</v>
      </c>
      <c r="W16" s="9">
        <f>+'24-03-343 Ind. Proy'!AH73</f>
        <v>112690423</v>
      </c>
      <c r="X16" s="109">
        <f>+'24-03-343 Ind. Proy'!AI73</f>
        <v>1</v>
      </c>
      <c r="Y16" s="109">
        <f>+'24-03-343 Ind. Proy'!AJ73</f>
        <v>3.3130795058401795E-2</v>
      </c>
    </row>
    <row r="17" spans="1:25" ht="24.75" customHeight="1" x14ac:dyDescent="0.25">
      <c r="A17" s="43" t="s">
        <v>64</v>
      </c>
      <c r="B17" s="9">
        <f>+'24-03-343 Ind. Proy'!J81</f>
        <v>149600000</v>
      </c>
      <c r="C17" s="9">
        <f>+'24-03-343 Ind. Proy'!K81</f>
        <v>149600000</v>
      </c>
      <c r="D17" s="9">
        <f>+'24-03-343 Ind. Proy'!M81</f>
        <v>0</v>
      </c>
      <c r="E17" s="9">
        <f>+'24-03-343 Ind. Proy'!N81</f>
        <v>0</v>
      </c>
      <c r="F17" s="9">
        <f>+'24-03-343 Ind. Proy'!O81</f>
        <v>0</v>
      </c>
      <c r="G17" s="9">
        <f>+'24-03-343 Ind. Proy'!R81</f>
        <v>0</v>
      </c>
      <c r="H17" s="9">
        <f>+'24-03-343 Ind. Proy'!S81</f>
        <v>0</v>
      </c>
      <c r="I17" s="9">
        <f>+'24-03-343 Ind. Proy'!T81</f>
        <v>0</v>
      </c>
      <c r="J17" s="9">
        <f>+'24-03-343 Ind. Proy'!U81</f>
        <v>0</v>
      </c>
      <c r="K17" s="9">
        <f>+'24-03-343 Ind. Proy'!V81</f>
        <v>0</v>
      </c>
      <c r="L17" s="9">
        <f>+'24-03-343 Ind. Proy'!W81</f>
        <v>0</v>
      </c>
      <c r="M17" s="9">
        <f>+'24-03-343 Ind. Proy'!X81</f>
        <v>0</v>
      </c>
      <c r="N17" s="9">
        <f>+'24-03-343 Ind. Proy'!Y81</f>
        <v>0</v>
      </c>
      <c r="O17" s="9">
        <f>+'24-03-343 Ind. Proy'!Z81</f>
        <v>0</v>
      </c>
      <c r="P17" s="9">
        <f>+'24-03-343 Ind. Proy'!AA81</f>
        <v>0</v>
      </c>
      <c r="Q17" s="9">
        <f>+'24-03-343 Ind. Proy'!AB81</f>
        <v>123200000</v>
      </c>
      <c r="R17" s="9">
        <f>+'24-03-343 Ind. Proy'!AC81</f>
        <v>123200000</v>
      </c>
      <c r="S17" s="9">
        <f>+'24-03-343 Ind. Proy'!AD81</f>
        <v>0</v>
      </c>
      <c r="T17" s="9">
        <f>+'24-03-343 Ind. Proy'!AE81</f>
        <v>0</v>
      </c>
      <c r="U17" s="9">
        <f>+'24-03-343 Ind. Proy'!AF81</f>
        <v>0</v>
      </c>
      <c r="V17" s="9">
        <f>+'24-03-343 Ind. Proy'!AG81</f>
        <v>26400000</v>
      </c>
      <c r="W17" s="9">
        <f>+'24-03-343 Ind. Proy'!AH81</f>
        <v>149600000</v>
      </c>
      <c r="X17" s="109">
        <f>+'24-03-343 Ind. Proy'!AI74</f>
        <v>0</v>
      </c>
      <c r="Y17" s="109">
        <f>+'24-03-343 Ind. Proy'!AJ74</f>
        <v>0</v>
      </c>
    </row>
    <row r="18" spans="1:25" ht="24.75" customHeight="1" x14ac:dyDescent="0.25">
      <c r="A18" s="43" t="s">
        <v>66</v>
      </c>
      <c r="B18" s="9">
        <f>+'24-03-343 Ind. Proy'!J85</f>
        <v>50000000</v>
      </c>
      <c r="C18" s="9">
        <f>+'24-03-343 Ind. Proy'!K85</f>
        <v>50000000</v>
      </c>
      <c r="D18" s="9">
        <f>+'24-03-343 Ind. Proy'!M85</f>
        <v>0</v>
      </c>
      <c r="E18" s="9">
        <f>+'24-03-343 Ind. Proy'!N85</f>
        <v>0</v>
      </c>
      <c r="F18" s="9">
        <f>+'24-03-343 Ind. Proy'!O85</f>
        <v>0</v>
      </c>
      <c r="G18" s="9">
        <f>+'24-03-343 Ind. Proy'!R85</f>
        <v>0</v>
      </c>
      <c r="H18" s="9">
        <f>+'24-03-343 Ind. Proy'!S85</f>
        <v>0</v>
      </c>
      <c r="I18" s="9">
        <f>+'24-03-343 Ind. Proy'!T85</f>
        <v>0</v>
      </c>
      <c r="J18" s="9">
        <f>+'24-03-343 Ind. Proy'!U85</f>
        <v>0</v>
      </c>
      <c r="K18" s="9">
        <f>+'24-03-343 Ind. Proy'!V85</f>
        <v>0</v>
      </c>
      <c r="L18" s="9">
        <f>+'24-03-343 Ind. Proy'!W85</f>
        <v>0</v>
      </c>
      <c r="M18" s="9">
        <f>+'24-03-343 Ind. Proy'!X85</f>
        <v>0</v>
      </c>
      <c r="N18" s="9">
        <f>+'24-03-343 Ind. Proy'!Y85</f>
        <v>0</v>
      </c>
      <c r="O18" s="9">
        <f>+'24-03-343 Ind. Proy'!Z85</f>
        <v>0</v>
      </c>
      <c r="P18" s="9">
        <f>+'24-03-343 Ind. Proy'!AA85</f>
        <v>0</v>
      </c>
      <c r="Q18" s="9">
        <f>+'24-03-343 Ind. Proy'!AB85</f>
        <v>25000000</v>
      </c>
      <c r="R18" s="9">
        <f>+'24-03-343 Ind. Proy'!AC85</f>
        <v>25000000</v>
      </c>
      <c r="S18" s="9">
        <f>+'24-03-343 Ind. Proy'!AD85</f>
        <v>25000000</v>
      </c>
      <c r="T18" s="9">
        <f>+'24-03-343 Ind. Proy'!AE85</f>
        <v>0</v>
      </c>
      <c r="U18" s="9">
        <f>+'24-03-343 Ind. Proy'!AF85</f>
        <v>0</v>
      </c>
      <c r="V18" s="9">
        <f>+'24-03-343 Ind. Proy'!AG85</f>
        <v>25000000</v>
      </c>
      <c r="W18" s="9">
        <f>+'24-03-343 Ind. Proy'!AH85</f>
        <v>50000000</v>
      </c>
      <c r="X18" s="109">
        <f>+'24-03-343 Ind. Proy'!AI75</f>
        <v>0.3235294117647059</v>
      </c>
      <c r="Y18" s="109">
        <f>+'24-03-343 Ind. Proy'!AJ85</f>
        <v>1.4699916007237719E-2</v>
      </c>
    </row>
    <row r="19" spans="1:25" ht="24.75" customHeight="1" x14ac:dyDescent="0.25">
      <c r="A19" s="43" t="s">
        <v>68</v>
      </c>
      <c r="B19" s="9">
        <f>+'24-03-343 Ind. Proy'!J88</f>
        <v>50200000</v>
      </c>
      <c r="C19" s="9">
        <f>+'24-03-343 Ind. Proy'!K88</f>
        <v>50200000</v>
      </c>
      <c r="D19" s="9">
        <f>+'24-03-343 Ind. Proy'!M88</f>
        <v>0</v>
      </c>
      <c r="E19" s="9">
        <f>+'24-03-343 Ind. Proy'!N88</f>
        <v>0</v>
      </c>
      <c r="F19" s="9">
        <f>+'24-03-343 Ind. Proy'!O88</f>
        <v>0</v>
      </c>
      <c r="G19" s="9">
        <f>+'24-03-343 Ind. Proy'!R88</f>
        <v>0</v>
      </c>
      <c r="H19" s="9">
        <f>+'24-03-343 Ind. Proy'!S88</f>
        <v>0</v>
      </c>
      <c r="I19" s="9">
        <f>+'24-03-343 Ind. Proy'!T88</f>
        <v>0</v>
      </c>
      <c r="J19" s="9">
        <f>+'24-03-343 Ind. Proy'!U88</f>
        <v>0</v>
      </c>
      <c r="K19" s="9">
        <f>+'24-03-343 Ind. Proy'!V88</f>
        <v>0</v>
      </c>
      <c r="L19" s="9">
        <f>+'24-03-343 Ind. Proy'!W88</f>
        <v>0</v>
      </c>
      <c r="M19" s="9">
        <f>+'24-03-343 Ind. Proy'!X88</f>
        <v>0</v>
      </c>
      <c r="N19" s="9">
        <f>+'24-03-343 Ind. Proy'!Y88</f>
        <v>0</v>
      </c>
      <c r="O19" s="9">
        <f>+'24-03-343 Ind. Proy'!Z88</f>
        <v>0</v>
      </c>
      <c r="P19" s="9">
        <f>+'24-03-343 Ind. Proy'!AA88</f>
        <v>0</v>
      </c>
      <c r="Q19" s="9">
        <f>+'24-03-343 Ind. Proy'!AB88</f>
        <v>0</v>
      </c>
      <c r="R19" s="9">
        <f>+'24-03-343 Ind. Proy'!AC88</f>
        <v>0</v>
      </c>
      <c r="S19" s="9">
        <f>+'24-03-343 Ind. Proy'!AD88</f>
        <v>50200000</v>
      </c>
      <c r="T19" s="9">
        <f>+'24-03-343 Ind. Proy'!AE88</f>
        <v>0</v>
      </c>
      <c r="U19" s="9">
        <f>+'24-03-343 Ind. Proy'!AF88</f>
        <v>0</v>
      </c>
      <c r="V19" s="9">
        <f>+'24-03-343 Ind. Proy'!AG88</f>
        <v>50200000</v>
      </c>
      <c r="W19" s="9">
        <f>+'24-03-343 Ind. Proy'!AH88</f>
        <v>50200000</v>
      </c>
      <c r="X19" s="109">
        <f>+'24-03-343 Ind. Proy'!AI81</f>
        <v>1</v>
      </c>
      <c r="Y19" s="109">
        <f>+'24-03-343 Ind. Proy'!AJ88</f>
        <v>1.4758715671266671E-2</v>
      </c>
    </row>
    <row r="20" spans="1:25" ht="24.75" customHeight="1" x14ac:dyDescent="0.25">
      <c r="A20" s="44" t="s">
        <v>70</v>
      </c>
      <c r="B20" s="9">
        <f>+'24-03-343 Ind. Proy'!J92</f>
        <v>85200000</v>
      </c>
      <c r="C20" s="9">
        <f>+'24-03-343 Ind. Proy'!K92</f>
        <v>85200000</v>
      </c>
      <c r="D20" s="9">
        <f>+'24-03-343 Ind. Proy'!M92</f>
        <v>0</v>
      </c>
      <c r="E20" s="9">
        <f>+'24-03-343 Ind. Proy'!N92</f>
        <v>0</v>
      </c>
      <c r="F20" s="9">
        <f>+'24-03-343 Ind. Proy'!O92</f>
        <v>0</v>
      </c>
      <c r="G20" s="9">
        <f>+'24-03-343 Ind. Proy'!R92</f>
        <v>0</v>
      </c>
      <c r="H20" s="9">
        <f>+'24-03-343 Ind. Proy'!S92</f>
        <v>0</v>
      </c>
      <c r="I20" s="9">
        <f>+'24-03-343 Ind. Proy'!T92</f>
        <v>0</v>
      </c>
      <c r="J20" s="9">
        <f>+'24-03-343 Ind. Proy'!U92</f>
        <v>0</v>
      </c>
      <c r="K20" s="9">
        <f>+'24-03-343 Ind. Proy'!V92</f>
        <v>0</v>
      </c>
      <c r="L20" s="9">
        <f>+'24-03-343 Ind. Proy'!W92</f>
        <v>0</v>
      </c>
      <c r="M20" s="9">
        <f>+'24-03-343 Ind. Proy'!X92</f>
        <v>0</v>
      </c>
      <c r="N20" s="9">
        <f>+'24-03-343 Ind. Proy'!Y92</f>
        <v>0</v>
      </c>
      <c r="O20" s="9">
        <f>+'24-03-343 Ind. Proy'!Z92</f>
        <v>0</v>
      </c>
      <c r="P20" s="9">
        <f>+'24-03-343 Ind. Proy'!AA92</f>
        <v>0</v>
      </c>
      <c r="Q20" s="9">
        <f>+'24-03-343 Ind. Proy'!AB92</f>
        <v>0</v>
      </c>
      <c r="R20" s="9">
        <f>+'24-03-343 Ind. Proy'!AC92</f>
        <v>0</v>
      </c>
      <c r="S20" s="9">
        <f>+'24-03-343 Ind. Proy'!AD92</f>
        <v>0</v>
      </c>
      <c r="T20" s="9">
        <f>+'24-03-343 Ind. Proy'!AE92</f>
        <v>0</v>
      </c>
      <c r="U20" s="9">
        <f>+'24-03-343 Ind. Proy'!AF92</f>
        <v>85200000</v>
      </c>
      <c r="V20" s="9">
        <f>+'24-03-343 Ind. Proy'!AG92</f>
        <v>85200000</v>
      </c>
      <c r="W20" s="9">
        <f>+'24-03-343 Ind. Proy'!AH92</f>
        <v>85200000</v>
      </c>
      <c r="X20" s="109">
        <f>+'24-03-343 Ind. Proy'!AI92</f>
        <v>1</v>
      </c>
      <c r="Y20" s="109">
        <f>+'24-03-343 Ind. Proy'!AJ92</f>
        <v>2.5048656876333075E-2</v>
      </c>
    </row>
    <row r="21" spans="1:25" ht="24.75" customHeight="1" x14ac:dyDescent="0.25">
      <c r="A21" s="44" t="s">
        <v>72</v>
      </c>
      <c r="B21" s="9">
        <f>+'24-03-343 Ind. Proy'!J97</f>
        <v>175250000</v>
      </c>
      <c r="C21" s="9">
        <f>+'24-03-343 Ind. Proy'!K97</f>
        <v>175250000</v>
      </c>
      <c r="D21" s="9">
        <f>+'24-03-343 Ind. Proy'!M97</f>
        <v>0</v>
      </c>
      <c r="E21" s="9">
        <f>+'24-03-343 Ind. Proy'!N97</f>
        <v>0</v>
      </c>
      <c r="F21" s="9">
        <f>+'24-03-343 Ind. Proy'!O97</f>
        <v>0</v>
      </c>
      <c r="G21" s="9">
        <f>+'24-03-343 Ind. Proy'!R97</f>
        <v>0</v>
      </c>
      <c r="H21" s="9">
        <f>+'24-03-343 Ind. Proy'!S97</f>
        <v>0</v>
      </c>
      <c r="I21" s="9">
        <f>+'24-03-343 Ind. Proy'!T97</f>
        <v>0</v>
      </c>
      <c r="J21" s="9">
        <f>+'24-03-343 Ind. Proy'!U97</f>
        <v>0</v>
      </c>
      <c r="K21" s="9">
        <f>+'24-03-343 Ind. Proy'!V97</f>
        <v>0</v>
      </c>
      <c r="L21" s="9">
        <f>+'24-03-343 Ind. Proy'!W97</f>
        <v>0</v>
      </c>
      <c r="M21" s="9">
        <f>+'24-03-343 Ind. Proy'!X97</f>
        <v>0</v>
      </c>
      <c r="N21" s="9">
        <f>+'24-03-343 Ind. Proy'!Y97</f>
        <v>0</v>
      </c>
      <c r="O21" s="9">
        <f>+'24-03-343 Ind. Proy'!Z97</f>
        <v>0</v>
      </c>
      <c r="P21" s="9">
        <f>+'24-03-343 Ind. Proy'!AA97</f>
        <v>0</v>
      </c>
      <c r="Q21" s="9">
        <f>+'24-03-343 Ind. Proy'!AB97</f>
        <v>0</v>
      </c>
      <c r="R21" s="9">
        <f>+'24-03-343 Ind. Proy'!AC97</f>
        <v>0</v>
      </c>
      <c r="S21" s="9">
        <f>+'24-03-343 Ind. Proy'!AD97</f>
        <v>0</v>
      </c>
      <c r="T21" s="9">
        <f>+'24-03-343 Ind. Proy'!AE97</f>
        <v>104700000</v>
      </c>
      <c r="U21" s="9">
        <f>+'24-03-343 Ind. Proy'!AF97</f>
        <v>70550000</v>
      </c>
      <c r="V21" s="9">
        <f>+'24-03-343 Ind. Proy'!AG97</f>
        <v>175250000</v>
      </c>
      <c r="W21" s="9">
        <f>+'24-03-343 Ind. Proy'!AH97</f>
        <v>175250000</v>
      </c>
      <c r="X21" s="109">
        <f>+'24-03-343 Ind. Proy'!AI97</f>
        <v>1</v>
      </c>
      <c r="Y21" s="109">
        <f>+'24-03-343 Ind. Proy'!AJ97</f>
        <v>5.1523205605368209E-2</v>
      </c>
    </row>
    <row r="22" spans="1:25" ht="24.75" customHeight="1" x14ac:dyDescent="0.25">
      <c r="A22" s="44" t="s">
        <v>617</v>
      </c>
      <c r="B22" s="9">
        <f>+'24-03-343 Ind. Proy'!J101</f>
        <v>65200000</v>
      </c>
      <c r="C22" s="9">
        <f>+'24-03-343 Ind. Proy'!K101</f>
        <v>65200000</v>
      </c>
      <c r="D22" s="9">
        <f>+'24-03-343 Ind. Proy'!N101</f>
        <v>0</v>
      </c>
      <c r="E22" s="9">
        <f>+'24-03-343 Ind. Proy'!O101</f>
        <v>0</v>
      </c>
      <c r="F22" s="9">
        <f>+'24-03-343 Ind. Proy'!P101</f>
        <v>0</v>
      </c>
      <c r="G22" s="9">
        <f>+'24-03-343 Ind. Proy'!Q101</f>
        <v>0</v>
      </c>
      <c r="H22" s="9">
        <f>+'24-03-343 Ind. Proy'!R101</f>
        <v>0</v>
      </c>
      <c r="I22" s="9">
        <f>+'24-03-343 Ind. Proy'!S101</f>
        <v>0</v>
      </c>
      <c r="J22" s="9">
        <f>+'24-03-343 Ind. Proy'!T101</f>
        <v>0</v>
      </c>
      <c r="K22" s="9">
        <f>+'24-03-343 Ind. Proy'!U101</f>
        <v>0</v>
      </c>
      <c r="L22" s="9">
        <f>+'24-03-343 Ind. Proy'!V101</f>
        <v>0</v>
      </c>
      <c r="M22" s="9">
        <f>+'24-03-343 Ind. Proy'!W101</f>
        <v>0</v>
      </c>
      <c r="N22" s="9">
        <f>+'24-03-343 Ind. Proy'!X101</f>
        <v>0</v>
      </c>
      <c r="O22" s="9">
        <f>+'24-03-343 Ind. Proy'!Y101</f>
        <v>0</v>
      </c>
      <c r="P22" s="9">
        <f>+'24-03-343 Ind. Proy'!Z101</f>
        <v>0</v>
      </c>
      <c r="Q22" s="9">
        <f>+'24-03-343 Ind. Proy'!AA101</f>
        <v>0</v>
      </c>
      <c r="R22" s="9">
        <f>+'24-03-343 Ind. Proy'!AB101</f>
        <v>0</v>
      </c>
      <c r="S22" s="9">
        <f>+'24-03-343 Ind. Proy'!AC101</f>
        <v>0</v>
      </c>
      <c r="T22" s="9">
        <f>+'24-03-343 Ind. Proy'!AD101</f>
        <v>0</v>
      </c>
      <c r="U22" s="9">
        <f>+'24-03-343 Ind. Proy'!AE101</f>
        <v>0</v>
      </c>
      <c r="V22" s="9">
        <f>+'24-03-343 Ind. Proy'!AF101</f>
        <v>65200000</v>
      </c>
      <c r="W22" s="9">
        <f>+'24-03-343 Ind. Proy'!AH101</f>
        <v>65200000</v>
      </c>
      <c r="X22" s="109">
        <f>+'24-03-343 Ind. Proy'!AI101</f>
        <v>1</v>
      </c>
      <c r="Y22" s="109">
        <f>+'24-03-343 Ind. Proy'!AJ98</f>
        <v>0</v>
      </c>
    </row>
    <row r="23" spans="1:25" ht="24.75" customHeight="1" x14ac:dyDescent="0.25">
      <c r="A23" s="44" t="s">
        <v>74</v>
      </c>
      <c r="B23" s="9">
        <f>+'24-03-343 Ind. Proy'!J118</f>
        <v>1044468658</v>
      </c>
      <c r="C23" s="9">
        <f>+'24-03-343 Ind. Proy'!K118</f>
        <v>1044342886</v>
      </c>
      <c r="D23" s="9">
        <f>+'24-03-343 Ind. Proy'!M99</f>
        <v>0</v>
      </c>
      <c r="E23" s="9">
        <f>+'24-03-343 Ind. Proy'!N99</f>
        <v>0</v>
      </c>
      <c r="F23" s="9">
        <f>+'24-03-343 Ind. Proy'!O99</f>
        <v>0</v>
      </c>
      <c r="G23" s="9">
        <f>+'24-03-343 Ind. Proy'!R118</f>
        <v>0</v>
      </c>
      <c r="H23" s="9">
        <f>+'24-03-343 Ind. Proy'!S118</f>
        <v>0</v>
      </c>
      <c r="I23" s="9">
        <f>+'24-03-343 Ind. Proy'!T118</f>
        <v>0</v>
      </c>
      <c r="J23" s="9">
        <f>+'24-03-343 Ind. Proy'!U118</f>
        <v>0</v>
      </c>
      <c r="K23" s="9">
        <f>+'24-03-343 Ind. Proy'!V118</f>
        <v>0</v>
      </c>
      <c r="L23" s="9">
        <f>+'24-03-343 Ind. Proy'!W118</f>
        <v>20962</v>
      </c>
      <c r="M23" s="9">
        <f>+'24-03-343 Ind. Proy'!X118</f>
        <v>0</v>
      </c>
      <c r="N23" s="9">
        <f>+'24-03-343 Ind. Proy'!Y118</f>
        <v>20962</v>
      </c>
      <c r="O23" s="9">
        <f>+'24-03-343 Ind. Proy'!Z118</f>
        <v>0</v>
      </c>
      <c r="P23" s="9">
        <f>+'24-03-343 Ind. Proy'!AA118</f>
        <v>0</v>
      </c>
      <c r="Q23" s="9">
        <f>+'24-03-343 Ind. Proy'!AB118</f>
        <v>617615553</v>
      </c>
      <c r="R23" s="9">
        <f>+'24-03-343 Ind. Proy'!AC118</f>
        <v>617615553</v>
      </c>
      <c r="S23" s="9">
        <f>+'24-03-343 Ind. Proy'!AD118</f>
        <v>97013334</v>
      </c>
      <c r="T23" s="9">
        <f>+'24-03-343 Ind. Proy'!AE118</f>
        <v>185991555</v>
      </c>
      <c r="U23" s="9">
        <f>+'24-03-343 Ind. Proy'!AF118</f>
        <v>143701482</v>
      </c>
      <c r="V23" s="566">
        <f>+'24-03-343 Ind. Proy'!AG118</f>
        <v>426706371</v>
      </c>
      <c r="W23" s="566">
        <f>+'24-03-343 Ind. Proy'!AH118</f>
        <v>1044342886</v>
      </c>
      <c r="X23" s="109">
        <f>+'24-03-343 Ind. Proy'!AI118</f>
        <v>0.99987958279165523</v>
      </c>
      <c r="Y23" s="109">
        <f>+'24-03-343 Ind. Proy'!AJ101</f>
        <v>1.9168690473437985E-2</v>
      </c>
    </row>
    <row r="24" spans="1:25" ht="24.75" customHeight="1" x14ac:dyDescent="0.25">
      <c r="A24" s="45" t="s">
        <v>76</v>
      </c>
      <c r="B24" s="9">
        <f>+'24-03-343 Ind. Proy'!J122</f>
        <v>88553109</v>
      </c>
      <c r="C24" s="9">
        <f>+'24-03-343 Ind. Proy'!K122</f>
        <v>41508932</v>
      </c>
      <c r="D24" s="9">
        <f>+'24-03-343 Ind. Proy'!M122</f>
        <v>0</v>
      </c>
      <c r="E24" s="9">
        <f>+'24-03-343 Ind. Proy'!N122</f>
        <v>0</v>
      </c>
      <c r="F24" s="9">
        <f>+'24-03-343 Ind. Proy'!O122</f>
        <v>0</v>
      </c>
      <c r="G24" s="9">
        <f>+'24-03-343 Ind. Proy'!R122</f>
        <v>2381936</v>
      </c>
      <c r="H24" s="9">
        <f>+'24-03-343 Ind. Proy'!S122</f>
        <v>4057876</v>
      </c>
      <c r="I24" s="9">
        <f>+'24-03-343 Ind. Proy'!T122</f>
        <v>3194381</v>
      </c>
      <c r="J24" s="9">
        <f>+'24-03-343 Ind. Proy'!U122</f>
        <v>9634193</v>
      </c>
      <c r="K24" s="9">
        <f>+'24-03-343 Ind. Proy'!V122</f>
        <v>2505972</v>
      </c>
      <c r="L24" s="9">
        <f>+'24-03-343 Ind. Proy'!W122</f>
        <v>2381936</v>
      </c>
      <c r="M24" s="9">
        <f>+'24-03-343 Ind. Proy'!X122</f>
        <v>2381936</v>
      </c>
      <c r="N24" s="9">
        <f>+'24-03-343 Ind. Proy'!Y122</f>
        <v>7269844</v>
      </c>
      <c r="O24" s="9">
        <f>+'24-03-343 Ind. Proy'!Z122</f>
        <v>3807107</v>
      </c>
      <c r="P24" s="9">
        <f>+'24-03-343 Ind. Proy'!AA122</f>
        <v>2527234</v>
      </c>
      <c r="Q24" s="9">
        <f>+'24-03-343 Ind. Proy'!AB122</f>
        <v>3145476</v>
      </c>
      <c r="R24" s="9">
        <f>+'24-03-343 Ind. Proy'!AC122</f>
        <v>9479817</v>
      </c>
      <c r="S24" s="9">
        <f>+'24-03-343 Ind. Proy'!AD122</f>
        <v>2527234</v>
      </c>
      <c r="T24" s="9">
        <f>+'24-03-343 Ind. Proy'!AE122</f>
        <v>4119454</v>
      </c>
      <c r="U24" s="9">
        <f>+'24-03-343 Ind. Proy'!AF122</f>
        <v>4051700</v>
      </c>
      <c r="V24" s="9">
        <f>+'24-03-343 Ind. Proy'!AG122</f>
        <v>10698388</v>
      </c>
      <c r="W24" s="9">
        <f>+'24-03-343 Ind. Proy'!AH122</f>
        <v>37082242</v>
      </c>
      <c r="X24" s="109">
        <f>+'24-03-343 Ind. Proy'!AI122</f>
        <v>0.41875708734291872</v>
      </c>
      <c r="Y24" s="109">
        <f>+'24-03-343 Ind. Proy'!AJ122</f>
        <v>1.0902116855201257E-2</v>
      </c>
    </row>
    <row r="25" spans="1:25" ht="20.45" customHeight="1" x14ac:dyDescent="0.25">
      <c r="A25" s="537" t="s">
        <v>1393</v>
      </c>
      <c r="B25" s="222">
        <f>SUM(B8:B24)</f>
        <v>3453267000</v>
      </c>
      <c r="C25" s="222">
        <f t="shared" ref="C25:W25" si="0">SUM(C8:C24)</f>
        <v>3405806669</v>
      </c>
      <c r="D25" s="222">
        <f t="shared" si="0"/>
        <v>0</v>
      </c>
      <c r="E25" s="222">
        <f t="shared" si="0"/>
        <v>0</v>
      </c>
      <c r="F25" s="222">
        <f t="shared" si="0"/>
        <v>0</v>
      </c>
      <c r="G25" s="222">
        <f t="shared" si="0"/>
        <v>2381936</v>
      </c>
      <c r="H25" s="222">
        <f t="shared" si="0"/>
        <v>4057876</v>
      </c>
      <c r="I25" s="222">
        <f t="shared" si="0"/>
        <v>3194381</v>
      </c>
      <c r="J25" s="222">
        <f t="shared" si="0"/>
        <v>9634193</v>
      </c>
      <c r="K25" s="222">
        <f t="shared" si="0"/>
        <v>2600300</v>
      </c>
      <c r="L25" s="222">
        <f t="shared" si="0"/>
        <v>2507708</v>
      </c>
      <c r="M25" s="222">
        <f t="shared" si="0"/>
        <v>2455302</v>
      </c>
      <c r="N25" s="222">
        <f ca="1">SUM(N8:N24)</f>
        <v>7542348</v>
      </c>
      <c r="O25" s="222">
        <f t="shared" ca="1" si="0"/>
        <v>3807107</v>
      </c>
      <c r="P25" s="222">
        <f t="shared" ca="1" si="0"/>
        <v>2548196</v>
      </c>
      <c r="Q25" s="222">
        <f t="shared" si="0"/>
        <v>935161029</v>
      </c>
      <c r="R25" s="222">
        <f t="shared" si="0"/>
        <v>941516332</v>
      </c>
      <c r="S25" s="222">
        <f t="shared" si="0"/>
        <v>649961530</v>
      </c>
      <c r="T25" s="222">
        <f t="shared" si="0"/>
        <v>462711009</v>
      </c>
      <c r="U25" s="222">
        <f t="shared" si="0"/>
        <v>1201593605</v>
      </c>
      <c r="V25" s="222">
        <f>SUM(V8:V24)</f>
        <v>2442666144</v>
      </c>
      <c r="W25" s="222">
        <f t="shared" si="0"/>
        <v>3401379979</v>
      </c>
      <c r="X25" s="230">
        <f>+'24-03-343 Ind. Proy'!AI123</f>
        <v>0.98497451225173149</v>
      </c>
      <c r="Y25" s="230">
        <f>'24-03-343 Ind. Proy'!AJ123</f>
        <v>1</v>
      </c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C29" s="533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DZ252"/>
  <sheetViews>
    <sheetView topLeftCell="N206" zoomScale="110" zoomScaleNormal="110" workbookViewId="0">
      <selection activeCell="C170" sqref="C170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42" customWidth="1"/>
    <col min="4" max="4" width="10.42578125" style="15" bestFit="1" customWidth="1"/>
    <col min="5" max="5" width="29.140625" style="14" customWidth="1"/>
    <col min="6" max="6" width="24.710937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130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130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130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130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130" ht="17.25" customHeight="1" x14ac:dyDescent="0.25">
      <c r="A5" s="614" t="s">
        <v>1394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615"/>
      <c r="AD5" s="615"/>
      <c r="AE5" s="615"/>
      <c r="AF5" s="615"/>
      <c r="AG5" s="615"/>
      <c r="AH5" s="615"/>
      <c r="AI5" s="615"/>
      <c r="AJ5" s="616"/>
    </row>
    <row r="6" spans="1:130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130" s="11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130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6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130" s="11" customFormat="1" ht="24.75" customHeight="1" outlineLevel="1" x14ac:dyDescent="0.25">
      <c r="A9" s="23">
        <v>1</v>
      </c>
      <c r="B9" s="23"/>
      <c r="C9" s="160"/>
      <c r="D9" s="33"/>
      <c r="E9" s="74"/>
      <c r="F9" s="74"/>
      <c r="G9" s="74"/>
      <c r="H9" s="33"/>
      <c r="I9" s="33"/>
      <c r="J9" s="666"/>
      <c r="K9" s="143"/>
      <c r="L9" s="78"/>
      <c r="M9" s="28"/>
      <c r="N9" s="28"/>
      <c r="O9" s="28"/>
      <c r="P9" s="78"/>
      <c r="Q9" s="78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" si="0">SUM(U9,Y9,AC9,AG9)</f>
        <v>0</v>
      </c>
      <c r="AI9" s="109">
        <f>IF(ISERROR(AH9/J9),0,AH9/J9)</f>
        <v>0</v>
      </c>
      <c r="AJ9" s="109">
        <f>IF(ISERROR(AH9/$AH$235),"-",AH9/$AH$235)</f>
        <v>0</v>
      </c>
    </row>
    <row r="10" spans="1:130" s="232" customFormat="1" ht="12.75" customHeight="1" x14ac:dyDescent="0.25">
      <c r="A10" s="577" t="s">
        <v>47</v>
      </c>
      <c r="B10" s="577"/>
      <c r="C10" s="577"/>
      <c r="D10" s="577"/>
      <c r="E10" s="577"/>
      <c r="F10" s="577"/>
      <c r="G10" s="577"/>
      <c r="H10" s="577"/>
      <c r="I10" s="577"/>
      <c r="J10" s="222">
        <f>SUM(J8)</f>
        <v>0</v>
      </c>
      <c r="K10" s="222">
        <f>SUM(K9:K9)</f>
        <v>0</v>
      </c>
      <c r="L10" s="528"/>
      <c r="M10" s="222">
        <f>SUM(M9:M9)</f>
        <v>0</v>
      </c>
      <c r="N10" s="222">
        <f>SUM(N9:N9)</f>
        <v>0</v>
      </c>
      <c r="O10" s="222">
        <f>SUM(O9:O9)</f>
        <v>0</v>
      </c>
      <c r="P10" s="223"/>
      <c r="Q10" s="538"/>
      <c r="R10" s="222">
        <f t="shared" ref="R10:AH10" si="1">SUM(R9:R9)</f>
        <v>0</v>
      </c>
      <c r="S10" s="222">
        <f t="shared" si="1"/>
        <v>0</v>
      </c>
      <c r="T10" s="222">
        <f t="shared" si="1"/>
        <v>0</v>
      </c>
      <c r="U10" s="222">
        <f t="shared" si="1"/>
        <v>0</v>
      </c>
      <c r="V10" s="222">
        <f t="shared" si="1"/>
        <v>0</v>
      </c>
      <c r="W10" s="222">
        <f t="shared" si="1"/>
        <v>0</v>
      </c>
      <c r="X10" s="222">
        <f t="shared" si="1"/>
        <v>0</v>
      </c>
      <c r="Y10" s="222">
        <f t="shared" si="1"/>
        <v>0</v>
      </c>
      <c r="Z10" s="222">
        <f t="shared" si="1"/>
        <v>0</v>
      </c>
      <c r="AA10" s="222">
        <f t="shared" si="1"/>
        <v>0</v>
      </c>
      <c r="AB10" s="222">
        <f>SUM(AB9:AB9)</f>
        <v>0</v>
      </c>
      <c r="AC10" s="222">
        <f t="shared" si="1"/>
        <v>0</v>
      </c>
      <c r="AD10" s="222">
        <f t="shared" si="1"/>
        <v>0</v>
      </c>
      <c r="AE10" s="222">
        <f t="shared" si="1"/>
        <v>0</v>
      </c>
      <c r="AF10" s="222">
        <f t="shared" si="1"/>
        <v>0</v>
      </c>
      <c r="AG10" s="222">
        <f t="shared" si="1"/>
        <v>0</v>
      </c>
      <c r="AH10" s="222">
        <f t="shared" si="1"/>
        <v>0</v>
      </c>
      <c r="AI10" s="230">
        <f>IF(ISERROR(AH10/J10),0,AH10/J10)</f>
        <v>0</v>
      </c>
      <c r="AJ10" s="230">
        <f>IF(ISERROR(AH10/$AH$235),0,AH10/$AH$235)</f>
        <v>0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</row>
    <row r="11" spans="1:130" ht="12.75" customHeight="1" x14ac:dyDescent="0.25">
      <c r="A11" s="668" t="s">
        <v>48</v>
      </c>
      <c r="B11" s="668"/>
      <c r="C11" s="668"/>
      <c r="D11" s="668"/>
      <c r="E11" s="668"/>
      <c r="F11" s="16"/>
      <c r="G11" s="5"/>
      <c r="H11" s="17"/>
      <c r="I11" s="17"/>
      <c r="J11" s="665">
        <v>41310000</v>
      </c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08"/>
      <c r="AJ11" s="108"/>
    </row>
    <row r="12" spans="1:130" s="11" customFormat="1" ht="24.75" customHeight="1" outlineLevel="1" x14ac:dyDescent="0.25">
      <c r="A12" s="23">
        <v>1</v>
      </c>
      <c r="B12" s="23"/>
      <c r="C12" s="176" t="s">
        <v>1130</v>
      </c>
      <c r="D12" s="138">
        <v>44790</v>
      </c>
      <c r="E12" s="158" t="s">
        <v>159</v>
      </c>
      <c r="F12" s="74" t="s">
        <v>1395</v>
      </c>
      <c r="G12" s="176" t="s">
        <v>1258</v>
      </c>
      <c r="H12" s="33"/>
      <c r="I12" s="33"/>
      <c r="J12" s="666"/>
      <c r="K12" s="76">
        <v>15390000</v>
      </c>
      <c r="L12" s="78"/>
      <c r="M12" s="28"/>
      <c r="N12" s="28"/>
      <c r="O12" s="28"/>
      <c r="P12" s="78"/>
      <c r="Q12" s="78"/>
      <c r="R12" s="28"/>
      <c r="S12" s="28"/>
      <c r="T12" s="28"/>
      <c r="U12" s="29">
        <f>SUM(R12:T12)</f>
        <v>0</v>
      </c>
      <c r="V12" s="28"/>
      <c r="W12" s="28"/>
      <c r="X12" s="28"/>
      <c r="Y12" s="29">
        <f>SUM(V12:X12)</f>
        <v>0</v>
      </c>
      <c r="Z12" s="28"/>
      <c r="AA12" s="28"/>
      <c r="AB12" s="28"/>
      <c r="AC12" s="29">
        <f>SUM(Z12:AB12)</f>
        <v>0</v>
      </c>
      <c r="AD12" s="76">
        <v>15390000</v>
      </c>
      <c r="AE12" s="143"/>
      <c r="AF12" s="28"/>
      <c r="AG12" s="29">
        <f>SUM(AD12:AF12)</f>
        <v>15390000</v>
      </c>
      <c r="AH12" s="29">
        <f t="shared" ref="AH12:AH14" si="2">SUM(U12,Y12,AC12,AG12)</f>
        <v>15390000</v>
      </c>
      <c r="AI12" s="109">
        <f>IF(ISERROR(AH12/$J$11),0,AH12/$J$11)</f>
        <v>0.37254901960784315</v>
      </c>
      <c r="AJ12" s="109">
        <f>IF(ISERROR(AH12/$AH$235),"-",AH12/$AH$235)</f>
        <v>4.7623497724655107E-3</v>
      </c>
    </row>
    <row r="13" spans="1:130" s="11" customFormat="1" ht="24.75" customHeight="1" outlineLevel="1" x14ac:dyDescent="0.25">
      <c r="A13" s="23">
        <v>2</v>
      </c>
      <c r="B13" s="23"/>
      <c r="C13" s="176" t="s">
        <v>1396</v>
      </c>
      <c r="D13" s="138">
        <v>44790</v>
      </c>
      <c r="E13" s="158" t="s">
        <v>769</v>
      </c>
      <c r="F13" s="74" t="s">
        <v>1395</v>
      </c>
      <c r="G13" s="176" t="s">
        <v>1258</v>
      </c>
      <c r="H13" s="33"/>
      <c r="I13" s="33"/>
      <c r="J13" s="666"/>
      <c r="K13" s="76">
        <v>12150000</v>
      </c>
      <c r="L13" s="78"/>
      <c r="M13" s="28"/>
      <c r="N13" s="28"/>
      <c r="O13" s="28"/>
      <c r="P13" s="154"/>
      <c r="Q13" s="154"/>
      <c r="R13" s="28"/>
      <c r="S13" s="28"/>
      <c r="T13" s="28"/>
      <c r="U13" s="29">
        <f t="shared" ref="U13:U14" si="3">SUM(R13:T13)</f>
        <v>0</v>
      </c>
      <c r="V13" s="28"/>
      <c r="W13" s="28"/>
      <c r="X13" s="28"/>
      <c r="Y13" s="29">
        <f t="shared" ref="Y13:Y14" si="4">SUM(V13:X13)</f>
        <v>0</v>
      </c>
      <c r="Z13" s="28"/>
      <c r="AA13" s="28"/>
      <c r="AB13" s="28"/>
      <c r="AC13" s="29">
        <f t="shared" ref="AC13:AC14" si="5">SUM(Z13:AB13)</f>
        <v>0</v>
      </c>
      <c r="AD13" s="76">
        <v>12150000</v>
      </c>
      <c r="AE13" s="144"/>
      <c r="AF13" s="28"/>
      <c r="AG13" s="29">
        <f t="shared" ref="AG13:AG14" si="6">SUM(AD13:AF13)</f>
        <v>12150000</v>
      </c>
      <c r="AH13" s="29">
        <f t="shared" si="2"/>
        <v>12150000</v>
      </c>
      <c r="AI13" s="109">
        <f t="shared" ref="AI13:AI14" si="7">IF(ISERROR(AH13/$J$11),0,AH13/$J$11)</f>
        <v>0.29411764705882354</v>
      </c>
      <c r="AJ13" s="109">
        <f>IF(ISERROR(AH13/$AH$235),"-",AH13/$AH$235)</f>
        <v>3.7597498203675085E-3</v>
      </c>
    </row>
    <row r="14" spans="1:130" s="11" customFormat="1" ht="24.75" customHeight="1" outlineLevel="1" x14ac:dyDescent="0.25">
      <c r="A14" s="23">
        <v>3</v>
      </c>
      <c r="B14" s="23"/>
      <c r="C14" s="176" t="s">
        <v>1397</v>
      </c>
      <c r="D14" s="138">
        <v>44790</v>
      </c>
      <c r="E14" s="158" t="s">
        <v>771</v>
      </c>
      <c r="F14" s="74" t="s">
        <v>1395</v>
      </c>
      <c r="G14" s="176" t="s">
        <v>1258</v>
      </c>
      <c r="H14" s="33"/>
      <c r="I14" s="33"/>
      <c r="J14" s="704"/>
      <c r="K14" s="76">
        <v>13770000</v>
      </c>
      <c r="L14" s="78"/>
      <c r="M14" s="28"/>
      <c r="N14" s="28"/>
      <c r="O14" s="28"/>
      <c r="P14" s="154"/>
      <c r="Q14" s="154"/>
      <c r="R14" s="28"/>
      <c r="S14" s="28"/>
      <c r="T14" s="28"/>
      <c r="U14" s="29">
        <f t="shared" si="3"/>
        <v>0</v>
      </c>
      <c r="V14" s="28"/>
      <c r="W14" s="28"/>
      <c r="X14" s="28"/>
      <c r="Y14" s="29">
        <f t="shared" si="4"/>
        <v>0</v>
      </c>
      <c r="Z14" s="28"/>
      <c r="AA14" s="28"/>
      <c r="AB14" s="28"/>
      <c r="AC14" s="29">
        <f t="shared" si="5"/>
        <v>0</v>
      </c>
      <c r="AD14" s="76">
        <v>13770000</v>
      </c>
      <c r="AE14" s="144"/>
      <c r="AF14" s="28"/>
      <c r="AG14" s="29">
        <f t="shared" si="6"/>
        <v>13770000</v>
      </c>
      <c r="AH14" s="29">
        <f t="shared" si="2"/>
        <v>13770000</v>
      </c>
      <c r="AI14" s="109">
        <f t="shared" si="7"/>
        <v>0.33333333333333331</v>
      </c>
      <c r="AJ14" s="109">
        <f>IF(ISERROR(AH14/$AH$235),"-",AH14/$AH$235)</f>
        <v>4.2610497964165094E-3</v>
      </c>
    </row>
    <row r="15" spans="1:130" s="232" customFormat="1" ht="12.75" customHeight="1" x14ac:dyDescent="0.25">
      <c r="A15" s="577" t="s">
        <v>49</v>
      </c>
      <c r="B15" s="577"/>
      <c r="C15" s="577"/>
      <c r="D15" s="577"/>
      <c r="E15" s="577"/>
      <c r="F15" s="577"/>
      <c r="G15" s="577"/>
      <c r="H15" s="577"/>
      <c r="I15" s="577"/>
      <c r="J15" s="222">
        <f>+J11</f>
        <v>41310000</v>
      </c>
      <c r="K15" s="222">
        <f>SUM(K12:K14)</f>
        <v>41310000</v>
      </c>
      <c r="L15" s="528"/>
      <c r="M15" s="222">
        <f>SUM(M12:M14)</f>
        <v>0</v>
      </c>
      <c r="N15" s="222">
        <f>SUM(N12:N14)</f>
        <v>0</v>
      </c>
      <c r="O15" s="222">
        <f>SUM(O12:O14)</f>
        <v>0</v>
      </c>
      <c r="P15" s="223"/>
      <c r="Q15" s="538"/>
      <c r="R15" s="222">
        <f t="shared" ref="R15:AH15" si="8">SUM(R12:R14)</f>
        <v>0</v>
      </c>
      <c r="S15" s="222">
        <f t="shared" si="8"/>
        <v>0</v>
      </c>
      <c r="T15" s="222">
        <f t="shared" si="8"/>
        <v>0</v>
      </c>
      <c r="U15" s="222">
        <f t="shared" si="8"/>
        <v>0</v>
      </c>
      <c r="V15" s="222">
        <f t="shared" si="8"/>
        <v>0</v>
      </c>
      <c r="W15" s="222">
        <f t="shared" si="8"/>
        <v>0</v>
      </c>
      <c r="X15" s="222">
        <f t="shared" si="8"/>
        <v>0</v>
      </c>
      <c r="Y15" s="222">
        <f t="shared" si="8"/>
        <v>0</v>
      </c>
      <c r="Z15" s="222">
        <f t="shared" si="8"/>
        <v>0</v>
      </c>
      <c r="AA15" s="222">
        <f t="shared" si="8"/>
        <v>0</v>
      </c>
      <c r="AB15" s="222">
        <f>SUM(AB12:AB12)</f>
        <v>0</v>
      </c>
      <c r="AC15" s="222">
        <f t="shared" si="8"/>
        <v>0</v>
      </c>
      <c r="AD15" s="222">
        <f t="shared" si="8"/>
        <v>41310000</v>
      </c>
      <c r="AE15" s="222">
        <f t="shared" si="8"/>
        <v>0</v>
      </c>
      <c r="AF15" s="222">
        <f t="shared" si="8"/>
        <v>0</v>
      </c>
      <c r="AG15" s="222">
        <f t="shared" si="8"/>
        <v>41310000</v>
      </c>
      <c r="AH15" s="222">
        <f t="shared" si="8"/>
        <v>41310000</v>
      </c>
      <c r="AI15" s="230">
        <f>IF(ISERROR(AH15/J15),0,AH15/J15)</f>
        <v>1</v>
      </c>
      <c r="AJ15" s="230">
        <f>IF(ISERROR(AH15/$AH$235),0,AH15/$AH$235)</f>
        <v>1.2783149389249529E-2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</row>
    <row r="16" spans="1:130" ht="12.75" customHeight="1" x14ac:dyDescent="0.25">
      <c r="A16" s="668" t="s">
        <v>50</v>
      </c>
      <c r="B16" s="668"/>
      <c r="C16" s="668"/>
      <c r="D16" s="668"/>
      <c r="E16" s="668"/>
      <c r="F16" s="16"/>
      <c r="G16" s="5"/>
      <c r="H16" s="17"/>
      <c r="I16" s="17"/>
      <c r="J16" s="628">
        <v>28350000</v>
      </c>
      <c r="K16" s="7"/>
      <c r="L16" s="18"/>
      <c r="M16" s="19"/>
      <c r="N16" s="19"/>
      <c r="O16" s="263"/>
      <c r="P16" s="151"/>
      <c r="Q16" s="264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83"/>
      <c r="AE16" s="83"/>
      <c r="AF16" s="83"/>
      <c r="AG16" s="83"/>
      <c r="AH16" s="83"/>
      <c r="AI16" s="108"/>
      <c r="AJ16" s="108"/>
    </row>
    <row r="17" spans="1:130" s="11" customFormat="1" ht="24.75" customHeight="1" outlineLevel="1" x14ac:dyDescent="0.25">
      <c r="A17" s="23">
        <v>1</v>
      </c>
      <c r="B17" s="23"/>
      <c r="C17" s="176" t="s">
        <v>728</v>
      </c>
      <c r="D17" s="138">
        <v>44917</v>
      </c>
      <c r="E17" s="158" t="s">
        <v>161</v>
      </c>
      <c r="F17" s="74" t="s">
        <v>1395</v>
      </c>
      <c r="G17" s="176" t="s">
        <v>1258</v>
      </c>
      <c r="H17" s="33"/>
      <c r="I17" s="33"/>
      <c r="J17" s="629"/>
      <c r="K17" s="76">
        <v>13608000</v>
      </c>
      <c r="L17" s="78"/>
      <c r="M17" s="28"/>
      <c r="N17" s="288"/>
      <c r="O17" s="261"/>
      <c r="P17" s="262"/>
      <c r="Q17" s="262"/>
      <c r="R17" s="95"/>
      <c r="S17" s="28"/>
      <c r="T17" s="28"/>
      <c r="U17" s="29">
        <f t="shared" ref="U17:U18" si="9">SUM(R17:T17)</f>
        <v>0</v>
      </c>
      <c r="V17" s="28"/>
      <c r="W17" s="28"/>
      <c r="X17" s="28"/>
      <c r="Y17" s="29">
        <f t="shared" ref="Y17:Y18" si="10">SUM(V17:X17)</f>
        <v>0</v>
      </c>
      <c r="Z17" s="28"/>
      <c r="AA17" s="28"/>
      <c r="AB17" s="28"/>
      <c r="AC17" s="266">
        <f t="shared" ref="AC17:AC18" si="11">SUM(Z17:AB17)</f>
        <v>0</v>
      </c>
      <c r="AD17" s="261"/>
      <c r="AE17" s="466"/>
      <c r="AF17" s="259">
        <v>13608000</v>
      </c>
      <c r="AG17" s="381">
        <f t="shared" ref="AG17" si="12">SUM(AD17:AF17)</f>
        <v>13608000</v>
      </c>
      <c r="AH17" s="340">
        <f t="shared" ref="AH17" si="13">SUM(U17,Y17,AC17,AG17)</f>
        <v>13608000</v>
      </c>
      <c r="AI17" s="465">
        <f>IF(ISERROR(AH17/J16),0,AH17/J16)</f>
        <v>0.48</v>
      </c>
      <c r="AJ17" s="109">
        <f>IF(ISERROR(AH17/$AH$235),"-",AH17/$AH$235)</f>
        <v>4.2109197988116093E-3</v>
      </c>
    </row>
    <row r="18" spans="1:130" s="11" customFormat="1" ht="24.75" customHeight="1" outlineLevel="1" x14ac:dyDescent="0.25">
      <c r="A18" s="23">
        <v>2</v>
      </c>
      <c r="B18" s="23"/>
      <c r="C18" s="176" t="s">
        <v>1398</v>
      </c>
      <c r="D18" s="138">
        <v>44917</v>
      </c>
      <c r="E18" s="158" t="s">
        <v>170</v>
      </c>
      <c r="F18" s="74" t="s">
        <v>1395</v>
      </c>
      <c r="G18" s="176" t="s">
        <v>1258</v>
      </c>
      <c r="H18" s="33"/>
      <c r="I18" s="33"/>
      <c r="J18" s="664"/>
      <c r="K18" s="76">
        <v>14742000</v>
      </c>
      <c r="L18" s="464"/>
      <c r="M18" s="28"/>
      <c r="N18" s="288"/>
      <c r="O18" s="261"/>
      <c r="P18" s="262"/>
      <c r="Q18" s="262"/>
      <c r="R18" s="95"/>
      <c r="S18" s="28"/>
      <c r="T18" s="28"/>
      <c r="U18" s="29">
        <f t="shared" si="9"/>
        <v>0</v>
      </c>
      <c r="V18" s="28"/>
      <c r="W18" s="28"/>
      <c r="X18" s="28"/>
      <c r="Y18" s="29">
        <f t="shared" si="10"/>
        <v>0</v>
      </c>
      <c r="Z18" s="28"/>
      <c r="AA18" s="28"/>
      <c r="AB18" s="28"/>
      <c r="AC18" s="266">
        <f t="shared" si="11"/>
        <v>0</v>
      </c>
      <c r="AD18" s="261"/>
      <c r="AE18" s="466"/>
      <c r="AF18" s="259">
        <v>14742000</v>
      </c>
      <c r="AG18" s="381">
        <f t="shared" ref="AG18" si="14">SUM(AD18:AF18)</f>
        <v>14742000</v>
      </c>
      <c r="AH18" s="340">
        <f t="shared" ref="AH18" si="15">SUM(U18,Y18,AC18,AG18)</f>
        <v>14742000</v>
      </c>
      <c r="AI18" s="465">
        <f>IF(ISERROR(AH18/J16),0,AH18/J16)</f>
        <v>0.52</v>
      </c>
      <c r="AJ18" s="109">
        <f>IF(ISERROR(AH18/$AH$235),"-",AH18/$AH$235)</f>
        <v>4.5618297820459106E-3</v>
      </c>
    </row>
    <row r="19" spans="1:130" s="232" customFormat="1" ht="12.75" customHeight="1" x14ac:dyDescent="0.25">
      <c r="A19" s="577" t="s">
        <v>51</v>
      </c>
      <c r="B19" s="577"/>
      <c r="C19" s="577"/>
      <c r="D19" s="577"/>
      <c r="E19" s="577"/>
      <c r="F19" s="577"/>
      <c r="G19" s="577"/>
      <c r="H19" s="577"/>
      <c r="I19" s="577"/>
      <c r="J19" s="222">
        <f>+J16</f>
        <v>28350000</v>
      </c>
      <c r="K19" s="222">
        <f>SUM(K17:K18)</f>
        <v>28350000</v>
      </c>
      <c r="L19" s="528"/>
      <c r="M19" s="222">
        <f>SUM(M17:M17)</f>
        <v>0</v>
      </c>
      <c r="N19" s="222">
        <f>SUM(N17:N17)</f>
        <v>0</v>
      </c>
      <c r="O19" s="231">
        <f>SUM(O17:O17)</f>
        <v>0</v>
      </c>
      <c r="P19" s="249"/>
      <c r="Q19" s="539"/>
      <c r="R19" s="222">
        <f t="shared" ref="R19:AE19" si="16">SUM(R17:R17)</f>
        <v>0</v>
      </c>
      <c r="S19" s="222">
        <f t="shared" si="16"/>
        <v>0</v>
      </c>
      <c r="T19" s="222">
        <f t="shared" si="16"/>
        <v>0</v>
      </c>
      <c r="U19" s="222">
        <f t="shared" si="16"/>
        <v>0</v>
      </c>
      <c r="V19" s="222">
        <f t="shared" si="16"/>
        <v>0</v>
      </c>
      <c r="W19" s="222">
        <f t="shared" si="16"/>
        <v>0</v>
      </c>
      <c r="X19" s="222">
        <f t="shared" si="16"/>
        <v>0</v>
      </c>
      <c r="Y19" s="222">
        <f t="shared" si="16"/>
        <v>0</v>
      </c>
      <c r="Z19" s="222">
        <f t="shared" si="16"/>
        <v>0</v>
      </c>
      <c r="AA19" s="222">
        <f t="shared" si="16"/>
        <v>0</v>
      </c>
      <c r="AB19" s="222">
        <f>SUM(AB17:AB17)</f>
        <v>0</v>
      </c>
      <c r="AC19" s="222">
        <f t="shared" si="16"/>
        <v>0</v>
      </c>
      <c r="AD19" s="231">
        <f t="shared" si="16"/>
        <v>0</v>
      </c>
      <c r="AE19" s="231">
        <f t="shared" si="16"/>
        <v>0</v>
      </c>
      <c r="AF19" s="231">
        <f>SUM(AF17:AF18)</f>
        <v>28350000</v>
      </c>
      <c r="AG19" s="231">
        <f>SUM(AG17:AG18)</f>
        <v>28350000</v>
      </c>
      <c r="AH19" s="231">
        <f>SUM(AH17:AH18)</f>
        <v>28350000</v>
      </c>
      <c r="AI19" s="230">
        <f>IF(ISERROR(AH19/J19),0,AH19/J19)</f>
        <v>1</v>
      </c>
      <c r="AJ19" s="230">
        <f>IF(ISERROR(AH19/$AH$235),0,AH19/$AH$235)</f>
        <v>8.7727495808575199E-3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</row>
    <row r="20" spans="1:130" ht="12.75" customHeight="1" x14ac:dyDescent="0.25">
      <c r="A20" s="668" t="s">
        <v>52</v>
      </c>
      <c r="B20" s="668"/>
      <c r="C20" s="668"/>
      <c r="D20" s="668"/>
      <c r="E20" s="668"/>
      <c r="F20" s="16"/>
      <c r="G20" s="5"/>
      <c r="H20" s="17"/>
      <c r="I20" s="17"/>
      <c r="J20" s="703">
        <v>154730000</v>
      </c>
      <c r="K20" s="83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130" s="11" customFormat="1" ht="24.75" customHeight="1" outlineLevel="1" x14ac:dyDescent="0.25">
      <c r="A21" s="23">
        <v>1</v>
      </c>
      <c r="B21" s="23"/>
      <c r="C21" s="176" t="s">
        <v>1399</v>
      </c>
      <c r="D21" s="138">
        <v>44819</v>
      </c>
      <c r="E21" s="158" t="s">
        <v>1400</v>
      </c>
      <c r="F21" s="74" t="s">
        <v>1395</v>
      </c>
      <c r="G21" s="176" t="s">
        <v>1258</v>
      </c>
      <c r="H21" s="33"/>
      <c r="I21" s="33"/>
      <c r="J21" s="676"/>
      <c r="K21" s="259">
        <v>9100000</v>
      </c>
      <c r="L21" s="157"/>
      <c r="M21" s="28"/>
      <c r="N21" s="28"/>
      <c r="O21" s="28"/>
      <c r="P21" s="78"/>
      <c r="Q21" s="78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>
        <v>9100000</v>
      </c>
      <c r="AE21" s="143"/>
      <c r="AF21" s="28"/>
      <c r="AG21" s="29">
        <f>SUM(AD21:AF21)</f>
        <v>9100000</v>
      </c>
      <c r="AH21" s="29">
        <f t="shared" ref="AH21:AH34" si="17">SUM(U21,Y21,AC21,AG21)</f>
        <v>9100000</v>
      </c>
      <c r="AI21" s="109">
        <f>IF(ISERROR(AH21/$J$20),0,AH21/$J$20)</f>
        <v>5.8812124345634334E-2</v>
      </c>
      <c r="AJ21" s="109">
        <f t="shared" ref="AJ21:AJ34" si="18">IF(ISERROR(AH21/$AH$235),"-",AH21/$AH$235)</f>
        <v>2.8159443099048829E-3</v>
      </c>
    </row>
    <row r="22" spans="1:130" s="11" customFormat="1" ht="24.75" customHeight="1" outlineLevel="1" x14ac:dyDescent="0.25">
      <c r="A22" s="23">
        <v>2</v>
      </c>
      <c r="B22" s="23"/>
      <c r="C22" s="176" t="s">
        <v>843</v>
      </c>
      <c r="D22" s="138">
        <v>44810</v>
      </c>
      <c r="E22" s="158" t="s">
        <v>1401</v>
      </c>
      <c r="F22" s="74" t="s">
        <v>1395</v>
      </c>
      <c r="G22" s="176" t="s">
        <v>1258</v>
      </c>
      <c r="H22" s="33"/>
      <c r="I22" s="33"/>
      <c r="J22" s="676"/>
      <c r="K22" s="259">
        <v>10500000</v>
      </c>
      <c r="L22" s="157"/>
      <c r="M22" s="28"/>
      <c r="N22" s="28"/>
      <c r="O22" s="28"/>
      <c r="P22" s="154"/>
      <c r="Q22" s="154"/>
      <c r="R22" s="28"/>
      <c r="S22" s="28"/>
      <c r="T22" s="28"/>
      <c r="U22" s="29">
        <f t="shared" ref="U22:U35" si="19">SUM(R22:T22)</f>
        <v>0</v>
      </c>
      <c r="V22" s="28"/>
      <c r="W22" s="28"/>
      <c r="X22" s="28"/>
      <c r="Y22" s="29">
        <f t="shared" ref="Y22:Y35" si="20">SUM(V22:X22)</f>
        <v>0</v>
      </c>
      <c r="Z22" s="28"/>
      <c r="AA22" s="28"/>
      <c r="AB22" s="28"/>
      <c r="AC22" s="29">
        <f t="shared" ref="AC22:AC34" si="21">SUM(Z22:AB22)</f>
        <v>0</v>
      </c>
      <c r="AD22" s="28"/>
      <c r="AE22" s="28">
        <v>10500000</v>
      </c>
      <c r="AF22" s="28"/>
      <c r="AG22" s="29">
        <f t="shared" ref="AG22:AG34" si="22">SUM(AD22:AF22)</f>
        <v>10500000</v>
      </c>
      <c r="AH22" s="29">
        <f t="shared" si="17"/>
        <v>10500000</v>
      </c>
      <c r="AI22" s="109">
        <f t="shared" ref="AI22:AI34" si="23">IF(ISERROR(AH22/$J$20),0,AH22/$J$20)</f>
        <v>6.7860143475731924E-2</v>
      </c>
      <c r="AJ22" s="109">
        <f t="shared" si="18"/>
        <v>3.249166511428711E-3</v>
      </c>
    </row>
    <row r="23" spans="1:130" ht="24.75" customHeight="1" outlineLevel="1" x14ac:dyDescent="0.25">
      <c r="A23" s="23">
        <v>3</v>
      </c>
      <c r="B23" s="23"/>
      <c r="C23" s="176" t="s">
        <v>1402</v>
      </c>
      <c r="D23" s="138">
        <v>44810</v>
      </c>
      <c r="E23" s="158" t="s">
        <v>1403</v>
      </c>
      <c r="F23" s="74" t="s">
        <v>1395</v>
      </c>
      <c r="G23" s="176" t="s">
        <v>1258</v>
      </c>
      <c r="H23" s="33"/>
      <c r="I23" s="33"/>
      <c r="J23" s="676"/>
      <c r="K23" s="259">
        <v>7000000</v>
      </c>
      <c r="L23" s="157"/>
      <c r="M23" s="28"/>
      <c r="N23" s="28"/>
      <c r="O23" s="28"/>
      <c r="P23" s="154"/>
      <c r="Q23" s="154"/>
      <c r="R23" s="28"/>
      <c r="S23" s="28"/>
      <c r="T23" s="28"/>
      <c r="U23" s="29">
        <f t="shared" si="19"/>
        <v>0</v>
      </c>
      <c r="V23" s="28"/>
      <c r="W23" s="28"/>
      <c r="X23" s="28"/>
      <c r="Y23" s="29">
        <f t="shared" si="20"/>
        <v>0</v>
      </c>
      <c r="Z23" s="28"/>
      <c r="AA23" s="28"/>
      <c r="AB23" s="28"/>
      <c r="AC23" s="29">
        <f t="shared" si="21"/>
        <v>0</v>
      </c>
      <c r="AD23" s="28">
        <v>7000000</v>
      </c>
      <c r="AE23" s="28"/>
      <c r="AF23" s="28"/>
      <c r="AG23" s="29">
        <f t="shared" si="22"/>
        <v>7000000</v>
      </c>
      <c r="AH23" s="29">
        <f t="shared" si="17"/>
        <v>7000000</v>
      </c>
      <c r="AI23" s="109">
        <f t="shared" si="23"/>
        <v>4.5240095650487949E-2</v>
      </c>
      <c r="AJ23" s="109">
        <f t="shared" si="18"/>
        <v>2.1661110076191406E-3</v>
      </c>
    </row>
    <row r="24" spans="1:130" ht="24.75" customHeight="1" outlineLevel="1" x14ac:dyDescent="0.25">
      <c r="A24" s="23">
        <v>4</v>
      </c>
      <c r="B24" s="23"/>
      <c r="C24" s="176" t="s">
        <v>801</v>
      </c>
      <c r="D24" s="138">
        <v>44810</v>
      </c>
      <c r="E24" s="158" t="s">
        <v>1404</v>
      </c>
      <c r="F24" s="74" t="s">
        <v>1395</v>
      </c>
      <c r="G24" s="176" t="s">
        <v>1258</v>
      </c>
      <c r="H24" s="33"/>
      <c r="I24" s="33"/>
      <c r="J24" s="676"/>
      <c r="K24" s="259">
        <v>13770000</v>
      </c>
      <c r="L24" s="157"/>
      <c r="M24" s="28"/>
      <c r="N24" s="28"/>
      <c r="O24" s="28"/>
      <c r="P24" s="154"/>
      <c r="Q24" s="154"/>
      <c r="R24" s="28"/>
      <c r="S24" s="28"/>
      <c r="T24" s="28"/>
      <c r="U24" s="29">
        <f t="shared" ref="U24:U29" si="24">SUM(R24:T24)</f>
        <v>0</v>
      </c>
      <c r="V24" s="28"/>
      <c r="W24" s="28"/>
      <c r="X24" s="28"/>
      <c r="Y24" s="29">
        <f t="shared" ref="Y24:Y29" si="25">SUM(V24:X24)</f>
        <v>0</v>
      </c>
      <c r="Z24" s="28"/>
      <c r="AA24" s="28"/>
      <c r="AB24" s="28"/>
      <c r="AC24" s="29">
        <f t="shared" ref="AC24:AC29" si="26">SUM(Z24:AB24)</f>
        <v>0</v>
      </c>
      <c r="AD24" s="28"/>
      <c r="AE24" s="28">
        <v>13770000</v>
      </c>
      <c r="AF24" s="28"/>
      <c r="AG24" s="29">
        <f t="shared" ref="AG24:AG29" si="27">SUM(AD24:AF24)</f>
        <v>13770000</v>
      </c>
      <c r="AH24" s="29">
        <f t="shared" ref="AH24:AH29" si="28">SUM(U24,Y24,AC24,AG24)</f>
        <v>13770000</v>
      </c>
      <c r="AI24" s="109">
        <f t="shared" si="23"/>
        <v>8.8993731015317004E-2</v>
      </c>
      <c r="AJ24" s="109">
        <f t="shared" si="18"/>
        <v>4.2610497964165094E-3</v>
      </c>
    </row>
    <row r="25" spans="1:130" ht="24.75" customHeight="1" outlineLevel="1" x14ac:dyDescent="0.25">
      <c r="A25" s="23">
        <v>5</v>
      </c>
      <c r="B25" s="23"/>
      <c r="C25" s="176" t="s">
        <v>1405</v>
      </c>
      <c r="D25" s="138">
        <v>44810</v>
      </c>
      <c r="E25" s="158" t="s">
        <v>1406</v>
      </c>
      <c r="F25" s="74" t="s">
        <v>1395</v>
      </c>
      <c r="G25" s="176" t="s">
        <v>1258</v>
      </c>
      <c r="H25" s="33"/>
      <c r="I25" s="33"/>
      <c r="J25" s="676"/>
      <c r="K25" s="259">
        <v>7700000</v>
      </c>
      <c r="L25" s="157"/>
      <c r="M25" s="28"/>
      <c r="N25" s="28"/>
      <c r="O25" s="28"/>
      <c r="P25" s="154"/>
      <c r="Q25" s="154"/>
      <c r="R25" s="28"/>
      <c r="S25" s="28"/>
      <c r="T25" s="28"/>
      <c r="U25" s="29">
        <f t="shared" si="24"/>
        <v>0</v>
      </c>
      <c r="V25" s="28"/>
      <c r="W25" s="28"/>
      <c r="X25" s="28"/>
      <c r="Y25" s="29">
        <f t="shared" si="25"/>
        <v>0</v>
      </c>
      <c r="Z25" s="28"/>
      <c r="AA25" s="28"/>
      <c r="AB25" s="28"/>
      <c r="AC25" s="29">
        <f t="shared" si="26"/>
        <v>0</v>
      </c>
      <c r="AD25" s="28"/>
      <c r="AE25" s="28">
        <v>7700000</v>
      </c>
      <c r="AF25" s="28"/>
      <c r="AG25" s="29">
        <f t="shared" si="27"/>
        <v>7700000</v>
      </c>
      <c r="AH25" s="29">
        <f t="shared" si="28"/>
        <v>7700000</v>
      </c>
      <c r="AI25" s="109">
        <f t="shared" si="23"/>
        <v>4.9764105215536744E-2</v>
      </c>
      <c r="AJ25" s="109">
        <f t="shared" si="18"/>
        <v>2.3827221083810549E-3</v>
      </c>
    </row>
    <row r="26" spans="1:130" ht="24.75" customHeight="1" outlineLevel="1" x14ac:dyDescent="0.25">
      <c r="A26" s="23">
        <v>6</v>
      </c>
      <c r="B26" s="23"/>
      <c r="C26" s="176" t="s">
        <v>1407</v>
      </c>
      <c r="D26" s="138">
        <v>44810</v>
      </c>
      <c r="E26" s="158" t="s">
        <v>1408</v>
      </c>
      <c r="F26" s="74" t="s">
        <v>1395</v>
      </c>
      <c r="G26" s="176" t="s">
        <v>1258</v>
      </c>
      <c r="H26" s="33"/>
      <c r="I26" s="33"/>
      <c r="J26" s="676"/>
      <c r="K26" s="259">
        <v>13300000</v>
      </c>
      <c r="L26" s="157"/>
      <c r="M26" s="28"/>
      <c r="N26" s="28"/>
      <c r="O26" s="28"/>
      <c r="P26" s="154"/>
      <c r="Q26" s="154"/>
      <c r="R26" s="28"/>
      <c r="S26" s="28"/>
      <c r="T26" s="28"/>
      <c r="U26" s="29">
        <f t="shared" si="24"/>
        <v>0</v>
      </c>
      <c r="V26" s="28"/>
      <c r="W26" s="28"/>
      <c r="X26" s="28"/>
      <c r="Y26" s="29">
        <f t="shared" si="25"/>
        <v>0</v>
      </c>
      <c r="Z26" s="28"/>
      <c r="AA26" s="28"/>
      <c r="AB26" s="28"/>
      <c r="AC26" s="29">
        <f t="shared" si="26"/>
        <v>0</v>
      </c>
      <c r="AD26" s="28">
        <v>13300000</v>
      </c>
      <c r="AE26" s="28"/>
      <c r="AF26" s="28"/>
      <c r="AG26" s="29">
        <f t="shared" si="27"/>
        <v>13300000</v>
      </c>
      <c r="AH26" s="29">
        <f t="shared" si="28"/>
        <v>13300000</v>
      </c>
      <c r="AI26" s="109">
        <f t="shared" si="23"/>
        <v>8.5956181735927104E-2</v>
      </c>
      <c r="AJ26" s="109">
        <f t="shared" si="18"/>
        <v>4.1156109144763675E-3</v>
      </c>
    </row>
    <row r="27" spans="1:130" ht="24.75" customHeight="1" outlineLevel="1" x14ac:dyDescent="0.25">
      <c r="A27" s="23">
        <v>7</v>
      </c>
      <c r="B27" s="23"/>
      <c r="C27" s="176" t="s">
        <v>1409</v>
      </c>
      <c r="D27" s="138">
        <v>44810</v>
      </c>
      <c r="E27" s="158" t="s">
        <v>1410</v>
      </c>
      <c r="F27" s="74" t="s">
        <v>1395</v>
      </c>
      <c r="G27" s="176" t="s">
        <v>1258</v>
      </c>
      <c r="H27" s="33"/>
      <c r="I27" s="33"/>
      <c r="J27" s="676"/>
      <c r="K27" s="259">
        <v>7000000</v>
      </c>
      <c r="L27" s="157"/>
      <c r="M27" s="28"/>
      <c r="N27" s="28"/>
      <c r="O27" s="28"/>
      <c r="P27" s="154"/>
      <c r="Q27" s="154"/>
      <c r="R27" s="28"/>
      <c r="S27" s="28"/>
      <c r="T27" s="28"/>
      <c r="U27" s="29">
        <f t="shared" si="24"/>
        <v>0</v>
      </c>
      <c r="V27" s="28"/>
      <c r="W27" s="28"/>
      <c r="X27" s="28"/>
      <c r="Y27" s="29">
        <f t="shared" si="25"/>
        <v>0</v>
      </c>
      <c r="Z27" s="28"/>
      <c r="AA27" s="28"/>
      <c r="AB27" s="28"/>
      <c r="AC27" s="29">
        <f t="shared" si="26"/>
        <v>0</v>
      </c>
      <c r="AD27" s="28">
        <v>7000000</v>
      </c>
      <c r="AE27" s="28"/>
      <c r="AF27" s="28"/>
      <c r="AG27" s="29">
        <f t="shared" si="27"/>
        <v>7000000</v>
      </c>
      <c r="AH27" s="29">
        <f t="shared" si="28"/>
        <v>7000000</v>
      </c>
      <c r="AI27" s="109">
        <f t="shared" si="23"/>
        <v>4.5240095650487949E-2</v>
      </c>
      <c r="AJ27" s="109">
        <f t="shared" si="18"/>
        <v>2.1661110076191406E-3</v>
      </c>
    </row>
    <row r="28" spans="1:130" ht="24.75" customHeight="1" outlineLevel="1" x14ac:dyDescent="0.25">
      <c r="A28" s="23">
        <v>8</v>
      </c>
      <c r="B28" s="23"/>
      <c r="C28" s="176" t="s">
        <v>1411</v>
      </c>
      <c r="D28" s="138">
        <v>44809</v>
      </c>
      <c r="E28" s="158" t="s">
        <v>1412</v>
      </c>
      <c r="F28" s="74" t="s">
        <v>1395</v>
      </c>
      <c r="G28" s="176" t="s">
        <v>1258</v>
      </c>
      <c r="H28" s="33"/>
      <c r="I28" s="33"/>
      <c r="J28" s="676"/>
      <c r="K28" s="259">
        <v>12600000</v>
      </c>
      <c r="L28" s="157"/>
      <c r="M28" s="28"/>
      <c r="N28" s="28"/>
      <c r="O28" s="28"/>
      <c r="P28" s="154"/>
      <c r="Q28" s="154"/>
      <c r="R28" s="28"/>
      <c r="S28" s="28"/>
      <c r="T28" s="28"/>
      <c r="U28" s="29">
        <f t="shared" si="24"/>
        <v>0</v>
      </c>
      <c r="V28" s="28"/>
      <c r="W28" s="28"/>
      <c r="X28" s="28"/>
      <c r="Y28" s="29">
        <f t="shared" si="25"/>
        <v>0</v>
      </c>
      <c r="Z28" s="28"/>
      <c r="AA28" s="28"/>
      <c r="AB28" s="28"/>
      <c r="AC28" s="29">
        <f t="shared" si="26"/>
        <v>0</v>
      </c>
      <c r="AD28" s="28">
        <v>12600000</v>
      </c>
      <c r="AE28" s="28"/>
      <c r="AF28" s="28"/>
      <c r="AG28" s="29">
        <f t="shared" si="27"/>
        <v>12600000</v>
      </c>
      <c r="AH28" s="29">
        <f t="shared" si="28"/>
        <v>12600000</v>
      </c>
      <c r="AI28" s="109">
        <f t="shared" si="23"/>
        <v>8.1432172170878309E-2</v>
      </c>
      <c r="AJ28" s="109">
        <f t="shared" si="18"/>
        <v>3.8989998137144532E-3</v>
      </c>
    </row>
    <row r="29" spans="1:130" ht="24.75" customHeight="1" outlineLevel="1" x14ac:dyDescent="0.25">
      <c r="A29" s="23">
        <v>9</v>
      </c>
      <c r="B29" s="23"/>
      <c r="C29" s="176" t="s">
        <v>1413</v>
      </c>
      <c r="D29" s="138">
        <v>44809</v>
      </c>
      <c r="E29" s="158" t="s">
        <v>1414</v>
      </c>
      <c r="F29" s="74" t="s">
        <v>1395</v>
      </c>
      <c r="G29" s="176" t="s">
        <v>1258</v>
      </c>
      <c r="H29" s="33"/>
      <c r="I29" s="33"/>
      <c r="J29" s="676"/>
      <c r="K29" s="259">
        <v>7700000</v>
      </c>
      <c r="L29" s="157"/>
      <c r="M29" s="28"/>
      <c r="N29" s="28"/>
      <c r="O29" s="28"/>
      <c r="P29" s="154"/>
      <c r="Q29" s="154"/>
      <c r="R29" s="28"/>
      <c r="S29" s="28"/>
      <c r="T29" s="28"/>
      <c r="U29" s="29">
        <f t="shared" si="24"/>
        <v>0</v>
      </c>
      <c r="V29" s="28"/>
      <c r="W29" s="28"/>
      <c r="X29" s="28"/>
      <c r="Y29" s="29">
        <f t="shared" si="25"/>
        <v>0</v>
      </c>
      <c r="Z29" s="28"/>
      <c r="AA29" s="28"/>
      <c r="AB29" s="28"/>
      <c r="AC29" s="29">
        <f t="shared" si="26"/>
        <v>0</v>
      </c>
      <c r="AD29" s="28"/>
      <c r="AE29" s="28">
        <v>7700000</v>
      </c>
      <c r="AF29" s="28"/>
      <c r="AG29" s="29">
        <f t="shared" si="27"/>
        <v>7700000</v>
      </c>
      <c r="AH29" s="29">
        <f t="shared" si="28"/>
        <v>7700000</v>
      </c>
      <c r="AI29" s="109">
        <f t="shared" si="23"/>
        <v>4.9764105215536744E-2</v>
      </c>
      <c r="AJ29" s="109">
        <f t="shared" si="18"/>
        <v>2.3827221083810549E-3</v>
      </c>
    </row>
    <row r="30" spans="1:130" ht="24.75" customHeight="1" outlineLevel="1" x14ac:dyDescent="0.25">
      <c r="A30" s="23">
        <v>10</v>
      </c>
      <c r="B30" s="23"/>
      <c r="C30" s="176" t="s">
        <v>1415</v>
      </c>
      <c r="D30" s="138">
        <v>44810</v>
      </c>
      <c r="E30" s="158" t="s">
        <v>1416</v>
      </c>
      <c r="F30" s="74" t="s">
        <v>1395</v>
      </c>
      <c r="G30" s="176" t="s">
        <v>1258</v>
      </c>
      <c r="H30" s="33"/>
      <c r="I30" s="33"/>
      <c r="J30" s="676"/>
      <c r="K30" s="259">
        <v>12600000</v>
      </c>
      <c r="L30" s="157"/>
      <c r="M30" s="28"/>
      <c r="N30" s="28"/>
      <c r="O30" s="28"/>
      <c r="P30" s="154"/>
      <c r="Q30" s="154"/>
      <c r="R30" s="28"/>
      <c r="S30" s="28"/>
      <c r="T30" s="28"/>
      <c r="U30" s="29">
        <f t="shared" si="19"/>
        <v>0</v>
      </c>
      <c r="V30" s="28"/>
      <c r="W30" s="28"/>
      <c r="X30" s="28"/>
      <c r="Y30" s="29">
        <f t="shared" si="20"/>
        <v>0</v>
      </c>
      <c r="Z30" s="28"/>
      <c r="AA30" s="28"/>
      <c r="AB30" s="28"/>
      <c r="AC30" s="29">
        <f t="shared" si="21"/>
        <v>0</v>
      </c>
      <c r="AD30" s="28">
        <v>12600000</v>
      </c>
      <c r="AE30" s="28"/>
      <c r="AF30" s="28"/>
      <c r="AG30" s="29">
        <f t="shared" si="22"/>
        <v>12600000</v>
      </c>
      <c r="AH30" s="29">
        <f t="shared" si="17"/>
        <v>12600000</v>
      </c>
      <c r="AI30" s="109">
        <f t="shared" si="23"/>
        <v>8.1432172170878309E-2</v>
      </c>
      <c r="AJ30" s="109">
        <f t="shared" si="18"/>
        <v>3.8989998137144532E-3</v>
      </c>
    </row>
    <row r="31" spans="1:130" s="11" customFormat="1" ht="24.75" customHeight="1" outlineLevel="1" x14ac:dyDescent="0.25">
      <c r="A31" s="23">
        <v>11</v>
      </c>
      <c r="B31" s="23"/>
      <c r="C31" s="176" t="s">
        <v>1417</v>
      </c>
      <c r="D31" s="138">
        <v>44810</v>
      </c>
      <c r="E31" s="158" t="s">
        <v>1418</v>
      </c>
      <c r="F31" s="74" t="s">
        <v>1395</v>
      </c>
      <c r="G31" s="176" t="s">
        <v>1258</v>
      </c>
      <c r="H31" s="33"/>
      <c r="I31" s="33"/>
      <c r="J31" s="676"/>
      <c r="K31" s="259">
        <v>8910000</v>
      </c>
      <c r="L31" s="157"/>
      <c r="M31" s="28"/>
      <c r="N31" s="28"/>
      <c r="O31" s="28"/>
      <c r="P31" s="154"/>
      <c r="Q31" s="154"/>
      <c r="R31" s="28"/>
      <c r="S31" s="28"/>
      <c r="T31" s="28"/>
      <c r="U31" s="29">
        <f t="shared" si="19"/>
        <v>0</v>
      </c>
      <c r="V31" s="28"/>
      <c r="W31" s="28"/>
      <c r="X31" s="28"/>
      <c r="Y31" s="29">
        <f t="shared" si="20"/>
        <v>0</v>
      </c>
      <c r="Z31" s="28"/>
      <c r="AA31" s="28"/>
      <c r="AB31" s="28"/>
      <c r="AC31" s="29">
        <f t="shared" si="21"/>
        <v>0</v>
      </c>
      <c r="AD31" s="28">
        <v>8910000</v>
      </c>
      <c r="AE31" s="28"/>
      <c r="AF31" s="28"/>
      <c r="AG31" s="29">
        <f t="shared" si="22"/>
        <v>8910000</v>
      </c>
      <c r="AH31" s="29">
        <f t="shared" si="17"/>
        <v>8910000</v>
      </c>
      <c r="AI31" s="109">
        <f t="shared" si="23"/>
        <v>5.7584178892263943E-2</v>
      </c>
      <c r="AJ31" s="109">
        <f t="shared" si="18"/>
        <v>2.7571498682695062E-3</v>
      </c>
    </row>
    <row r="32" spans="1:130" s="11" customFormat="1" ht="24.75" customHeight="1" outlineLevel="1" x14ac:dyDescent="0.25">
      <c r="A32" s="23">
        <v>12</v>
      </c>
      <c r="B32" s="23"/>
      <c r="C32" s="176" t="s">
        <v>819</v>
      </c>
      <c r="D32" s="138">
        <v>44803</v>
      </c>
      <c r="E32" s="158" t="s">
        <v>1419</v>
      </c>
      <c r="F32" s="74" t="s">
        <v>1395</v>
      </c>
      <c r="G32" s="176" t="s">
        <v>1258</v>
      </c>
      <c r="H32" s="33"/>
      <c r="I32" s="33"/>
      <c r="J32" s="676"/>
      <c r="K32" s="259">
        <v>8910000</v>
      </c>
      <c r="L32" s="157"/>
      <c r="M32" s="28"/>
      <c r="N32" s="28"/>
      <c r="O32" s="28"/>
      <c r="P32" s="154"/>
      <c r="Q32" s="154"/>
      <c r="R32" s="28"/>
      <c r="S32" s="28"/>
      <c r="T32" s="28"/>
      <c r="U32" s="29">
        <f t="shared" si="19"/>
        <v>0</v>
      </c>
      <c r="V32" s="28"/>
      <c r="W32" s="28"/>
      <c r="X32" s="28"/>
      <c r="Y32" s="29">
        <f t="shared" si="20"/>
        <v>0</v>
      </c>
      <c r="Z32" s="28"/>
      <c r="AA32" s="28"/>
      <c r="AB32" s="28">
        <v>8910000</v>
      </c>
      <c r="AC32" s="29">
        <f t="shared" si="21"/>
        <v>8910000</v>
      </c>
      <c r="AD32" s="28"/>
      <c r="AE32" s="28"/>
      <c r="AF32" s="28"/>
      <c r="AG32" s="29">
        <f t="shared" si="22"/>
        <v>0</v>
      </c>
      <c r="AH32" s="29">
        <f t="shared" si="17"/>
        <v>8910000</v>
      </c>
      <c r="AI32" s="109">
        <f t="shared" si="23"/>
        <v>5.7584178892263943E-2</v>
      </c>
      <c r="AJ32" s="109">
        <f t="shared" si="18"/>
        <v>2.7571498682695062E-3</v>
      </c>
    </row>
    <row r="33" spans="1:130" ht="24.75" customHeight="1" outlineLevel="1" x14ac:dyDescent="0.25">
      <c r="A33" s="23">
        <v>13</v>
      </c>
      <c r="B33" s="23"/>
      <c r="C33" s="176" t="s">
        <v>820</v>
      </c>
      <c r="D33" s="138">
        <v>44803</v>
      </c>
      <c r="E33" s="158" t="s">
        <v>1420</v>
      </c>
      <c r="F33" s="74" t="s">
        <v>1395</v>
      </c>
      <c r="G33" s="176" t="s">
        <v>1258</v>
      </c>
      <c r="H33" s="33"/>
      <c r="I33" s="33"/>
      <c r="J33" s="676"/>
      <c r="K33" s="259">
        <v>8910000</v>
      </c>
      <c r="L33" s="157"/>
      <c r="M33" s="28"/>
      <c r="N33" s="28"/>
      <c r="O33" s="335"/>
      <c r="P33" s="156"/>
      <c r="Q33" s="156"/>
      <c r="R33" s="28"/>
      <c r="S33" s="28"/>
      <c r="T33" s="28"/>
      <c r="U33" s="29">
        <f t="shared" si="19"/>
        <v>0</v>
      </c>
      <c r="V33" s="28"/>
      <c r="W33" s="28"/>
      <c r="X33" s="28"/>
      <c r="Y33" s="29">
        <f t="shared" si="20"/>
        <v>0</v>
      </c>
      <c r="Z33" s="28"/>
      <c r="AA33" s="28"/>
      <c r="AB33" s="28">
        <v>8910000</v>
      </c>
      <c r="AC33" s="29">
        <f t="shared" si="21"/>
        <v>8910000</v>
      </c>
      <c r="AD33" s="28"/>
      <c r="AE33" s="28"/>
      <c r="AF33" s="28"/>
      <c r="AG33" s="29">
        <f t="shared" si="22"/>
        <v>0</v>
      </c>
      <c r="AH33" s="29">
        <f t="shared" si="17"/>
        <v>8910000</v>
      </c>
      <c r="AI33" s="109">
        <f t="shared" si="23"/>
        <v>5.7584178892263943E-2</v>
      </c>
      <c r="AJ33" s="109">
        <f t="shared" si="18"/>
        <v>2.7571498682695062E-3</v>
      </c>
    </row>
    <row r="34" spans="1:130" s="11" customFormat="1" ht="24.75" customHeight="1" outlineLevel="1" x14ac:dyDescent="0.25">
      <c r="A34" s="23">
        <v>14</v>
      </c>
      <c r="B34" s="23"/>
      <c r="C34" s="176" t="s">
        <v>800</v>
      </c>
      <c r="D34" s="138">
        <v>44803</v>
      </c>
      <c r="E34" s="158" t="s">
        <v>186</v>
      </c>
      <c r="F34" s="74" t="s">
        <v>1395</v>
      </c>
      <c r="G34" s="176" t="s">
        <v>1258</v>
      </c>
      <c r="H34" s="33"/>
      <c r="I34" s="33"/>
      <c r="J34" s="676"/>
      <c r="K34" s="387">
        <v>13770000</v>
      </c>
      <c r="L34" s="157"/>
      <c r="M34" s="28"/>
      <c r="N34" s="288"/>
      <c r="O34" s="261"/>
      <c r="P34" s="262"/>
      <c r="Q34" s="262"/>
      <c r="R34" s="95"/>
      <c r="S34" s="28"/>
      <c r="T34" s="28"/>
      <c r="U34" s="29">
        <f t="shared" si="19"/>
        <v>0</v>
      </c>
      <c r="V34" s="28"/>
      <c r="W34" s="28"/>
      <c r="X34" s="28"/>
      <c r="Y34" s="29">
        <f t="shared" si="20"/>
        <v>0</v>
      </c>
      <c r="Z34" s="28"/>
      <c r="AA34" s="28"/>
      <c r="AB34" s="28">
        <v>13770000</v>
      </c>
      <c r="AC34" s="29">
        <f t="shared" si="21"/>
        <v>13770000</v>
      </c>
      <c r="AD34" s="28"/>
      <c r="AE34" s="28"/>
      <c r="AF34" s="28"/>
      <c r="AG34" s="29">
        <f t="shared" si="22"/>
        <v>0</v>
      </c>
      <c r="AH34" s="29">
        <f t="shared" si="17"/>
        <v>13770000</v>
      </c>
      <c r="AI34" s="109">
        <f t="shared" si="23"/>
        <v>8.8993731015317004E-2</v>
      </c>
      <c r="AJ34" s="109">
        <f t="shared" si="18"/>
        <v>4.2610497964165094E-3</v>
      </c>
    </row>
    <row r="35" spans="1:130" s="11" customFormat="1" ht="24.75" customHeight="1" outlineLevel="1" x14ac:dyDescent="0.25">
      <c r="A35" s="23">
        <v>15</v>
      </c>
      <c r="B35" s="23"/>
      <c r="C35" s="176" t="s">
        <v>1421</v>
      </c>
      <c r="D35" s="138">
        <v>44917</v>
      </c>
      <c r="E35" s="158" t="s">
        <v>178</v>
      </c>
      <c r="F35" s="74" t="s">
        <v>1395</v>
      </c>
      <c r="G35" s="176" t="s">
        <v>1258</v>
      </c>
      <c r="H35" s="33"/>
      <c r="I35" s="33"/>
      <c r="J35" s="677"/>
      <c r="K35" s="259">
        <v>12960000</v>
      </c>
      <c r="L35" s="464"/>
      <c r="M35" s="28"/>
      <c r="N35" s="288"/>
      <c r="O35" s="261"/>
      <c r="P35" s="262"/>
      <c r="Q35" s="262"/>
      <c r="R35" s="95"/>
      <c r="S35" s="28"/>
      <c r="T35" s="28"/>
      <c r="U35" s="29">
        <f t="shared" si="19"/>
        <v>0</v>
      </c>
      <c r="V35" s="28"/>
      <c r="W35" s="28"/>
      <c r="X35" s="28"/>
      <c r="Y35" s="29">
        <f t="shared" si="20"/>
        <v>0</v>
      </c>
      <c r="Z35" s="28"/>
      <c r="AA35" s="28"/>
      <c r="AB35" s="28"/>
      <c r="AC35" s="29"/>
      <c r="AD35" s="28"/>
      <c r="AE35" s="28"/>
      <c r="AF35" s="28">
        <v>12960000</v>
      </c>
      <c r="AG35" s="29">
        <f t="shared" ref="AG35" si="29">SUM(AD35:AF35)</f>
        <v>12960000</v>
      </c>
      <c r="AH35" s="29">
        <f t="shared" ref="AH35" si="30">SUM(U35,Y35,AC35,AG35)</f>
        <v>12960000</v>
      </c>
      <c r="AI35" s="109">
        <f t="shared" ref="AI35" si="31">IF(ISERROR(AH35/$J$20),0,AH35/$J$20)</f>
        <v>8.3758805661474825E-2</v>
      </c>
      <c r="AJ35" s="109">
        <f t="shared" ref="AJ35" si="32">IF(ISERROR(AH35/$AH$235),"-",AH35/$AH$235)</f>
        <v>4.0103998083920091E-3</v>
      </c>
    </row>
    <row r="36" spans="1:130" s="232" customFormat="1" ht="12.75" customHeight="1" x14ac:dyDescent="0.25">
      <c r="A36" s="577" t="s">
        <v>53</v>
      </c>
      <c r="B36" s="577"/>
      <c r="C36" s="577"/>
      <c r="D36" s="577"/>
      <c r="E36" s="577"/>
      <c r="F36" s="577"/>
      <c r="G36" s="577"/>
      <c r="H36" s="577"/>
      <c r="I36" s="577"/>
      <c r="J36" s="222">
        <f>+J20</f>
        <v>154730000</v>
      </c>
      <c r="K36" s="231">
        <f>SUM(K21:K35)</f>
        <v>154730000</v>
      </c>
      <c r="L36" s="528"/>
      <c r="M36" s="222">
        <f>SUM(M21:M34)</f>
        <v>0</v>
      </c>
      <c r="N36" s="222">
        <f>SUM(N21:N34)</f>
        <v>0</v>
      </c>
      <c r="O36" s="231">
        <f>SUM(O21:O34)</f>
        <v>0</v>
      </c>
      <c r="P36" s="249"/>
      <c r="Q36" s="539"/>
      <c r="R36" s="222">
        <f t="shared" ref="R36:AC36" si="33">SUM(R21:R34)</f>
        <v>0</v>
      </c>
      <c r="S36" s="222">
        <f t="shared" si="33"/>
        <v>0</v>
      </c>
      <c r="T36" s="222">
        <f t="shared" si="33"/>
        <v>0</v>
      </c>
      <c r="U36" s="222">
        <f t="shared" si="33"/>
        <v>0</v>
      </c>
      <c r="V36" s="222">
        <f t="shared" si="33"/>
        <v>0</v>
      </c>
      <c r="W36" s="222">
        <f t="shared" si="33"/>
        <v>0</v>
      </c>
      <c r="X36" s="222">
        <f t="shared" si="33"/>
        <v>0</v>
      </c>
      <c r="Y36" s="222">
        <f t="shared" si="33"/>
        <v>0</v>
      </c>
      <c r="Z36" s="222">
        <f t="shared" si="33"/>
        <v>0</v>
      </c>
      <c r="AA36" s="222">
        <f t="shared" si="33"/>
        <v>0</v>
      </c>
      <c r="AB36" s="222">
        <f>SUM(AB21:AB34)</f>
        <v>31590000</v>
      </c>
      <c r="AC36" s="222">
        <f t="shared" si="33"/>
        <v>31590000</v>
      </c>
      <c r="AD36" s="222">
        <f>SUM(AD21:AD35)</f>
        <v>70510000</v>
      </c>
      <c r="AE36" s="222">
        <f>SUM(AE21:AE35)</f>
        <v>39670000</v>
      </c>
      <c r="AF36" s="222">
        <f>SUM(AF21:AF35)</f>
        <v>12960000</v>
      </c>
      <c r="AG36" s="222">
        <f>SUM(AG21:AG35)</f>
        <v>123140000</v>
      </c>
      <c r="AH36" s="222">
        <f>SUM(AH21:AH35)</f>
        <v>154730000</v>
      </c>
      <c r="AI36" s="230">
        <f>IF(ISERROR(AH36/J36),0,AH36/J36)</f>
        <v>1</v>
      </c>
      <c r="AJ36" s="230">
        <f>IF(ISERROR(AH36/$AH$235),0,AH36/$AH$235)</f>
        <v>4.7880336601272805E-2</v>
      </c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</row>
    <row r="37" spans="1:130" ht="12.75" customHeight="1" x14ac:dyDescent="0.25">
      <c r="A37" s="668" t="s">
        <v>54</v>
      </c>
      <c r="B37" s="668"/>
      <c r="C37" s="668"/>
      <c r="D37" s="668"/>
      <c r="E37" s="668"/>
      <c r="F37" s="16"/>
      <c r="G37" s="5"/>
      <c r="H37" s="17"/>
      <c r="I37" s="17"/>
      <c r="J37" s="628">
        <v>179900000</v>
      </c>
      <c r="K37" s="7"/>
      <c r="L37" s="18"/>
      <c r="M37" s="19"/>
      <c r="N37" s="19"/>
      <c r="O37" s="19"/>
      <c r="P37" s="5"/>
      <c r="Q37" s="20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108"/>
      <c r="AJ37" s="108"/>
    </row>
    <row r="38" spans="1:130" s="11" customFormat="1" ht="24.75" customHeight="1" outlineLevel="1" x14ac:dyDescent="0.25">
      <c r="A38" s="23">
        <v>1</v>
      </c>
      <c r="B38" s="23"/>
      <c r="C38" s="80" t="s">
        <v>1422</v>
      </c>
      <c r="D38" s="162">
        <v>44810</v>
      </c>
      <c r="E38" s="241" t="s">
        <v>1423</v>
      </c>
      <c r="F38" s="74" t="s">
        <v>1395</v>
      </c>
      <c r="G38" s="176" t="s">
        <v>1258</v>
      </c>
      <c r="H38" s="164"/>
      <c r="I38" s="164"/>
      <c r="J38" s="629"/>
      <c r="K38" s="165">
        <v>11900000</v>
      </c>
      <c r="L38" s="78"/>
      <c r="M38" s="51"/>
      <c r="N38" s="166"/>
      <c r="O38" s="51"/>
      <c r="P38" s="167"/>
      <c r="Q38" s="167"/>
      <c r="R38" s="28"/>
      <c r="S38" s="28"/>
      <c r="T38" s="28"/>
      <c r="U38" s="29">
        <f>SUM(R38:T38)</f>
        <v>0</v>
      </c>
      <c r="V38" s="28"/>
      <c r="W38" s="28"/>
      <c r="X38" s="28"/>
      <c r="Y38" s="29">
        <f>SUM(V38:X38)</f>
        <v>0</v>
      </c>
      <c r="Z38" s="28"/>
      <c r="AA38" s="28"/>
      <c r="AB38" s="165">
        <v>11900000</v>
      </c>
      <c r="AC38" s="29">
        <f>SUM(Z38:AB38)</f>
        <v>11900000</v>
      </c>
      <c r="AD38" s="28"/>
      <c r="AE38" s="165"/>
      <c r="AF38" s="28"/>
      <c r="AG38" s="29">
        <f>SUM(AD38:AF38)</f>
        <v>0</v>
      </c>
      <c r="AH38" s="29">
        <f t="shared" ref="AH38:AH50" si="34">SUM(U38,Y38,AC38,AG38)</f>
        <v>11900000</v>
      </c>
      <c r="AI38" s="109">
        <f>IF(ISERROR(AH38/$J$37),0,AH38/$J$37)</f>
        <v>6.6147859922178989E-2</v>
      </c>
      <c r="AJ38" s="109">
        <f t="shared" ref="AJ38:AJ53" si="35">IF(ISERROR(AH38/$AH$235),"-",AH38/$AH$235)</f>
        <v>3.6823887129525394E-3</v>
      </c>
    </row>
    <row r="39" spans="1:130" s="11" customFormat="1" ht="24.75" customHeight="1" outlineLevel="1" x14ac:dyDescent="0.25">
      <c r="A39" s="23">
        <v>2</v>
      </c>
      <c r="B39" s="23"/>
      <c r="C39" s="80" t="s">
        <v>1424</v>
      </c>
      <c r="D39" s="162">
        <v>44810</v>
      </c>
      <c r="E39" s="241" t="s">
        <v>1425</v>
      </c>
      <c r="F39" s="74" t="s">
        <v>1395</v>
      </c>
      <c r="G39" s="176" t="s">
        <v>1258</v>
      </c>
      <c r="H39" s="168"/>
      <c r="I39" s="164"/>
      <c r="J39" s="629"/>
      <c r="K39" s="165">
        <v>10500000</v>
      </c>
      <c r="L39" s="78"/>
      <c r="M39" s="51"/>
      <c r="N39" s="166"/>
      <c r="O39" s="51"/>
      <c r="P39" s="167"/>
      <c r="Q39" s="167"/>
      <c r="R39" s="28"/>
      <c r="S39" s="28"/>
      <c r="T39" s="28"/>
      <c r="U39" s="29">
        <f t="shared" ref="U39:U53" si="36">SUM(R39:T39)</f>
        <v>0</v>
      </c>
      <c r="V39" s="28"/>
      <c r="W39" s="28"/>
      <c r="X39" s="28"/>
      <c r="Y39" s="29">
        <f t="shared" ref="Y39:Y53" si="37">SUM(V39:X39)</f>
        <v>0</v>
      </c>
      <c r="Z39" s="28"/>
      <c r="AA39" s="28"/>
      <c r="AB39" s="165">
        <v>10500000</v>
      </c>
      <c r="AC39" s="29">
        <f t="shared" ref="AC39:AC50" si="38">SUM(Z39:AB39)</f>
        <v>10500000</v>
      </c>
      <c r="AD39" s="28"/>
      <c r="AE39" s="169"/>
      <c r="AF39" s="28"/>
      <c r="AG39" s="29">
        <f t="shared" ref="AG39:AG50" si="39">SUM(AD39:AF39)</f>
        <v>0</v>
      </c>
      <c r="AH39" s="29">
        <f t="shared" si="34"/>
        <v>10500000</v>
      </c>
      <c r="AI39" s="109">
        <f t="shared" ref="AI39:AI53" si="40">IF(ISERROR(AH39/$J$37),0,AH39/$J$37)</f>
        <v>5.8365758754863814E-2</v>
      </c>
      <c r="AJ39" s="109">
        <f t="shared" si="35"/>
        <v>3.249166511428711E-3</v>
      </c>
    </row>
    <row r="40" spans="1:130" ht="24.75" customHeight="1" outlineLevel="1" x14ac:dyDescent="0.25">
      <c r="A40" s="23">
        <v>3</v>
      </c>
      <c r="B40" s="23"/>
      <c r="C40" s="80" t="s">
        <v>1426</v>
      </c>
      <c r="D40" s="162">
        <v>44810</v>
      </c>
      <c r="E40" s="241" t="s">
        <v>1427</v>
      </c>
      <c r="F40" s="74" t="s">
        <v>1395</v>
      </c>
      <c r="G40" s="176" t="s">
        <v>1258</v>
      </c>
      <c r="H40" s="33"/>
      <c r="I40" s="33"/>
      <c r="J40" s="629"/>
      <c r="K40" s="165">
        <v>11900000</v>
      </c>
      <c r="L40" s="78"/>
      <c r="M40" s="28"/>
      <c r="N40" s="28"/>
      <c r="O40" s="28"/>
      <c r="P40" s="154"/>
      <c r="Q40" s="154"/>
      <c r="R40" s="28"/>
      <c r="S40" s="28"/>
      <c r="T40" s="28"/>
      <c r="U40" s="29">
        <f t="shared" si="36"/>
        <v>0</v>
      </c>
      <c r="V40" s="28"/>
      <c r="W40" s="28"/>
      <c r="X40" s="28"/>
      <c r="Y40" s="29">
        <f t="shared" si="37"/>
        <v>0</v>
      </c>
      <c r="Z40" s="28"/>
      <c r="AA40" s="28"/>
      <c r="AB40" s="165">
        <v>11900000</v>
      </c>
      <c r="AC40" s="29">
        <f t="shared" si="38"/>
        <v>11900000</v>
      </c>
      <c r="AD40" s="28"/>
      <c r="AE40" s="144"/>
      <c r="AF40" s="28"/>
      <c r="AG40" s="29">
        <f t="shared" si="39"/>
        <v>0</v>
      </c>
      <c r="AH40" s="29">
        <f t="shared" si="34"/>
        <v>11900000</v>
      </c>
      <c r="AI40" s="109">
        <f t="shared" si="40"/>
        <v>6.6147859922178989E-2</v>
      </c>
      <c r="AJ40" s="109">
        <f t="shared" si="35"/>
        <v>3.6823887129525394E-3</v>
      </c>
    </row>
    <row r="41" spans="1:130" ht="24.75" customHeight="1" outlineLevel="1" x14ac:dyDescent="0.25">
      <c r="A41" s="23">
        <v>4</v>
      </c>
      <c r="B41" s="23"/>
      <c r="C41" s="80" t="s">
        <v>1428</v>
      </c>
      <c r="D41" s="162">
        <v>44810</v>
      </c>
      <c r="E41" s="241" t="s">
        <v>1429</v>
      </c>
      <c r="F41" s="74" t="s">
        <v>1395</v>
      </c>
      <c r="G41" s="176" t="s">
        <v>1258</v>
      </c>
      <c r="H41" s="33"/>
      <c r="I41" s="33"/>
      <c r="J41" s="629"/>
      <c r="K41" s="165">
        <v>12600000</v>
      </c>
      <c r="L41" s="78"/>
      <c r="M41" s="28"/>
      <c r="N41" s="28"/>
      <c r="O41" s="28"/>
      <c r="P41" s="154"/>
      <c r="Q41" s="154"/>
      <c r="R41" s="28"/>
      <c r="S41" s="28"/>
      <c r="T41" s="28"/>
      <c r="U41" s="29">
        <f t="shared" ref="U41:U47" si="41">SUM(R41:T41)</f>
        <v>0</v>
      </c>
      <c r="V41" s="28"/>
      <c r="W41" s="28"/>
      <c r="X41" s="28"/>
      <c r="Y41" s="29">
        <f t="shared" ref="Y41:Y47" si="42">SUM(V41:X41)</f>
        <v>0</v>
      </c>
      <c r="Z41" s="28"/>
      <c r="AA41" s="28"/>
      <c r="AB41" s="165">
        <v>12600000</v>
      </c>
      <c r="AC41" s="29">
        <f t="shared" ref="AC41:AC47" si="43">SUM(Z41:AB41)</f>
        <v>12600000</v>
      </c>
      <c r="AD41" s="28"/>
      <c r="AE41" s="144"/>
      <c r="AF41" s="28"/>
      <c r="AG41" s="29">
        <f t="shared" ref="AG41:AG47" si="44">SUM(AD41:AF41)</f>
        <v>0</v>
      </c>
      <c r="AH41" s="29">
        <f t="shared" ref="AH41:AH47" si="45">SUM(U41,Y41,AC41,AG41)</f>
        <v>12600000</v>
      </c>
      <c r="AI41" s="109">
        <f t="shared" si="40"/>
        <v>7.0038910505836577E-2</v>
      </c>
      <c r="AJ41" s="109">
        <f t="shared" si="35"/>
        <v>3.8989998137144532E-3</v>
      </c>
    </row>
    <row r="42" spans="1:130" ht="24.75" customHeight="1" outlineLevel="1" x14ac:dyDescent="0.25">
      <c r="A42" s="23">
        <v>5</v>
      </c>
      <c r="B42" s="23"/>
      <c r="C42" s="80" t="s">
        <v>1430</v>
      </c>
      <c r="D42" s="162">
        <v>44810</v>
      </c>
      <c r="E42" s="241" t="s">
        <v>1431</v>
      </c>
      <c r="F42" s="74" t="s">
        <v>1395</v>
      </c>
      <c r="G42" s="176" t="s">
        <v>1258</v>
      </c>
      <c r="H42" s="33"/>
      <c r="I42" s="33"/>
      <c r="J42" s="629"/>
      <c r="K42" s="165">
        <v>12600000</v>
      </c>
      <c r="L42" s="78"/>
      <c r="M42" s="28"/>
      <c r="N42" s="28"/>
      <c r="O42" s="28"/>
      <c r="P42" s="154"/>
      <c r="Q42" s="154"/>
      <c r="R42" s="28"/>
      <c r="S42" s="28"/>
      <c r="T42" s="28"/>
      <c r="U42" s="29">
        <f t="shared" si="41"/>
        <v>0</v>
      </c>
      <c r="V42" s="28"/>
      <c r="W42" s="28"/>
      <c r="X42" s="28"/>
      <c r="Y42" s="29">
        <f t="shared" si="42"/>
        <v>0</v>
      </c>
      <c r="Z42" s="28"/>
      <c r="AA42" s="28"/>
      <c r="AB42" s="165">
        <v>12600000</v>
      </c>
      <c r="AC42" s="29">
        <f t="shared" si="43"/>
        <v>12600000</v>
      </c>
      <c r="AD42" s="28"/>
      <c r="AE42" s="144"/>
      <c r="AF42" s="28"/>
      <c r="AG42" s="29">
        <f t="shared" si="44"/>
        <v>0</v>
      </c>
      <c r="AH42" s="29">
        <f t="shared" si="45"/>
        <v>12600000</v>
      </c>
      <c r="AI42" s="109">
        <f t="shared" si="40"/>
        <v>7.0038910505836577E-2</v>
      </c>
      <c r="AJ42" s="109">
        <f t="shared" si="35"/>
        <v>3.8989998137144532E-3</v>
      </c>
    </row>
    <row r="43" spans="1:130" ht="24.75" customHeight="1" outlineLevel="1" x14ac:dyDescent="0.25">
      <c r="A43" s="23">
        <v>6</v>
      </c>
      <c r="B43" s="23"/>
      <c r="C43" s="80" t="s">
        <v>1432</v>
      </c>
      <c r="D43" s="162">
        <v>44819</v>
      </c>
      <c r="E43" s="241" t="s">
        <v>1433</v>
      </c>
      <c r="F43" s="74" t="s">
        <v>1395</v>
      </c>
      <c r="G43" s="176" t="s">
        <v>1258</v>
      </c>
      <c r="H43" s="33"/>
      <c r="I43" s="33"/>
      <c r="J43" s="629"/>
      <c r="K43" s="165">
        <v>10500000</v>
      </c>
      <c r="L43" s="78"/>
      <c r="M43" s="28"/>
      <c r="N43" s="28"/>
      <c r="O43" s="28"/>
      <c r="P43" s="154"/>
      <c r="Q43" s="154"/>
      <c r="R43" s="28"/>
      <c r="S43" s="28"/>
      <c r="T43" s="28"/>
      <c r="U43" s="29">
        <f t="shared" si="41"/>
        <v>0</v>
      </c>
      <c r="V43" s="28"/>
      <c r="W43" s="28"/>
      <c r="X43" s="28"/>
      <c r="Y43" s="29">
        <f t="shared" si="42"/>
        <v>0</v>
      </c>
      <c r="Z43" s="28"/>
      <c r="AA43" s="28"/>
      <c r="AB43" s="165">
        <v>10500000</v>
      </c>
      <c r="AC43" s="29">
        <f t="shared" si="43"/>
        <v>10500000</v>
      </c>
      <c r="AD43" s="28"/>
      <c r="AE43" s="144"/>
      <c r="AF43" s="28"/>
      <c r="AG43" s="29">
        <f t="shared" si="44"/>
        <v>0</v>
      </c>
      <c r="AH43" s="29">
        <f t="shared" si="45"/>
        <v>10500000</v>
      </c>
      <c r="AI43" s="109">
        <f t="shared" si="40"/>
        <v>5.8365758754863814E-2</v>
      </c>
      <c r="AJ43" s="109">
        <f t="shared" si="35"/>
        <v>3.249166511428711E-3</v>
      </c>
    </row>
    <row r="44" spans="1:130" ht="24.75" customHeight="1" outlineLevel="1" x14ac:dyDescent="0.25">
      <c r="A44" s="23">
        <v>7</v>
      </c>
      <c r="B44" s="23"/>
      <c r="C44" s="80" t="s">
        <v>1434</v>
      </c>
      <c r="D44" s="162">
        <v>44810</v>
      </c>
      <c r="E44" s="241" t="s">
        <v>1435</v>
      </c>
      <c r="F44" s="74" t="s">
        <v>1395</v>
      </c>
      <c r="G44" s="176" t="s">
        <v>1258</v>
      </c>
      <c r="H44" s="33"/>
      <c r="I44" s="33"/>
      <c r="J44" s="629"/>
      <c r="K44" s="165">
        <v>10500000</v>
      </c>
      <c r="L44" s="78"/>
      <c r="M44" s="28"/>
      <c r="N44" s="28"/>
      <c r="O44" s="28"/>
      <c r="P44" s="154"/>
      <c r="Q44" s="154"/>
      <c r="R44" s="28"/>
      <c r="S44" s="28"/>
      <c r="T44" s="28"/>
      <c r="U44" s="29">
        <f t="shared" si="41"/>
        <v>0</v>
      </c>
      <c r="V44" s="28"/>
      <c r="W44" s="28"/>
      <c r="X44" s="28"/>
      <c r="Y44" s="29">
        <f t="shared" si="42"/>
        <v>0</v>
      </c>
      <c r="Z44" s="28"/>
      <c r="AA44" s="28"/>
      <c r="AB44" s="165">
        <v>10500000</v>
      </c>
      <c r="AC44" s="29">
        <f t="shared" si="43"/>
        <v>10500000</v>
      </c>
      <c r="AD44" s="28"/>
      <c r="AE44" s="144"/>
      <c r="AF44" s="28"/>
      <c r="AG44" s="29">
        <f t="shared" si="44"/>
        <v>0</v>
      </c>
      <c r="AH44" s="29">
        <f t="shared" si="45"/>
        <v>10500000</v>
      </c>
      <c r="AI44" s="109">
        <f t="shared" si="40"/>
        <v>5.8365758754863814E-2</v>
      </c>
      <c r="AJ44" s="109">
        <f t="shared" si="35"/>
        <v>3.249166511428711E-3</v>
      </c>
    </row>
    <row r="45" spans="1:130" ht="24.75" customHeight="1" outlineLevel="1" x14ac:dyDescent="0.25">
      <c r="A45" s="23">
        <v>8</v>
      </c>
      <c r="B45" s="23"/>
      <c r="C45" s="80" t="s">
        <v>1436</v>
      </c>
      <c r="D45" s="162">
        <v>44810</v>
      </c>
      <c r="E45" s="241" t="s">
        <v>1437</v>
      </c>
      <c r="F45" s="74" t="s">
        <v>1395</v>
      </c>
      <c r="G45" s="176" t="s">
        <v>1258</v>
      </c>
      <c r="H45" s="33"/>
      <c r="I45" s="33"/>
      <c r="J45" s="629"/>
      <c r="K45" s="165">
        <v>11900000</v>
      </c>
      <c r="L45" s="78"/>
      <c r="M45" s="28"/>
      <c r="N45" s="28"/>
      <c r="O45" s="28"/>
      <c r="P45" s="154"/>
      <c r="Q45" s="154"/>
      <c r="R45" s="28"/>
      <c r="S45" s="28"/>
      <c r="T45" s="28"/>
      <c r="U45" s="29">
        <f t="shared" si="41"/>
        <v>0</v>
      </c>
      <c r="V45" s="28"/>
      <c r="W45" s="28"/>
      <c r="X45" s="28"/>
      <c r="Y45" s="29">
        <f t="shared" si="42"/>
        <v>0</v>
      </c>
      <c r="Z45" s="28"/>
      <c r="AA45" s="28"/>
      <c r="AB45" s="165">
        <v>11900000</v>
      </c>
      <c r="AC45" s="29">
        <f t="shared" si="43"/>
        <v>11900000</v>
      </c>
      <c r="AD45" s="28"/>
      <c r="AE45" s="144"/>
      <c r="AF45" s="28"/>
      <c r="AG45" s="29">
        <f t="shared" si="44"/>
        <v>0</v>
      </c>
      <c r="AH45" s="29">
        <f t="shared" si="45"/>
        <v>11900000</v>
      </c>
      <c r="AI45" s="109">
        <f t="shared" si="40"/>
        <v>6.6147859922178989E-2</v>
      </c>
      <c r="AJ45" s="109">
        <f t="shared" si="35"/>
        <v>3.6823887129525394E-3</v>
      </c>
    </row>
    <row r="46" spans="1:130" ht="24.75" customHeight="1" outlineLevel="1" x14ac:dyDescent="0.25">
      <c r="A46" s="23">
        <v>9</v>
      </c>
      <c r="B46" s="23"/>
      <c r="C46" s="80" t="s">
        <v>1438</v>
      </c>
      <c r="D46" s="162">
        <v>44810</v>
      </c>
      <c r="E46" s="241" t="s">
        <v>1439</v>
      </c>
      <c r="F46" s="74" t="s">
        <v>1395</v>
      </c>
      <c r="G46" s="176" t="s">
        <v>1258</v>
      </c>
      <c r="H46" s="33"/>
      <c r="I46" s="33"/>
      <c r="J46" s="629"/>
      <c r="K46" s="165">
        <v>10500000</v>
      </c>
      <c r="L46" s="78"/>
      <c r="M46" s="28"/>
      <c r="N46" s="28"/>
      <c r="O46" s="28"/>
      <c r="P46" s="154"/>
      <c r="Q46" s="154"/>
      <c r="R46" s="28"/>
      <c r="S46" s="28"/>
      <c r="T46" s="28"/>
      <c r="U46" s="29">
        <f t="shared" si="41"/>
        <v>0</v>
      </c>
      <c r="V46" s="28"/>
      <c r="W46" s="28"/>
      <c r="X46" s="28"/>
      <c r="Y46" s="29">
        <f t="shared" si="42"/>
        <v>0</v>
      </c>
      <c r="Z46" s="28"/>
      <c r="AA46" s="28"/>
      <c r="AB46" s="165">
        <v>10500000</v>
      </c>
      <c r="AC46" s="29">
        <f t="shared" si="43"/>
        <v>10500000</v>
      </c>
      <c r="AD46" s="28"/>
      <c r="AE46" s="144"/>
      <c r="AF46" s="28"/>
      <c r="AG46" s="29">
        <f t="shared" si="44"/>
        <v>0</v>
      </c>
      <c r="AH46" s="29">
        <f t="shared" si="45"/>
        <v>10500000</v>
      </c>
      <c r="AI46" s="109">
        <f t="shared" si="40"/>
        <v>5.8365758754863814E-2</v>
      </c>
      <c r="AJ46" s="109">
        <f t="shared" si="35"/>
        <v>3.249166511428711E-3</v>
      </c>
    </row>
    <row r="47" spans="1:130" ht="24.75" customHeight="1" outlineLevel="1" x14ac:dyDescent="0.25">
      <c r="A47" s="23">
        <v>10</v>
      </c>
      <c r="B47" s="23"/>
      <c r="C47" s="80" t="s">
        <v>1440</v>
      </c>
      <c r="D47" s="162">
        <v>44810</v>
      </c>
      <c r="E47" s="241" t="s">
        <v>1441</v>
      </c>
      <c r="F47" s="74" t="s">
        <v>1395</v>
      </c>
      <c r="G47" s="176" t="s">
        <v>1258</v>
      </c>
      <c r="H47" s="33"/>
      <c r="I47" s="33"/>
      <c r="J47" s="629"/>
      <c r="K47" s="165">
        <v>11900000</v>
      </c>
      <c r="L47" s="78"/>
      <c r="M47" s="28"/>
      <c r="N47" s="28"/>
      <c r="O47" s="28"/>
      <c r="P47" s="154"/>
      <c r="Q47" s="154"/>
      <c r="R47" s="28"/>
      <c r="S47" s="28"/>
      <c r="T47" s="28"/>
      <c r="U47" s="29">
        <f t="shared" si="41"/>
        <v>0</v>
      </c>
      <c r="V47" s="28"/>
      <c r="W47" s="28"/>
      <c r="X47" s="28"/>
      <c r="Y47" s="29">
        <f t="shared" si="42"/>
        <v>0</v>
      </c>
      <c r="Z47" s="28"/>
      <c r="AA47" s="28"/>
      <c r="AB47" s="165">
        <v>11900000</v>
      </c>
      <c r="AC47" s="29">
        <f t="shared" si="43"/>
        <v>11900000</v>
      </c>
      <c r="AD47" s="28"/>
      <c r="AE47" s="144"/>
      <c r="AF47" s="28"/>
      <c r="AG47" s="29">
        <f t="shared" si="44"/>
        <v>0</v>
      </c>
      <c r="AH47" s="29">
        <f t="shared" si="45"/>
        <v>11900000</v>
      </c>
      <c r="AI47" s="109">
        <f t="shared" si="40"/>
        <v>6.6147859922178989E-2</v>
      </c>
      <c r="AJ47" s="109">
        <f t="shared" si="35"/>
        <v>3.6823887129525394E-3</v>
      </c>
    </row>
    <row r="48" spans="1:130" ht="24.75" customHeight="1" outlineLevel="1" x14ac:dyDescent="0.25">
      <c r="A48" s="23">
        <v>11</v>
      </c>
      <c r="B48" s="23"/>
      <c r="C48" s="80" t="s">
        <v>1442</v>
      </c>
      <c r="D48" s="162">
        <v>44818</v>
      </c>
      <c r="E48" s="241" t="s">
        <v>1443</v>
      </c>
      <c r="F48" s="74" t="s">
        <v>1395</v>
      </c>
      <c r="G48" s="176" t="s">
        <v>1258</v>
      </c>
      <c r="H48" s="33"/>
      <c r="I48" s="33"/>
      <c r="J48" s="629"/>
      <c r="K48" s="165">
        <v>10500000</v>
      </c>
      <c r="L48" s="78"/>
      <c r="M48" s="28"/>
      <c r="N48" s="28"/>
      <c r="O48" s="28"/>
      <c r="P48" s="154"/>
      <c r="Q48" s="154"/>
      <c r="R48" s="28"/>
      <c r="S48" s="28"/>
      <c r="T48" s="28"/>
      <c r="U48" s="29">
        <f t="shared" si="36"/>
        <v>0</v>
      </c>
      <c r="V48" s="28"/>
      <c r="W48" s="28"/>
      <c r="X48" s="28"/>
      <c r="Y48" s="29">
        <f t="shared" si="37"/>
        <v>0</v>
      </c>
      <c r="Z48" s="28"/>
      <c r="AA48" s="28"/>
      <c r="AB48" s="165">
        <v>10500000</v>
      </c>
      <c r="AC48" s="29">
        <f t="shared" si="38"/>
        <v>10500000</v>
      </c>
      <c r="AD48" s="28"/>
      <c r="AE48" s="144"/>
      <c r="AF48" s="28"/>
      <c r="AG48" s="29">
        <f t="shared" si="39"/>
        <v>0</v>
      </c>
      <c r="AH48" s="29">
        <f t="shared" si="34"/>
        <v>10500000</v>
      </c>
      <c r="AI48" s="109">
        <f t="shared" si="40"/>
        <v>5.8365758754863814E-2</v>
      </c>
      <c r="AJ48" s="109">
        <f t="shared" si="35"/>
        <v>3.249166511428711E-3</v>
      </c>
    </row>
    <row r="49" spans="1:130" s="11" customFormat="1" ht="24.75" customHeight="1" outlineLevel="1" x14ac:dyDescent="0.25">
      <c r="A49" s="23">
        <v>12</v>
      </c>
      <c r="B49" s="23"/>
      <c r="C49" s="80" t="s">
        <v>1444</v>
      </c>
      <c r="D49" s="162">
        <v>44818</v>
      </c>
      <c r="E49" s="241" t="s">
        <v>1445</v>
      </c>
      <c r="F49" s="74" t="s">
        <v>1395</v>
      </c>
      <c r="G49" s="176" t="s">
        <v>1258</v>
      </c>
      <c r="H49" s="33"/>
      <c r="I49" s="33"/>
      <c r="J49" s="629"/>
      <c r="K49" s="165">
        <v>10500000</v>
      </c>
      <c r="L49" s="78"/>
      <c r="M49" s="28"/>
      <c r="N49" s="28"/>
      <c r="O49" s="28"/>
      <c r="P49" s="154"/>
      <c r="Q49" s="154"/>
      <c r="R49" s="28"/>
      <c r="S49" s="28"/>
      <c r="T49" s="28"/>
      <c r="U49" s="29">
        <f t="shared" si="36"/>
        <v>0</v>
      </c>
      <c r="V49" s="28"/>
      <c r="W49" s="28"/>
      <c r="X49" s="28"/>
      <c r="Y49" s="29">
        <f t="shared" si="37"/>
        <v>0</v>
      </c>
      <c r="Z49" s="28"/>
      <c r="AA49" s="28"/>
      <c r="AB49" s="165">
        <v>10500000</v>
      </c>
      <c r="AC49" s="29">
        <f t="shared" si="38"/>
        <v>10500000</v>
      </c>
      <c r="AD49" s="28"/>
      <c r="AE49" s="144"/>
      <c r="AF49" s="28"/>
      <c r="AG49" s="29">
        <f t="shared" si="39"/>
        <v>0</v>
      </c>
      <c r="AH49" s="29">
        <f t="shared" si="34"/>
        <v>10500000</v>
      </c>
      <c r="AI49" s="109">
        <f t="shared" si="40"/>
        <v>5.8365758754863814E-2</v>
      </c>
      <c r="AJ49" s="109">
        <f t="shared" si="35"/>
        <v>3.249166511428711E-3</v>
      </c>
    </row>
    <row r="50" spans="1:130" s="11" customFormat="1" ht="24.75" customHeight="1" outlineLevel="1" x14ac:dyDescent="0.25">
      <c r="A50" s="23">
        <v>13</v>
      </c>
      <c r="B50" s="23"/>
      <c r="C50" s="80" t="s">
        <v>1446</v>
      </c>
      <c r="D50" s="162">
        <v>44810</v>
      </c>
      <c r="E50" s="241" t="s">
        <v>1447</v>
      </c>
      <c r="F50" s="74" t="s">
        <v>1395</v>
      </c>
      <c r="G50" s="176" t="s">
        <v>1258</v>
      </c>
      <c r="H50" s="33"/>
      <c r="I50" s="33"/>
      <c r="J50" s="629"/>
      <c r="K50" s="165">
        <v>10500000</v>
      </c>
      <c r="L50" s="78"/>
      <c r="M50" s="28"/>
      <c r="N50" s="28"/>
      <c r="O50" s="28"/>
      <c r="P50" s="154"/>
      <c r="Q50" s="154"/>
      <c r="R50" s="28"/>
      <c r="S50" s="28"/>
      <c r="T50" s="28"/>
      <c r="U50" s="29">
        <f t="shared" si="36"/>
        <v>0</v>
      </c>
      <c r="V50" s="29">
        <f t="shared" ref="V50" si="46">SUM(S50:U50)</f>
        <v>0</v>
      </c>
      <c r="W50" s="29">
        <f t="shared" ref="W50" si="47">SUM(T50:V50)</f>
        <v>0</v>
      </c>
      <c r="X50" s="29">
        <f t="shared" ref="X50" si="48">SUM(U50:W50)</f>
        <v>0</v>
      </c>
      <c r="Y50" s="29">
        <f t="shared" si="37"/>
        <v>0</v>
      </c>
      <c r="Z50" s="29"/>
      <c r="AA50" s="28"/>
      <c r="AB50" s="165">
        <v>10500000</v>
      </c>
      <c r="AC50" s="29">
        <f t="shared" si="38"/>
        <v>10500000</v>
      </c>
      <c r="AD50" s="28"/>
      <c r="AE50" s="144"/>
      <c r="AF50" s="28"/>
      <c r="AG50" s="29">
        <f t="shared" si="39"/>
        <v>0</v>
      </c>
      <c r="AH50" s="29">
        <f t="shared" si="34"/>
        <v>10500000</v>
      </c>
      <c r="AI50" s="109">
        <f t="shared" si="40"/>
        <v>5.8365758754863814E-2</v>
      </c>
      <c r="AJ50" s="109">
        <f t="shared" si="35"/>
        <v>3.249166511428711E-3</v>
      </c>
    </row>
    <row r="51" spans="1:130" s="11" customFormat="1" ht="24.75" customHeight="1" outlineLevel="1" x14ac:dyDescent="0.25">
      <c r="A51" s="23">
        <v>14</v>
      </c>
      <c r="B51" s="23"/>
      <c r="C51" s="80" t="s">
        <v>1448</v>
      </c>
      <c r="D51" s="162">
        <v>44810</v>
      </c>
      <c r="E51" s="241" t="s">
        <v>1449</v>
      </c>
      <c r="F51" s="74" t="s">
        <v>1395</v>
      </c>
      <c r="G51" s="176" t="s">
        <v>1258</v>
      </c>
      <c r="H51" s="33"/>
      <c r="I51" s="33"/>
      <c r="J51" s="629"/>
      <c r="K51" s="165">
        <v>12600000</v>
      </c>
      <c r="L51" s="78"/>
      <c r="M51" s="28"/>
      <c r="N51" s="28"/>
      <c r="O51" s="28"/>
      <c r="P51" s="154"/>
      <c r="Q51" s="154"/>
      <c r="R51" s="28"/>
      <c r="S51" s="28"/>
      <c r="T51" s="28"/>
      <c r="U51" s="29">
        <f t="shared" si="36"/>
        <v>0</v>
      </c>
      <c r="V51" s="28"/>
      <c r="W51" s="28"/>
      <c r="X51" s="28"/>
      <c r="Y51" s="29">
        <f t="shared" si="37"/>
        <v>0</v>
      </c>
      <c r="Z51" s="28"/>
      <c r="AA51" s="28"/>
      <c r="AB51" s="165">
        <v>12600000</v>
      </c>
      <c r="AC51" s="29">
        <f t="shared" ref="AC51:AC53" si="49">SUM(Z51:AB51)</f>
        <v>12600000</v>
      </c>
      <c r="AD51" s="28"/>
      <c r="AE51" s="144"/>
      <c r="AF51" s="28"/>
      <c r="AG51" s="29">
        <f t="shared" ref="AG51:AG53" si="50">SUM(AD51:AF51)</f>
        <v>0</v>
      </c>
      <c r="AH51" s="29">
        <f t="shared" ref="AH51:AH53" si="51">SUM(U51,Y51,AC51,AG51)</f>
        <v>12600000</v>
      </c>
      <c r="AI51" s="109">
        <f t="shared" si="40"/>
        <v>7.0038910505836577E-2</v>
      </c>
      <c r="AJ51" s="109">
        <f t="shared" si="35"/>
        <v>3.8989998137144532E-3</v>
      </c>
    </row>
    <row r="52" spans="1:130" ht="24.75" customHeight="1" outlineLevel="1" x14ac:dyDescent="0.25">
      <c r="A52" s="23">
        <v>15</v>
      </c>
      <c r="B52" s="23"/>
      <c r="C52" s="80" t="s">
        <v>1450</v>
      </c>
      <c r="D52" s="162">
        <v>44810</v>
      </c>
      <c r="E52" s="241" t="s">
        <v>1451</v>
      </c>
      <c r="F52" s="74" t="s">
        <v>1395</v>
      </c>
      <c r="G52" s="176" t="s">
        <v>1258</v>
      </c>
      <c r="H52" s="33"/>
      <c r="I52" s="33"/>
      <c r="J52" s="629"/>
      <c r="K52" s="165">
        <v>10500000</v>
      </c>
      <c r="L52" s="78"/>
      <c r="M52" s="28"/>
      <c r="N52" s="28"/>
      <c r="O52" s="28"/>
      <c r="P52" s="154"/>
      <c r="Q52" s="154"/>
      <c r="R52" s="28"/>
      <c r="S52" s="28"/>
      <c r="T52" s="28"/>
      <c r="U52" s="29">
        <f t="shared" si="36"/>
        <v>0</v>
      </c>
      <c r="V52" s="28"/>
      <c r="W52" s="28"/>
      <c r="X52" s="28"/>
      <c r="Y52" s="29">
        <f t="shared" si="37"/>
        <v>0</v>
      </c>
      <c r="Z52" s="28"/>
      <c r="AA52" s="28"/>
      <c r="AB52" s="165">
        <v>10500000</v>
      </c>
      <c r="AC52" s="29">
        <f t="shared" si="49"/>
        <v>10500000</v>
      </c>
      <c r="AD52" s="28"/>
      <c r="AE52" s="144"/>
      <c r="AF52" s="28"/>
      <c r="AG52" s="29">
        <f t="shared" si="50"/>
        <v>0</v>
      </c>
      <c r="AH52" s="29">
        <f t="shared" si="51"/>
        <v>10500000</v>
      </c>
      <c r="AI52" s="109">
        <f t="shared" si="40"/>
        <v>5.8365758754863814E-2</v>
      </c>
      <c r="AJ52" s="109">
        <f t="shared" si="35"/>
        <v>3.249166511428711E-3</v>
      </c>
    </row>
    <row r="53" spans="1:130" s="11" customFormat="1" ht="24.75" customHeight="1" outlineLevel="1" x14ac:dyDescent="0.25">
      <c r="A53" s="23">
        <v>16</v>
      </c>
      <c r="B53" s="23"/>
      <c r="C53" s="80" t="s">
        <v>1452</v>
      </c>
      <c r="D53" s="162">
        <v>44810</v>
      </c>
      <c r="E53" s="241" t="s">
        <v>1453</v>
      </c>
      <c r="F53" s="74" t="s">
        <v>1395</v>
      </c>
      <c r="G53" s="176" t="s">
        <v>1258</v>
      </c>
      <c r="H53" s="33"/>
      <c r="I53" s="33"/>
      <c r="J53" s="664"/>
      <c r="K53" s="165">
        <v>10500000</v>
      </c>
      <c r="L53" s="78"/>
      <c r="M53" s="28"/>
      <c r="N53" s="28"/>
      <c r="O53" s="28"/>
      <c r="P53" s="154"/>
      <c r="Q53" s="154"/>
      <c r="R53" s="28"/>
      <c r="S53" s="28"/>
      <c r="T53" s="28"/>
      <c r="U53" s="29">
        <f t="shared" si="36"/>
        <v>0</v>
      </c>
      <c r="V53" s="28"/>
      <c r="W53" s="28"/>
      <c r="X53" s="28"/>
      <c r="Y53" s="29">
        <f t="shared" si="37"/>
        <v>0</v>
      </c>
      <c r="Z53" s="28"/>
      <c r="AA53" s="28"/>
      <c r="AB53" s="165">
        <v>10500000</v>
      </c>
      <c r="AC53" s="29">
        <f t="shared" si="49"/>
        <v>10500000</v>
      </c>
      <c r="AD53" s="28"/>
      <c r="AE53" s="144"/>
      <c r="AF53" s="28"/>
      <c r="AG53" s="29">
        <f t="shared" si="50"/>
        <v>0</v>
      </c>
      <c r="AH53" s="29">
        <f t="shared" si="51"/>
        <v>10500000</v>
      </c>
      <c r="AI53" s="109">
        <f t="shared" si="40"/>
        <v>5.8365758754863814E-2</v>
      </c>
      <c r="AJ53" s="109">
        <f t="shared" si="35"/>
        <v>3.249166511428711E-3</v>
      </c>
    </row>
    <row r="54" spans="1:130" s="232" customFormat="1" ht="12.75" customHeight="1" x14ac:dyDescent="0.25">
      <c r="A54" s="577" t="s">
        <v>55</v>
      </c>
      <c r="B54" s="577"/>
      <c r="C54" s="577"/>
      <c r="D54" s="577"/>
      <c r="E54" s="577"/>
      <c r="F54" s="577"/>
      <c r="G54" s="577"/>
      <c r="H54" s="577"/>
      <c r="I54" s="577"/>
      <c r="J54" s="222">
        <f>+J37</f>
        <v>179900000</v>
      </c>
      <c r="K54" s="222">
        <f>SUM(K38:K53)</f>
        <v>179900000</v>
      </c>
      <c r="L54" s="528"/>
      <c r="M54" s="222">
        <f>SUM(M38:M53)</f>
        <v>0</v>
      </c>
      <c r="N54" s="222">
        <f>SUM(N38:N53)</f>
        <v>0</v>
      </c>
      <c r="O54" s="222">
        <f>SUM(O38:O53)</f>
        <v>0</v>
      </c>
      <c r="P54" s="223"/>
      <c r="Q54" s="538"/>
      <c r="R54" s="222">
        <f t="shared" ref="R54:AH54" si="52">SUM(R38:R53)</f>
        <v>0</v>
      </c>
      <c r="S54" s="222">
        <f t="shared" si="52"/>
        <v>0</v>
      </c>
      <c r="T54" s="222">
        <f t="shared" si="52"/>
        <v>0</v>
      </c>
      <c r="U54" s="222">
        <f t="shared" si="52"/>
        <v>0</v>
      </c>
      <c r="V54" s="222">
        <f t="shared" si="52"/>
        <v>0</v>
      </c>
      <c r="W54" s="222">
        <f t="shared" si="52"/>
        <v>0</v>
      </c>
      <c r="X54" s="222">
        <f t="shared" si="52"/>
        <v>0</v>
      </c>
      <c r="Y54" s="222">
        <f t="shared" si="52"/>
        <v>0</v>
      </c>
      <c r="Z54" s="222">
        <f t="shared" si="52"/>
        <v>0</v>
      </c>
      <c r="AA54" s="222">
        <f t="shared" si="52"/>
        <v>0</v>
      </c>
      <c r="AB54" s="222">
        <f>SUM(AB38:AB53)</f>
        <v>179900000</v>
      </c>
      <c r="AC54" s="222">
        <f t="shared" si="52"/>
        <v>179900000</v>
      </c>
      <c r="AD54" s="222">
        <f t="shared" si="52"/>
        <v>0</v>
      </c>
      <c r="AE54" s="222">
        <f t="shared" si="52"/>
        <v>0</v>
      </c>
      <c r="AF54" s="222">
        <f t="shared" si="52"/>
        <v>0</v>
      </c>
      <c r="AG54" s="222">
        <f t="shared" si="52"/>
        <v>0</v>
      </c>
      <c r="AH54" s="222">
        <f t="shared" si="52"/>
        <v>179900000</v>
      </c>
      <c r="AI54" s="230">
        <f>IF(ISERROR(AH54/J54),0,AH54/J54)</f>
        <v>1</v>
      </c>
      <c r="AJ54" s="230">
        <f>IF(ISERROR(AH54/$AH$235),0,AH54/$AH$235)</f>
        <v>5.5669052895811914E-2</v>
      </c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</row>
    <row r="55" spans="1:130" ht="12.75" customHeight="1" x14ac:dyDescent="0.25">
      <c r="A55" s="668" t="s">
        <v>56</v>
      </c>
      <c r="B55" s="668"/>
      <c r="C55" s="668"/>
      <c r="D55" s="668"/>
      <c r="E55" s="668"/>
      <c r="F55" s="16"/>
      <c r="G55" s="5"/>
      <c r="H55" s="17"/>
      <c r="I55" s="17"/>
      <c r="J55" s="703">
        <v>93980000</v>
      </c>
      <c r="K55" s="348"/>
      <c r="L55" s="18"/>
      <c r="M55" s="19"/>
      <c r="N55" s="19"/>
      <c r="O55" s="19"/>
      <c r="P55" s="5"/>
      <c r="Q55" s="20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83"/>
      <c r="AE55" s="83"/>
      <c r="AF55" s="83"/>
      <c r="AG55" s="7"/>
      <c r="AH55" s="7"/>
      <c r="AI55" s="108"/>
      <c r="AJ55" s="108"/>
    </row>
    <row r="56" spans="1:130" s="11" customFormat="1" ht="24.75" customHeight="1" outlineLevel="1" x14ac:dyDescent="0.25">
      <c r="A56" s="23">
        <v>1</v>
      </c>
      <c r="B56" s="23"/>
      <c r="C56" s="176" t="s">
        <v>1454</v>
      </c>
      <c r="D56" s="162">
        <v>44804</v>
      </c>
      <c r="E56" s="158" t="s">
        <v>1455</v>
      </c>
      <c r="F56" s="74" t="s">
        <v>1395</v>
      </c>
      <c r="G56" s="176" t="s">
        <v>1258</v>
      </c>
      <c r="H56" s="33"/>
      <c r="I56" s="33"/>
      <c r="J56" s="676"/>
      <c r="K56" s="79">
        <v>8400000</v>
      </c>
      <c r="L56" s="157"/>
      <c r="M56" s="28"/>
      <c r="N56" s="28"/>
      <c r="O56" s="28"/>
      <c r="P56" s="78"/>
      <c r="Q56" s="78"/>
      <c r="R56" s="28"/>
      <c r="S56" s="28"/>
      <c r="T56" s="28"/>
      <c r="U56" s="29">
        <f>SUM(R56:T56)</f>
        <v>0</v>
      </c>
      <c r="V56" s="28"/>
      <c r="W56" s="28"/>
      <c r="X56" s="28"/>
      <c r="Y56" s="29">
        <f>SUM(V56:X56)</f>
        <v>0</v>
      </c>
      <c r="Z56" s="28"/>
      <c r="AA56" s="28"/>
      <c r="AB56" s="28"/>
      <c r="AC56" s="266">
        <f>SUM(Z56:AB56)</f>
        <v>0</v>
      </c>
      <c r="AD56" s="259">
        <v>8400000</v>
      </c>
      <c r="AE56" s="379"/>
      <c r="AF56" s="261"/>
      <c r="AG56" s="149">
        <f>SUM(AD56:AF56)</f>
        <v>8400000</v>
      </c>
      <c r="AH56" s="29">
        <f t="shared" ref="AH56:AH57" si="53">SUM(U56,Y56,AC56,AG56)</f>
        <v>8400000</v>
      </c>
      <c r="AI56" s="109">
        <f>IF(ISERROR(AH56/$J$55),0,AH56/$J$55)</f>
        <v>8.9380719301979147E-2</v>
      </c>
      <c r="AJ56" s="109">
        <f>IF(ISERROR(AH56/$AH$235),"-",AH56/$AH$235)</f>
        <v>2.5993332091429687E-3</v>
      </c>
    </row>
    <row r="57" spans="1:130" s="11" customFormat="1" ht="24.75" customHeight="1" outlineLevel="1" x14ac:dyDescent="0.25">
      <c r="A57" s="23">
        <v>2</v>
      </c>
      <c r="B57" s="23"/>
      <c r="C57" s="176" t="s">
        <v>1456</v>
      </c>
      <c r="D57" s="162">
        <v>44804</v>
      </c>
      <c r="E57" s="177" t="s">
        <v>1457</v>
      </c>
      <c r="F57" s="74" t="s">
        <v>1395</v>
      </c>
      <c r="G57" s="176" t="s">
        <v>1258</v>
      </c>
      <c r="H57" s="33"/>
      <c r="I57" s="33"/>
      <c r="J57" s="676"/>
      <c r="K57" s="79">
        <v>8400000</v>
      </c>
      <c r="L57" s="157"/>
      <c r="M57" s="28"/>
      <c r="N57" s="28"/>
      <c r="O57" s="28"/>
      <c r="P57" s="154"/>
      <c r="Q57" s="154"/>
      <c r="R57" s="28"/>
      <c r="S57" s="28"/>
      <c r="T57" s="28"/>
      <c r="U57" s="29">
        <f t="shared" ref="U57" si="54">SUM(R57:T57)</f>
        <v>0</v>
      </c>
      <c r="V57" s="28"/>
      <c r="W57" s="28"/>
      <c r="X57" s="28"/>
      <c r="Y57" s="29">
        <f t="shared" ref="Y57" si="55">SUM(V57:X57)</f>
        <v>0</v>
      </c>
      <c r="Z57" s="28"/>
      <c r="AA57" s="28"/>
      <c r="AB57" s="28"/>
      <c r="AC57" s="266">
        <f t="shared" ref="AC57" si="56">SUM(Z57:AB57)</f>
        <v>0</v>
      </c>
      <c r="AD57" s="259">
        <v>8400000</v>
      </c>
      <c r="AE57" s="379"/>
      <c r="AF57" s="261"/>
      <c r="AG57" s="149">
        <f t="shared" ref="AG57" si="57">SUM(AD57:AF57)</f>
        <v>8400000</v>
      </c>
      <c r="AH57" s="29">
        <f t="shared" si="53"/>
        <v>8400000</v>
      </c>
      <c r="AI57" s="109">
        <f t="shared" ref="AI57:AI59" si="58">IF(ISERROR(AH57/$J$55),0,AH57/$J$55)</f>
        <v>8.9380719301979147E-2</v>
      </c>
      <c r="AJ57" s="109">
        <f>IF(ISERROR(AH57/$AH$235),"-",AH57/$AH$235)</f>
        <v>2.5993332091429687E-3</v>
      </c>
    </row>
    <row r="58" spans="1:130" s="11" customFormat="1" ht="24.75" customHeight="1" outlineLevel="1" x14ac:dyDescent="0.25">
      <c r="A58" s="23">
        <v>3</v>
      </c>
      <c r="B58" s="23"/>
      <c r="C58" s="176" t="s">
        <v>1458</v>
      </c>
      <c r="D58" s="162">
        <v>44804</v>
      </c>
      <c r="E58" s="177" t="s">
        <v>1459</v>
      </c>
      <c r="F58" s="74" t="s">
        <v>1395</v>
      </c>
      <c r="G58" s="176" t="s">
        <v>1258</v>
      </c>
      <c r="H58" s="33"/>
      <c r="I58" s="33"/>
      <c r="J58" s="676"/>
      <c r="K58" s="79">
        <v>7000000</v>
      </c>
      <c r="L58" s="157"/>
      <c r="M58" s="28"/>
      <c r="N58" s="28"/>
      <c r="O58" s="28"/>
      <c r="P58" s="154"/>
      <c r="Q58" s="154"/>
      <c r="R58" s="28"/>
      <c r="S58" s="28"/>
      <c r="T58" s="28"/>
      <c r="U58" s="29">
        <f t="shared" ref="U58:U65" si="59">SUM(R58:T58)</f>
        <v>0</v>
      </c>
      <c r="V58" s="28"/>
      <c r="W58" s="28"/>
      <c r="X58" s="28"/>
      <c r="Y58" s="29">
        <f t="shared" ref="Y58:Y65" si="60">SUM(V58:X58)</f>
        <v>0</v>
      </c>
      <c r="Z58" s="28"/>
      <c r="AA58" s="28"/>
      <c r="AB58" s="28"/>
      <c r="AC58" s="266">
        <f t="shared" ref="AC58:AC65" si="61">SUM(Z58:AB58)</f>
        <v>0</v>
      </c>
      <c r="AD58" s="469">
        <v>7000000</v>
      </c>
      <c r="AE58" s="470"/>
      <c r="AF58" s="471"/>
      <c r="AG58" s="467">
        <f t="shared" ref="AG58:AG59" si="62">SUM(AD58:AF58)</f>
        <v>7000000</v>
      </c>
      <c r="AH58" s="338">
        <f t="shared" ref="AH58:AH59" si="63">SUM(U58,Y58,AC58,AG58)</f>
        <v>7000000</v>
      </c>
      <c r="AI58" s="472">
        <f t="shared" si="58"/>
        <v>7.4483932751649287E-2</v>
      </c>
      <c r="AJ58" s="472">
        <f>IF(ISERROR(AH58/$AH$235),"-",AH58/$AH$235)</f>
        <v>2.1661110076191406E-3</v>
      </c>
    </row>
    <row r="59" spans="1:130" s="11" customFormat="1" ht="24.75" customHeight="1" outlineLevel="1" x14ac:dyDescent="0.25">
      <c r="A59" s="23">
        <v>4</v>
      </c>
      <c r="B59" s="23"/>
      <c r="C59" s="176" t="s">
        <v>1460</v>
      </c>
      <c r="D59" s="162">
        <v>44804</v>
      </c>
      <c r="E59" s="177" t="s">
        <v>1461</v>
      </c>
      <c r="F59" s="74" t="s">
        <v>1395</v>
      </c>
      <c r="G59" s="176" t="s">
        <v>1258</v>
      </c>
      <c r="H59" s="33"/>
      <c r="I59" s="33"/>
      <c r="J59" s="676"/>
      <c r="K59" s="79">
        <v>7000000</v>
      </c>
      <c r="L59" s="479"/>
      <c r="M59" s="335"/>
      <c r="N59" s="335"/>
      <c r="O59" s="335"/>
      <c r="P59" s="156"/>
      <c r="Q59" s="156"/>
      <c r="R59" s="28"/>
      <c r="S59" s="28"/>
      <c r="T59" s="28"/>
      <c r="U59" s="29">
        <f t="shared" si="59"/>
        <v>0</v>
      </c>
      <c r="V59" s="28"/>
      <c r="W59" s="28"/>
      <c r="X59" s="28"/>
      <c r="Y59" s="29">
        <f t="shared" si="60"/>
        <v>0</v>
      </c>
      <c r="Z59" s="28"/>
      <c r="AA59" s="28"/>
      <c r="AB59" s="28"/>
      <c r="AC59" s="266">
        <f t="shared" si="61"/>
        <v>0</v>
      </c>
      <c r="AD59" s="259">
        <v>7000000</v>
      </c>
      <c r="AE59" s="379"/>
      <c r="AF59" s="261"/>
      <c r="AG59" s="340">
        <f t="shared" si="62"/>
        <v>7000000</v>
      </c>
      <c r="AH59" s="340">
        <f t="shared" si="63"/>
        <v>7000000</v>
      </c>
      <c r="AI59" s="468">
        <f t="shared" si="58"/>
        <v>7.4483932751649287E-2</v>
      </c>
      <c r="AJ59" s="468">
        <f>IF(ISERROR(AH59/$AH$235),"-",AH59/$AH$235)</f>
        <v>2.1661110076191406E-3</v>
      </c>
    </row>
    <row r="60" spans="1:130" s="11" customFormat="1" ht="24.75" customHeight="1" outlineLevel="1" x14ac:dyDescent="0.25">
      <c r="A60" s="23">
        <v>5</v>
      </c>
      <c r="B60" s="23"/>
      <c r="C60" s="176" t="s">
        <v>219</v>
      </c>
      <c r="D60" s="162">
        <v>44910</v>
      </c>
      <c r="E60" s="177" t="s">
        <v>1462</v>
      </c>
      <c r="F60" s="74" t="s">
        <v>1395</v>
      </c>
      <c r="G60" s="176" t="s">
        <v>1258</v>
      </c>
      <c r="H60" s="33"/>
      <c r="I60" s="33"/>
      <c r="J60" s="676"/>
      <c r="K60" s="79">
        <v>10530000</v>
      </c>
      <c r="L60" s="386"/>
      <c r="M60" s="261"/>
      <c r="N60" s="261"/>
      <c r="O60" s="261"/>
      <c r="P60" s="262"/>
      <c r="Q60" s="262"/>
      <c r="R60" s="95"/>
      <c r="S60" s="28"/>
      <c r="T60" s="28"/>
      <c r="U60" s="29">
        <f t="shared" si="59"/>
        <v>0</v>
      </c>
      <c r="V60" s="28"/>
      <c r="W60" s="28"/>
      <c r="X60" s="28"/>
      <c r="Y60" s="29">
        <f t="shared" si="60"/>
        <v>0</v>
      </c>
      <c r="Z60" s="28"/>
      <c r="AA60" s="28"/>
      <c r="AB60" s="28"/>
      <c r="AC60" s="266">
        <f t="shared" si="61"/>
        <v>0</v>
      </c>
      <c r="AD60" s="259"/>
      <c r="AE60" s="379"/>
      <c r="AF60" s="259">
        <v>10530000</v>
      </c>
      <c r="AG60" s="340">
        <f t="shared" ref="AG60:AG65" si="64">SUM(AD60:AF60)</f>
        <v>10530000</v>
      </c>
      <c r="AH60" s="340">
        <f t="shared" ref="AH60:AH65" si="65">SUM(U60,Y60,AC60,AG60)</f>
        <v>10530000</v>
      </c>
      <c r="AI60" s="468">
        <f t="shared" ref="AI60:AI65" si="66">IF(ISERROR(AH60/$J$55),0,AH60/$J$55)</f>
        <v>0.11204511598212386</v>
      </c>
      <c r="AJ60" s="468">
        <f t="shared" ref="AJ60:AJ65" si="67">IF(ISERROR(AH60/$AH$235),"-",AH60/$AH$235)</f>
        <v>3.2584498443185075E-3</v>
      </c>
    </row>
    <row r="61" spans="1:130" s="11" customFormat="1" ht="24.75" customHeight="1" outlineLevel="1" x14ac:dyDescent="0.25">
      <c r="A61" s="23">
        <v>6</v>
      </c>
      <c r="B61" s="23"/>
      <c r="C61" s="176" t="s">
        <v>1038</v>
      </c>
      <c r="D61" s="162">
        <v>44908</v>
      </c>
      <c r="E61" s="177" t="s">
        <v>1463</v>
      </c>
      <c r="F61" s="74" t="s">
        <v>1395</v>
      </c>
      <c r="G61" s="176" t="s">
        <v>1258</v>
      </c>
      <c r="H61" s="33"/>
      <c r="I61" s="33"/>
      <c r="J61" s="676"/>
      <c r="K61" s="79">
        <v>10530000</v>
      </c>
      <c r="L61" s="386"/>
      <c r="M61" s="261"/>
      <c r="N61" s="261"/>
      <c r="O61" s="261"/>
      <c r="P61" s="262"/>
      <c r="Q61" s="262"/>
      <c r="R61" s="95"/>
      <c r="S61" s="28"/>
      <c r="T61" s="28"/>
      <c r="U61" s="29">
        <f t="shared" si="59"/>
        <v>0</v>
      </c>
      <c r="V61" s="28"/>
      <c r="W61" s="28"/>
      <c r="X61" s="28"/>
      <c r="Y61" s="29">
        <f t="shared" si="60"/>
        <v>0</v>
      </c>
      <c r="Z61" s="28"/>
      <c r="AA61" s="28"/>
      <c r="AB61" s="28"/>
      <c r="AC61" s="266">
        <f t="shared" si="61"/>
        <v>0</v>
      </c>
      <c r="AD61" s="259"/>
      <c r="AE61" s="379"/>
      <c r="AF61" s="259">
        <v>10530000</v>
      </c>
      <c r="AG61" s="340">
        <f t="shared" si="64"/>
        <v>10530000</v>
      </c>
      <c r="AH61" s="340">
        <f t="shared" si="65"/>
        <v>10530000</v>
      </c>
      <c r="AI61" s="468">
        <f t="shared" si="66"/>
        <v>0.11204511598212386</v>
      </c>
      <c r="AJ61" s="468">
        <f t="shared" si="67"/>
        <v>3.2584498443185075E-3</v>
      </c>
    </row>
    <row r="62" spans="1:130" s="11" customFormat="1" ht="24.75" customHeight="1" outlineLevel="1" x14ac:dyDescent="0.25">
      <c r="A62" s="23">
        <v>7</v>
      </c>
      <c r="B62" s="23"/>
      <c r="C62" s="176" t="s">
        <v>1067</v>
      </c>
      <c r="D62" s="162">
        <v>44908</v>
      </c>
      <c r="E62" s="177" t="s">
        <v>1464</v>
      </c>
      <c r="F62" s="74" t="s">
        <v>1395</v>
      </c>
      <c r="G62" s="176" t="s">
        <v>1258</v>
      </c>
      <c r="H62" s="33"/>
      <c r="I62" s="33"/>
      <c r="J62" s="676"/>
      <c r="K62" s="79">
        <v>10530000</v>
      </c>
      <c r="L62" s="386"/>
      <c r="M62" s="261"/>
      <c r="N62" s="261"/>
      <c r="O62" s="261"/>
      <c r="P62" s="262"/>
      <c r="Q62" s="262"/>
      <c r="R62" s="95"/>
      <c r="S62" s="28"/>
      <c r="T62" s="28"/>
      <c r="U62" s="29">
        <f t="shared" si="59"/>
        <v>0</v>
      </c>
      <c r="V62" s="28"/>
      <c r="W62" s="28"/>
      <c r="X62" s="28"/>
      <c r="Y62" s="29">
        <f t="shared" si="60"/>
        <v>0</v>
      </c>
      <c r="Z62" s="28"/>
      <c r="AA62" s="28"/>
      <c r="AB62" s="28"/>
      <c r="AC62" s="266">
        <f t="shared" si="61"/>
        <v>0</v>
      </c>
      <c r="AD62" s="259"/>
      <c r="AE62" s="379"/>
      <c r="AF62" s="259">
        <v>10530000</v>
      </c>
      <c r="AG62" s="340">
        <f t="shared" si="64"/>
        <v>10530000</v>
      </c>
      <c r="AH62" s="340">
        <f t="shared" si="65"/>
        <v>10530000</v>
      </c>
      <c r="AI62" s="468">
        <f t="shared" si="66"/>
        <v>0.11204511598212386</v>
      </c>
      <c r="AJ62" s="468">
        <f t="shared" si="67"/>
        <v>3.2584498443185075E-3</v>
      </c>
    </row>
    <row r="63" spans="1:130" s="11" customFormat="1" ht="24.75" customHeight="1" outlineLevel="1" x14ac:dyDescent="0.25">
      <c r="A63" s="23">
        <v>8</v>
      </c>
      <c r="B63" s="23"/>
      <c r="C63" s="176" t="s">
        <v>1072</v>
      </c>
      <c r="D63" s="162">
        <v>44907</v>
      </c>
      <c r="E63" s="177" t="s">
        <v>1465</v>
      </c>
      <c r="F63" s="74" t="s">
        <v>1395</v>
      </c>
      <c r="G63" s="176" t="s">
        <v>1258</v>
      </c>
      <c r="H63" s="33"/>
      <c r="I63" s="33"/>
      <c r="J63" s="676"/>
      <c r="K63" s="387">
        <v>10530000</v>
      </c>
      <c r="L63" s="262"/>
      <c r="M63" s="261"/>
      <c r="N63" s="261"/>
      <c r="O63" s="261"/>
      <c r="P63" s="262"/>
      <c r="Q63" s="262"/>
      <c r="R63" s="95"/>
      <c r="S63" s="28"/>
      <c r="T63" s="28"/>
      <c r="U63" s="29">
        <f t="shared" si="59"/>
        <v>0</v>
      </c>
      <c r="V63" s="28"/>
      <c r="W63" s="28"/>
      <c r="X63" s="28"/>
      <c r="Y63" s="29">
        <f t="shared" si="60"/>
        <v>0</v>
      </c>
      <c r="Z63" s="28"/>
      <c r="AA63" s="28"/>
      <c r="AB63" s="28"/>
      <c r="AC63" s="266">
        <f t="shared" si="61"/>
        <v>0</v>
      </c>
      <c r="AD63" s="259"/>
      <c r="AE63" s="379"/>
      <c r="AF63" s="259">
        <v>10530000</v>
      </c>
      <c r="AG63" s="340">
        <f t="shared" si="64"/>
        <v>10530000</v>
      </c>
      <c r="AH63" s="340">
        <f t="shared" si="65"/>
        <v>10530000</v>
      </c>
      <c r="AI63" s="468">
        <f t="shared" si="66"/>
        <v>0.11204511598212386</v>
      </c>
      <c r="AJ63" s="468">
        <f t="shared" si="67"/>
        <v>3.2584498443185075E-3</v>
      </c>
    </row>
    <row r="64" spans="1:130" s="11" customFormat="1" ht="24.75" customHeight="1" outlineLevel="1" x14ac:dyDescent="0.25">
      <c r="A64" s="23">
        <v>9</v>
      </c>
      <c r="B64" s="23"/>
      <c r="C64" s="176" t="s">
        <v>1068</v>
      </c>
      <c r="D64" s="162">
        <v>44907</v>
      </c>
      <c r="E64" s="177" t="s">
        <v>1466</v>
      </c>
      <c r="F64" s="74" t="s">
        <v>1395</v>
      </c>
      <c r="G64" s="176" t="s">
        <v>1258</v>
      </c>
      <c r="H64" s="33"/>
      <c r="I64" s="33"/>
      <c r="J64" s="676"/>
      <c r="K64" s="259">
        <v>10530000</v>
      </c>
      <c r="L64" s="262"/>
      <c r="M64" s="261"/>
      <c r="N64" s="261"/>
      <c r="O64" s="261"/>
      <c r="P64" s="262"/>
      <c r="Q64" s="262"/>
      <c r="R64" s="95"/>
      <c r="S64" s="28"/>
      <c r="T64" s="28"/>
      <c r="U64" s="29">
        <f t="shared" si="59"/>
        <v>0</v>
      </c>
      <c r="V64" s="28"/>
      <c r="W64" s="28"/>
      <c r="X64" s="28"/>
      <c r="Y64" s="29">
        <f t="shared" si="60"/>
        <v>0</v>
      </c>
      <c r="Z64" s="28"/>
      <c r="AA64" s="28"/>
      <c r="AB64" s="28"/>
      <c r="AC64" s="266">
        <f t="shared" si="61"/>
        <v>0</v>
      </c>
      <c r="AD64" s="259"/>
      <c r="AE64" s="379"/>
      <c r="AF64" s="259">
        <v>10530000</v>
      </c>
      <c r="AG64" s="340">
        <f t="shared" si="64"/>
        <v>10530000</v>
      </c>
      <c r="AH64" s="340">
        <f t="shared" si="65"/>
        <v>10530000</v>
      </c>
      <c r="AI64" s="468">
        <f t="shared" si="66"/>
        <v>0.11204511598212386</v>
      </c>
      <c r="AJ64" s="468">
        <f t="shared" si="67"/>
        <v>3.2584498443185075E-3</v>
      </c>
    </row>
    <row r="65" spans="1:130" s="11" customFormat="1" ht="24.75" customHeight="1" outlineLevel="1" x14ac:dyDescent="0.25">
      <c r="A65" s="23">
        <v>10</v>
      </c>
      <c r="B65" s="23"/>
      <c r="C65" s="176" t="s">
        <v>1065</v>
      </c>
      <c r="D65" s="162">
        <v>44907</v>
      </c>
      <c r="E65" s="177" t="s">
        <v>1467</v>
      </c>
      <c r="F65" s="74" t="s">
        <v>1395</v>
      </c>
      <c r="G65" s="176" t="s">
        <v>1258</v>
      </c>
      <c r="H65" s="33"/>
      <c r="I65" s="33"/>
      <c r="J65" s="677"/>
      <c r="K65" s="259">
        <v>10530000</v>
      </c>
      <c r="L65" s="262"/>
      <c r="M65" s="261"/>
      <c r="N65" s="261"/>
      <c r="O65" s="261"/>
      <c r="P65" s="262"/>
      <c r="Q65" s="262"/>
      <c r="R65" s="95"/>
      <c r="S65" s="28"/>
      <c r="T65" s="28"/>
      <c r="U65" s="29">
        <f t="shared" si="59"/>
        <v>0</v>
      </c>
      <c r="V65" s="28"/>
      <c r="W65" s="28"/>
      <c r="X65" s="28"/>
      <c r="Y65" s="29">
        <f t="shared" si="60"/>
        <v>0</v>
      </c>
      <c r="Z65" s="28"/>
      <c r="AA65" s="28"/>
      <c r="AB65" s="28"/>
      <c r="AC65" s="266">
        <f t="shared" si="61"/>
        <v>0</v>
      </c>
      <c r="AD65" s="259"/>
      <c r="AE65" s="379"/>
      <c r="AF65" s="259">
        <v>10530000</v>
      </c>
      <c r="AG65" s="340">
        <f t="shared" si="64"/>
        <v>10530000</v>
      </c>
      <c r="AH65" s="340">
        <f t="shared" si="65"/>
        <v>10530000</v>
      </c>
      <c r="AI65" s="468">
        <f t="shared" si="66"/>
        <v>0.11204511598212386</v>
      </c>
      <c r="AJ65" s="468">
        <f t="shared" si="67"/>
        <v>3.2584498443185075E-3</v>
      </c>
    </row>
    <row r="66" spans="1:130" s="232" customFormat="1" ht="12.75" customHeight="1" x14ac:dyDescent="0.25">
      <c r="A66" s="577" t="s">
        <v>57</v>
      </c>
      <c r="B66" s="577"/>
      <c r="C66" s="577"/>
      <c r="D66" s="577"/>
      <c r="E66" s="577"/>
      <c r="F66" s="577"/>
      <c r="G66" s="577"/>
      <c r="H66" s="577"/>
      <c r="I66" s="577"/>
      <c r="J66" s="222">
        <f>+J55</f>
        <v>93980000</v>
      </c>
      <c r="K66" s="295">
        <f>SUM(K56:K65)</f>
        <v>93980000</v>
      </c>
      <c r="L66" s="553"/>
      <c r="M66" s="295">
        <f>SUM(M56:M59)</f>
        <v>0</v>
      </c>
      <c r="N66" s="295">
        <f>SUM(N56:N59)</f>
        <v>0</v>
      </c>
      <c r="O66" s="295">
        <f>SUM(O56:O59)</f>
        <v>0</v>
      </c>
      <c r="P66" s="308"/>
      <c r="Q66" s="548"/>
      <c r="R66" s="222">
        <f t="shared" ref="R66:AA66" si="68">SUM(R56:R59)</f>
        <v>0</v>
      </c>
      <c r="S66" s="222">
        <f t="shared" si="68"/>
        <v>0</v>
      </c>
      <c r="T66" s="222">
        <f t="shared" si="68"/>
        <v>0</v>
      </c>
      <c r="U66" s="222">
        <f>SUM(U56:U65)</f>
        <v>0</v>
      </c>
      <c r="V66" s="222">
        <f t="shared" si="68"/>
        <v>0</v>
      </c>
      <c r="W66" s="222">
        <f t="shared" si="68"/>
        <v>0</v>
      </c>
      <c r="X66" s="222">
        <f t="shared" si="68"/>
        <v>0</v>
      </c>
      <c r="Y66" s="222">
        <f>SUM(Y56:Y65)</f>
        <v>0</v>
      </c>
      <c r="Z66" s="222">
        <f t="shared" si="68"/>
        <v>0</v>
      </c>
      <c r="AA66" s="222">
        <f t="shared" si="68"/>
        <v>0</v>
      </c>
      <c r="AB66" s="222">
        <f>SUM(AB56:AB59)</f>
        <v>0</v>
      </c>
      <c r="AC66" s="222">
        <f t="shared" ref="AC66:AH66" si="69">SUM(AC56:AC65)</f>
        <v>0</v>
      </c>
      <c r="AD66" s="296">
        <f t="shared" si="69"/>
        <v>30800000</v>
      </c>
      <c r="AE66" s="296">
        <f t="shared" si="69"/>
        <v>0</v>
      </c>
      <c r="AF66" s="296">
        <f t="shared" si="69"/>
        <v>63180000</v>
      </c>
      <c r="AG66" s="296">
        <f t="shared" si="69"/>
        <v>93980000</v>
      </c>
      <c r="AH66" s="231">
        <f t="shared" si="69"/>
        <v>93980000</v>
      </c>
      <c r="AI66" s="473">
        <f>IF(ISERROR(AH66/J66),0,AH66/J66)</f>
        <v>1</v>
      </c>
      <c r="AJ66" s="473">
        <f>IF(ISERROR(AH66/$AH$235),0,AH66/$AH$235)</f>
        <v>2.9081587499435263E-2</v>
      </c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</row>
    <row r="67" spans="1:130" ht="12.75" customHeight="1" x14ac:dyDescent="0.25">
      <c r="A67" s="668" t="s">
        <v>58</v>
      </c>
      <c r="B67" s="668"/>
      <c r="C67" s="668"/>
      <c r="D67" s="668"/>
      <c r="E67" s="668"/>
      <c r="F67" s="16"/>
      <c r="G67" s="5"/>
      <c r="H67" s="17"/>
      <c r="I67" s="17"/>
      <c r="J67" s="628">
        <v>355140000</v>
      </c>
      <c r="K67" s="7"/>
      <c r="L67" s="18"/>
      <c r="M67" s="19"/>
      <c r="N67" s="19"/>
      <c r="O67" s="19"/>
      <c r="P67" s="5"/>
      <c r="Q67" s="20"/>
      <c r="R67" s="141"/>
      <c r="S67" s="7"/>
      <c r="T67" s="7"/>
      <c r="U67" s="7"/>
      <c r="V67" s="7"/>
      <c r="W67" s="7"/>
      <c r="X67" s="7"/>
      <c r="Y67" s="7"/>
      <c r="Z67" s="7"/>
      <c r="AA67" s="7"/>
      <c r="AB67" s="7"/>
      <c r="AC67" s="306"/>
      <c r="AD67" s="382"/>
      <c r="AE67" s="382"/>
      <c r="AF67" s="382"/>
      <c r="AG67" s="340"/>
      <c r="AH67" s="141"/>
      <c r="AI67" s="108"/>
      <c r="AJ67" s="108"/>
    </row>
    <row r="68" spans="1:130" s="11" customFormat="1" ht="24.75" customHeight="1" outlineLevel="1" x14ac:dyDescent="0.25">
      <c r="A68" s="23">
        <v>1</v>
      </c>
      <c r="B68" s="23"/>
      <c r="C68" s="286" t="s">
        <v>1468</v>
      </c>
      <c r="D68" s="138">
        <v>44817</v>
      </c>
      <c r="E68" s="158" t="s">
        <v>1469</v>
      </c>
      <c r="F68" s="74" t="s">
        <v>1395</v>
      </c>
      <c r="G68" s="176" t="s">
        <v>1258</v>
      </c>
      <c r="H68" s="33"/>
      <c r="I68" s="33"/>
      <c r="J68" s="629"/>
      <c r="K68" s="165">
        <v>12960000</v>
      </c>
      <c r="L68" s="74"/>
      <c r="M68" s="67"/>
      <c r="N68" s="67"/>
      <c r="O68" s="67"/>
      <c r="P68" s="74"/>
      <c r="Q68" s="74"/>
      <c r="R68" s="95"/>
      <c r="S68" s="28"/>
      <c r="T68" s="28"/>
      <c r="U68" s="29">
        <f t="shared" ref="U68:U96" si="70">SUM(R68:T68)</f>
        <v>0</v>
      </c>
      <c r="V68" s="28"/>
      <c r="W68" s="28"/>
      <c r="X68" s="28"/>
      <c r="Y68" s="29">
        <f t="shared" ref="Y68:Y96" si="71">SUM(V68:X68)</f>
        <v>0</v>
      </c>
      <c r="Z68" s="28"/>
      <c r="AA68" s="28"/>
      <c r="AB68" s="28">
        <v>12960000</v>
      </c>
      <c r="AC68" s="266">
        <f t="shared" ref="AC68:AC96" si="72">SUM(Z68:AB68)</f>
        <v>12960000</v>
      </c>
      <c r="AD68" s="259"/>
      <c r="AE68" s="259"/>
      <c r="AF68" s="259"/>
      <c r="AG68" s="381">
        <f t="shared" ref="AG68:AG95" si="73">SUM(AD68:AF68)</f>
        <v>0</v>
      </c>
      <c r="AH68" s="149">
        <f t="shared" ref="AH68:AH95" si="74">SUM(U68,Y68,AC68,AG68)</f>
        <v>12960000</v>
      </c>
      <c r="AI68" s="109">
        <f>IF(ISERROR(AH68/$J$67),0,AH68/$J$67)</f>
        <v>3.6492650785605679E-2</v>
      </c>
      <c r="AJ68" s="109">
        <f t="shared" ref="AJ68:AJ95" si="75">IF(ISERROR(AH68/$AH$235),"-",AH68/$AH$235)</f>
        <v>4.0103998083920091E-3</v>
      </c>
    </row>
    <row r="69" spans="1:130" s="11" customFormat="1" ht="24.75" customHeight="1" outlineLevel="1" x14ac:dyDescent="0.25">
      <c r="A69" s="23">
        <v>2</v>
      </c>
      <c r="B69" s="23"/>
      <c r="C69" s="286" t="s">
        <v>1048</v>
      </c>
      <c r="D69" s="138">
        <v>44817</v>
      </c>
      <c r="E69" s="158" t="s">
        <v>1470</v>
      </c>
      <c r="F69" s="74" t="s">
        <v>1395</v>
      </c>
      <c r="G69" s="176" t="s">
        <v>1258</v>
      </c>
      <c r="H69" s="33"/>
      <c r="I69" s="33"/>
      <c r="J69" s="629"/>
      <c r="K69" s="165">
        <v>14400000</v>
      </c>
      <c r="L69" s="74"/>
      <c r="M69" s="67"/>
      <c r="N69" s="67"/>
      <c r="O69" s="67"/>
      <c r="P69" s="74"/>
      <c r="Q69" s="74"/>
      <c r="R69" s="95"/>
      <c r="S69" s="28"/>
      <c r="T69" s="28"/>
      <c r="U69" s="29">
        <f t="shared" si="70"/>
        <v>0</v>
      </c>
      <c r="V69" s="28"/>
      <c r="W69" s="28"/>
      <c r="X69" s="28"/>
      <c r="Y69" s="29">
        <f t="shared" si="71"/>
        <v>0</v>
      </c>
      <c r="Z69" s="28"/>
      <c r="AA69" s="28"/>
      <c r="AB69" s="28"/>
      <c r="AC69" s="266">
        <f t="shared" si="72"/>
        <v>0</v>
      </c>
      <c r="AD69" s="259"/>
      <c r="AE69" s="259">
        <v>14400000</v>
      </c>
      <c r="AF69" s="259"/>
      <c r="AG69" s="381">
        <f t="shared" si="73"/>
        <v>14400000</v>
      </c>
      <c r="AH69" s="149">
        <f t="shared" si="74"/>
        <v>14400000</v>
      </c>
      <c r="AI69" s="109">
        <f t="shared" ref="AI69:AI95" si="76">IF(ISERROR(AH69/$J$67),0,AH69/$J$67)</f>
        <v>4.0547389761784083E-2</v>
      </c>
      <c r="AJ69" s="109">
        <f t="shared" si="75"/>
        <v>4.4559997871022328E-3</v>
      </c>
    </row>
    <row r="70" spans="1:130" s="11" customFormat="1" ht="24.75" customHeight="1" outlineLevel="1" x14ac:dyDescent="0.25">
      <c r="A70" s="23">
        <v>3</v>
      </c>
      <c r="B70" s="23"/>
      <c r="C70" s="286" t="s">
        <v>1471</v>
      </c>
      <c r="D70" s="138">
        <v>44817</v>
      </c>
      <c r="E70" s="158" t="s">
        <v>1472</v>
      </c>
      <c r="F70" s="74" t="s">
        <v>1395</v>
      </c>
      <c r="G70" s="176" t="s">
        <v>1258</v>
      </c>
      <c r="H70" s="33"/>
      <c r="I70" s="33"/>
      <c r="J70" s="629"/>
      <c r="K70" s="165">
        <v>13680000</v>
      </c>
      <c r="L70" s="74"/>
      <c r="M70" s="67"/>
      <c r="N70" s="67"/>
      <c r="O70" s="67"/>
      <c r="P70" s="74"/>
      <c r="Q70" s="74"/>
      <c r="R70" s="95"/>
      <c r="S70" s="28"/>
      <c r="T70" s="28"/>
      <c r="U70" s="29">
        <f t="shared" si="70"/>
        <v>0</v>
      </c>
      <c r="V70" s="28"/>
      <c r="W70" s="28"/>
      <c r="X70" s="28"/>
      <c r="Y70" s="29">
        <f t="shared" si="71"/>
        <v>0</v>
      </c>
      <c r="Z70" s="28"/>
      <c r="AA70" s="28"/>
      <c r="AB70" s="28"/>
      <c r="AC70" s="266">
        <f t="shared" si="72"/>
        <v>0</v>
      </c>
      <c r="AD70" s="259">
        <v>13680000</v>
      </c>
      <c r="AE70" s="259"/>
      <c r="AF70" s="259"/>
      <c r="AG70" s="381">
        <f t="shared" si="73"/>
        <v>13680000</v>
      </c>
      <c r="AH70" s="149">
        <f t="shared" si="74"/>
        <v>13680000</v>
      </c>
      <c r="AI70" s="109">
        <f t="shared" si="76"/>
        <v>3.8520020273694881E-2</v>
      </c>
      <c r="AJ70" s="109">
        <f t="shared" si="75"/>
        <v>4.233199797747121E-3</v>
      </c>
    </row>
    <row r="71" spans="1:130" s="11" customFormat="1" ht="24.75" customHeight="1" outlineLevel="1" x14ac:dyDescent="0.25">
      <c r="A71" s="23">
        <v>4</v>
      </c>
      <c r="B71" s="23"/>
      <c r="C71" s="286" t="s">
        <v>1473</v>
      </c>
      <c r="D71" s="138">
        <v>44817</v>
      </c>
      <c r="E71" s="158" t="s">
        <v>1474</v>
      </c>
      <c r="F71" s="74" t="s">
        <v>1395</v>
      </c>
      <c r="G71" s="176" t="s">
        <v>1258</v>
      </c>
      <c r="H71" s="33"/>
      <c r="I71" s="33"/>
      <c r="J71" s="629"/>
      <c r="K71" s="165">
        <v>15840000</v>
      </c>
      <c r="L71" s="74"/>
      <c r="M71" s="67"/>
      <c r="N71" s="67"/>
      <c r="O71" s="67"/>
      <c r="P71" s="74"/>
      <c r="Q71" s="74"/>
      <c r="R71" s="95"/>
      <c r="S71" s="28"/>
      <c r="T71" s="28"/>
      <c r="U71" s="29">
        <f t="shared" si="70"/>
        <v>0</v>
      </c>
      <c r="V71" s="28"/>
      <c r="W71" s="28"/>
      <c r="X71" s="28"/>
      <c r="Y71" s="29">
        <f t="shared" si="71"/>
        <v>0</v>
      </c>
      <c r="Z71" s="28"/>
      <c r="AA71" s="28"/>
      <c r="AB71" s="28"/>
      <c r="AC71" s="266">
        <f t="shared" si="72"/>
        <v>0</v>
      </c>
      <c r="AD71" s="259"/>
      <c r="AE71" s="259">
        <v>15840000</v>
      </c>
      <c r="AF71" s="259"/>
      <c r="AG71" s="381">
        <f t="shared" si="73"/>
        <v>15840000</v>
      </c>
      <c r="AH71" s="149">
        <f t="shared" si="74"/>
        <v>15840000</v>
      </c>
      <c r="AI71" s="109">
        <f t="shared" si="76"/>
        <v>4.4602128737962494E-2</v>
      </c>
      <c r="AJ71" s="109">
        <f t="shared" si="75"/>
        <v>4.9015997658124555E-3</v>
      </c>
    </row>
    <row r="72" spans="1:130" s="11" customFormat="1" ht="24.75" customHeight="1" outlineLevel="1" x14ac:dyDescent="0.25">
      <c r="A72" s="23">
        <v>5</v>
      </c>
      <c r="B72" s="23"/>
      <c r="C72" s="286" t="s">
        <v>1052</v>
      </c>
      <c r="D72" s="138">
        <v>44831</v>
      </c>
      <c r="E72" s="158" t="s">
        <v>1475</v>
      </c>
      <c r="F72" s="74" t="s">
        <v>1395</v>
      </c>
      <c r="G72" s="176" t="s">
        <v>1258</v>
      </c>
      <c r="H72" s="33"/>
      <c r="I72" s="33"/>
      <c r="J72" s="629"/>
      <c r="K72" s="165">
        <v>13680000</v>
      </c>
      <c r="L72" s="74"/>
      <c r="M72" s="67"/>
      <c r="N72" s="67"/>
      <c r="O72" s="67"/>
      <c r="P72" s="74"/>
      <c r="Q72" s="74"/>
      <c r="R72" s="95"/>
      <c r="S72" s="28"/>
      <c r="T72" s="28"/>
      <c r="U72" s="29">
        <f t="shared" si="70"/>
        <v>0</v>
      </c>
      <c r="V72" s="28"/>
      <c r="W72" s="28"/>
      <c r="X72" s="28"/>
      <c r="Y72" s="29">
        <f t="shared" si="71"/>
        <v>0</v>
      </c>
      <c r="Z72" s="28"/>
      <c r="AA72" s="28"/>
      <c r="AB72" s="28"/>
      <c r="AC72" s="266">
        <f t="shared" si="72"/>
        <v>0</v>
      </c>
      <c r="AD72" s="259"/>
      <c r="AE72" s="259"/>
      <c r="AF72" s="259">
        <v>13680000</v>
      </c>
      <c r="AG72" s="381">
        <f t="shared" si="73"/>
        <v>13680000</v>
      </c>
      <c r="AH72" s="149">
        <f t="shared" si="74"/>
        <v>13680000</v>
      </c>
      <c r="AI72" s="109">
        <f t="shared" si="76"/>
        <v>3.8520020273694881E-2</v>
      </c>
      <c r="AJ72" s="109">
        <f t="shared" si="75"/>
        <v>4.233199797747121E-3</v>
      </c>
    </row>
    <row r="73" spans="1:130" s="11" customFormat="1" ht="24.75" customHeight="1" outlineLevel="1" x14ac:dyDescent="0.25">
      <c r="A73" s="23">
        <v>6</v>
      </c>
      <c r="B73" s="23"/>
      <c r="C73" s="286" t="s">
        <v>1476</v>
      </c>
      <c r="D73" s="138">
        <v>44817</v>
      </c>
      <c r="E73" s="158" t="s">
        <v>1477</v>
      </c>
      <c r="F73" s="74" t="s">
        <v>1395</v>
      </c>
      <c r="G73" s="176" t="s">
        <v>1258</v>
      </c>
      <c r="H73" s="33"/>
      <c r="I73" s="33"/>
      <c r="J73" s="629"/>
      <c r="K73" s="165">
        <v>10800000</v>
      </c>
      <c r="L73" s="74"/>
      <c r="M73" s="67"/>
      <c r="N73" s="67"/>
      <c r="O73" s="67"/>
      <c r="P73" s="74"/>
      <c r="Q73" s="74"/>
      <c r="R73" s="95"/>
      <c r="S73" s="28"/>
      <c r="T73" s="28"/>
      <c r="U73" s="29">
        <f t="shared" si="70"/>
        <v>0</v>
      </c>
      <c r="V73" s="28"/>
      <c r="W73" s="28"/>
      <c r="X73" s="28"/>
      <c r="Y73" s="29">
        <f t="shared" si="71"/>
        <v>0</v>
      </c>
      <c r="Z73" s="28"/>
      <c r="AA73" s="28"/>
      <c r="AB73" s="28">
        <v>10800000</v>
      </c>
      <c r="AC73" s="266">
        <f t="shared" si="72"/>
        <v>10800000</v>
      </c>
      <c r="AD73" s="259"/>
      <c r="AE73" s="259"/>
      <c r="AF73" s="259"/>
      <c r="AG73" s="381">
        <f t="shared" si="73"/>
        <v>0</v>
      </c>
      <c r="AH73" s="149">
        <f t="shared" si="74"/>
        <v>10800000</v>
      </c>
      <c r="AI73" s="109">
        <f t="shared" si="76"/>
        <v>3.0410542321338063E-2</v>
      </c>
      <c r="AJ73" s="109">
        <f t="shared" si="75"/>
        <v>3.3419998403266741E-3</v>
      </c>
    </row>
    <row r="74" spans="1:130" s="11" customFormat="1" ht="24.75" customHeight="1" outlineLevel="1" x14ac:dyDescent="0.25">
      <c r="A74" s="23">
        <v>7</v>
      </c>
      <c r="B74" s="23"/>
      <c r="C74" s="286" t="s">
        <v>1478</v>
      </c>
      <c r="D74" s="138">
        <v>44817</v>
      </c>
      <c r="E74" s="158" t="s">
        <v>1479</v>
      </c>
      <c r="F74" s="74" t="s">
        <v>1395</v>
      </c>
      <c r="G74" s="176" t="s">
        <v>1258</v>
      </c>
      <c r="H74" s="33"/>
      <c r="I74" s="33"/>
      <c r="J74" s="629"/>
      <c r="K74" s="165">
        <v>10800000</v>
      </c>
      <c r="L74" s="74"/>
      <c r="M74" s="67"/>
      <c r="N74" s="67"/>
      <c r="O74" s="67"/>
      <c r="P74" s="74"/>
      <c r="Q74" s="74"/>
      <c r="R74" s="95"/>
      <c r="S74" s="28"/>
      <c r="T74" s="28"/>
      <c r="U74" s="29">
        <f t="shared" si="70"/>
        <v>0</v>
      </c>
      <c r="V74" s="28"/>
      <c r="W74" s="28"/>
      <c r="X74" s="28"/>
      <c r="Y74" s="29">
        <f t="shared" si="71"/>
        <v>0</v>
      </c>
      <c r="Z74" s="28"/>
      <c r="AA74" s="28"/>
      <c r="AB74" s="28">
        <v>10800000</v>
      </c>
      <c r="AC74" s="266">
        <f t="shared" si="72"/>
        <v>10800000</v>
      </c>
      <c r="AD74" s="259"/>
      <c r="AE74" s="259"/>
      <c r="AF74" s="259"/>
      <c r="AG74" s="381">
        <f t="shared" si="73"/>
        <v>0</v>
      </c>
      <c r="AH74" s="149">
        <f t="shared" si="74"/>
        <v>10800000</v>
      </c>
      <c r="AI74" s="109">
        <f t="shared" si="76"/>
        <v>3.0410542321338063E-2</v>
      </c>
      <c r="AJ74" s="109">
        <f t="shared" si="75"/>
        <v>3.3419998403266741E-3</v>
      </c>
    </row>
    <row r="75" spans="1:130" s="11" customFormat="1" ht="24.75" customHeight="1" outlineLevel="1" x14ac:dyDescent="0.25">
      <c r="A75" s="23">
        <v>8</v>
      </c>
      <c r="B75" s="23"/>
      <c r="C75" s="286" t="s">
        <v>1480</v>
      </c>
      <c r="D75" s="138">
        <v>44817</v>
      </c>
      <c r="E75" s="158" t="s">
        <v>1481</v>
      </c>
      <c r="F75" s="74" t="s">
        <v>1395</v>
      </c>
      <c r="G75" s="176" t="s">
        <v>1258</v>
      </c>
      <c r="H75" s="33"/>
      <c r="I75" s="33"/>
      <c r="J75" s="629"/>
      <c r="K75" s="165">
        <v>12150000</v>
      </c>
      <c r="L75" s="74"/>
      <c r="M75" s="67"/>
      <c r="N75" s="67"/>
      <c r="O75" s="67"/>
      <c r="P75" s="74"/>
      <c r="Q75" s="74"/>
      <c r="R75" s="95"/>
      <c r="S75" s="28"/>
      <c r="T75" s="28"/>
      <c r="U75" s="29">
        <f t="shared" si="70"/>
        <v>0</v>
      </c>
      <c r="V75" s="28"/>
      <c r="W75" s="28"/>
      <c r="X75" s="28"/>
      <c r="Y75" s="29">
        <f t="shared" si="71"/>
        <v>0</v>
      </c>
      <c r="Z75" s="28"/>
      <c r="AA75" s="28"/>
      <c r="AB75" s="28">
        <v>12150000</v>
      </c>
      <c r="AC75" s="266">
        <f t="shared" si="72"/>
        <v>12150000</v>
      </c>
      <c r="AD75" s="259"/>
      <c r="AE75" s="259"/>
      <c r="AF75" s="259"/>
      <c r="AG75" s="381">
        <f t="shared" si="73"/>
        <v>0</v>
      </c>
      <c r="AH75" s="149">
        <f t="shared" si="74"/>
        <v>12150000</v>
      </c>
      <c r="AI75" s="109">
        <f t="shared" si="76"/>
        <v>3.4211860111505323E-2</v>
      </c>
      <c r="AJ75" s="109">
        <f t="shared" si="75"/>
        <v>3.7597498203675085E-3</v>
      </c>
    </row>
    <row r="76" spans="1:130" s="11" customFormat="1" ht="24.75" customHeight="1" outlineLevel="1" x14ac:dyDescent="0.25">
      <c r="A76" s="23">
        <v>9</v>
      </c>
      <c r="B76" s="23"/>
      <c r="C76" s="286" t="s">
        <v>1482</v>
      </c>
      <c r="D76" s="138">
        <v>44817</v>
      </c>
      <c r="E76" s="158" t="s">
        <v>1483</v>
      </c>
      <c r="F76" s="74" t="s">
        <v>1395</v>
      </c>
      <c r="G76" s="176" t="s">
        <v>1258</v>
      </c>
      <c r="H76" s="33"/>
      <c r="I76" s="33"/>
      <c r="J76" s="629"/>
      <c r="K76" s="165">
        <v>13680000</v>
      </c>
      <c r="L76" s="74"/>
      <c r="M76" s="67"/>
      <c r="N76" s="67"/>
      <c r="O76" s="67"/>
      <c r="P76" s="74"/>
      <c r="Q76" s="74"/>
      <c r="R76" s="95"/>
      <c r="S76" s="28"/>
      <c r="T76" s="28"/>
      <c r="U76" s="29">
        <f t="shared" si="70"/>
        <v>0</v>
      </c>
      <c r="V76" s="28"/>
      <c r="W76" s="28"/>
      <c r="X76" s="28"/>
      <c r="Y76" s="29">
        <f t="shared" si="71"/>
        <v>0</v>
      </c>
      <c r="Z76" s="28"/>
      <c r="AA76" s="28"/>
      <c r="AB76" s="28"/>
      <c r="AC76" s="266">
        <f t="shared" si="72"/>
        <v>0</v>
      </c>
      <c r="AD76" s="259">
        <v>13680000</v>
      </c>
      <c r="AE76" s="259"/>
      <c r="AF76" s="259"/>
      <c r="AG76" s="381">
        <f t="shared" si="73"/>
        <v>13680000</v>
      </c>
      <c r="AH76" s="149">
        <f t="shared" si="74"/>
        <v>13680000</v>
      </c>
      <c r="AI76" s="109">
        <f t="shared" si="76"/>
        <v>3.8520020273694881E-2</v>
      </c>
      <c r="AJ76" s="109">
        <f t="shared" si="75"/>
        <v>4.233199797747121E-3</v>
      </c>
    </row>
    <row r="77" spans="1:130" s="11" customFormat="1" ht="24.75" customHeight="1" outlineLevel="1" x14ac:dyDescent="0.25">
      <c r="A77" s="23">
        <v>10</v>
      </c>
      <c r="B77" s="23"/>
      <c r="C77" s="286" t="s">
        <v>1484</v>
      </c>
      <c r="D77" s="138">
        <v>44817</v>
      </c>
      <c r="E77" s="158" t="s">
        <v>1485</v>
      </c>
      <c r="F77" s="74" t="s">
        <v>1395</v>
      </c>
      <c r="G77" s="176" t="s">
        <v>1258</v>
      </c>
      <c r="H77" s="33"/>
      <c r="I77" s="33"/>
      <c r="J77" s="629"/>
      <c r="K77" s="165">
        <v>12150000</v>
      </c>
      <c r="L77" s="74"/>
      <c r="M77" s="67"/>
      <c r="N77" s="67"/>
      <c r="O77" s="67"/>
      <c r="P77" s="74"/>
      <c r="Q77" s="74"/>
      <c r="R77" s="95"/>
      <c r="S77" s="28"/>
      <c r="T77" s="28"/>
      <c r="U77" s="29">
        <f t="shared" si="70"/>
        <v>0</v>
      </c>
      <c r="V77" s="28"/>
      <c r="W77" s="28"/>
      <c r="X77" s="28"/>
      <c r="Y77" s="29">
        <f t="shared" si="71"/>
        <v>0</v>
      </c>
      <c r="Z77" s="28"/>
      <c r="AA77" s="28"/>
      <c r="AB77" s="28">
        <v>12150000</v>
      </c>
      <c r="AC77" s="266">
        <f t="shared" si="72"/>
        <v>12150000</v>
      </c>
      <c r="AD77" s="259"/>
      <c r="AE77" s="259"/>
      <c r="AF77" s="259"/>
      <c r="AG77" s="381">
        <f t="shared" si="73"/>
        <v>0</v>
      </c>
      <c r="AH77" s="149">
        <f t="shared" si="74"/>
        <v>12150000</v>
      </c>
      <c r="AI77" s="109">
        <f t="shared" si="76"/>
        <v>3.4211860111505323E-2</v>
      </c>
      <c r="AJ77" s="109">
        <f t="shared" si="75"/>
        <v>3.7597498203675085E-3</v>
      </c>
    </row>
    <row r="78" spans="1:130" s="11" customFormat="1" ht="24.75" customHeight="1" outlineLevel="1" x14ac:dyDescent="0.25">
      <c r="A78" s="23">
        <v>11</v>
      </c>
      <c r="B78" s="23"/>
      <c r="C78" s="286" t="s">
        <v>803</v>
      </c>
      <c r="D78" s="138">
        <v>44813</v>
      </c>
      <c r="E78" s="158" t="s">
        <v>1486</v>
      </c>
      <c r="F78" s="74" t="s">
        <v>1395</v>
      </c>
      <c r="G78" s="176" t="s">
        <v>1258</v>
      </c>
      <c r="H78" s="33"/>
      <c r="I78" s="33"/>
      <c r="J78" s="629"/>
      <c r="K78" s="165">
        <v>7200000</v>
      </c>
      <c r="L78" s="74"/>
      <c r="M78" s="67"/>
      <c r="N78" s="67"/>
      <c r="O78" s="67"/>
      <c r="P78" s="74"/>
      <c r="Q78" s="74"/>
      <c r="R78" s="95"/>
      <c r="S78" s="28"/>
      <c r="T78" s="28"/>
      <c r="U78" s="29">
        <f t="shared" si="70"/>
        <v>0</v>
      </c>
      <c r="V78" s="28"/>
      <c r="W78" s="28"/>
      <c r="X78" s="28"/>
      <c r="Y78" s="29">
        <f t="shared" si="71"/>
        <v>0</v>
      </c>
      <c r="Z78" s="28"/>
      <c r="AA78" s="28"/>
      <c r="AB78" s="28"/>
      <c r="AC78" s="266">
        <f t="shared" si="72"/>
        <v>0</v>
      </c>
      <c r="AD78" s="259"/>
      <c r="AE78" s="259">
        <v>7200000</v>
      </c>
      <c r="AF78" s="259"/>
      <c r="AG78" s="381">
        <f t="shared" si="73"/>
        <v>7200000</v>
      </c>
      <c r="AH78" s="149">
        <f t="shared" si="74"/>
        <v>7200000</v>
      </c>
      <c r="AI78" s="109">
        <f t="shared" si="76"/>
        <v>2.0273694880892042E-2</v>
      </c>
      <c r="AJ78" s="109">
        <f t="shared" si="75"/>
        <v>2.2279998935511164E-3</v>
      </c>
    </row>
    <row r="79" spans="1:130" s="11" customFormat="1" ht="24.75" customHeight="1" outlineLevel="1" x14ac:dyDescent="0.25">
      <c r="A79" s="23">
        <v>12</v>
      </c>
      <c r="B79" s="23"/>
      <c r="C79" s="286" t="s">
        <v>1487</v>
      </c>
      <c r="D79" s="138">
        <v>44817</v>
      </c>
      <c r="E79" s="158" t="s">
        <v>1488</v>
      </c>
      <c r="F79" s="74" t="s">
        <v>1395</v>
      </c>
      <c r="G79" s="176" t="s">
        <v>1258</v>
      </c>
      <c r="H79" s="33"/>
      <c r="I79" s="33"/>
      <c r="J79" s="629"/>
      <c r="K79" s="165">
        <v>12240000</v>
      </c>
      <c r="L79" s="74"/>
      <c r="M79" s="67"/>
      <c r="N79" s="67"/>
      <c r="O79" s="67"/>
      <c r="P79" s="74"/>
      <c r="Q79" s="74"/>
      <c r="R79" s="95"/>
      <c r="S79" s="28"/>
      <c r="T79" s="28"/>
      <c r="U79" s="29">
        <f t="shared" si="70"/>
        <v>0</v>
      </c>
      <c r="V79" s="28"/>
      <c r="W79" s="28"/>
      <c r="X79" s="28"/>
      <c r="Y79" s="29">
        <f t="shared" si="71"/>
        <v>0</v>
      </c>
      <c r="Z79" s="28"/>
      <c r="AA79" s="28"/>
      <c r="AB79" s="28">
        <v>12240000</v>
      </c>
      <c r="AC79" s="266">
        <f t="shared" si="72"/>
        <v>12240000</v>
      </c>
      <c r="AD79" s="259"/>
      <c r="AE79" s="259"/>
      <c r="AF79" s="259"/>
      <c r="AG79" s="381">
        <f t="shared" si="73"/>
        <v>0</v>
      </c>
      <c r="AH79" s="149">
        <f t="shared" si="74"/>
        <v>12240000</v>
      </c>
      <c r="AI79" s="109">
        <f t="shared" si="76"/>
        <v>3.446528129751647E-2</v>
      </c>
      <c r="AJ79" s="109">
        <f t="shared" si="75"/>
        <v>3.7875998190368973E-3</v>
      </c>
    </row>
    <row r="80" spans="1:130" s="11" customFormat="1" ht="24.75" customHeight="1" outlineLevel="1" x14ac:dyDescent="0.25">
      <c r="A80" s="23">
        <v>13</v>
      </c>
      <c r="B80" s="23"/>
      <c r="C80" s="286" t="s">
        <v>858</v>
      </c>
      <c r="D80" s="138">
        <v>44817</v>
      </c>
      <c r="E80" s="158" t="s">
        <v>1489</v>
      </c>
      <c r="F80" s="74" t="s">
        <v>1395</v>
      </c>
      <c r="G80" s="176" t="s">
        <v>1258</v>
      </c>
      <c r="H80" s="33"/>
      <c r="I80" s="33"/>
      <c r="J80" s="629"/>
      <c r="K80" s="165">
        <v>10080000</v>
      </c>
      <c r="L80" s="74"/>
      <c r="M80" s="67"/>
      <c r="N80" s="67"/>
      <c r="O80" s="67"/>
      <c r="P80" s="74"/>
      <c r="Q80" s="74"/>
      <c r="R80" s="95"/>
      <c r="S80" s="28"/>
      <c r="T80" s="28"/>
      <c r="U80" s="29">
        <f t="shared" si="70"/>
        <v>0</v>
      </c>
      <c r="V80" s="28"/>
      <c r="W80" s="28"/>
      <c r="X80" s="28"/>
      <c r="Y80" s="29">
        <f t="shared" si="71"/>
        <v>0</v>
      </c>
      <c r="Z80" s="28"/>
      <c r="AA80" s="28"/>
      <c r="AB80" s="28"/>
      <c r="AC80" s="266">
        <f t="shared" si="72"/>
        <v>0</v>
      </c>
      <c r="AD80" s="259"/>
      <c r="AE80" s="259">
        <v>10080000</v>
      </c>
      <c r="AF80" s="259"/>
      <c r="AG80" s="381">
        <f t="shared" si="73"/>
        <v>10080000</v>
      </c>
      <c r="AH80" s="149">
        <f t="shared" si="74"/>
        <v>10080000</v>
      </c>
      <c r="AI80" s="109">
        <f t="shared" si="76"/>
        <v>2.838317283324886E-2</v>
      </c>
      <c r="AJ80" s="109">
        <f t="shared" si="75"/>
        <v>3.1191998509715628E-3</v>
      </c>
    </row>
    <row r="81" spans="1:36" s="11" customFormat="1" ht="24.75" customHeight="1" outlineLevel="1" x14ac:dyDescent="0.25">
      <c r="A81" s="23">
        <v>14</v>
      </c>
      <c r="B81" s="23"/>
      <c r="C81" s="286" t="s">
        <v>1490</v>
      </c>
      <c r="D81" s="138">
        <v>44817</v>
      </c>
      <c r="E81" s="158" t="s">
        <v>1491</v>
      </c>
      <c r="F81" s="74" t="s">
        <v>1395</v>
      </c>
      <c r="G81" s="176" t="s">
        <v>1258</v>
      </c>
      <c r="H81" s="33"/>
      <c r="I81" s="33"/>
      <c r="J81" s="629"/>
      <c r="K81" s="165">
        <v>12240000</v>
      </c>
      <c r="L81" s="74"/>
      <c r="M81" s="67"/>
      <c r="N81" s="67"/>
      <c r="O81" s="67"/>
      <c r="P81" s="74"/>
      <c r="Q81" s="74"/>
      <c r="R81" s="95"/>
      <c r="S81" s="28"/>
      <c r="T81" s="28"/>
      <c r="U81" s="29">
        <f t="shared" si="70"/>
        <v>0</v>
      </c>
      <c r="V81" s="28"/>
      <c r="W81" s="28"/>
      <c r="X81" s="28"/>
      <c r="Y81" s="29">
        <f t="shared" si="71"/>
        <v>0</v>
      </c>
      <c r="Z81" s="28"/>
      <c r="AA81" s="28"/>
      <c r="AB81" s="28"/>
      <c r="AC81" s="266">
        <f t="shared" si="72"/>
        <v>0</v>
      </c>
      <c r="AD81" s="259">
        <v>12240000</v>
      </c>
      <c r="AE81" s="259"/>
      <c r="AF81" s="259"/>
      <c r="AG81" s="381">
        <f t="shared" si="73"/>
        <v>12240000</v>
      </c>
      <c r="AH81" s="149">
        <f t="shared" si="74"/>
        <v>12240000</v>
      </c>
      <c r="AI81" s="109">
        <f t="shared" si="76"/>
        <v>3.446528129751647E-2</v>
      </c>
      <c r="AJ81" s="109">
        <f t="shared" si="75"/>
        <v>3.7875998190368973E-3</v>
      </c>
    </row>
    <row r="82" spans="1:36" s="11" customFormat="1" ht="24.75" customHeight="1" outlineLevel="1" x14ac:dyDescent="0.25">
      <c r="A82" s="23">
        <v>15</v>
      </c>
      <c r="B82" s="23"/>
      <c r="C82" s="286" t="s">
        <v>1492</v>
      </c>
      <c r="D82" s="138">
        <v>44817</v>
      </c>
      <c r="E82" s="158" t="s">
        <v>1493</v>
      </c>
      <c r="F82" s="74" t="s">
        <v>1395</v>
      </c>
      <c r="G82" s="176" t="s">
        <v>1258</v>
      </c>
      <c r="H82" s="33"/>
      <c r="I82" s="33"/>
      <c r="J82" s="629"/>
      <c r="K82" s="165">
        <v>7200000</v>
      </c>
      <c r="L82" s="74"/>
      <c r="M82" s="67"/>
      <c r="N82" s="67"/>
      <c r="O82" s="67"/>
      <c r="P82" s="74"/>
      <c r="Q82" s="74"/>
      <c r="R82" s="95"/>
      <c r="S82" s="28"/>
      <c r="T82" s="28"/>
      <c r="U82" s="29">
        <f t="shared" si="70"/>
        <v>0</v>
      </c>
      <c r="V82" s="28"/>
      <c r="W82" s="28"/>
      <c r="X82" s="28"/>
      <c r="Y82" s="29">
        <f t="shared" si="71"/>
        <v>0</v>
      </c>
      <c r="Z82" s="28"/>
      <c r="AA82" s="28"/>
      <c r="AB82" s="28"/>
      <c r="AC82" s="266">
        <f t="shared" si="72"/>
        <v>0</v>
      </c>
      <c r="AD82" s="259"/>
      <c r="AE82" s="259">
        <v>7200000</v>
      </c>
      <c r="AF82" s="259"/>
      <c r="AG82" s="381">
        <f t="shared" si="73"/>
        <v>7200000</v>
      </c>
      <c r="AH82" s="149">
        <f t="shared" si="74"/>
        <v>7200000</v>
      </c>
      <c r="AI82" s="109">
        <f t="shared" si="76"/>
        <v>2.0273694880892042E-2</v>
      </c>
      <c r="AJ82" s="109">
        <f t="shared" si="75"/>
        <v>2.2279998935511164E-3</v>
      </c>
    </row>
    <row r="83" spans="1:36" s="11" customFormat="1" ht="24.75" customHeight="1" outlineLevel="1" x14ac:dyDescent="0.25">
      <c r="A83" s="23">
        <v>16</v>
      </c>
      <c r="B83" s="23"/>
      <c r="C83" s="286" t="s">
        <v>1494</v>
      </c>
      <c r="D83" s="138">
        <v>44817</v>
      </c>
      <c r="E83" s="158" t="s">
        <v>1495</v>
      </c>
      <c r="F83" s="74" t="s">
        <v>1395</v>
      </c>
      <c r="G83" s="176" t="s">
        <v>1258</v>
      </c>
      <c r="H83" s="33"/>
      <c r="I83" s="33"/>
      <c r="J83" s="629"/>
      <c r="K83" s="165">
        <v>11520000</v>
      </c>
      <c r="L83" s="74"/>
      <c r="M83" s="67"/>
      <c r="N83" s="67"/>
      <c r="O83" s="67"/>
      <c r="P83" s="74"/>
      <c r="Q83" s="74"/>
      <c r="R83" s="95"/>
      <c r="S83" s="28"/>
      <c r="T83" s="28"/>
      <c r="U83" s="29">
        <f t="shared" si="70"/>
        <v>0</v>
      </c>
      <c r="V83" s="28"/>
      <c r="W83" s="28"/>
      <c r="X83" s="28"/>
      <c r="Y83" s="29">
        <f t="shared" si="71"/>
        <v>0</v>
      </c>
      <c r="Z83" s="28"/>
      <c r="AA83" s="28"/>
      <c r="AB83" s="28"/>
      <c r="AC83" s="266">
        <f t="shared" si="72"/>
        <v>0</v>
      </c>
      <c r="AD83" s="259">
        <v>11520000</v>
      </c>
      <c r="AE83" s="259"/>
      <c r="AF83" s="259"/>
      <c r="AG83" s="381">
        <f t="shared" si="73"/>
        <v>11520000</v>
      </c>
      <c r="AH83" s="149">
        <f t="shared" si="74"/>
        <v>11520000</v>
      </c>
      <c r="AI83" s="109">
        <f t="shared" si="76"/>
        <v>3.2437911809427268E-2</v>
      </c>
      <c r="AJ83" s="109">
        <f t="shared" si="75"/>
        <v>3.564799829681786E-3</v>
      </c>
    </row>
    <row r="84" spans="1:36" s="11" customFormat="1" ht="24.75" customHeight="1" outlineLevel="1" x14ac:dyDescent="0.25">
      <c r="A84" s="23">
        <v>17</v>
      </c>
      <c r="B84" s="23"/>
      <c r="C84" s="286" t="s">
        <v>878</v>
      </c>
      <c r="D84" s="138">
        <v>44817</v>
      </c>
      <c r="E84" s="158" t="s">
        <v>1496</v>
      </c>
      <c r="F84" s="74" t="s">
        <v>1395</v>
      </c>
      <c r="G84" s="176" t="s">
        <v>1258</v>
      </c>
      <c r="H84" s="33"/>
      <c r="I84" s="33"/>
      <c r="J84" s="629"/>
      <c r="K84" s="165">
        <v>7200000</v>
      </c>
      <c r="L84" s="74"/>
      <c r="M84" s="67"/>
      <c r="N84" s="67"/>
      <c r="O84" s="67"/>
      <c r="P84" s="74"/>
      <c r="Q84" s="74"/>
      <c r="R84" s="95"/>
      <c r="S84" s="28"/>
      <c r="T84" s="28"/>
      <c r="U84" s="29">
        <f t="shared" si="70"/>
        <v>0</v>
      </c>
      <c r="V84" s="28"/>
      <c r="W84" s="28"/>
      <c r="X84" s="28"/>
      <c r="Y84" s="29">
        <f t="shared" si="71"/>
        <v>0</v>
      </c>
      <c r="Z84" s="28"/>
      <c r="AA84" s="28"/>
      <c r="AB84" s="28"/>
      <c r="AC84" s="266">
        <f t="shared" si="72"/>
        <v>0</v>
      </c>
      <c r="AD84" s="259">
        <v>7200000</v>
      </c>
      <c r="AE84" s="259"/>
      <c r="AF84" s="259"/>
      <c r="AG84" s="381">
        <f t="shared" si="73"/>
        <v>7200000</v>
      </c>
      <c r="AH84" s="149">
        <f t="shared" si="74"/>
        <v>7200000</v>
      </c>
      <c r="AI84" s="109">
        <f t="shared" si="76"/>
        <v>2.0273694880892042E-2</v>
      </c>
      <c r="AJ84" s="109">
        <f t="shared" si="75"/>
        <v>2.2279998935511164E-3</v>
      </c>
    </row>
    <row r="85" spans="1:36" s="11" customFormat="1" ht="24.75" customHeight="1" outlineLevel="1" x14ac:dyDescent="0.25">
      <c r="A85" s="23">
        <v>18</v>
      </c>
      <c r="B85" s="23"/>
      <c r="C85" s="286" t="s">
        <v>1497</v>
      </c>
      <c r="D85" s="138">
        <v>44817</v>
      </c>
      <c r="E85" s="158" t="s">
        <v>1498</v>
      </c>
      <c r="F85" s="74" t="s">
        <v>1395</v>
      </c>
      <c r="G85" s="176" t="s">
        <v>1258</v>
      </c>
      <c r="H85" s="33"/>
      <c r="I85" s="33"/>
      <c r="J85" s="629"/>
      <c r="K85" s="165">
        <v>13680000</v>
      </c>
      <c r="L85" s="74"/>
      <c r="M85" s="67"/>
      <c r="N85" s="67"/>
      <c r="O85" s="67"/>
      <c r="P85" s="74"/>
      <c r="Q85" s="74"/>
      <c r="R85" s="95"/>
      <c r="S85" s="28"/>
      <c r="T85" s="28"/>
      <c r="U85" s="29">
        <f t="shared" si="70"/>
        <v>0</v>
      </c>
      <c r="V85" s="28"/>
      <c r="W85" s="28"/>
      <c r="X85" s="28"/>
      <c r="Y85" s="29">
        <f t="shared" si="71"/>
        <v>0</v>
      </c>
      <c r="Z85" s="28"/>
      <c r="AA85" s="28"/>
      <c r="AB85" s="28"/>
      <c r="AC85" s="266">
        <f t="shared" si="72"/>
        <v>0</v>
      </c>
      <c r="AD85" s="259"/>
      <c r="AE85" s="259">
        <v>13680000</v>
      </c>
      <c r="AF85" s="259"/>
      <c r="AG85" s="381">
        <f t="shared" si="73"/>
        <v>13680000</v>
      </c>
      <c r="AH85" s="149">
        <f t="shared" si="74"/>
        <v>13680000</v>
      </c>
      <c r="AI85" s="109">
        <f t="shared" si="76"/>
        <v>3.8520020273694881E-2</v>
      </c>
      <c r="AJ85" s="109">
        <f t="shared" si="75"/>
        <v>4.233199797747121E-3</v>
      </c>
    </row>
    <row r="86" spans="1:36" s="11" customFormat="1" ht="24.75" customHeight="1" outlineLevel="1" x14ac:dyDescent="0.25">
      <c r="A86" s="23">
        <v>19</v>
      </c>
      <c r="B86" s="23"/>
      <c r="C86" s="286" t="s">
        <v>1499</v>
      </c>
      <c r="D86" s="138">
        <v>44817</v>
      </c>
      <c r="E86" s="158" t="s">
        <v>1500</v>
      </c>
      <c r="F86" s="74" t="s">
        <v>1395</v>
      </c>
      <c r="G86" s="176" t="s">
        <v>1258</v>
      </c>
      <c r="H86" s="33"/>
      <c r="I86" s="33"/>
      <c r="J86" s="629"/>
      <c r="K86" s="165">
        <v>13680000</v>
      </c>
      <c r="L86" s="74"/>
      <c r="M86" s="67"/>
      <c r="N86" s="67"/>
      <c r="O86" s="67"/>
      <c r="P86" s="74"/>
      <c r="Q86" s="74"/>
      <c r="R86" s="95"/>
      <c r="S86" s="28"/>
      <c r="T86" s="28"/>
      <c r="U86" s="29">
        <f t="shared" si="70"/>
        <v>0</v>
      </c>
      <c r="V86" s="28"/>
      <c r="W86" s="28"/>
      <c r="X86" s="28"/>
      <c r="Y86" s="29">
        <f t="shared" si="71"/>
        <v>0</v>
      </c>
      <c r="Z86" s="28"/>
      <c r="AA86" s="28"/>
      <c r="AB86" s="28"/>
      <c r="AC86" s="266">
        <f t="shared" si="72"/>
        <v>0</v>
      </c>
      <c r="AD86" s="259"/>
      <c r="AE86" s="259">
        <v>13680000</v>
      </c>
      <c r="AF86" s="259"/>
      <c r="AG86" s="381">
        <f t="shared" si="73"/>
        <v>13680000</v>
      </c>
      <c r="AH86" s="149">
        <f t="shared" si="74"/>
        <v>13680000</v>
      </c>
      <c r="AI86" s="109">
        <f t="shared" si="76"/>
        <v>3.8520020273694881E-2</v>
      </c>
      <c r="AJ86" s="109">
        <f t="shared" si="75"/>
        <v>4.233199797747121E-3</v>
      </c>
    </row>
    <row r="87" spans="1:36" s="11" customFormat="1" ht="24.75" customHeight="1" outlineLevel="1" x14ac:dyDescent="0.25">
      <c r="A87" s="23">
        <v>20</v>
      </c>
      <c r="B87" s="23"/>
      <c r="C87" s="286" t="s">
        <v>1501</v>
      </c>
      <c r="D87" s="138">
        <v>44817</v>
      </c>
      <c r="E87" s="158" t="s">
        <v>1502</v>
      </c>
      <c r="F87" s="74" t="s">
        <v>1395</v>
      </c>
      <c r="G87" s="176" t="s">
        <v>1258</v>
      </c>
      <c r="H87" s="33"/>
      <c r="I87" s="33"/>
      <c r="J87" s="629"/>
      <c r="K87" s="165">
        <v>12240000</v>
      </c>
      <c r="L87" s="74"/>
      <c r="M87" s="67"/>
      <c r="N87" s="67"/>
      <c r="O87" s="67"/>
      <c r="P87" s="74"/>
      <c r="Q87" s="74"/>
      <c r="R87" s="95"/>
      <c r="S87" s="28"/>
      <c r="T87" s="28"/>
      <c r="U87" s="29">
        <f t="shared" si="70"/>
        <v>0</v>
      </c>
      <c r="V87" s="28"/>
      <c r="W87" s="28"/>
      <c r="X87" s="28"/>
      <c r="Y87" s="29">
        <f t="shared" si="71"/>
        <v>0</v>
      </c>
      <c r="Z87" s="28"/>
      <c r="AA87" s="28"/>
      <c r="AB87" s="28"/>
      <c r="AC87" s="266">
        <f t="shared" si="72"/>
        <v>0</v>
      </c>
      <c r="AD87" s="259">
        <v>12240000</v>
      </c>
      <c r="AE87" s="259"/>
      <c r="AF87" s="259"/>
      <c r="AG87" s="381">
        <f t="shared" si="73"/>
        <v>12240000</v>
      </c>
      <c r="AH87" s="149">
        <f t="shared" si="74"/>
        <v>12240000</v>
      </c>
      <c r="AI87" s="109">
        <f t="shared" si="76"/>
        <v>3.446528129751647E-2</v>
      </c>
      <c r="AJ87" s="109">
        <f t="shared" si="75"/>
        <v>3.7875998190368973E-3</v>
      </c>
    </row>
    <row r="88" spans="1:36" s="11" customFormat="1" ht="24.75" customHeight="1" outlineLevel="1" x14ac:dyDescent="0.25">
      <c r="A88" s="23">
        <v>21</v>
      </c>
      <c r="B88" s="23"/>
      <c r="C88" s="286" t="s">
        <v>821</v>
      </c>
      <c r="D88" s="138">
        <v>44817</v>
      </c>
      <c r="E88" s="158" t="s">
        <v>1503</v>
      </c>
      <c r="F88" s="74" t="s">
        <v>1395</v>
      </c>
      <c r="G88" s="176" t="s">
        <v>1258</v>
      </c>
      <c r="H88" s="33"/>
      <c r="I88" s="33"/>
      <c r="J88" s="629"/>
      <c r="K88" s="165">
        <v>11340000</v>
      </c>
      <c r="L88" s="74"/>
      <c r="M88" s="67"/>
      <c r="N88" s="67"/>
      <c r="O88" s="67"/>
      <c r="P88" s="74"/>
      <c r="Q88" s="74"/>
      <c r="R88" s="95"/>
      <c r="S88" s="28"/>
      <c r="T88" s="28"/>
      <c r="U88" s="29">
        <f t="shared" si="70"/>
        <v>0</v>
      </c>
      <c r="V88" s="28"/>
      <c r="W88" s="28"/>
      <c r="X88" s="28"/>
      <c r="Y88" s="29">
        <f t="shared" si="71"/>
        <v>0</v>
      </c>
      <c r="Z88" s="28"/>
      <c r="AA88" s="28"/>
      <c r="AB88" s="28"/>
      <c r="AC88" s="266">
        <f t="shared" si="72"/>
        <v>0</v>
      </c>
      <c r="AD88" s="259"/>
      <c r="AE88" s="259">
        <v>11340000</v>
      </c>
      <c r="AF88" s="259"/>
      <c r="AG88" s="381">
        <f t="shared" si="73"/>
        <v>11340000</v>
      </c>
      <c r="AH88" s="149">
        <f t="shared" si="74"/>
        <v>11340000</v>
      </c>
      <c r="AI88" s="109">
        <f t="shared" si="76"/>
        <v>3.1931069437404966E-2</v>
      </c>
      <c r="AJ88" s="109">
        <f t="shared" si="75"/>
        <v>3.5090998323430082E-3</v>
      </c>
    </row>
    <row r="89" spans="1:36" s="11" customFormat="1" ht="24.75" customHeight="1" outlineLevel="1" x14ac:dyDescent="0.25">
      <c r="A89" s="23">
        <v>22</v>
      </c>
      <c r="B89" s="23"/>
      <c r="C89" s="286" t="s">
        <v>1504</v>
      </c>
      <c r="D89" s="138">
        <v>44817</v>
      </c>
      <c r="E89" s="158" t="s">
        <v>1505</v>
      </c>
      <c r="F89" s="74" t="s">
        <v>1395</v>
      </c>
      <c r="G89" s="176" t="s">
        <v>1258</v>
      </c>
      <c r="H89" s="33"/>
      <c r="I89" s="33"/>
      <c r="J89" s="629"/>
      <c r="K89" s="165">
        <v>13680000</v>
      </c>
      <c r="L89" s="74"/>
      <c r="M89" s="67"/>
      <c r="N89" s="67"/>
      <c r="O89" s="67"/>
      <c r="P89" s="74"/>
      <c r="Q89" s="74"/>
      <c r="R89" s="95"/>
      <c r="S89" s="28"/>
      <c r="T89" s="28"/>
      <c r="U89" s="29">
        <f t="shared" si="70"/>
        <v>0</v>
      </c>
      <c r="V89" s="28"/>
      <c r="W89" s="28"/>
      <c r="X89" s="28"/>
      <c r="Y89" s="29">
        <f t="shared" si="71"/>
        <v>0</v>
      </c>
      <c r="Z89" s="28"/>
      <c r="AA89" s="28"/>
      <c r="AB89" s="28"/>
      <c r="AC89" s="266">
        <f t="shared" si="72"/>
        <v>0</v>
      </c>
      <c r="AD89" s="259"/>
      <c r="AE89" s="259">
        <v>13680000</v>
      </c>
      <c r="AF89" s="259"/>
      <c r="AG89" s="381">
        <f t="shared" si="73"/>
        <v>13680000</v>
      </c>
      <c r="AH89" s="149">
        <f t="shared" si="74"/>
        <v>13680000</v>
      </c>
      <c r="AI89" s="109">
        <f t="shared" si="76"/>
        <v>3.8520020273694881E-2</v>
      </c>
      <c r="AJ89" s="109">
        <f t="shared" si="75"/>
        <v>4.233199797747121E-3</v>
      </c>
    </row>
    <row r="90" spans="1:36" s="11" customFormat="1" ht="24.75" customHeight="1" outlineLevel="1" x14ac:dyDescent="0.25">
      <c r="A90" s="23">
        <v>23</v>
      </c>
      <c r="B90" s="23"/>
      <c r="C90" s="286" t="s">
        <v>855</v>
      </c>
      <c r="D90" s="138">
        <v>44817</v>
      </c>
      <c r="E90" s="158" t="s">
        <v>1506</v>
      </c>
      <c r="F90" s="74" t="s">
        <v>1395</v>
      </c>
      <c r="G90" s="176" t="s">
        <v>1258</v>
      </c>
      <c r="H90" s="33"/>
      <c r="I90" s="33"/>
      <c r="J90" s="629"/>
      <c r="K90" s="165">
        <v>12150000</v>
      </c>
      <c r="L90" s="74"/>
      <c r="M90" s="67"/>
      <c r="N90" s="67"/>
      <c r="O90" s="67"/>
      <c r="P90" s="74"/>
      <c r="Q90" s="74"/>
      <c r="R90" s="95"/>
      <c r="S90" s="28"/>
      <c r="T90" s="28"/>
      <c r="U90" s="29">
        <f t="shared" si="70"/>
        <v>0</v>
      </c>
      <c r="V90" s="28"/>
      <c r="W90" s="28"/>
      <c r="X90" s="28"/>
      <c r="Y90" s="29">
        <f t="shared" si="71"/>
        <v>0</v>
      </c>
      <c r="Z90" s="28"/>
      <c r="AA90" s="28"/>
      <c r="AB90" s="28"/>
      <c r="AC90" s="266">
        <f t="shared" si="72"/>
        <v>0</v>
      </c>
      <c r="AD90" s="259">
        <v>12150000</v>
      </c>
      <c r="AE90" s="259"/>
      <c r="AF90" s="259"/>
      <c r="AG90" s="381">
        <f t="shared" si="73"/>
        <v>12150000</v>
      </c>
      <c r="AH90" s="149">
        <f t="shared" si="74"/>
        <v>12150000</v>
      </c>
      <c r="AI90" s="109">
        <f t="shared" si="76"/>
        <v>3.4211860111505323E-2</v>
      </c>
      <c r="AJ90" s="109">
        <f t="shared" si="75"/>
        <v>3.7597498203675085E-3</v>
      </c>
    </row>
    <row r="91" spans="1:36" s="11" customFormat="1" ht="24.75" customHeight="1" outlineLevel="1" x14ac:dyDescent="0.25">
      <c r="A91" s="23">
        <v>24</v>
      </c>
      <c r="B91" s="23"/>
      <c r="C91" s="286" t="s">
        <v>1507</v>
      </c>
      <c r="D91" s="138">
        <v>44817</v>
      </c>
      <c r="E91" s="158" t="s">
        <v>1508</v>
      </c>
      <c r="F91" s="74" t="s">
        <v>1395</v>
      </c>
      <c r="G91" s="176" t="s">
        <v>1258</v>
      </c>
      <c r="H91" s="33"/>
      <c r="I91" s="33"/>
      <c r="J91" s="629"/>
      <c r="K91" s="165">
        <v>12240000</v>
      </c>
      <c r="L91" s="74"/>
      <c r="M91" s="67"/>
      <c r="N91" s="67"/>
      <c r="O91" s="67"/>
      <c r="P91" s="74"/>
      <c r="Q91" s="74"/>
      <c r="R91" s="95"/>
      <c r="S91" s="28"/>
      <c r="T91" s="28"/>
      <c r="U91" s="29">
        <f t="shared" si="70"/>
        <v>0</v>
      </c>
      <c r="V91" s="28"/>
      <c r="W91" s="28"/>
      <c r="X91" s="28"/>
      <c r="Y91" s="29">
        <f t="shared" si="71"/>
        <v>0</v>
      </c>
      <c r="Z91" s="28"/>
      <c r="AA91" s="28"/>
      <c r="AB91" s="28"/>
      <c r="AC91" s="266">
        <f t="shared" si="72"/>
        <v>0</v>
      </c>
      <c r="AD91" s="259">
        <v>12240000</v>
      </c>
      <c r="AE91" s="259"/>
      <c r="AF91" s="259"/>
      <c r="AG91" s="381">
        <f t="shared" si="73"/>
        <v>12240000</v>
      </c>
      <c r="AH91" s="149">
        <f t="shared" si="74"/>
        <v>12240000</v>
      </c>
      <c r="AI91" s="109">
        <f t="shared" si="76"/>
        <v>3.446528129751647E-2</v>
      </c>
      <c r="AJ91" s="109">
        <f t="shared" si="75"/>
        <v>3.7875998190368973E-3</v>
      </c>
    </row>
    <row r="92" spans="1:36" s="11" customFormat="1" ht="24.75" customHeight="1" outlineLevel="1" x14ac:dyDescent="0.25">
      <c r="A92" s="23">
        <v>25</v>
      </c>
      <c r="B92" s="23"/>
      <c r="C92" s="286" t="s">
        <v>1509</v>
      </c>
      <c r="D92" s="138">
        <v>44817</v>
      </c>
      <c r="E92" s="158" t="s">
        <v>1510</v>
      </c>
      <c r="F92" s="74" t="s">
        <v>1395</v>
      </c>
      <c r="G92" s="176" t="s">
        <v>1258</v>
      </c>
      <c r="H92" s="33"/>
      <c r="I92" s="33"/>
      <c r="J92" s="629"/>
      <c r="K92" s="165">
        <v>14400000</v>
      </c>
      <c r="L92" s="74"/>
      <c r="M92" s="67"/>
      <c r="N92" s="67"/>
      <c r="O92" s="67"/>
      <c r="P92" s="74"/>
      <c r="Q92" s="74"/>
      <c r="R92" s="95"/>
      <c r="S92" s="28"/>
      <c r="T92" s="28"/>
      <c r="U92" s="29">
        <f t="shared" si="70"/>
        <v>0</v>
      </c>
      <c r="V92" s="28"/>
      <c r="W92" s="28"/>
      <c r="X92" s="28"/>
      <c r="Y92" s="29">
        <f t="shared" si="71"/>
        <v>0</v>
      </c>
      <c r="Z92" s="28"/>
      <c r="AA92" s="28"/>
      <c r="AB92" s="28">
        <v>14400000</v>
      </c>
      <c r="AC92" s="266">
        <f t="shared" si="72"/>
        <v>14400000</v>
      </c>
      <c r="AD92" s="259"/>
      <c r="AE92" s="259"/>
      <c r="AF92" s="259"/>
      <c r="AG92" s="381">
        <f t="shared" si="73"/>
        <v>0</v>
      </c>
      <c r="AH92" s="149">
        <f t="shared" si="74"/>
        <v>14400000</v>
      </c>
      <c r="AI92" s="109">
        <f t="shared" si="76"/>
        <v>4.0547389761784083E-2</v>
      </c>
      <c r="AJ92" s="109">
        <f t="shared" si="75"/>
        <v>4.4559997871022328E-3</v>
      </c>
    </row>
    <row r="93" spans="1:36" s="11" customFormat="1" ht="24.75" customHeight="1" outlineLevel="1" x14ac:dyDescent="0.25">
      <c r="A93" s="23">
        <v>26</v>
      </c>
      <c r="B93" s="23"/>
      <c r="C93" s="286" t="s">
        <v>1511</v>
      </c>
      <c r="D93" s="138">
        <v>44817</v>
      </c>
      <c r="E93" s="158" t="s">
        <v>1512</v>
      </c>
      <c r="F93" s="74" t="s">
        <v>1395</v>
      </c>
      <c r="G93" s="176" t="s">
        <v>1258</v>
      </c>
      <c r="H93" s="33"/>
      <c r="I93" s="33"/>
      <c r="J93" s="629"/>
      <c r="K93" s="165">
        <v>14400000</v>
      </c>
      <c r="L93" s="74"/>
      <c r="M93" s="67"/>
      <c r="N93" s="67"/>
      <c r="O93" s="67"/>
      <c r="P93" s="74"/>
      <c r="Q93" s="74"/>
      <c r="R93" s="95"/>
      <c r="S93" s="28"/>
      <c r="T93" s="28"/>
      <c r="U93" s="29">
        <f t="shared" si="70"/>
        <v>0</v>
      </c>
      <c r="V93" s="28"/>
      <c r="W93" s="28"/>
      <c r="X93" s="28"/>
      <c r="Y93" s="29">
        <f t="shared" si="71"/>
        <v>0</v>
      </c>
      <c r="Z93" s="28"/>
      <c r="AA93" s="28"/>
      <c r="AB93" s="28">
        <v>14400000</v>
      </c>
      <c r="AC93" s="266">
        <f t="shared" si="72"/>
        <v>14400000</v>
      </c>
      <c r="AD93" s="259"/>
      <c r="AE93" s="259"/>
      <c r="AF93" s="259"/>
      <c r="AG93" s="381">
        <f t="shared" si="73"/>
        <v>0</v>
      </c>
      <c r="AH93" s="149">
        <f t="shared" si="74"/>
        <v>14400000</v>
      </c>
      <c r="AI93" s="109">
        <f t="shared" si="76"/>
        <v>4.0547389761784083E-2</v>
      </c>
      <c r="AJ93" s="109">
        <f t="shared" si="75"/>
        <v>4.4559997871022328E-3</v>
      </c>
    </row>
    <row r="94" spans="1:36" s="11" customFormat="1" ht="24.75" customHeight="1" outlineLevel="1" x14ac:dyDescent="0.25">
      <c r="A94" s="23">
        <v>27</v>
      </c>
      <c r="B94" s="23"/>
      <c r="C94" s="286" t="s">
        <v>1513</v>
      </c>
      <c r="D94" s="138">
        <v>44817</v>
      </c>
      <c r="E94" s="158" t="s">
        <v>1514</v>
      </c>
      <c r="F94" s="74" t="s">
        <v>1395</v>
      </c>
      <c r="G94" s="176" t="s">
        <v>1258</v>
      </c>
      <c r="H94" s="33"/>
      <c r="I94" s="33"/>
      <c r="J94" s="629"/>
      <c r="K94" s="96">
        <v>13680000</v>
      </c>
      <c r="L94" s="347"/>
      <c r="M94" s="346"/>
      <c r="N94" s="346"/>
      <c r="O94" s="346"/>
      <c r="P94" s="347"/>
      <c r="Q94" s="347"/>
      <c r="R94" s="344"/>
      <c r="S94" s="335"/>
      <c r="T94" s="335"/>
      <c r="U94" s="338">
        <f t="shared" si="70"/>
        <v>0</v>
      </c>
      <c r="V94" s="28"/>
      <c r="W94" s="28"/>
      <c r="X94" s="28"/>
      <c r="Y94" s="338">
        <f t="shared" si="71"/>
        <v>0</v>
      </c>
      <c r="Z94" s="335"/>
      <c r="AA94" s="335"/>
      <c r="AB94" s="335">
        <v>13680000</v>
      </c>
      <c r="AC94" s="474">
        <f t="shared" si="72"/>
        <v>13680000</v>
      </c>
      <c r="AD94" s="469"/>
      <c r="AE94" s="469"/>
      <c r="AF94" s="469"/>
      <c r="AG94" s="475">
        <f t="shared" si="73"/>
        <v>0</v>
      </c>
      <c r="AH94" s="467">
        <f t="shared" si="74"/>
        <v>13680000</v>
      </c>
      <c r="AI94" s="472">
        <f t="shared" si="76"/>
        <v>3.8520020273694881E-2</v>
      </c>
      <c r="AJ94" s="472">
        <f t="shared" si="75"/>
        <v>4.233199797747121E-3</v>
      </c>
    </row>
    <row r="95" spans="1:36" s="11" customFormat="1" ht="24.75" customHeight="1" outlineLevel="1" x14ac:dyDescent="0.25">
      <c r="A95" s="23">
        <v>28</v>
      </c>
      <c r="B95" s="23"/>
      <c r="C95" s="286" t="s">
        <v>1515</v>
      </c>
      <c r="D95" s="138">
        <v>44817</v>
      </c>
      <c r="E95" s="158" t="s">
        <v>1516</v>
      </c>
      <c r="F95" s="74" t="s">
        <v>1395</v>
      </c>
      <c r="G95" s="176" t="s">
        <v>1258</v>
      </c>
      <c r="H95" s="33"/>
      <c r="I95" s="33"/>
      <c r="J95" s="676"/>
      <c r="K95" s="259">
        <v>13680000</v>
      </c>
      <c r="L95" s="262"/>
      <c r="M95" s="261"/>
      <c r="N95" s="261"/>
      <c r="O95" s="261"/>
      <c r="P95" s="262"/>
      <c r="Q95" s="262"/>
      <c r="R95" s="261"/>
      <c r="S95" s="261"/>
      <c r="T95" s="261"/>
      <c r="U95" s="340">
        <f t="shared" si="70"/>
        <v>0</v>
      </c>
      <c r="V95" s="95"/>
      <c r="W95" s="28"/>
      <c r="X95" s="288"/>
      <c r="Y95" s="340">
        <f t="shared" si="71"/>
        <v>0</v>
      </c>
      <c r="Z95" s="261"/>
      <c r="AA95" s="261"/>
      <c r="AB95" s="261">
        <v>13680000</v>
      </c>
      <c r="AC95" s="340">
        <f t="shared" si="72"/>
        <v>13680000</v>
      </c>
      <c r="AD95" s="259"/>
      <c r="AE95" s="259"/>
      <c r="AF95" s="259"/>
      <c r="AG95" s="340">
        <f t="shared" si="73"/>
        <v>0</v>
      </c>
      <c r="AH95" s="340">
        <f t="shared" si="74"/>
        <v>13680000</v>
      </c>
      <c r="AI95" s="468">
        <f t="shared" si="76"/>
        <v>3.8520020273694881E-2</v>
      </c>
      <c r="AJ95" s="468">
        <f t="shared" si="75"/>
        <v>4.233199797747121E-3</v>
      </c>
    </row>
    <row r="96" spans="1:36" s="11" customFormat="1" ht="24.75" customHeight="1" outlineLevel="1" x14ac:dyDescent="0.25">
      <c r="A96" s="23">
        <v>29</v>
      </c>
      <c r="B96" s="23"/>
      <c r="C96" s="286" t="s">
        <v>1517</v>
      </c>
      <c r="D96" s="138">
        <v>45280</v>
      </c>
      <c r="E96" s="158" t="s">
        <v>336</v>
      </c>
      <c r="F96" s="74" t="s">
        <v>1395</v>
      </c>
      <c r="G96" s="176" t="s">
        <v>1258</v>
      </c>
      <c r="H96" s="33"/>
      <c r="I96" s="33"/>
      <c r="J96" s="677"/>
      <c r="K96" s="259">
        <v>12150000</v>
      </c>
      <c r="L96" s="262"/>
      <c r="M96" s="261"/>
      <c r="N96" s="261"/>
      <c r="O96" s="261"/>
      <c r="P96" s="262"/>
      <c r="Q96" s="262"/>
      <c r="R96" s="261"/>
      <c r="S96" s="261"/>
      <c r="T96" s="261"/>
      <c r="U96" s="340">
        <f t="shared" si="70"/>
        <v>0</v>
      </c>
      <c r="V96" s="95"/>
      <c r="W96" s="28"/>
      <c r="X96" s="288"/>
      <c r="Y96" s="340">
        <f t="shared" si="71"/>
        <v>0</v>
      </c>
      <c r="Z96" s="261"/>
      <c r="AA96" s="261"/>
      <c r="AB96" s="261"/>
      <c r="AC96" s="340">
        <f t="shared" si="72"/>
        <v>0</v>
      </c>
      <c r="AD96" s="259"/>
      <c r="AE96" s="259"/>
      <c r="AF96" s="259">
        <v>12150000</v>
      </c>
      <c r="AG96" s="340">
        <f t="shared" ref="AG96" si="77">SUM(AD96:AF96)</f>
        <v>12150000</v>
      </c>
      <c r="AH96" s="340">
        <f t="shared" ref="AH96" si="78">SUM(U96,Y96,AC96,AG96)</f>
        <v>12150000</v>
      </c>
      <c r="AI96" s="468">
        <f t="shared" ref="AI96" si="79">IF(ISERROR(AH96/$J$67),0,AH96/$J$67)</f>
        <v>3.4211860111505323E-2</v>
      </c>
      <c r="AJ96" s="468">
        <f t="shared" ref="AJ96" si="80">IF(ISERROR(AH96/$AH$235),"-",AH96/$AH$235)</f>
        <v>3.7597498203675085E-3</v>
      </c>
    </row>
    <row r="97" spans="1:130" s="232" customFormat="1" ht="12.75" customHeight="1" x14ac:dyDescent="0.25">
      <c r="A97" s="577" t="s">
        <v>59</v>
      </c>
      <c r="B97" s="577"/>
      <c r="C97" s="577"/>
      <c r="D97" s="577"/>
      <c r="E97" s="577"/>
      <c r="F97" s="577"/>
      <c r="G97" s="577"/>
      <c r="H97" s="577"/>
      <c r="I97" s="577"/>
      <c r="J97" s="222">
        <f>+J67</f>
        <v>355140000</v>
      </c>
      <c r="K97" s="231">
        <f>SUM(K68:K96)</f>
        <v>355140000</v>
      </c>
      <c r="L97" s="530"/>
      <c r="M97" s="231">
        <f>SUM(M68:M95)</f>
        <v>0</v>
      </c>
      <c r="N97" s="231">
        <f>SUM(N68:N95)</f>
        <v>0</v>
      </c>
      <c r="O97" s="231">
        <f>SUM(O68:O95)</f>
        <v>0</v>
      </c>
      <c r="P97" s="249"/>
      <c r="Q97" s="539"/>
      <c r="R97" s="231" t="e">
        <f>SUM(#REF!)</f>
        <v>#REF!</v>
      </c>
      <c r="S97" s="231" t="e">
        <f>SUM(#REF!)</f>
        <v>#REF!</v>
      </c>
      <c r="T97" s="231" t="e">
        <f>SUM(#REF!)</f>
        <v>#REF!</v>
      </c>
      <c r="U97" s="231">
        <f>SUM(U68:U96)</f>
        <v>0</v>
      </c>
      <c r="V97" s="222">
        <f>SUM(V68:V95)</f>
        <v>0</v>
      </c>
      <c r="W97" s="222">
        <f t="shared" ref="W97:X97" si="81">SUM(W68:W95)</f>
        <v>0</v>
      </c>
      <c r="X97" s="222">
        <f t="shared" si="81"/>
        <v>0</v>
      </c>
      <c r="Y97" s="231">
        <f>SUM(Y68:Y96)</f>
        <v>0</v>
      </c>
      <c r="Z97" s="231">
        <f>SUM(Z68:Z95)</f>
        <v>0</v>
      </c>
      <c r="AA97" s="231">
        <f>SUM(AA68:AA95)</f>
        <v>0</v>
      </c>
      <c r="AB97" s="231">
        <f>SUM(AB68:AB95)</f>
        <v>127260000</v>
      </c>
      <c r="AC97" s="231">
        <f t="shared" ref="AC97:AH97" si="82">SUM(AC68:AC96)</f>
        <v>127260000</v>
      </c>
      <c r="AD97" s="231">
        <f t="shared" si="82"/>
        <v>94950000</v>
      </c>
      <c r="AE97" s="231">
        <f t="shared" si="82"/>
        <v>107100000</v>
      </c>
      <c r="AF97" s="231">
        <f t="shared" si="82"/>
        <v>25830000</v>
      </c>
      <c r="AG97" s="231">
        <f t="shared" si="82"/>
        <v>227880000</v>
      </c>
      <c r="AH97" s="231">
        <f t="shared" si="82"/>
        <v>355140000</v>
      </c>
      <c r="AI97" s="473">
        <f>IF(ISERROR(AH97/J97),0,AH97/J97)</f>
        <v>1</v>
      </c>
      <c r="AJ97" s="473">
        <f>IF(ISERROR(AH97/$AH$235),0,AH97/$AH$235)</f>
        <v>0.10989609474940881</v>
      </c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</row>
    <row r="98" spans="1:130" ht="12.75" customHeight="1" x14ac:dyDescent="0.25">
      <c r="A98" s="668" t="s">
        <v>60</v>
      </c>
      <c r="B98" s="668"/>
      <c r="C98" s="668"/>
      <c r="D98" s="668"/>
      <c r="E98" s="668"/>
      <c r="F98" s="16"/>
      <c r="G98" s="5"/>
      <c r="H98" s="17"/>
      <c r="I98" s="17"/>
      <c r="J98" s="628">
        <v>234000000</v>
      </c>
      <c r="K98" s="7"/>
      <c r="L98" s="18"/>
      <c r="M98" s="19"/>
      <c r="N98" s="19"/>
      <c r="O98" s="19"/>
      <c r="P98" s="5"/>
      <c r="Q98" s="20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108"/>
      <c r="AJ98" s="108"/>
    </row>
    <row r="99" spans="1:130" s="11" customFormat="1" ht="24.75" customHeight="1" outlineLevel="1" x14ac:dyDescent="0.25">
      <c r="A99" s="23">
        <v>1</v>
      </c>
      <c r="B99" s="23"/>
      <c r="C99" s="286" t="s">
        <v>1518</v>
      </c>
      <c r="D99" s="138">
        <v>44831</v>
      </c>
      <c r="E99" s="380" t="s">
        <v>1519</v>
      </c>
      <c r="F99" s="158" t="s">
        <v>1395</v>
      </c>
      <c r="G99" s="176" t="s">
        <v>1258</v>
      </c>
      <c r="H99" s="33"/>
      <c r="I99" s="33"/>
      <c r="J99" s="629"/>
      <c r="K99" s="383">
        <v>13500000</v>
      </c>
      <c r="L99" s="78"/>
      <c r="M99" s="28"/>
      <c r="N99" s="28"/>
      <c r="O99" s="28"/>
      <c r="P99" s="78"/>
      <c r="Q99" s="78"/>
      <c r="R99" s="28"/>
      <c r="S99" s="28"/>
      <c r="T99" s="28"/>
      <c r="U99" s="29">
        <f>SUM(R99:T99)</f>
        <v>0</v>
      </c>
      <c r="V99" s="28"/>
      <c r="W99" s="28"/>
      <c r="X99" s="28"/>
      <c r="Y99" s="29">
        <f>SUM(V99:X99)</f>
        <v>0</v>
      </c>
      <c r="Z99" s="28"/>
      <c r="AA99" s="28"/>
      <c r="AB99" s="28"/>
      <c r="AC99" s="29">
        <f>SUM(Z99:AB99)</f>
        <v>0</v>
      </c>
      <c r="AD99" s="383">
        <v>13500000</v>
      </c>
      <c r="AE99" s="28"/>
      <c r="AF99" s="28"/>
      <c r="AG99" s="29">
        <f>SUM(AD99:AF99)</f>
        <v>13500000</v>
      </c>
      <c r="AH99" s="29">
        <f t="shared" ref="AH99:AH117" si="83">SUM(U99,Y99,AC99,AG99)</f>
        <v>13500000</v>
      </c>
      <c r="AI99" s="109">
        <f>IF(ISERROR(AH99/$J$98),0,AH99/$J$98)</f>
        <v>5.7692307692307696E-2</v>
      </c>
      <c r="AJ99" s="109">
        <f t="shared" ref="AJ99:AJ117" si="84">IF(ISERROR(AH99/$AH$235),"-",AH99/$AH$235)</f>
        <v>4.1774998004083432E-3</v>
      </c>
    </row>
    <row r="100" spans="1:130" s="11" customFormat="1" ht="24.75" customHeight="1" outlineLevel="1" x14ac:dyDescent="0.25">
      <c r="A100" s="23">
        <v>2</v>
      </c>
      <c r="B100" s="23"/>
      <c r="C100" s="286" t="s">
        <v>1520</v>
      </c>
      <c r="D100" s="138">
        <v>44826</v>
      </c>
      <c r="E100" s="380" t="s">
        <v>1521</v>
      </c>
      <c r="F100" s="158" t="s">
        <v>1395</v>
      </c>
      <c r="G100" s="176" t="s">
        <v>1258</v>
      </c>
      <c r="H100" s="33"/>
      <c r="I100" s="33"/>
      <c r="J100" s="629"/>
      <c r="K100" s="383">
        <v>10530000</v>
      </c>
      <c r="L100" s="78"/>
      <c r="M100" s="28"/>
      <c r="N100" s="28"/>
      <c r="O100" s="28"/>
      <c r="P100" s="154"/>
      <c r="Q100" s="154"/>
      <c r="R100" s="28"/>
      <c r="S100" s="28"/>
      <c r="T100" s="28"/>
      <c r="U100" s="29">
        <f t="shared" ref="U100:U109" si="85">SUM(R100:T100)</f>
        <v>0</v>
      </c>
      <c r="V100" s="28"/>
      <c r="W100" s="28"/>
      <c r="X100" s="28"/>
      <c r="Y100" s="29">
        <f t="shared" ref="Y100:Y109" si="86">SUM(V100:X100)</f>
        <v>0</v>
      </c>
      <c r="Z100" s="28"/>
      <c r="AA100" s="28"/>
      <c r="AB100" s="28"/>
      <c r="AC100" s="29">
        <f t="shared" ref="AC100:AC109" si="87">SUM(Z100:AB100)</f>
        <v>0</v>
      </c>
      <c r="AD100" s="383">
        <v>10530000</v>
      </c>
      <c r="AE100" s="28"/>
      <c r="AF100" s="28"/>
      <c r="AG100" s="29">
        <f t="shared" ref="AG100:AG109" si="88">SUM(AD100:AF100)</f>
        <v>10530000</v>
      </c>
      <c r="AH100" s="29">
        <f t="shared" ref="AH100:AH109" si="89">SUM(U100,Y100,AC100,AG100)</f>
        <v>10530000</v>
      </c>
      <c r="AI100" s="109">
        <f t="shared" ref="AI100:AI117" si="90">IF(ISERROR(AH100/$J$98),0,AH100/$J$98)</f>
        <v>4.4999999999999998E-2</v>
      </c>
      <c r="AJ100" s="109">
        <f t="shared" si="84"/>
        <v>3.2584498443185075E-3</v>
      </c>
    </row>
    <row r="101" spans="1:130" s="11" customFormat="1" ht="24.75" customHeight="1" outlineLevel="1" x14ac:dyDescent="0.25">
      <c r="A101" s="23">
        <v>3</v>
      </c>
      <c r="B101" s="23"/>
      <c r="C101" s="286" t="s">
        <v>1522</v>
      </c>
      <c r="D101" s="138">
        <v>44826</v>
      </c>
      <c r="E101" s="380" t="s">
        <v>1523</v>
      </c>
      <c r="F101" s="158" t="s">
        <v>1395</v>
      </c>
      <c r="G101" s="176" t="s">
        <v>1258</v>
      </c>
      <c r="H101" s="33"/>
      <c r="I101" s="33"/>
      <c r="J101" s="629"/>
      <c r="K101" s="383">
        <v>12960000</v>
      </c>
      <c r="L101" s="78"/>
      <c r="M101" s="28"/>
      <c r="N101" s="28"/>
      <c r="O101" s="28"/>
      <c r="P101" s="154"/>
      <c r="Q101" s="154"/>
      <c r="R101" s="28"/>
      <c r="S101" s="28"/>
      <c r="T101" s="28"/>
      <c r="U101" s="29">
        <f t="shared" si="85"/>
        <v>0</v>
      </c>
      <c r="V101" s="28"/>
      <c r="W101" s="28"/>
      <c r="X101" s="28"/>
      <c r="Y101" s="29">
        <f t="shared" si="86"/>
        <v>0</v>
      </c>
      <c r="Z101" s="28"/>
      <c r="AA101" s="28"/>
      <c r="AB101" s="28"/>
      <c r="AC101" s="29">
        <f t="shared" si="87"/>
        <v>0</v>
      </c>
      <c r="AD101" s="383">
        <v>12960000</v>
      </c>
      <c r="AE101" s="28"/>
      <c r="AF101" s="28"/>
      <c r="AG101" s="29">
        <f t="shared" si="88"/>
        <v>12960000</v>
      </c>
      <c r="AH101" s="29">
        <f t="shared" si="89"/>
        <v>12960000</v>
      </c>
      <c r="AI101" s="109">
        <f t="shared" si="90"/>
        <v>5.5384615384615386E-2</v>
      </c>
      <c r="AJ101" s="109">
        <f t="shared" si="84"/>
        <v>4.0103998083920091E-3</v>
      </c>
    </row>
    <row r="102" spans="1:130" s="11" customFormat="1" ht="24.75" customHeight="1" outlineLevel="1" x14ac:dyDescent="0.25">
      <c r="A102" s="23">
        <v>4</v>
      </c>
      <c r="B102" s="23"/>
      <c r="C102" s="286" t="s">
        <v>1524</v>
      </c>
      <c r="D102" s="138">
        <v>44826</v>
      </c>
      <c r="E102" s="380" t="s">
        <v>1525</v>
      </c>
      <c r="F102" s="158" t="s">
        <v>1395</v>
      </c>
      <c r="G102" s="176" t="s">
        <v>1258</v>
      </c>
      <c r="H102" s="33"/>
      <c r="I102" s="33"/>
      <c r="J102" s="629"/>
      <c r="K102" s="383">
        <v>14580000</v>
      </c>
      <c r="L102" s="78"/>
      <c r="M102" s="28"/>
      <c r="N102" s="28"/>
      <c r="O102" s="28"/>
      <c r="P102" s="154"/>
      <c r="Q102" s="154"/>
      <c r="R102" s="28"/>
      <c r="S102" s="28"/>
      <c r="T102" s="28"/>
      <c r="U102" s="29">
        <f t="shared" si="85"/>
        <v>0</v>
      </c>
      <c r="V102" s="28"/>
      <c r="W102" s="28"/>
      <c r="X102" s="28"/>
      <c r="Y102" s="29">
        <f t="shared" si="86"/>
        <v>0</v>
      </c>
      <c r="Z102" s="28"/>
      <c r="AA102" s="28"/>
      <c r="AB102" s="28"/>
      <c r="AC102" s="29">
        <f t="shared" si="87"/>
        <v>0</v>
      </c>
      <c r="AD102" s="383">
        <v>14580000</v>
      </c>
      <c r="AE102" s="28"/>
      <c r="AF102" s="28"/>
      <c r="AG102" s="29">
        <f t="shared" si="88"/>
        <v>14580000</v>
      </c>
      <c r="AH102" s="29">
        <f t="shared" si="89"/>
        <v>14580000</v>
      </c>
      <c r="AI102" s="109">
        <f t="shared" si="90"/>
        <v>6.2307692307692307E-2</v>
      </c>
      <c r="AJ102" s="109">
        <f t="shared" si="84"/>
        <v>4.5116997844410105E-3</v>
      </c>
    </row>
    <row r="103" spans="1:130" s="11" customFormat="1" ht="24.75" customHeight="1" outlineLevel="1" x14ac:dyDescent="0.25">
      <c r="A103" s="23">
        <v>5</v>
      </c>
      <c r="B103" s="23"/>
      <c r="C103" s="286" t="s">
        <v>1526</v>
      </c>
      <c r="D103" s="138">
        <v>44826</v>
      </c>
      <c r="E103" s="380" t="s">
        <v>1527</v>
      </c>
      <c r="F103" s="158" t="s">
        <v>1395</v>
      </c>
      <c r="G103" s="176" t="s">
        <v>1258</v>
      </c>
      <c r="H103" s="33"/>
      <c r="I103" s="33"/>
      <c r="J103" s="629"/>
      <c r="K103" s="383">
        <v>12960000</v>
      </c>
      <c r="L103" s="78"/>
      <c r="M103" s="28"/>
      <c r="N103" s="28"/>
      <c r="O103" s="28"/>
      <c r="P103" s="154"/>
      <c r="Q103" s="154"/>
      <c r="R103" s="28"/>
      <c r="S103" s="28"/>
      <c r="T103" s="28"/>
      <c r="U103" s="29">
        <f t="shared" si="85"/>
        <v>0</v>
      </c>
      <c r="V103" s="28"/>
      <c r="W103" s="28"/>
      <c r="X103" s="28"/>
      <c r="Y103" s="29">
        <f t="shared" si="86"/>
        <v>0</v>
      </c>
      <c r="Z103" s="28"/>
      <c r="AA103" s="28"/>
      <c r="AB103" s="28"/>
      <c r="AC103" s="29">
        <f t="shared" si="87"/>
        <v>0</v>
      </c>
      <c r="AD103" s="383">
        <v>12960000</v>
      </c>
      <c r="AE103" s="28"/>
      <c r="AF103" s="28"/>
      <c r="AG103" s="29">
        <f t="shared" si="88"/>
        <v>12960000</v>
      </c>
      <c r="AH103" s="29">
        <f t="shared" si="89"/>
        <v>12960000</v>
      </c>
      <c r="AI103" s="109">
        <f t="shared" si="90"/>
        <v>5.5384615384615386E-2</v>
      </c>
      <c r="AJ103" s="109">
        <f t="shared" si="84"/>
        <v>4.0103998083920091E-3</v>
      </c>
    </row>
    <row r="104" spans="1:130" s="11" customFormat="1" ht="24.75" customHeight="1" outlineLevel="1" x14ac:dyDescent="0.25">
      <c r="A104" s="23"/>
      <c r="B104" s="23"/>
      <c r="C104" s="286" t="s">
        <v>1528</v>
      </c>
      <c r="D104" s="138">
        <v>44826</v>
      </c>
      <c r="E104" s="380" t="s">
        <v>418</v>
      </c>
      <c r="F104" s="158" t="s">
        <v>1395</v>
      </c>
      <c r="G104" s="176" t="s">
        <v>1258</v>
      </c>
      <c r="H104" s="33"/>
      <c r="I104" s="33"/>
      <c r="J104" s="629"/>
      <c r="K104" s="383">
        <v>12960000</v>
      </c>
      <c r="L104" s="78"/>
      <c r="M104" s="28"/>
      <c r="N104" s="28"/>
      <c r="O104" s="28"/>
      <c r="P104" s="154"/>
      <c r="Q104" s="154"/>
      <c r="R104" s="28"/>
      <c r="S104" s="28"/>
      <c r="T104" s="28"/>
      <c r="U104" s="29">
        <f t="shared" si="85"/>
        <v>0</v>
      </c>
      <c r="V104" s="28"/>
      <c r="W104" s="28"/>
      <c r="X104" s="28"/>
      <c r="Y104" s="29">
        <f t="shared" si="86"/>
        <v>0</v>
      </c>
      <c r="Z104" s="28"/>
      <c r="AA104" s="28"/>
      <c r="AB104" s="28"/>
      <c r="AC104" s="29">
        <f t="shared" ref="AC104" si="91">SUM(Z104:AB104)</f>
        <v>0</v>
      </c>
      <c r="AD104" s="383">
        <v>12960000</v>
      </c>
      <c r="AE104" s="28"/>
      <c r="AF104" s="28"/>
      <c r="AG104" s="29">
        <f t="shared" ref="AG104" si="92">SUM(AD104:AF104)</f>
        <v>12960000</v>
      </c>
      <c r="AH104" s="29">
        <f t="shared" ref="AH104" si="93">SUM(U104,Y104,AC104,AG104)</f>
        <v>12960000</v>
      </c>
      <c r="AI104" s="109">
        <f t="shared" si="90"/>
        <v>5.5384615384615386E-2</v>
      </c>
      <c r="AJ104" s="109">
        <f t="shared" si="84"/>
        <v>4.0103998083920091E-3</v>
      </c>
    </row>
    <row r="105" spans="1:130" s="11" customFormat="1" ht="24.75" customHeight="1" outlineLevel="1" x14ac:dyDescent="0.25">
      <c r="A105" s="23">
        <v>6</v>
      </c>
      <c r="B105" s="23"/>
      <c r="C105" s="286" t="s">
        <v>1529</v>
      </c>
      <c r="D105" s="138">
        <v>44826</v>
      </c>
      <c r="E105" s="380" t="s">
        <v>1530</v>
      </c>
      <c r="F105" s="158" t="s">
        <v>1395</v>
      </c>
      <c r="G105" s="176" t="s">
        <v>1258</v>
      </c>
      <c r="H105" s="33"/>
      <c r="I105" s="33"/>
      <c r="J105" s="629"/>
      <c r="K105" s="383">
        <v>10800000</v>
      </c>
      <c r="L105" s="78"/>
      <c r="M105" s="28"/>
      <c r="N105" s="28"/>
      <c r="O105" s="28"/>
      <c r="P105" s="154"/>
      <c r="Q105" s="154"/>
      <c r="R105" s="28"/>
      <c r="S105" s="28"/>
      <c r="T105" s="28"/>
      <c r="U105" s="29">
        <f t="shared" si="85"/>
        <v>0</v>
      </c>
      <c r="V105" s="28"/>
      <c r="W105" s="28"/>
      <c r="X105" s="28"/>
      <c r="Y105" s="29">
        <f t="shared" si="86"/>
        <v>0</v>
      </c>
      <c r="Z105" s="28"/>
      <c r="AA105" s="28"/>
      <c r="AB105" s="28"/>
      <c r="AC105" s="29">
        <f t="shared" si="87"/>
        <v>0</v>
      </c>
      <c r="AD105" s="383">
        <v>10800000</v>
      </c>
      <c r="AE105" s="28"/>
      <c r="AF105" s="28"/>
      <c r="AG105" s="29">
        <f t="shared" si="88"/>
        <v>10800000</v>
      </c>
      <c r="AH105" s="29">
        <f t="shared" si="89"/>
        <v>10800000</v>
      </c>
      <c r="AI105" s="109">
        <f t="shared" si="90"/>
        <v>4.6153846153846156E-2</v>
      </c>
      <c r="AJ105" s="109">
        <f t="shared" si="84"/>
        <v>3.3419998403266741E-3</v>
      </c>
    </row>
    <row r="106" spans="1:130" s="11" customFormat="1" ht="24.75" customHeight="1" outlineLevel="1" x14ac:dyDescent="0.25">
      <c r="A106" s="23">
        <v>7</v>
      </c>
      <c r="B106" s="23"/>
      <c r="C106" s="286" t="s">
        <v>1531</v>
      </c>
      <c r="D106" s="138">
        <v>44826</v>
      </c>
      <c r="E106" s="380" t="s">
        <v>1532</v>
      </c>
      <c r="F106" s="158" t="s">
        <v>1395</v>
      </c>
      <c r="G106" s="176" t="s">
        <v>1258</v>
      </c>
      <c r="H106" s="33"/>
      <c r="I106" s="33"/>
      <c r="J106" s="629"/>
      <c r="K106" s="383">
        <v>8100000</v>
      </c>
      <c r="L106" s="78"/>
      <c r="M106" s="28"/>
      <c r="N106" s="28"/>
      <c r="O106" s="28"/>
      <c r="P106" s="154"/>
      <c r="Q106" s="154"/>
      <c r="R106" s="28"/>
      <c r="S106" s="28"/>
      <c r="T106" s="28"/>
      <c r="U106" s="29">
        <f t="shared" si="85"/>
        <v>0</v>
      </c>
      <c r="V106" s="28"/>
      <c r="W106" s="28"/>
      <c r="X106" s="28"/>
      <c r="Y106" s="29">
        <f t="shared" si="86"/>
        <v>0</v>
      </c>
      <c r="Z106" s="28"/>
      <c r="AA106" s="28"/>
      <c r="AB106" s="28"/>
      <c r="AC106" s="29">
        <f t="shared" si="87"/>
        <v>0</v>
      </c>
      <c r="AD106" s="383">
        <v>8100000</v>
      </c>
      <c r="AE106" s="28"/>
      <c r="AF106" s="28"/>
      <c r="AG106" s="29">
        <f t="shared" si="88"/>
        <v>8100000</v>
      </c>
      <c r="AH106" s="29">
        <f t="shared" si="89"/>
        <v>8100000</v>
      </c>
      <c r="AI106" s="109">
        <f t="shared" si="90"/>
        <v>3.4615384615384617E-2</v>
      </c>
      <c r="AJ106" s="109">
        <f t="shared" si="84"/>
        <v>2.5064998802450059E-3</v>
      </c>
    </row>
    <row r="107" spans="1:130" s="11" customFormat="1" ht="24.75" customHeight="1" outlineLevel="1" x14ac:dyDescent="0.25">
      <c r="A107" s="23">
        <v>8</v>
      </c>
      <c r="B107" s="23"/>
      <c r="C107" s="286" t="s">
        <v>1533</v>
      </c>
      <c r="D107" s="138">
        <v>44826</v>
      </c>
      <c r="E107" s="380" t="s">
        <v>1534</v>
      </c>
      <c r="F107" s="158" t="s">
        <v>1395</v>
      </c>
      <c r="G107" s="176" t="s">
        <v>1258</v>
      </c>
      <c r="H107" s="33"/>
      <c r="I107" s="33"/>
      <c r="J107" s="629"/>
      <c r="K107" s="383">
        <v>10800000</v>
      </c>
      <c r="L107" s="78"/>
      <c r="M107" s="28"/>
      <c r="N107" s="28"/>
      <c r="O107" s="28"/>
      <c r="P107" s="154"/>
      <c r="Q107" s="154"/>
      <c r="R107" s="28"/>
      <c r="S107" s="28"/>
      <c r="T107" s="28"/>
      <c r="U107" s="29">
        <f t="shared" si="85"/>
        <v>0</v>
      </c>
      <c r="V107" s="28"/>
      <c r="W107" s="28"/>
      <c r="X107" s="28"/>
      <c r="Y107" s="29">
        <f t="shared" si="86"/>
        <v>0</v>
      </c>
      <c r="Z107" s="28"/>
      <c r="AA107" s="28"/>
      <c r="AB107" s="28"/>
      <c r="AC107" s="29">
        <f t="shared" si="87"/>
        <v>0</v>
      </c>
      <c r="AD107" s="383">
        <v>10800000</v>
      </c>
      <c r="AE107" s="28"/>
      <c r="AF107" s="28"/>
      <c r="AG107" s="29">
        <f t="shared" si="88"/>
        <v>10800000</v>
      </c>
      <c r="AH107" s="29">
        <f t="shared" si="89"/>
        <v>10800000</v>
      </c>
      <c r="AI107" s="109">
        <f t="shared" si="90"/>
        <v>4.6153846153846156E-2</v>
      </c>
      <c r="AJ107" s="109">
        <f t="shared" si="84"/>
        <v>3.3419998403266741E-3</v>
      </c>
    </row>
    <row r="108" spans="1:130" s="11" customFormat="1" ht="24.75" customHeight="1" outlineLevel="1" x14ac:dyDescent="0.25">
      <c r="A108" s="23">
        <v>9</v>
      </c>
      <c r="B108" s="23"/>
      <c r="C108" s="286" t="s">
        <v>1535</v>
      </c>
      <c r="D108" s="138">
        <v>44826</v>
      </c>
      <c r="E108" s="380" t="s">
        <v>1536</v>
      </c>
      <c r="F108" s="158" t="s">
        <v>1395</v>
      </c>
      <c r="G108" s="176" t="s">
        <v>1258</v>
      </c>
      <c r="H108" s="33"/>
      <c r="I108" s="33"/>
      <c r="J108" s="629"/>
      <c r="K108" s="383">
        <v>10800000</v>
      </c>
      <c r="L108" s="78"/>
      <c r="M108" s="28"/>
      <c r="N108" s="28"/>
      <c r="O108" s="28"/>
      <c r="P108" s="154"/>
      <c r="Q108" s="154"/>
      <c r="R108" s="28"/>
      <c r="S108" s="28"/>
      <c r="T108" s="28"/>
      <c r="U108" s="29">
        <f t="shared" si="85"/>
        <v>0</v>
      </c>
      <c r="V108" s="28"/>
      <c r="W108" s="28"/>
      <c r="X108" s="28"/>
      <c r="Y108" s="29">
        <f t="shared" si="86"/>
        <v>0</v>
      </c>
      <c r="Z108" s="28"/>
      <c r="AA108" s="28"/>
      <c r="AB108" s="28"/>
      <c r="AC108" s="29">
        <f t="shared" si="87"/>
        <v>0</v>
      </c>
      <c r="AD108" s="383">
        <v>10800000</v>
      </c>
      <c r="AE108" s="28"/>
      <c r="AF108" s="28"/>
      <c r="AG108" s="29">
        <f t="shared" si="88"/>
        <v>10800000</v>
      </c>
      <c r="AH108" s="29">
        <f t="shared" si="89"/>
        <v>10800000</v>
      </c>
      <c r="AI108" s="109">
        <f t="shared" si="90"/>
        <v>4.6153846153846156E-2</v>
      </c>
      <c r="AJ108" s="109">
        <f t="shared" si="84"/>
        <v>3.3419998403266741E-3</v>
      </c>
    </row>
    <row r="109" spans="1:130" s="11" customFormat="1" ht="24.75" customHeight="1" outlineLevel="1" x14ac:dyDescent="0.25">
      <c r="A109" s="23">
        <v>10</v>
      </c>
      <c r="B109" s="23"/>
      <c r="C109" s="286" t="s">
        <v>1537</v>
      </c>
      <c r="D109" s="138">
        <v>44826</v>
      </c>
      <c r="E109" s="380" t="s">
        <v>1538</v>
      </c>
      <c r="F109" s="158" t="s">
        <v>1395</v>
      </c>
      <c r="G109" s="176" t="s">
        <v>1258</v>
      </c>
      <c r="H109" s="33"/>
      <c r="I109" s="33"/>
      <c r="J109" s="629"/>
      <c r="K109" s="383">
        <v>10080000</v>
      </c>
      <c r="L109" s="78"/>
      <c r="M109" s="28"/>
      <c r="N109" s="28"/>
      <c r="O109" s="28"/>
      <c r="P109" s="154"/>
      <c r="Q109" s="154"/>
      <c r="R109" s="28"/>
      <c r="S109" s="28"/>
      <c r="T109" s="28"/>
      <c r="U109" s="29">
        <f t="shared" si="85"/>
        <v>0</v>
      </c>
      <c r="V109" s="28"/>
      <c r="W109" s="28"/>
      <c r="X109" s="28"/>
      <c r="Y109" s="29">
        <f t="shared" si="86"/>
        <v>0</v>
      </c>
      <c r="Z109" s="28"/>
      <c r="AA109" s="28"/>
      <c r="AB109" s="28"/>
      <c r="AC109" s="29">
        <f t="shared" si="87"/>
        <v>0</v>
      </c>
      <c r="AD109" s="383">
        <v>10080000</v>
      </c>
      <c r="AE109" s="28"/>
      <c r="AF109" s="28"/>
      <c r="AG109" s="29">
        <f t="shared" si="88"/>
        <v>10080000</v>
      </c>
      <c r="AH109" s="29">
        <f t="shared" si="89"/>
        <v>10080000</v>
      </c>
      <c r="AI109" s="109">
        <f t="shared" si="90"/>
        <v>4.3076923076923075E-2</v>
      </c>
      <c r="AJ109" s="109">
        <f t="shared" si="84"/>
        <v>3.1191998509715628E-3</v>
      </c>
    </row>
    <row r="110" spans="1:130" s="11" customFormat="1" ht="24.75" customHeight="1" outlineLevel="1" x14ac:dyDescent="0.25">
      <c r="A110" s="23">
        <v>11</v>
      </c>
      <c r="B110" s="23"/>
      <c r="C110" s="286" t="s">
        <v>1539</v>
      </c>
      <c r="D110" s="138">
        <v>44826</v>
      </c>
      <c r="E110" s="380" t="s">
        <v>1540</v>
      </c>
      <c r="F110" s="158" t="s">
        <v>1395</v>
      </c>
      <c r="G110" s="176" t="s">
        <v>1258</v>
      </c>
      <c r="H110" s="33"/>
      <c r="I110" s="33"/>
      <c r="J110" s="629"/>
      <c r="K110" s="383">
        <v>10800000</v>
      </c>
      <c r="L110" s="78"/>
      <c r="M110" s="28"/>
      <c r="N110" s="28"/>
      <c r="O110" s="28"/>
      <c r="P110" s="154"/>
      <c r="Q110" s="154"/>
      <c r="R110" s="28"/>
      <c r="S110" s="28"/>
      <c r="T110" s="28"/>
      <c r="U110" s="29">
        <f t="shared" ref="U110:U117" si="94">SUM(R110:T110)</f>
        <v>0</v>
      </c>
      <c r="V110" s="28"/>
      <c r="W110" s="28"/>
      <c r="X110" s="28"/>
      <c r="Y110" s="29">
        <f t="shared" ref="Y110:Y117" si="95">SUM(V110:X110)</f>
        <v>0</v>
      </c>
      <c r="Z110" s="28"/>
      <c r="AA110" s="28"/>
      <c r="AB110" s="28"/>
      <c r="AC110" s="29">
        <f t="shared" ref="AC110:AC117" si="96">SUM(Z110:AB110)</f>
        <v>0</v>
      </c>
      <c r="AD110" s="383">
        <v>10800000</v>
      </c>
      <c r="AE110" s="28"/>
      <c r="AF110" s="28"/>
      <c r="AG110" s="29">
        <f t="shared" ref="AG110:AG117" si="97">SUM(AD110:AF110)</f>
        <v>10800000</v>
      </c>
      <c r="AH110" s="29">
        <f t="shared" si="83"/>
        <v>10800000</v>
      </c>
      <c r="AI110" s="109">
        <f t="shared" si="90"/>
        <v>4.6153846153846156E-2</v>
      </c>
      <c r="AJ110" s="109">
        <f t="shared" si="84"/>
        <v>3.3419998403266741E-3</v>
      </c>
    </row>
    <row r="111" spans="1:130" ht="24.75" customHeight="1" outlineLevel="1" x14ac:dyDescent="0.25">
      <c r="A111" s="23">
        <v>12</v>
      </c>
      <c r="B111" s="23"/>
      <c r="C111" s="286" t="s">
        <v>1541</v>
      </c>
      <c r="D111" s="138">
        <v>44826</v>
      </c>
      <c r="E111" s="380" t="s">
        <v>1542</v>
      </c>
      <c r="F111" s="158" t="s">
        <v>1395</v>
      </c>
      <c r="G111" s="176" t="s">
        <v>1258</v>
      </c>
      <c r="H111" s="33"/>
      <c r="I111" s="33"/>
      <c r="J111" s="629"/>
      <c r="K111" s="383">
        <v>12960000</v>
      </c>
      <c r="L111" s="78"/>
      <c r="M111" s="28"/>
      <c r="N111" s="28"/>
      <c r="O111" s="28"/>
      <c r="P111" s="154"/>
      <c r="Q111" s="154"/>
      <c r="R111" s="28"/>
      <c r="S111" s="28"/>
      <c r="T111" s="28"/>
      <c r="U111" s="29">
        <f t="shared" si="94"/>
        <v>0</v>
      </c>
      <c r="V111" s="28"/>
      <c r="W111" s="28"/>
      <c r="X111" s="28"/>
      <c r="Y111" s="29">
        <f t="shared" si="95"/>
        <v>0</v>
      </c>
      <c r="Z111" s="28"/>
      <c r="AA111" s="28"/>
      <c r="AB111" s="28"/>
      <c r="AC111" s="29">
        <f t="shared" si="96"/>
        <v>0</v>
      </c>
      <c r="AD111" s="383">
        <v>12960000</v>
      </c>
      <c r="AE111" s="28"/>
      <c r="AF111" s="28"/>
      <c r="AG111" s="29">
        <f t="shared" si="97"/>
        <v>12960000</v>
      </c>
      <c r="AH111" s="29">
        <f t="shared" si="83"/>
        <v>12960000</v>
      </c>
      <c r="AI111" s="109">
        <f t="shared" si="90"/>
        <v>5.5384615384615386E-2</v>
      </c>
      <c r="AJ111" s="109">
        <f t="shared" si="84"/>
        <v>4.0103998083920091E-3</v>
      </c>
    </row>
    <row r="112" spans="1:130" s="11" customFormat="1" ht="24.75" customHeight="1" outlineLevel="1" x14ac:dyDescent="0.25">
      <c r="A112" s="23">
        <v>13</v>
      </c>
      <c r="B112" s="23"/>
      <c r="C112" s="286" t="s">
        <v>1543</v>
      </c>
      <c r="D112" s="138">
        <v>44826</v>
      </c>
      <c r="E112" s="380" t="s">
        <v>1544</v>
      </c>
      <c r="F112" s="158" t="s">
        <v>1395</v>
      </c>
      <c r="G112" s="176" t="s">
        <v>1258</v>
      </c>
      <c r="H112" s="33"/>
      <c r="I112" s="33"/>
      <c r="J112" s="629"/>
      <c r="K112" s="383">
        <v>12960000</v>
      </c>
      <c r="L112" s="78"/>
      <c r="M112" s="28"/>
      <c r="N112" s="28"/>
      <c r="O112" s="28"/>
      <c r="P112" s="154"/>
      <c r="Q112" s="154"/>
      <c r="R112" s="28"/>
      <c r="S112" s="28"/>
      <c r="T112" s="28"/>
      <c r="U112" s="29">
        <f t="shared" si="94"/>
        <v>0</v>
      </c>
      <c r="V112" s="28"/>
      <c r="W112" s="28"/>
      <c r="X112" s="28"/>
      <c r="Y112" s="29">
        <f t="shared" si="95"/>
        <v>0</v>
      </c>
      <c r="Z112" s="28"/>
      <c r="AA112" s="28"/>
      <c r="AB112" s="28"/>
      <c r="AC112" s="29">
        <f t="shared" si="96"/>
        <v>0</v>
      </c>
      <c r="AD112" s="383">
        <v>12960000</v>
      </c>
      <c r="AE112" s="28"/>
      <c r="AF112" s="28"/>
      <c r="AG112" s="29">
        <f t="shared" si="97"/>
        <v>12960000</v>
      </c>
      <c r="AH112" s="29">
        <f t="shared" si="83"/>
        <v>12960000</v>
      </c>
      <c r="AI112" s="109">
        <f t="shared" si="90"/>
        <v>5.5384615384615386E-2</v>
      </c>
      <c r="AJ112" s="109">
        <f t="shared" si="84"/>
        <v>4.0103998083920091E-3</v>
      </c>
    </row>
    <row r="113" spans="1:130" s="11" customFormat="1" ht="24.75" customHeight="1" outlineLevel="1" x14ac:dyDescent="0.25">
      <c r="A113" s="23">
        <v>14</v>
      </c>
      <c r="B113" s="23"/>
      <c r="C113" s="286" t="s">
        <v>1545</v>
      </c>
      <c r="D113" s="138">
        <v>44826</v>
      </c>
      <c r="E113" s="380" t="s">
        <v>1546</v>
      </c>
      <c r="F113" s="158" t="s">
        <v>1395</v>
      </c>
      <c r="G113" s="176" t="s">
        <v>1258</v>
      </c>
      <c r="H113" s="33"/>
      <c r="I113" s="33"/>
      <c r="J113" s="629"/>
      <c r="K113" s="383">
        <v>10530000</v>
      </c>
      <c r="L113" s="78"/>
      <c r="M113" s="28"/>
      <c r="N113" s="28"/>
      <c r="O113" s="28"/>
      <c r="P113" s="154"/>
      <c r="Q113" s="154"/>
      <c r="R113" s="28"/>
      <c r="S113" s="28"/>
      <c r="T113" s="28"/>
      <c r="U113" s="29">
        <f t="shared" si="94"/>
        <v>0</v>
      </c>
      <c r="V113" s="28"/>
      <c r="W113" s="28"/>
      <c r="X113" s="28"/>
      <c r="Y113" s="29">
        <f t="shared" si="95"/>
        <v>0</v>
      </c>
      <c r="Z113" s="28"/>
      <c r="AA113" s="28"/>
      <c r="AB113" s="28"/>
      <c r="AC113" s="29">
        <f t="shared" si="96"/>
        <v>0</v>
      </c>
      <c r="AD113" s="383">
        <v>10530000</v>
      </c>
      <c r="AE113" s="28"/>
      <c r="AF113" s="28"/>
      <c r="AG113" s="29">
        <f t="shared" si="97"/>
        <v>10530000</v>
      </c>
      <c r="AH113" s="29">
        <f t="shared" si="83"/>
        <v>10530000</v>
      </c>
      <c r="AI113" s="109">
        <f t="shared" si="90"/>
        <v>4.4999999999999998E-2</v>
      </c>
      <c r="AJ113" s="109">
        <f t="shared" si="84"/>
        <v>3.2584498443185075E-3</v>
      </c>
    </row>
    <row r="114" spans="1:130" ht="24.75" customHeight="1" outlineLevel="1" x14ac:dyDescent="0.25">
      <c r="A114" s="23">
        <v>15</v>
      </c>
      <c r="B114" s="23"/>
      <c r="C114" s="286" t="s">
        <v>1547</v>
      </c>
      <c r="D114" s="138">
        <v>44826</v>
      </c>
      <c r="E114" s="380" t="s">
        <v>1548</v>
      </c>
      <c r="F114" s="158" t="s">
        <v>1395</v>
      </c>
      <c r="G114" s="176" t="s">
        <v>1258</v>
      </c>
      <c r="H114" s="33"/>
      <c r="I114" s="33"/>
      <c r="J114" s="629"/>
      <c r="K114" s="383">
        <v>14580000</v>
      </c>
      <c r="L114" s="78"/>
      <c r="M114" s="28"/>
      <c r="N114" s="28"/>
      <c r="O114" s="28"/>
      <c r="P114" s="154"/>
      <c r="Q114" s="154"/>
      <c r="R114" s="28"/>
      <c r="S114" s="28"/>
      <c r="T114" s="28"/>
      <c r="U114" s="29">
        <f t="shared" si="94"/>
        <v>0</v>
      </c>
      <c r="V114" s="28"/>
      <c r="W114" s="28"/>
      <c r="X114" s="28"/>
      <c r="Y114" s="29">
        <f t="shared" si="95"/>
        <v>0</v>
      </c>
      <c r="Z114" s="28"/>
      <c r="AA114" s="28"/>
      <c r="AB114" s="28"/>
      <c r="AC114" s="29">
        <f t="shared" si="96"/>
        <v>0</v>
      </c>
      <c r="AD114" s="383">
        <v>14580000</v>
      </c>
      <c r="AE114" s="28"/>
      <c r="AF114" s="28"/>
      <c r="AG114" s="29">
        <f t="shared" si="97"/>
        <v>14580000</v>
      </c>
      <c r="AH114" s="29">
        <f t="shared" si="83"/>
        <v>14580000</v>
      </c>
      <c r="AI114" s="109">
        <f t="shared" si="90"/>
        <v>6.2307692307692307E-2</v>
      </c>
      <c r="AJ114" s="109">
        <f t="shared" si="84"/>
        <v>4.5116997844410105E-3</v>
      </c>
    </row>
    <row r="115" spans="1:130" s="11" customFormat="1" ht="24.75" customHeight="1" outlineLevel="1" x14ac:dyDescent="0.25">
      <c r="A115" s="23">
        <v>16</v>
      </c>
      <c r="B115" s="23"/>
      <c r="C115" s="286" t="s">
        <v>1549</v>
      </c>
      <c r="D115" s="138">
        <v>44826</v>
      </c>
      <c r="E115" s="380" t="s">
        <v>1550</v>
      </c>
      <c r="F115" s="158" t="s">
        <v>1395</v>
      </c>
      <c r="G115" s="176" t="s">
        <v>1258</v>
      </c>
      <c r="H115" s="33"/>
      <c r="I115" s="33"/>
      <c r="J115" s="629"/>
      <c r="K115" s="383">
        <v>15120000</v>
      </c>
      <c r="L115" s="78"/>
      <c r="M115" s="28"/>
      <c r="N115" s="28"/>
      <c r="O115" s="28"/>
      <c r="P115" s="154"/>
      <c r="Q115" s="154"/>
      <c r="R115" s="28"/>
      <c r="S115" s="28"/>
      <c r="T115" s="28"/>
      <c r="U115" s="29">
        <f t="shared" si="94"/>
        <v>0</v>
      </c>
      <c r="V115" s="28"/>
      <c r="W115" s="28"/>
      <c r="X115" s="28"/>
      <c r="Y115" s="29">
        <f t="shared" si="95"/>
        <v>0</v>
      </c>
      <c r="Z115" s="28"/>
      <c r="AA115" s="28"/>
      <c r="AB115" s="28"/>
      <c r="AC115" s="29">
        <f t="shared" si="96"/>
        <v>0</v>
      </c>
      <c r="AD115" s="383">
        <v>15120000</v>
      </c>
      <c r="AE115" s="28"/>
      <c r="AF115" s="28"/>
      <c r="AG115" s="29">
        <f t="shared" si="97"/>
        <v>15120000</v>
      </c>
      <c r="AH115" s="29">
        <f t="shared" si="83"/>
        <v>15120000</v>
      </c>
      <c r="AI115" s="109">
        <f t="shared" si="90"/>
        <v>6.4615384615384616E-2</v>
      </c>
      <c r="AJ115" s="109">
        <f t="shared" si="84"/>
        <v>4.6787997764573437E-3</v>
      </c>
    </row>
    <row r="116" spans="1:130" s="11" customFormat="1" ht="24.75" customHeight="1" outlineLevel="1" x14ac:dyDescent="0.25">
      <c r="A116" s="23">
        <v>17</v>
      </c>
      <c r="B116" s="23"/>
      <c r="C116" s="286" t="s">
        <v>1551</v>
      </c>
      <c r="D116" s="138">
        <v>44826</v>
      </c>
      <c r="E116" s="380" t="s">
        <v>1552</v>
      </c>
      <c r="F116" s="158" t="s">
        <v>1395</v>
      </c>
      <c r="G116" s="176" t="s">
        <v>1258</v>
      </c>
      <c r="H116" s="33"/>
      <c r="I116" s="33"/>
      <c r="J116" s="629"/>
      <c r="K116" s="383">
        <v>14400000</v>
      </c>
      <c r="L116" s="78"/>
      <c r="M116" s="28"/>
      <c r="N116" s="28"/>
      <c r="O116" s="28"/>
      <c r="P116" s="154"/>
      <c r="Q116" s="154"/>
      <c r="R116" s="28"/>
      <c r="S116" s="28"/>
      <c r="T116" s="28"/>
      <c r="U116" s="29">
        <f t="shared" si="94"/>
        <v>0</v>
      </c>
      <c r="V116" s="28"/>
      <c r="W116" s="28"/>
      <c r="X116" s="28"/>
      <c r="Y116" s="29">
        <f t="shared" si="95"/>
        <v>0</v>
      </c>
      <c r="Z116" s="28"/>
      <c r="AA116" s="28"/>
      <c r="AB116" s="28"/>
      <c r="AC116" s="29">
        <f t="shared" si="96"/>
        <v>0</v>
      </c>
      <c r="AD116" s="383">
        <v>14400000</v>
      </c>
      <c r="AE116" s="28"/>
      <c r="AF116" s="28"/>
      <c r="AG116" s="29">
        <f t="shared" si="97"/>
        <v>14400000</v>
      </c>
      <c r="AH116" s="29">
        <f t="shared" si="83"/>
        <v>14400000</v>
      </c>
      <c r="AI116" s="109">
        <f t="shared" si="90"/>
        <v>6.1538461538461542E-2</v>
      </c>
      <c r="AJ116" s="109">
        <f t="shared" si="84"/>
        <v>4.4559997871022328E-3</v>
      </c>
    </row>
    <row r="117" spans="1:130" ht="24.75" customHeight="1" outlineLevel="1" x14ac:dyDescent="0.25">
      <c r="A117" s="23">
        <v>18</v>
      </c>
      <c r="B117" s="23"/>
      <c r="C117" s="286" t="s">
        <v>1553</v>
      </c>
      <c r="D117" s="138">
        <v>44826</v>
      </c>
      <c r="E117" s="380" t="s">
        <v>1554</v>
      </c>
      <c r="F117" s="158" t="s">
        <v>1395</v>
      </c>
      <c r="G117" s="176" t="s">
        <v>1258</v>
      </c>
      <c r="H117" s="33"/>
      <c r="I117" s="33"/>
      <c r="J117" s="664"/>
      <c r="K117" s="383">
        <v>14580000</v>
      </c>
      <c r="L117" s="78"/>
      <c r="M117" s="28"/>
      <c r="N117" s="28"/>
      <c r="O117" s="28"/>
      <c r="P117" s="154"/>
      <c r="Q117" s="154"/>
      <c r="R117" s="28"/>
      <c r="S117" s="28"/>
      <c r="T117" s="28"/>
      <c r="U117" s="29">
        <f t="shared" si="94"/>
        <v>0</v>
      </c>
      <c r="V117" s="28"/>
      <c r="W117" s="28"/>
      <c r="X117" s="28"/>
      <c r="Y117" s="29">
        <f t="shared" si="95"/>
        <v>0</v>
      </c>
      <c r="Z117" s="28"/>
      <c r="AA117" s="28"/>
      <c r="AB117" s="28"/>
      <c r="AC117" s="29">
        <f t="shared" si="96"/>
        <v>0</v>
      </c>
      <c r="AD117" s="383">
        <v>14580000</v>
      </c>
      <c r="AE117" s="28"/>
      <c r="AF117" s="28"/>
      <c r="AG117" s="29">
        <f t="shared" si="97"/>
        <v>14580000</v>
      </c>
      <c r="AH117" s="29">
        <f t="shared" si="83"/>
        <v>14580000</v>
      </c>
      <c r="AI117" s="109">
        <f t="shared" si="90"/>
        <v>6.2307692307692307E-2</v>
      </c>
      <c r="AJ117" s="109">
        <f t="shared" si="84"/>
        <v>4.5116997844410105E-3</v>
      </c>
    </row>
    <row r="118" spans="1:130" s="232" customFormat="1" ht="12.75" customHeight="1" x14ac:dyDescent="0.25">
      <c r="A118" s="577" t="s">
        <v>61</v>
      </c>
      <c r="B118" s="577"/>
      <c r="C118" s="577"/>
      <c r="D118" s="577"/>
      <c r="E118" s="577"/>
      <c r="F118" s="577"/>
      <c r="G118" s="577"/>
      <c r="H118" s="577"/>
      <c r="I118" s="577"/>
      <c r="J118" s="222">
        <f>+J98</f>
        <v>234000000</v>
      </c>
      <c r="K118" s="222">
        <f>SUM(K99:K117)</f>
        <v>234000000</v>
      </c>
      <c r="L118" s="528"/>
      <c r="M118" s="222">
        <f>SUM(M99:M117)</f>
        <v>0</v>
      </c>
      <c r="N118" s="222">
        <f>SUM(N99:N117)</f>
        <v>0</v>
      </c>
      <c r="O118" s="222">
        <f>SUM(O99:O117)</f>
        <v>0</v>
      </c>
      <c r="P118" s="223"/>
      <c r="Q118" s="538"/>
      <c r="R118" s="222">
        <f t="shared" ref="R118:AH118" si="98">SUM(R99:R117)</f>
        <v>0</v>
      </c>
      <c r="S118" s="222">
        <f t="shared" si="98"/>
        <v>0</v>
      </c>
      <c r="T118" s="222">
        <f t="shared" si="98"/>
        <v>0</v>
      </c>
      <c r="U118" s="222">
        <f t="shared" si="98"/>
        <v>0</v>
      </c>
      <c r="V118" s="222">
        <f t="shared" si="98"/>
        <v>0</v>
      </c>
      <c r="W118" s="222">
        <f t="shared" si="98"/>
        <v>0</v>
      </c>
      <c r="X118" s="222">
        <f t="shared" si="98"/>
        <v>0</v>
      </c>
      <c r="Y118" s="222">
        <f t="shared" si="98"/>
        <v>0</v>
      </c>
      <c r="Z118" s="222">
        <f t="shared" si="98"/>
        <v>0</v>
      </c>
      <c r="AA118" s="222">
        <f t="shared" si="98"/>
        <v>0</v>
      </c>
      <c r="AB118" s="222">
        <f>SUM(AB99:AB117)</f>
        <v>0</v>
      </c>
      <c r="AC118" s="222">
        <f t="shared" si="98"/>
        <v>0</v>
      </c>
      <c r="AD118" s="222">
        <f t="shared" si="98"/>
        <v>234000000</v>
      </c>
      <c r="AE118" s="222">
        <f t="shared" si="98"/>
        <v>0</v>
      </c>
      <c r="AF118" s="222">
        <f t="shared" si="98"/>
        <v>0</v>
      </c>
      <c r="AG118" s="222">
        <f t="shared" si="98"/>
        <v>234000000</v>
      </c>
      <c r="AH118" s="222">
        <f t="shared" si="98"/>
        <v>234000000</v>
      </c>
      <c r="AI118" s="230">
        <f>IF(ISERROR(AH118/J118),0,AH118/J118)</f>
        <v>1</v>
      </c>
      <c r="AJ118" s="230">
        <f>IF(ISERROR(AH118/$AH$235),0,AH118/$AH$235)</f>
        <v>7.2409996540411276E-2</v>
      </c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</row>
    <row r="119" spans="1:130" ht="12.75" customHeight="1" x14ac:dyDescent="0.25">
      <c r="A119" s="668" t="s">
        <v>62</v>
      </c>
      <c r="B119" s="668"/>
      <c r="C119" s="668"/>
      <c r="D119" s="668"/>
      <c r="E119" s="668"/>
      <c r="F119" s="16"/>
      <c r="G119" s="5"/>
      <c r="H119" s="17"/>
      <c r="I119" s="17"/>
      <c r="J119" s="703">
        <v>415180000</v>
      </c>
      <c r="K119" s="83"/>
      <c r="L119" s="18"/>
      <c r="M119" s="19"/>
      <c r="N119" s="19"/>
      <c r="O119" s="19"/>
      <c r="P119" s="5"/>
      <c r="Q119" s="20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108"/>
      <c r="AJ119" s="108"/>
    </row>
    <row r="120" spans="1:130" s="11" customFormat="1" ht="24.75" customHeight="1" outlineLevel="1" x14ac:dyDescent="0.25">
      <c r="A120" s="23">
        <v>1</v>
      </c>
      <c r="B120" s="23"/>
      <c r="C120" s="80" t="s">
        <v>1157</v>
      </c>
      <c r="D120" s="162">
        <v>44855</v>
      </c>
      <c r="E120" s="163" t="s">
        <v>1056</v>
      </c>
      <c r="F120" s="158" t="s">
        <v>1395</v>
      </c>
      <c r="G120" s="176" t="s">
        <v>1258</v>
      </c>
      <c r="H120" s="171"/>
      <c r="I120" s="171"/>
      <c r="J120" s="676"/>
      <c r="K120" s="412">
        <v>14400000</v>
      </c>
      <c r="L120" s="157"/>
      <c r="M120" s="51"/>
      <c r="N120" s="166"/>
      <c r="O120" s="51"/>
      <c r="P120" s="167"/>
      <c r="Q120" s="167"/>
      <c r="R120" s="28"/>
      <c r="S120" s="28"/>
      <c r="T120" s="28"/>
      <c r="U120" s="29">
        <f>SUM(R120:T120)</f>
        <v>0</v>
      </c>
      <c r="V120" s="28"/>
      <c r="W120" s="28"/>
      <c r="X120" s="28"/>
      <c r="Y120" s="29">
        <f>SUM(V120:X120)</f>
        <v>0</v>
      </c>
      <c r="Z120" s="28"/>
      <c r="AA120" s="28"/>
      <c r="AB120" s="28"/>
      <c r="AC120" s="29">
        <f>SUM(Z120:AB120)</f>
        <v>0</v>
      </c>
      <c r="AD120" s="383">
        <v>14400000</v>
      </c>
      <c r="AE120" s="79"/>
      <c r="AF120" s="67"/>
      <c r="AG120" s="29">
        <f>SUM(AD120:AF120)</f>
        <v>14400000</v>
      </c>
      <c r="AH120" s="29">
        <f t="shared" ref="AH120" si="99">SUM(U120,Y120,AC120,AG120)</f>
        <v>14400000</v>
      </c>
      <c r="AI120" s="109">
        <f>IF(ISERROR(AH120/$J$119),0,AH120/$J$119)</f>
        <v>3.4683751625800854E-2</v>
      </c>
      <c r="AJ120" s="109">
        <f t="shared" ref="AJ120:AJ143" si="100">IF(ISERROR(AH120/$AH$235),"-",AH120/$AH$235)</f>
        <v>4.4559997871022328E-3</v>
      </c>
    </row>
    <row r="121" spans="1:130" s="11" customFormat="1" ht="24.75" customHeight="1" outlineLevel="1" x14ac:dyDescent="0.25">
      <c r="A121" s="23">
        <v>2</v>
      </c>
      <c r="B121" s="23"/>
      <c r="C121" s="80" t="s">
        <v>807</v>
      </c>
      <c r="D121" s="162">
        <v>44848</v>
      </c>
      <c r="E121" s="163" t="s">
        <v>507</v>
      </c>
      <c r="F121" s="158" t="s">
        <v>1395</v>
      </c>
      <c r="G121" s="176" t="s">
        <v>1258</v>
      </c>
      <c r="H121" s="171"/>
      <c r="I121" s="171"/>
      <c r="J121" s="676"/>
      <c r="K121" s="412">
        <v>14400000</v>
      </c>
      <c r="L121" s="157"/>
      <c r="M121" s="51"/>
      <c r="N121" s="166"/>
      <c r="O121" s="51"/>
      <c r="P121" s="167"/>
      <c r="Q121" s="167"/>
      <c r="R121" s="28"/>
      <c r="S121" s="28"/>
      <c r="T121" s="28"/>
      <c r="U121" s="29">
        <f t="shared" ref="U121:U147" si="101">SUM(R121:T121)</f>
        <v>0</v>
      </c>
      <c r="V121" s="28"/>
      <c r="W121" s="28"/>
      <c r="X121" s="28"/>
      <c r="Y121" s="29">
        <f t="shared" ref="Y121:Y147" si="102">SUM(V121:X121)</f>
        <v>0</v>
      </c>
      <c r="Z121" s="28"/>
      <c r="AA121" s="28"/>
      <c r="AB121" s="28"/>
      <c r="AC121" s="29">
        <f t="shared" ref="AC121:AC147" si="103">SUM(Z121:AB121)</f>
        <v>0</v>
      </c>
      <c r="AD121" s="383">
        <v>14400000</v>
      </c>
      <c r="AE121" s="79"/>
      <c r="AF121" s="79"/>
      <c r="AG121" s="29">
        <f t="shared" ref="AG121:AG143" si="104">SUM(AD121:AF121)</f>
        <v>14400000</v>
      </c>
      <c r="AH121" s="29">
        <f t="shared" ref="AH121:AH143" si="105">SUM(U121,Y121,AC121,AG121)</f>
        <v>14400000</v>
      </c>
      <c r="AI121" s="109">
        <f t="shared" ref="AI121:AI143" si="106">IF(ISERROR(AH121/$J$119),0,AH121/$J$119)</f>
        <v>3.4683751625800854E-2</v>
      </c>
      <c r="AJ121" s="109">
        <f t="shared" si="100"/>
        <v>4.4559997871022328E-3</v>
      </c>
    </row>
    <row r="122" spans="1:130" s="11" customFormat="1" ht="24.75" customHeight="1" outlineLevel="1" x14ac:dyDescent="0.25">
      <c r="A122" s="23">
        <v>3</v>
      </c>
      <c r="B122" s="23"/>
      <c r="C122" s="80" t="s">
        <v>1555</v>
      </c>
      <c r="D122" s="162">
        <v>44846</v>
      </c>
      <c r="E122" s="163" t="s">
        <v>501</v>
      </c>
      <c r="F122" s="158" t="s">
        <v>1395</v>
      </c>
      <c r="G122" s="176" t="s">
        <v>1258</v>
      </c>
      <c r="H122" s="171"/>
      <c r="I122" s="171"/>
      <c r="J122" s="676"/>
      <c r="K122" s="412">
        <v>14400000</v>
      </c>
      <c r="L122" s="157"/>
      <c r="M122" s="51"/>
      <c r="N122" s="166"/>
      <c r="O122" s="51"/>
      <c r="P122" s="167"/>
      <c r="Q122" s="167"/>
      <c r="R122" s="28"/>
      <c r="S122" s="28"/>
      <c r="T122" s="28"/>
      <c r="U122" s="29">
        <f t="shared" si="101"/>
        <v>0</v>
      </c>
      <c r="V122" s="28"/>
      <c r="W122" s="28"/>
      <c r="X122" s="28"/>
      <c r="Y122" s="29">
        <f t="shared" si="102"/>
        <v>0</v>
      </c>
      <c r="Z122" s="28"/>
      <c r="AA122" s="28"/>
      <c r="AB122" s="28"/>
      <c r="AC122" s="29">
        <f t="shared" si="103"/>
        <v>0</v>
      </c>
      <c r="AD122" s="383">
        <v>14400000</v>
      </c>
      <c r="AE122" s="79"/>
      <c r="AF122" s="79"/>
      <c r="AG122" s="29">
        <f t="shared" si="104"/>
        <v>14400000</v>
      </c>
      <c r="AH122" s="29">
        <f t="shared" si="105"/>
        <v>14400000</v>
      </c>
      <c r="AI122" s="109">
        <f t="shared" si="106"/>
        <v>3.4683751625800854E-2</v>
      </c>
      <c r="AJ122" s="109">
        <f t="shared" si="100"/>
        <v>4.4559997871022328E-3</v>
      </c>
    </row>
    <row r="123" spans="1:130" s="11" customFormat="1" ht="24.75" customHeight="1" outlineLevel="1" x14ac:dyDescent="0.25">
      <c r="A123" s="23">
        <v>4</v>
      </c>
      <c r="B123" s="23"/>
      <c r="C123" s="80" t="s">
        <v>409</v>
      </c>
      <c r="D123" s="162">
        <v>44832</v>
      </c>
      <c r="E123" s="163" t="s">
        <v>490</v>
      </c>
      <c r="F123" s="158" t="s">
        <v>1395</v>
      </c>
      <c r="G123" s="176" t="s">
        <v>1258</v>
      </c>
      <c r="H123" s="171"/>
      <c r="I123" s="171"/>
      <c r="J123" s="676"/>
      <c r="K123" s="412">
        <v>14400000</v>
      </c>
      <c r="L123" s="157"/>
      <c r="M123" s="51"/>
      <c r="N123" s="166"/>
      <c r="O123" s="51"/>
      <c r="P123" s="167"/>
      <c r="Q123" s="167"/>
      <c r="R123" s="28"/>
      <c r="S123" s="28"/>
      <c r="T123" s="28"/>
      <c r="U123" s="29">
        <f t="shared" si="101"/>
        <v>0</v>
      </c>
      <c r="V123" s="28"/>
      <c r="W123" s="28"/>
      <c r="X123" s="28"/>
      <c r="Y123" s="29">
        <f t="shared" si="102"/>
        <v>0</v>
      </c>
      <c r="Z123" s="28"/>
      <c r="AA123" s="28"/>
      <c r="AB123" s="28"/>
      <c r="AC123" s="29">
        <f t="shared" si="103"/>
        <v>0</v>
      </c>
      <c r="AD123" s="383">
        <v>14400000</v>
      </c>
      <c r="AE123" s="79"/>
      <c r="AF123" s="79"/>
      <c r="AG123" s="29">
        <f t="shared" si="104"/>
        <v>14400000</v>
      </c>
      <c r="AH123" s="29">
        <f t="shared" si="105"/>
        <v>14400000</v>
      </c>
      <c r="AI123" s="109">
        <f t="shared" si="106"/>
        <v>3.4683751625800854E-2</v>
      </c>
      <c r="AJ123" s="109">
        <f t="shared" si="100"/>
        <v>4.4559997871022328E-3</v>
      </c>
    </row>
    <row r="124" spans="1:130" s="11" customFormat="1" ht="24.75" customHeight="1" outlineLevel="1" x14ac:dyDescent="0.25">
      <c r="A124" s="23">
        <v>5</v>
      </c>
      <c r="B124" s="23"/>
      <c r="C124" s="80" t="s">
        <v>405</v>
      </c>
      <c r="D124" s="162">
        <v>44832</v>
      </c>
      <c r="E124" s="163" t="s">
        <v>492</v>
      </c>
      <c r="F124" s="158" t="s">
        <v>1395</v>
      </c>
      <c r="G124" s="176" t="s">
        <v>1258</v>
      </c>
      <c r="H124" s="171"/>
      <c r="I124" s="171"/>
      <c r="J124" s="676"/>
      <c r="K124" s="412">
        <v>15840000</v>
      </c>
      <c r="L124" s="157"/>
      <c r="M124" s="51"/>
      <c r="N124" s="166"/>
      <c r="O124" s="51"/>
      <c r="P124" s="167"/>
      <c r="Q124" s="167"/>
      <c r="R124" s="28"/>
      <c r="S124" s="28"/>
      <c r="T124" s="28"/>
      <c r="U124" s="29">
        <f t="shared" si="101"/>
        <v>0</v>
      </c>
      <c r="V124" s="28"/>
      <c r="W124" s="28"/>
      <c r="X124" s="28"/>
      <c r="Y124" s="29">
        <f t="shared" si="102"/>
        <v>0</v>
      </c>
      <c r="Z124" s="28"/>
      <c r="AA124" s="28"/>
      <c r="AB124" s="28"/>
      <c r="AC124" s="29">
        <f t="shared" si="103"/>
        <v>0</v>
      </c>
      <c r="AD124" s="383">
        <v>15840000</v>
      </c>
      <c r="AE124" s="79"/>
      <c r="AF124" s="79"/>
      <c r="AG124" s="29">
        <f t="shared" si="104"/>
        <v>15840000</v>
      </c>
      <c r="AH124" s="29">
        <f t="shared" si="105"/>
        <v>15840000</v>
      </c>
      <c r="AI124" s="109">
        <f t="shared" si="106"/>
        <v>3.8152126788380945E-2</v>
      </c>
      <c r="AJ124" s="109">
        <f t="shared" si="100"/>
        <v>4.9015997658124555E-3</v>
      </c>
    </row>
    <row r="125" spans="1:130" s="11" customFormat="1" ht="24.75" customHeight="1" outlineLevel="1" x14ac:dyDescent="0.25">
      <c r="A125" s="23">
        <v>6</v>
      </c>
      <c r="B125" s="23"/>
      <c r="C125" s="80" t="s">
        <v>407</v>
      </c>
      <c r="D125" s="162">
        <v>44832</v>
      </c>
      <c r="E125" s="163" t="s">
        <v>482</v>
      </c>
      <c r="F125" s="158" t="s">
        <v>1395</v>
      </c>
      <c r="G125" s="176" t="s">
        <v>1258</v>
      </c>
      <c r="H125" s="171"/>
      <c r="I125" s="171"/>
      <c r="J125" s="676"/>
      <c r="K125" s="412">
        <v>14400000</v>
      </c>
      <c r="L125" s="157"/>
      <c r="M125" s="51"/>
      <c r="N125" s="166"/>
      <c r="O125" s="51"/>
      <c r="P125" s="167"/>
      <c r="Q125" s="167"/>
      <c r="R125" s="28"/>
      <c r="S125" s="28"/>
      <c r="T125" s="28"/>
      <c r="U125" s="29">
        <f t="shared" si="101"/>
        <v>0</v>
      </c>
      <c r="V125" s="28"/>
      <c r="W125" s="28"/>
      <c r="X125" s="28"/>
      <c r="Y125" s="29">
        <f t="shared" si="102"/>
        <v>0</v>
      </c>
      <c r="Z125" s="28"/>
      <c r="AA125" s="28"/>
      <c r="AB125" s="28"/>
      <c r="AC125" s="29">
        <f t="shared" si="103"/>
        <v>0</v>
      </c>
      <c r="AD125" s="383">
        <v>14400000</v>
      </c>
      <c r="AE125" s="79"/>
      <c r="AF125" s="79"/>
      <c r="AG125" s="29">
        <f t="shared" si="104"/>
        <v>14400000</v>
      </c>
      <c r="AH125" s="29">
        <f t="shared" si="105"/>
        <v>14400000</v>
      </c>
      <c r="AI125" s="109">
        <f t="shared" si="106"/>
        <v>3.4683751625800854E-2</v>
      </c>
      <c r="AJ125" s="109">
        <f t="shared" si="100"/>
        <v>4.4559997871022328E-3</v>
      </c>
    </row>
    <row r="126" spans="1:130" s="11" customFormat="1" ht="24.75" customHeight="1" outlineLevel="1" x14ac:dyDescent="0.25">
      <c r="A126" s="23">
        <v>7</v>
      </c>
      <c r="B126" s="23"/>
      <c r="C126" s="80" t="s">
        <v>1556</v>
      </c>
      <c r="D126" s="162">
        <v>44832</v>
      </c>
      <c r="E126" s="163" t="s">
        <v>486</v>
      </c>
      <c r="F126" s="158" t="s">
        <v>1395</v>
      </c>
      <c r="G126" s="176" t="s">
        <v>1258</v>
      </c>
      <c r="H126" s="171"/>
      <c r="I126" s="171"/>
      <c r="J126" s="676"/>
      <c r="K126" s="412">
        <v>14400000</v>
      </c>
      <c r="L126" s="157"/>
      <c r="M126" s="51"/>
      <c r="N126" s="166"/>
      <c r="O126" s="51"/>
      <c r="P126" s="167"/>
      <c r="Q126" s="167"/>
      <c r="R126" s="28"/>
      <c r="S126" s="28"/>
      <c r="T126" s="28"/>
      <c r="U126" s="29">
        <f t="shared" si="101"/>
        <v>0</v>
      </c>
      <c r="V126" s="28"/>
      <c r="W126" s="28"/>
      <c r="X126" s="28"/>
      <c r="Y126" s="29">
        <f t="shared" si="102"/>
        <v>0</v>
      </c>
      <c r="Z126" s="28"/>
      <c r="AA126" s="28"/>
      <c r="AB126" s="28"/>
      <c r="AC126" s="29">
        <f t="shared" si="103"/>
        <v>0</v>
      </c>
      <c r="AD126" s="383">
        <v>14400000</v>
      </c>
      <c r="AE126" s="79"/>
      <c r="AF126" s="79"/>
      <c r="AG126" s="29">
        <f t="shared" si="104"/>
        <v>14400000</v>
      </c>
      <c r="AH126" s="29">
        <f t="shared" si="105"/>
        <v>14400000</v>
      </c>
      <c r="AI126" s="109">
        <f t="shared" si="106"/>
        <v>3.4683751625800854E-2</v>
      </c>
      <c r="AJ126" s="109">
        <f t="shared" si="100"/>
        <v>4.4559997871022328E-3</v>
      </c>
    </row>
    <row r="127" spans="1:130" s="11" customFormat="1" ht="24.75" customHeight="1" outlineLevel="1" x14ac:dyDescent="0.25">
      <c r="A127" s="23">
        <v>8</v>
      </c>
      <c r="B127" s="23"/>
      <c r="C127" s="80" t="s">
        <v>415</v>
      </c>
      <c r="D127" s="162">
        <v>44832</v>
      </c>
      <c r="E127" s="163" t="s">
        <v>474</v>
      </c>
      <c r="F127" s="158" t="s">
        <v>1395</v>
      </c>
      <c r="G127" s="176" t="s">
        <v>1258</v>
      </c>
      <c r="H127" s="171"/>
      <c r="I127" s="171"/>
      <c r="J127" s="676"/>
      <c r="K127" s="412">
        <v>16200000</v>
      </c>
      <c r="L127" s="157"/>
      <c r="M127" s="51"/>
      <c r="N127" s="166"/>
      <c r="O127" s="51"/>
      <c r="P127" s="167"/>
      <c r="Q127" s="167"/>
      <c r="R127" s="28"/>
      <c r="S127" s="28"/>
      <c r="T127" s="28"/>
      <c r="U127" s="29">
        <f t="shared" si="101"/>
        <v>0</v>
      </c>
      <c r="V127" s="28"/>
      <c r="W127" s="28"/>
      <c r="X127" s="28"/>
      <c r="Y127" s="29">
        <f t="shared" si="102"/>
        <v>0</v>
      </c>
      <c r="Z127" s="28"/>
      <c r="AA127" s="28"/>
      <c r="AB127" s="28"/>
      <c r="AC127" s="29">
        <f t="shared" si="103"/>
        <v>0</v>
      </c>
      <c r="AD127" s="383">
        <v>16200000</v>
      </c>
      <c r="AE127" s="79"/>
      <c r="AF127" s="79"/>
      <c r="AG127" s="29">
        <f t="shared" si="104"/>
        <v>16200000</v>
      </c>
      <c r="AH127" s="29">
        <f t="shared" si="105"/>
        <v>16200000</v>
      </c>
      <c r="AI127" s="109">
        <f t="shared" si="106"/>
        <v>3.9019220579025966E-2</v>
      </c>
      <c r="AJ127" s="109">
        <f t="shared" si="100"/>
        <v>5.0129997604900119E-3</v>
      </c>
    </row>
    <row r="128" spans="1:130" s="11" customFormat="1" ht="24.75" customHeight="1" outlineLevel="1" x14ac:dyDescent="0.25">
      <c r="A128" s="23">
        <v>9</v>
      </c>
      <c r="B128" s="23"/>
      <c r="C128" s="80" t="s">
        <v>1557</v>
      </c>
      <c r="D128" s="162">
        <v>44832</v>
      </c>
      <c r="E128" s="163" t="s">
        <v>457</v>
      </c>
      <c r="F128" s="158" t="s">
        <v>1395</v>
      </c>
      <c r="G128" s="176" t="s">
        <v>1258</v>
      </c>
      <c r="H128" s="171"/>
      <c r="I128" s="171"/>
      <c r="J128" s="676"/>
      <c r="K128" s="412">
        <v>16200000</v>
      </c>
      <c r="L128" s="157"/>
      <c r="M128" s="51"/>
      <c r="N128" s="166"/>
      <c r="O128" s="51"/>
      <c r="P128" s="167"/>
      <c r="Q128" s="167"/>
      <c r="R128" s="28"/>
      <c r="S128" s="28"/>
      <c r="T128" s="28"/>
      <c r="U128" s="29">
        <f t="shared" si="101"/>
        <v>0</v>
      </c>
      <c r="V128" s="28"/>
      <c r="W128" s="28"/>
      <c r="X128" s="28"/>
      <c r="Y128" s="29">
        <f t="shared" si="102"/>
        <v>0</v>
      </c>
      <c r="Z128" s="28"/>
      <c r="AA128" s="28"/>
      <c r="AB128" s="28"/>
      <c r="AC128" s="29">
        <f t="shared" si="103"/>
        <v>0</v>
      </c>
      <c r="AD128" s="383">
        <v>16200000</v>
      </c>
      <c r="AE128" s="79"/>
      <c r="AF128" s="79"/>
      <c r="AG128" s="29">
        <f t="shared" si="104"/>
        <v>16200000</v>
      </c>
      <c r="AH128" s="29">
        <f t="shared" si="105"/>
        <v>16200000</v>
      </c>
      <c r="AI128" s="109">
        <f t="shared" si="106"/>
        <v>3.9019220579025966E-2</v>
      </c>
      <c r="AJ128" s="109">
        <f t="shared" si="100"/>
        <v>5.0129997604900119E-3</v>
      </c>
    </row>
    <row r="129" spans="1:36" s="11" customFormat="1" ht="24.75" customHeight="1" outlineLevel="1" x14ac:dyDescent="0.25">
      <c r="A129" s="23">
        <v>10</v>
      </c>
      <c r="B129" s="23"/>
      <c r="C129" s="80" t="s">
        <v>231</v>
      </c>
      <c r="D129" s="162">
        <v>44832</v>
      </c>
      <c r="E129" s="163" t="s">
        <v>484</v>
      </c>
      <c r="F129" s="158" t="s">
        <v>1395</v>
      </c>
      <c r="G129" s="176" t="s">
        <v>1258</v>
      </c>
      <c r="H129" s="171"/>
      <c r="I129" s="171"/>
      <c r="J129" s="676"/>
      <c r="K129" s="412">
        <v>16060000</v>
      </c>
      <c r="L129" s="157"/>
      <c r="M129" s="51"/>
      <c r="N129" s="166"/>
      <c r="O129" s="51"/>
      <c r="P129" s="167"/>
      <c r="Q129" s="167"/>
      <c r="R129" s="28"/>
      <c r="S129" s="28"/>
      <c r="T129" s="28"/>
      <c r="U129" s="29">
        <f t="shared" si="101"/>
        <v>0</v>
      </c>
      <c r="V129" s="28"/>
      <c r="W129" s="28"/>
      <c r="X129" s="28"/>
      <c r="Y129" s="29">
        <f t="shared" si="102"/>
        <v>0</v>
      </c>
      <c r="Z129" s="28"/>
      <c r="AA129" s="28"/>
      <c r="AB129" s="28"/>
      <c r="AC129" s="29">
        <f t="shared" si="103"/>
        <v>0</v>
      </c>
      <c r="AD129" s="383">
        <v>16060000</v>
      </c>
      <c r="AE129" s="79"/>
      <c r="AF129" s="79"/>
      <c r="AG129" s="29">
        <f t="shared" si="104"/>
        <v>16060000</v>
      </c>
      <c r="AH129" s="29">
        <f t="shared" si="105"/>
        <v>16060000</v>
      </c>
      <c r="AI129" s="109">
        <f t="shared" si="106"/>
        <v>3.8682017438219571E-2</v>
      </c>
      <c r="AJ129" s="109">
        <f t="shared" si="100"/>
        <v>4.9696775403376284E-3</v>
      </c>
    </row>
    <row r="130" spans="1:36" s="11" customFormat="1" ht="24.75" customHeight="1" outlineLevel="1" x14ac:dyDescent="0.25">
      <c r="A130" s="23">
        <v>11</v>
      </c>
      <c r="B130" s="23"/>
      <c r="C130" s="80" t="s">
        <v>1558</v>
      </c>
      <c r="D130" s="162">
        <v>44839</v>
      </c>
      <c r="E130" s="163" t="s">
        <v>466</v>
      </c>
      <c r="F130" s="158" t="s">
        <v>1395</v>
      </c>
      <c r="G130" s="176" t="s">
        <v>1258</v>
      </c>
      <c r="H130" s="171"/>
      <c r="I130" s="171"/>
      <c r="J130" s="676"/>
      <c r="K130" s="412">
        <v>14400000</v>
      </c>
      <c r="L130" s="157"/>
      <c r="M130" s="51"/>
      <c r="N130" s="166"/>
      <c r="O130" s="51"/>
      <c r="P130" s="167"/>
      <c r="Q130" s="167"/>
      <c r="R130" s="28"/>
      <c r="S130" s="28"/>
      <c r="T130" s="28"/>
      <c r="U130" s="29">
        <f t="shared" si="101"/>
        <v>0</v>
      </c>
      <c r="V130" s="28"/>
      <c r="W130" s="28"/>
      <c r="X130" s="28"/>
      <c r="Y130" s="29">
        <f t="shared" si="102"/>
        <v>0</v>
      </c>
      <c r="Z130" s="28"/>
      <c r="AA130" s="28"/>
      <c r="AB130" s="28"/>
      <c r="AC130" s="29">
        <f t="shared" si="103"/>
        <v>0</v>
      </c>
      <c r="AD130" s="79">
        <v>14400000</v>
      </c>
      <c r="AE130" s="79"/>
      <c r="AF130" s="79"/>
      <c r="AG130" s="29">
        <f t="shared" si="104"/>
        <v>14400000</v>
      </c>
      <c r="AH130" s="29">
        <f t="shared" si="105"/>
        <v>14400000</v>
      </c>
      <c r="AI130" s="109">
        <f t="shared" si="106"/>
        <v>3.4683751625800854E-2</v>
      </c>
      <c r="AJ130" s="109">
        <f t="shared" si="100"/>
        <v>4.4559997871022328E-3</v>
      </c>
    </row>
    <row r="131" spans="1:36" s="11" customFormat="1" ht="24.75" customHeight="1" outlineLevel="1" x14ac:dyDescent="0.25">
      <c r="A131" s="23">
        <v>12</v>
      </c>
      <c r="B131" s="23"/>
      <c r="C131" s="80" t="s">
        <v>1559</v>
      </c>
      <c r="D131" s="162">
        <v>44839</v>
      </c>
      <c r="E131" s="163" t="s">
        <v>468</v>
      </c>
      <c r="F131" s="158" t="s">
        <v>1395</v>
      </c>
      <c r="G131" s="176" t="s">
        <v>1258</v>
      </c>
      <c r="H131" s="171"/>
      <c r="I131" s="171"/>
      <c r="J131" s="676"/>
      <c r="K131" s="412">
        <v>14400000</v>
      </c>
      <c r="L131" s="157"/>
      <c r="M131" s="51"/>
      <c r="N131" s="166"/>
      <c r="O131" s="51"/>
      <c r="P131" s="167"/>
      <c r="Q131" s="167"/>
      <c r="R131" s="28"/>
      <c r="S131" s="28"/>
      <c r="T131" s="28"/>
      <c r="U131" s="29">
        <f t="shared" si="101"/>
        <v>0</v>
      </c>
      <c r="V131" s="28"/>
      <c r="W131" s="28"/>
      <c r="X131" s="28"/>
      <c r="Y131" s="29">
        <f t="shared" si="102"/>
        <v>0</v>
      </c>
      <c r="Z131" s="28"/>
      <c r="AA131" s="28"/>
      <c r="AB131" s="28"/>
      <c r="AC131" s="29">
        <f t="shared" si="103"/>
        <v>0</v>
      </c>
      <c r="AD131" s="79">
        <v>14400000</v>
      </c>
      <c r="AE131" s="79"/>
      <c r="AF131" s="79"/>
      <c r="AG131" s="29">
        <f t="shared" si="104"/>
        <v>14400000</v>
      </c>
      <c r="AH131" s="29">
        <f t="shared" si="105"/>
        <v>14400000</v>
      </c>
      <c r="AI131" s="109">
        <f t="shared" si="106"/>
        <v>3.4683751625800854E-2</v>
      </c>
      <c r="AJ131" s="109">
        <f t="shared" si="100"/>
        <v>4.4559997871022328E-3</v>
      </c>
    </row>
    <row r="132" spans="1:36" s="11" customFormat="1" ht="24.75" customHeight="1" outlineLevel="1" x14ac:dyDescent="0.25">
      <c r="A132" s="23">
        <v>13</v>
      </c>
      <c r="B132" s="23"/>
      <c r="C132" s="80" t="s">
        <v>1560</v>
      </c>
      <c r="D132" s="162">
        <v>44839</v>
      </c>
      <c r="E132" s="163" t="s">
        <v>480</v>
      </c>
      <c r="F132" s="158" t="s">
        <v>1395</v>
      </c>
      <c r="G132" s="176" t="s">
        <v>1258</v>
      </c>
      <c r="H132" s="171"/>
      <c r="I132" s="171"/>
      <c r="J132" s="676"/>
      <c r="K132" s="259">
        <v>14400000</v>
      </c>
      <c r="L132" s="157"/>
      <c r="M132" s="51"/>
      <c r="N132" s="166"/>
      <c r="O132" s="51"/>
      <c r="P132" s="167"/>
      <c r="Q132" s="167"/>
      <c r="R132" s="28"/>
      <c r="S132" s="28"/>
      <c r="T132" s="28"/>
      <c r="U132" s="29">
        <f t="shared" si="101"/>
        <v>0</v>
      </c>
      <c r="V132" s="28"/>
      <c r="W132" s="28"/>
      <c r="X132" s="28"/>
      <c r="Y132" s="29">
        <f t="shared" si="102"/>
        <v>0</v>
      </c>
      <c r="Z132" s="28"/>
      <c r="AA132" s="28"/>
      <c r="AB132" s="28"/>
      <c r="AC132" s="29">
        <f t="shared" si="103"/>
        <v>0</v>
      </c>
      <c r="AD132" s="165">
        <v>14400000</v>
      </c>
      <c r="AE132" s="79"/>
      <c r="AF132" s="79"/>
      <c r="AG132" s="29">
        <f t="shared" si="104"/>
        <v>14400000</v>
      </c>
      <c r="AH132" s="29">
        <f t="shared" si="105"/>
        <v>14400000</v>
      </c>
      <c r="AI132" s="109">
        <f t="shared" si="106"/>
        <v>3.4683751625800854E-2</v>
      </c>
      <c r="AJ132" s="109">
        <f t="shared" si="100"/>
        <v>4.4559997871022328E-3</v>
      </c>
    </row>
    <row r="133" spans="1:36" s="11" customFormat="1" ht="24.75" customHeight="1" outlineLevel="1" x14ac:dyDescent="0.25">
      <c r="A133" s="23">
        <v>14</v>
      </c>
      <c r="B133" s="23"/>
      <c r="C133" s="80" t="s">
        <v>1561</v>
      </c>
      <c r="D133" s="162">
        <v>44839</v>
      </c>
      <c r="E133" s="163" t="s">
        <v>513</v>
      </c>
      <c r="F133" s="158" t="s">
        <v>1395</v>
      </c>
      <c r="G133" s="176" t="s">
        <v>1258</v>
      </c>
      <c r="H133" s="171"/>
      <c r="I133" s="171"/>
      <c r="J133" s="676"/>
      <c r="K133" s="259">
        <v>14400000</v>
      </c>
      <c r="L133" s="157"/>
      <c r="M133" s="51"/>
      <c r="N133" s="166"/>
      <c r="O133" s="51"/>
      <c r="P133" s="167"/>
      <c r="Q133" s="167"/>
      <c r="R133" s="28"/>
      <c r="S133" s="28"/>
      <c r="T133" s="28"/>
      <c r="U133" s="29">
        <f t="shared" si="101"/>
        <v>0</v>
      </c>
      <c r="V133" s="28"/>
      <c r="W133" s="28"/>
      <c r="X133" s="28"/>
      <c r="Y133" s="29">
        <f t="shared" si="102"/>
        <v>0</v>
      </c>
      <c r="Z133" s="28"/>
      <c r="AA133" s="28"/>
      <c r="AB133" s="28"/>
      <c r="AC133" s="29">
        <f t="shared" si="103"/>
        <v>0</v>
      </c>
      <c r="AD133" s="165">
        <v>14400000</v>
      </c>
      <c r="AE133" s="79"/>
      <c r="AF133" s="79"/>
      <c r="AG133" s="29">
        <f t="shared" si="104"/>
        <v>14400000</v>
      </c>
      <c r="AH133" s="29">
        <f t="shared" si="105"/>
        <v>14400000</v>
      </c>
      <c r="AI133" s="109">
        <f t="shared" si="106"/>
        <v>3.4683751625800854E-2</v>
      </c>
      <c r="AJ133" s="109">
        <f t="shared" si="100"/>
        <v>4.4559997871022328E-3</v>
      </c>
    </row>
    <row r="134" spans="1:36" s="11" customFormat="1" ht="24.75" customHeight="1" outlineLevel="1" x14ac:dyDescent="0.25">
      <c r="A134" s="23">
        <v>15</v>
      </c>
      <c r="B134" s="23"/>
      <c r="C134" s="80" t="s">
        <v>411</v>
      </c>
      <c r="D134" s="162">
        <v>44832</v>
      </c>
      <c r="E134" s="163" t="s">
        <v>509</v>
      </c>
      <c r="F134" s="158" t="s">
        <v>1395</v>
      </c>
      <c r="G134" s="176" t="s">
        <v>1258</v>
      </c>
      <c r="H134" s="171"/>
      <c r="I134" s="171"/>
      <c r="J134" s="676"/>
      <c r="K134" s="259">
        <v>15840000</v>
      </c>
      <c r="L134" s="157"/>
      <c r="M134" s="51"/>
      <c r="N134" s="166"/>
      <c r="O134" s="51"/>
      <c r="P134" s="167"/>
      <c r="Q134" s="167"/>
      <c r="R134" s="28"/>
      <c r="S134" s="28"/>
      <c r="T134" s="28"/>
      <c r="U134" s="29">
        <f t="shared" si="101"/>
        <v>0</v>
      </c>
      <c r="V134" s="28"/>
      <c r="W134" s="28"/>
      <c r="X134" s="28"/>
      <c r="Y134" s="29">
        <f t="shared" si="102"/>
        <v>0</v>
      </c>
      <c r="Z134" s="28"/>
      <c r="AA134" s="28"/>
      <c r="AB134" s="28"/>
      <c r="AC134" s="29">
        <f t="shared" si="103"/>
        <v>0</v>
      </c>
      <c r="AD134" s="165">
        <v>15840000</v>
      </c>
      <c r="AE134" s="79"/>
      <c r="AF134" s="79"/>
      <c r="AG134" s="29">
        <f t="shared" si="104"/>
        <v>15840000</v>
      </c>
      <c r="AH134" s="29">
        <f t="shared" si="105"/>
        <v>15840000</v>
      </c>
      <c r="AI134" s="109">
        <f t="shared" si="106"/>
        <v>3.8152126788380945E-2</v>
      </c>
      <c r="AJ134" s="109">
        <f t="shared" si="100"/>
        <v>4.9015997658124555E-3</v>
      </c>
    </row>
    <row r="135" spans="1:36" s="11" customFormat="1" ht="24.75" customHeight="1" outlineLevel="1" x14ac:dyDescent="0.25">
      <c r="A135" s="23">
        <v>16</v>
      </c>
      <c r="B135" s="23"/>
      <c r="C135" s="80" t="s">
        <v>413</v>
      </c>
      <c r="D135" s="162">
        <v>44832</v>
      </c>
      <c r="E135" s="163" t="s">
        <v>511</v>
      </c>
      <c r="F135" s="158" t="s">
        <v>1395</v>
      </c>
      <c r="G135" s="176" t="s">
        <v>1258</v>
      </c>
      <c r="H135" s="171"/>
      <c r="I135" s="171"/>
      <c r="J135" s="676"/>
      <c r="K135" s="259">
        <v>15840000</v>
      </c>
      <c r="L135" s="157"/>
      <c r="M135" s="51"/>
      <c r="N135" s="166"/>
      <c r="O135" s="51"/>
      <c r="P135" s="167"/>
      <c r="Q135" s="167"/>
      <c r="R135" s="28"/>
      <c r="S135" s="28"/>
      <c r="T135" s="28"/>
      <c r="U135" s="29">
        <f t="shared" si="101"/>
        <v>0</v>
      </c>
      <c r="V135" s="28"/>
      <c r="W135" s="28"/>
      <c r="X135" s="28"/>
      <c r="Y135" s="29">
        <f t="shared" si="102"/>
        <v>0</v>
      </c>
      <c r="Z135" s="28"/>
      <c r="AA135" s="28"/>
      <c r="AB135" s="28"/>
      <c r="AC135" s="29">
        <f t="shared" si="103"/>
        <v>0</v>
      </c>
      <c r="AD135" s="165">
        <v>15840000</v>
      </c>
      <c r="AE135" s="79"/>
      <c r="AF135" s="79"/>
      <c r="AG135" s="29">
        <f t="shared" si="104"/>
        <v>15840000</v>
      </c>
      <c r="AH135" s="29">
        <f t="shared" si="105"/>
        <v>15840000</v>
      </c>
      <c r="AI135" s="109">
        <f t="shared" si="106"/>
        <v>3.8152126788380945E-2</v>
      </c>
      <c r="AJ135" s="109">
        <f t="shared" si="100"/>
        <v>4.9015997658124555E-3</v>
      </c>
    </row>
    <row r="136" spans="1:36" s="11" customFormat="1" ht="24.75" customHeight="1" outlineLevel="1" x14ac:dyDescent="0.25">
      <c r="A136" s="23">
        <v>17</v>
      </c>
      <c r="B136" s="23"/>
      <c r="C136" s="80" t="s">
        <v>423</v>
      </c>
      <c r="D136" s="162">
        <v>44832</v>
      </c>
      <c r="E136" s="163" t="s">
        <v>476</v>
      </c>
      <c r="F136" s="158" t="s">
        <v>1395</v>
      </c>
      <c r="G136" s="176" t="s">
        <v>1258</v>
      </c>
      <c r="H136" s="171"/>
      <c r="I136" s="171"/>
      <c r="J136" s="676"/>
      <c r="K136" s="259">
        <v>14600000</v>
      </c>
      <c r="L136" s="157"/>
      <c r="M136" s="51"/>
      <c r="N136" s="166"/>
      <c r="O136" s="51"/>
      <c r="P136" s="167"/>
      <c r="Q136" s="167"/>
      <c r="R136" s="28"/>
      <c r="S136" s="28"/>
      <c r="T136" s="28"/>
      <c r="U136" s="29">
        <f t="shared" si="101"/>
        <v>0</v>
      </c>
      <c r="V136" s="28"/>
      <c r="W136" s="28"/>
      <c r="X136" s="28"/>
      <c r="Y136" s="29">
        <f t="shared" si="102"/>
        <v>0</v>
      </c>
      <c r="Z136" s="28"/>
      <c r="AA136" s="28"/>
      <c r="AB136" s="28"/>
      <c r="AC136" s="29">
        <f t="shared" si="103"/>
        <v>0</v>
      </c>
      <c r="AD136" s="165">
        <v>14600000</v>
      </c>
      <c r="AE136" s="79"/>
      <c r="AF136" s="79"/>
      <c r="AG136" s="29">
        <f t="shared" si="104"/>
        <v>14600000</v>
      </c>
      <c r="AH136" s="29">
        <f t="shared" si="105"/>
        <v>14600000</v>
      </c>
      <c r="AI136" s="109">
        <f t="shared" si="106"/>
        <v>3.5165470398381422E-2</v>
      </c>
      <c r="AJ136" s="109">
        <f t="shared" si="100"/>
        <v>4.5178886730342076E-3</v>
      </c>
    </row>
    <row r="137" spans="1:36" s="11" customFormat="1" ht="24.75" customHeight="1" outlineLevel="1" x14ac:dyDescent="0.25">
      <c r="A137" s="23">
        <v>18</v>
      </c>
      <c r="B137" s="23"/>
      <c r="C137" s="80" t="s">
        <v>419</v>
      </c>
      <c r="D137" s="162">
        <v>44832</v>
      </c>
      <c r="E137" s="163" t="s">
        <v>455</v>
      </c>
      <c r="F137" s="158" t="s">
        <v>1395</v>
      </c>
      <c r="G137" s="176" t="s">
        <v>1258</v>
      </c>
      <c r="H137" s="171"/>
      <c r="I137" s="171"/>
      <c r="J137" s="676"/>
      <c r="K137" s="259">
        <v>14400000</v>
      </c>
      <c r="L137" s="157"/>
      <c r="M137" s="51"/>
      <c r="N137" s="166"/>
      <c r="O137" s="51"/>
      <c r="P137" s="167"/>
      <c r="Q137" s="167"/>
      <c r="R137" s="28"/>
      <c r="S137" s="28"/>
      <c r="T137" s="28"/>
      <c r="U137" s="29">
        <f t="shared" si="101"/>
        <v>0</v>
      </c>
      <c r="V137" s="28"/>
      <c r="W137" s="28"/>
      <c r="X137" s="28"/>
      <c r="Y137" s="29">
        <f t="shared" si="102"/>
        <v>0</v>
      </c>
      <c r="Z137" s="28"/>
      <c r="AA137" s="28"/>
      <c r="AB137" s="28"/>
      <c r="AC137" s="29">
        <f t="shared" si="103"/>
        <v>0</v>
      </c>
      <c r="AD137" s="165">
        <v>14400000</v>
      </c>
      <c r="AE137" s="79"/>
      <c r="AF137" s="79"/>
      <c r="AG137" s="29">
        <f t="shared" si="104"/>
        <v>14400000</v>
      </c>
      <c r="AH137" s="29">
        <f t="shared" si="105"/>
        <v>14400000</v>
      </c>
      <c r="AI137" s="109">
        <f t="shared" si="106"/>
        <v>3.4683751625800854E-2</v>
      </c>
      <c r="AJ137" s="109">
        <f t="shared" si="100"/>
        <v>4.4559997871022328E-3</v>
      </c>
    </row>
    <row r="138" spans="1:36" s="11" customFormat="1" ht="24.75" customHeight="1" outlineLevel="1" x14ac:dyDescent="0.25">
      <c r="A138" s="23">
        <v>19</v>
      </c>
      <c r="B138" s="23"/>
      <c r="C138" s="80" t="s">
        <v>421</v>
      </c>
      <c r="D138" s="162">
        <v>44832</v>
      </c>
      <c r="E138" s="163" t="s">
        <v>515</v>
      </c>
      <c r="F138" s="158" t="s">
        <v>1395</v>
      </c>
      <c r="G138" s="176" t="s">
        <v>1258</v>
      </c>
      <c r="H138" s="171"/>
      <c r="I138" s="171"/>
      <c r="J138" s="676"/>
      <c r="K138" s="259">
        <v>14400000</v>
      </c>
      <c r="L138" s="157"/>
      <c r="M138" s="51"/>
      <c r="N138" s="166"/>
      <c r="O138" s="51"/>
      <c r="P138" s="167"/>
      <c r="Q138" s="167"/>
      <c r="R138" s="28"/>
      <c r="S138" s="28"/>
      <c r="T138" s="28"/>
      <c r="U138" s="29">
        <f t="shared" si="101"/>
        <v>0</v>
      </c>
      <c r="V138" s="28"/>
      <c r="W138" s="28"/>
      <c r="X138" s="28"/>
      <c r="Y138" s="29">
        <f t="shared" si="102"/>
        <v>0</v>
      </c>
      <c r="Z138" s="28"/>
      <c r="AA138" s="28"/>
      <c r="AB138" s="28"/>
      <c r="AC138" s="29">
        <f t="shared" si="103"/>
        <v>0</v>
      </c>
      <c r="AD138" s="165">
        <v>14400000</v>
      </c>
      <c r="AE138" s="79"/>
      <c r="AF138" s="79"/>
      <c r="AG138" s="29">
        <f t="shared" si="104"/>
        <v>14400000</v>
      </c>
      <c r="AH138" s="29">
        <f t="shared" si="105"/>
        <v>14400000</v>
      </c>
      <c r="AI138" s="109">
        <f t="shared" si="106"/>
        <v>3.4683751625800854E-2</v>
      </c>
      <c r="AJ138" s="109">
        <f t="shared" si="100"/>
        <v>4.4559997871022328E-3</v>
      </c>
    </row>
    <row r="139" spans="1:36" s="11" customFormat="1" ht="24.75" customHeight="1" outlineLevel="1" x14ac:dyDescent="0.25">
      <c r="A139" s="23">
        <v>20</v>
      </c>
      <c r="B139" s="23"/>
      <c r="C139" s="80" t="s">
        <v>235</v>
      </c>
      <c r="D139" s="162">
        <v>44832</v>
      </c>
      <c r="E139" s="163" t="s">
        <v>453</v>
      </c>
      <c r="F139" s="158" t="s">
        <v>1395</v>
      </c>
      <c r="G139" s="176" t="s">
        <v>1258</v>
      </c>
      <c r="H139" s="171"/>
      <c r="I139" s="171"/>
      <c r="J139" s="676"/>
      <c r="K139" s="259">
        <v>14400000</v>
      </c>
      <c r="L139" s="157"/>
      <c r="M139" s="51"/>
      <c r="N139" s="166"/>
      <c r="O139" s="51"/>
      <c r="P139" s="167"/>
      <c r="Q139" s="167"/>
      <c r="R139" s="28"/>
      <c r="S139" s="28"/>
      <c r="T139" s="28"/>
      <c r="U139" s="29">
        <f t="shared" si="101"/>
        <v>0</v>
      </c>
      <c r="V139" s="28"/>
      <c r="W139" s="28"/>
      <c r="X139" s="28"/>
      <c r="Y139" s="29">
        <f t="shared" si="102"/>
        <v>0</v>
      </c>
      <c r="Z139" s="28"/>
      <c r="AA139" s="28"/>
      <c r="AB139" s="28"/>
      <c r="AC139" s="29">
        <f t="shared" si="103"/>
        <v>0</v>
      </c>
      <c r="AD139" s="79"/>
      <c r="AE139" s="165">
        <v>14400000</v>
      </c>
      <c r="AF139" s="79"/>
      <c r="AG139" s="29">
        <f t="shared" si="104"/>
        <v>14400000</v>
      </c>
      <c r="AH139" s="29">
        <f t="shared" si="105"/>
        <v>14400000</v>
      </c>
      <c r="AI139" s="109">
        <f t="shared" si="106"/>
        <v>3.4683751625800854E-2</v>
      </c>
      <c r="AJ139" s="109">
        <f t="shared" si="100"/>
        <v>4.4559997871022328E-3</v>
      </c>
    </row>
    <row r="140" spans="1:36" s="11" customFormat="1" ht="24.75" customHeight="1" outlineLevel="1" x14ac:dyDescent="0.25">
      <c r="A140" s="23">
        <v>21</v>
      </c>
      <c r="B140" s="23"/>
      <c r="C140" s="80" t="s">
        <v>1562</v>
      </c>
      <c r="D140" s="162">
        <v>44880</v>
      </c>
      <c r="E140" s="163" t="s">
        <v>494</v>
      </c>
      <c r="F140" s="158" t="s">
        <v>1395</v>
      </c>
      <c r="G140" s="176" t="s">
        <v>1258</v>
      </c>
      <c r="H140" s="171"/>
      <c r="I140" s="171"/>
      <c r="J140" s="676"/>
      <c r="K140" s="259">
        <v>14400000</v>
      </c>
      <c r="L140" s="157"/>
      <c r="M140" s="51"/>
      <c r="N140" s="166"/>
      <c r="O140" s="51"/>
      <c r="P140" s="167"/>
      <c r="Q140" s="167"/>
      <c r="R140" s="28"/>
      <c r="S140" s="28"/>
      <c r="T140" s="28"/>
      <c r="U140" s="29">
        <f t="shared" si="101"/>
        <v>0</v>
      </c>
      <c r="V140" s="28"/>
      <c r="W140" s="28"/>
      <c r="X140" s="28"/>
      <c r="Y140" s="29">
        <f t="shared" si="102"/>
        <v>0</v>
      </c>
      <c r="Z140" s="28"/>
      <c r="AA140" s="28"/>
      <c r="AB140" s="28"/>
      <c r="AC140" s="29">
        <f t="shared" si="103"/>
        <v>0</v>
      </c>
      <c r="AD140" s="79"/>
      <c r="AE140" s="165">
        <v>14400000</v>
      </c>
      <c r="AF140" s="79"/>
      <c r="AG140" s="29">
        <f t="shared" si="104"/>
        <v>14400000</v>
      </c>
      <c r="AH140" s="29">
        <f t="shared" si="105"/>
        <v>14400000</v>
      </c>
      <c r="AI140" s="109">
        <f t="shared" si="106"/>
        <v>3.4683751625800854E-2</v>
      </c>
      <c r="AJ140" s="109">
        <f t="shared" si="100"/>
        <v>4.4559997871022328E-3</v>
      </c>
    </row>
    <row r="141" spans="1:36" s="11" customFormat="1" ht="24.75" customHeight="1" outlineLevel="1" x14ac:dyDescent="0.25">
      <c r="A141" s="23">
        <v>22</v>
      </c>
      <c r="B141" s="23"/>
      <c r="C141" s="80" t="s">
        <v>1563</v>
      </c>
      <c r="D141" s="162">
        <v>44875</v>
      </c>
      <c r="E141" s="163" t="s">
        <v>488</v>
      </c>
      <c r="F141" s="158" t="s">
        <v>1395</v>
      </c>
      <c r="G141" s="176" t="s">
        <v>1258</v>
      </c>
      <c r="H141" s="171"/>
      <c r="I141" s="171"/>
      <c r="J141" s="676"/>
      <c r="K141" s="259">
        <v>14600000</v>
      </c>
      <c r="L141" s="157"/>
      <c r="M141" s="51"/>
      <c r="N141" s="166"/>
      <c r="O141" s="51"/>
      <c r="P141" s="167"/>
      <c r="Q141" s="167"/>
      <c r="R141" s="28"/>
      <c r="S141" s="28"/>
      <c r="T141" s="28"/>
      <c r="U141" s="29">
        <f t="shared" si="101"/>
        <v>0</v>
      </c>
      <c r="V141" s="28"/>
      <c r="W141" s="28"/>
      <c r="X141" s="28"/>
      <c r="Y141" s="29">
        <f t="shared" si="102"/>
        <v>0</v>
      </c>
      <c r="Z141" s="28"/>
      <c r="AA141" s="28"/>
      <c r="AB141" s="28"/>
      <c r="AC141" s="29">
        <f t="shared" si="103"/>
        <v>0</v>
      </c>
      <c r="AD141" s="79"/>
      <c r="AE141" s="165">
        <v>14600000</v>
      </c>
      <c r="AF141" s="79"/>
      <c r="AG141" s="29">
        <f t="shared" si="104"/>
        <v>14600000</v>
      </c>
      <c r="AH141" s="29">
        <f t="shared" si="105"/>
        <v>14600000</v>
      </c>
      <c r="AI141" s="109">
        <f t="shared" si="106"/>
        <v>3.5165470398381422E-2</v>
      </c>
      <c r="AJ141" s="109">
        <f t="shared" si="100"/>
        <v>4.5178886730342076E-3</v>
      </c>
    </row>
    <row r="142" spans="1:36" s="11" customFormat="1" ht="24.75" customHeight="1" outlineLevel="1" x14ac:dyDescent="0.25">
      <c r="A142" s="23">
        <v>23</v>
      </c>
      <c r="B142" s="23"/>
      <c r="C142" s="80" t="s">
        <v>1564</v>
      </c>
      <c r="D142" s="162">
        <v>44875</v>
      </c>
      <c r="E142" s="163" t="s">
        <v>1039</v>
      </c>
      <c r="F142" s="158" t="s">
        <v>1395</v>
      </c>
      <c r="G142" s="176" t="s">
        <v>1258</v>
      </c>
      <c r="H142" s="171"/>
      <c r="I142" s="171"/>
      <c r="J142" s="676"/>
      <c r="K142" s="259">
        <v>14600000</v>
      </c>
      <c r="L142" s="157"/>
      <c r="M142" s="51"/>
      <c r="N142" s="166"/>
      <c r="O142" s="51"/>
      <c r="P142" s="167"/>
      <c r="Q142" s="167"/>
      <c r="R142" s="28"/>
      <c r="S142" s="28"/>
      <c r="T142" s="28"/>
      <c r="U142" s="29">
        <f t="shared" si="101"/>
        <v>0</v>
      </c>
      <c r="V142" s="28"/>
      <c r="W142" s="28"/>
      <c r="X142" s="28"/>
      <c r="Y142" s="29">
        <f t="shared" si="102"/>
        <v>0</v>
      </c>
      <c r="Z142" s="28"/>
      <c r="AA142" s="28"/>
      <c r="AB142" s="28"/>
      <c r="AC142" s="29">
        <f t="shared" si="103"/>
        <v>0</v>
      </c>
      <c r="AD142" s="317"/>
      <c r="AE142" s="96">
        <v>14600000</v>
      </c>
      <c r="AF142" s="317"/>
      <c r="AG142" s="29">
        <f t="shared" si="104"/>
        <v>14600000</v>
      </c>
      <c r="AH142" s="29">
        <f t="shared" si="105"/>
        <v>14600000</v>
      </c>
      <c r="AI142" s="109">
        <f t="shared" si="106"/>
        <v>3.5165470398381422E-2</v>
      </c>
      <c r="AJ142" s="109">
        <f t="shared" si="100"/>
        <v>4.5178886730342076E-3</v>
      </c>
    </row>
    <row r="143" spans="1:36" s="11" customFormat="1" ht="24.75" customHeight="1" outlineLevel="1" x14ac:dyDescent="0.25">
      <c r="A143" s="23">
        <v>24</v>
      </c>
      <c r="B143" s="23"/>
      <c r="C143" s="80" t="s">
        <v>1565</v>
      </c>
      <c r="D143" s="162" t="s">
        <v>1566</v>
      </c>
      <c r="E143" s="163" t="s">
        <v>1567</v>
      </c>
      <c r="F143" s="158" t="s">
        <v>1395</v>
      </c>
      <c r="G143" s="176" t="s">
        <v>1258</v>
      </c>
      <c r="H143" s="171"/>
      <c r="I143" s="171"/>
      <c r="J143" s="676"/>
      <c r="K143" s="259">
        <v>14400000</v>
      </c>
      <c r="L143" s="479"/>
      <c r="M143" s="282"/>
      <c r="N143" s="478"/>
      <c r="O143" s="282"/>
      <c r="P143" s="283"/>
      <c r="Q143" s="283"/>
      <c r="R143" s="28"/>
      <c r="S143" s="28"/>
      <c r="T143" s="28"/>
      <c r="U143" s="29">
        <f t="shared" si="101"/>
        <v>0</v>
      </c>
      <c r="V143" s="28"/>
      <c r="W143" s="28"/>
      <c r="X143" s="28"/>
      <c r="Y143" s="29">
        <f t="shared" si="102"/>
        <v>0</v>
      </c>
      <c r="Z143" s="28"/>
      <c r="AA143" s="28"/>
      <c r="AB143" s="28"/>
      <c r="AC143" s="266">
        <f t="shared" si="103"/>
        <v>0</v>
      </c>
      <c r="AD143" s="259"/>
      <c r="AE143" s="259">
        <v>14400000</v>
      </c>
      <c r="AF143" s="259"/>
      <c r="AG143" s="149">
        <f t="shared" si="104"/>
        <v>14400000</v>
      </c>
      <c r="AH143" s="29">
        <f t="shared" si="105"/>
        <v>14400000</v>
      </c>
      <c r="AI143" s="109">
        <f t="shared" si="106"/>
        <v>3.4683751625800854E-2</v>
      </c>
      <c r="AJ143" s="109">
        <f t="shared" si="100"/>
        <v>4.4559997871022328E-3</v>
      </c>
    </row>
    <row r="144" spans="1:36" s="11" customFormat="1" ht="24.75" customHeight="1" outlineLevel="1" x14ac:dyDescent="0.25">
      <c r="A144" s="23">
        <v>25</v>
      </c>
      <c r="B144" s="23"/>
      <c r="C144" s="80" t="s">
        <v>379</v>
      </c>
      <c r="D144" s="162">
        <v>44917</v>
      </c>
      <c r="E144" s="163" t="s">
        <v>497</v>
      </c>
      <c r="F144" s="158" t="s">
        <v>1395</v>
      </c>
      <c r="G144" s="176" t="s">
        <v>1258</v>
      </c>
      <c r="H144" s="171"/>
      <c r="I144" s="171"/>
      <c r="J144" s="676"/>
      <c r="K144" s="259">
        <v>16200000</v>
      </c>
      <c r="L144" s="386"/>
      <c r="M144" s="476"/>
      <c r="N144" s="477"/>
      <c r="O144" s="476"/>
      <c r="P144" s="360"/>
      <c r="Q144" s="360"/>
      <c r="R144" s="95"/>
      <c r="S144" s="28"/>
      <c r="T144" s="28"/>
      <c r="U144" s="29">
        <f t="shared" si="101"/>
        <v>0</v>
      </c>
      <c r="V144" s="28"/>
      <c r="W144" s="28"/>
      <c r="X144" s="28"/>
      <c r="Y144" s="29">
        <f t="shared" si="102"/>
        <v>0</v>
      </c>
      <c r="Z144" s="28"/>
      <c r="AA144" s="28"/>
      <c r="AB144" s="28"/>
      <c r="AC144" s="266">
        <f t="shared" si="103"/>
        <v>0</v>
      </c>
      <c r="AD144" s="259"/>
      <c r="AE144" s="259"/>
      <c r="AF144" s="259">
        <v>16200000</v>
      </c>
      <c r="AG144" s="149">
        <f t="shared" ref="AG144:AG147" si="107">SUM(AD144:AF144)</f>
        <v>16200000</v>
      </c>
      <c r="AH144" s="29">
        <f t="shared" ref="AH144:AH147" si="108">SUM(U144,Y144,AC144,AG144)</f>
        <v>16200000</v>
      </c>
      <c r="AI144" s="109">
        <f t="shared" ref="AI144:AI147" si="109">IF(ISERROR(AH144/$J$119),0,AH144/$J$119)</f>
        <v>3.9019220579025966E-2</v>
      </c>
      <c r="AJ144" s="109">
        <f t="shared" ref="AJ144:AJ147" si="110">IF(ISERROR(AH144/$AH$235),"-",AH144/$AH$235)</f>
        <v>5.0129997604900119E-3</v>
      </c>
    </row>
    <row r="145" spans="1:130" s="11" customFormat="1" ht="24.75" customHeight="1" outlineLevel="1" x14ac:dyDescent="0.25">
      <c r="A145" s="23">
        <v>26</v>
      </c>
      <c r="B145" s="23"/>
      <c r="C145" s="80" t="s">
        <v>939</v>
      </c>
      <c r="D145" s="162">
        <v>44894</v>
      </c>
      <c r="E145" s="163" t="s">
        <v>503</v>
      </c>
      <c r="F145" s="158" t="s">
        <v>1395</v>
      </c>
      <c r="G145" s="176" t="s">
        <v>1258</v>
      </c>
      <c r="H145" s="171"/>
      <c r="I145" s="171"/>
      <c r="J145" s="676"/>
      <c r="K145" s="259">
        <v>14400000</v>
      </c>
      <c r="L145" s="386"/>
      <c r="M145" s="476"/>
      <c r="N145" s="477"/>
      <c r="O145" s="476"/>
      <c r="P145" s="360"/>
      <c r="Q145" s="360"/>
      <c r="R145" s="95"/>
      <c r="S145" s="28"/>
      <c r="T145" s="28"/>
      <c r="U145" s="29">
        <f t="shared" si="101"/>
        <v>0</v>
      </c>
      <c r="V145" s="28"/>
      <c r="W145" s="28"/>
      <c r="X145" s="28"/>
      <c r="Y145" s="29">
        <f t="shared" si="102"/>
        <v>0</v>
      </c>
      <c r="Z145" s="28"/>
      <c r="AA145" s="28"/>
      <c r="AB145" s="28"/>
      <c r="AC145" s="266">
        <f t="shared" si="103"/>
        <v>0</v>
      </c>
      <c r="AD145" s="259"/>
      <c r="AE145" s="259"/>
      <c r="AF145" s="259">
        <v>14400000</v>
      </c>
      <c r="AG145" s="149">
        <f t="shared" si="107"/>
        <v>14400000</v>
      </c>
      <c r="AH145" s="29">
        <f t="shared" si="108"/>
        <v>14400000</v>
      </c>
      <c r="AI145" s="109">
        <f t="shared" si="109"/>
        <v>3.4683751625800854E-2</v>
      </c>
      <c r="AJ145" s="109">
        <f t="shared" si="110"/>
        <v>4.4559997871022328E-3</v>
      </c>
    </row>
    <row r="146" spans="1:130" s="11" customFormat="1" ht="24.75" customHeight="1" outlineLevel="1" x14ac:dyDescent="0.25">
      <c r="A146" s="23">
        <v>27</v>
      </c>
      <c r="B146" s="23"/>
      <c r="C146" s="80" t="s">
        <v>1568</v>
      </c>
      <c r="D146" s="162">
        <v>44894</v>
      </c>
      <c r="E146" s="163" t="s">
        <v>472</v>
      </c>
      <c r="F146" s="158" t="s">
        <v>1395</v>
      </c>
      <c r="G146" s="176" t="s">
        <v>1258</v>
      </c>
      <c r="H146" s="171"/>
      <c r="I146" s="171"/>
      <c r="J146" s="676"/>
      <c r="K146" s="259">
        <v>14400000</v>
      </c>
      <c r="L146" s="386"/>
      <c r="M146" s="476"/>
      <c r="N146" s="477"/>
      <c r="O146" s="476"/>
      <c r="P146" s="360"/>
      <c r="Q146" s="360"/>
      <c r="R146" s="95"/>
      <c r="S146" s="28"/>
      <c r="T146" s="28"/>
      <c r="U146" s="29">
        <f t="shared" si="101"/>
        <v>0</v>
      </c>
      <c r="V146" s="28"/>
      <c r="W146" s="28"/>
      <c r="X146" s="28"/>
      <c r="Y146" s="29">
        <f t="shared" si="102"/>
        <v>0</v>
      </c>
      <c r="Z146" s="28"/>
      <c r="AA146" s="28"/>
      <c r="AB146" s="28"/>
      <c r="AC146" s="266">
        <f t="shared" si="103"/>
        <v>0</v>
      </c>
      <c r="AD146" s="259"/>
      <c r="AE146" s="259"/>
      <c r="AF146" s="259">
        <v>14400000</v>
      </c>
      <c r="AG146" s="149">
        <f t="shared" si="107"/>
        <v>14400000</v>
      </c>
      <c r="AH146" s="29">
        <f t="shared" si="108"/>
        <v>14400000</v>
      </c>
      <c r="AI146" s="109">
        <f t="shared" si="109"/>
        <v>3.4683751625800854E-2</v>
      </c>
      <c r="AJ146" s="109">
        <f t="shared" si="110"/>
        <v>4.4559997871022328E-3</v>
      </c>
    </row>
    <row r="147" spans="1:130" s="11" customFormat="1" ht="24.75" customHeight="1" outlineLevel="1" x14ac:dyDescent="0.25">
      <c r="A147" s="23">
        <v>28</v>
      </c>
      <c r="B147" s="23"/>
      <c r="C147" s="80" t="s">
        <v>945</v>
      </c>
      <c r="D147" s="162">
        <v>44894</v>
      </c>
      <c r="E147" s="163" t="s">
        <v>460</v>
      </c>
      <c r="F147" s="158" t="s">
        <v>1395</v>
      </c>
      <c r="G147" s="176" t="s">
        <v>1258</v>
      </c>
      <c r="H147" s="171"/>
      <c r="I147" s="171"/>
      <c r="J147" s="676"/>
      <c r="K147" s="387">
        <v>14400000</v>
      </c>
      <c r="L147" s="262"/>
      <c r="M147" s="476"/>
      <c r="N147" s="477"/>
      <c r="O147" s="476"/>
      <c r="P147" s="360"/>
      <c r="Q147" s="360"/>
      <c r="R147" s="95"/>
      <c r="S147" s="28"/>
      <c r="T147" s="28"/>
      <c r="U147" s="29">
        <f t="shared" si="101"/>
        <v>0</v>
      </c>
      <c r="V147" s="28"/>
      <c r="W147" s="28"/>
      <c r="X147" s="28"/>
      <c r="Y147" s="29">
        <f t="shared" si="102"/>
        <v>0</v>
      </c>
      <c r="Z147" s="28"/>
      <c r="AA147" s="28"/>
      <c r="AB147" s="28"/>
      <c r="AC147" s="266">
        <f t="shared" si="103"/>
        <v>0</v>
      </c>
      <c r="AD147" s="259"/>
      <c r="AE147" s="259"/>
      <c r="AF147" s="259">
        <v>14400000</v>
      </c>
      <c r="AG147" s="149">
        <f t="shared" si="107"/>
        <v>14400000</v>
      </c>
      <c r="AH147" s="29">
        <f t="shared" si="108"/>
        <v>14400000</v>
      </c>
      <c r="AI147" s="109">
        <f t="shared" si="109"/>
        <v>3.4683751625800854E-2</v>
      </c>
      <c r="AJ147" s="109">
        <f t="shared" si="110"/>
        <v>4.4559997871022328E-3</v>
      </c>
    </row>
    <row r="148" spans="1:130" s="232" customFormat="1" ht="12.75" customHeight="1" x14ac:dyDescent="0.25">
      <c r="A148" s="577" t="s">
        <v>63</v>
      </c>
      <c r="B148" s="577"/>
      <c r="C148" s="577"/>
      <c r="D148" s="577"/>
      <c r="E148" s="577"/>
      <c r="F148" s="577"/>
      <c r="G148" s="577"/>
      <c r="H148" s="577"/>
      <c r="I148" s="577"/>
      <c r="J148" s="222">
        <f>+J119</f>
        <v>415180000</v>
      </c>
      <c r="K148" s="296">
        <f>SUM(K120:K147)</f>
        <v>415180000</v>
      </c>
      <c r="L148" s="530"/>
      <c r="M148" s="231">
        <f>SUM(M120:M143)</f>
        <v>0</v>
      </c>
      <c r="N148" s="231">
        <f>SUM(N120:N143)</f>
        <v>0</v>
      </c>
      <c r="O148" s="231">
        <f>SUM(O120:O143)</f>
        <v>0</v>
      </c>
      <c r="P148" s="249"/>
      <c r="Q148" s="539"/>
      <c r="R148" s="222">
        <f>SUM(R120:R143)</f>
        <v>0</v>
      </c>
      <c r="S148" s="222">
        <f>SUM(S120:S143)</f>
        <v>0</v>
      </c>
      <c r="T148" s="222">
        <f>SUM(T120:T143)</f>
        <v>0</v>
      </c>
      <c r="U148" s="222">
        <f>SUM(U120:U147)</f>
        <v>0</v>
      </c>
      <c r="V148" s="222">
        <f>SUM(V120:V143)</f>
        <v>0</v>
      </c>
      <c r="W148" s="222">
        <f>SUM(W120:W143)</f>
        <v>0</v>
      </c>
      <c r="X148" s="222">
        <f>SUM(X120:X143)</f>
        <v>0</v>
      </c>
      <c r="Y148" s="222">
        <f>SUM(Y120:Y147)</f>
        <v>0</v>
      </c>
      <c r="Z148" s="222">
        <f>SUM(Z120:Z143)</f>
        <v>0</v>
      </c>
      <c r="AA148" s="222">
        <f>SUM(AA120:AA143)</f>
        <v>0</v>
      </c>
      <c r="AB148" s="222">
        <f>SUM(AB120:AB120)</f>
        <v>0</v>
      </c>
      <c r="AC148" s="222">
        <f t="shared" ref="AC148:AH148" si="111">SUM(AC120:AC147)</f>
        <v>0</v>
      </c>
      <c r="AD148" s="231">
        <f t="shared" si="111"/>
        <v>283380000</v>
      </c>
      <c r="AE148" s="231">
        <f t="shared" si="111"/>
        <v>72400000</v>
      </c>
      <c r="AF148" s="231">
        <f t="shared" si="111"/>
        <v>59400000</v>
      </c>
      <c r="AG148" s="222">
        <f t="shared" si="111"/>
        <v>415180000</v>
      </c>
      <c r="AH148" s="222">
        <f t="shared" si="111"/>
        <v>415180000</v>
      </c>
      <c r="AI148" s="230">
        <f>IF(ISERROR(AH148/J148),0,AH148/J148)</f>
        <v>1</v>
      </c>
      <c r="AJ148" s="230">
        <f>IF(ISERROR(AH148/$AH$235),0,AH148/$AH$235)</f>
        <v>0.12847513830618784</v>
      </c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</row>
    <row r="149" spans="1:130" ht="12.75" customHeight="1" x14ac:dyDescent="0.25">
      <c r="A149" s="668" t="s">
        <v>64</v>
      </c>
      <c r="B149" s="668"/>
      <c r="C149" s="668"/>
      <c r="D149" s="668"/>
      <c r="E149" s="668"/>
      <c r="F149" s="16"/>
      <c r="G149" s="5"/>
      <c r="H149" s="17"/>
      <c r="I149" s="17"/>
      <c r="J149" s="703">
        <v>203040000</v>
      </c>
      <c r="K149" s="340"/>
      <c r="L149" s="203"/>
      <c r="M149" s="19"/>
      <c r="N149" s="19"/>
      <c r="O149" s="19"/>
      <c r="P149" s="5"/>
      <c r="Q149" s="20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108"/>
      <c r="AJ149" s="108"/>
    </row>
    <row r="150" spans="1:130" s="11" customFormat="1" ht="24" customHeight="1" outlineLevel="1" x14ac:dyDescent="0.25">
      <c r="A150" s="23">
        <v>1</v>
      </c>
      <c r="B150" s="23"/>
      <c r="C150" s="286" t="s">
        <v>1382</v>
      </c>
      <c r="D150" s="162">
        <v>44813</v>
      </c>
      <c r="E150" s="380" t="s">
        <v>1569</v>
      </c>
      <c r="F150" s="74" t="s">
        <v>1395</v>
      </c>
      <c r="G150" s="176" t="s">
        <v>1258</v>
      </c>
      <c r="H150" s="171"/>
      <c r="I150" s="171"/>
      <c r="J150" s="676"/>
      <c r="K150" s="259">
        <v>10800000</v>
      </c>
      <c r="L150" s="157"/>
      <c r="M150" s="51"/>
      <c r="N150" s="166"/>
      <c r="O150" s="51"/>
      <c r="P150" s="167"/>
      <c r="Q150" s="167"/>
      <c r="R150" s="28">
        <v>0</v>
      </c>
      <c r="S150" s="28">
        <v>0</v>
      </c>
      <c r="T150" s="28">
        <v>0</v>
      </c>
      <c r="U150" s="29">
        <f>SUM(R150:T150)</f>
        <v>0</v>
      </c>
      <c r="V150" s="28">
        <v>0</v>
      </c>
      <c r="W150" s="28">
        <v>0</v>
      </c>
      <c r="X150" s="28">
        <v>0</v>
      </c>
      <c r="Y150" s="29">
        <f>SUM(V150:X150)</f>
        <v>0</v>
      </c>
      <c r="Z150" s="28"/>
      <c r="AA150" s="28"/>
      <c r="AB150" s="76">
        <v>10800000</v>
      </c>
      <c r="AC150" s="29">
        <f>SUM(Z150:AB150)</f>
        <v>10800000</v>
      </c>
      <c r="AD150" s="28"/>
      <c r="AE150" s="76"/>
      <c r="AF150" s="28"/>
      <c r="AG150" s="29">
        <f>SUM(AD150:AF150)</f>
        <v>0</v>
      </c>
      <c r="AH150" s="29">
        <f t="shared" ref="AH150" si="112">SUM(U150,Y150,AC150,AG150)</f>
        <v>10800000</v>
      </c>
      <c r="AI150" s="109">
        <f>IF(ISERROR(AH150/$J$149),0,AH150/$J$149)</f>
        <v>5.3191489361702128E-2</v>
      </c>
      <c r="AJ150" s="109">
        <f t="shared" ref="AJ150:AJ162" si="113">IF(ISERROR(AH150/$AH$235),"-",AH150/$AH$235)</f>
        <v>3.3419998403266741E-3</v>
      </c>
    </row>
    <row r="151" spans="1:130" s="11" customFormat="1" ht="24" customHeight="1" outlineLevel="1" x14ac:dyDescent="0.25">
      <c r="A151" s="23">
        <v>2</v>
      </c>
      <c r="B151" s="23"/>
      <c r="C151" s="286" t="s">
        <v>1381</v>
      </c>
      <c r="D151" s="162">
        <v>44813</v>
      </c>
      <c r="E151" s="380" t="s">
        <v>1570</v>
      </c>
      <c r="F151" s="74" t="s">
        <v>1395</v>
      </c>
      <c r="G151" s="176" t="s">
        <v>1258</v>
      </c>
      <c r="H151" s="171"/>
      <c r="I151" s="171"/>
      <c r="J151" s="676"/>
      <c r="K151" s="259">
        <v>11340000</v>
      </c>
      <c r="L151" s="157"/>
      <c r="M151" s="51"/>
      <c r="N151" s="166"/>
      <c r="O151" s="51"/>
      <c r="P151" s="167"/>
      <c r="Q151" s="167"/>
      <c r="R151" s="28">
        <v>0</v>
      </c>
      <c r="S151" s="28">
        <v>0</v>
      </c>
      <c r="T151" s="28">
        <v>0</v>
      </c>
      <c r="U151" s="29">
        <f t="shared" ref="U151:U167" si="114">SUM(R151:T151)</f>
        <v>0</v>
      </c>
      <c r="V151" s="28">
        <v>0</v>
      </c>
      <c r="W151" s="28">
        <v>0</v>
      </c>
      <c r="X151" s="28">
        <v>0</v>
      </c>
      <c r="Y151" s="29">
        <f t="shared" ref="Y151:Y167" si="115">SUM(V151:X151)</f>
        <v>0</v>
      </c>
      <c r="Z151" s="28"/>
      <c r="AA151" s="28"/>
      <c r="AB151" s="76">
        <v>11340000</v>
      </c>
      <c r="AC151" s="29">
        <f t="shared" ref="AC151:AC167" si="116">SUM(Z151:AB151)</f>
        <v>11340000</v>
      </c>
      <c r="AD151" s="28"/>
      <c r="AE151" s="76"/>
      <c r="AF151" s="28"/>
      <c r="AG151" s="29">
        <f t="shared" ref="AG151:AG162" si="117">SUM(AD151:AF151)</f>
        <v>0</v>
      </c>
      <c r="AH151" s="29">
        <f t="shared" ref="AH151:AH162" si="118">SUM(U151,Y151,AC151,AG151)</f>
        <v>11340000</v>
      </c>
      <c r="AI151" s="109">
        <f t="shared" ref="AI151:AI162" si="119">IF(ISERROR(AH151/$J$149),0,AH151/$J$149)</f>
        <v>5.5851063829787231E-2</v>
      </c>
      <c r="AJ151" s="109">
        <f t="shared" si="113"/>
        <v>3.5090998323430082E-3</v>
      </c>
    </row>
    <row r="152" spans="1:130" s="11" customFormat="1" ht="24" customHeight="1" outlineLevel="1" x14ac:dyDescent="0.25">
      <c r="A152" s="23">
        <v>3</v>
      </c>
      <c r="B152" s="23"/>
      <c r="C152" s="286" t="s">
        <v>1372</v>
      </c>
      <c r="D152" s="162">
        <v>44813</v>
      </c>
      <c r="E152" s="380" t="s">
        <v>1571</v>
      </c>
      <c r="F152" s="74" t="s">
        <v>1395</v>
      </c>
      <c r="G152" s="176" t="s">
        <v>1258</v>
      </c>
      <c r="H152" s="171"/>
      <c r="I152" s="171"/>
      <c r="J152" s="676"/>
      <c r="K152" s="259">
        <v>8100000</v>
      </c>
      <c r="L152" s="157"/>
      <c r="M152" s="51"/>
      <c r="N152" s="166"/>
      <c r="O152" s="51"/>
      <c r="P152" s="167"/>
      <c r="Q152" s="167"/>
      <c r="R152" s="28">
        <v>0</v>
      </c>
      <c r="S152" s="28">
        <v>0</v>
      </c>
      <c r="T152" s="28">
        <v>0</v>
      </c>
      <c r="U152" s="29">
        <f t="shared" si="114"/>
        <v>0</v>
      </c>
      <c r="V152" s="28">
        <v>0</v>
      </c>
      <c r="W152" s="28">
        <v>0</v>
      </c>
      <c r="X152" s="28">
        <v>0</v>
      </c>
      <c r="Y152" s="29">
        <f t="shared" si="115"/>
        <v>0</v>
      </c>
      <c r="Z152" s="28"/>
      <c r="AA152" s="28"/>
      <c r="AB152" s="76">
        <v>8100000</v>
      </c>
      <c r="AC152" s="29">
        <f t="shared" si="116"/>
        <v>8100000</v>
      </c>
      <c r="AD152" s="28"/>
      <c r="AE152" s="76"/>
      <c r="AF152" s="28"/>
      <c r="AG152" s="29">
        <f t="shared" si="117"/>
        <v>0</v>
      </c>
      <c r="AH152" s="29">
        <f t="shared" si="118"/>
        <v>8100000</v>
      </c>
      <c r="AI152" s="109">
        <f t="shared" si="119"/>
        <v>3.9893617021276598E-2</v>
      </c>
      <c r="AJ152" s="109">
        <f t="shared" si="113"/>
        <v>2.5064998802450059E-3</v>
      </c>
    </row>
    <row r="153" spans="1:130" s="11" customFormat="1" ht="24" customHeight="1" outlineLevel="1" x14ac:dyDescent="0.25">
      <c r="A153" s="23">
        <v>4</v>
      </c>
      <c r="B153" s="23"/>
      <c r="C153" s="286" t="s">
        <v>1572</v>
      </c>
      <c r="D153" s="162">
        <v>44806</v>
      </c>
      <c r="E153" s="380" t="s">
        <v>1573</v>
      </c>
      <c r="F153" s="74" t="s">
        <v>1395</v>
      </c>
      <c r="G153" s="176" t="s">
        <v>1258</v>
      </c>
      <c r="H153" s="171"/>
      <c r="I153" s="171"/>
      <c r="J153" s="676"/>
      <c r="K153" s="259">
        <v>9720000</v>
      </c>
      <c r="L153" s="157"/>
      <c r="M153" s="51"/>
      <c r="N153" s="166"/>
      <c r="O153" s="51"/>
      <c r="P153" s="167"/>
      <c r="Q153" s="167"/>
      <c r="R153" s="28">
        <v>0</v>
      </c>
      <c r="S153" s="28">
        <v>0</v>
      </c>
      <c r="T153" s="28">
        <v>0</v>
      </c>
      <c r="U153" s="29">
        <f t="shared" si="114"/>
        <v>0</v>
      </c>
      <c r="V153" s="28">
        <v>0</v>
      </c>
      <c r="W153" s="28">
        <v>0</v>
      </c>
      <c r="X153" s="28">
        <v>0</v>
      </c>
      <c r="Y153" s="29">
        <f t="shared" si="115"/>
        <v>0</v>
      </c>
      <c r="Z153" s="28"/>
      <c r="AA153" s="28"/>
      <c r="AB153" s="76">
        <v>9720000</v>
      </c>
      <c r="AC153" s="29">
        <f t="shared" si="116"/>
        <v>9720000</v>
      </c>
      <c r="AD153" s="28"/>
      <c r="AE153" s="76"/>
      <c r="AF153" s="28"/>
      <c r="AG153" s="29">
        <f t="shared" si="117"/>
        <v>0</v>
      </c>
      <c r="AH153" s="29">
        <f t="shared" si="118"/>
        <v>9720000</v>
      </c>
      <c r="AI153" s="109">
        <f t="shared" si="119"/>
        <v>4.7872340425531915E-2</v>
      </c>
      <c r="AJ153" s="109">
        <f t="shared" si="113"/>
        <v>3.0077998562940069E-3</v>
      </c>
    </row>
    <row r="154" spans="1:130" s="11" customFormat="1" ht="24" customHeight="1" outlineLevel="1" x14ac:dyDescent="0.25">
      <c r="A154" s="23">
        <v>5</v>
      </c>
      <c r="B154" s="23"/>
      <c r="C154" s="286" t="s">
        <v>1574</v>
      </c>
      <c r="D154" s="162">
        <v>44806</v>
      </c>
      <c r="E154" s="380" t="s">
        <v>1575</v>
      </c>
      <c r="F154" s="74" t="s">
        <v>1395</v>
      </c>
      <c r="G154" s="176" t="s">
        <v>1258</v>
      </c>
      <c r="H154" s="171"/>
      <c r="I154" s="171"/>
      <c r="J154" s="676"/>
      <c r="K154" s="259">
        <v>10800000</v>
      </c>
      <c r="L154" s="157"/>
      <c r="M154" s="51"/>
      <c r="N154" s="166"/>
      <c r="O154" s="51"/>
      <c r="P154" s="167"/>
      <c r="Q154" s="167"/>
      <c r="R154" s="28">
        <v>0</v>
      </c>
      <c r="S154" s="28">
        <v>0</v>
      </c>
      <c r="T154" s="28">
        <v>0</v>
      </c>
      <c r="U154" s="29">
        <f t="shared" si="114"/>
        <v>0</v>
      </c>
      <c r="V154" s="28">
        <v>0</v>
      </c>
      <c r="W154" s="28">
        <v>0</v>
      </c>
      <c r="X154" s="28">
        <v>0</v>
      </c>
      <c r="Y154" s="29">
        <f t="shared" si="115"/>
        <v>0</v>
      </c>
      <c r="Z154" s="28"/>
      <c r="AA154" s="28"/>
      <c r="AB154" s="76">
        <v>10800000</v>
      </c>
      <c r="AC154" s="29">
        <f t="shared" si="116"/>
        <v>10800000</v>
      </c>
      <c r="AD154" s="28"/>
      <c r="AE154" s="76"/>
      <c r="AF154" s="28"/>
      <c r="AG154" s="29">
        <f t="shared" si="117"/>
        <v>0</v>
      </c>
      <c r="AH154" s="29">
        <f t="shared" si="118"/>
        <v>10800000</v>
      </c>
      <c r="AI154" s="109">
        <f t="shared" si="119"/>
        <v>5.3191489361702128E-2</v>
      </c>
      <c r="AJ154" s="109">
        <f t="shared" si="113"/>
        <v>3.3419998403266741E-3</v>
      </c>
    </row>
    <row r="155" spans="1:130" s="11" customFormat="1" ht="24" customHeight="1" outlineLevel="1" x14ac:dyDescent="0.25">
      <c r="A155" s="23">
        <v>6</v>
      </c>
      <c r="B155" s="23"/>
      <c r="C155" s="286" t="s">
        <v>1576</v>
      </c>
      <c r="D155" s="162">
        <v>44806</v>
      </c>
      <c r="E155" s="380" t="s">
        <v>1577</v>
      </c>
      <c r="F155" s="74" t="s">
        <v>1395</v>
      </c>
      <c r="G155" s="176" t="s">
        <v>1258</v>
      </c>
      <c r="H155" s="171"/>
      <c r="I155" s="171"/>
      <c r="J155" s="676"/>
      <c r="K155" s="259">
        <v>10800000</v>
      </c>
      <c r="L155" s="157"/>
      <c r="M155" s="51"/>
      <c r="N155" s="166"/>
      <c r="O155" s="51"/>
      <c r="P155" s="167"/>
      <c r="Q155" s="167"/>
      <c r="R155" s="28">
        <v>0</v>
      </c>
      <c r="S155" s="28">
        <v>0</v>
      </c>
      <c r="T155" s="28">
        <v>0</v>
      </c>
      <c r="U155" s="29">
        <f t="shared" si="114"/>
        <v>0</v>
      </c>
      <c r="V155" s="28">
        <v>0</v>
      </c>
      <c r="W155" s="28">
        <v>0</v>
      </c>
      <c r="X155" s="28">
        <v>0</v>
      </c>
      <c r="Y155" s="29">
        <f t="shared" si="115"/>
        <v>0</v>
      </c>
      <c r="Z155" s="28"/>
      <c r="AA155" s="28"/>
      <c r="AB155" s="76">
        <v>10800000</v>
      </c>
      <c r="AC155" s="29">
        <f t="shared" si="116"/>
        <v>10800000</v>
      </c>
      <c r="AD155" s="28"/>
      <c r="AE155" s="76"/>
      <c r="AF155" s="28"/>
      <c r="AG155" s="29">
        <f t="shared" si="117"/>
        <v>0</v>
      </c>
      <c r="AH155" s="29">
        <f t="shared" si="118"/>
        <v>10800000</v>
      </c>
      <c r="AI155" s="109">
        <f t="shared" si="119"/>
        <v>5.3191489361702128E-2</v>
      </c>
      <c r="AJ155" s="109">
        <f t="shared" si="113"/>
        <v>3.3419998403266741E-3</v>
      </c>
    </row>
    <row r="156" spans="1:130" s="11" customFormat="1" ht="24" customHeight="1" outlineLevel="1" x14ac:dyDescent="0.25">
      <c r="A156" s="23">
        <v>7</v>
      </c>
      <c r="B156" s="23"/>
      <c r="C156" s="286" t="s">
        <v>1578</v>
      </c>
      <c r="D156" s="162">
        <v>44806</v>
      </c>
      <c r="E156" s="380" t="s">
        <v>1579</v>
      </c>
      <c r="F156" s="74" t="s">
        <v>1395</v>
      </c>
      <c r="G156" s="176" t="s">
        <v>1258</v>
      </c>
      <c r="H156" s="171"/>
      <c r="I156" s="171"/>
      <c r="J156" s="676"/>
      <c r="K156" s="259">
        <v>11340000</v>
      </c>
      <c r="L156" s="157"/>
      <c r="M156" s="51"/>
      <c r="N156" s="166"/>
      <c r="O156" s="51"/>
      <c r="P156" s="167"/>
      <c r="Q156" s="167"/>
      <c r="R156" s="28">
        <v>0</v>
      </c>
      <c r="S156" s="28">
        <v>0</v>
      </c>
      <c r="T156" s="28">
        <v>0</v>
      </c>
      <c r="U156" s="29">
        <f t="shared" si="114"/>
        <v>0</v>
      </c>
      <c r="V156" s="28">
        <v>0</v>
      </c>
      <c r="W156" s="28">
        <v>0</v>
      </c>
      <c r="X156" s="28">
        <v>0</v>
      </c>
      <c r="Y156" s="29">
        <f t="shared" si="115"/>
        <v>0</v>
      </c>
      <c r="Z156" s="28"/>
      <c r="AA156" s="28"/>
      <c r="AB156" s="76">
        <v>11340000</v>
      </c>
      <c r="AC156" s="29">
        <f t="shared" si="116"/>
        <v>11340000</v>
      </c>
      <c r="AD156" s="28"/>
      <c r="AE156" s="76"/>
      <c r="AF156" s="28"/>
      <c r="AG156" s="29">
        <f t="shared" si="117"/>
        <v>0</v>
      </c>
      <c r="AH156" s="29">
        <f t="shared" si="118"/>
        <v>11340000</v>
      </c>
      <c r="AI156" s="109">
        <f t="shared" si="119"/>
        <v>5.5851063829787231E-2</v>
      </c>
      <c r="AJ156" s="109">
        <f t="shared" si="113"/>
        <v>3.5090998323430082E-3</v>
      </c>
    </row>
    <row r="157" spans="1:130" s="11" customFormat="1" ht="24" customHeight="1" outlineLevel="1" x14ac:dyDescent="0.25">
      <c r="A157" s="23">
        <v>8</v>
      </c>
      <c r="B157" s="23"/>
      <c r="C157" s="286" t="s">
        <v>1580</v>
      </c>
      <c r="D157" s="162">
        <v>44806</v>
      </c>
      <c r="E157" s="380" t="s">
        <v>1581</v>
      </c>
      <c r="F157" s="74" t="s">
        <v>1395</v>
      </c>
      <c r="G157" s="176" t="s">
        <v>1258</v>
      </c>
      <c r="H157" s="171"/>
      <c r="I157" s="171"/>
      <c r="J157" s="676"/>
      <c r="K157" s="259">
        <v>10800000</v>
      </c>
      <c r="L157" s="157"/>
      <c r="M157" s="51"/>
      <c r="N157" s="166"/>
      <c r="O157" s="51"/>
      <c r="P157" s="167"/>
      <c r="Q157" s="167"/>
      <c r="R157" s="28">
        <v>0</v>
      </c>
      <c r="S157" s="28">
        <v>0</v>
      </c>
      <c r="T157" s="28">
        <v>0</v>
      </c>
      <c r="U157" s="29">
        <f t="shared" si="114"/>
        <v>0</v>
      </c>
      <c r="V157" s="28">
        <v>0</v>
      </c>
      <c r="W157" s="28">
        <v>0</v>
      </c>
      <c r="X157" s="28">
        <v>0</v>
      </c>
      <c r="Y157" s="29">
        <f t="shared" si="115"/>
        <v>0</v>
      </c>
      <c r="Z157" s="28"/>
      <c r="AA157" s="28"/>
      <c r="AB157" s="76">
        <v>10800000</v>
      </c>
      <c r="AC157" s="29">
        <f t="shared" si="116"/>
        <v>10800000</v>
      </c>
      <c r="AD157" s="28"/>
      <c r="AE157" s="76"/>
      <c r="AF157" s="28"/>
      <c r="AG157" s="29">
        <f t="shared" si="117"/>
        <v>0</v>
      </c>
      <c r="AH157" s="29">
        <f t="shared" si="118"/>
        <v>10800000</v>
      </c>
      <c r="AI157" s="109">
        <f t="shared" si="119"/>
        <v>5.3191489361702128E-2</v>
      </c>
      <c r="AJ157" s="109">
        <f t="shared" si="113"/>
        <v>3.3419998403266741E-3</v>
      </c>
    </row>
    <row r="158" spans="1:130" s="11" customFormat="1" ht="24" customHeight="1" outlineLevel="1" x14ac:dyDescent="0.25">
      <c r="A158" s="23">
        <v>9</v>
      </c>
      <c r="B158" s="23"/>
      <c r="C158" s="286" t="s">
        <v>1582</v>
      </c>
      <c r="D158" s="162">
        <v>44806</v>
      </c>
      <c r="E158" s="380" t="s">
        <v>1583</v>
      </c>
      <c r="F158" s="74" t="s">
        <v>1395</v>
      </c>
      <c r="G158" s="176" t="s">
        <v>1258</v>
      </c>
      <c r="H158" s="171"/>
      <c r="I158" s="171"/>
      <c r="J158" s="676"/>
      <c r="K158" s="259">
        <v>10080000</v>
      </c>
      <c r="L158" s="157"/>
      <c r="M158" s="51"/>
      <c r="N158" s="166"/>
      <c r="O158" s="51"/>
      <c r="P158" s="167"/>
      <c r="Q158" s="167"/>
      <c r="R158" s="28">
        <v>0</v>
      </c>
      <c r="S158" s="28">
        <v>0</v>
      </c>
      <c r="T158" s="28">
        <v>0</v>
      </c>
      <c r="U158" s="29">
        <f t="shared" si="114"/>
        <v>0</v>
      </c>
      <c r="V158" s="28">
        <v>0</v>
      </c>
      <c r="W158" s="28">
        <v>0</v>
      </c>
      <c r="X158" s="28">
        <v>0</v>
      </c>
      <c r="Y158" s="29">
        <f t="shared" si="115"/>
        <v>0</v>
      </c>
      <c r="Z158" s="28"/>
      <c r="AA158" s="28"/>
      <c r="AB158" s="76">
        <v>10080000</v>
      </c>
      <c r="AC158" s="29">
        <f t="shared" si="116"/>
        <v>10080000</v>
      </c>
      <c r="AD158" s="28"/>
      <c r="AE158" s="76"/>
      <c r="AF158" s="28"/>
      <c r="AG158" s="29">
        <f t="shared" si="117"/>
        <v>0</v>
      </c>
      <c r="AH158" s="29">
        <f t="shared" si="118"/>
        <v>10080000</v>
      </c>
      <c r="AI158" s="109">
        <f t="shared" si="119"/>
        <v>4.9645390070921988E-2</v>
      </c>
      <c r="AJ158" s="109">
        <f t="shared" si="113"/>
        <v>3.1191998509715628E-3</v>
      </c>
    </row>
    <row r="159" spans="1:130" s="11" customFormat="1" ht="24" customHeight="1" outlineLevel="1" x14ac:dyDescent="0.25">
      <c r="A159" s="23">
        <v>10</v>
      </c>
      <c r="B159" s="23"/>
      <c r="C159" s="286" t="s">
        <v>1584</v>
      </c>
      <c r="D159" s="162">
        <v>44806</v>
      </c>
      <c r="E159" s="380" t="s">
        <v>1585</v>
      </c>
      <c r="F159" s="74" t="s">
        <v>1395</v>
      </c>
      <c r="G159" s="176" t="s">
        <v>1258</v>
      </c>
      <c r="H159" s="171"/>
      <c r="I159" s="171"/>
      <c r="J159" s="676"/>
      <c r="K159" s="259">
        <v>7200000</v>
      </c>
      <c r="L159" s="157"/>
      <c r="M159" s="51"/>
      <c r="N159" s="166"/>
      <c r="O159" s="51"/>
      <c r="P159" s="167"/>
      <c r="Q159" s="167"/>
      <c r="R159" s="28">
        <v>0</v>
      </c>
      <c r="S159" s="28">
        <v>0</v>
      </c>
      <c r="T159" s="28">
        <v>0</v>
      </c>
      <c r="U159" s="29">
        <f t="shared" si="114"/>
        <v>0</v>
      </c>
      <c r="V159" s="28">
        <v>0</v>
      </c>
      <c r="W159" s="28">
        <v>0</v>
      </c>
      <c r="X159" s="28">
        <v>0</v>
      </c>
      <c r="Y159" s="29">
        <f t="shared" si="115"/>
        <v>0</v>
      </c>
      <c r="Z159" s="28"/>
      <c r="AA159" s="28"/>
      <c r="AB159" s="76">
        <v>7200000</v>
      </c>
      <c r="AC159" s="29">
        <f t="shared" si="116"/>
        <v>7200000</v>
      </c>
      <c r="AD159" s="28"/>
      <c r="AE159" s="76"/>
      <c r="AF159" s="28"/>
      <c r="AG159" s="29">
        <f t="shared" si="117"/>
        <v>0</v>
      </c>
      <c r="AH159" s="29">
        <f t="shared" si="118"/>
        <v>7200000</v>
      </c>
      <c r="AI159" s="109">
        <f t="shared" si="119"/>
        <v>3.5460992907801421E-2</v>
      </c>
      <c r="AJ159" s="109">
        <f t="shared" si="113"/>
        <v>2.2279998935511164E-3</v>
      </c>
    </row>
    <row r="160" spans="1:130" s="11" customFormat="1" ht="24" customHeight="1" outlineLevel="1" x14ac:dyDescent="0.25">
      <c r="A160" s="23">
        <v>11</v>
      </c>
      <c r="B160" s="23"/>
      <c r="C160" s="286" t="s">
        <v>1586</v>
      </c>
      <c r="D160" s="162">
        <v>44806</v>
      </c>
      <c r="E160" s="380" t="s">
        <v>1587</v>
      </c>
      <c r="F160" s="74" t="s">
        <v>1395</v>
      </c>
      <c r="G160" s="176" t="s">
        <v>1258</v>
      </c>
      <c r="H160" s="171"/>
      <c r="I160" s="171"/>
      <c r="J160" s="676"/>
      <c r="K160" s="259">
        <v>11340000</v>
      </c>
      <c r="L160" s="157"/>
      <c r="M160" s="51"/>
      <c r="N160" s="166"/>
      <c r="O160" s="51"/>
      <c r="P160" s="167"/>
      <c r="Q160" s="167"/>
      <c r="R160" s="28">
        <v>0</v>
      </c>
      <c r="S160" s="28">
        <v>0</v>
      </c>
      <c r="T160" s="28">
        <v>0</v>
      </c>
      <c r="U160" s="29">
        <f t="shared" si="114"/>
        <v>0</v>
      </c>
      <c r="V160" s="28">
        <v>0</v>
      </c>
      <c r="W160" s="28">
        <v>0</v>
      </c>
      <c r="X160" s="28">
        <v>0</v>
      </c>
      <c r="Y160" s="29">
        <f t="shared" si="115"/>
        <v>0</v>
      </c>
      <c r="Z160" s="28"/>
      <c r="AA160" s="28"/>
      <c r="AB160" s="76">
        <v>11340000</v>
      </c>
      <c r="AC160" s="29">
        <f t="shared" si="116"/>
        <v>11340000</v>
      </c>
      <c r="AD160" s="28"/>
      <c r="AE160" s="76"/>
      <c r="AF160" s="28"/>
      <c r="AG160" s="29">
        <f t="shared" si="117"/>
        <v>0</v>
      </c>
      <c r="AH160" s="29">
        <f t="shared" si="118"/>
        <v>11340000</v>
      </c>
      <c r="AI160" s="109">
        <f t="shared" si="119"/>
        <v>5.5851063829787231E-2</v>
      </c>
      <c r="AJ160" s="109">
        <f t="shared" si="113"/>
        <v>3.5090998323430082E-3</v>
      </c>
    </row>
    <row r="161" spans="1:130" s="11" customFormat="1" ht="24" customHeight="1" outlineLevel="1" x14ac:dyDescent="0.25">
      <c r="A161" s="23">
        <v>12</v>
      </c>
      <c r="B161" s="23"/>
      <c r="C161" s="286" t="s">
        <v>1588</v>
      </c>
      <c r="D161" s="162">
        <v>44806</v>
      </c>
      <c r="E161" s="380" t="s">
        <v>1589</v>
      </c>
      <c r="F161" s="74" t="s">
        <v>1395</v>
      </c>
      <c r="G161" s="176" t="s">
        <v>1258</v>
      </c>
      <c r="H161" s="171"/>
      <c r="I161" s="171"/>
      <c r="J161" s="676"/>
      <c r="K161" s="259">
        <v>12150000</v>
      </c>
      <c r="L161" s="157"/>
      <c r="M161" s="51"/>
      <c r="N161" s="166"/>
      <c r="O161" s="51"/>
      <c r="P161" s="167"/>
      <c r="Q161" s="167"/>
      <c r="R161" s="28">
        <v>0</v>
      </c>
      <c r="S161" s="28">
        <v>0</v>
      </c>
      <c r="T161" s="28">
        <v>0</v>
      </c>
      <c r="U161" s="29">
        <f t="shared" si="114"/>
        <v>0</v>
      </c>
      <c r="V161" s="28">
        <v>0</v>
      </c>
      <c r="W161" s="28">
        <v>0</v>
      </c>
      <c r="X161" s="28">
        <v>0</v>
      </c>
      <c r="Y161" s="29">
        <f t="shared" si="115"/>
        <v>0</v>
      </c>
      <c r="Z161" s="28"/>
      <c r="AA161" s="28"/>
      <c r="AB161" s="76">
        <v>12150000</v>
      </c>
      <c r="AC161" s="29">
        <f t="shared" si="116"/>
        <v>12150000</v>
      </c>
      <c r="AD161" s="335"/>
      <c r="AE161" s="348"/>
      <c r="AF161" s="335"/>
      <c r="AG161" s="338">
        <f t="shared" si="117"/>
        <v>0</v>
      </c>
      <c r="AH161" s="29">
        <f t="shared" si="118"/>
        <v>12150000</v>
      </c>
      <c r="AI161" s="109">
        <f t="shared" si="119"/>
        <v>5.9840425531914897E-2</v>
      </c>
      <c r="AJ161" s="109">
        <f t="shared" si="113"/>
        <v>3.7597498203675085E-3</v>
      </c>
    </row>
    <row r="162" spans="1:130" s="11" customFormat="1" ht="24" customHeight="1" outlineLevel="1" x14ac:dyDescent="0.25">
      <c r="A162" s="23">
        <v>13</v>
      </c>
      <c r="B162" s="23"/>
      <c r="C162" s="286" t="s">
        <v>1590</v>
      </c>
      <c r="D162" s="162">
        <v>44805</v>
      </c>
      <c r="E162" s="380" t="s">
        <v>1591</v>
      </c>
      <c r="F162" s="74" t="s">
        <v>1395</v>
      </c>
      <c r="G162" s="176" t="s">
        <v>1258</v>
      </c>
      <c r="H162" s="171"/>
      <c r="I162" s="171"/>
      <c r="J162" s="676"/>
      <c r="K162" s="259">
        <v>8100000</v>
      </c>
      <c r="L162" s="479"/>
      <c r="M162" s="282"/>
      <c r="N162" s="478"/>
      <c r="O162" s="282"/>
      <c r="P162" s="283"/>
      <c r="Q162" s="283"/>
      <c r="R162" s="28">
        <v>0</v>
      </c>
      <c r="S162" s="28">
        <v>0</v>
      </c>
      <c r="T162" s="28">
        <v>0</v>
      </c>
      <c r="U162" s="29">
        <f t="shared" si="114"/>
        <v>0</v>
      </c>
      <c r="V162" s="28">
        <v>0</v>
      </c>
      <c r="W162" s="28">
        <v>0</v>
      </c>
      <c r="X162" s="28">
        <v>0</v>
      </c>
      <c r="Y162" s="29">
        <f t="shared" si="115"/>
        <v>0</v>
      </c>
      <c r="Z162" s="28"/>
      <c r="AA162" s="28"/>
      <c r="AB162" s="76">
        <v>8100000</v>
      </c>
      <c r="AC162" s="266">
        <f t="shared" si="116"/>
        <v>8100000</v>
      </c>
      <c r="AD162" s="261"/>
      <c r="AE162" s="259"/>
      <c r="AF162" s="261"/>
      <c r="AG162" s="340">
        <f t="shared" si="117"/>
        <v>0</v>
      </c>
      <c r="AH162" s="149">
        <f t="shared" si="118"/>
        <v>8100000</v>
      </c>
      <c r="AI162" s="109">
        <f t="shared" si="119"/>
        <v>3.9893617021276598E-2</v>
      </c>
      <c r="AJ162" s="109">
        <f t="shared" si="113"/>
        <v>2.5064998802450059E-3</v>
      </c>
    </row>
    <row r="163" spans="1:130" s="11" customFormat="1" ht="24" customHeight="1" outlineLevel="1" x14ac:dyDescent="0.25">
      <c r="A163" s="23">
        <v>14</v>
      </c>
      <c r="B163" s="23"/>
      <c r="C163" s="286" t="s">
        <v>1592</v>
      </c>
      <c r="D163" s="162">
        <v>44908</v>
      </c>
      <c r="E163" s="380" t="s">
        <v>547</v>
      </c>
      <c r="F163" s="74" t="s">
        <v>1395</v>
      </c>
      <c r="G163" s="176" t="s">
        <v>1258</v>
      </c>
      <c r="H163" s="171"/>
      <c r="I163" s="171"/>
      <c r="J163" s="676"/>
      <c r="K163" s="387">
        <v>12960000</v>
      </c>
      <c r="L163" s="262"/>
      <c r="M163" s="476"/>
      <c r="N163" s="477"/>
      <c r="O163" s="476"/>
      <c r="P163" s="360"/>
      <c r="Q163" s="360"/>
      <c r="R163" s="95"/>
      <c r="S163" s="28"/>
      <c r="T163" s="28"/>
      <c r="U163" s="29">
        <f t="shared" si="114"/>
        <v>0</v>
      </c>
      <c r="V163" s="28"/>
      <c r="W163" s="28"/>
      <c r="X163" s="28"/>
      <c r="Y163" s="29">
        <f t="shared" si="115"/>
        <v>0</v>
      </c>
      <c r="Z163" s="28"/>
      <c r="AA163" s="28"/>
      <c r="AB163" s="96"/>
      <c r="AC163" s="266">
        <f t="shared" si="116"/>
        <v>0</v>
      </c>
      <c r="AD163" s="261"/>
      <c r="AE163" s="259"/>
      <c r="AF163" s="261">
        <v>12960000</v>
      </c>
      <c r="AG163" s="340">
        <f t="shared" ref="AG163:AG167" si="120">SUM(AD163:AF163)</f>
        <v>12960000</v>
      </c>
      <c r="AH163" s="149">
        <f t="shared" ref="AH163:AH167" si="121">SUM(U163,Y163,AC163,AG163)</f>
        <v>12960000</v>
      </c>
      <c r="AI163" s="109">
        <f t="shared" ref="AI163:AI167" si="122">IF(ISERROR(AH163/$J$149),0,AH163/$J$149)</f>
        <v>6.3829787234042548E-2</v>
      </c>
      <c r="AJ163" s="109">
        <f t="shared" ref="AJ163:AJ167" si="123">IF(ISERROR(AH163/$AH$235),"-",AH163/$AH$235)</f>
        <v>4.0103998083920091E-3</v>
      </c>
    </row>
    <row r="164" spans="1:130" s="11" customFormat="1" ht="24" customHeight="1" outlineLevel="1" x14ac:dyDescent="0.25">
      <c r="A164" s="23">
        <v>15</v>
      </c>
      <c r="B164" s="23"/>
      <c r="C164" s="286" t="s">
        <v>1593</v>
      </c>
      <c r="D164" s="162">
        <v>44908</v>
      </c>
      <c r="E164" s="380" t="s">
        <v>532</v>
      </c>
      <c r="F164" s="74" t="s">
        <v>1395</v>
      </c>
      <c r="G164" s="176" t="s">
        <v>1258</v>
      </c>
      <c r="H164" s="171"/>
      <c r="I164" s="171"/>
      <c r="J164" s="676"/>
      <c r="K164" s="259">
        <v>16200000</v>
      </c>
      <c r="L164" s="262"/>
      <c r="M164" s="476"/>
      <c r="N164" s="477"/>
      <c r="O164" s="476"/>
      <c r="P164" s="360"/>
      <c r="Q164" s="360"/>
      <c r="R164" s="95"/>
      <c r="S164" s="28"/>
      <c r="T164" s="28"/>
      <c r="U164" s="29">
        <f t="shared" si="114"/>
        <v>0</v>
      </c>
      <c r="V164" s="28"/>
      <c r="W164" s="28"/>
      <c r="X164" s="28"/>
      <c r="Y164" s="29">
        <f t="shared" si="115"/>
        <v>0</v>
      </c>
      <c r="Z164" s="28"/>
      <c r="AA164" s="28"/>
      <c r="AB164" s="96"/>
      <c r="AC164" s="266">
        <f t="shared" si="116"/>
        <v>0</v>
      </c>
      <c r="AD164" s="261"/>
      <c r="AE164" s="259"/>
      <c r="AF164" s="261">
        <v>16200000</v>
      </c>
      <c r="AG164" s="340">
        <f t="shared" si="120"/>
        <v>16200000</v>
      </c>
      <c r="AH164" s="149">
        <f t="shared" si="121"/>
        <v>16200000</v>
      </c>
      <c r="AI164" s="109">
        <f t="shared" si="122"/>
        <v>7.9787234042553196E-2</v>
      </c>
      <c r="AJ164" s="109">
        <f t="shared" si="123"/>
        <v>5.0129997604900119E-3</v>
      </c>
    </row>
    <row r="165" spans="1:130" s="11" customFormat="1" ht="24" customHeight="1" outlineLevel="1" x14ac:dyDescent="0.25">
      <c r="A165" s="23">
        <v>16</v>
      </c>
      <c r="B165" s="23"/>
      <c r="C165" s="286" t="s">
        <v>1594</v>
      </c>
      <c r="D165" s="162">
        <v>44908</v>
      </c>
      <c r="E165" s="380" t="s">
        <v>518</v>
      </c>
      <c r="F165" s="74" t="s">
        <v>1395</v>
      </c>
      <c r="G165" s="176" t="s">
        <v>1258</v>
      </c>
      <c r="H165" s="171"/>
      <c r="I165" s="171"/>
      <c r="J165" s="676"/>
      <c r="K165" s="259">
        <v>12150000</v>
      </c>
      <c r="L165" s="262"/>
      <c r="M165" s="476"/>
      <c r="N165" s="477"/>
      <c r="O165" s="476"/>
      <c r="P165" s="360"/>
      <c r="Q165" s="360"/>
      <c r="R165" s="95"/>
      <c r="S165" s="28"/>
      <c r="T165" s="28"/>
      <c r="U165" s="29">
        <f t="shared" si="114"/>
        <v>0</v>
      </c>
      <c r="V165" s="28"/>
      <c r="W165" s="28"/>
      <c r="X165" s="28"/>
      <c r="Y165" s="29">
        <f t="shared" si="115"/>
        <v>0</v>
      </c>
      <c r="Z165" s="28"/>
      <c r="AA165" s="28"/>
      <c r="AB165" s="96"/>
      <c r="AC165" s="266">
        <f t="shared" si="116"/>
        <v>0</v>
      </c>
      <c r="AD165" s="261"/>
      <c r="AE165" s="259"/>
      <c r="AF165" s="261">
        <v>12150000</v>
      </c>
      <c r="AG165" s="340">
        <f t="shared" si="120"/>
        <v>12150000</v>
      </c>
      <c r="AH165" s="149">
        <f t="shared" si="121"/>
        <v>12150000</v>
      </c>
      <c r="AI165" s="109">
        <f t="shared" si="122"/>
        <v>5.9840425531914897E-2</v>
      </c>
      <c r="AJ165" s="109">
        <f t="shared" si="123"/>
        <v>3.7597498203675085E-3</v>
      </c>
    </row>
    <row r="166" spans="1:130" s="11" customFormat="1" ht="24" customHeight="1" outlineLevel="1" x14ac:dyDescent="0.25">
      <c r="A166" s="23">
        <v>17</v>
      </c>
      <c r="B166" s="23"/>
      <c r="C166" s="286" t="s">
        <v>1595</v>
      </c>
      <c r="D166" s="162">
        <v>44908</v>
      </c>
      <c r="E166" s="380" t="s">
        <v>553</v>
      </c>
      <c r="F166" s="74" t="s">
        <v>1395</v>
      </c>
      <c r="G166" s="176" t="s">
        <v>1258</v>
      </c>
      <c r="H166" s="171"/>
      <c r="I166" s="171"/>
      <c r="J166" s="676"/>
      <c r="K166" s="259">
        <v>12150000</v>
      </c>
      <c r="L166" s="262"/>
      <c r="M166" s="476"/>
      <c r="N166" s="477"/>
      <c r="O166" s="476"/>
      <c r="P166" s="360"/>
      <c r="Q166" s="360"/>
      <c r="R166" s="95"/>
      <c r="S166" s="28"/>
      <c r="T166" s="28"/>
      <c r="U166" s="29">
        <f t="shared" si="114"/>
        <v>0</v>
      </c>
      <c r="V166" s="28"/>
      <c r="W166" s="28"/>
      <c r="X166" s="28"/>
      <c r="Y166" s="29">
        <f t="shared" si="115"/>
        <v>0</v>
      </c>
      <c r="Z166" s="28"/>
      <c r="AA166" s="28"/>
      <c r="AB166" s="96"/>
      <c r="AC166" s="266">
        <f t="shared" si="116"/>
        <v>0</v>
      </c>
      <c r="AD166" s="261"/>
      <c r="AE166" s="259"/>
      <c r="AF166" s="261">
        <v>12150000</v>
      </c>
      <c r="AG166" s="340">
        <f t="shared" si="120"/>
        <v>12150000</v>
      </c>
      <c r="AH166" s="149">
        <f t="shared" si="121"/>
        <v>12150000</v>
      </c>
      <c r="AI166" s="109">
        <f t="shared" si="122"/>
        <v>5.9840425531914897E-2</v>
      </c>
      <c r="AJ166" s="109">
        <f t="shared" si="123"/>
        <v>3.7597498203675085E-3</v>
      </c>
    </row>
    <row r="167" spans="1:130" s="11" customFormat="1" ht="24" customHeight="1" outlineLevel="1" x14ac:dyDescent="0.25">
      <c r="A167" s="23">
        <v>18</v>
      </c>
      <c r="B167" s="23"/>
      <c r="C167" s="286" t="s">
        <v>1596</v>
      </c>
      <c r="D167" s="162">
        <v>44908</v>
      </c>
      <c r="E167" s="380" t="s">
        <v>565</v>
      </c>
      <c r="F167" s="74" t="s">
        <v>1395</v>
      </c>
      <c r="G167" s="176" t="s">
        <v>1258</v>
      </c>
      <c r="H167" s="171"/>
      <c r="I167" s="171"/>
      <c r="J167" s="677"/>
      <c r="K167" s="259">
        <v>17010000</v>
      </c>
      <c r="L167" s="262"/>
      <c r="M167" s="476"/>
      <c r="N167" s="477"/>
      <c r="O167" s="476"/>
      <c r="P167" s="360"/>
      <c r="Q167" s="360"/>
      <c r="R167" s="95"/>
      <c r="S167" s="28"/>
      <c r="T167" s="28"/>
      <c r="U167" s="29">
        <f t="shared" si="114"/>
        <v>0</v>
      </c>
      <c r="V167" s="28"/>
      <c r="W167" s="28"/>
      <c r="X167" s="28"/>
      <c r="Y167" s="29">
        <f t="shared" si="115"/>
        <v>0</v>
      </c>
      <c r="Z167" s="28"/>
      <c r="AA167" s="28"/>
      <c r="AB167" s="96"/>
      <c r="AC167" s="266">
        <f t="shared" si="116"/>
        <v>0</v>
      </c>
      <c r="AD167" s="261"/>
      <c r="AE167" s="259"/>
      <c r="AF167" s="261">
        <v>17010000</v>
      </c>
      <c r="AG167" s="340">
        <f t="shared" si="120"/>
        <v>17010000</v>
      </c>
      <c r="AH167" s="149">
        <f t="shared" si="121"/>
        <v>17010000</v>
      </c>
      <c r="AI167" s="109">
        <f t="shared" si="122"/>
        <v>8.3776595744680854E-2</v>
      </c>
      <c r="AJ167" s="109">
        <f t="shared" si="123"/>
        <v>5.2636497485145121E-3</v>
      </c>
    </row>
    <row r="168" spans="1:130" s="232" customFormat="1" ht="12.75" customHeight="1" x14ac:dyDescent="0.25">
      <c r="A168" s="577" t="s">
        <v>65</v>
      </c>
      <c r="B168" s="577"/>
      <c r="C168" s="577"/>
      <c r="D168" s="577"/>
      <c r="E168" s="577"/>
      <c r="F168" s="577"/>
      <c r="G168" s="577"/>
      <c r="H168" s="577"/>
      <c r="I168" s="577"/>
      <c r="J168" s="222">
        <f>+J149</f>
        <v>203040000</v>
      </c>
      <c r="K168" s="231">
        <f>SUM(K150:K167)</f>
        <v>203040000</v>
      </c>
      <c r="L168" s="530"/>
      <c r="M168" s="231">
        <f>SUM(M150:M162)</f>
        <v>0</v>
      </c>
      <c r="N168" s="231">
        <f>SUM(N150:N162)</f>
        <v>0</v>
      </c>
      <c r="O168" s="231">
        <f>SUM(O150:O162)</f>
        <v>0</v>
      </c>
      <c r="P168" s="249"/>
      <c r="Q168" s="539"/>
      <c r="R168" s="222">
        <f t="shared" ref="R168:AA168" si="124">SUM(R150:R162)</f>
        <v>0</v>
      </c>
      <c r="S168" s="222">
        <f t="shared" si="124"/>
        <v>0</v>
      </c>
      <c r="T168" s="222">
        <f t="shared" si="124"/>
        <v>0</v>
      </c>
      <c r="U168" s="222">
        <f>SUM(U150:U167)</f>
        <v>0</v>
      </c>
      <c r="V168" s="222">
        <f t="shared" si="124"/>
        <v>0</v>
      </c>
      <c r="W168" s="222">
        <f t="shared" si="124"/>
        <v>0</v>
      </c>
      <c r="X168" s="222">
        <f t="shared" si="124"/>
        <v>0</v>
      </c>
      <c r="Y168" s="222">
        <f>SUM(Y150:Y167)</f>
        <v>0</v>
      </c>
      <c r="Z168" s="222">
        <f t="shared" si="124"/>
        <v>0</v>
      </c>
      <c r="AA168" s="222">
        <f t="shared" si="124"/>
        <v>0</v>
      </c>
      <c r="AB168" s="222">
        <f>SUM(AB150:AB162)</f>
        <v>132570000</v>
      </c>
      <c r="AC168" s="222">
        <f t="shared" ref="AC168:AH168" si="125">SUM(AC150:AC167)</f>
        <v>132570000</v>
      </c>
      <c r="AD168" s="231">
        <f t="shared" si="125"/>
        <v>0</v>
      </c>
      <c r="AE168" s="231">
        <f t="shared" si="125"/>
        <v>0</v>
      </c>
      <c r="AF168" s="231">
        <f t="shared" si="125"/>
        <v>70470000</v>
      </c>
      <c r="AG168" s="231">
        <f t="shared" si="125"/>
        <v>70470000</v>
      </c>
      <c r="AH168" s="222">
        <f t="shared" si="125"/>
        <v>203040000</v>
      </c>
      <c r="AI168" s="230">
        <f>IF(ISERROR(AH168/J168),0,AH168/J168)</f>
        <v>1</v>
      </c>
      <c r="AJ168" s="230">
        <f>IF(ISERROR(AH168/$AH$235),0,AH168/$AH$235)</f>
        <v>6.2829596998141474E-2</v>
      </c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</row>
    <row r="169" spans="1:130" ht="12.75" customHeight="1" x14ac:dyDescent="0.25">
      <c r="A169" s="668" t="s">
        <v>66</v>
      </c>
      <c r="B169" s="668"/>
      <c r="C169" s="668"/>
      <c r="D169" s="668"/>
      <c r="E169" s="668"/>
      <c r="F169" s="16"/>
      <c r="G169" s="5"/>
      <c r="H169" s="17"/>
      <c r="I169" s="17"/>
      <c r="J169" s="628">
        <v>49410000</v>
      </c>
      <c r="K169" s="7"/>
      <c r="L169" s="18"/>
      <c r="M169" s="19"/>
      <c r="N169" s="19"/>
      <c r="O169" s="263"/>
      <c r="P169" s="151"/>
      <c r="Q169" s="264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108"/>
      <c r="AJ169" s="108"/>
    </row>
    <row r="170" spans="1:130" s="11" customFormat="1" ht="24.75" customHeight="1" outlineLevel="1" x14ac:dyDescent="0.25">
      <c r="A170" s="23">
        <v>1</v>
      </c>
      <c r="B170" s="5"/>
      <c r="C170" s="5" t="s">
        <v>1597</v>
      </c>
      <c r="D170" s="162">
        <v>44922</v>
      </c>
      <c r="E170" s="44" t="s">
        <v>1598</v>
      </c>
      <c r="F170" s="74" t="s">
        <v>1395</v>
      </c>
      <c r="G170" s="176" t="s">
        <v>1258</v>
      </c>
      <c r="H170" s="171"/>
      <c r="I170" s="171"/>
      <c r="J170" s="629"/>
      <c r="K170" s="76">
        <v>14580000</v>
      </c>
      <c r="L170" s="78"/>
      <c r="M170" s="547"/>
      <c r="N170" s="309"/>
      <c r="O170" s="5"/>
      <c r="P170" s="5"/>
      <c r="Q170" s="5"/>
      <c r="R170" s="311"/>
      <c r="S170" s="9"/>
      <c r="T170" s="9"/>
      <c r="U170" s="29">
        <f>SUM(R170:T170)</f>
        <v>0</v>
      </c>
      <c r="V170" s="28"/>
      <c r="W170" s="28"/>
      <c r="X170" s="28"/>
      <c r="Y170" s="29">
        <f>SUM(V170:X170)</f>
        <v>0</v>
      </c>
      <c r="Z170" s="28"/>
      <c r="AA170" s="28"/>
      <c r="AB170" s="28"/>
      <c r="AC170" s="29">
        <f>SUM(Z170:AB170)</f>
        <v>0</v>
      </c>
      <c r="AD170" s="28"/>
      <c r="AE170" s="144"/>
      <c r="AF170" s="28">
        <v>14580000</v>
      </c>
      <c r="AG170" s="29">
        <f>SUM(AD170:AF170)</f>
        <v>14580000</v>
      </c>
      <c r="AH170" s="29">
        <f t="shared" ref="AH170:AH173" si="126">SUM(U170,Y170,AC170,AG170)</f>
        <v>14580000</v>
      </c>
      <c r="AI170" s="109">
        <f>IF(ISERROR(AH170/$J$169),0,AH170/$J$169)</f>
        <v>0.29508196721311475</v>
      </c>
      <c r="AJ170" s="109">
        <f>IF(ISERROR(AH170/$AH$235),"-",AH170/$AH$235)</f>
        <v>4.5116997844410105E-3</v>
      </c>
    </row>
    <row r="171" spans="1:130" s="11" customFormat="1" ht="24.75" customHeight="1" outlineLevel="1" x14ac:dyDescent="0.25">
      <c r="A171" s="23">
        <v>2</v>
      </c>
      <c r="B171" s="5"/>
      <c r="C171" s="5" t="s">
        <v>1599</v>
      </c>
      <c r="D171" s="162">
        <v>44797</v>
      </c>
      <c r="E171" s="44" t="s">
        <v>1600</v>
      </c>
      <c r="F171" s="74" t="s">
        <v>1395</v>
      </c>
      <c r="G171" s="176" t="s">
        <v>1258</v>
      </c>
      <c r="H171" s="171"/>
      <c r="I171" s="171"/>
      <c r="J171" s="629"/>
      <c r="K171" s="76">
        <v>12150000</v>
      </c>
      <c r="L171" s="78"/>
      <c r="M171" s="546"/>
      <c r="N171" s="551"/>
      <c r="O171" s="5"/>
      <c r="P171" s="5"/>
      <c r="Q171" s="5"/>
      <c r="R171" s="312"/>
      <c r="S171" s="310"/>
      <c r="T171" s="310"/>
      <c r="U171" s="29">
        <f t="shared" ref="U171:U173" si="127">SUM(R171:T171)</f>
        <v>0</v>
      </c>
      <c r="V171" s="28"/>
      <c r="W171" s="28"/>
      <c r="X171" s="28"/>
      <c r="Y171" s="29">
        <f t="shared" ref="Y171:Y173" si="128">SUM(V171:X171)</f>
        <v>0</v>
      </c>
      <c r="Z171" s="28"/>
      <c r="AA171" s="28"/>
      <c r="AB171" s="28">
        <v>12150000</v>
      </c>
      <c r="AC171" s="29">
        <f t="shared" ref="AC171:AC172" si="129">SUM(Z171:AB171)</f>
        <v>12150000</v>
      </c>
      <c r="AD171" s="28"/>
      <c r="AE171" s="144"/>
      <c r="AF171" s="28"/>
      <c r="AG171" s="29">
        <f t="shared" ref="AG171:AG172" si="130">SUM(AD171:AF171)</f>
        <v>0</v>
      </c>
      <c r="AH171" s="29">
        <f t="shared" ref="AH171:AH172" si="131">SUM(U171,Y171,AC171,AG171)</f>
        <v>12150000</v>
      </c>
      <c r="AI171" s="109">
        <f t="shared" ref="AI171:AI173" si="132">IF(ISERROR(AH171/$J$169),0,AH171/$J$169)</f>
        <v>0.24590163934426229</v>
      </c>
      <c r="AJ171" s="109">
        <f t="shared" ref="AJ171:AJ172" si="133">IF(ISERROR(AH171/$AH$235),"-",AH171/$AH$235)</f>
        <v>3.7597498203675085E-3</v>
      </c>
    </row>
    <row r="172" spans="1:130" s="11" customFormat="1" ht="24.75" customHeight="1" outlineLevel="1" x14ac:dyDescent="0.25">
      <c r="A172" s="23">
        <v>3</v>
      </c>
      <c r="B172" s="5"/>
      <c r="C172" s="5" t="s">
        <v>1601</v>
      </c>
      <c r="D172" s="162">
        <v>44797</v>
      </c>
      <c r="E172" s="44" t="s">
        <v>1602</v>
      </c>
      <c r="F172" s="74" t="s">
        <v>1395</v>
      </c>
      <c r="G172" s="176" t="s">
        <v>1258</v>
      </c>
      <c r="H172" s="171"/>
      <c r="I172" s="171"/>
      <c r="J172" s="629"/>
      <c r="K172" s="76">
        <v>11340000</v>
      </c>
      <c r="L172" s="78"/>
      <c r="M172" s="546"/>
      <c r="N172" s="551"/>
      <c r="O172" s="5"/>
      <c r="P172" s="5"/>
      <c r="Q172" s="5"/>
      <c r="R172" s="312"/>
      <c r="S172" s="310"/>
      <c r="T172" s="310"/>
      <c r="U172" s="29">
        <f t="shared" si="127"/>
        <v>0</v>
      </c>
      <c r="V172" s="28"/>
      <c r="W172" s="28"/>
      <c r="X172" s="28"/>
      <c r="Y172" s="29">
        <f t="shared" si="128"/>
        <v>0</v>
      </c>
      <c r="Z172" s="28"/>
      <c r="AA172" s="28"/>
      <c r="AB172" s="28">
        <v>11340000</v>
      </c>
      <c r="AC172" s="29">
        <f t="shared" si="129"/>
        <v>11340000</v>
      </c>
      <c r="AD172" s="28"/>
      <c r="AE172" s="144"/>
      <c r="AF172" s="28"/>
      <c r="AG172" s="29">
        <f t="shared" si="130"/>
        <v>0</v>
      </c>
      <c r="AH172" s="29">
        <f t="shared" si="131"/>
        <v>11340000</v>
      </c>
      <c r="AI172" s="109">
        <f t="shared" si="132"/>
        <v>0.22950819672131148</v>
      </c>
      <c r="AJ172" s="109">
        <f t="shared" si="133"/>
        <v>3.5090998323430082E-3</v>
      </c>
    </row>
    <row r="173" spans="1:130" s="11" customFormat="1" ht="24.75" customHeight="1" outlineLevel="1" x14ac:dyDescent="0.25">
      <c r="A173" s="23">
        <v>4</v>
      </c>
      <c r="B173" s="23"/>
      <c r="C173" s="5" t="s">
        <v>1603</v>
      </c>
      <c r="D173" s="162">
        <v>44810</v>
      </c>
      <c r="E173" s="44" t="s">
        <v>1604</v>
      </c>
      <c r="F173" s="74" t="s">
        <v>1395</v>
      </c>
      <c r="G173" s="176" t="s">
        <v>1258</v>
      </c>
      <c r="H173" s="33"/>
      <c r="I173" s="33"/>
      <c r="J173" s="664"/>
      <c r="K173" s="76">
        <v>11340000</v>
      </c>
      <c r="L173" s="78"/>
      <c r="M173" s="28"/>
      <c r="N173" s="288"/>
      <c r="O173" s="67"/>
      <c r="P173" s="74"/>
      <c r="Q173" s="74"/>
      <c r="R173" s="95"/>
      <c r="S173" s="28"/>
      <c r="T173" s="28"/>
      <c r="U173" s="29">
        <f t="shared" si="127"/>
        <v>0</v>
      </c>
      <c r="V173" s="28"/>
      <c r="W173" s="28"/>
      <c r="X173" s="28"/>
      <c r="Y173" s="29">
        <f t="shared" si="128"/>
        <v>0</v>
      </c>
      <c r="Z173" s="28"/>
      <c r="AA173" s="28"/>
      <c r="AB173" s="28">
        <v>11340000</v>
      </c>
      <c r="AC173" s="29">
        <f t="shared" ref="AC173" si="134">SUM(Z173:AB173)</f>
        <v>11340000</v>
      </c>
      <c r="AD173" s="28"/>
      <c r="AE173" s="144"/>
      <c r="AF173" s="28"/>
      <c r="AG173" s="29">
        <f t="shared" ref="AG173" si="135">SUM(AD173:AF173)</f>
        <v>0</v>
      </c>
      <c r="AH173" s="29">
        <f t="shared" si="126"/>
        <v>11340000</v>
      </c>
      <c r="AI173" s="109">
        <f t="shared" si="132"/>
        <v>0.22950819672131148</v>
      </c>
      <c r="AJ173" s="109">
        <f>IF(ISERROR(AH173/$AH$235),"-",AH173/$AH$235)</f>
        <v>3.5090998323430082E-3</v>
      </c>
    </row>
    <row r="174" spans="1:130" s="232" customFormat="1" ht="12.75" customHeight="1" x14ac:dyDescent="0.25">
      <c r="A174" s="577" t="s">
        <v>67</v>
      </c>
      <c r="B174" s="577"/>
      <c r="C174" s="577"/>
      <c r="D174" s="577"/>
      <c r="E174" s="577"/>
      <c r="F174" s="577"/>
      <c r="G174" s="577"/>
      <c r="H174" s="577"/>
      <c r="I174" s="577"/>
      <c r="J174" s="222">
        <f>+J169</f>
        <v>49410000</v>
      </c>
      <c r="K174" s="222">
        <f>+SUM(K170:K173)</f>
        <v>49410000</v>
      </c>
      <c r="L174" s="528"/>
      <c r="M174" s="222">
        <f>SUM(M170:M173)</f>
        <v>0</v>
      </c>
      <c r="N174" s="222">
        <f>SUM(N170:N173)</f>
        <v>0</v>
      </c>
      <c r="O174" s="231">
        <f>SUM(O170:O173)</f>
        <v>0</v>
      </c>
      <c r="P174" s="304"/>
      <c r="Q174" s="305"/>
      <c r="R174" s="222">
        <f t="shared" ref="R174:AH174" si="136">SUM(R170:R173)</f>
        <v>0</v>
      </c>
      <c r="S174" s="222">
        <f t="shared" si="136"/>
        <v>0</v>
      </c>
      <c r="T174" s="222">
        <f t="shared" si="136"/>
        <v>0</v>
      </c>
      <c r="U174" s="222">
        <f t="shared" si="136"/>
        <v>0</v>
      </c>
      <c r="V174" s="222">
        <f t="shared" si="136"/>
        <v>0</v>
      </c>
      <c r="W174" s="222">
        <f t="shared" si="136"/>
        <v>0</v>
      </c>
      <c r="X174" s="222">
        <f t="shared" si="136"/>
        <v>0</v>
      </c>
      <c r="Y174" s="222">
        <f t="shared" si="136"/>
        <v>0</v>
      </c>
      <c r="Z174" s="222">
        <f t="shared" si="136"/>
        <v>0</v>
      </c>
      <c r="AA174" s="222">
        <f t="shared" si="136"/>
        <v>0</v>
      </c>
      <c r="AB174" s="222">
        <f>SUM(AB170:AB173)</f>
        <v>34830000</v>
      </c>
      <c r="AC174" s="222">
        <f t="shared" si="136"/>
        <v>34830000</v>
      </c>
      <c r="AD174" s="222">
        <f t="shared" si="136"/>
        <v>0</v>
      </c>
      <c r="AE174" s="222">
        <f t="shared" si="136"/>
        <v>0</v>
      </c>
      <c r="AF174" s="222">
        <f t="shared" si="136"/>
        <v>14580000</v>
      </c>
      <c r="AG174" s="222">
        <f t="shared" si="136"/>
        <v>14580000</v>
      </c>
      <c r="AH174" s="222">
        <f t="shared" si="136"/>
        <v>49410000</v>
      </c>
      <c r="AI174" s="230">
        <f>IF(ISERROR(AH174/J174),0,AH174/J174)</f>
        <v>1</v>
      </c>
      <c r="AJ174" s="230">
        <f>IF(ISERROR(AH174/$AH$235),0,AH174/$AH$235)</f>
        <v>1.5289649269494535E-2</v>
      </c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</row>
    <row r="175" spans="1:130" ht="12.75" customHeight="1" x14ac:dyDescent="0.25">
      <c r="A175" s="668" t="s">
        <v>68</v>
      </c>
      <c r="B175" s="668"/>
      <c r="C175" s="668"/>
      <c r="D175" s="668"/>
      <c r="E175" s="668"/>
      <c r="F175" s="16"/>
      <c r="G175" s="5"/>
      <c r="H175" s="17"/>
      <c r="I175" s="17"/>
      <c r="J175" s="628"/>
      <c r="K175" s="7"/>
      <c r="L175" s="18"/>
      <c r="M175" s="19"/>
      <c r="N175" s="19"/>
      <c r="O175" s="314"/>
      <c r="P175" s="5"/>
      <c r="Q175" s="20"/>
      <c r="R175" s="141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108"/>
      <c r="AJ175" s="108"/>
    </row>
    <row r="176" spans="1:130" ht="24.75" customHeight="1" x14ac:dyDescent="0.25">
      <c r="A176" s="23">
        <v>1</v>
      </c>
      <c r="B176" s="23"/>
      <c r="C176" s="160"/>
      <c r="D176" s="33"/>
      <c r="E176" s="74"/>
      <c r="F176" s="16"/>
      <c r="G176" s="5"/>
      <c r="H176" s="17"/>
      <c r="I176" s="17"/>
      <c r="J176" s="664"/>
      <c r="K176" s="7"/>
      <c r="L176" s="313"/>
      <c r="M176" s="19"/>
      <c r="N176" s="19"/>
      <c r="O176" s="314"/>
      <c r="P176" s="5"/>
      <c r="Q176" s="20"/>
      <c r="R176" s="141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130" s="232" customFormat="1" ht="12.75" customHeight="1" x14ac:dyDescent="0.25">
      <c r="A177" s="577" t="s">
        <v>69</v>
      </c>
      <c r="B177" s="577"/>
      <c r="C177" s="577"/>
      <c r="D177" s="577"/>
      <c r="E177" s="577"/>
      <c r="F177" s="577"/>
      <c r="G177" s="577"/>
      <c r="H177" s="577"/>
      <c r="I177" s="577"/>
      <c r="J177" s="222">
        <f>+J175</f>
        <v>0</v>
      </c>
      <c r="K177" s="295">
        <f>+K176</f>
        <v>0</v>
      </c>
      <c r="L177" s="553"/>
      <c r="M177" s="222">
        <f>+M176</f>
        <v>0</v>
      </c>
      <c r="N177" s="222">
        <f t="shared" ref="N177:O177" si="137">+N176</f>
        <v>0</v>
      </c>
      <c r="O177" s="222">
        <f t="shared" si="137"/>
        <v>0</v>
      </c>
      <c r="P177" s="249"/>
      <c r="Q177" s="539"/>
      <c r="R177" s="222" t="e">
        <f>SUM(#REF!)</f>
        <v>#REF!</v>
      </c>
      <c r="S177" s="222" t="e">
        <f>SUM(#REF!)</f>
        <v>#REF!</v>
      </c>
      <c r="T177" s="222" t="e">
        <f>SUM(#REF!)</f>
        <v>#REF!</v>
      </c>
      <c r="U177" s="222">
        <f t="shared" ref="U177" si="138">+U176</f>
        <v>0</v>
      </c>
      <c r="V177" s="222">
        <f t="shared" ref="V177" si="139">+V176</f>
        <v>0</v>
      </c>
      <c r="W177" s="222">
        <f t="shared" ref="W177" si="140">+W176</f>
        <v>0</v>
      </c>
      <c r="X177" s="222">
        <f t="shared" ref="X177" si="141">+X176</f>
        <v>0</v>
      </c>
      <c r="Y177" s="222">
        <f t="shared" ref="Y177" si="142">+Y176</f>
        <v>0</v>
      </c>
      <c r="Z177" s="222">
        <f t="shared" ref="Z177" si="143">+Z176</f>
        <v>0</v>
      </c>
      <c r="AA177" s="222">
        <f t="shared" ref="AA177" si="144">+AA176</f>
        <v>0</v>
      </c>
      <c r="AB177" s="222">
        <f>+AB176</f>
        <v>0</v>
      </c>
      <c r="AC177" s="222">
        <f t="shared" ref="AC177" si="145">+AC176</f>
        <v>0</v>
      </c>
      <c r="AD177" s="222">
        <f t="shared" ref="AD177" si="146">+AD176</f>
        <v>0</v>
      </c>
      <c r="AE177" s="222">
        <f t="shared" ref="AE177" si="147">+AE176</f>
        <v>0</v>
      </c>
      <c r="AF177" s="222">
        <f t="shared" ref="AF177" si="148">+AF176</f>
        <v>0</v>
      </c>
      <c r="AG177" s="222">
        <f t="shared" ref="AG177" si="149">+AG176</f>
        <v>0</v>
      </c>
      <c r="AH177" s="222">
        <f t="shared" ref="AH177" si="150">+AH176</f>
        <v>0</v>
      </c>
      <c r="AI177" s="230">
        <f>IF(ISERROR(AH177/J177),0,AH177/J177)</f>
        <v>0</v>
      </c>
      <c r="AJ177" s="230">
        <f>IF(ISERROR(AH177/$AH$235),0,AH177/$AH$235)</f>
        <v>0</v>
      </c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</row>
    <row r="178" spans="1:130" ht="12.75" customHeight="1" x14ac:dyDescent="0.25">
      <c r="A178" s="668" t="s">
        <v>70</v>
      </c>
      <c r="B178" s="668"/>
      <c r="C178" s="668"/>
      <c r="D178" s="668"/>
      <c r="E178" s="668"/>
      <c r="F178" s="16"/>
      <c r="G178" s="5"/>
      <c r="H178" s="17"/>
      <c r="I178" s="17"/>
      <c r="J178" s="703">
        <v>127260000</v>
      </c>
      <c r="K178" s="83"/>
      <c r="L178" s="18"/>
      <c r="M178" s="294"/>
      <c r="N178" s="19"/>
      <c r="O178" s="19"/>
      <c r="P178" s="151"/>
      <c r="Q178" s="264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108"/>
      <c r="AJ178" s="108"/>
    </row>
    <row r="179" spans="1:130" s="11" customFormat="1" ht="24.75" customHeight="1" outlineLevel="1" x14ac:dyDescent="0.25">
      <c r="A179" s="23">
        <v>1</v>
      </c>
      <c r="B179" s="23"/>
      <c r="C179" s="5" t="s">
        <v>1605</v>
      </c>
      <c r="D179" s="162">
        <v>44827</v>
      </c>
      <c r="E179" s="44" t="s">
        <v>1606</v>
      </c>
      <c r="F179" s="74" t="s">
        <v>1395</v>
      </c>
      <c r="G179" s="176" t="s">
        <v>1258</v>
      </c>
      <c r="H179" s="33"/>
      <c r="I179" s="33"/>
      <c r="J179" s="676"/>
      <c r="K179" s="259">
        <v>12150000</v>
      </c>
      <c r="L179" s="384"/>
      <c r="M179" s="95"/>
      <c r="N179" s="28"/>
      <c r="O179" s="288"/>
      <c r="P179" s="74"/>
      <c r="Q179" s="74"/>
      <c r="R179" s="95"/>
      <c r="S179" s="28"/>
      <c r="T179" s="28"/>
      <c r="U179" s="29">
        <f>SUM(R179:T179)</f>
        <v>0</v>
      </c>
      <c r="V179" s="28"/>
      <c r="W179" s="28"/>
      <c r="X179" s="28"/>
      <c r="Y179" s="29">
        <f>SUM(V179:X179)</f>
        <v>0</v>
      </c>
      <c r="Z179" s="28"/>
      <c r="AA179" s="28"/>
      <c r="AB179" s="76">
        <v>12150000</v>
      </c>
      <c r="AC179" s="29">
        <f>SUM(Z179:AB179)</f>
        <v>12150000</v>
      </c>
      <c r="AD179" s="28"/>
      <c r="AE179" s="143"/>
      <c r="AF179" s="28"/>
      <c r="AG179" s="29">
        <f>SUM(AD179:AF179)</f>
        <v>0</v>
      </c>
      <c r="AH179" s="29">
        <f t="shared" ref="AH179" si="151">SUM(U179,Y179,AC179,AG179)</f>
        <v>12150000</v>
      </c>
      <c r="AI179" s="109">
        <f>IF(ISERROR(AH179/$J$178),0,AH179/$J$178)</f>
        <v>9.5473833097595467E-2</v>
      </c>
      <c r="AJ179" s="109">
        <f>IF(ISERROR(AH179/$AH$235),"-",AH179/$AH$235)</f>
        <v>3.7597498203675085E-3</v>
      </c>
    </row>
    <row r="180" spans="1:130" s="11" customFormat="1" ht="24.75" customHeight="1" outlineLevel="1" x14ac:dyDescent="0.25">
      <c r="A180" s="23">
        <v>2</v>
      </c>
      <c r="B180" s="23"/>
      <c r="C180" s="5" t="s">
        <v>1543</v>
      </c>
      <c r="D180" s="162">
        <v>44831</v>
      </c>
      <c r="E180" s="44" t="s">
        <v>1607</v>
      </c>
      <c r="F180" s="74" t="s">
        <v>1395</v>
      </c>
      <c r="G180" s="176" t="s">
        <v>1258</v>
      </c>
      <c r="H180" s="33"/>
      <c r="I180" s="33"/>
      <c r="J180" s="676"/>
      <c r="K180" s="259">
        <v>7200000</v>
      </c>
      <c r="L180" s="384"/>
      <c r="M180" s="95"/>
      <c r="N180" s="28"/>
      <c r="O180" s="288"/>
      <c r="P180" s="74"/>
      <c r="Q180" s="74"/>
      <c r="R180" s="95"/>
      <c r="S180" s="28"/>
      <c r="T180" s="28"/>
      <c r="U180" s="29">
        <f t="shared" ref="U180:U190" si="152">SUM(R180:T180)</f>
        <v>0</v>
      </c>
      <c r="V180" s="28"/>
      <c r="W180" s="28"/>
      <c r="X180" s="28"/>
      <c r="Y180" s="29">
        <f t="shared" ref="Y180:Y190" si="153">SUM(V180:X180)</f>
        <v>0</v>
      </c>
      <c r="Z180" s="28"/>
      <c r="AA180" s="28"/>
      <c r="AB180" s="76">
        <v>7200000</v>
      </c>
      <c r="AC180" s="29">
        <f t="shared" ref="AC180:AC188" si="154">SUM(Z180:AB180)</f>
        <v>7200000</v>
      </c>
      <c r="AD180" s="28"/>
      <c r="AE180" s="143"/>
      <c r="AF180" s="28"/>
      <c r="AG180" s="29">
        <f t="shared" ref="AG180:AG190" si="155">SUM(AD180:AF180)</f>
        <v>0</v>
      </c>
      <c r="AH180" s="29">
        <f t="shared" ref="AH180:AH190" si="156">SUM(U180,Y180,AC180,AG180)</f>
        <v>7200000</v>
      </c>
      <c r="AI180" s="109">
        <f t="shared" ref="AI180:AI188" si="157">IF(ISERROR(AH180/$J$178),0,AH180/$J$178)</f>
        <v>5.6577086280056574E-2</v>
      </c>
      <c r="AJ180" s="109">
        <f t="shared" ref="AJ180:AJ188" si="158">IF(ISERROR(AH180/$AH$235),"-",AH180/$AH$235)</f>
        <v>2.2279998935511164E-3</v>
      </c>
    </row>
    <row r="181" spans="1:130" s="11" customFormat="1" ht="24.75" customHeight="1" outlineLevel="1" x14ac:dyDescent="0.25">
      <c r="A181" s="23">
        <v>3</v>
      </c>
      <c r="B181" s="23"/>
      <c r="C181" s="5" t="s">
        <v>1524</v>
      </c>
      <c r="D181" s="162">
        <v>44831</v>
      </c>
      <c r="E181" s="44" t="s">
        <v>1608</v>
      </c>
      <c r="F181" s="74" t="s">
        <v>1395</v>
      </c>
      <c r="G181" s="176" t="s">
        <v>1258</v>
      </c>
      <c r="H181" s="33"/>
      <c r="I181" s="33"/>
      <c r="J181" s="676"/>
      <c r="K181" s="259">
        <v>10530000</v>
      </c>
      <c r="L181" s="384"/>
      <c r="M181" s="95"/>
      <c r="N181" s="28"/>
      <c r="O181" s="288"/>
      <c r="P181" s="74"/>
      <c r="Q181" s="74"/>
      <c r="R181" s="95"/>
      <c r="S181" s="28"/>
      <c r="T181" s="28"/>
      <c r="U181" s="29">
        <f t="shared" si="152"/>
        <v>0</v>
      </c>
      <c r="V181" s="28"/>
      <c r="W181" s="28"/>
      <c r="X181" s="28"/>
      <c r="Y181" s="29">
        <f t="shared" si="153"/>
        <v>0</v>
      </c>
      <c r="Z181" s="28"/>
      <c r="AA181" s="28"/>
      <c r="AB181" s="76">
        <v>10530000</v>
      </c>
      <c r="AC181" s="29">
        <f t="shared" si="154"/>
        <v>10530000</v>
      </c>
      <c r="AD181" s="28"/>
      <c r="AE181" s="143"/>
      <c r="AF181" s="28"/>
      <c r="AG181" s="29">
        <f t="shared" si="155"/>
        <v>0</v>
      </c>
      <c r="AH181" s="29">
        <f t="shared" si="156"/>
        <v>10530000</v>
      </c>
      <c r="AI181" s="109">
        <f t="shared" si="157"/>
        <v>8.2743988684582742E-2</v>
      </c>
      <c r="AJ181" s="109">
        <f t="shared" si="158"/>
        <v>3.2584498443185075E-3</v>
      </c>
    </row>
    <row r="182" spans="1:130" s="11" customFormat="1" ht="24.75" customHeight="1" outlineLevel="1" x14ac:dyDescent="0.25">
      <c r="A182" s="23">
        <v>4</v>
      </c>
      <c r="B182" s="23"/>
      <c r="C182" s="5" t="s">
        <v>1609</v>
      </c>
      <c r="D182" s="162">
        <v>44827</v>
      </c>
      <c r="E182" s="44" t="s">
        <v>1610</v>
      </c>
      <c r="F182" s="74" t="s">
        <v>1395</v>
      </c>
      <c r="G182" s="176" t="s">
        <v>1258</v>
      </c>
      <c r="H182" s="33"/>
      <c r="I182" s="33"/>
      <c r="J182" s="676"/>
      <c r="K182" s="259">
        <v>7200000</v>
      </c>
      <c r="L182" s="384"/>
      <c r="M182" s="95"/>
      <c r="N182" s="28"/>
      <c r="O182" s="288"/>
      <c r="P182" s="74"/>
      <c r="Q182" s="74"/>
      <c r="R182" s="95"/>
      <c r="S182" s="28"/>
      <c r="T182" s="28"/>
      <c r="U182" s="29">
        <f t="shared" si="152"/>
        <v>0</v>
      </c>
      <c r="V182" s="28"/>
      <c r="W182" s="28"/>
      <c r="X182" s="28"/>
      <c r="Y182" s="29">
        <f t="shared" si="153"/>
        <v>0</v>
      </c>
      <c r="Z182" s="28"/>
      <c r="AA182" s="28"/>
      <c r="AB182" s="76">
        <v>7200000</v>
      </c>
      <c r="AC182" s="29">
        <f t="shared" si="154"/>
        <v>7200000</v>
      </c>
      <c r="AD182" s="28"/>
      <c r="AE182" s="143"/>
      <c r="AF182" s="28"/>
      <c r="AG182" s="29">
        <f t="shared" si="155"/>
        <v>0</v>
      </c>
      <c r="AH182" s="29">
        <f t="shared" si="156"/>
        <v>7200000</v>
      </c>
      <c r="AI182" s="109">
        <f t="shared" si="157"/>
        <v>5.6577086280056574E-2</v>
      </c>
      <c r="AJ182" s="109">
        <f t="shared" si="158"/>
        <v>2.2279998935511164E-3</v>
      </c>
    </row>
    <row r="183" spans="1:130" s="11" customFormat="1" ht="24.75" customHeight="1" outlineLevel="1" x14ac:dyDescent="0.25">
      <c r="A183" s="23">
        <v>5</v>
      </c>
      <c r="B183" s="23"/>
      <c r="C183" s="5" t="s">
        <v>1611</v>
      </c>
      <c r="D183" s="162">
        <v>44827</v>
      </c>
      <c r="E183" s="44" t="s">
        <v>1612</v>
      </c>
      <c r="F183" s="74" t="s">
        <v>1395</v>
      </c>
      <c r="G183" s="176" t="s">
        <v>1258</v>
      </c>
      <c r="H183" s="33"/>
      <c r="I183" s="33"/>
      <c r="J183" s="676"/>
      <c r="K183" s="259">
        <v>10800000</v>
      </c>
      <c r="L183" s="384"/>
      <c r="M183" s="95"/>
      <c r="N183" s="28"/>
      <c r="O183" s="288"/>
      <c r="P183" s="74"/>
      <c r="Q183" s="74"/>
      <c r="R183" s="95"/>
      <c r="S183" s="28"/>
      <c r="T183" s="28"/>
      <c r="U183" s="29">
        <f t="shared" si="152"/>
        <v>0</v>
      </c>
      <c r="V183" s="28"/>
      <c r="W183" s="28"/>
      <c r="X183" s="28"/>
      <c r="Y183" s="29">
        <f t="shared" si="153"/>
        <v>0</v>
      </c>
      <c r="Z183" s="28"/>
      <c r="AA183" s="28"/>
      <c r="AB183" s="76">
        <v>10800000</v>
      </c>
      <c r="AC183" s="29">
        <f t="shared" si="154"/>
        <v>10800000</v>
      </c>
      <c r="AD183" s="28"/>
      <c r="AE183" s="143"/>
      <c r="AF183" s="28"/>
      <c r="AG183" s="29">
        <f t="shared" si="155"/>
        <v>0</v>
      </c>
      <c r="AH183" s="29">
        <f t="shared" si="156"/>
        <v>10800000</v>
      </c>
      <c r="AI183" s="109">
        <f t="shared" si="157"/>
        <v>8.4865629420084868E-2</v>
      </c>
      <c r="AJ183" s="109">
        <f t="shared" si="158"/>
        <v>3.3419998403266741E-3</v>
      </c>
    </row>
    <row r="184" spans="1:130" s="11" customFormat="1" ht="24.75" customHeight="1" outlineLevel="1" x14ac:dyDescent="0.25">
      <c r="A184" s="23">
        <v>6</v>
      </c>
      <c r="B184" s="23"/>
      <c r="C184" s="5" t="s">
        <v>1613</v>
      </c>
      <c r="D184" s="162">
        <v>44827</v>
      </c>
      <c r="E184" s="44" t="s">
        <v>1614</v>
      </c>
      <c r="F184" s="74" t="s">
        <v>1395</v>
      </c>
      <c r="G184" s="176" t="s">
        <v>1258</v>
      </c>
      <c r="H184" s="33"/>
      <c r="I184" s="33"/>
      <c r="J184" s="676"/>
      <c r="K184" s="259">
        <v>10530000</v>
      </c>
      <c r="L184" s="384"/>
      <c r="M184" s="95"/>
      <c r="N184" s="28"/>
      <c r="O184" s="288"/>
      <c r="P184" s="74"/>
      <c r="Q184" s="74"/>
      <c r="R184" s="95"/>
      <c r="S184" s="28"/>
      <c r="T184" s="28"/>
      <c r="U184" s="29">
        <f t="shared" si="152"/>
        <v>0</v>
      </c>
      <c r="V184" s="28"/>
      <c r="W184" s="28"/>
      <c r="X184" s="28"/>
      <c r="Y184" s="29">
        <f t="shared" si="153"/>
        <v>0</v>
      </c>
      <c r="Z184" s="28"/>
      <c r="AA184" s="28"/>
      <c r="AB184" s="76">
        <v>10530000</v>
      </c>
      <c r="AC184" s="29">
        <f t="shared" si="154"/>
        <v>10530000</v>
      </c>
      <c r="AD184" s="28"/>
      <c r="AE184" s="143"/>
      <c r="AF184" s="28"/>
      <c r="AG184" s="29">
        <f t="shared" si="155"/>
        <v>0</v>
      </c>
      <c r="AH184" s="29">
        <f t="shared" si="156"/>
        <v>10530000</v>
      </c>
      <c r="AI184" s="109">
        <f t="shared" si="157"/>
        <v>8.2743988684582742E-2</v>
      </c>
      <c r="AJ184" s="109">
        <f t="shared" si="158"/>
        <v>3.2584498443185075E-3</v>
      </c>
    </row>
    <row r="185" spans="1:130" s="11" customFormat="1" ht="24.75" customHeight="1" outlineLevel="1" x14ac:dyDescent="0.25">
      <c r="A185" s="23">
        <v>7</v>
      </c>
      <c r="B185" s="23"/>
      <c r="C185" s="5" t="s">
        <v>1615</v>
      </c>
      <c r="D185" s="162">
        <v>44827</v>
      </c>
      <c r="E185" s="44" t="s">
        <v>1616</v>
      </c>
      <c r="F185" s="74" t="s">
        <v>1395</v>
      </c>
      <c r="G185" s="176" t="s">
        <v>1258</v>
      </c>
      <c r="H185" s="33"/>
      <c r="I185" s="33"/>
      <c r="J185" s="676"/>
      <c r="K185" s="259">
        <v>10800000</v>
      </c>
      <c r="L185" s="384"/>
      <c r="M185" s="95"/>
      <c r="N185" s="28"/>
      <c r="O185" s="288"/>
      <c r="P185" s="74"/>
      <c r="Q185" s="74"/>
      <c r="R185" s="95"/>
      <c r="S185" s="28"/>
      <c r="T185" s="28"/>
      <c r="U185" s="29">
        <f t="shared" si="152"/>
        <v>0</v>
      </c>
      <c r="V185" s="28"/>
      <c r="W185" s="28"/>
      <c r="X185" s="28"/>
      <c r="Y185" s="29">
        <f t="shared" si="153"/>
        <v>0</v>
      </c>
      <c r="Z185" s="28"/>
      <c r="AA185" s="28"/>
      <c r="AB185" s="76">
        <v>10800000</v>
      </c>
      <c r="AC185" s="29">
        <f t="shared" si="154"/>
        <v>10800000</v>
      </c>
      <c r="AD185" s="28"/>
      <c r="AE185" s="143"/>
      <c r="AF185" s="28"/>
      <c r="AG185" s="29">
        <f t="shared" si="155"/>
        <v>0</v>
      </c>
      <c r="AH185" s="29">
        <f t="shared" si="156"/>
        <v>10800000</v>
      </c>
      <c r="AI185" s="109">
        <f t="shared" si="157"/>
        <v>8.4865629420084868E-2</v>
      </c>
      <c r="AJ185" s="109">
        <f t="shared" si="158"/>
        <v>3.3419998403266741E-3</v>
      </c>
    </row>
    <row r="186" spans="1:130" s="11" customFormat="1" ht="24.75" customHeight="1" outlineLevel="1" x14ac:dyDescent="0.25">
      <c r="A186" s="23">
        <v>8</v>
      </c>
      <c r="B186" s="23"/>
      <c r="C186" s="5" t="s">
        <v>1617</v>
      </c>
      <c r="D186" s="162">
        <v>44827</v>
      </c>
      <c r="E186" s="44" t="s">
        <v>1618</v>
      </c>
      <c r="F186" s="74" t="s">
        <v>1395</v>
      </c>
      <c r="G186" s="176" t="s">
        <v>1258</v>
      </c>
      <c r="H186" s="33"/>
      <c r="I186" s="33"/>
      <c r="J186" s="676"/>
      <c r="K186" s="259">
        <v>7200000</v>
      </c>
      <c r="L186" s="384"/>
      <c r="M186" s="95"/>
      <c r="N186" s="28"/>
      <c r="O186" s="288"/>
      <c r="P186" s="74"/>
      <c r="Q186" s="74"/>
      <c r="R186" s="95"/>
      <c r="S186" s="28"/>
      <c r="T186" s="28"/>
      <c r="U186" s="29">
        <f t="shared" si="152"/>
        <v>0</v>
      </c>
      <c r="V186" s="28"/>
      <c r="W186" s="28"/>
      <c r="X186" s="28"/>
      <c r="Y186" s="29">
        <f t="shared" si="153"/>
        <v>0</v>
      </c>
      <c r="Z186" s="28"/>
      <c r="AA186" s="28"/>
      <c r="AB186" s="76">
        <v>7200000</v>
      </c>
      <c r="AC186" s="29">
        <f t="shared" si="154"/>
        <v>7200000</v>
      </c>
      <c r="AD186" s="28"/>
      <c r="AE186" s="143"/>
      <c r="AF186" s="28"/>
      <c r="AG186" s="29">
        <f t="shared" si="155"/>
        <v>0</v>
      </c>
      <c r="AH186" s="29">
        <f t="shared" si="156"/>
        <v>7200000</v>
      </c>
      <c r="AI186" s="109">
        <f t="shared" si="157"/>
        <v>5.6577086280056574E-2</v>
      </c>
      <c r="AJ186" s="109">
        <f t="shared" si="158"/>
        <v>2.2279998935511164E-3</v>
      </c>
    </row>
    <row r="187" spans="1:130" s="11" customFormat="1" ht="24.75" customHeight="1" outlineLevel="1" x14ac:dyDescent="0.25">
      <c r="A187" s="23">
        <v>9</v>
      </c>
      <c r="B187" s="23"/>
      <c r="C187" s="5" t="s">
        <v>1619</v>
      </c>
      <c r="D187" s="162">
        <v>44827</v>
      </c>
      <c r="E187" s="44" t="s">
        <v>1620</v>
      </c>
      <c r="F187" s="74" t="s">
        <v>1395</v>
      </c>
      <c r="G187" s="176" t="s">
        <v>1258</v>
      </c>
      <c r="H187" s="33"/>
      <c r="I187" s="33"/>
      <c r="J187" s="676"/>
      <c r="K187" s="259">
        <v>17010000</v>
      </c>
      <c r="L187" s="385"/>
      <c r="M187" s="95"/>
      <c r="N187" s="335"/>
      <c r="O187" s="345"/>
      <c r="P187" s="347"/>
      <c r="Q187" s="347"/>
      <c r="R187" s="95"/>
      <c r="S187" s="28"/>
      <c r="T187" s="28"/>
      <c r="U187" s="29">
        <f t="shared" si="152"/>
        <v>0</v>
      </c>
      <c r="V187" s="28"/>
      <c r="W187" s="28"/>
      <c r="X187" s="28"/>
      <c r="Y187" s="29">
        <f t="shared" si="153"/>
        <v>0</v>
      </c>
      <c r="Z187" s="28"/>
      <c r="AA187" s="28"/>
      <c r="AB187" s="76">
        <v>17010000</v>
      </c>
      <c r="AC187" s="29">
        <f t="shared" si="154"/>
        <v>17010000</v>
      </c>
      <c r="AD187" s="335"/>
      <c r="AE187" s="336"/>
      <c r="AF187" s="335"/>
      <c r="AG187" s="338">
        <f t="shared" si="155"/>
        <v>0</v>
      </c>
      <c r="AH187" s="29">
        <f t="shared" si="156"/>
        <v>17010000</v>
      </c>
      <c r="AI187" s="109">
        <f t="shared" si="157"/>
        <v>0.13366336633663367</v>
      </c>
      <c r="AJ187" s="109">
        <f t="shared" si="158"/>
        <v>5.2636497485145121E-3</v>
      </c>
    </row>
    <row r="188" spans="1:130" s="11" customFormat="1" ht="24.75" customHeight="1" outlineLevel="1" x14ac:dyDescent="0.25">
      <c r="A188" s="23">
        <v>10</v>
      </c>
      <c r="B188" s="23"/>
      <c r="C188" s="5" t="s">
        <v>1621</v>
      </c>
      <c r="D188" s="171">
        <v>44827</v>
      </c>
      <c r="E188" s="44" t="s">
        <v>1622</v>
      </c>
      <c r="F188" s="74" t="s">
        <v>1395</v>
      </c>
      <c r="G188" s="176" t="s">
        <v>1258</v>
      </c>
      <c r="H188" s="33"/>
      <c r="I188" s="33"/>
      <c r="J188" s="676"/>
      <c r="K188" s="259">
        <v>11520000</v>
      </c>
      <c r="L188" s="386"/>
      <c r="M188" s="388"/>
      <c r="N188" s="261"/>
      <c r="O188" s="261"/>
      <c r="P188" s="262"/>
      <c r="Q188" s="262"/>
      <c r="R188" s="95"/>
      <c r="S188" s="28"/>
      <c r="T188" s="28"/>
      <c r="U188" s="29">
        <f t="shared" si="152"/>
        <v>0</v>
      </c>
      <c r="V188" s="28"/>
      <c r="W188" s="28"/>
      <c r="X188" s="28"/>
      <c r="Y188" s="29">
        <f t="shared" si="153"/>
        <v>0</v>
      </c>
      <c r="Z188" s="28"/>
      <c r="AA188" s="28"/>
      <c r="AB188" s="76">
        <v>11520000</v>
      </c>
      <c r="AC188" s="266">
        <f t="shared" si="154"/>
        <v>11520000</v>
      </c>
      <c r="AD188" s="261"/>
      <c r="AE188" s="379"/>
      <c r="AF188" s="261"/>
      <c r="AG188" s="340">
        <f t="shared" si="155"/>
        <v>0</v>
      </c>
      <c r="AH188" s="149">
        <f t="shared" si="156"/>
        <v>11520000</v>
      </c>
      <c r="AI188" s="109">
        <f t="shared" si="157"/>
        <v>9.0523338048090526E-2</v>
      </c>
      <c r="AJ188" s="109">
        <f t="shared" si="158"/>
        <v>3.564799829681786E-3</v>
      </c>
    </row>
    <row r="189" spans="1:130" s="11" customFormat="1" ht="24.75" customHeight="1" outlineLevel="1" x14ac:dyDescent="0.25">
      <c r="A189" s="23">
        <v>11</v>
      </c>
      <c r="B189" s="23"/>
      <c r="C189" s="5" t="s">
        <v>247</v>
      </c>
      <c r="D189" s="171">
        <v>44840</v>
      </c>
      <c r="E189" s="44" t="s">
        <v>601</v>
      </c>
      <c r="F189" s="74" t="s">
        <v>1395</v>
      </c>
      <c r="G189" s="176" t="s">
        <v>1258</v>
      </c>
      <c r="H189" s="33"/>
      <c r="I189" s="33"/>
      <c r="J189" s="676"/>
      <c r="K189" s="259">
        <v>11520000</v>
      </c>
      <c r="L189" s="386"/>
      <c r="M189" s="388"/>
      <c r="N189" s="261"/>
      <c r="O189" s="261"/>
      <c r="P189" s="262"/>
      <c r="Q189" s="262"/>
      <c r="R189" s="95"/>
      <c r="S189" s="28"/>
      <c r="T189" s="28"/>
      <c r="U189" s="29">
        <f t="shared" si="152"/>
        <v>0</v>
      </c>
      <c r="V189" s="28"/>
      <c r="W189" s="28"/>
      <c r="X189" s="28"/>
      <c r="Y189" s="29">
        <f t="shared" si="153"/>
        <v>0</v>
      </c>
      <c r="Z189" s="28"/>
      <c r="AA189" s="28"/>
      <c r="AB189" s="96"/>
      <c r="AC189" s="266"/>
      <c r="AD189" s="261">
        <v>11520000</v>
      </c>
      <c r="AE189" s="379"/>
      <c r="AF189" s="261"/>
      <c r="AG189" s="340">
        <f t="shared" si="155"/>
        <v>11520000</v>
      </c>
      <c r="AH189" s="149">
        <f t="shared" si="156"/>
        <v>11520000</v>
      </c>
      <c r="AI189" s="109">
        <f t="shared" ref="AI189:AI190" si="159">IF(ISERROR(AH189/$J$178),0,AH189/$J$178)</f>
        <v>9.0523338048090526E-2</v>
      </c>
      <c r="AJ189" s="109">
        <f t="shared" ref="AJ189:AJ190" si="160">IF(ISERROR(AH189/$AH$235),"-",AH189/$AH$235)</f>
        <v>3.564799829681786E-3</v>
      </c>
    </row>
    <row r="190" spans="1:130" s="11" customFormat="1" ht="24.75" customHeight="1" outlineLevel="1" x14ac:dyDescent="0.25">
      <c r="A190" s="23">
        <v>12</v>
      </c>
      <c r="B190" s="23"/>
      <c r="C190" s="5" t="s">
        <v>249</v>
      </c>
      <c r="D190" s="171">
        <v>44846</v>
      </c>
      <c r="E190" s="44" t="s">
        <v>1144</v>
      </c>
      <c r="F190" s="74" t="s">
        <v>1395</v>
      </c>
      <c r="G190" s="176" t="s">
        <v>1258</v>
      </c>
      <c r="H190" s="33"/>
      <c r="I190" s="33"/>
      <c r="J190" s="677"/>
      <c r="K190" s="387">
        <v>10800000</v>
      </c>
      <c r="L190" s="262"/>
      <c r="M190" s="388"/>
      <c r="N190" s="261"/>
      <c r="O190" s="261"/>
      <c r="P190" s="262"/>
      <c r="Q190" s="262"/>
      <c r="R190" s="95"/>
      <c r="S190" s="28"/>
      <c r="T190" s="28"/>
      <c r="U190" s="29">
        <f t="shared" si="152"/>
        <v>0</v>
      </c>
      <c r="V190" s="28"/>
      <c r="W190" s="28"/>
      <c r="X190" s="28"/>
      <c r="Y190" s="29">
        <f t="shared" si="153"/>
        <v>0</v>
      </c>
      <c r="Z190" s="28"/>
      <c r="AA190" s="28"/>
      <c r="AB190" s="96"/>
      <c r="AC190" s="266"/>
      <c r="AD190" s="261">
        <v>10800000</v>
      </c>
      <c r="AE190" s="379"/>
      <c r="AF190" s="261"/>
      <c r="AG190" s="340">
        <f t="shared" si="155"/>
        <v>10800000</v>
      </c>
      <c r="AH190" s="149">
        <f t="shared" si="156"/>
        <v>10800000</v>
      </c>
      <c r="AI190" s="109">
        <f t="shared" si="159"/>
        <v>8.4865629420084868E-2</v>
      </c>
      <c r="AJ190" s="109">
        <f t="shared" si="160"/>
        <v>3.3419998403266741E-3</v>
      </c>
    </row>
    <row r="191" spans="1:130" s="232" customFormat="1" ht="12.75" customHeight="1" x14ac:dyDescent="0.25">
      <c r="A191" s="577" t="s">
        <v>71</v>
      </c>
      <c r="B191" s="577"/>
      <c r="C191" s="577"/>
      <c r="D191" s="577"/>
      <c r="E191" s="577"/>
      <c r="F191" s="577"/>
      <c r="G191" s="577"/>
      <c r="H191" s="577"/>
      <c r="I191" s="577"/>
      <c r="J191" s="222">
        <f>+J178</f>
        <v>127260000</v>
      </c>
      <c r="K191" s="231">
        <f>SUM(K179:K190)</f>
        <v>127260000</v>
      </c>
      <c r="L191" s="530"/>
      <c r="M191" s="222">
        <f>SUM(M179:M179)</f>
        <v>0</v>
      </c>
      <c r="N191" s="231">
        <f>SUM(N179:N179)</f>
        <v>0</v>
      </c>
      <c r="O191" s="231">
        <f>SUM(O179:O179)</f>
        <v>0</v>
      </c>
      <c r="P191" s="249"/>
      <c r="Q191" s="539"/>
      <c r="R191" s="222">
        <f t="shared" ref="R191:AA191" si="161">SUM(R179:R179)</f>
        <v>0</v>
      </c>
      <c r="S191" s="222">
        <f t="shared" si="161"/>
        <v>0</v>
      </c>
      <c r="T191" s="222">
        <f t="shared" si="161"/>
        <v>0</v>
      </c>
      <c r="U191" s="222">
        <f t="shared" si="161"/>
        <v>0</v>
      </c>
      <c r="V191" s="222">
        <f t="shared" si="161"/>
        <v>0</v>
      </c>
      <c r="W191" s="222">
        <f t="shared" si="161"/>
        <v>0</v>
      </c>
      <c r="X191" s="222">
        <f t="shared" si="161"/>
        <v>0</v>
      </c>
      <c r="Y191" s="222">
        <f t="shared" si="161"/>
        <v>0</v>
      </c>
      <c r="Z191" s="222">
        <f t="shared" si="161"/>
        <v>0</v>
      </c>
      <c r="AA191" s="222">
        <f t="shared" si="161"/>
        <v>0</v>
      </c>
      <c r="AB191" s="222">
        <f>SUM(AB179:AB188)</f>
        <v>104940000</v>
      </c>
      <c r="AC191" s="222">
        <f t="shared" ref="AC191:AH191" si="162">SUM(AC179:AC190)</f>
        <v>104940000</v>
      </c>
      <c r="AD191" s="231">
        <f t="shared" si="162"/>
        <v>22320000</v>
      </c>
      <c r="AE191" s="231">
        <f t="shared" si="162"/>
        <v>0</v>
      </c>
      <c r="AF191" s="231">
        <f t="shared" si="162"/>
        <v>0</v>
      </c>
      <c r="AG191" s="231">
        <f t="shared" si="162"/>
        <v>22320000</v>
      </c>
      <c r="AH191" s="222">
        <f t="shared" si="162"/>
        <v>127260000</v>
      </c>
      <c r="AI191" s="230">
        <f>IF(ISERROR(AH191/J191),0,AH191/J191)</f>
        <v>1</v>
      </c>
      <c r="AJ191" s="230">
        <f>IF(ISERROR(AH191/$AH$235),0,AH191/$AH$235)</f>
        <v>3.9379898118515978E-2</v>
      </c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</row>
    <row r="192" spans="1:130" ht="12.75" customHeight="1" x14ac:dyDescent="0.25">
      <c r="A192" s="668" t="s">
        <v>72</v>
      </c>
      <c r="B192" s="668"/>
      <c r="C192" s="668"/>
      <c r="D192" s="668"/>
      <c r="E192" s="668"/>
      <c r="F192" s="16"/>
      <c r="G192" s="5"/>
      <c r="H192" s="17"/>
      <c r="I192" s="17"/>
      <c r="J192" s="628">
        <v>26568000</v>
      </c>
      <c r="K192" s="83"/>
      <c r="L192" s="153"/>
      <c r="M192" s="263"/>
      <c r="N192" s="263"/>
      <c r="O192" s="263"/>
      <c r="P192" s="151"/>
      <c r="Q192" s="264"/>
      <c r="R192" s="83"/>
      <c r="S192" s="83"/>
      <c r="T192" s="83"/>
      <c r="U192" s="83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108"/>
      <c r="AJ192" s="108"/>
    </row>
    <row r="193" spans="1:130" s="11" customFormat="1" ht="24.75" customHeight="1" outlineLevel="1" x14ac:dyDescent="0.25">
      <c r="A193" s="23">
        <v>1</v>
      </c>
      <c r="B193" s="23"/>
      <c r="C193" s="5" t="s">
        <v>1623</v>
      </c>
      <c r="D193" s="138">
        <v>44803</v>
      </c>
      <c r="E193" s="158" t="s">
        <v>613</v>
      </c>
      <c r="F193" s="158" t="s">
        <v>1624</v>
      </c>
      <c r="G193" s="176" t="s">
        <v>1258</v>
      </c>
      <c r="H193" s="33"/>
      <c r="I193" s="33"/>
      <c r="J193" s="676"/>
      <c r="K193" s="259">
        <v>12960000</v>
      </c>
      <c r="L193" s="262"/>
      <c r="M193" s="261"/>
      <c r="N193" s="261"/>
      <c r="O193" s="261"/>
      <c r="P193" s="262"/>
      <c r="Q193" s="262"/>
      <c r="R193" s="261"/>
      <c r="S193" s="261"/>
      <c r="T193" s="261"/>
      <c r="U193" s="340">
        <f>SUM(R193:T193)</f>
        <v>0</v>
      </c>
      <c r="V193" s="95"/>
      <c r="W193" s="28"/>
      <c r="X193" s="28"/>
      <c r="Y193" s="29">
        <f>SUM(V193:X193)</f>
        <v>0</v>
      </c>
      <c r="Z193" s="28"/>
      <c r="AA193" s="28">
        <v>12960000</v>
      </c>
      <c r="AB193" s="28"/>
      <c r="AC193" s="29">
        <f>SUM(Z193:AB193)</f>
        <v>12960000</v>
      </c>
      <c r="AD193" s="28"/>
      <c r="AE193" s="143"/>
      <c r="AF193" s="28"/>
      <c r="AG193" s="29">
        <f>SUM(AD193:AF193)</f>
        <v>0</v>
      </c>
      <c r="AH193" s="29">
        <f t="shared" ref="AH193" si="163">SUM(U193,Y193,AC193,AG193)</f>
        <v>12960000</v>
      </c>
      <c r="AI193" s="109">
        <f>IF(ISERROR(AH193/J192),0,AH193/J192)</f>
        <v>0.48780487804878048</v>
      </c>
      <c r="AJ193" s="109">
        <f>IF(ISERROR(AH193/$AH$235),"-",AH193/$AH$235)</f>
        <v>4.0103998083920091E-3</v>
      </c>
    </row>
    <row r="194" spans="1:130" s="11" customFormat="1" ht="12.75" hidden="1" customHeight="1" outlineLevel="1" x14ac:dyDescent="0.25">
      <c r="A194" s="23">
        <v>2</v>
      </c>
      <c r="B194" s="23"/>
      <c r="C194" s="160"/>
      <c r="D194" s="33"/>
      <c r="E194" s="74"/>
      <c r="F194" s="170"/>
      <c r="G194" s="170"/>
      <c r="H194" s="33"/>
      <c r="I194" s="33"/>
      <c r="J194" s="676"/>
      <c r="K194" s="379"/>
      <c r="L194" s="262"/>
      <c r="M194" s="261"/>
      <c r="N194" s="261"/>
      <c r="O194" s="261"/>
      <c r="P194" s="262"/>
      <c r="Q194" s="262"/>
      <c r="R194" s="261"/>
      <c r="S194" s="261"/>
      <c r="T194" s="261"/>
      <c r="U194" s="340">
        <f t="shared" ref="U194:U196" si="164">SUM(R194:T194)</f>
        <v>0</v>
      </c>
      <c r="V194" s="95"/>
      <c r="W194" s="28"/>
      <c r="X194" s="28"/>
      <c r="Y194" s="29">
        <f t="shared" ref="Y194:Y196" si="165">SUM(V194:X194)</f>
        <v>0</v>
      </c>
      <c r="Z194" s="28"/>
      <c r="AA194" s="28"/>
      <c r="AB194" s="28"/>
      <c r="AC194" s="29">
        <f t="shared" ref="AC194:AC195" si="166">SUM(Z194:AB194)</f>
        <v>0</v>
      </c>
      <c r="AD194" s="28"/>
      <c r="AE194" s="144"/>
      <c r="AF194" s="28"/>
      <c r="AG194" s="29">
        <f t="shared" ref="AG194:AG196" si="167">SUM(AD194:AF194)</f>
        <v>0</v>
      </c>
      <c r="AH194" s="29">
        <f t="shared" ref="AH194:AH196" si="168">SUM(U194,Y194,AC194,AG194)</f>
        <v>0</v>
      </c>
      <c r="AI194" s="109">
        <f t="shared" ref="AI194:AI195" si="169">IF(ISERROR(AH194/J193),0,AH194/J193)</f>
        <v>0</v>
      </c>
      <c r="AJ194" s="109">
        <f t="shared" ref="AJ194:AJ196" si="170">IF(ISERROR(AH194/$AH$235),"-",AH194/$AH$235)</f>
        <v>0</v>
      </c>
    </row>
    <row r="195" spans="1:130" ht="12.75" hidden="1" customHeight="1" outlineLevel="1" x14ac:dyDescent="0.25">
      <c r="A195" s="23">
        <v>3</v>
      </c>
      <c r="B195" s="23"/>
      <c r="C195" s="160"/>
      <c r="D195" s="33"/>
      <c r="E195" s="74"/>
      <c r="F195" s="170"/>
      <c r="G195" s="170"/>
      <c r="H195" s="33"/>
      <c r="I195" s="33"/>
      <c r="J195" s="676"/>
      <c r="K195" s="379"/>
      <c r="L195" s="262"/>
      <c r="M195" s="261"/>
      <c r="N195" s="261"/>
      <c r="O195" s="261"/>
      <c r="P195" s="262"/>
      <c r="Q195" s="262"/>
      <c r="R195" s="261"/>
      <c r="S195" s="261"/>
      <c r="T195" s="261"/>
      <c r="U195" s="340">
        <f t="shared" si="164"/>
        <v>0</v>
      </c>
      <c r="V195" s="95"/>
      <c r="W195" s="28"/>
      <c r="X195" s="28"/>
      <c r="Y195" s="29">
        <f t="shared" si="165"/>
        <v>0</v>
      </c>
      <c r="Z195" s="28"/>
      <c r="AA195" s="28"/>
      <c r="AB195" s="28"/>
      <c r="AC195" s="29">
        <f t="shared" si="166"/>
        <v>0</v>
      </c>
      <c r="AD195" s="28"/>
      <c r="AE195" s="144"/>
      <c r="AF195" s="28"/>
      <c r="AG195" s="29">
        <f t="shared" si="167"/>
        <v>0</v>
      </c>
      <c r="AH195" s="29">
        <f t="shared" si="168"/>
        <v>0</v>
      </c>
      <c r="AI195" s="109">
        <f t="shared" si="169"/>
        <v>0</v>
      </c>
      <c r="AJ195" s="109">
        <f t="shared" si="170"/>
        <v>0</v>
      </c>
    </row>
    <row r="196" spans="1:130" ht="24.75" customHeight="1" outlineLevel="1" x14ac:dyDescent="0.25">
      <c r="A196" s="23">
        <v>2</v>
      </c>
      <c r="B196" s="23"/>
      <c r="C196" s="5" t="s">
        <v>1625</v>
      </c>
      <c r="D196" s="138">
        <v>44910</v>
      </c>
      <c r="E196" s="158" t="s">
        <v>1163</v>
      </c>
      <c r="F196" s="158" t="s">
        <v>1624</v>
      </c>
      <c r="G196" s="176" t="s">
        <v>1258</v>
      </c>
      <c r="H196" s="33"/>
      <c r="I196" s="33"/>
      <c r="J196" s="677"/>
      <c r="K196" s="259">
        <v>13608000</v>
      </c>
      <c r="L196" s="262"/>
      <c r="M196" s="261"/>
      <c r="N196" s="261"/>
      <c r="O196" s="261"/>
      <c r="P196" s="262"/>
      <c r="Q196" s="262"/>
      <c r="R196" s="261"/>
      <c r="S196" s="261"/>
      <c r="T196" s="261"/>
      <c r="U196" s="340">
        <f t="shared" si="164"/>
        <v>0</v>
      </c>
      <c r="V196" s="95"/>
      <c r="W196" s="28"/>
      <c r="X196" s="28"/>
      <c r="Y196" s="29">
        <f t="shared" si="165"/>
        <v>0</v>
      </c>
      <c r="Z196" s="28"/>
      <c r="AA196" s="28"/>
      <c r="AB196" s="28"/>
      <c r="AC196" s="29"/>
      <c r="AD196" s="28"/>
      <c r="AE196" s="378"/>
      <c r="AF196" s="28">
        <v>13608000</v>
      </c>
      <c r="AG196" s="29">
        <f t="shared" si="167"/>
        <v>13608000</v>
      </c>
      <c r="AH196" s="29">
        <f t="shared" si="168"/>
        <v>13608000</v>
      </c>
      <c r="AI196" s="109">
        <f>IF(ISERROR(AH196/J192),0,AH196/J192)</f>
        <v>0.51219512195121952</v>
      </c>
      <c r="AJ196" s="109">
        <f t="shared" si="170"/>
        <v>4.2109197988116093E-3</v>
      </c>
    </row>
    <row r="197" spans="1:130" s="232" customFormat="1" ht="12.75" customHeight="1" x14ac:dyDescent="0.25">
      <c r="A197" s="577" t="s">
        <v>73</v>
      </c>
      <c r="B197" s="577"/>
      <c r="C197" s="577"/>
      <c r="D197" s="577"/>
      <c r="E197" s="577"/>
      <c r="F197" s="577"/>
      <c r="G197" s="577"/>
      <c r="H197" s="577"/>
      <c r="I197" s="577"/>
      <c r="J197" s="222">
        <f>+J192</f>
        <v>26568000</v>
      </c>
      <c r="K197" s="231">
        <f>SUM(K193:K196)</f>
        <v>26568000</v>
      </c>
      <c r="L197" s="530"/>
      <c r="M197" s="231">
        <f>SUM(M193:M195)</f>
        <v>0</v>
      </c>
      <c r="N197" s="231">
        <f>SUM(N193:N195)</f>
        <v>0</v>
      </c>
      <c r="O197" s="231">
        <f>SUM(O193:O195)</f>
        <v>0</v>
      </c>
      <c r="P197" s="249"/>
      <c r="Q197" s="539"/>
      <c r="R197" s="231">
        <f t="shared" ref="R197:AC197" si="171">SUM(R193:R195)</f>
        <v>0</v>
      </c>
      <c r="S197" s="231">
        <f t="shared" si="171"/>
        <v>0</v>
      </c>
      <c r="T197" s="231">
        <f t="shared" si="171"/>
        <v>0</v>
      </c>
      <c r="U197" s="231">
        <f t="shared" si="171"/>
        <v>0</v>
      </c>
      <c r="V197" s="222">
        <f t="shared" si="171"/>
        <v>0</v>
      </c>
      <c r="W197" s="222">
        <f t="shared" si="171"/>
        <v>0</v>
      </c>
      <c r="X197" s="222">
        <f t="shared" si="171"/>
        <v>0</v>
      </c>
      <c r="Y197" s="222">
        <f t="shared" si="171"/>
        <v>0</v>
      </c>
      <c r="Z197" s="222">
        <f t="shared" si="171"/>
        <v>0</v>
      </c>
      <c r="AA197" s="222">
        <f t="shared" si="171"/>
        <v>12960000</v>
      </c>
      <c r="AB197" s="222">
        <f>SUM(AB193:AB193)</f>
        <v>0</v>
      </c>
      <c r="AC197" s="222">
        <f t="shared" si="171"/>
        <v>12960000</v>
      </c>
      <c r="AD197" s="222">
        <f>SUM(AD193:AD196)</f>
        <v>0</v>
      </c>
      <c r="AE197" s="222">
        <f>SUM(AE193:AE196)</f>
        <v>0</v>
      </c>
      <c r="AF197" s="222">
        <f>SUM(AF193:AF196)</f>
        <v>13608000</v>
      </c>
      <c r="AG197" s="222">
        <f>SUM(AG193:AG196)</f>
        <v>13608000</v>
      </c>
      <c r="AH197" s="222">
        <f>SUM(AH193:AH196)</f>
        <v>26568000</v>
      </c>
      <c r="AI197" s="230">
        <f>IF(ISERROR(AH197/J197),0,AH197/J197)</f>
        <v>1</v>
      </c>
      <c r="AJ197" s="230">
        <f>IF(ISERROR(AH197/$AH$235),0,AH197/$AH$235)</f>
        <v>8.2213196072036185E-3</v>
      </c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</row>
    <row r="198" spans="1:130" ht="12.75" customHeight="1" x14ac:dyDescent="0.25">
      <c r="A198" s="668" t="s">
        <v>617</v>
      </c>
      <c r="B198" s="668"/>
      <c r="C198" s="668"/>
      <c r="D198" s="668"/>
      <c r="E198" s="668"/>
      <c r="F198" s="16"/>
      <c r="G198" s="5"/>
      <c r="H198" s="17"/>
      <c r="I198" s="17"/>
      <c r="J198" s="628">
        <v>216540000</v>
      </c>
      <c r="K198" s="7"/>
      <c r="L198" s="18"/>
      <c r="M198" s="19"/>
      <c r="N198" s="19"/>
      <c r="O198" s="19"/>
      <c r="P198" s="5"/>
      <c r="Q198" s="20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108"/>
      <c r="AJ198" s="108"/>
    </row>
    <row r="199" spans="1:130" s="115" customFormat="1" ht="24.75" customHeight="1" outlineLevel="1" x14ac:dyDescent="0.25">
      <c r="A199" s="110">
        <v>1</v>
      </c>
      <c r="B199" s="110"/>
      <c r="C199" s="5" t="s">
        <v>1626</v>
      </c>
      <c r="D199" s="138">
        <v>44833</v>
      </c>
      <c r="E199" s="158" t="s">
        <v>1627</v>
      </c>
      <c r="F199" s="158" t="s">
        <v>1624</v>
      </c>
      <c r="G199" s="176" t="s">
        <v>1258</v>
      </c>
      <c r="H199" s="134"/>
      <c r="I199" s="134"/>
      <c r="J199" s="629"/>
      <c r="K199" s="79">
        <v>10800000</v>
      </c>
      <c r="L199" s="117"/>
      <c r="M199" s="112"/>
      <c r="N199" s="112"/>
      <c r="O199" s="112"/>
      <c r="P199" s="140"/>
      <c r="Q199" s="140"/>
      <c r="R199" s="112"/>
      <c r="S199" s="112"/>
      <c r="T199" s="112"/>
      <c r="U199" s="113">
        <f>SUM(R199:T199)</f>
        <v>0</v>
      </c>
      <c r="V199" s="112"/>
      <c r="W199" s="112"/>
      <c r="X199" s="112"/>
      <c r="Y199" s="113">
        <f>SUM(V199:X199)</f>
        <v>0</v>
      </c>
      <c r="Z199" s="112"/>
      <c r="AA199" s="112"/>
      <c r="AB199" s="79">
        <v>10800000</v>
      </c>
      <c r="AC199" s="113">
        <f>SUM(Z199:AB199)</f>
        <v>10800000</v>
      </c>
      <c r="AD199" s="173"/>
      <c r="AE199" s="112"/>
      <c r="AF199" s="112"/>
      <c r="AG199" s="113">
        <f>SUM(AD199:AF199)</f>
        <v>0</v>
      </c>
      <c r="AH199" s="113">
        <f t="shared" ref="AH199:AH216" si="172">SUM(U199,Y199,AC199,AG199)</f>
        <v>10800000</v>
      </c>
      <c r="AI199" s="114">
        <f>IF(ISERROR(AH199/$J$198),0,AH199/$J$198)</f>
        <v>4.9875311720698257E-2</v>
      </c>
      <c r="AJ199" s="114">
        <f t="shared" ref="AJ199:AJ217" si="173">IF(ISERROR(AH199/$AH$235),"-",AH199/$AH$235)</f>
        <v>3.3419998403266741E-3</v>
      </c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</row>
    <row r="200" spans="1:130" s="11" customFormat="1" ht="24.75" customHeight="1" outlineLevel="1" x14ac:dyDescent="0.25">
      <c r="A200" s="23">
        <v>2</v>
      </c>
      <c r="B200" s="23"/>
      <c r="C200" s="5" t="s">
        <v>1628</v>
      </c>
      <c r="D200" s="138">
        <v>44817</v>
      </c>
      <c r="E200" s="158" t="s">
        <v>1629</v>
      </c>
      <c r="F200" s="158" t="s">
        <v>1624</v>
      </c>
      <c r="G200" s="176" t="s">
        <v>1258</v>
      </c>
      <c r="H200" s="33"/>
      <c r="I200" s="33"/>
      <c r="J200" s="629"/>
      <c r="K200" s="79">
        <v>14400000</v>
      </c>
      <c r="L200" s="5"/>
      <c r="M200" s="28"/>
      <c r="N200" s="28"/>
      <c r="O200" s="28"/>
      <c r="P200" s="147"/>
      <c r="Q200" s="147"/>
      <c r="R200" s="28"/>
      <c r="S200" s="28"/>
      <c r="T200" s="28"/>
      <c r="U200" s="29">
        <f t="shared" ref="U200:U213" si="174">SUM(R200:T200)</f>
        <v>0</v>
      </c>
      <c r="V200" s="28"/>
      <c r="W200" s="28"/>
      <c r="X200" s="28"/>
      <c r="Y200" s="29">
        <f t="shared" ref="Y200:Y213" si="175">SUM(V200:X200)</f>
        <v>0</v>
      </c>
      <c r="Z200" s="28"/>
      <c r="AA200" s="28"/>
      <c r="AB200" s="79">
        <v>14400000</v>
      </c>
      <c r="AC200" s="29">
        <f t="shared" ref="AC200:AC213" si="176">SUM(Z200:AB200)</f>
        <v>14400000</v>
      </c>
      <c r="AD200" s="146"/>
      <c r="AE200" s="28"/>
      <c r="AF200" s="28"/>
      <c r="AG200" s="29">
        <f t="shared" ref="AG200:AG213" si="177">SUM(AD200:AF200)</f>
        <v>0</v>
      </c>
      <c r="AH200" s="29">
        <f t="shared" ref="AH200:AH213" si="178">SUM(U200,Y200,AC200,AG200)</f>
        <v>14400000</v>
      </c>
      <c r="AI200" s="114">
        <f t="shared" ref="AI200:AI217" si="179">IF(ISERROR(AH200/$J$198),0,AH200/$J$198)</f>
        <v>6.6500415627597675E-2</v>
      </c>
      <c r="AJ200" s="109">
        <f t="shared" si="173"/>
        <v>4.4559997871022328E-3</v>
      </c>
      <c r="AK200" s="148"/>
    </row>
    <row r="201" spans="1:130" s="115" customFormat="1" ht="24.75" customHeight="1" outlineLevel="1" x14ac:dyDescent="0.25">
      <c r="A201" s="110">
        <v>3</v>
      </c>
      <c r="B201" s="110"/>
      <c r="C201" s="5" t="s">
        <v>1630</v>
      </c>
      <c r="D201" s="138">
        <v>44831</v>
      </c>
      <c r="E201" s="158" t="s">
        <v>1190</v>
      </c>
      <c r="F201" s="158" t="s">
        <v>1624</v>
      </c>
      <c r="G201" s="176" t="s">
        <v>1258</v>
      </c>
      <c r="H201" s="134"/>
      <c r="I201" s="134"/>
      <c r="J201" s="629"/>
      <c r="K201" s="79">
        <v>10800000</v>
      </c>
      <c r="L201" s="117"/>
      <c r="M201" s="112"/>
      <c r="N201" s="112"/>
      <c r="O201" s="112"/>
      <c r="P201" s="175"/>
      <c r="Q201" s="175"/>
      <c r="R201" s="112"/>
      <c r="S201" s="112"/>
      <c r="T201" s="112"/>
      <c r="U201" s="113">
        <f t="shared" si="174"/>
        <v>0</v>
      </c>
      <c r="V201" s="112"/>
      <c r="W201" s="112"/>
      <c r="X201" s="112"/>
      <c r="Y201" s="113">
        <f t="shared" si="175"/>
        <v>0</v>
      </c>
      <c r="Z201" s="112"/>
      <c r="AA201" s="112"/>
      <c r="AB201" s="79">
        <v>10800000</v>
      </c>
      <c r="AC201" s="113">
        <f t="shared" si="176"/>
        <v>10800000</v>
      </c>
      <c r="AD201" s="174"/>
      <c r="AE201" s="112"/>
      <c r="AF201" s="112"/>
      <c r="AG201" s="113">
        <f t="shared" si="177"/>
        <v>0</v>
      </c>
      <c r="AH201" s="113">
        <f t="shared" si="178"/>
        <v>10800000</v>
      </c>
      <c r="AI201" s="114">
        <f t="shared" si="179"/>
        <v>4.9875311720698257E-2</v>
      </c>
      <c r="AJ201" s="114">
        <f t="shared" si="173"/>
        <v>3.3419998403266741E-3</v>
      </c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</row>
    <row r="202" spans="1:130" s="115" customFormat="1" ht="24.75" customHeight="1" outlineLevel="1" x14ac:dyDescent="0.25">
      <c r="A202" s="110">
        <v>4</v>
      </c>
      <c r="B202" s="110"/>
      <c r="C202" s="5" t="s">
        <v>1631</v>
      </c>
      <c r="D202" s="138">
        <v>44825</v>
      </c>
      <c r="E202" s="158" t="s">
        <v>1632</v>
      </c>
      <c r="F202" s="158" t="s">
        <v>1624</v>
      </c>
      <c r="G202" s="176" t="s">
        <v>1258</v>
      </c>
      <c r="H202" s="134"/>
      <c r="I202" s="134"/>
      <c r="J202" s="629"/>
      <c r="K202" s="79">
        <v>10800000</v>
      </c>
      <c r="L202" s="117"/>
      <c r="M202" s="112"/>
      <c r="N202" s="112"/>
      <c r="O202" s="112"/>
      <c r="P202" s="175"/>
      <c r="Q202" s="175"/>
      <c r="R202" s="112"/>
      <c r="S202" s="112"/>
      <c r="T202" s="112"/>
      <c r="U202" s="113">
        <f t="shared" si="174"/>
        <v>0</v>
      </c>
      <c r="V202" s="112"/>
      <c r="W202" s="112"/>
      <c r="X202" s="112"/>
      <c r="Y202" s="113">
        <f t="shared" si="175"/>
        <v>0</v>
      </c>
      <c r="Z202" s="112"/>
      <c r="AA202" s="112"/>
      <c r="AB202" s="79">
        <v>10800000</v>
      </c>
      <c r="AC202" s="113">
        <f t="shared" si="176"/>
        <v>10800000</v>
      </c>
      <c r="AD202" s="174"/>
      <c r="AE202" s="112"/>
      <c r="AF202" s="112"/>
      <c r="AG202" s="113">
        <f t="shared" si="177"/>
        <v>0</v>
      </c>
      <c r="AH202" s="113">
        <f t="shared" si="178"/>
        <v>10800000</v>
      </c>
      <c r="AI202" s="114">
        <f t="shared" si="179"/>
        <v>4.9875311720698257E-2</v>
      </c>
      <c r="AJ202" s="114">
        <f t="shared" si="173"/>
        <v>3.3419998403266741E-3</v>
      </c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</row>
    <row r="203" spans="1:130" s="115" customFormat="1" ht="24.75" customHeight="1" outlineLevel="1" x14ac:dyDescent="0.25">
      <c r="A203" s="110">
        <v>5</v>
      </c>
      <c r="B203" s="110"/>
      <c r="C203" s="5" t="s">
        <v>1633</v>
      </c>
      <c r="D203" s="138">
        <v>44833</v>
      </c>
      <c r="E203" s="158" t="s">
        <v>1170</v>
      </c>
      <c r="F203" s="158" t="s">
        <v>1624</v>
      </c>
      <c r="G203" s="176" t="s">
        <v>1258</v>
      </c>
      <c r="H203" s="134"/>
      <c r="I203" s="134"/>
      <c r="J203" s="629"/>
      <c r="K203" s="79">
        <v>12150000</v>
      </c>
      <c r="L203" s="117"/>
      <c r="M203" s="112"/>
      <c r="N203" s="112"/>
      <c r="O203" s="112"/>
      <c r="P203" s="175"/>
      <c r="Q203" s="175"/>
      <c r="R203" s="112"/>
      <c r="S203" s="112"/>
      <c r="T203" s="112"/>
      <c r="U203" s="113">
        <f t="shared" si="174"/>
        <v>0</v>
      </c>
      <c r="V203" s="112"/>
      <c r="W203" s="112"/>
      <c r="X203" s="112"/>
      <c r="Y203" s="113">
        <f t="shared" si="175"/>
        <v>0</v>
      </c>
      <c r="Z203" s="112"/>
      <c r="AA203" s="112"/>
      <c r="AB203" s="79">
        <v>12150000</v>
      </c>
      <c r="AC203" s="113">
        <f t="shared" si="176"/>
        <v>12150000</v>
      </c>
      <c r="AD203" s="174"/>
      <c r="AE203" s="112"/>
      <c r="AF203" s="112"/>
      <c r="AG203" s="113">
        <f t="shared" si="177"/>
        <v>0</v>
      </c>
      <c r="AH203" s="113">
        <f t="shared" si="178"/>
        <v>12150000</v>
      </c>
      <c r="AI203" s="114">
        <f t="shared" si="179"/>
        <v>5.6109725685785539E-2</v>
      </c>
      <c r="AJ203" s="114">
        <f t="shared" si="173"/>
        <v>3.7597498203675085E-3</v>
      </c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</row>
    <row r="204" spans="1:130" s="115" customFormat="1" ht="24.75" customHeight="1" outlineLevel="1" x14ac:dyDescent="0.25">
      <c r="A204" s="110">
        <v>6</v>
      </c>
      <c r="B204" s="110"/>
      <c r="C204" s="5" t="s">
        <v>1634</v>
      </c>
      <c r="D204" s="138">
        <v>44805</v>
      </c>
      <c r="E204" s="158" t="s">
        <v>1171</v>
      </c>
      <c r="F204" s="158" t="s">
        <v>1624</v>
      </c>
      <c r="G204" s="176" t="s">
        <v>1258</v>
      </c>
      <c r="H204" s="134"/>
      <c r="I204" s="134"/>
      <c r="J204" s="629"/>
      <c r="K204" s="79">
        <v>10800000</v>
      </c>
      <c r="L204" s="117"/>
      <c r="M204" s="112"/>
      <c r="N204" s="112"/>
      <c r="O204" s="112"/>
      <c r="P204" s="175"/>
      <c r="Q204" s="175"/>
      <c r="R204" s="112"/>
      <c r="S204" s="112"/>
      <c r="T204" s="112"/>
      <c r="U204" s="113">
        <f t="shared" si="174"/>
        <v>0</v>
      </c>
      <c r="V204" s="112"/>
      <c r="W204" s="112"/>
      <c r="X204" s="112"/>
      <c r="Y204" s="113">
        <f t="shared" si="175"/>
        <v>0</v>
      </c>
      <c r="Z204" s="112"/>
      <c r="AA204" s="112"/>
      <c r="AB204" s="79">
        <v>10800000</v>
      </c>
      <c r="AC204" s="113">
        <f t="shared" si="176"/>
        <v>10800000</v>
      </c>
      <c r="AD204" s="174"/>
      <c r="AE204" s="112"/>
      <c r="AF204" s="112"/>
      <c r="AG204" s="113">
        <f t="shared" si="177"/>
        <v>0</v>
      </c>
      <c r="AH204" s="113">
        <f t="shared" si="178"/>
        <v>10800000</v>
      </c>
      <c r="AI204" s="114">
        <f t="shared" si="179"/>
        <v>4.9875311720698257E-2</v>
      </c>
      <c r="AJ204" s="114">
        <f t="shared" si="173"/>
        <v>3.3419998403266741E-3</v>
      </c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</row>
    <row r="205" spans="1:130" s="115" customFormat="1" ht="24.75" customHeight="1" outlineLevel="1" x14ac:dyDescent="0.25">
      <c r="A205" s="110">
        <v>7</v>
      </c>
      <c r="B205" s="110"/>
      <c r="C205" s="5" t="s">
        <v>1635</v>
      </c>
      <c r="D205" s="138">
        <v>44831</v>
      </c>
      <c r="E205" s="158" t="s">
        <v>1636</v>
      </c>
      <c r="F205" s="158" t="s">
        <v>1624</v>
      </c>
      <c r="G205" s="176" t="s">
        <v>1258</v>
      </c>
      <c r="H205" s="134"/>
      <c r="I205" s="134"/>
      <c r="J205" s="629"/>
      <c r="K205" s="79">
        <v>12960000</v>
      </c>
      <c r="L205" s="117"/>
      <c r="M205" s="112"/>
      <c r="N205" s="112"/>
      <c r="O205" s="112"/>
      <c r="P205" s="175"/>
      <c r="Q205" s="175"/>
      <c r="R205" s="112"/>
      <c r="S205" s="112"/>
      <c r="T205" s="112"/>
      <c r="U205" s="113">
        <f t="shared" si="174"/>
        <v>0</v>
      </c>
      <c r="V205" s="112"/>
      <c r="W205" s="112"/>
      <c r="X205" s="112"/>
      <c r="Y205" s="113">
        <f t="shared" si="175"/>
        <v>0</v>
      </c>
      <c r="Z205" s="112"/>
      <c r="AA205" s="112"/>
      <c r="AB205" s="79">
        <v>12960000</v>
      </c>
      <c r="AC205" s="113">
        <f t="shared" si="176"/>
        <v>12960000</v>
      </c>
      <c r="AD205" s="174"/>
      <c r="AE205" s="112"/>
      <c r="AF205" s="112"/>
      <c r="AG205" s="113">
        <f t="shared" si="177"/>
        <v>0</v>
      </c>
      <c r="AH205" s="113">
        <f t="shared" si="178"/>
        <v>12960000</v>
      </c>
      <c r="AI205" s="114">
        <f t="shared" si="179"/>
        <v>5.9850374064837904E-2</v>
      </c>
      <c r="AJ205" s="114">
        <f t="shared" si="173"/>
        <v>4.0103998083920091E-3</v>
      </c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</row>
    <row r="206" spans="1:130" s="11" customFormat="1" ht="24.75" customHeight="1" outlineLevel="1" x14ac:dyDescent="0.25">
      <c r="A206" s="23">
        <v>8</v>
      </c>
      <c r="B206" s="23"/>
      <c r="C206" s="5" t="s">
        <v>1637</v>
      </c>
      <c r="D206" s="138">
        <v>44812</v>
      </c>
      <c r="E206" s="158" t="s">
        <v>1173</v>
      </c>
      <c r="F206" s="158" t="s">
        <v>1624</v>
      </c>
      <c r="G206" s="176" t="s">
        <v>1258</v>
      </c>
      <c r="H206" s="33"/>
      <c r="I206" s="33"/>
      <c r="J206" s="629"/>
      <c r="K206" s="79">
        <v>10800000</v>
      </c>
      <c r="L206" s="5"/>
      <c r="M206" s="28"/>
      <c r="N206" s="28"/>
      <c r="O206" s="28"/>
      <c r="P206" s="154"/>
      <c r="Q206" s="154"/>
      <c r="R206" s="28"/>
      <c r="S206" s="28"/>
      <c r="T206" s="28"/>
      <c r="U206" s="29">
        <f t="shared" si="174"/>
        <v>0</v>
      </c>
      <c r="V206" s="28"/>
      <c r="W206" s="28"/>
      <c r="X206" s="28"/>
      <c r="Y206" s="29">
        <f t="shared" si="175"/>
        <v>0</v>
      </c>
      <c r="Z206" s="28"/>
      <c r="AA206" s="28"/>
      <c r="AB206" s="79">
        <v>10800000</v>
      </c>
      <c r="AC206" s="29">
        <f t="shared" si="176"/>
        <v>10800000</v>
      </c>
      <c r="AD206" s="144"/>
      <c r="AE206" s="28"/>
      <c r="AF206" s="28"/>
      <c r="AG206" s="29">
        <f t="shared" si="177"/>
        <v>0</v>
      </c>
      <c r="AH206" s="29">
        <f t="shared" si="178"/>
        <v>10800000</v>
      </c>
      <c r="AI206" s="114">
        <f t="shared" si="179"/>
        <v>4.9875311720698257E-2</v>
      </c>
      <c r="AJ206" s="109">
        <f t="shared" si="173"/>
        <v>3.3419998403266741E-3</v>
      </c>
    </row>
    <row r="207" spans="1:130" s="115" customFormat="1" ht="24.75" customHeight="1" outlineLevel="1" x14ac:dyDescent="0.25">
      <c r="A207" s="110">
        <v>9</v>
      </c>
      <c r="B207" s="110"/>
      <c r="C207" s="5" t="s">
        <v>1638</v>
      </c>
      <c r="D207" s="138">
        <v>44833</v>
      </c>
      <c r="E207" s="158" t="s">
        <v>1186</v>
      </c>
      <c r="F207" s="158" t="s">
        <v>1624</v>
      </c>
      <c r="G207" s="176" t="s">
        <v>1258</v>
      </c>
      <c r="H207" s="134"/>
      <c r="I207" s="134"/>
      <c r="J207" s="629"/>
      <c r="K207" s="79">
        <v>10800000</v>
      </c>
      <c r="L207" s="117"/>
      <c r="M207" s="112"/>
      <c r="N207" s="112"/>
      <c r="O207" s="112"/>
      <c r="P207" s="175"/>
      <c r="Q207" s="175"/>
      <c r="R207" s="112"/>
      <c r="S207" s="112"/>
      <c r="T207" s="112"/>
      <c r="U207" s="113">
        <f t="shared" si="174"/>
        <v>0</v>
      </c>
      <c r="V207" s="112"/>
      <c r="W207" s="112"/>
      <c r="X207" s="112"/>
      <c r="Y207" s="113">
        <f t="shared" si="175"/>
        <v>0</v>
      </c>
      <c r="Z207" s="112"/>
      <c r="AA207" s="112"/>
      <c r="AB207" s="79">
        <v>10800000</v>
      </c>
      <c r="AC207" s="113">
        <f t="shared" si="176"/>
        <v>10800000</v>
      </c>
      <c r="AD207" s="174"/>
      <c r="AE207" s="112"/>
      <c r="AF207" s="112"/>
      <c r="AG207" s="113">
        <f t="shared" si="177"/>
        <v>0</v>
      </c>
      <c r="AH207" s="113">
        <f t="shared" si="178"/>
        <v>10800000</v>
      </c>
      <c r="AI207" s="114">
        <f t="shared" si="179"/>
        <v>4.9875311720698257E-2</v>
      </c>
      <c r="AJ207" s="114">
        <f t="shared" si="173"/>
        <v>3.3419998403266741E-3</v>
      </c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</row>
    <row r="208" spans="1:130" s="115" customFormat="1" ht="24.75" customHeight="1" outlineLevel="1" x14ac:dyDescent="0.25">
      <c r="A208" s="110">
        <v>10</v>
      </c>
      <c r="B208" s="110"/>
      <c r="C208" s="5" t="s">
        <v>1639</v>
      </c>
      <c r="D208" s="138">
        <v>44833</v>
      </c>
      <c r="E208" s="158" t="s">
        <v>1180</v>
      </c>
      <c r="F208" s="158" t="s">
        <v>1624</v>
      </c>
      <c r="G208" s="176" t="s">
        <v>1258</v>
      </c>
      <c r="H208" s="134"/>
      <c r="I208" s="134"/>
      <c r="J208" s="629"/>
      <c r="K208" s="79">
        <v>12240000</v>
      </c>
      <c r="L208" s="117"/>
      <c r="M208" s="112"/>
      <c r="N208" s="112"/>
      <c r="O208" s="112"/>
      <c r="P208" s="175"/>
      <c r="Q208" s="175"/>
      <c r="R208" s="112"/>
      <c r="S208" s="112"/>
      <c r="T208" s="112"/>
      <c r="U208" s="113">
        <f t="shared" si="174"/>
        <v>0</v>
      </c>
      <c r="V208" s="112"/>
      <c r="W208" s="112"/>
      <c r="X208" s="112"/>
      <c r="Y208" s="113">
        <f t="shared" si="175"/>
        <v>0</v>
      </c>
      <c r="Z208" s="112"/>
      <c r="AA208" s="112"/>
      <c r="AB208" s="79">
        <v>12240000</v>
      </c>
      <c r="AC208" s="113">
        <f t="shared" si="176"/>
        <v>12240000</v>
      </c>
      <c r="AD208" s="174"/>
      <c r="AE208" s="112"/>
      <c r="AF208" s="112"/>
      <c r="AG208" s="113">
        <f t="shared" si="177"/>
        <v>0</v>
      </c>
      <c r="AH208" s="113">
        <f t="shared" si="178"/>
        <v>12240000</v>
      </c>
      <c r="AI208" s="114">
        <f t="shared" si="179"/>
        <v>5.6525353283458021E-2</v>
      </c>
      <c r="AJ208" s="114">
        <f t="shared" si="173"/>
        <v>3.7875998190368973E-3</v>
      </c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</row>
    <row r="209" spans="1:130" s="115" customFormat="1" ht="24.75" customHeight="1" outlineLevel="1" x14ac:dyDescent="0.25">
      <c r="A209" s="110">
        <v>11</v>
      </c>
      <c r="B209" s="110"/>
      <c r="C209" s="5" t="s">
        <v>1640</v>
      </c>
      <c r="D209" s="138">
        <v>44805</v>
      </c>
      <c r="E209" s="158" t="s">
        <v>1641</v>
      </c>
      <c r="F209" s="158" t="s">
        <v>1624</v>
      </c>
      <c r="G209" s="176" t="s">
        <v>1258</v>
      </c>
      <c r="H209" s="134"/>
      <c r="I209" s="134"/>
      <c r="J209" s="629"/>
      <c r="K209" s="79">
        <v>10800000</v>
      </c>
      <c r="L209" s="117"/>
      <c r="M209" s="112"/>
      <c r="N209" s="112"/>
      <c r="O209" s="112"/>
      <c r="P209" s="175"/>
      <c r="Q209" s="175"/>
      <c r="R209" s="112"/>
      <c r="S209" s="112"/>
      <c r="T209" s="112"/>
      <c r="U209" s="113">
        <f t="shared" si="174"/>
        <v>0</v>
      </c>
      <c r="V209" s="112"/>
      <c r="W209" s="112"/>
      <c r="X209" s="112"/>
      <c r="Y209" s="113">
        <f t="shared" si="175"/>
        <v>0</v>
      </c>
      <c r="Z209" s="112"/>
      <c r="AA209" s="112"/>
      <c r="AB209" s="79">
        <v>10800000</v>
      </c>
      <c r="AC209" s="113">
        <f t="shared" si="176"/>
        <v>10800000</v>
      </c>
      <c r="AD209" s="174"/>
      <c r="AE209" s="112"/>
      <c r="AF209" s="112"/>
      <c r="AG209" s="113">
        <f t="shared" si="177"/>
        <v>0</v>
      </c>
      <c r="AH209" s="113">
        <f t="shared" si="178"/>
        <v>10800000</v>
      </c>
      <c r="AI209" s="114">
        <f t="shared" si="179"/>
        <v>4.9875311720698257E-2</v>
      </c>
      <c r="AJ209" s="114">
        <f t="shared" si="173"/>
        <v>3.3419998403266741E-3</v>
      </c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</row>
    <row r="210" spans="1:130" s="115" customFormat="1" ht="24.75" customHeight="1" outlineLevel="1" x14ac:dyDescent="0.25">
      <c r="A210" s="110">
        <v>12</v>
      </c>
      <c r="B210" s="110"/>
      <c r="C210" s="5" t="s">
        <v>1642</v>
      </c>
      <c r="D210" s="138">
        <v>44837</v>
      </c>
      <c r="E210" s="158" t="s">
        <v>1643</v>
      </c>
      <c r="F210" s="158" t="s">
        <v>1624</v>
      </c>
      <c r="G210" s="176" t="s">
        <v>1258</v>
      </c>
      <c r="H210" s="134"/>
      <c r="I210" s="134"/>
      <c r="J210" s="629"/>
      <c r="K210" s="79">
        <v>12150000</v>
      </c>
      <c r="L210" s="117"/>
      <c r="M210" s="112"/>
      <c r="N210" s="112"/>
      <c r="O210" s="112"/>
      <c r="P210" s="175"/>
      <c r="Q210" s="175"/>
      <c r="R210" s="112"/>
      <c r="S210" s="112"/>
      <c r="T210" s="112"/>
      <c r="U210" s="113">
        <f t="shared" si="174"/>
        <v>0</v>
      </c>
      <c r="V210" s="112"/>
      <c r="W210" s="112"/>
      <c r="X210" s="112"/>
      <c r="Y210" s="113">
        <f t="shared" si="175"/>
        <v>0</v>
      </c>
      <c r="Z210" s="112"/>
      <c r="AA210" s="112"/>
      <c r="AB210" s="79">
        <v>12150000</v>
      </c>
      <c r="AC210" s="113">
        <f t="shared" si="176"/>
        <v>12150000</v>
      </c>
      <c r="AD210" s="174"/>
      <c r="AE210" s="112"/>
      <c r="AF210" s="112"/>
      <c r="AG210" s="113">
        <f t="shared" si="177"/>
        <v>0</v>
      </c>
      <c r="AH210" s="113">
        <f t="shared" si="178"/>
        <v>12150000</v>
      </c>
      <c r="AI210" s="114">
        <f t="shared" si="179"/>
        <v>5.6109725685785539E-2</v>
      </c>
      <c r="AJ210" s="114">
        <f t="shared" si="173"/>
        <v>3.7597498203675085E-3</v>
      </c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s="115" customFormat="1" ht="24.75" customHeight="1" outlineLevel="1" x14ac:dyDescent="0.25">
      <c r="A211" s="110">
        <v>13</v>
      </c>
      <c r="B211" s="110"/>
      <c r="C211" s="5" t="s">
        <v>1644</v>
      </c>
      <c r="D211" s="138">
        <v>44818</v>
      </c>
      <c r="E211" s="158" t="s">
        <v>1645</v>
      </c>
      <c r="F211" s="158" t="s">
        <v>1624</v>
      </c>
      <c r="G211" s="176" t="s">
        <v>1258</v>
      </c>
      <c r="H211" s="134"/>
      <c r="I211" s="134"/>
      <c r="J211" s="629"/>
      <c r="K211" s="79">
        <v>10800000</v>
      </c>
      <c r="L211" s="117"/>
      <c r="M211" s="112"/>
      <c r="N211" s="112"/>
      <c r="O211" s="112"/>
      <c r="P211" s="175"/>
      <c r="Q211" s="175"/>
      <c r="R211" s="112"/>
      <c r="S211" s="112"/>
      <c r="T211" s="112"/>
      <c r="U211" s="113">
        <f t="shared" si="174"/>
        <v>0</v>
      </c>
      <c r="V211" s="112"/>
      <c r="W211" s="112"/>
      <c r="X211" s="112"/>
      <c r="Y211" s="113">
        <f t="shared" si="175"/>
        <v>0</v>
      </c>
      <c r="Z211" s="112"/>
      <c r="AA211" s="112"/>
      <c r="AB211" s="79">
        <v>10800000</v>
      </c>
      <c r="AC211" s="113">
        <f t="shared" si="176"/>
        <v>10800000</v>
      </c>
      <c r="AD211" s="174"/>
      <c r="AE211" s="112"/>
      <c r="AF211" s="112"/>
      <c r="AG211" s="113">
        <f t="shared" si="177"/>
        <v>0</v>
      </c>
      <c r="AH211" s="113">
        <f t="shared" si="178"/>
        <v>10800000</v>
      </c>
      <c r="AI211" s="114">
        <f t="shared" si="179"/>
        <v>4.9875311720698257E-2</v>
      </c>
      <c r="AJ211" s="114">
        <f t="shared" si="173"/>
        <v>3.3419998403266741E-3</v>
      </c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</row>
    <row r="212" spans="1:130" s="115" customFormat="1" ht="24.75" customHeight="1" outlineLevel="1" x14ac:dyDescent="0.25">
      <c r="A212" s="110">
        <v>14</v>
      </c>
      <c r="B212" s="110"/>
      <c r="C212" s="5" t="s">
        <v>1646</v>
      </c>
      <c r="D212" s="138">
        <v>44802</v>
      </c>
      <c r="E212" s="158" t="s">
        <v>1178</v>
      </c>
      <c r="F212" s="158" t="s">
        <v>1624</v>
      </c>
      <c r="G212" s="176" t="s">
        <v>1258</v>
      </c>
      <c r="H212" s="134"/>
      <c r="I212" s="134"/>
      <c r="J212" s="629"/>
      <c r="K212" s="79">
        <v>10800000</v>
      </c>
      <c r="L212" s="117"/>
      <c r="M212" s="112"/>
      <c r="N212" s="112"/>
      <c r="O212" s="112"/>
      <c r="P212" s="175"/>
      <c r="Q212" s="175"/>
      <c r="R212" s="112"/>
      <c r="S212" s="112"/>
      <c r="T212" s="112"/>
      <c r="U212" s="113">
        <f t="shared" si="174"/>
        <v>0</v>
      </c>
      <c r="V212" s="112"/>
      <c r="W212" s="112"/>
      <c r="X212" s="112"/>
      <c r="Y212" s="113">
        <f t="shared" si="175"/>
        <v>0</v>
      </c>
      <c r="Z212" s="112"/>
      <c r="AA212" s="112"/>
      <c r="AB212" s="79">
        <v>10800000</v>
      </c>
      <c r="AC212" s="113">
        <f t="shared" si="176"/>
        <v>10800000</v>
      </c>
      <c r="AD212" s="174"/>
      <c r="AE212" s="112"/>
      <c r="AF212" s="112"/>
      <c r="AG212" s="113">
        <f t="shared" si="177"/>
        <v>0</v>
      </c>
      <c r="AH212" s="113">
        <f t="shared" si="178"/>
        <v>10800000</v>
      </c>
      <c r="AI212" s="114">
        <f t="shared" si="179"/>
        <v>4.9875311720698257E-2</v>
      </c>
      <c r="AJ212" s="114">
        <f t="shared" si="173"/>
        <v>3.3419998403266741E-3</v>
      </c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</row>
    <row r="213" spans="1:130" s="115" customFormat="1" ht="24.75" customHeight="1" outlineLevel="1" x14ac:dyDescent="0.25">
      <c r="A213" s="110">
        <v>15</v>
      </c>
      <c r="B213" s="110"/>
      <c r="C213" s="5" t="s">
        <v>1647</v>
      </c>
      <c r="D213" s="138">
        <v>44803</v>
      </c>
      <c r="E213" s="158" t="s">
        <v>1182</v>
      </c>
      <c r="F213" s="158" t="s">
        <v>1624</v>
      </c>
      <c r="G213" s="176" t="s">
        <v>1258</v>
      </c>
      <c r="H213" s="134"/>
      <c r="I213" s="134"/>
      <c r="J213" s="629"/>
      <c r="K213" s="79">
        <v>12240000</v>
      </c>
      <c r="L213" s="117"/>
      <c r="M213" s="112"/>
      <c r="N213" s="112"/>
      <c r="O213" s="112"/>
      <c r="P213" s="175"/>
      <c r="Q213" s="175"/>
      <c r="R213" s="112"/>
      <c r="S213" s="112"/>
      <c r="T213" s="112"/>
      <c r="U213" s="113">
        <f t="shared" si="174"/>
        <v>0</v>
      </c>
      <c r="V213" s="112"/>
      <c r="W213" s="112"/>
      <c r="X213" s="112"/>
      <c r="Y213" s="113">
        <f t="shared" si="175"/>
        <v>0</v>
      </c>
      <c r="Z213" s="112"/>
      <c r="AA213" s="112"/>
      <c r="AB213" s="79">
        <v>12240000</v>
      </c>
      <c r="AC213" s="113">
        <f t="shared" si="176"/>
        <v>12240000</v>
      </c>
      <c r="AD213" s="174"/>
      <c r="AE213" s="112"/>
      <c r="AF213" s="112"/>
      <c r="AG213" s="113">
        <f t="shared" si="177"/>
        <v>0</v>
      </c>
      <c r="AH213" s="113">
        <f t="shared" si="178"/>
        <v>12240000</v>
      </c>
      <c r="AI213" s="114">
        <f t="shared" si="179"/>
        <v>5.6525353283458021E-2</v>
      </c>
      <c r="AJ213" s="114">
        <f t="shared" si="173"/>
        <v>3.7875998190368973E-3</v>
      </c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</row>
    <row r="214" spans="1:130" s="115" customFormat="1" ht="24.75" customHeight="1" outlineLevel="1" x14ac:dyDescent="0.25">
      <c r="A214" s="110">
        <v>16</v>
      </c>
      <c r="B214" s="110"/>
      <c r="C214" s="5" t="s">
        <v>1648</v>
      </c>
      <c r="D214" s="138">
        <v>44803</v>
      </c>
      <c r="E214" s="158" t="s">
        <v>1176</v>
      </c>
      <c r="F214" s="158" t="s">
        <v>1624</v>
      </c>
      <c r="G214" s="176" t="s">
        <v>1258</v>
      </c>
      <c r="H214" s="134"/>
      <c r="I214" s="134"/>
      <c r="J214" s="629"/>
      <c r="K214" s="79">
        <v>10800000</v>
      </c>
      <c r="L214" s="117"/>
      <c r="M214" s="112"/>
      <c r="N214" s="112"/>
      <c r="O214" s="112"/>
      <c r="P214" s="175"/>
      <c r="Q214" s="175"/>
      <c r="R214" s="112"/>
      <c r="S214" s="112"/>
      <c r="T214" s="112"/>
      <c r="U214" s="113">
        <f t="shared" ref="U214:U216" si="180">SUM(R214:T214)</f>
        <v>0</v>
      </c>
      <c r="V214" s="112"/>
      <c r="W214" s="112"/>
      <c r="X214" s="112"/>
      <c r="Y214" s="113">
        <f t="shared" ref="Y214:Y216" si="181">SUM(V214:X214)</f>
        <v>0</v>
      </c>
      <c r="Z214" s="112"/>
      <c r="AA214" s="112"/>
      <c r="AB214" s="79">
        <v>10800000</v>
      </c>
      <c r="AC214" s="113">
        <f t="shared" ref="AC214:AC216" si="182">SUM(Z214:AB214)</f>
        <v>10800000</v>
      </c>
      <c r="AD214" s="174"/>
      <c r="AE214" s="112"/>
      <c r="AF214" s="112"/>
      <c r="AG214" s="113">
        <f t="shared" ref="AG214:AG216" si="183">SUM(AD214:AF214)</f>
        <v>0</v>
      </c>
      <c r="AH214" s="113">
        <f t="shared" si="172"/>
        <v>10800000</v>
      </c>
      <c r="AI214" s="114">
        <f t="shared" si="179"/>
        <v>4.9875311720698257E-2</v>
      </c>
      <c r="AJ214" s="114">
        <f t="shared" si="173"/>
        <v>3.3419998403266741E-3</v>
      </c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</row>
    <row r="215" spans="1:130" s="116" customFormat="1" ht="24.75" customHeight="1" outlineLevel="1" x14ac:dyDescent="0.25">
      <c r="A215" s="110">
        <v>17</v>
      </c>
      <c r="B215" s="110"/>
      <c r="C215" s="5" t="s">
        <v>1649</v>
      </c>
      <c r="D215" s="138">
        <v>44802</v>
      </c>
      <c r="E215" s="158" t="s">
        <v>1175</v>
      </c>
      <c r="F215" s="158" t="s">
        <v>1624</v>
      </c>
      <c r="G215" s="176" t="s">
        <v>1258</v>
      </c>
      <c r="H215" s="134"/>
      <c r="I215" s="134"/>
      <c r="J215" s="629"/>
      <c r="K215" s="79">
        <v>10800000</v>
      </c>
      <c r="L215" s="117"/>
      <c r="M215" s="112"/>
      <c r="N215" s="112"/>
      <c r="O215" s="112"/>
      <c r="P215" s="175"/>
      <c r="Q215" s="175"/>
      <c r="R215" s="112"/>
      <c r="S215" s="112"/>
      <c r="T215" s="112"/>
      <c r="U215" s="113">
        <f t="shared" si="180"/>
        <v>0</v>
      </c>
      <c r="V215" s="112"/>
      <c r="W215" s="112"/>
      <c r="X215" s="112"/>
      <c r="Y215" s="113">
        <f t="shared" si="181"/>
        <v>0</v>
      </c>
      <c r="Z215" s="112"/>
      <c r="AA215" s="112"/>
      <c r="AB215" s="79">
        <v>10800000</v>
      </c>
      <c r="AC215" s="113">
        <f t="shared" si="182"/>
        <v>10800000</v>
      </c>
      <c r="AD215" s="174"/>
      <c r="AE215" s="112"/>
      <c r="AF215" s="112"/>
      <c r="AG215" s="113">
        <f t="shared" si="183"/>
        <v>0</v>
      </c>
      <c r="AH215" s="113">
        <f t="shared" si="172"/>
        <v>10800000</v>
      </c>
      <c r="AI215" s="114">
        <f t="shared" si="179"/>
        <v>4.9875311720698257E-2</v>
      </c>
      <c r="AJ215" s="114">
        <f t="shared" si="173"/>
        <v>3.3419998403266741E-3</v>
      </c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</row>
    <row r="216" spans="1:130" s="115" customFormat="1" ht="24.75" customHeight="1" outlineLevel="1" x14ac:dyDescent="0.25">
      <c r="A216" s="110">
        <v>18</v>
      </c>
      <c r="B216" s="110"/>
      <c r="C216" s="5" t="s">
        <v>1650</v>
      </c>
      <c r="D216" s="138">
        <v>44802</v>
      </c>
      <c r="E216" s="158" t="s">
        <v>1651</v>
      </c>
      <c r="F216" s="158" t="s">
        <v>1624</v>
      </c>
      <c r="G216" s="176" t="s">
        <v>1258</v>
      </c>
      <c r="H216" s="134"/>
      <c r="I216" s="134"/>
      <c r="J216" s="629"/>
      <c r="K216" s="79">
        <v>10800000</v>
      </c>
      <c r="L216" s="117"/>
      <c r="M216" s="112"/>
      <c r="N216" s="112"/>
      <c r="O216" s="112"/>
      <c r="P216" s="175"/>
      <c r="Q216" s="175"/>
      <c r="R216" s="112"/>
      <c r="S216" s="112"/>
      <c r="T216" s="112"/>
      <c r="U216" s="113">
        <f t="shared" si="180"/>
        <v>0</v>
      </c>
      <c r="V216" s="112"/>
      <c r="W216" s="112"/>
      <c r="X216" s="112"/>
      <c r="Y216" s="113">
        <f t="shared" si="181"/>
        <v>0</v>
      </c>
      <c r="Z216" s="112"/>
      <c r="AA216" s="112"/>
      <c r="AB216" s="79">
        <v>10800000</v>
      </c>
      <c r="AC216" s="113">
        <f t="shared" si="182"/>
        <v>10800000</v>
      </c>
      <c r="AD216" s="174"/>
      <c r="AE216" s="112"/>
      <c r="AF216" s="112"/>
      <c r="AG216" s="113">
        <f t="shared" si="183"/>
        <v>0</v>
      </c>
      <c r="AH216" s="113">
        <f t="shared" si="172"/>
        <v>10800000</v>
      </c>
      <c r="AI216" s="114">
        <f t="shared" si="179"/>
        <v>4.9875311720698257E-2</v>
      </c>
      <c r="AJ216" s="114">
        <f t="shared" si="173"/>
        <v>3.3419998403266741E-3</v>
      </c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</row>
    <row r="217" spans="1:130" s="115" customFormat="1" ht="24.75" customHeight="1" outlineLevel="1" x14ac:dyDescent="0.25">
      <c r="A217" s="110">
        <v>19</v>
      </c>
      <c r="B217" s="110"/>
      <c r="C217" s="5" t="s">
        <v>1185</v>
      </c>
      <c r="D217" s="138">
        <v>44802</v>
      </c>
      <c r="E217" s="158" t="s">
        <v>1188</v>
      </c>
      <c r="F217" s="158" t="s">
        <v>1624</v>
      </c>
      <c r="G217" s="176" t="s">
        <v>1258</v>
      </c>
      <c r="H217" s="134"/>
      <c r="I217" s="134"/>
      <c r="J217" s="664"/>
      <c r="K217" s="79">
        <v>10800000</v>
      </c>
      <c r="L217" s="117"/>
      <c r="M217" s="112"/>
      <c r="N217" s="112"/>
      <c r="O217" s="112"/>
      <c r="P217" s="175"/>
      <c r="Q217" s="175"/>
      <c r="R217" s="112"/>
      <c r="S217" s="112"/>
      <c r="T217" s="112"/>
      <c r="U217" s="113">
        <f t="shared" ref="U217" si="184">SUM(R217:T217)</f>
        <v>0</v>
      </c>
      <c r="V217" s="112"/>
      <c r="W217" s="112"/>
      <c r="X217" s="112"/>
      <c r="Y217" s="113">
        <f t="shared" ref="Y217" si="185">SUM(V217:X217)</f>
        <v>0</v>
      </c>
      <c r="Z217" s="112"/>
      <c r="AA217" s="112"/>
      <c r="AB217" s="79">
        <v>10800000</v>
      </c>
      <c r="AC217" s="113">
        <f t="shared" ref="AC217" si="186">SUM(Z217:AB217)</f>
        <v>10800000</v>
      </c>
      <c r="AD217" s="174"/>
      <c r="AE217" s="112"/>
      <c r="AF217" s="112"/>
      <c r="AG217" s="113">
        <f t="shared" ref="AG217" si="187">SUM(AD217:AF217)</f>
        <v>0</v>
      </c>
      <c r="AH217" s="113">
        <f t="shared" ref="AH217" si="188">SUM(U217,Y217,AC217,AG217)</f>
        <v>10800000</v>
      </c>
      <c r="AI217" s="114">
        <f t="shared" si="179"/>
        <v>4.9875311720698257E-2</v>
      </c>
      <c r="AJ217" s="114">
        <f t="shared" si="173"/>
        <v>3.3419998403266741E-3</v>
      </c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</row>
    <row r="218" spans="1:130" s="232" customFormat="1" ht="12.75" customHeight="1" x14ac:dyDescent="0.25">
      <c r="A218" s="577" t="s">
        <v>1203</v>
      </c>
      <c r="B218" s="577"/>
      <c r="C218" s="577"/>
      <c r="D218" s="577"/>
      <c r="E218" s="577"/>
      <c r="F218" s="577"/>
      <c r="G218" s="577"/>
      <c r="H218" s="577"/>
      <c r="I218" s="577"/>
      <c r="J218" s="222">
        <f>+J198</f>
        <v>216540000</v>
      </c>
      <c r="K218" s="222">
        <f>SUM(K199:K217)</f>
        <v>216540000</v>
      </c>
      <c r="L218" s="528"/>
      <c r="M218" s="222">
        <f>SUM(M199:M217)</f>
        <v>0</v>
      </c>
      <c r="N218" s="222">
        <f>SUM(N199:N217)</f>
        <v>0</v>
      </c>
      <c r="O218" s="222">
        <f>SUM(O199:O217)</f>
        <v>0</v>
      </c>
      <c r="P218" s="223"/>
      <c r="Q218" s="538"/>
      <c r="R218" s="222">
        <f t="shared" ref="R218:AH218" si="189">SUM(R199:R217)</f>
        <v>0</v>
      </c>
      <c r="S218" s="222">
        <f t="shared" si="189"/>
        <v>0</v>
      </c>
      <c r="T218" s="222">
        <f t="shared" si="189"/>
        <v>0</v>
      </c>
      <c r="U218" s="222">
        <f t="shared" si="189"/>
        <v>0</v>
      </c>
      <c r="V218" s="222">
        <f t="shared" si="189"/>
        <v>0</v>
      </c>
      <c r="W218" s="222">
        <f t="shared" si="189"/>
        <v>0</v>
      </c>
      <c r="X218" s="222">
        <f t="shared" si="189"/>
        <v>0</v>
      </c>
      <c r="Y218" s="222">
        <f t="shared" si="189"/>
        <v>0</v>
      </c>
      <c r="Z218" s="222">
        <f t="shared" si="189"/>
        <v>0</v>
      </c>
      <c r="AA218" s="222">
        <f t="shared" si="189"/>
        <v>0</v>
      </c>
      <c r="AB218" s="222">
        <f>SUM(AB199:AB217)</f>
        <v>216540000</v>
      </c>
      <c r="AC218" s="222">
        <f t="shared" si="189"/>
        <v>216540000</v>
      </c>
      <c r="AD218" s="222">
        <f t="shared" si="189"/>
        <v>0</v>
      </c>
      <c r="AE218" s="222">
        <f t="shared" si="189"/>
        <v>0</v>
      </c>
      <c r="AF218" s="222">
        <f t="shared" si="189"/>
        <v>0</v>
      </c>
      <c r="AG218" s="222">
        <f t="shared" si="189"/>
        <v>0</v>
      </c>
      <c r="AH218" s="222">
        <f t="shared" si="189"/>
        <v>216540000</v>
      </c>
      <c r="AI218" s="230">
        <f>IF(ISERROR(AH218/J218),0,AH218/J218)</f>
        <v>1</v>
      </c>
      <c r="AJ218" s="230">
        <f>IF(ISERROR(AH218/$AH$235),0,AH218/$AH$235)</f>
        <v>6.7007096798549826E-2</v>
      </c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</row>
    <row r="219" spans="1:130" ht="12.75" customHeight="1" x14ac:dyDescent="0.25">
      <c r="A219" s="668" t="s">
        <v>74</v>
      </c>
      <c r="B219" s="668"/>
      <c r="C219" s="668"/>
      <c r="D219" s="668"/>
      <c r="E219" s="668"/>
      <c r="F219" s="16"/>
      <c r="G219" s="5"/>
      <c r="H219" s="17"/>
      <c r="I219" s="17"/>
      <c r="J219" s="701">
        <v>116190000</v>
      </c>
      <c r="K219" s="7"/>
      <c r="L219" s="153"/>
      <c r="M219" s="263"/>
      <c r="N219" s="263"/>
      <c r="O219" s="263"/>
      <c r="P219" s="151"/>
      <c r="Q219" s="264"/>
      <c r="R219" s="7"/>
      <c r="S219" s="7"/>
      <c r="T219" s="7"/>
      <c r="U219" s="83"/>
      <c r="V219" s="83"/>
      <c r="W219" s="83"/>
      <c r="X219" s="83"/>
      <c r="Y219" s="83"/>
      <c r="Z219" s="83"/>
      <c r="AA219" s="83"/>
      <c r="AB219" s="83"/>
      <c r="AC219" s="83"/>
      <c r="AD219" s="7"/>
      <c r="AE219" s="7"/>
      <c r="AF219" s="7"/>
      <c r="AG219" s="7"/>
      <c r="AH219" s="7"/>
      <c r="AI219" s="108"/>
      <c r="AJ219" s="108"/>
    </row>
    <row r="220" spans="1:130" s="11" customFormat="1" ht="24.75" customHeight="1" outlineLevel="1" x14ac:dyDescent="0.25">
      <c r="A220" s="23">
        <v>1</v>
      </c>
      <c r="B220" s="23"/>
      <c r="C220" s="176" t="s">
        <v>1117</v>
      </c>
      <c r="D220" s="516">
        <v>44852</v>
      </c>
      <c r="E220" s="158" t="s">
        <v>717</v>
      </c>
      <c r="F220" s="158" t="s">
        <v>1624</v>
      </c>
      <c r="G220" s="176" t="s">
        <v>1258</v>
      </c>
      <c r="H220" s="33"/>
      <c r="I220" s="33"/>
      <c r="J220" s="674"/>
      <c r="K220" s="342">
        <v>9800000</v>
      </c>
      <c r="L220" s="389"/>
      <c r="M220" s="261"/>
      <c r="N220" s="261"/>
      <c r="O220" s="261"/>
      <c r="P220" s="262"/>
      <c r="Q220" s="262"/>
      <c r="R220" s="95"/>
      <c r="S220" s="28"/>
      <c r="T220" s="288"/>
      <c r="U220" s="340">
        <f>SUM(R220:T220)</f>
        <v>0</v>
      </c>
      <c r="V220" s="340">
        <f t="shared" ref="V220:Y229" si="190">SUM(S220:U220)</f>
        <v>0</v>
      </c>
      <c r="W220" s="340">
        <f t="shared" si="190"/>
        <v>0</v>
      </c>
      <c r="X220" s="340">
        <f t="shared" si="190"/>
        <v>0</v>
      </c>
      <c r="Y220" s="340">
        <f t="shared" si="190"/>
        <v>0</v>
      </c>
      <c r="Z220" s="261"/>
      <c r="AA220" s="261"/>
      <c r="AB220" s="261"/>
      <c r="AC220" s="340">
        <f>SUM(Z220:AB220)</f>
        <v>0</v>
      </c>
      <c r="AD220" s="95">
        <v>9800000</v>
      </c>
      <c r="AE220" s="143"/>
      <c r="AF220" s="28"/>
      <c r="AG220" s="29">
        <f>SUM(AD220:AF220)</f>
        <v>9800000</v>
      </c>
      <c r="AH220" s="29">
        <f t="shared" ref="AH220" si="191">SUM(U220,Y220,AC220,AG220)</f>
        <v>9800000</v>
      </c>
      <c r="AI220" s="109">
        <f>IF(ISERROR(AH220/$J$219),0,AH220/$J$219)</f>
        <v>8.4344607969704791E-2</v>
      </c>
      <c r="AJ220" s="109">
        <f>IF(ISERROR(AH220/$AH$235),"-",AH220/$AH$235)</f>
        <v>3.0325554106667972E-3</v>
      </c>
    </row>
    <row r="221" spans="1:130" s="11" customFormat="1" ht="24.75" customHeight="1" outlineLevel="1" x14ac:dyDescent="0.25">
      <c r="A221" s="23">
        <v>2</v>
      </c>
      <c r="B221" s="272"/>
      <c r="C221" s="276" t="s">
        <v>1118</v>
      </c>
      <c r="D221" s="516">
        <v>44847</v>
      </c>
      <c r="E221" s="323" t="s">
        <v>1207</v>
      </c>
      <c r="F221" s="323" t="s">
        <v>1624</v>
      </c>
      <c r="G221" s="276" t="s">
        <v>1258</v>
      </c>
      <c r="H221" s="292"/>
      <c r="I221" s="292"/>
      <c r="J221" s="674"/>
      <c r="K221" s="409">
        <v>11200000</v>
      </c>
      <c r="L221" s="481"/>
      <c r="M221" s="471"/>
      <c r="N221" s="471"/>
      <c r="O221" s="471"/>
      <c r="P221" s="428"/>
      <c r="Q221" s="428"/>
      <c r="R221" s="344"/>
      <c r="S221" s="335"/>
      <c r="T221" s="345"/>
      <c r="U221" s="340">
        <f>SUM(R221:T221)</f>
        <v>0</v>
      </c>
      <c r="V221" s="261"/>
      <c r="W221" s="261"/>
      <c r="X221" s="261"/>
      <c r="Y221" s="340">
        <f t="shared" si="190"/>
        <v>0</v>
      </c>
      <c r="Z221" s="261"/>
      <c r="AA221" s="261"/>
      <c r="AB221" s="261"/>
      <c r="AC221" s="340">
        <f>SUM(Z221:AB221)</f>
        <v>0</v>
      </c>
      <c r="AD221" s="344">
        <v>11200000</v>
      </c>
      <c r="AE221" s="378"/>
      <c r="AF221" s="28"/>
      <c r="AG221" s="29">
        <f t="shared" ref="AG221:AG229" si="192">SUM(AD221:AF221)</f>
        <v>11200000</v>
      </c>
      <c r="AH221" s="29">
        <f t="shared" ref="AH221:AH229" si="193">SUM(U221,Y221,AC221,AG221)</f>
        <v>11200000</v>
      </c>
      <c r="AI221" s="109">
        <f t="shared" ref="AI221:AI229" si="194">IF(ISERROR(AH221/$J$219),0,AH221/$J$219)</f>
        <v>9.6393837679662628E-2</v>
      </c>
      <c r="AJ221" s="109">
        <f t="shared" ref="AJ221:AJ229" si="195">IF(ISERROR(AH221/$AH$235),"-",AH221/$AH$235)</f>
        <v>3.4657776121906252E-3</v>
      </c>
    </row>
    <row r="222" spans="1:130" s="11" customFormat="1" ht="24.75" customHeight="1" outlineLevel="1" x14ac:dyDescent="0.25">
      <c r="A222" s="22">
        <v>3</v>
      </c>
      <c r="B222" s="390"/>
      <c r="C222" s="360" t="s">
        <v>1652</v>
      </c>
      <c r="D222" s="516">
        <v>44847</v>
      </c>
      <c r="E222" s="260" t="s">
        <v>1653</v>
      </c>
      <c r="F222" s="323" t="s">
        <v>1624</v>
      </c>
      <c r="G222" s="276" t="s">
        <v>1258</v>
      </c>
      <c r="H222" s="391"/>
      <c r="I222" s="391"/>
      <c r="J222" s="674"/>
      <c r="K222" s="412">
        <v>12150000</v>
      </c>
      <c r="L222" s="389"/>
      <c r="M222" s="261"/>
      <c r="N222" s="261"/>
      <c r="O222" s="261"/>
      <c r="P222" s="262"/>
      <c r="Q222" s="262"/>
      <c r="R222" s="261"/>
      <c r="S222" s="261"/>
      <c r="T222" s="482"/>
      <c r="U222" s="340">
        <f t="shared" ref="U222:U229" si="196">SUM(R222:T222)</f>
        <v>0</v>
      </c>
      <c r="V222" s="261"/>
      <c r="W222" s="261"/>
      <c r="X222" s="261"/>
      <c r="Y222" s="340">
        <f t="shared" si="190"/>
        <v>0</v>
      </c>
      <c r="Z222" s="261"/>
      <c r="AA222" s="261"/>
      <c r="AB222" s="261"/>
      <c r="AC222" s="340">
        <f t="shared" ref="AC222:AC229" si="197">SUM(Z222:AB222)</f>
        <v>0</v>
      </c>
      <c r="AD222" s="483"/>
      <c r="AE222" s="379"/>
      <c r="AF222" s="484">
        <v>12150000</v>
      </c>
      <c r="AG222" s="29">
        <f t="shared" si="192"/>
        <v>12150000</v>
      </c>
      <c r="AH222" s="29">
        <f t="shared" si="193"/>
        <v>12150000</v>
      </c>
      <c r="AI222" s="109">
        <f t="shared" si="194"/>
        <v>0.104570100697134</v>
      </c>
      <c r="AJ222" s="109">
        <f t="shared" si="195"/>
        <v>3.7597498203675085E-3</v>
      </c>
    </row>
    <row r="223" spans="1:130" s="11" customFormat="1" ht="24.75" customHeight="1" outlineLevel="1" x14ac:dyDescent="0.25">
      <c r="A223" s="22">
        <v>4</v>
      </c>
      <c r="B223" s="390"/>
      <c r="C223" s="360" t="s">
        <v>1109</v>
      </c>
      <c r="D223" s="516">
        <v>44847</v>
      </c>
      <c r="E223" s="260" t="s">
        <v>696</v>
      </c>
      <c r="F223" s="323" t="s">
        <v>1624</v>
      </c>
      <c r="G223" s="276" t="s">
        <v>1258</v>
      </c>
      <c r="H223" s="391"/>
      <c r="I223" s="391"/>
      <c r="J223" s="674"/>
      <c r="K223" s="412">
        <v>11200000</v>
      </c>
      <c r="L223" s="389"/>
      <c r="M223" s="261"/>
      <c r="N223" s="261"/>
      <c r="O223" s="261"/>
      <c r="P223" s="262"/>
      <c r="Q223" s="262"/>
      <c r="R223" s="261"/>
      <c r="S223" s="261"/>
      <c r="T223" s="482"/>
      <c r="U223" s="340">
        <f t="shared" si="196"/>
        <v>0</v>
      </c>
      <c r="V223" s="261"/>
      <c r="W223" s="261"/>
      <c r="X223" s="261"/>
      <c r="Y223" s="340">
        <f t="shared" si="190"/>
        <v>0</v>
      </c>
      <c r="Z223" s="261"/>
      <c r="AA223" s="261"/>
      <c r="AB223" s="261"/>
      <c r="AC223" s="340">
        <f t="shared" si="197"/>
        <v>0</v>
      </c>
      <c r="AD223" s="483"/>
      <c r="AE223" s="379"/>
      <c r="AF223" s="484">
        <v>11200000</v>
      </c>
      <c r="AG223" s="29">
        <f t="shared" si="192"/>
        <v>11200000</v>
      </c>
      <c r="AH223" s="29">
        <f t="shared" si="193"/>
        <v>11200000</v>
      </c>
      <c r="AI223" s="109">
        <f t="shared" si="194"/>
        <v>9.6393837679662628E-2</v>
      </c>
      <c r="AJ223" s="109">
        <f t="shared" si="195"/>
        <v>3.4657776121906252E-3</v>
      </c>
    </row>
    <row r="224" spans="1:130" s="11" customFormat="1" ht="24.75" customHeight="1" outlineLevel="1" x14ac:dyDescent="0.25">
      <c r="A224" s="22">
        <v>5</v>
      </c>
      <c r="B224" s="390"/>
      <c r="C224" s="360" t="s">
        <v>568</v>
      </c>
      <c r="D224" s="516">
        <v>44860</v>
      </c>
      <c r="E224" s="260" t="s">
        <v>698</v>
      </c>
      <c r="F224" s="323" t="s">
        <v>1624</v>
      </c>
      <c r="G224" s="276" t="s">
        <v>1258</v>
      </c>
      <c r="H224" s="391"/>
      <c r="I224" s="391"/>
      <c r="J224" s="674"/>
      <c r="K224" s="412">
        <v>11900000</v>
      </c>
      <c r="L224" s="389"/>
      <c r="M224" s="261"/>
      <c r="N224" s="261"/>
      <c r="O224" s="261"/>
      <c r="P224" s="262"/>
      <c r="Q224" s="262"/>
      <c r="R224" s="261"/>
      <c r="S224" s="261"/>
      <c r="T224" s="482"/>
      <c r="U224" s="340">
        <f t="shared" si="196"/>
        <v>0</v>
      </c>
      <c r="V224" s="261"/>
      <c r="W224" s="261"/>
      <c r="X224" s="261"/>
      <c r="Y224" s="340">
        <f t="shared" si="190"/>
        <v>0</v>
      </c>
      <c r="Z224" s="261"/>
      <c r="AA224" s="261"/>
      <c r="AB224" s="261"/>
      <c r="AC224" s="340">
        <f t="shared" si="197"/>
        <v>0</v>
      </c>
      <c r="AD224" s="483"/>
      <c r="AE224" s="379"/>
      <c r="AF224" s="484">
        <v>11900000</v>
      </c>
      <c r="AG224" s="29">
        <f t="shared" si="192"/>
        <v>11900000</v>
      </c>
      <c r="AH224" s="29">
        <f t="shared" si="193"/>
        <v>11900000</v>
      </c>
      <c r="AI224" s="109">
        <f t="shared" si="194"/>
        <v>0.10241845253464153</v>
      </c>
      <c r="AJ224" s="109">
        <f t="shared" si="195"/>
        <v>3.6823887129525394E-3</v>
      </c>
    </row>
    <row r="225" spans="1:130" s="11" customFormat="1" ht="24.75" customHeight="1" outlineLevel="1" x14ac:dyDescent="0.25">
      <c r="A225" s="22">
        <v>6</v>
      </c>
      <c r="B225" s="390"/>
      <c r="C225" s="360" t="s">
        <v>1654</v>
      </c>
      <c r="D225" s="516">
        <v>44914</v>
      </c>
      <c r="E225" s="260" t="s">
        <v>655</v>
      </c>
      <c r="F225" s="323" t="s">
        <v>1624</v>
      </c>
      <c r="G225" s="276" t="s">
        <v>1258</v>
      </c>
      <c r="H225" s="391"/>
      <c r="I225" s="391"/>
      <c r="J225" s="674"/>
      <c r="K225" s="259">
        <v>12150000</v>
      </c>
      <c r="L225" s="389"/>
      <c r="M225" s="261"/>
      <c r="N225" s="261"/>
      <c r="O225" s="261"/>
      <c r="P225" s="262"/>
      <c r="Q225" s="262"/>
      <c r="R225" s="261"/>
      <c r="S225" s="261"/>
      <c r="T225" s="482"/>
      <c r="U225" s="340">
        <f t="shared" si="196"/>
        <v>0</v>
      </c>
      <c r="V225" s="261"/>
      <c r="W225" s="261"/>
      <c r="X225" s="261"/>
      <c r="Y225" s="340">
        <f t="shared" si="190"/>
        <v>0</v>
      </c>
      <c r="Z225" s="261"/>
      <c r="AA225" s="261"/>
      <c r="AB225" s="261"/>
      <c r="AC225" s="340">
        <f t="shared" si="197"/>
        <v>0</v>
      </c>
      <c r="AD225" s="483"/>
      <c r="AE225" s="379"/>
      <c r="AF225" s="480">
        <v>12150000</v>
      </c>
      <c r="AG225" s="29">
        <f t="shared" si="192"/>
        <v>12150000</v>
      </c>
      <c r="AH225" s="29">
        <f t="shared" si="193"/>
        <v>12150000</v>
      </c>
      <c r="AI225" s="109">
        <f t="shared" si="194"/>
        <v>0.104570100697134</v>
      </c>
      <c r="AJ225" s="109">
        <f t="shared" si="195"/>
        <v>3.7597498203675085E-3</v>
      </c>
    </row>
    <row r="226" spans="1:130" s="11" customFormat="1" ht="24.75" customHeight="1" outlineLevel="1" x14ac:dyDescent="0.25">
      <c r="A226" s="22">
        <v>7</v>
      </c>
      <c r="B226" s="390"/>
      <c r="C226" s="360" t="s">
        <v>1655</v>
      </c>
      <c r="D226" s="516">
        <v>44914</v>
      </c>
      <c r="E226" s="260" t="s">
        <v>676</v>
      </c>
      <c r="F226" s="323" t="s">
        <v>1624</v>
      </c>
      <c r="G226" s="276" t="s">
        <v>1258</v>
      </c>
      <c r="H226" s="391"/>
      <c r="I226" s="391"/>
      <c r="J226" s="674"/>
      <c r="K226" s="259">
        <v>12150000</v>
      </c>
      <c r="L226" s="389"/>
      <c r="M226" s="261"/>
      <c r="N226" s="261"/>
      <c r="O226" s="261"/>
      <c r="P226" s="262"/>
      <c r="Q226" s="262"/>
      <c r="R226" s="261"/>
      <c r="S226" s="261"/>
      <c r="T226" s="482"/>
      <c r="U226" s="340">
        <f t="shared" si="196"/>
        <v>0</v>
      </c>
      <c r="V226" s="261"/>
      <c r="W226" s="261"/>
      <c r="X226" s="261"/>
      <c r="Y226" s="340">
        <f t="shared" si="190"/>
        <v>0</v>
      </c>
      <c r="Z226" s="261"/>
      <c r="AA226" s="261"/>
      <c r="AB226" s="261"/>
      <c r="AC226" s="340">
        <f t="shared" si="197"/>
        <v>0</v>
      </c>
      <c r="AD226" s="483"/>
      <c r="AE226" s="379"/>
      <c r="AF226" s="480">
        <v>12150000</v>
      </c>
      <c r="AG226" s="29">
        <f t="shared" si="192"/>
        <v>12150000</v>
      </c>
      <c r="AH226" s="29">
        <f t="shared" si="193"/>
        <v>12150000</v>
      </c>
      <c r="AI226" s="109">
        <f t="shared" si="194"/>
        <v>0.104570100697134</v>
      </c>
      <c r="AJ226" s="109">
        <f t="shared" si="195"/>
        <v>3.7597498203675085E-3</v>
      </c>
    </row>
    <row r="227" spans="1:130" s="11" customFormat="1" ht="24.75" customHeight="1" outlineLevel="1" x14ac:dyDescent="0.25">
      <c r="A227" s="22">
        <v>8</v>
      </c>
      <c r="B227" s="390"/>
      <c r="C227" s="360" t="s">
        <v>1656</v>
      </c>
      <c r="D227" s="516">
        <v>44914</v>
      </c>
      <c r="E227" s="260" t="s">
        <v>729</v>
      </c>
      <c r="F227" s="323" t="s">
        <v>1624</v>
      </c>
      <c r="G227" s="276" t="s">
        <v>1258</v>
      </c>
      <c r="H227" s="391"/>
      <c r="I227" s="391"/>
      <c r="J227" s="674"/>
      <c r="K227" s="259">
        <v>12150000</v>
      </c>
      <c r="L227" s="389"/>
      <c r="M227" s="261"/>
      <c r="N227" s="261"/>
      <c r="O227" s="261"/>
      <c r="P227" s="262"/>
      <c r="Q227" s="262"/>
      <c r="R227" s="261"/>
      <c r="S227" s="261"/>
      <c r="T227" s="482"/>
      <c r="U227" s="340">
        <f t="shared" si="196"/>
        <v>0</v>
      </c>
      <c r="V227" s="261"/>
      <c r="W227" s="261"/>
      <c r="X227" s="261"/>
      <c r="Y227" s="340">
        <f t="shared" si="190"/>
        <v>0</v>
      </c>
      <c r="Z227" s="261"/>
      <c r="AA227" s="261"/>
      <c r="AB227" s="261"/>
      <c r="AC227" s="340">
        <f t="shared" si="197"/>
        <v>0</v>
      </c>
      <c r="AD227" s="483"/>
      <c r="AE227" s="379"/>
      <c r="AF227" s="480">
        <v>12150000</v>
      </c>
      <c r="AG227" s="29">
        <f t="shared" si="192"/>
        <v>12150000</v>
      </c>
      <c r="AH227" s="29">
        <f t="shared" si="193"/>
        <v>12150000</v>
      </c>
      <c r="AI227" s="109">
        <f t="shared" si="194"/>
        <v>0.104570100697134</v>
      </c>
      <c r="AJ227" s="109">
        <f t="shared" si="195"/>
        <v>3.7597498203675085E-3</v>
      </c>
    </row>
    <row r="228" spans="1:130" s="11" customFormat="1" ht="24.75" customHeight="1" outlineLevel="1" x14ac:dyDescent="0.25">
      <c r="A228" s="22">
        <v>9</v>
      </c>
      <c r="B228" s="390"/>
      <c r="C228" s="360" t="s">
        <v>1657</v>
      </c>
      <c r="D228" s="516">
        <v>44914</v>
      </c>
      <c r="E228" s="260" t="s">
        <v>730</v>
      </c>
      <c r="F228" s="323" t="s">
        <v>1624</v>
      </c>
      <c r="G228" s="276" t="s">
        <v>1258</v>
      </c>
      <c r="H228" s="391"/>
      <c r="I228" s="391"/>
      <c r="J228" s="674"/>
      <c r="K228" s="259">
        <v>12150000</v>
      </c>
      <c r="L228" s="389"/>
      <c r="M228" s="261"/>
      <c r="N228" s="261"/>
      <c r="O228" s="261"/>
      <c r="P228" s="262"/>
      <c r="Q228" s="262"/>
      <c r="R228" s="261"/>
      <c r="S228" s="261"/>
      <c r="T228" s="482"/>
      <c r="U228" s="340">
        <f t="shared" si="196"/>
        <v>0</v>
      </c>
      <c r="V228" s="261"/>
      <c r="W228" s="261"/>
      <c r="X228" s="261"/>
      <c r="Y228" s="340">
        <f t="shared" si="190"/>
        <v>0</v>
      </c>
      <c r="Z228" s="261"/>
      <c r="AA228" s="261"/>
      <c r="AB228" s="261"/>
      <c r="AC228" s="340">
        <f t="shared" si="197"/>
        <v>0</v>
      </c>
      <c r="AD228" s="483"/>
      <c r="AE228" s="379"/>
      <c r="AF228" s="480">
        <v>12150000</v>
      </c>
      <c r="AG228" s="29">
        <f t="shared" si="192"/>
        <v>12150000</v>
      </c>
      <c r="AH228" s="29">
        <f t="shared" si="193"/>
        <v>12150000</v>
      </c>
      <c r="AI228" s="109">
        <f t="shared" si="194"/>
        <v>0.104570100697134</v>
      </c>
      <c r="AJ228" s="109">
        <f t="shared" si="195"/>
        <v>3.7597498203675085E-3</v>
      </c>
    </row>
    <row r="229" spans="1:130" s="11" customFormat="1" ht="24.75" customHeight="1" outlineLevel="1" x14ac:dyDescent="0.25">
      <c r="A229" s="22">
        <v>10</v>
      </c>
      <c r="B229" s="390"/>
      <c r="C229" s="360" t="s">
        <v>1398</v>
      </c>
      <c r="D229" s="494">
        <v>44858</v>
      </c>
      <c r="E229" s="260" t="s">
        <v>724</v>
      </c>
      <c r="F229" s="323" t="s">
        <v>1624</v>
      </c>
      <c r="G229" s="276" t="s">
        <v>1258</v>
      </c>
      <c r="H229" s="391"/>
      <c r="I229" s="391"/>
      <c r="J229" s="702"/>
      <c r="K229" s="259">
        <v>11340000</v>
      </c>
      <c r="L229" s="389"/>
      <c r="M229" s="261"/>
      <c r="N229" s="261"/>
      <c r="O229" s="261"/>
      <c r="P229" s="262"/>
      <c r="Q229" s="262"/>
      <c r="R229" s="261"/>
      <c r="S229" s="261"/>
      <c r="T229" s="482"/>
      <c r="U229" s="340">
        <f t="shared" si="196"/>
        <v>0</v>
      </c>
      <c r="V229" s="261"/>
      <c r="W229" s="261"/>
      <c r="X229" s="261"/>
      <c r="Y229" s="340">
        <f t="shared" si="190"/>
        <v>0</v>
      </c>
      <c r="Z229" s="261"/>
      <c r="AA229" s="261"/>
      <c r="AB229" s="261"/>
      <c r="AC229" s="340">
        <f t="shared" si="197"/>
        <v>0</v>
      </c>
      <c r="AD229" s="483"/>
      <c r="AE229" s="379"/>
      <c r="AF229" s="480">
        <v>11340000</v>
      </c>
      <c r="AG229" s="29">
        <f t="shared" si="192"/>
        <v>11340000</v>
      </c>
      <c r="AH229" s="29">
        <f t="shared" si="193"/>
        <v>11340000</v>
      </c>
      <c r="AI229" s="109">
        <f t="shared" si="194"/>
        <v>9.7598760650658409E-2</v>
      </c>
      <c r="AJ229" s="109">
        <f t="shared" si="195"/>
        <v>3.5090998323430082E-3</v>
      </c>
    </row>
    <row r="230" spans="1:130" s="232" customFormat="1" ht="12.75" customHeight="1" x14ac:dyDescent="0.25">
      <c r="A230" s="577" t="s">
        <v>75</v>
      </c>
      <c r="B230" s="700"/>
      <c r="C230" s="700"/>
      <c r="D230" s="700"/>
      <c r="E230" s="700"/>
      <c r="F230" s="700"/>
      <c r="G230" s="700"/>
      <c r="H230" s="700"/>
      <c r="I230" s="700"/>
      <c r="J230" s="231">
        <f>+J219</f>
        <v>116190000</v>
      </c>
      <c r="K230" s="231">
        <f>SUM(K220:K229)</f>
        <v>116190000</v>
      </c>
      <c r="L230" s="530"/>
      <c r="M230" s="231">
        <f>SUM(M220:M220)</f>
        <v>0</v>
      </c>
      <c r="N230" s="231">
        <f>SUM(N220:N220)</f>
        <v>0</v>
      </c>
      <c r="O230" s="231">
        <f>SUM(O220:O220)</f>
        <v>0</v>
      </c>
      <c r="P230" s="249"/>
      <c r="Q230" s="539"/>
      <c r="R230" s="231">
        <f t="shared" ref="R230:AA230" si="198">SUM(R220:R220)</f>
        <v>0</v>
      </c>
      <c r="S230" s="231">
        <f t="shared" si="198"/>
        <v>0</v>
      </c>
      <c r="T230" s="231">
        <f t="shared" si="198"/>
        <v>0</v>
      </c>
      <c r="U230" s="231">
        <f>SUM(U220:U229)</f>
        <v>0</v>
      </c>
      <c r="V230" s="231">
        <f t="shared" si="198"/>
        <v>0</v>
      </c>
      <c r="W230" s="231">
        <f t="shared" si="198"/>
        <v>0</v>
      </c>
      <c r="X230" s="231">
        <f t="shared" si="198"/>
        <v>0</v>
      </c>
      <c r="Y230" s="231">
        <f>SUM(Y220:Y229)</f>
        <v>0</v>
      </c>
      <c r="Z230" s="231">
        <f t="shared" si="198"/>
        <v>0</v>
      </c>
      <c r="AA230" s="231">
        <f t="shared" si="198"/>
        <v>0</v>
      </c>
      <c r="AB230" s="231">
        <f>SUM(AB220:AB220)</f>
        <v>0</v>
      </c>
      <c r="AC230" s="231">
        <f t="shared" ref="AC230:AH230" si="199">SUM(AC220:AC229)</f>
        <v>0</v>
      </c>
      <c r="AD230" s="231">
        <f t="shared" si="199"/>
        <v>21000000</v>
      </c>
      <c r="AE230" s="231">
        <f t="shared" si="199"/>
        <v>0</v>
      </c>
      <c r="AF230" s="222">
        <f t="shared" si="199"/>
        <v>95190000</v>
      </c>
      <c r="AG230" s="222">
        <f t="shared" si="199"/>
        <v>116190000</v>
      </c>
      <c r="AH230" s="222">
        <f t="shared" si="199"/>
        <v>116190000</v>
      </c>
      <c r="AI230" s="230">
        <f>IF(ISERROR(AH230/J230),0,AH230/J230)</f>
        <v>1</v>
      </c>
      <c r="AJ230" s="230">
        <f>IF(ISERROR(AH230/$AH$235),0,AH230/$AH$235)</f>
        <v>3.5954348282181137E-2</v>
      </c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</row>
    <row r="231" spans="1:130" ht="12.75" customHeight="1" x14ac:dyDescent="0.25">
      <c r="A231" s="668" t="s">
        <v>76</v>
      </c>
      <c r="B231" s="668"/>
      <c r="C231" s="668"/>
      <c r="D231" s="668"/>
      <c r="E231" s="668"/>
      <c r="F231" s="16"/>
      <c r="G231" s="5"/>
      <c r="H231" s="17"/>
      <c r="I231" s="17"/>
      <c r="J231" s="628">
        <v>990198000</v>
      </c>
      <c r="K231" s="7"/>
      <c r="L231" s="18"/>
      <c r="M231" s="19"/>
      <c r="N231" s="19"/>
      <c r="O231" s="19"/>
      <c r="P231" s="5"/>
      <c r="Q231" s="20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108"/>
      <c r="AJ231" s="108"/>
    </row>
    <row r="232" spans="1:130" s="11" customFormat="1" ht="34.5" customHeight="1" outlineLevel="1" x14ac:dyDescent="0.25">
      <c r="A232" s="23">
        <v>1</v>
      </c>
      <c r="B232" s="23"/>
      <c r="C232" s="176" t="s">
        <v>1658</v>
      </c>
      <c r="D232" s="138">
        <v>44587</v>
      </c>
      <c r="E232" s="158" t="s">
        <v>102</v>
      </c>
      <c r="F232" s="158" t="s">
        <v>1624</v>
      </c>
      <c r="G232" s="176" t="s">
        <v>1258</v>
      </c>
      <c r="H232" s="138"/>
      <c r="I232" s="138"/>
      <c r="J232" s="629"/>
      <c r="K232" s="79">
        <v>850000000</v>
      </c>
      <c r="L232" s="5"/>
      <c r="M232" s="67"/>
      <c r="N232" s="28"/>
      <c r="O232" s="28"/>
      <c r="P232" s="74"/>
      <c r="Q232" s="74"/>
      <c r="R232" s="28">
        <v>425000000</v>
      </c>
      <c r="S232" s="28"/>
      <c r="T232" s="28"/>
      <c r="U232" s="29">
        <f>SUM(R232:T232)</f>
        <v>425000000</v>
      </c>
      <c r="V232" s="28"/>
      <c r="W232" s="28"/>
      <c r="X232" s="28"/>
      <c r="Y232" s="29">
        <f>SUM(V232:X232)</f>
        <v>0</v>
      </c>
      <c r="Z232" s="28"/>
      <c r="AA232" s="28">
        <v>425000000</v>
      </c>
      <c r="AB232" s="28"/>
      <c r="AC232" s="29">
        <f>SUM(Z232:AB232)</f>
        <v>425000000</v>
      </c>
      <c r="AD232" s="28"/>
      <c r="AE232" s="28">
        <v>0</v>
      </c>
      <c r="AF232" s="28">
        <v>0</v>
      </c>
      <c r="AG232" s="29">
        <f>SUM(AD232:AF232)</f>
        <v>0</v>
      </c>
      <c r="AH232" s="29">
        <f t="shared" ref="AH232" si="200">SUM(U232,Y232,AC232,AG232)</f>
        <v>850000000</v>
      </c>
      <c r="AI232" s="109">
        <f>IF(ISERROR(AH232/J231),0,AH232/J231)</f>
        <v>0.85841417575070844</v>
      </c>
      <c r="AJ232" s="109">
        <f>IF(ISERROR(AH232/$AH$235),"-",AH232/$AH$235)</f>
        <v>0.26302776521089566</v>
      </c>
    </row>
    <row r="233" spans="1:130" s="11" customFormat="1" ht="34.5" customHeight="1" outlineLevel="1" x14ac:dyDescent="0.25">
      <c r="A233" s="23">
        <v>2</v>
      </c>
      <c r="B233" s="23"/>
      <c r="C233" s="176" t="s">
        <v>1659</v>
      </c>
      <c r="D233" s="138"/>
      <c r="E233" s="158" t="s">
        <v>1660</v>
      </c>
      <c r="F233" s="158" t="s">
        <v>1624</v>
      </c>
      <c r="G233" s="176" t="s">
        <v>1258</v>
      </c>
      <c r="H233" s="138"/>
      <c r="I233" s="138"/>
      <c r="J233" s="664"/>
      <c r="K233" s="79">
        <v>140000000</v>
      </c>
      <c r="L233" s="44"/>
      <c r="M233" s="67"/>
      <c r="N233" s="28"/>
      <c r="O233" s="28"/>
      <c r="P233" s="74"/>
      <c r="Q233" s="74"/>
      <c r="R233" s="28"/>
      <c r="S233" s="28"/>
      <c r="T233" s="28"/>
      <c r="U233" s="29">
        <f>SUM(R233:T233)</f>
        <v>0</v>
      </c>
      <c r="V233" s="28"/>
      <c r="W233" s="28"/>
      <c r="X233" s="28"/>
      <c r="Y233" s="29">
        <f>SUM(V233:X233)</f>
        <v>0</v>
      </c>
      <c r="Z233" s="28"/>
      <c r="AA233" s="28"/>
      <c r="AB233" s="28"/>
      <c r="AC233" s="29">
        <f>SUM(Z233:AB233)</f>
        <v>0</v>
      </c>
      <c r="AD233" s="28"/>
      <c r="AE233" s="28"/>
      <c r="AF233" s="28">
        <v>140000000</v>
      </c>
      <c r="AG233" s="29">
        <f>SUM(AD233:AF233)</f>
        <v>140000000</v>
      </c>
      <c r="AH233" s="29">
        <f t="shared" ref="AH233" si="201">SUM(U233,Y233,AC233,AG233)</f>
        <v>140000000</v>
      </c>
      <c r="AI233" s="109">
        <f>IF(ISERROR(AH233/J231),0,AH233/J231)</f>
        <v>0.14138586424129315</v>
      </c>
      <c r="AJ233" s="109">
        <f>IF(ISERROR(AH233/$AH$235),"-",AH233/$AH$235)</f>
        <v>4.3322220152382816E-2</v>
      </c>
    </row>
    <row r="234" spans="1:130" s="232" customFormat="1" x14ac:dyDescent="0.25">
      <c r="A234" s="574" t="s">
        <v>82</v>
      </c>
      <c r="B234" s="575"/>
      <c r="C234" s="575"/>
      <c r="D234" s="575"/>
      <c r="E234" s="575"/>
      <c r="F234" s="575"/>
      <c r="G234" s="575"/>
      <c r="H234" s="575"/>
      <c r="I234" s="576"/>
      <c r="J234" s="222">
        <f>J231</f>
        <v>990198000</v>
      </c>
      <c r="K234" s="222">
        <f>SUM(K232:K233)</f>
        <v>990000000</v>
      </c>
      <c r="L234" s="528"/>
      <c r="M234" s="222">
        <v>0</v>
      </c>
      <c r="N234" s="222">
        <v>0</v>
      </c>
      <c r="O234" s="222">
        <v>0</v>
      </c>
      <c r="P234" s="223"/>
      <c r="Q234" s="538"/>
      <c r="R234" s="222">
        <f>+R232</f>
        <v>425000000</v>
      </c>
      <c r="S234" s="222">
        <f t="shared" ref="S234:T234" si="202">+S232</f>
        <v>0</v>
      </c>
      <c r="T234" s="222">
        <f t="shared" si="202"/>
        <v>0</v>
      </c>
      <c r="U234" s="222">
        <f>SUM(U232:U233)</f>
        <v>425000000</v>
      </c>
      <c r="V234" s="222">
        <f t="shared" ref="V234:AA234" si="203">SUM(V232:V232)</f>
        <v>0</v>
      </c>
      <c r="W234" s="222">
        <f t="shared" si="203"/>
        <v>0</v>
      </c>
      <c r="X234" s="222">
        <f t="shared" si="203"/>
        <v>0</v>
      </c>
      <c r="Y234" s="222">
        <f>SUM(Y232:Y233)</f>
        <v>0</v>
      </c>
      <c r="Z234" s="222">
        <f t="shared" si="203"/>
        <v>0</v>
      </c>
      <c r="AA234" s="222">
        <f t="shared" si="203"/>
        <v>425000000</v>
      </c>
      <c r="AB234" s="222">
        <f t="shared" ref="AB234:AH234" si="204">SUM(AB232:AB233)</f>
        <v>0</v>
      </c>
      <c r="AC234" s="222">
        <f t="shared" si="204"/>
        <v>425000000</v>
      </c>
      <c r="AD234" s="222">
        <f t="shared" si="204"/>
        <v>0</v>
      </c>
      <c r="AE234" s="222">
        <f t="shared" si="204"/>
        <v>0</v>
      </c>
      <c r="AF234" s="222">
        <f t="shared" si="204"/>
        <v>140000000</v>
      </c>
      <c r="AG234" s="222">
        <f t="shared" si="204"/>
        <v>140000000</v>
      </c>
      <c r="AH234" s="222">
        <f t="shared" si="204"/>
        <v>990000000</v>
      </c>
      <c r="AI234" s="230">
        <f>IF(ISERROR(AH234/J234),0,AH234/J234)</f>
        <v>0.99980003999200162</v>
      </c>
      <c r="AJ234" s="230">
        <f>IF(ISERROR(AH234/$AH$235),0,AH234/$AH$235)</f>
        <v>0.30634998536327845</v>
      </c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</row>
    <row r="235" spans="1:130" ht="15" customHeight="1" x14ac:dyDescent="0.25">
      <c r="A235" s="568" t="s">
        <v>1661</v>
      </c>
      <c r="B235" s="569"/>
      <c r="C235" s="569"/>
      <c r="D235" s="569"/>
      <c r="E235" s="569"/>
      <c r="F235" s="569"/>
      <c r="G235" s="569"/>
      <c r="H235" s="569"/>
      <c r="I235" s="570"/>
      <c r="J235" s="225">
        <f>SUM(J10,J15,J19,J36,J54,J66,J97,J118,J148,J168,J174,J177,J191,J197,J218,J230,J234)</f>
        <v>3231796000</v>
      </c>
      <c r="K235" s="225">
        <f>SUM(K10,K15,K19,K36,K54,K66,K97,K118,K148,K168,K174,K177,K191,K197,K218,K230,K234)</f>
        <v>3231598000</v>
      </c>
      <c r="L235" s="225"/>
      <c r="M235" s="225">
        <f t="shared" ref="M235:AH235" si="205">SUM(M10,M15,M19,M36,M54,M66,M97,M118,M148,M168,M174,M177,M191,M197,M218,M230,M234)</f>
        <v>0</v>
      </c>
      <c r="N235" s="225">
        <f t="shared" si="205"/>
        <v>0</v>
      </c>
      <c r="O235" s="225">
        <f t="shared" si="205"/>
        <v>0</v>
      </c>
      <c r="P235" s="225">
        <f t="shared" si="205"/>
        <v>0</v>
      </c>
      <c r="Q235" s="225">
        <f t="shared" si="205"/>
        <v>0</v>
      </c>
      <c r="R235" s="225" t="e">
        <f t="shared" si="205"/>
        <v>#REF!</v>
      </c>
      <c r="S235" s="225" t="e">
        <f t="shared" si="205"/>
        <v>#REF!</v>
      </c>
      <c r="T235" s="225" t="e">
        <f t="shared" si="205"/>
        <v>#REF!</v>
      </c>
      <c r="U235" s="225">
        <f t="shared" si="205"/>
        <v>425000000</v>
      </c>
      <c r="V235" s="225">
        <f t="shared" si="205"/>
        <v>0</v>
      </c>
      <c r="W235" s="225">
        <f t="shared" si="205"/>
        <v>0</v>
      </c>
      <c r="X235" s="225">
        <f t="shared" si="205"/>
        <v>0</v>
      </c>
      <c r="Y235" s="225">
        <f t="shared" si="205"/>
        <v>0</v>
      </c>
      <c r="Z235" s="225">
        <f t="shared" si="205"/>
        <v>0</v>
      </c>
      <c r="AA235" s="225">
        <f t="shared" si="205"/>
        <v>437960000</v>
      </c>
      <c r="AB235" s="225">
        <f t="shared" si="205"/>
        <v>827630000</v>
      </c>
      <c r="AC235" s="225">
        <f t="shared" si="205"/>
        <v>1265590000</v>
      </c>
      <c r="AD235" s="225">
        <f t="shared" si="205"/>
        <v>798270000</v>
      </c>
      <c r="AE235" s="225">
        <f t="shared" si="205"/>
        <v>219170000</v>
      </c>
      <c r="AF235" s="225">
        <f t="shared" si="205"/>
        <v>523568000</v>
      </c>
      <c r="AG235" s="225">
        <f t="shared" si="205"/>
        <v>1541008000</v>
      </c>
      <c r="AH235" s="225">
        <f t="shared" si="205"/>
        <v>3231598000</v>
      </c>
      <c r="AI235" s="229">
        <f>IF(ISERROR(AH235/J235),0,AH235/J235)</f>
        <v>0.99993873375670994</v>
      </c>
      <c r="AJ235" s="229">
        <f>IF(ISERROR(AH235/$AH$235),0,AH235/$AH$235)</f>
        <v>1</v>
      </c>
    </row>
    <row r="236" spans="1:130" s="11" customFormat="1" ht="13.5" customHeight="1" x14ac:dyDescent="0.25">
      <c r="A236" s="15"/>
      <c r="B236" s="15"/>
      <c r="C236" s="42"/>
      <c r="D236" s="15"/>
      <c r="E236" s="14"/>
      <c r="F236" s="14"/>
      <c r="G236" s="15"/>
      <c r="H236" s="15"/>
      <c r="I236" s="15"/>
      <c r="J236" s="41"/>
      <c r="K236" s="41"/>
      <c r="L236" s="14"/>
      <c r="M236" s="15"/>
      <c r="N236" s="15"/>
      <c r="O236" s="15"/>
      <c r="P236" s="15"/>
      <c r="Q236" s="42"/>
      <c r="R236" s="41"/>
      <c r="S236" s="41"/>
      <c r="T236" s="41"/>
      <c r="U236" s="12"/>
      <c r="V236" s="41"/>
      <c r="W236" s="41"/>
      <c r="X236" s="41"/>
      <c r="Y236" s="12"/>
      <c r="Z236" s="41"/>
      <c r="AA236" s="41"/>
      <c r="AB236" s="41"/>
      <c r="AC236" s="12"/>
      <c r="AD236" s="41"/>
      <c r="AE236" s="41"/>
      <c r="AF236" s="41"/>
      <c r="AG236" s="12"/>
      <c r="AH236" s="12"/>
      <c r="AI236" s="13"/>
      <c r="AJ236" s="13"/>
    </row>
    <row r="237" spans="1:130" s="11" customFormat="1" x14ac:dyDescent="0.25">
      <c r="A237" s="15"/>
      <c r="B237" s="15"/>
      <c r="C237" s="42"/>
      <c r="D237" s="15"/>
      <c r="E237" s="14"/>
      <c r="F237" s="14"/>
      <c r="G237" s="15"/>
      <c r="H237" s="15"/>
      <c r="I237" s="15"/>
      <c r="J237" s="41"/>
      <c r="K237" s="41"/>
      <c r="L237" s="14"/>
      <c r="M237" s="15"/>
      <c r="N237" s="15"/>
      <c r="O237" s="15"/>
      <c r="P237" s="15"/>
      <c r="Q237" s="42"/>
      <c r="R237" s="41"/>
      <c r="S237" s="41"/>
      <c r="T237" s="41"/>
      <c r="U237" s="12"/>
      <c r="V237" s="41"/>
      <c r="W237" s="41"/>
      <c r="X237" s="41"/>
      <c r="Y237" s="12"/>
      <c r="Z237" s="41"/>
      <c r="AA237" s="41"/>
      <c r="AB237" s="41"/>
      <c r="AC237" s="12"/>
      <c r="AD237" s="41"/>
      <c r="AE237" s="41"/>
      <c r="AF237" s="41"/>
      <c r="AG237" s="12"/>
      <c r="AH237" s="12"/>
      <c r="AI237" s="13"/>
      <c r="AJ237" s="13"/>
    </row>
    <row r="238" spans="1:130" x14ac:dyDescent="0.25">
      <c r="J238" s="41"/>
      <c r="R238" s="41"/>
      <c r="S238" s="41"/>
      <c r="T238" s="41"/>
      <c r="V238" s="41"/>
      <c r="W238" s="41"/>
      <c r="X238" s="41"/>
      <c r="Z238" s="41"/>
      <c r="AA238" s="41"/>
      <c r="AB238" s="41"/>
      <c r="AD238" s="41"/>
      <c r="AE238" s="41"/>
      <c r="AF238" s="41"/>
    </row>
    <row r="239" spans="1:130" s="11" customFormat="1" x14ac:dyDescent="0.25">
      <c r="A239" s="15"/>
      <c r="B239" s="15"/>
      <c r="C239" s="42"/>
      <c r="D239" s="15"/>
      <c r="E239" s="14"/>
      <c r="F239" s="14"/>
      <c r="G239" s="15"/>
      <c r="H239" s="15"/>
      <c r="I239" s="15"/>
      <c r="J239" s="41"/>
      <c r="K239" s="41"/>
      <c r="L239" s="14"/>
      <c r="M239" s="15"/>
      <c r="N239" s="15"/>
      <c r="O239" s="15"/>
      <c r="P239" s="15"/>
      <c r="Q239" s="42"/>
      <c r="R239" s="41"/>
      <c r="S239" s="41"/>
      <c r="T239" s="41"/>
      <c r="U239" s="12"/>
      <c r="V239" s="41"/>
      <c r="W239" s="41"/>
      <c r="X239" s="41"/>
      <c r="Y239" s="12"/>
      <c r="Z239" s="41"/>
      <c r="AA239" s="41"/>
      <c r="AB239" s="41"/>
      <c r="AC239" s="12"/>
      <c r="AD239" s="41"/>
      <c r="AE239" s="41"/>
      <c r="AF239" s="41"/>
      <c r="AG239" s="12"/>
      <c r="AH239" s="12"/>
      <c r="AI239" s="13"/>
      <c r="AJ239" s="13"/>
    </row>
    <row r="240" spans="1:130" x14ac:dyDescent="0.25">
      <c r="R240" s="41"/>
      <c r="S240" s="41"/>
      <c r="T240" s="41"/>
      <c r="V240" s="41"/>
      <c r="W240" s="41"/>
      <c r="X240" s="41"/>
      <c r="Z240" s="41"/>
      <c r="AA240" s="41"/>
      <c r="AB240" s="41"/>
      <c r="AD240" s="41"/>
      <c r="AE240" s="41"/>
      <c r="AF240" s="41"/>
    </row>
    <row r="241" spans="1:32" x14ac:dyDescent="0.25">
      <c r="J241" s="41"/>
      <c r="R241" s="41"/>
      <c r="S241" s="41"/>
      <c r="T241" s="41"/>
      <c r="V241" s="41"/>
      <c r="W241" s="41"/>
      <c r="X241" s="41"/>
      <c r="Z241" s="41"/>
      <c r="AA241" s="41"/>
      <c r="AB241" s="41"/>
      <c r="AD241" s="41"/>
      <c r="AE241" s="41"/>
      <c r="AF241" s="41"/>
    </row>
    <row r="242" spans="1:32" x14ac:dyDescent="0.25">
      <c r="J242" s="41"/>
      <c r="R242" s="41"/>
      <c r="S242" s="41"/>
      <c r="T242" s="41"/>
      <c r="V242" s="41"/>
      <c r="W242" s="41"/>
      <c r="X242" s="41"/>
      <c r="Z242" s="41"/>
      <c r="AA242" s="41"/>
      <c r="AB242" s="41"/>
      <c r="AD242" s="41"/>
      <c r="AE242" s="41"/>
      <c r="AF242" s="41"/>
    </row>
    <row r="243" spans="1:32" x14ac:dyDescent="0.25">
      <c r="J243" s="41"/>
      <c r="R243" s="41"/>
      <c r="S243" s="41"/>
      <c r="T243" s="41"/>
      <c r="V243" s="41"/>
      <c r="W243" s="41"/>
      <c r="X243" s="41"/>
      <c r="Z243" s="41"/>
      <c r="AA243" s="41"/>
      <c r="AB243" s="41"/>
      <c r="AD243" s="41"/>
      <c r="AE243" s="41"/>
      <c r="AF243" s="41"/>
    </row>
    <row r="244" spans="1:32" x14ac:dyDescent="0.25">
      <c r="A244" s="14"/>
      <c r="J244" s="41"/>
      <c r="R244" s="41"/>
      <c r="S244" s="41"/>
      <c r="T244" s="41"/>
      <c r="V244" s="41"/>
      <c r="W244" s="41"/>
      <c r="X244" s="41"/>
      <c r="Z244" s="41"/>
      <c r="AA244" s="41"/>
      <c r="AB244" s="41"/>
      <c r="AD244" s="41"/>
      <c r="AE244" s="41"/>
      <c r="AF244" s="41"/>
    </row>
    <row r="245" spans="1:32" x14ac:dyDescent="0.25">
      <c r="A245" s="14"/>
      <c r="J245" s="41"/>
      <c r="R245" s="41"/>
      <c r="S245" s="41"/>
      <c r="T245" s="41"/>
      <c r="V245" s="41"/>
      <c r="W245" s="41"/>
      <c r="X245" s="41"/>
      <c r="Z245" s="41"/>
      <c r="AA245" s="41"/>
      <c r="AB245" s="41"/>
      <c r="AD245" s="41"/>
      <c r="AE245" s="41"/>
      <c r="AF245" s="41"/>
    </row>
    <row r="246" spans="1:32" x14ac:dyDescent="0.25">
      <c r="A246" s="14"/>
      <c r="J246" s="41"/>
      <c r="R246" s="41"/>
      <c r="S246" s="41"/>
      <c r="T246" s="41"/>
      <c r="V246" s="41"/>
      <c r="W246" s="41"/>
      <c r="X246" s="41"/>
      <c r="Z246" s="41"/>
      <c r="AA246" s="41"/>
      <c r="AB246" s="41"/>
      <c r="AD246" s="41"/>
      <c r="AE246" s="41"/>
      <c r="AF246" s="41"/>
    </row>
    <row r="247" spans="1:32" x14ac:dyDescent="0.25">
      <c r="A247" s="14"/>
      <c r="J247" s="41"/>
      <c r="R247" s="41"/>
      <c r="S247" s="41"/>
      <c r="T247" s="41"/>
      <c r="V247" s="41"/>
      <c r="W247" s="41"/>
      <c r="X247" s="41"/>
      <c r="Z247" s="41"/>
      <c r="AA247" s="41"/>
      <c r="AB247" s="41"/>
      <c r="AD247" s="41"/>
      <c r="AE247" s="41"/>
      <c r="AF247" s="41"/>
    </row>
    <row r="248" spans="1:32" x14ac:dyDescent="0.25">
      <c r="A248" s="14"/>
      <c r="J248" s="41"/>
      <c r="R248" s="41"/>
      <c r="S248" s="41"/>
      <c r="T248" s="41"/>
      <c r="V248" s="41"/>
      <c r="W248" s="41"/>
      <c r="X248" s="41"/>
      <c r="Z248" s="41"/>
      <c r="AA248" s="41"/>
      <c r="AB248" s="41"/>
      <c r="AD248" s="41"/>
      <c r="AE248" s="41"/>
      <c r="AF248" s="41"/>
    </row>
    <row r="249" spans="1:32" x14ac:dyDescent="0.25">
      <c r="A249" s="14"/>
      <c r="J249" s="41"/>
      <c r="R249" s="41"/>
      <c r="S249" s="41"/>
      <c r="T249" s="41"/>
      <c r="V249" s="41"/>
      <c r="W249" s="41"/>
      <c r="X249" s="41"/>
      <c r="Z249" s="41"/>
      <c r="AA249" s="41"/>
      <c r="AB249" s="41"/>
      <c r="AD249" s="41"/>
      <c r="AE249" s="41"/>
      <c r="AF249" s="41"/>
    </row>
    <row r="250" spans="1:32" x14ac:dyDescent="0.25">
      <c r="A250" s="14"/>
      <c r="J250" s="41"/>
      <c r="R250" s="41"/>
      <c r="S250" s="41"/>
      <c r="T250" s="41"/>
      <c r="V250" s="41"/>
      <c r="W250" s="41"/>
      <c r="X250" s="41"/>
      <c r="Z250" s="41"/>
      <c r="AA250" s="41"/>
      <c r="AB250" s="41"/>
      <c r="AD250" s="41"/>
      <c r="AE250" s="41"/>
      <c r="AF250" s="41"/>
    </row>
    <row r="251" spans="1:32" x14ac:dyDescent="0.25">
      <c r="A251" s="14"/>
      <c r="J251" s="41"/>
      <c r="R251" s="41"/>
      <c r="S251" s="41"/>
      <c r="T251" s="41"/>
      <c r="V251" s="41"/>
      <c r="W251" s="41"/>
      <c r="X251" s="41"/>
      <c r="Z251" s="41"/>
      <c r="AA251" s="41"/>
      <c r="AB251" s="41"/>
      <c r="AD251" s="41"/>
      <c r="AE251" s="41"/>
      <c r="AF251" s="41"/>
    </row>
    <row r="252" spans="1:32" x14ac:dyDescent="0.25">
      <c r="A252" s="14"/>
      <c r="J252" s="41"/>
      <c r="R252" s="41"/>
      <c r="S252" s="41"/>
      <c r="T252" s="41"/>
      <c r="V252" s="41"/>
      <c r="W252" s="41"/>
      <c r="X252" s="41"/>
      <c r="Z252" s="41"/>
      <c r="AA252" s="41"/>
      <c r="AB252" s="41"/>
      <c r="AD252" s="41"/>
      <c r="AE252" s="41"/>
      <c r="AF252" s="41"/>
    </row>
  </sheetData>
  <mergeCells count="80">
    <mergeCell ref="J16:J18"/>
    <mergeCell ref="J20:J35"/>
    <mergeCell ref="J55:J65"/>
    <mergeCell ref="J67:J96"/>
    <mergeCell ref="A234:I234"/>
    <mergeCell ref="J231:J233"/>
    <mergeCell ref="A55:E55"/>
    <mergeCell ref="A36:I36"/>
    <mergeCell ref="A37:E37"/>
    <mergeCell ref="A54:I54"/>
    <mergeCell ref="A66:I66"/>
    <mergeCell ref="A177:I177"/>
    <mergeCell ref="J198:J217"/>
    <mergeCell ref="J169:J173"/>
    <mergeCell ref="J175:J176"/>
    <mergeCell ref="A168:I168"/>
    <mergeCell ref="A235:I235"/>
    <mergeCell ref="A178:E178"/>
    <mergeCell ref="A191:I191"/>
    <mergeCell ref="A192:E192"/>
    <mergeCell ref="A197:I197"/>
    <mergeCell ref="A219:E219"/>
    <mergeCell ref="A230:I230"/>
    <mergeCell ref="A198:E198"/>
    <mergeCell ref="A218:I218"/>
    <mergeCell ref="A231:E231"/>
    <mergeCell ref="A169:E169"/>
    <mergeCell ref="A67:E67"/>
    <mergeCell ref="A97:I97"/>
    <mergeCell ref="J98:J117"/>
    <mergeCell ref="J37:J53"/>
    <mergeCell ref="J119:J147"/>
    <mergeCell ref="J149:J167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H6:AH7"/>
    <mergeCell ref="J11:J14"/>
    <mergeCell ref="A5:AJ5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M6:O6"/>
    <mergeCell ref="A8:E8"/>
    <mergeCell ref="J8:J9"/>
    <mergeCell ref="J192:J196"/>
    <mergeCell ref="J219:J229"/>
    <mergeCell ref="J178:J190"/>
    <mergeCell ref="A10:I10"/>
    <mergeCell ref="A11:E11"/>
    <mergeCell ref="A15:I15"/>
    <mergeCell ref="A174:I174"/>
    <mergeCell ref="A175:E175"/>
    <mergeCell ref="A19:I19"/>
    <mergeCell ref="A20:E20"/>
    <mergeCell ref="A98:E98"/>
    <mergeCell ref="A118:I118"/>
    <mergeCell ref="A119:E119"/>
    <mergeCell ref="A148:I148"/>
    <mergeCell ref="A149:E149"/>
    <mergeCell ref="A16:E16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232:D233 D193">
      <formula1>42005</formula1>
    </dataValidation>
    <dataValidation type="decimal" allowBlank="1" showInputMessage="1" showErrorMessage="1" errorTitle="Sólo números" error="Sólo ingresar números sin letras_x000a_" sqref="M232:M233 V232:X233 Z232:AB233 R232:T233 V199:X217 V193:X196 Z193:AB196 R193:T196 V170:X173 Z170:AB173 R170:T173 AF120 M120:M147 M38:M39 AF28:AF35 AF12:AF14 M193:N196 AD38:AD53 M170:N173 AD232:AF233 R12:T14 Z12:AB14 M12:N14 V12:X14 AE68:AF96 R21:T35 M21:N35 Z21:AB35 V21:X35 AD21:AD35 AF21:AF23 AF25 R38:T53 AD17:AD18 Z51:Z53 M40:N53 V51:X53 M99:N117 R99:T117 V99:X117 Z99:AB117 R120:T147 Z120:AB147 V120:X147 Z150:AA167 AD193:AD196 AF193:AF196 M199:N217 R199:T217 Z199:AA217 Z179:AA190 Z9:AB9 R9:T9 V9:X9 M9:N9 AD9:AF9 M17:N18 V17:X18 Z17:AB18 R17:T18 AF38:AF53 Z38:Z49 V38:X49 AA38:AA53 Z68:AB96 Z56:AB65 V56:X65 R56:T65 M56:N65 V221:X229 AE99:AF117 M150:M167 AF150:AF167 R150:T167 AD150:AD167 V150:X167 AD170:AD173 AF170:AF173 AF179:AF190 AD179:AD190 V179:X190 R179:T190 M179:N190 AE199:AF217 AF56:AF59 AD220:AD229 V68:X96 Z220:AB229 M220:N229 R220:T229 M68:N96 R68:T96 AF220:AF221">
      <formula1>-100000000</formula1>
      <formula2>10000000000</formula2>
    </dataValidation>
    <dataValidation type="textLength" operator="lessThanOrEqual" allowBlank="1" showInputMessage="1" showErrorMessage="1" sqref="AB199:AB217 K170:K173 K193:K196 AF121:AF147 AF26:AF27 AE17:AF18 K232:K233 K12:K14 AD12:AE14 K21:K35 AE21:AE35 AF24 K38:K53 K99:K117 K120:K147 AD99:AD117 AB150:AB167 AE193:AE196 AB179:AB190 K199:K217 K9 K17:K18 AE38:AE53 AB38:AB53 AD56:AE65 K56:K65 AD68:AD96 K150:K167 AE150:AE167 AE170:AE173 K179:K190 AE179:AE190 AD199:AD217 AE220:AE229 K220:K229 K68:K96 AD120:AE147 AF60:AF65 AF222:AF229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9:I110 H112:I117 H193:I194 H48:I53 H30:I35 H12:I14 H170:I173 H199:I214 H21:I22 H216:I217 H17:I18 H56:I65 H179:I190 H220:I229 H68:I96">
      <formula1>42005</formula1>
    </dataValidation>
    <dataValidation type="date" operator="greaterThan" allowBlank="1" showInputMessage="1" showErrorMessage="1" errorTitle="SÓLO FECHAS" error="Las fechas corresponden a las del Año 2013" sqref="H111:I111 H215:I215 H195:I196 H40:I47 H23:I29">
      <formula1>42005</formula1>
    </dataValidation>
    <dataValidation type="textLength" operator="lessThanOrEqual" allowBlank="1" showInputMessage="1" showErrorMessage="1" errorTitle="MÁXIMO DE CARACTERES SOBREPASADO" error="Sólo 255 caracteres por celdas" sqref="N120:N147 P173:Q173 C12:C14 P193:Q196 E68:G96 L170:L173 E120:G147 C193:C196 Q170:Q172 N232:N233 E221:G229 C99:C117 C17:C18 C21:C35 N38:N39 E12:G14 P232:Q233 L12:L14 P12:Q14 E56:G65 L21:L35 P21:Q35 L17:L18 L38:L53 P38:Q53 C56:C65 E17:G18 P99:Q117 L99:L117 P120:Q147 L120:L147 L193:L196 P199:Q217 E150:G167 C9 E9:G9 P9:Q9 L9 C220:C229 P17:Q18 E38:G53 E21:G35 L56:L65 P56:Q65 E99:G117 N150:N167 P150:Q167 L150:L167 E170:G173 C170:C173 L179:L190 P179:Q190 C179:C190 C199:C217 E199:G217 P220:Q229 E193:G196 D220:G220 P68:Q96 L68:L96 C68:C96 E179:G190 C150:C167 E232:G233">
      <formula1>255</formula1>
    </dataValidation>
    <dataValidation type="date" operator="greaterThan" allowBlank="1" showInputMessage="1" showErrorMessage="1" errorTitle="Error en Ingresos de Fechas" error="La fecha debe corresponder al Año 2014." sqref="D68:D96 D99:D117 D40:D53 D17:D18 D179:D190 D194:D196 D9 D21:D35 D56:D65 D170:D173 D199:D217 D12:D14 D221:D229">
      <formula1>41275</formula1>
    </dataValidation>
    <dataValidation allowBlank="1" showInputMessage="1" showErrorMessage="1" errorTitle="Sólo números" error="Sólo ingresar números sin letras_x000a_" sqref="O20:O35 O119:O147 O198:O217 O192:O196 O175:O176 O169:O173 P170:P172 O37:O53 O98:O117 O11:O14 O231:O233 O8:O9 O16:O18 O55:O65 O149:O167 O178:O190 O219:O229 O67:O96"/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2"/>
  <sheetViews>
    <sheetView topLeftCell="A6" zoomScaleNormal="100" workbookViewId="0">
      <selection activeCell="R23" sqref="R23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+'24-03-344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+'24-03-344 Ind. Proy'!A5:U5</f>
        <v>24-03-344 "Programa de Apoyo a Familias para el Autoconsumo"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+'24-03-344 Ind. Proy'!J10</f>
        <v>0</v>
      </c>
      <c r="C8" s="9">
        <f>+'24-03-344 Ind. Proy'!K10</f>
        <v>0</v>
      </c>
      <c r="D8" s="9">
        <f>+'24-03-344 Ind. Proy'!M10</f>
        <v>0</v>
      </c>
      <c r="E8" s="9">
        <f>+'24-03-344 Ind. Proy'!N10</f>
        <v>0</v>
      </c>
      <c r="F8" s="9">
        <f>+'24-03-344 Ind. Proy'!O10</f>
        <v>0</v>
      </c>
      <c r="G8" s="9">
        <f>+'24-03-344 Ind. Proy'!R10</f>
        <v>0</v>
      </c>
      <c r="H8" s="9">
        <f>+'24-03-344 Ind. Proy'!S10</f>
        <v>0</v>
      </c>
      <c r="I8" s="9">
        <f>+'24-03-344 Ind. Proy'!T10</f>
        <v>0</v>
      </c>
      <c r="J8" s="9">
        <f>+'24-03-344 Ind. Proy'!U10</f>
        <v>0</v>
      </c>
      <c r="K8" s="9">
        <f>+'24-03-344 Ind. Proy'!V10</f>
        <v>0</v>
      </c>
      <c r="L8" s="9">
        <f>+'24-03-344 Ind. Proy'!W10</f>
        <v>0</v>
      </c>
      <c r="M8" s="9">
        <f>+'24-03-344 Ind. Proy'!X10</f>
        <v>0</v>
      </c>
      <c r="N8" s="9">
        <f>+'24-03-344 Ind. Proy'!Y10</f>
        <v>0</v>
      </c>
      <c r="O8" s="9">
        <f>+'24-03-344 Ind. Proy'!Z10</f>
        <v>0</v>
      </c>
      <c r="P8" s="9">
        <f>+'24-03-344 Ind. Proy'!AA10</f>
        <v>0</v>
      </c>
      <c r="Q8" s="9">
        <f>+'24-03-344 Ind. Proy'!AB10</f>
        <v>0</v>
      </c>
      <c r="R8" s="9">
        <f>+'24-03-344 Ind. Proy'!AC10</f>
        <v>0</v>
      </c>
      <c r="S8" s="9">
        <f>+'24-03-344 Ind. Proy'!AD10</f>
        <v>0</v>
      </c>
      <c r="T8" s="9">
        <f>+'24-03-344 Ind. Proy'!AE10</f>
        <v>0</v>
      </c>
      <c r="U8" s="9">
        <f>+'24-03-344 Ind. Proy'!AF10</f>
        <v>0</v>
      </c>
      <c r="V8" s="9">
        <f>+'24-03-344 Ind. Proy'!AG10</f>
        <v>0</v>
      </c>
      <c r="W8" s="9">
        <f>+'24-03-344 Ind. Proy'!AH10</f>
        <v>0</v>
      </c>
      <c r="X8" s="109">
        <f>+'24-03-344 Ind. Proy'!AI10</f>
        <v>0</v>
      </c>
      <c r="Y8" s="109">
        <f>+'24-03-344 Ind. Proy'!AJ10</f>
        <v>0</v>
      </c>
    </row>
    <row r="9" spans="1:25" ht="24.75" customHeight="1" x14ac:dyDescent="0.25">
      <c r="A9" s="43" t="s">
        <v>48</v>
      </c>
      <c r="B9" s="9">
        <f>+'24-03-344 Ind. Proy'!J15</f>
        <v>41310000</v>
      </c>
      <c r="C9" s="9">
        <f>+'24-03-344 Ind. Proy'!K15</f>
        <v>41310000</v>
      </c>
      <c r="D9" s="9">
        <f>+'24-03-344 Ind. Proy'!M15</f>
        <v>0</v>
      </c>
      <c r="E9" s="9">
        <f>+'24-03-344 Ind. Proy'!N15</f>
        <v>0</v>
      </c>
      <c r="F9" s="9">
        <f>+'24-03-344 Ind. Proy'!O15</f>
        <v>0</v>
      </c>
      <c r="G9" s="9">
        <f>+'24-03-344 Ind. Proy'!R15</f>
        <v>0</v>
      </c>
      <c r="H9" s="9">
        <f>+'24-03-344 Ind. Proy'!S15</f>
        <v>0</v>
      </c>
      <c r="I9" s="9">
        <f>+'24-03-344 Ind. Proy'!T15</f>
        <v>0</v>
      </c>
      <c r="J9" s="9">
        <f>+'24-03-344 Ind. Proy'!U15</f>
        <v>0</v>
      </c>
      <c r="K9" s="9">
        <f>+'24-03-344 Ind. Proy'!V15</f>
        <v>0</v>
      </c>
      <c r="L9" s="9">
        <f>+'24-03-344 Ind. Proy'!W15</f>
        <v>0</v>
      </c>
      <c r="M9" s="9">
        <f>+'24-03-344 Ind. Proy'!X15</f>
        <v>0</v>
      </c>
      <c r="N9" s="9">
        <f>+'24-03-344 Ind. Proy'!Y15</f>
        <v>0</v>
      </c>
      <c r="O9" s="9">
        <f>+'24-03-344 Ind. Proy'!Z15</f>
        <v>0</v>
      </c>
      <c r="P9" s="9">
        <f>+'24-03-344 Ind. Proy'!AA15</f>
        <v>0</v>
      </c>
      <c r="Q9" s="9">
        <f>+'24-03-344 Ind. Proy'!AB15</f>
        <v>0</v>
      </c>
      <c r="R9" s="9">
        <f>+'24-03-344 Ind. Proy'!AC15</f>
        <v>0</v>
      </c>
      <c r="S9" s="9">
        <f>+'24-03-344 Ind. Proy'!AD15</f>
        <v>41310000</v>
      </c>
      <c r="T9" s="9">
        <f>+'24-03-344 Ind. Proy'!AE15</f>
        <v>0</v>
      </c>
      <c r="U9" s="9">
        <f>+'24-03-344 Ind. Proy'!AF15</f>
        <v>0</v>
      </c>
      <c r="V9" s="9">
        <f>+'24-03-344 Ind. Proy'!AG15</f>
        <v>41310000</v>
      </c>
      <c r="W9" s="9">
        <f>+'24-03-344 Ind. Proy'!AH15</f>
        <v>41310000</v>
      </c>
      <c r="X9" s="109">
        <f>+'24-03-344 Ind. Proy'!AI15</f>
        <v>1</v>
      </c>
      <c r="Y9" s="109">
        <f>+'24-03-344 Ind. Proy'!AJ15</f>
        <v>1.2783149389249529E-2</v>
      </c>
    </row>
    <row r="10" spans="1:25" ht="24.75" customHeight="1" x14ac:dyDescent="0.25">
      <c r="A10" s="43" t="s">
        <v>50</v>
      </c>
      <c r="B10" s="9">
        <f>+'24-03-344 Ind. Proy'!J19</f>
        <v>28350000</v>
      </c>
      <c r="C10" s="9">
        <f>+'24-03-344 Ind. Proy'!K19</f>
        <v>28350000</v>
      </c>
      <c r="D10" s="9">
        <f>+'24-03-344 Ind. Proy'!M19</f>
        <v>0</v>
      </c>
      <c r="E10" s="9">
        <f>+'24-03-344 Ind. Proy'!N19</f>
        <v>0</v>
      </c>
      <c r="F10" s="9">
        <f>+'24-03-344 Ind. Proy'!O19</f>
        <v>0</v>
      </c>
      <c r="G10" s="9">
        <f>+'24-03-344 Ind. Proy'!R19</f>
        <v>0</v>
      </c>
      <c r="H10" s="9">
        <f>+'24-03-344 Ind. Proy'!S19</f>
        <v>0</v>
      </c>
      <c r="I10" s="9">
        <f>+'24-03-344 Ind. Proy'!T19</f>
        <v>0</v>
      </c>
      <c r="J10" s="9">
        <f>+'24-03-344 Ind. Proy'!U19</f>
        <v>0</v>
      </c>
      <c r="K10" s="9">
        <f>+'24-03-344 Ind. Proy'!V19</f>
        <v>0</v>
      </c>
      <c r="L10" s="9">
        <f>+'24-03-344 Ind. Proy'!W19</f>
        <v>0</v>
      </c>
      <c r="M10" s="9">
        <f>+'24-03-344 Ind. Proy'!X19</f>
        <v>0</v>
      </c>
      <c r="N10" s="9">
        <f>+'24-03-344 Ind. Proy'!Y19</f>
        <v>0</v>
      </c>
      <c r="O10" s="9">
        <f>+'24-03-344 Ind. Proy'!Z19</f>
        <v>0</v>
      </c>
      <c r="P10" s="9">
        <f>+'24-03-344 Ind. Proy'!AA19</f>
        <v>0</v>
      </c>
      <c r="Q10" s="9">
        <f>+'24-03-344 Ind. Proy'!AB19</f>
        <v>0</v>
      </c>
      <c r="R10" s="9">
        <f>+'24-03-344 Ind. Proy'!AC19</f>
        <v>0</v>
      </c>
      <c r="S10" s="9">
        <f>+'24-03-344 Ind. Proy'!AD19</f>
        <v>0</v>
      </c>
      <c r="T10" s="9">
        <f>+'24-03-344 Ind. Proy'!AE19</f>
        <v>0</v>
      </c>
      <c r="U10" s="9">
        <f>+'24-03-344 Ind. Proy'!AF19</f>
        <v>28350000</v>
      </c>
      <c r="V10" s="9">
        <f>+'24-03-344 Ind. Proy'!AG19</f>
        <v>28350000</v>
      </c>
      <c r="W10" s="9">
        <f>+'24-03-344 Ind. Proy'!AH19</f>
        <v>28350000</v>
      </c>
      <c r="X10" s="109">
        <f>+'24-03-344 Ind. Proy'!AI19</f>
        <v>1</v>
      </c>
      <c r="Y10" s="109">
        <f>+'24-03-344 Ind. Proy'!AJ19</f>
        <v>8.7727495808575199E-3</v>
      </c>
    </row>
    <row r="11" spans="1:25" ht="24.75" customHeight="1" x14ac:dyDescent="0.25">
      <c r="A11" s="43" t="s">
        <v>52</v>
      </c>
      <c r="B11" s="9">
        <f>+'24-03-344 Ind. Proy'!J36</f>
        <v>154730000</v>
      </c>
      <c r="C11" s="9">
        <f>+'24-03-344 Ind. Proy'!K36</f>
        <v>154730000</v>
      </c>
      <c r="D11" s="9">
        <f>+'24-03-344 Ind. Proy'!M36</f>
        <v>0</v>
      </c>
      <c r="E11" s="9">
        <f>+'24-03-344 Ind. Proy'!N36</f>
        <v>0</v>
      </c>
      <c r="F11" s="9">
        <f>+'24-03-344 Ind. Proy'!O36</f>
        <v>0</v>
      </c>
      <c r="G11" s="9">
        <f>+'24-03-344 Ind. Proy'!R36</f>
        <v>0</v>
      </c>
      <c r="H11" s="9">
        <f>+'24-03-344 Ind. Proy'!S36</f>
        <v>0</v>
      </c>
      <c r="I11" s="9">
        <f>+'24-03-344 Ind. Proy'!T36</f>
        <v>0</v>
      </c>
      <c r="J11" s="9">
        <f>+'24-03-344 Ind. Proy'!U36</f>
        <v>0</v>
      </c>
      <c r="K11" s="9">
        <f>+'24-03-344 Ind. Proy'!V36</f>
        <v>0</v>
      </c>
      <c r="L11" s="9">
        <f>+'24-03-344 Ind. Proy'!W36</f>
        <v>0</v>
      </c>
      <c r="M11" s="9">
        <f>+'24-03-344 Ind. Proy'!X36</f>
        <v>0</v>
      </c>
      <c r="N11" s="9">
        <f>+'24-03-344 Ind. Proy'!Y36</f>
        <v>0</v>
      </c>
      <c r="O11" s="9">
        <f>+'24-03-344 Ind. Proy'!Z36</f>
        <v>0</v>
      </c>
      <c r="P11" s="9">
        <f>+'24-03-344 Ind. Proy'!AA36</f>
        <v>0</v>
      </c>
      <c r="Q11" s="9">
        <f>+'24-03-344 Ind. Proy'!AB36</f>
        <v>31590000</v>
      </c>
      <c r="R11" s="9">
        <f>+'24-03-344 Ind. Proy'!AC36</f>
        <v>31590000</v>
      </c>
      <c r="S11" s="9">
        <f>+'24-03-344 Ind. Proy'!AD36</f>
        <v>70510000</v>
      </c>
      <c r="T11" s="9">
        <f>+'24-03-344 Ind. Proy'!AE36</f>
        <v>39670000</v>
      </c>
      <c r="U11" s="9">
        <f>+'24-03-344 Ind. Proy'!AF36</f>
        <v>12960000</v>
      </c>
      <c r="V11" s="9">
        <f>+'24-03-344 Ind. Proy'!AG36</f>
        <v>123140000</v>
      </c>
      <c r="W11" s="9">
        <f>+'24-03-344 Ind. Proy'!AH36</f>
        <v>154730000</v>
      </c>
      <c r="X11" s="109">
        <f>+'24-03-344 Ind. Proy'!AI36</f>
        <v>1</v>
      </c>
      <c r="Y11" s="109">
        <f>+'24-03-344 Ind. Proy'!AJ36</f>
        <v>4.7880336601272805E-2</v>
      </c>
    </row>
    <row r="12" spans="1:25" ht="24.75" customHeight="1" x14ac:dyDescent="0.25">
      <c r="A12" s="43" t="s">
        <v>54</v>
      </c>
      <c r="B12" s="9">
        <f>+'24-03-344 Ind. Proy'!J54</f>
        <v>179900000</v>
      </c>
      <c r="C12" s="9">
        <f>+'24-03-344 Ind. Proy'!K54</f>
        <v>179900000</v>
      </c>
      <c r="D12" s="9">
        <f>+'24-03-344 Ind. Proy'!M54</f>
        <v>0</v>
      </c>
      <c r="E12" s="9">
        <f>+'24-03-344 Ind. Proy'!N54</f>
        <v>0</v>
      </c>
      <c r="F12" s="9">
        <f>+'24-03-344 Ind. Proy'!O54</f>
        <v>0</v>
      </c>
      <c r="G12" s="9">
        <f>+'24-03-344 Ind. Proy'!R54</f>
        <v>0</v>
      </c>
      <c r="H12" s="9">
        <f>+'24-03-344 Ind. Proy'!S54</f>
        <v>0</v>
      </c>
      <c r="I12" s="9">
        <f>+'24-03-344 Ind. Proy'!T54</f>
        <v>0</v>
      </c>
      <c r="J12" s="9">
        <f>+'24-03-344 Ind. Proy'!U54</f>
        <v>0</v>
      </c>
      <c r="K12" s="9">
        <f>+'24-03-344 Ind. Proy'!V54</f>
        <v>0</v>
      </c>
      <c r="L12" s="9">
        <f>+'24-03-344 Ind. Proy'!W54</f>
        <v>0</v>
      </c>
      <c r="M12" s="9">
        <f>+'24-03-344 Ind. Proy'!X54</f>
        <v>0</v>
      </c>
      <c r="N12" s="9">
        <f>+'24-03-344 Ind. Proy'!Y54</f>
        <v>0</v>
      </c>
      <c r="O12" s="9">
        <f>+'24-03-344 Ind. Proy'!Z54</f>
        <v>0</v>
      </c>
      <c r="P12" s="9">
        <f>+'24-03-344 Ind. Proy'!AA54</f>
        <v>0</v>
      </c>
      <c r="Q12" s="9">
        <f>+'24-03-344 Ind. Proy'!AB54</f>
        <v>179900000</v>
      </c>
      <c r="R12" s="9">
        <f>+'24-03-344 Ind. Proy'!AC54</f>
        <v>179900000</v>
      </c>
      <c r="S12" s="9">
        <f>+'24-03-344 Ind. Proy'!AD54</f>
        <v>0</v>
      </c>
      <c r="T12" s="9">
        <f>+'24-03-344 Ind. Proy'!AE54</f>
        <v>0</v>
      </c>
      <c r="U12" s="9">
        <f>+'24-03-344 Ind. Proy'!AF54</f>
        <v>0</v>
      </c>
      <c r="V12" s="9">
        <f>+'24-03-344 Ind. Proy'!AG54</f>
        <v>0</v>
      </c>
      <c r="W12" s="9">
        <f>+'24-03-344 Ind. Proy'!AH54</f>
        <v>179900000</v>
      </c>
      <c r="X12" s="109">
        <f>+'24-03-344 Ind. Proy'!AI54</f>
        <v>1</v>
      </c>
      <c r="Y12" s="109">
        <f>+'24-03-344 Ind. Proy'!AJ54</f>
        <v>5.5669052895811914E-2</v>
      </c>
    </row>
    <row r="13" spans="1:25" ht="24.75" customHeight="1" x14ac:dyDescent="0.25">
      <c r="A13" s="43" t="s">
        <v>56</v>
      </c>
      <c r="B13" s="9">
        <f>+'24-03-344 Ind. Proy'!J66</f>
        <v>93980000</v>
      </c>
      <c r="C13" s="9">
        <f>+'24-03-344 Ind. Proy'!K66</f>
        <v>93980000</v>
      </c>
      <c r="D13" s="9">
        <f>+'24-03-344 Ind. Proy'!M66</f>
        <v>0</v>
      </c>
      <c r="E13" s="9">
        <f>+'24-03-344 Ind. Proy'!N66</f>
        <v>0</v>
      </c>
      <c r="F13" s="9">
        <f>+'24-03-344 Ind. Proy'!O66</f>
        <v>0</v>
      </c>
      <c r="G13" s="9">
        <f>+'24-03-344 Ind. Proy'!R66</f>
        <v>0</v>
      </c>
      <c r="H13" s="9">
        <f>+'24-03-344 Ind. Proy'!S66</f>
        <v>0</v>
      </c>
      <c r="I13" s="9">
        <f>+'24-03-344 Ind. Proy'!T66</f>
        <v>0</v>
      </c>
      <c r="J13" s="9">
        <f>+'24-03-344 Ind. Proy'!U66</f>
        <v>0</v>
      </c>
      <c r="K13" s="9">
        <f>+'24-03-344 Ind. Proy'!V66</f>
        <v>0</v>
      </c>
      <c r="L13" s="9">
        <f>+'24-03-344 Ind. Proy'!W66</f>
        <v>0</v>
      </c>
      <c r="M13" s="9">
        <f>+'24-03-344 Ind. Proy'!X66</f>
        <v>0</v>
      </c>
      <c r="N13" s="9">
        <f>+'24-03-344 Ind. Proy'!Y66</f>
        <v>0</v>
      </c>
      <c r="O13" s="9">
        <f>+'24-03-344 Ind. Proy'!Z66</f>
        <v>0</v>
      </c>
      <c r="P13" s="9">
        <f>+'24-03-344 Ind. Proy'!AA66</f>
        <v>0</v>
      </c>
      <c r="Q13" s="9">
        <f>+'24-03-344 Ind. Proy'!AB66</f>
        <v>0</v>
      </c>
      <c r="R13" s="9">
        <f>+'24-03-344 Ind. Proy'!AC66</f>
        <v>0</v>
      </c>
      <c r="S13" s="9">
        <f>+'24-03-344 Ind. Proy'!AD66</f>
        <v>30800000</v>
      </c>
      <c r="T13" s="9">
        <f>+'24-03-344 Ind. Proy'!AE66</f>
        <v>0</v>
      </c>
      <c r="U13" s="9">
        <f>+'24-03-344 Ind. Proy'!AF66</f>
        <v>63180000</v>
      </c>
      <c r="V13" s="9">
        <f>+'24-03-344 Ind. Proy'!AG66</f>
        <v>93980000</v>
      </c>
      <c r="W13" s="9">
        <f>+'24-03-344 Ind. Proy'!AH66</f>
        <v>93980000</v>
      </c>
      <c r="X13" s="109">
        <f>+'24-03-344 Ind. Proy'!AI66</f>
        <v>1</v>
      </c>
      <c r="Y13" s="109">
        <f>+'24-03-344 Ind. Proy'!AJ66</f>
        <v>2.9081587499435263E-2</v>
      </c>
    </row>
    <row r="14" spans="1:25" ht="24.75" customHeight="1" x14ac:dyDescent="0.25">
      <c r="A14" s="43" t="s">
        <v>58</v>
      </c>
      <c r="B14" s="9">
        <f>+'24-03-344 Ind. Proy'!J97</f>
        <v>355140000</v>
      </c>
      <c r="C14" s="9">
        <f>+'24-03-344 Ind. Proy'!K97</f>
        <v>355140000</v>
      </c>
      <c r="D14" s="9">
        <f>+'24-03-344 Ind. Proy'!M97</f>
        <v>0</v>
      </c>
      <c r="E14" s="9">
        <f>+'24-03-344 Ind. Proy'!N97</f>
        <v>0</v>
      </c>
      <c r="F14" s="9">
        <f>+'24-03-344 Ind. Proy'!O97</f>
        <v>0</v>
      </c>
      <c r="G14" s="9" t="e">
        <f>+'24-03-344 Ind. Proy'!R97</f>
        <v>#REF!</v>
      </c>
      <c r="H14" s="9" t="e">
        <f>+'24-03-344 Ind. Proy'!S97</f>
        <v>#REF!</v>
      </c>
      <c r="I14" s="9" t="e">
        <f>+'24-03-344 Ind. Proy'!T97</f>
        <v>#REF!</v>
      </c>
      <c r="J14" s="9">
        <f>+'24-03-344 Ind. Proy'!U97</f>
        <v>0</v>
      </c>
      <c r="K14" s="9">
        <f>+'24-03-344 Ind. Proy'!V97</f>
        <v>0</v>
      </c>
      <c r="L14" s="9">
        <f>+'24-03-344 Ind. Proy'!W97</f>
        <v>0</v>
      </c>
      <c r="M14" s="9">
        <f>+'24-03-344 Ind. Proy'!X97</f>
        <v>0</v>
      </c>
      <c r="N14" s="9">
        <f>+'24-03-344 Ind. Proy'!Y97</f>
        <v>0</v>
      </c>
      <c r="O14" s="9">
        <f>+'24-03-344 Ind. Proy'!Z97</f>
        <v>0</v>
      </c>
      <c r="P14" s="9">
        <f>+'24-03-344 Ind. Proy'!AA97</f>
        <v>0</v>
      </c>
      <c r="Q14" s="9">
        <f>+'24-03-344 Ind. Proy'!AB97</f>
        <v>127260000</v>
      </c>
      <c r="R14" s="9">
        <f>+'24-03-344 Ind. Proy'!AC97</f>
        <v>127260000</v>
      </c>
      <c r="S14" s="9">
        <f>+'24-03-344 Ind. Proy'!AD97</f>
        <v>94950000</v>
      </c>
      <c r="T14" s="9">
        <f>+'24-03-344 Ind. Proy'!AE97</f>
        <v>107100000</v>
      </c>
      <c r="U14" s="9">
        <f>+'24-03-344 Ind. Proy'!AF97</f>
        <v>25830000</v>
      </c>
      <c r="V14" s="9">
        <f>+'24-03-344 Ind. Proy'!AG97</f>
        <v>227880000</v>
      </c>
      <c r="W14" s="9">
        <f>+'24-03-344 Ind. Proy'!AH97</f>
        <v>355140000</v>
      </c>
      <c r="X14" s="109">
        <f>+'24-03-344 Ind. Proy'!AI97</f>
        <v>1</v>
      </c>
      <c r="Y14" s="109">
        <f>+'24-03-344 Ind. Proy'!AJ97</f>
        <v>0.10989609474940881</v>
      </c>
    </row>
    <row r="15" spans="1:25" ht="24.75" customHeight="1" x14ac:dyDescent="0.25">
      <c r="A15" s="43" t="s">
        <v>60</v>
      </c>
      <c r="B15" s="9">
        <f>+'24-03-344 Ind. Proy'!J118</f>
        <v>234000000</v>
      </c>
      <c r="C15" s="9">
        <f>+'24-03-344 Ind. Proy'!K118</f>
        <v>234000000</v>
      </c>
      <c r="D15" s="9">
        <f>+'24-03-344 Ind. Proy'!M118</f>
        <v>0</v>
      </c>
      <c r="E15" s="9">
        <f>+'24-03-344 Ind. Proy'!N118</f>
        <v>0</v>
      </c>
      <c r="F15" s="9">
        <f>+'24-03-344 Ind. Proy'!O118</f>
        <v>0</v>
      </c>
      <c r="G15" s="9">
        <f>+'24-03-344 Ind. Proy'!R118</f>
        <v>0</v>
      </c>
      <c r="H15" s="9">
        <f>+'24-03-344 Ind. Proy'!S118</f>
        <v>0</v>
      </c>
      <c r="I15" s="9">
        <f>+'24-03-344 Ind. Proy'!T118</f>
        <v>0</v>
      </c>
      <c r="J15" s="9">
        <f>+'24-03-344 Ind. Proy'!U118</f>
        <v>0</v>
      </c>
      <c r="K15" s="9">
        <f>+'24-03-344 Ind. Proy'!V118</f>
        <v>0</v>
      </c>
      <c r="L15" s="9">
        <f>+'24-03-344 Ind. Proy'!W118</f>
        <v>0</v>
      </c>
      <c r="M15" s="9">
        <f>+'24-03-344 Ind. Proy'!X118</f>
        <v>0</v>
      </c>
      <c r="N15" s="9">
        <f>+'24-03-344 Ind. Proy'!Y118</f>
        <v>0</v>
      </c>
      <c r="O15" s="9">
        <f>+'24-03-344 Ind. Proy'!Z118</f>
        <v>0</v>
      </c>
      <c r="P15" s="9">
        <f>+'24-03-344 Ind. Proy'!AA118</f>
        <v>0</v>
      </c>
      <c r="Q15" s="9">
        <f>+'24-03-344 Ind. Proy'!AB118</f>
        <v>0</v>
      </c>
      <c r="R15" s="9">
        <f>+'24-03-344 Ind. Proy'!AC118</f>
        <v>0</v>
      </c>
      <c r="S15" s="9">
        <f>+'24-03-344 Ind. Proy'!AD118</f>
        <v>234000000</v>
      </c>
      <c r="T15" s="9">
        <f>+'24-03-344 Ind. Proy'!AE118</f>
        <v>0</v>
      </c>
      <c r="U15" s="9">
        <f>+'24-03-344 Ind. Proy'!AF118</f>
        <v>0</v>
      </c>
      <c r="V15" s="9">
        <f>+'24-03-344 Ind. Proy'!AG118</f>
        <v>234000000</v>
      </c>
      <c r="W15" s="9">
        <f>+'24-03-344 Ind. Proy'!AH118</f>
        <v>234000000</v>
      </c>
      <c r="X15" s="109">
        <f>+'24-03-344 Ind. Proy'!AI118</f>
        <v>1</v>
      </c>
      <c r="Y15" s="109">
        <f>+'24-03-344 Ind. Proy'!AJ118</f>
        <v>7.2409996540411276E-2</v>
      </c>
    </row>
    <row r="16" spans="1:25" ht="24.75" customHeight="1" x14ac:dyDescent="0.25">
      <c r="A16" s="43" t="s">
        <v>62</v>
      </c>
      <c r="B16" s="9">
        <f>+'24-03-344 Ind. Proy'!J148</f>
        <v>415180000</v>
      </c>
      <c r="C16" s="9">
        <f>+'24-03-344 Ind. Proy'!K148</f>
        <v>415180000</v>
      </c>
      <c r="D16" s="9">
        <f>+'24-03-344 Ind. Proy'!M148</f>
        <v>0</v>
      </c>
      <c r="E16" s="9">
        <f>+'24-03-344 Ind. Proy'!N148</f>
        <v>0</v>
      </c>
      <c r="F16" s="9">
        <f>+'24-03-344 Ind. Proy'!O148</f>
        <v>0</v>
      </c>
      <c r="G16" s="9">
        <f>+'24-03-344 Ind. Proy'!R148</f>
        <v>0</v>
      </c>
      <c r="H16" s="9">
        <f>+'24-03-344 Ind. Proy'!S148</f>
        <v>0</v>
      </c>
      <c r="I16" s="9">
        <f>+'24-03-344 Ind. Proy'!T148</f>
        <v>0</v>
      </c>
      <c r="J16" s="9">
        <f>+'24-03-344 Ind. Proy'!U148</f>
        <v>0</v>
      </c>
      <c r="K16" s="9">
        <f>+'24-03-344 Ind. Proy'!V148</f>
        <v>0</v>
      </c>
      <c r="L16" s="9">
        <f>+'24-03-344 Ind. Proy'!W148</f>
        <v>0</v>
      </c>
      <c r="M16" s="9">
        <f>+'24-03-344 Ind. Proy'!X148</f>
        <v>0</v>
      </c>
      <c r="N16" s="9">
        <f>+'24-03-344 Ind. Proy'!Y148</f>
        <v>0</v>
      </c>
      <c r="O16" s="9">
        <f>+'24-03-344 Ind. Proy'!Z148</f>
        <v>0</v>
      </c>
      <c r="P16" s="9">
        <f>+'24-03-344 Ind. Proy'!AA148</f>
        <v>0</v>
      </c>
      <c r="Q16" s="9">
        <f>+'24-03-344 Ind. Proy'!AB148</f>
        <v>0</v>
      </c>
      <c r="R16" s="9">
        <f>+'24-03-344 Ind. Proy'!AC148</f>
        <v>0</v>
      </c>
      <c r="S16" s="9">
        <f>+'24-03-344 Ind. Proy'!AD148</f>
        <v>283380000</v>
      </c>
      <c r="T16" s="9">
        <f>+'24-03-344 Ind. Proy'!AE148</f>
        <v>72400000</v>
      </c>
      <c r="U16" s="9">
        <f>+'24-03-344 Ind. Proy'!AF148</f>
        <v>59400000</v>
      </c>
      <c r="V16" s="9">
        <f>+'24-03-344 Ind. Proy'!AG148</f>
        <v>415180000</v>
      </c>
      <c r="W16" s="9">
        <f>+'24-03-344 Ind. Proy'!AH148</f>
        <v>415180000</v>
      </c>
      <c r="X16" s="109">
        <f>+'24-03-344 Ind. Proy'!AI148</f>
        <v>1</v>
      </c>
      <c r="Y16" s="109">
        <f>+'24-03-344 Ind. Proy'!AJ148</f>
        <v>0.12847513830618784</v>
      </c>
    </row>
    <row r="17" spans="1:25" ht="24.75" customHeight="1" x14ac:dyDescent="0.25">
      <c r="A17" s="43" t="s">
        <v>64</v>
      </c>
      <c r="B17" s="9">
        <f>+'24-03-344 Ind. Proy'!J168</f>
        <v>203040000</v>
      </c>
      <c r="C17" s="9">
        <f>+'24-03-344 Ind. Proy'!K168</f>
        <v>203040000</v>
      </c>
      <c r="D17" s="9">
        <f>+'24-03-344 Ind. Proy'!M168</f>
        <v>0</v>
      </c>
      <c r="E17" s="9">
        <f>+'24-03-344 Ind. Proy'!N168</f>
        <v>0</v>
      </c>
      <c r="F17" s="9">
        <f>+'24-03-344 Ind. Proy'!O168</f>
        <v>0</v>
      </c>
      <c r="G17" s="9">
        <f>+'24-03-344 Ind. Proy'!R168</f>
        <v>0</v>
      </c>
      <c r="H17" s="9">
        <f>+'24-03-344 Ind. Proy'!S168</f>
        <v>0</v>
      </c>
      <c r="I17" s="9">
        <f>+'24-03-344 Ind. Proy'!T168</f>
        <v>0</v>
      </c>
      <c r="J17" s="9">
        <f>+'24-03-344 Ind. Proy'!U168</f>
        <v>0</v>
      </c>
      <c r="K17" s="9">
        <f>+'24-03-344 Ind. Proy'!V168</f>
        <v>0</v>
      </c>
      <c r="L17" s="9">
        <f>+'24-03-344 Ind. Proy'!W168</f>
        <v>0</v>
      </c>
      <c r="M17" s="9">
        <f>+'24-03-344 Ind. Proy'!X168</f>
        <v>0</v>
      </c>
      <c r="N17" s="9">
        <f>+'24-03-344 Ind. Proy'!Y168</f>
        <v>0</v>
      </c>
      <c r="O17" s="9">
        <f>+'24-03-344 Ind. Proy'!Z168</f>
        <v>0</v>
      </c>
      <c r="P17" s="9">
        <f>+'24-03-344 Ind. Proy'!AA168</f>
        <v>0</v>
      </c>
      <c r="Q17" s="9">
        <f>+'24-03-344 Ind. Proy'!AB168</f>
        <v>132570000</v>
      </c>
      <c r="R17" s="9">
        <f>+'24-03-344 Ind. Proy'!AC168</f>
        <v>132570000</v>
      </c>
      <c r="S17" s="9">
        <f>+'24-03-344 Ind. Proy'!AD168</f>
        <v>0</v>
      </c>
      <c r="T17" s="9">
        <f>+'24-03-344 Ind. Proy'!AE168</f>
        <v>0</v>
      </c>
      <c r="U17" s="9">
        <f>+'24-03-344 Ind. Proy'!AF168</f>
        <v>70470000</v>
      </c>
      <c r="V17" s="9">
        <f>+'24-03-344 Ind. Proy'!AG168</f>
        <v>70470000</v>
      </c>
      <c r="W17" s="9">
        <f>+'24-03-344 Ind. Proy'!AH168</f>
        <v>203040000</v>
      </c>
      <c r="X17" s="109">
        <f>+'24-03-344 Ind. Proy'!AI149</f>
        <v>0</v>
      </c>
      <c r="Y17" s="109">
        <f>+'24-03-344 Ind. Proy'!AJ149</f>
        <v>0</v>
      </c>
    </row>
    <row r="18" spans="1:25" ht="24.75" customHeight="1" x14ac:dyDescent="0.25">
      <c r="A18" s="43" t="s">
        <v>66</v>
      </c>
      <c r="B18" s="9">
        <f>+'24-03-344 Ind. Proy'!J174</f>
        <v>49410000</v>
      </c>
      <c r="C18" s="9">
        <f>+'24-03-344 Ind. Proy'!K174</f>
        <v>49410000</v>
      </c>
      <c r="D18" s="9">
        <f>+'24-03-344 Ind. Proy'!M174</f>
        <v>0</v>
      </c>
      <c r="E18" s="9">
        <f>+'24-03-344 Ind. Proy'!N174</f>
        <v>0</v>
      </c>
      <c r="F18" s="9">
        <f>+'24-03-344 Ind. Proy'!O174</f>
        <v>0</v>
      </c>
      <c r="G18" s="9">
        <f>+'24-03-344 Ind. Proy'!R174</f>
        <v>0</v>
      </c>
      <c r="H18" s="9">
        <f>+'24-03-344 Ind. Proy'!S174</f>
        <v>0</v>
      </c>
      <c r="I18" s="9">
        <f>+'24-03-344 Ind. Proy'!T174</f>
        <v>0</v>
      </c>
      <c r="J18" s="9">
        <f>+'24-03-344 Ind. Proy'!U174</f>
        <v>0</v>
      </c>
      <c r="K18" s="9">
        <f>+'24-03-344 Ind. Proy'!V174</f>
        <v>0</v>
      </c>
      <c r="L18" s="9">
        <f>+'24-03-344 Ind. Proy'!W174</f>
        <v>0</v>
      </c>
      <c r="M18" s="9">
        <f>+'24-03-344 Ind. Proy'!X174</f>
        <v>0</v>
      </c>
      <c r="N18" s="9">
        <f>+'24-03-344 Ind. Proy'!Y174</f>
        <v>0</v>
      </c>
      <c r="O18" s="9">
        <f>+'24-03-344 Ind. Proy'!Z174</f>
        <v>0</v>
      </c>
      <c r="P18" s="9">
        <f>+'24-03-344 Ind. Proy'!AA174</f>
        <v>0</v>
      </c>
      <c r="Q18" s="9">
        <f>+'24-03-344 Ind. Proy'!AB174</f>
        <v>34830000</v>
      </c>
      <c r="R18" s="9">
        <f>+'24-03-344 Ind. Proy'!AC174</f>
        <v>34830000</v>
      </c>
      <c r="S18" s="9">
        <f>+'24-03-344 Ind. Proy'!AD174</f>
        <v>0</v>
      </c>
      <c r="T18" s="9">
        <f>+'24-03-344 Ind. Proy'!AE174</f>
        <v>0</v>
      </c>
      <c r="U18" s="9">
        <f>+'24-03-344 Ind. Proy'!AF174</f>
        <v>14580000</v>
      </c>
      <c r="V18" s="9">
        <f>+'24-03-344 Ind. Proy'!AG174</f>
        <v>14580000</v>
      </c>
      <c r="W18" s="9">
        <f>+'24-03-344 Ind. Proy'!AH174</f>
        <v>49410000</v>
      </c>
      <c r="X18" s="109">
        <f>+'24-03-344 Ind. Proy'!AI150</f>
        <v>5.3191489361702128E-2</v>
      </c>
      <c r="Y18" s="109">
        <f>+'24-03-344 Ind. Proy'!AJ174</f>
        <v>1.5289649269494535E-2</v>
      </c>
    </row>
    <row r="19" spans="1:25" ht="24.75" customHeight="1" x14ac:dyDescent="0.25">
      <c r="A19" s="43" t="s">
        <v>68</v>
      </c>
      <c r="B19" s="9">
        <f>+'24-03-344 Ind. Proy'!J177</f>
        <v>0</v>
      </c>
      <c r="C19" s="9">
        <f>+'24-03-344 Ind. Proy'!K177</f>
        <v>0</v>
      </c>
      <c r="D19" s="9">
        <f>+'24-03-344 Ind. Proy'!M177</f>
        <v>0</v>
      </c>
      <c r="E19" s="9">
        <f>+'24-03-344 Ind. Proy'!N177</f>
        <v>0</v>
      </c>
      <c r="F19" s="9">
        <f>+'24-03-344 Ind. Proy'!O177</f>
        <v>0</v>
      </c>
      <c r="G19" s="9" t="e">
        <f>+'24-03-344 Ind. Proy'!R177</f>
        <v>#REF!</v>
      </c>
      <c r="H19" s="9" t="e">
        <f>+'24-03-344 Ind. Proy'!S177</f>
        <v>#REF!</v>
      </c>
      <c r="I19" s="9" t="e">
        <f>+'24-03-344 Ind. Proy'!T177</f>
        <v>#REF!</v>
      </c>
      <c r="J19" s="9">
        <f>+'24-03-344 Ind. Proy'!U177</f>
        <v>0</v>
      </c>
      <c r="K19" s="9">
        <f>+'24-03-344 Ind. Proy'!V177</f>
        <v>0</v>
      </c>
      <c r="L19" s="9">
        <f>+'24-03-344 Ind. Proy'!W177</f>
        <v>0</v>
      </c>
      <c r="M19" s="9">
        <f>+'24-03-344 Ind. Proy'!X177</f>
        <v>0</v>
      </c>
      <c r="N19" s="9">
        <f>+'24-03-344 Ind. Proy'!Y177</f>
        <v>0</v>
      </c>
      <c r="O19" s="9">
        <f>+'24-03-344 Ind. Proy'!Z177</f>
        <v>0</v>
      </c>
      <c r="P19" s="9">
        <f>+'24-03-344 Ind. Proy'!AA177</f>
        <v>0</v>
      </c>
      <c r="Q19" s="9">
        <f>+'24-03-344 Ind. Proy'!AB177</f>
        <v>0</v>
      </c>
      <c r="R19" s="9">
        <f>+'24-03-344 Ind. Proy'!AC177</f>
        <v>0</v>
      </c>
      <c r="S19" s="9">
        <f>+'24-03-344 Ind. Proy'!AD177</f>
        <v>0</v>
      </c>
      <c r="T19" s="9">
        <f>+'24-03-344 Ind. Proy'!AE177</f>
        <v>0</v>
      </c>
      <c r="U19" s="9">
        <f>+'24-03-344 Ind. Proy'!AF177</f>
        <v>0</v>
      </c>
      <c r="V19" s="9">
        <f>+'24-03-344 Ind. Proy'!AG177</f>
        <v>0</v>
      </c>
      <c r="W19" s="9">
        <f>+'24-03-344 Ind. Proy'!AH177</f>
        <v>0</v>
      </c>
      <c r="X19" s="109">
        <f>+'24-03-344 Ind. Proy'!AI177</f>
        <v>0</v>
      </c>
      <c r="Y19" s="109">
        <f>+'24-03-344 Ind. Proy'!AJ177</f>
        <v>0</v>
      </c>
    </row>
    <row r="20" spans="1:25" ht="24.75" customHeight="1" x14ac:dyDescent="0.25">
      <c r="A20" s="44" t="s">
        <v>70</v>
      </c>
      <c r="B20" s="9">
        <f>+'24-03-344 Ind. Proy'!J191</f>
        <v>127260000</v>
      </c>
      <c r="C20" s="9">
        <f>+'24-03-344 Ind. Proy'!K191</f>
        <v>127260000</v>
      </c>
      <c r="D20" s="9">
        <f>+'24-03-344 Ind. Proy'!M191</f>
        <v>0</v>
      </c>
      <c r="E20" s="9">
        <f>+'24-03-344 Ind. Proy'!N191</f>
        <v>0</v>
      </c>
      <c r="F20" s="9">
        <f>+'24-03-344 Ind. Proy'!O191</f>
        <v>0</v>
      </c>
      <c r="G20" s="9">
        <f>+'24-03-344 Ind. Proy'!R191</f>
        <v>0</v>
      </c>
      <c r="H20" s="9">
        <f>+'24-03-344 Ind. Proy'!S191</f>
        <v>0</v>
      </c>
      <c r="I20" s="9">
        <f>+'24-03-344 Ind. Proy'!T191</f>
        <v>0</v>
      </c>
      <c r="J20" s="9">
        <f>+'24-03-344 Ind. Proy'!U191</f>
        <v>0</v>
      </c>
      <c r="K20" s="9">
        <f>+'24-03-344 Ind. Proy'!V191</f>
        <v>0</v>
      </c>
      <c r="L20" s="9">
        <f>+'24-03-344 Ind. Proy'!W191</f>
        <v>0</v>
      </c>
      <c r="M20" s="9">
        <f>+'24-03-344 Ind. Proy'!X191</f>
        <v>0</v>
      </c>
      <c r="N20" s="9">
        <f>+'24-03-344 Ind. Proy'!Y191</f>
        <v>0</v>
      </c>
      <c r="O20" s="9">
        <f>+'24-03-344 Ind. Proy'!Z191</f>
        <v>0</v>
      </c>
      <c r="P20" s="9">
        <f>+'24-03-344 Ind. Proy'!AA191</f>
        <v>0</v>
      </c>
      <c r="Q20" s="9">
        <f>+'24-03-344 Ind. Proy'!AB191</f>
        <v>104940000</v>
      </c>
      <c r="R20" s="9">
        <f>+'24-03-344 Ind. Proy'!AC191</f>
        <v>104940000</v>
      </c>
      <c r="S20" s="9">
        <f>+'24-03-344 Ind. Proy'!AD191</f>
        <v>22320000</v>
      </c>
      <c r="T20" s="9">
        <f>+'24-03-344 Ind. Proy'!AE191</f>
        <v>0</v>
      </c>
      <c r="U20" s="9">
        <f>+'24-03-344 Ind. Proy'!AF191</f>
        <v>0</v>
      </c>
      <c r="V20" s="9">
        <f>+'24-03-344 Ind. Proy'!AG191</f>
        <v>22320000</v>
      </c>
      <c r="W20" s="9">
        <f>+'24-03-344 Ind. Proy'!AH191</f>
        <v>127260000</v>
      </c>
      <c r="X20" s="109">
        <f>+'24-03-344 Ind. Proy'!AI191</f>
        <v>1</v>
      </c>
      <c r="Y20" s="109">
        <f>+'24-03-344 Ind. Proy'!AJ191</f>
        <v>3.9379898118515978E-2</v>
      </c>
    </row>
    <row r="21" spans="1:25" ht="24.75" customHeight="1" x14ac:dyDescent="0.25">
      <c r="A21" s="44" t="s">
        <v>72</v>
      </c>
      <c r="B21" s="9">
        <f>+'24-03-344 Ind. Proy'!J197</f>
        <v>26568000</v>
      </c>
      <c r="C21" s="9">
        <f>+'24-03-344 Ind. Proy'!K197</f>
        <v>26568000</v>
      </c>
      <c r="D21" s="9">
        <f>+'24-03-344 Ind. Proy'!M197</f>
        <v>0</v>
      </c>
      <c r="E21" s="9">
        <f>+'24-03-344 Ind. Proy'!N197</f>
        <v>0</v>
      </c>
      <c r="F21" s="9">
        <f>+'24-03-344 Ind. Proy'!O197</f>
        <v>0</v>
      </c>
      <c r="G21" s="9">
        <f>+'24-03-344 Ind. Proy'!R197</f>
        <v>0</v>
      </c>
      <c r="H21" s="9">
        <f>+'24-03-344 Ind. Proy'!S197</f>
        <v>0</v>
      </c>
      <c r="I21" s="9">
        <f>+'24-03-344 Ind. Proy'!T197</f>
        <v>0</v>
      </c>
      <c r="J21" s="9">
        <f>+'24-03-344 Ind. Proy'!U197</f>
        <v>0</v>
      </c>
      <c r="K21" s="9">
        <f>+'24-03-344 Ind. Proy'!V197</f>
        <v>0</v>
      </c>
      <c r="L21" s="9">
        <f>+'24-03-344 Ind. Proy'!W197</f>
        <v>0</v>
      </c>
      <c r="M21" s="9">
        <f>+'24-03-344 Ind. Proy'!X197</f>
        <v>0</v>
      </c>
      <c r="N21" s="9">
        <f>+'24-03-344 Ind. Proy'!Y197</f>
        <v>0</v>
      </c>
      <c r="O21" s="9">
        <f>+'24-03-344 Ind. Proy'!Z197</f>
        <v>0</v>
      </c>
      <c r="P21" s="9">
        <f>+'24-03-344 Ind. Proy'!AA197</f>
        <v>12960000</v>
      </c>
      <c r="Q21" s="9">
        <f>+'24-03-344 Ind. Proy'!AB197</f>
        <v>0</v>
      </c>
      <c r="R21" s="9">
        <f>+'24-03-344 Ind. Proy'!AC197</f>
        <v>12960000</v>
      </c>
      <c r="S21" s="9">
        <f>+'24-03-344 Ind. Proy'!AD197</f>
        <v>0</v>
      </c>
      <c r="T21" s="9">
        <f>+'24-03-344 Ind. Proy'!AE197</f>
        <v>0</v>
      </c>
      <c r="U21" s="9">
        <f>+'24-03-344 Ind. Proy'!AF197</f>
        <v>13608000</v>
      </c>
      <c r="V21" s="9">
        <f>+'24-03-344 Ind. Proy'!AG197</f>
        <v>13608000</v>
      </c>
      <c r="W21" s="9">
        <f>+'24-03-344 Ind. Proy'!AH197</f>
        <v>26568000</v>
      </c>
      <c r="X21" s="109">
        <f>+'24-03-344 Ind. Proy'!AI197</f>
        <v>1</v>
      </c>
      <c r="Y21" s="109">
        <f>+'24-03-344 Ind. Proy'!AJ197</f>
        <v>8.2213196072036185E-3</v>
      </c>
    </row>
    <row r="22" spans="1:25" ht="24.75" customHeight="1" x14ac:dyDescent="0.25">
      <c r="A22" s="44" t="s">
        <v>617</v>
      </c>
      <c r="B22" s="9">
        <f>+'24-03-344 Ind. Proy'!J218</f>
        <v>216540000</v>
      </c>
      <c r="C22" s="9">
        <f>+'24-03-344 Ind. Proy'!K218</f>
        <v>216540000</v>
      </c>
      <c r="D22" s="9">
        <f>+'24-03-344 Ind. Proy'!M198</f>
        <v>0</v>
      </c>
      <c r="E22" s="9">
        <f>+'24-03-344 Ind. Proy'!N198</f>
        <v>0</v>
      </c>
      <c r="F22" s="9">
        <f>+'24-03-344 Ind. Proy'!O198</f>
        <v>0</v>
      </c>
      <c r="G22" s="9">
        <f>+'24-03-344 Ind. Proy'!R198</f>
        <v>0</v>
      </c>
      <c r="H22" s="9">
        <f>+'24-03-344 Ind. Proy'!S198</f>
        <v>0</v>
      </c>
      <c r="I22" s="9">
        <f>+'24-03-344 Ind. Proy'!T198</f>
        <v>0</v>
      </c>
      <c r="J22" s="9">
        <f>+'24-03-344 Ind. Proy'!U218</f>
        <v>0</v>
      </c>
      <c r="K22" s="9">
        <f>+'24-03-344 Ind. Proy'!V198</f>
        <v>0</v>
      </c>
      <c r="L22" s="9">
        <f>+'24-03-344 Ind. Proy'!W198</f>
        <v>0</v>
      </c>
      <c r="M22" s="9">
        <f>+'24-03-344 Ind. Proy'!X198</f>
        <v>0</v>
      </c>
      <c r="N22" s="9">
        <f>+'24-03-344 Ind. Proy'!Y198</f>
        <v>0</v>
      </c>
      <c r="O22" s="9">
        <f>+'24-03-344 Ind. Proy'!Z198</f>
        <v>0</v>
      </c>
      <c r="P22" s="9">
        <f>+'24-03-344 Ind. Proy'!AA198</f>
        <v>0</v>
      </c>
      <c r="Q22" s="9">
        <f>+'24-03-344 Ind. Proy'!AB218</f>
        <v>216540000</v>
      </c>
      <c r="R22" s="9">
        <f>+'24-03-344 Ind. Proy'!AC218</f>
        <v>216540000</v>
      </c>
      <c r="S22" s="9">
        <f>+'24-03-344 Ind. Proy'!AD198</f>
        <v>0</v>
      </c>
      <c r="T22" s="9">
        <f>+'24-03-344 Ind. Proy'!AE198</f>
        <v>0</v>
      </c>
      <c r="U22" s="9">
        <f>+'24-03-344 Ind. Proy'!AF198</f>
        <v>0</v>
      </c>
      <c r="V22" s="9">
        <f>+'24-03-344 Ind. Proy'!AG198</f>
        <v>0</v>
      </c>
      <c r="W22" s="9">
        <f>+'24-03-344 Ind. Proy'!AH218</f>
        <v>216540000</v>
      </c>
      <c r="X22" s="109">
        <f>+'24-03-344 Ind. Proy'!AI218</f>
        <v>1</v>
      </c>
      <c r="Y22" s="109">
        <f>+'24-03-344 Ind. Proy'!AJ218</f>
        <v>6.7007096798549826E-2</v>
      </c>
    </row>
    <row r="23" spans="1:25" ht="24.75" customHeight="1" x14ac:dyDescent="0.25">
      <c r="A23" s="44" t="s">
        <v>74</v>
      </c>
      <c r="B23" s="9">
        <f>+'24-03-344 Ind. Proy'!J230</f>
        <v>116190000</v>
      </c>
      <c r="C23" s="9">
        <f>+'24-03-344 Ind. Proy'!K230</f>
        <v>116190000</v>
      </c>
      <c r="D23" s="9">
        <f>+'24-03-344 Ind. Proy'!M230</f>
        <v>0</v>
      </c>
      <c r="E23" s="9">
        <f>+'24-03-344 Ind. Proy'!N230</f>
        <v>0</v>
      </c>
      <c r="F23" s="9">
        <f>+'24-03-344 Ind. Proy'!O230</f>
        <v>0</v>
      </c>
      <c r="G23" s="9">
        <f>+'24-03-344 Ind. Proy'!R230</f>
        <v>0</v>
      </c>
      <c r="H23" s="9">
        <f>+'24-03-344 Ind. Proy'!S230</f>
        <v>0</v>
      </c>
      <c r="I23" s="9">
        <f>+'24-03-344 Ind. Proy'!T230</f>
        <v>0</v>
      </c>
      <c r="J23" s="9">
        <f>+'24-03-344 Ind. Proy'!U230</f>
        <v>0</v>
      </c>
      <c r="K23" s="9">
        <f>+'24-03-344 Ind. Proy'!V230</f>
        <v>0</v>
      </c>
      <c r="L23" s="9">
        <f>+'24-03-344 Ind. Proy'!W230</f>
        <v>0</v>
      </c>
      <c r="M23" s="9">
        <f>+'24-03-344 Ind. Proy'!X230</f>
        <v>0</v>
      </c>
      <c r="N23" s="9">
        <f>+'24-03-344 Ind. Proy'!Y230</f>
        <v>0</v>
      </c>
      <c r="O23" s="9">
        <f>+'24-03-344 Ind. Proy'!Z230</f>
        <v>0</v>
      </c>
      <c r="P23" s="9">
        <f>+'24-03-344 Ind. Proy'!AA230</f>
        <v>0</v>
      </c>
      <c r="Q23" s="9">
        <f>+'24-03-344 Ind. Proy'!AB230</f>
        <v>0</v>
      </c>
      <c r="R23" s="9">
        <f>+'24-03-344 Ind. Proy'!AC230</f>
        <v>0</v>
      </c>
      <c r="S23" s="9">
        <f>+'24-03-344 Ind. Proy'!AD230</f>
        <v>21000000</v>
      </c>
      <c r="T23" s="9">
        <f>+'24-03-344 Ind. Proy'!AE230</f>
        <v>0</v>
      </c>
      <c r="U23" s="9">
        <f>+'24-03-344 Ind. Proy'!AF230</f>
        <v>95190000</v>
      </c>
      <c r="V23" s="9">
        <f>+'24-03-344 Ind. Proy'!AG230</f>
        <v>116190000</v>
      </c>
      <c r="W23" s="9">
        <f>+'24-03-344 Ind. Proy'!AH230</f>
        <v>116190000</v>
      </c>
      <c r="X23" s="109">
        <f>+'24-03-344 Ind. Proy'!AI230</f>
        <v>1</v>
      </c>
      <c r="Y23" s="109">
        <f>+'24-03-344 Ind. Proy'!AJ230</f>
        <v>3.5954348282181137E-2</v>
      </c>
    </row>
    <row r="24" spans="1:25" ht="24.75" customHeight="1" x14ac:dyDescent="0.25">
      <c r="A24" s="45" t="s">
        <v>76</v>
      </c>
      <c r="B24" s="9">
        <f>+'24-03-344 Ind. Proy'!J234</f>
        <v>990198000</v>
      </c>
      <c r="C24" s="9">
        <f>+'24-03-344 Ind. Proy'!K234</f>
        <v>990000000</v>
      </c>
      <c r="D24" s="9">
        <f>+'24-03-344 Ind. Proy'!M234</f>
        <v>0</v>
      </c>
      <c r="E24" s="9">
        <f>+'24-03-344 Ind. Proy'!N234</f>
        <v>0</v>
      </c>
      <c r="F24" s="9">
        <f>+'24-03-344 Ind. Proy'!O234</f>
        <v>0</v>
      </c>
      <c r="G24" s="9">
        <f>+'24-03-344 Ind. Proy'!R234</f>
        <v>425000000</v>
      </c>
      <c r="H24" s="9">
        <f>+'24-03-344 Ind. Proy'!S234</f>
        <v>0</v>
      </c>
      <c r="I24" s="9">
        <f>+'24-03-344 Ind. Proy'!T234</f>
        <v>0</v>
      </c>
      <c r="J24" s="9">
        <f>+'24-03-344 Ind. Proy'!U234</f>
        <v>425000000</v>
      </c>
      <c r="K24" s="9">
        <f>+'24-03-344 Ind. Proy'!V234</f>
        <v>0</v>
      </c>
      <c r="L24" s="9">
        <f>+'24-03-344 Ind. Proy'!W234</f>
        <v>0</v>
      </c>
      <c r="M24" s="9">
        <f>+'24-03-344 Ind. Proy'!X234</f>
        <v>0</v>
      </c>
      <c r="N24" s="9">
        <f>+'24-03-344 Ind. Proy'!Y234</f>
        <v>0</v>
      </c>
      <c r="O24" s="9">
        <f>+'24-03-344 Ind. Proy'!Z234</f>
        <v>0</v>
      </c>
      <c r="P24" s="9">
        <f>+'24-03-344 Ind. Proy'!AA234</f>
        <v>425000000</v>
      </c>
      <c r="Q24" s="9">
        <f>+'24-03-344 Ind. Proy'!AB234</f>
        <v>0</v>
      </c>
      <c r="R24" s="9">
        <f>+'24-03-344 Ind. Proy'!AC234</f>
        <v>425000000</v>
      </c>
      <c r="S24" s="9">
        <f>+'24-03-344 Ind. Proy'!AD234</f>
        <v>0</v>
      </c>
      <c r="T24" s="9">
        <f>+'24-03-344 Ind. Proy'!AE234</f>
        <v>0</v>
      </c>
      <c r="U24" s="9">
        <f>+'24-03-344 Ind. Proy'!AF234</f>
        <v>140000000</v>
      </c>
      <c r="V24" s="9">
        <f>+'24-03-344 Ind. Proy'!AG234</f>
        <v>140000000</v>
      </c>
      <c r="W24" s="9">
        <f>+'24-03-344 Ind. Proy'!AH234</f>
        <v>990000000</v>
      </c>
      <c r="X24" s="109">
        <f>+'24-03-344 Ind. Proy'!AI234</f>
        <v>0.99980003999200162</v>
      </c>
      <c r="Y24" s="109">
        <f>+'24-03-344 Ind. Proy'!AJ234</f>
        <v>0.30634998536327845</v>
      </c>
    </row>
    <row r="25" spans="1:25" ht="25.5" customHeight="1" x14ac:dyDescent="0.25">
      <c r="A25" s="537" t="s">
        <v>1661</v>
      </c>
      <c r="B25" s="222">
        <f t="shared" ref="B25:W25" si="0">SUM(B8:B24)</f>
        <v>3231796000</v>
      </c>
      <c r="C25" s="222">
        <f t="shared" si="0"/>
        <v>3231598000</v>
      </c>
      <c r="D25" s="222">
        <f t="shared" si="0"/>
        <v>0</v>
      </c>
      <c r="E25" s="222">
        <f>SUM(E8:E24)</f>
        <v>0</v>
      </c>
      <c r="F25" s="222">
        <f t="shared" si="0"/>
        <v>0</v>
      </c>
      <c r="G25" s="222" t="e">
        <f t="shared" si="0"/>
        <v>#REF!</v>
      </c>
      <c r="H25" s="222" t="e">
        <f t="shared" si="0"/>
        <v>#REF!</v>
      </c>
      <c r="I25" s="222" t="e">
        <f t="shared" si="0"/>
        <v>#REF!</v>
      </c>
      <c r="J25" s="222">
        <f t="shared" si="0"/>
        <v>425000000</v>
      </c>
      <c r="K25" s="222">
        <f t="shared" si="0"/>
        <v>0</v>
      </c>
      <c r="L25" s="222">
        <f t="shared" si="0"/>
        <v>0</v>
      </c>
      <c r="M25" s="222">
        <f t="shared" si="0"/>
        <v>0</v>
      </c>
      <c r="N25" s="222">
        <f t="shared" si="0"/>
        <v>0</v>
      </c>
      <c r="O25" s="222">
        <f t="shared" si="0"/>
        <v>0</v>
      </c>
      <c r="P25" s="222">
        <f t="shared" si="0"/>
        <v>437960000</v>
      </c>
      <c r="Q25" s="222">
        <f>SUM(Q8:Q24)</f>
        <v>827630000</v>
      </c>
      <c r="R25" s="222">
        <f>SUM(R8:R24)</f>
        <v>1265590000</v>
      </c>
      <c r="S25" s="222">
        <f t="shared" si="0"/>
        <v>798270000</v>
      </c>
      <c r="T25" s="222">
        <f t="shared" si="0"/>
        <v>219170000</v>
      </c>
      <c r="U25" s="222">
        <f t="shared" si="0"/>
        <v>523568000</v>
      </c>
      <c r="V25" s="222">
        <f t="shared" si="0"/>
        <v>1541008000</v>
      </c>
      <c r="W25" s="222">
        <f t="shared" si="0"/>
        <v>3231598000</v>
      </c>
      <c r="X25" s="230">
        <f>+'24-03-344 Ind. Proy'!AI235</f>
        <v>0.99993873375670994</v>
      </c>
      <c r="Y25" s="230">
        <f>'24-03-344 Ind. Proy'!AJ235</f>
        <v>1</v>
      </c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BZ406"/>
  <sheetViews>
    <sheetView topLeftCell="P142" zoomScale="110" zoomScaleNormal="110" workbookViewId="0">
      <selection activeCell="AG16" sqref="AG16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3.71093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3.7109375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78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78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78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78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78" ht="17.25" customHeight="1" x14ac:dyDescent="0.25">
      <c r="A5" s="578" t="s">
        <v>1662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78" s="63" customFormat="1" ht="12.75" customHeigh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</row>
    <row r="7" spans="1:78" s="63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</row>
    <row r="8" spans="1:78" x14ac:dyDescent="0.25">
      <c r="A8" s="710" t="s">
        <v>46</v>
      </c>
      <c r="B8" s="711"/>
      <c r="C8" s="711"/>
      <c r="D8" s="711"/>
      <c r="E8" s="712"/>
      <c r="F8" s="150"/>
      <c r="G8" s="151"/>
      <c r="H8" s="269"/>
      <c r="I8" s="269"/>
      <c r="J8" s="673">
        <v>13737000</v>
      </c>
      <c r="K8" s="83"/>
      <c r="L8" s="153"/>
      <c r="M8" s="263"/>
      <c r="N8" s="263"/>
      <c r="O8" s="263"/>
      <c r="P8" s="151"/>
      <c r="Q8" s="264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78" ht="24.95" customHeight="1" outlineLevel="1" x14ac:dyDescent="0.25">
      <c r="A9" s="390">
        <v>1</v>
      </c>
      <c r="B9" s="390"/>
      <c r="C9" s="262"/>
      <c r="D9" s="391"/>
      <c r="E9" s="262"/>
      <c r="F9" s="262"/>
      <c r="G9" s="262"/>
      <c r="H9" s="391"/>
      <c r="I9" s="391"/>
      <c r="J9" s="674"/>
      <c r="K9" s="259">
        <v>3861183</v>
      </c>
      <c r="L9" s="260" t="s">
        <v>126</v>
      </c>
      <c r="M9" s="261"/>
      <c r="N9" s="261"/>
      <c r="O9" s="261"/>
      <c r="P9" s="262"/>
      <c r="Q9" s="262"/>
      <c r="R9" s="95">
        <v>120000</v>
      </c>
      <c r="S9" s="28">
        <v>120000</v>
      </c>
      <c r="T9" s="28">
        <v>295532</v>
      </c>
      <c r="U9" s="29">
        <f>SUM(R9:T9)</f>
        <v>535532</v>
      </c>
      <c r="V9" s="28">
        <v>120000</v>
      </c>
      <c r="W9" s="28">
        <v>120000</v>
      </c>
      <c r="X9" s="28">
        <v>120000</v>
      </c>
      <c r="Y9" s="29">
        <f>SUM(V9:X9)</f>
        <v>360000</v>
      </c>
      <c r="Z9" s="28">
        <v>249000</v>
      </c>
      <c r="AA9" s="28">
        <v>369000</v>
      </c>
      <c r="AB9" s="28">
        <v>129000</v>
      </c>
      <c r="AC9" s="29">
        <f>SUM(Z9:AB9)</f>
        <v>747000</v>
      </c>
      <c r="AD9" s="28">
        <v>1198051</v>
      </c>
      <c r="AE9" s="28">
        <v>249000</v>
      </c>
      <c r="AF9" s="28">
        <v>771600</v>
      </c>
      <c r="AG9" s="29">
        <f>SUM(AD9:AF9)</f>
        <v>2218651</v>
      </c>
      <c r="AH9" s="29">
        <f t="shared" ref="AH9:AH14" si="0">SUM(U9,Y9,AC9,AG9)</f>
        <v>3861183</v>
      </c>
      <c r="AI9" s="109">
        <f>IF(ISERROR(AH9/$J$8),0,AH9/$J$8)</f>
        <v>0.28107905656256826</v>
      </c>
      <c r="AJ9" s="109">
        <f t="shared" ref="AJ9:AJ14" si="1">IF(ISERROR(AH9/$AH$389),"-",AH9/$AH$389)</f>
        <v>2.7079848662955623E-3</v>
      </c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</row>
    <row r="10" spans="1:78" ht="24.95" customHeight="1" outlineLevel="1" x14ac:dyDescent="0.25">
      <c r="A10" s="390">
        <v>2</v>
      </c>
      <c r="B10" s="390"/>
      <c r="C10" s="360" t="s">
        <v>1663</v>
      </c>
      <c r="D10" s="494">
        <v>44893</v>
      </c>
      <c r="E10" s="260" t="s">
        <v>139</v>
      </c>
      <c r="F10" s="260" t="s">
        <v>1664</v>
      </c>
      <c r="G10" s="360" t="s">
        <v>1260</v>
      </c>
      <c r="H10" s="391"/>
      <c r="I10" s="391"/>
      <c r="J10" s="674"/>
      <c r="K10" s="259">
        <v>1250000</v>
      </c>
      <c r="L10" s="260"/>
      <c r="M10" s="261"/>
      <c r="N10" s="261"/>
      <c r="O10" s="261"/>
      <c r="P10" s="262"/>
      <c r="Q10" s="262"/>
      <c r="R10" s="95"/>
      <c r="S10" s="28"/>
      <c r="T10" s="28"/>
      <c r="U10" s="29">
        <f t="shared" ref="U10:U14" si="2">SUM(R10:T10)</f>
        <v>0</v>
      </c>
      <c r="V10" s="28"/>
      <c r="W10" s="28"/>
      <c r="X10" s="28"/>
      <c r="Y10" s="29">
        <f t="shared" ref="Y10:Y14" si="3">SUM(V10:X10)</f>
        <v>0</v>
      </c>
      <c r="Z10" s="28"/>
      <c r="AA10" s="28"/>
      <c r="AB10" s="28"/>
      <c r="AC10" s="29">
        <f t="shared" ref="AC10:AC14" si="4">SUM(Z10:AB10)</f>
        <v>0</v>
      </c>
      <c r="AD10" s="28">
        <v>1250000</v>
      </c>
      <c r="AE10" s="28"/>
      <c r="AF10" s="28"/>
      <c r="AG10" s="29">
        <f t="shared" ref="AG10:AG14" si="5">SUM(AD10:AF10)</f>
        <v>1250000</v>
      </c>
      <c r="AH10" s="29">
        <f t="shared" si="0"/>
        <v>1250000</v>
      </c>
      <c r="AI10" s="109">
        <f t="shared" ref="AI10:AI14" si="6">IF(ISERROR(AH10/$J$8),0,AH10/$J$8)</f>
        <v>9.0995122661425343E-2</v>
      </c>
      <c r="AJ10" s="109">
        <f t="shared" si="1"/>
        <v>8.7666942563184721E-4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</row>
    <row r="11" spans="1:78" ht="24.95" customHeight="1" outlineLevel="1" x14ac:dyDescent="0.25">
      <c r="A11" s="390">
        <v>3</v>
      </c>
      <c r="B11" s="390"/>
      <c r="C11" s="360" t="s">
        <v>1665</v>
      </c>
      <c r="D11" s="494">
        <v>44858</v>
      </c>
      <c r="E11" s="260" t="s">
        <v>141</v>
      </c>
      <c r="F11" s="260" t="s">
        <v>1664</v>
      </c>
      <c r="G11" s="360" t="s">
        <v>1260</v>
      </c>
      <c r="H11" s="391"/>
      <c r="I11" s="391"/>
      <c r="J11" s="674"/>
      <c r="K11" s="259">
        <v>1250000</v>
      </c>
      <c r="L11" s="260"/>
      <c r="M11" s="261"/>
      <c r="N11" s="261"/>
      <c r="O11" s="261"/>
      <c r="P11" s="262"/>
      <c r="Q11" s="262"/>
      <c r="R11" s="95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>
        <v>1250000</v>
      </c>
      <c r="AE11" s="28"/>
      <c r="AF11" s="28"/>
      <c r="AG11" s="29">
        <f t="shared" si="5"/>
        <v>1250000</v>
      </c>
      <c r="AH11" s="29">
        <f t="shared" si="0"/>
        <v>1250000</v>
      </c>
      <c r="AI11" s="109">
        <f t="shared" si="6"/>
        <v>9.0995122661425343E-2</v>
      </c>
      <c r="AJ11" s="109">
        <f t="shared" si="1"/>
        <v>8.7666942563184721E-4</v>
      </c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</row>
    <row r="12" spans="1:78" ht="24.95" customHeight="1" outlineLevel="1" x14ac:dyDescent="0.25">
      <c r="A12" s="390">
        <v>4</v>
      </c>
      <c r="B12" s="390"/>
      <c r="C12" s="360" t="s">
        <v>1666</v>
      </c>
      <c r="D12" s="494">
        <v>44868</v>
      </c>
      <c r="E12" s="260" t="s">
        <v>145</v>
      </c>
      <c r="F12" s="260" t="s">
        <v>1664</v>
      </c>
      <c r="G12" s="360" t="s">
        <v>1260</v>
      </c>
      <c r="H12" s="391"/>
      <c r="I12" s="391"/>
      <c r="J12" s="674"/>
      <c r="K12" s="259">
        <v>2588000</v>
      </c>
      <c r="L12" s="260"/>
      <c r="M12" s="261"/>
      <c r="N12" s="261"/>
      <c r="O12" s="261"/>
      <c r="P12" s="262"/>
      <c r="Q12" s="262"/>
      <c r="R12" s="95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>
        <v>2588000</v>
      </c>
      <c r="AF12" s="28"/>
      <c r="AG12" s="29">
        <f t="shared" si="5"/>
        <v>2588000</v>
      </c>
      <c r="AH12" s="29">
        <f t="shared" si="0"/>
        <v>2588000</v>
      </c>
      <c r="AI12" s="109">
        <f t="shared" si="6"/>
        <v>0.18839630195821505</v>
      </c>
      <c r="AJ12" s="109">
        <f t="shared" si="1"/>
        <v>1.8150563788281763E-3</v>
      </c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</row>
    <row r="13" spans="1:78" ht="24.95" customHeight="1" outlineLevel="1" x14ac:dyDescent="0.25">
      <c r="A13" s="390">
        <v>5</v>
      </c>
      <c r="B13" s="390"/>
      <c r="C13" s="360" t="s">
        <v>1667</v>
      </c>
      <c r="D13" s="494">
        <v>44858</v>
      </c>
      <c r="E13" s="260" t="s">
        <v>137</v>
      </c>
      <c r="F13" s="260" t="s">
        <v>1664</v>
      </c>
      <c r="G13" s="360" t="s">
        <v>1260</v>
      </c>
      <c r="H13" s="391"/>
      <c r="I13" s="391"/>
      <c r="J13" s="674"/>
      <c r="K13" s="259">
        <v>1725000</v>
      </c>
      <c r="L13" s="260"/>
      <c r="M13" s="261"/>
      <c r="N13" s="261"/>
      <c r="O13" s="261"/>
      <c r="P13" s="262"/>
      <c r="Q13" s="262"/>
      <c r="R13" s="95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>
        <v>1725000</v>
      </c>
      <c r="AF13" s="28"/>
      <c r="AG13" s="29">
        <f t="shared" si="5"/>
        <v>1725000</v>
      </c>
      <c r="AH13" s="29">
        <f t="shared" si="0"/>
        <v>1725000</v>
      </c>
      <c r="AI13" s="109">
        <f t="shared" si="6"/>
        <v>0.12557326927276699</v>
      </c>
      <c r="AJ13" s="109">
        <f t="shared" si="1"/>
        <v>1.2098038073719492E-3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</row>
    <row r="14" spans="1:78" ht="24.95" customHeight="1" outlineLevel="1" x14ac:dyDescent="0.25">
      <c r="A14" s="390">
        <v>6</v>
      </c>
      <c r="B14" s="390"/>
      <c r="C14" s="360" t="s">
        <v>1668</v>
      </c>
      <c r="D14" s="494">
        <v>44862</v>
      </c>
      <c r="E14" s="260" t="s">
        <v>133</v>
      </c>
      <c r="F14" s="260" t="s">
        <v>1664</v>
      </c>
      <c r="G14" s="360" t="s">
        <v>1260</v>
      </c>
      <c r="H14" s="391"/>
      <c r="I14" s="391"/>
      <c r="J14" s="674"/>
      <c r="K14" s="259">
        <v>1250000</v>
      </c>
      <c r="L14" s="260"/>
      <c r="M14" s="261"/>
      <c r="N14" s="261"/>
      <c r="O14" s="261"/>
      <c r="P14" s="262"/>
      <c r="Q14" s="262"/>
      <c r="R14" s="95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>
        <v>1250000</v>
      </c>
      <c r="AF14" s="28"/>
      <c r="AG14" s="29">
        <f t="shared" si="5"/>
        <v>1250000</v>
      </c>
      <c r="AH14" s="29">
        <f t="shared" si="0"/>
        <v>1250000</v>
      </c>
      <c r="AI14" s="109">
        <f t="shared" si="6"/>
        <v>9.0995122661425343E-2</v>
      </c>
      <c r="AJ14" s="109">
        <f t="shared" si="1"/>
        <v>8.7666942563184721E-4</v>
      </c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</row>
    <row r="15" spans="1:78" s="233" customFormat="1" x14ac:dyDescent="0.25">
      <c r="A15" s="707" t="s">
        <v>47</v>
      </c>
      <c r="B15" s="708"/>
      <c r="C15" s="708"/>
      <c r="D15" s="708"/>
      <c r="E15" s="708"/>
      <c r="F15" s="708"/>
      <c r="G15" s="708"/>
      <c r="H15" s="708"/>
      <c r="I15" s="709"/>
      <c r="J15" s="295">
        <f>J8</f>
        <v>13737000</v>
      </c>
      <c r="K15" s="296">
        <f>SUM(K9:K14)</f>
        <v>11924183</v>
      </c>
      <c r="L15" s="554"/>
      <c r="M15" s="296">
        <f>SUM(M9:M9)</f>
        <v>0</v>
      </c>
      <c r="N15" s="296">
        <f>SUM(N9:N9)</f>
        <v>0</v>
      </c>
      <c r="O15" s="296">
        <f>SUM(O9:O9)</f>
        <v>0</v>
      </c>
      <c r="P15" s="304"/>
      <c r="Q15" s="305"/>
      <c r="R15" s="222">
        <f>SUM(R9:R9)</f>
        <v>120000</v>
      </c>
      <c r="S15" s="222">
        <f>SUM(S9:S9)</f>
        <v>120000</v>
      </c>
      <c r="T15" s="222">
        <f>SUM(T9:T9)</f>
        <v>295532</v>
      </c>
      <c r="U15" s="222">
        <f>SUM(U9:X9)</f>
        <v>895532</v>
      </c>
      <c r="V15" s="222">
        <f t="shared" ref="V15:AC15" si="7">SUM(V9:V9)</f>
        <v>120000</v>
      </c>
      <c r="W15" s="222">
        <f t="shared" si="7"/>
        <v>120000</v>
      </c>
      <c r="X15" s="222">
        <f t="shared" si="7"/>
        <v>120000</v>
      </c>
      <c r="Y15" s="222">
        <f t="shared" si="7"/>
        <v>360000</v>
      </c>
      <c r="Z15" s="222">
        <f t="shared" si="7"/>
        <v>249000</v>
      </c>
      <c r="AA15" s="222">
        <f t="shared" si="7"/>
        <v>369000</v>
      </c>
      <c r="AB15" s="222">
        <f t="shared" si="7"/>
        <v>129000</v>
      </c>
      <c r="AC15" s="222">
        <f t="shared" si="7"/>
        <v>747000</v>
      </c>
      <c r="AD15" s="222">
        <f>SUM(AD9:AD14)</f>
        <v>3698051</v>
      </c>
      <c r="AE15" s="222">
        <f>SUM(AE9:AE14)</f>
        <v>5812000</v>
      </c>
      <c r="AF15" s="222">
        <f>SUM(AF9:AF14)</f>
        <v>771600</v>
      </c>
      <c r="AG15" s="222">
        <f>SUM(AG9:AG14)</f>
        <v>10281651</v>
      </c>
      <c r="AH15" s="222">
        <f>SUM(AH9:AH14)</f>
        <v>11924183</v>
      </c>
      <c r="AI15" s="230">
        <f>IF(ISERROR(AH15/J15),0,AH15/J15)</f>
        <v>0.86803399577782636</v>
      </c>
      <c r="AJ15" s="230">
        <f>IF(ISERROR(AH15/$AH$389),0,AH15/$AH$389)</f>
        <v>8.3628533293912295E-3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232"/>
      <c r="BB15" s="232"/>
      <c r="BC15" s="232"/>
      <c r="BD15" s="232"/>
      <c r="BE15" s="232"/>
      <c r="BF15" s="232"/>
      <c r="BG15" s="232"/>
      <c r="BH15" s="232"/>
      <c r="BI15" s="232"/>
      <c r="BJ15" s="232"/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2"/>
      <c r="BX15" s="232"/>
      <c r="BY15" s="232"/>
      <c r="BZ15" s="232"/>
    </row>
    <row r="16" spans="1:78" x14ac:dyDescent="0.25">
      <c r="A16" s="706" t="s">
        <v>48</v>
      </c>
      <c r="B16" s="706"/>
      <c r="C16" s="706"/>
      <c r="D16" s="706"/>
      <c r="E16" s="706"/>
      <c r="F16" s="420"/>
      <c r="G16" s="421"/>
      <c r="H16" s="422"/>
      <c r="I16" s="422"/>
      <c r="J16" s="687">
        <v>30542560</v>
      </c>
      <c r="K16" s="340"/>
      <c r="L16" s="438"/>
      <c r="M16" s="485"/>
      <c r="N16" s="485"/>
      <c r="O16" s="485"/>
      <c r="P16" s="421"/>
      <c r="Q16" s="486"/>
      <c r="R16" s="141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108"/>
      <c r="AJ16" s="108"/>
    </row>
    <row r="17" spans="1:78" ht="24.95" customHeight="1" outlineLevel="1" x14ac:dyDescent="0.25">
      <c r="A17" s="390">
        <v>1</v>
      </c>
      <c r="B17" s="390"/>
      <c r="C17" s="352"/>
      <c r="D17" s="391"/>
      <c r="E17" s="396"/>
      <c r="F17" s="352"/>
      <c r="G17" s="352"/>
      <c r="H17" s="391"/>
      <c r="I17" s="391"/>
      <c r="J17" s="688"/>
      <c r="K17" s="259">
        <f>1813196+1320590</f>
        <v>3133786</v>
      </c>
      <c r="L17" s="260" t="s">
        <v>1319</v>
      </c>
      <c r="M17" s="261"/>
      <c r="N17" s="261"/>
      <c r="O17" s="261"/>
      <c r="P17" s="262"/>
      <c r="Q17" s="262"/>
      <c r="R17" s="290"/>
      <c r="S17" s="67"/>
      <c r="T17" s="28">
        <f>272504+220098</f>
        <v>492602</v>
      </c>
      <c r="U17" s="29">
        <f>SUM(R17:T17)</f>
        <v>492602</v>
      </c>
      <c r="V17" s="28">
        <f>115290+230580</f>
        <v>345870</v>
      </c>
      <c r="W17" s="28">
        <f>94328+251540</f>
        <v>345868</v>
      </c>
      <c r="X17" s="28">
        <f>241060+146732</f>
        <v>387792</v>
      </c>
      <c r="Y17" s="29">
        <f>SUM(V17:X17)</f>
        <v>1079530</v>
      </c>
      <c r="Z17" s="28">
        <v>62886</v>
      </c>
      <c r="AA17" s="28">
        <f>178176+41924</f>
        <v>220100</v>
      </c>
      <c r="AB17" s="28">
        <v>262022</v>
      </c>
      <c r="AC17" s="29">
        <f>SUM(Z17:AB17)</f>
        <v>545008</v>
      </c>
      <c r="AD17" s="28">
        <f>167694+41924</f>
        <v>209618</v>
      </c>
      <c r="AE17" s="28">
        <f>303946+366830</f>
        <v>670776</v>
      </c>
      <c r="AF17" s="28">
        <f>115290+20962</f>
        <v>136252</v>
      </c>
      <c r="AG17" s="29">
        <f>SUM(AD17:AF17)</f>
        <v>1016646</v>
      </c>
      <c r="AH17" s="29">
        <f t="shared" ref="AH17" si="8">SUM(U17,Y17,AC17,AG17)</f>
        <v>3133786</v>
      </c>
      <c r="AI17" s="109">
        <f>IF(ISERROR(AH17/$J$16),0,AH17/$J$16)</f>
        <v>0.10260390746551697</v>
      </c>
      <c r="AJ17" s="109">
        <f>IF(ISERROR(AH17/$AH$389),"-",AH17/$AH$389)</f>
        <v>2.1978354981384992E-3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</row>
    <row r="18" spans="1:78" ht="24.95" customHeight="1" outlineLevel="1" x14ac:dyDescent="0.25">
      <c r="A18" s="390">
        <v>2</v>
      </c>
      <c r="B18" s="390"/>
      <c r="C18" s="352"/>
      <c r="D18" s="391"/>
      <c r="E18" s="396"/>
      <c r="F18" s="352"/>
      <c r="G18" s="352"/>
      <c r="H18" s="391"/>
      <c r="I18" s="391"/>
      <c r="J18" s="688"/>
      <c r="K18" s="259">
        <f>9506421+1683500</f>
        <v>11189921</v>
      </c>
      <c r="L18" s="260" t="s">
        <v>126</v>
      </c>
      <c r="M18" s="261"/>
      <c r="N18" s="261"/>
      <c r="O18" s="261"/>
      <c r="P18" s="262"/>
      <c r="Q18" s="262"/>
      <c r="R18" s="290"/>
      <c r="S18" s="67"/>
      <c r="T18" s="28">
        <v>223352</v>
      </c>
      <c r="U18" s="29">
        <f>SUM(R18:T18)</f>
        <v>223352</v>
      </c>
      <c r="V18" s="28">
        <v>7500</v>
      </c>
      <c r="W18" s="28">
        <f>116190+10000</f>
        <v>126190</v>
      </c>
      <c r="X18" s="28">
        <v>22000</v>
      </c>
      <c r="Y18" s="29">
        <f>SUM(V18:X18)</f>
        <v>155690</v>
      </c>
      <c r="Z18" s="28">
        <v>3450</v>
      </c>
      <c r="AA18" s="28">
        <f>600000</f>
        <v>600000</v>
      </c>
      <c r="AB18" s="28">
        <v>1719555</v>
      </c>
      <c r="AC18" s="29">
        <f>SUM(Z18:AB18)</f>
        <v>2323005</v>
      </c>
      <c r="AD18" s="28">
        <f>2600</f>
        <v>2600</v>
      </c>
      <c r="AE18" s="28">
        <f>1292516+1644000</f>
        <v>2936516</v>
      </c>
      <c r="AF18" s="28">
        <f>5548758</f>
        <v>5548758</v>
      </c>
      <c r="AG18" s="29">
        <f t="shared" ref="AG18:AG23" si="9">SUM(AD18:AF18)</f>
        <v>8487874</v>
      </c>
      <c r="AH18" s="29">
        <f t="shared" ref="AH18:AH23" si="10">SUM(U18,Y18,AC18,AG18)</f>
        <v>11189921</v>
      </c>
      <c r="AI18" s="109">
        <f t="shared" ref="AI18:AI23" si="11">IF(ISERROR(AH18/$J$16),0,AH18/$J$16)</f>
        <v>0.36637141745813057</v>
      </c>
      <c r="AJ18" s="109">
        <f t="shared" ref="AJ18:AJ23" si="12">IF(ISERROR(AH18/$AH$389),"-",AH18/$AH$389)</f>
        <v>7.8478892927485965E-3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</row>
    <row r="19" spans="1:78" ht="24.95" customHeight="1" outlineLevel="1" x14ac:dyDescent="0.25">
      <c r="A19" s="390">
        <v>3</v>
      </c>
      <c r="B19" s="390"/>
      <c r="C19" s="424" t="s">
        <v>317</v>
      </c>
      <c r="D19" s="494">
        <v>44875</v>
      </c>
      <c r="E19" s="260" t="s">
        <v>159</v>
      </c>
      <c r="F19" s="260" t="s">
        <v>1664</v>
      </c>
      <c r="G19" s="360" t="s">
        <v>1260</v>
      </c>
      <c r="H19" s="391"/>
      <c r="I19" s="391"/>
      <c r="J19" s="688"/>
      <c r="K19" s="259">
        <v>3383000</v>
      </c>
      <c r="L19" s="260"/>
      <c r="M19" s="261"/>
      <c r="N19" s="261"/>
      <c r="O19" s="261"/>
      <c r="P19" s="262"/>
      <c r="Q19" s="262"/>
      <c r="R19" s="290"/>
      <c r="S19" s="67"/>
      <c r="T19" s="28"/>
      <c r="U19" s="29">
        <f t="shared" ref="U19:U23" si="13">SUM(R19:T19)</f>
        <v>0</v>
      </c>
      <c r="V19" s="28"/>
      <c r="W19" s="28"/>
      <c r="X19" s="28"/>
      <c r="Y19" s="29">
        <f t="shared" ref="Y19:Y23" si="14">SUM(V19:X19)</f>
        <v>0</v>
      </c>
      <c r="Z19" s="28"/>
      <c r="AA19" s="28"/>
      <c r="AB19" s="28"/>
      <c r="AC19" s="29">
        <f t="shared" ref="AC19:AC23" si="15">SUM(Z19:AB19)</f>
        <v>0</v>
      </c>
      <c r="AD19" s="28"/>
      <c r="AE19" s="28"/>
      <c r="AF19" s="259">
        <v>3383000</v>
      </c>
      <c r="AG19" s="29">
        <f t="shared" si="9"/>
        <v>3383000</v>
      </c>
      <c r="AH19" s="29">
        <f t="shared" si="10"/>
        <v>3383000</v>
      </c>
      <c r="AI19" s="109">
        <f t="shared" si="11"/>
        <v>0.11076347234809394</v>
      </c>
      <c r="AJ19" s="109">
        <f t="shared" si="12"/>
        <v>2.3726181335300312E-3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</row>
    <row r="20" spans="1:78" ht="24.95" customHeight="1" outlineLevel="1" x14ac:dyDescent="0.25">
      <c r="A20" s="390">
        <v>4</v>
      </c>
      <c r="B20" s="390"/>
      <c r="C20" s="424" t="s">
        <v>319</v>
      </c>
      <c r="D20" s="494">
        <v>44873</v>
      </c>
      <c r="E20" s="260" t="s">
        <v>155</v>
      </c>
      <c r="F20" s="260" t="s">
        <v>1664</v>
      </c>
      <c r="G20" s="360" t="s">
        <v>1260</v>
      </c>
      <c r="H20" s="391"/>
      <c r="I20" s="391"/>
      <c r="J20" s="688"/>
      <c r="K20" s="259">
        <v>1054000</v>
      </c>
      <c r="L20" s="260"/>
      <c r="M20" s="261"/>
      <c r="N20" s="261"/>
      <c r="O20" s="261"/>
      <c r="P20" s="262"/>
      <c r="Q20" s="262"/>
      <c r="R20" s="290"/>
      <c r="S20" s="67"/>
      <c r="T20" s="28"/>
      <c r="U20" s="29">
        <f t="shared" si="13"/>
        <v>0</v>
      </c>
      <c r="V20" s="28"/>
      <c r="W20" s="28"/>
      <c r="X20" s="28"/>
      <c r="Y20" s="29">
        <f t="shared" si="14"/>
        <v>0</v>
      </c>
      <c r="Z20" s="28"/>
      <c r="AA20" s="28"/>
      <c r="AB20" s="28"/>
      <c r="AC20" s="29">
        <f t="shared" si="15"/>
        <v>0</v>
      </c>
      <c r="AD20" s="28"/>
      <c r="AE20" s="28"/>
      <c r="AF20" s="259">
        <v>1054000</v>
      </c>
      <c r="AG20" s="29">
        <f t="shared" si="9"/>
        <v>1054000</v>
      </c>
      <c r="AH20" s="29">
        <f t="shared" si="10"/>
        <v>1054000</v>
      </c>
      <c r="AI20" s="109">
        <f t="shared" si="11"/>
        <v>3.4509222540612179E-2</v>
      </c>
      <c r="AJ20" s="109">
        <f t="shared" si="12"/>
        <v>7.3920765969277358E-4</v>
      </c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</row>
    <row r="21" spans="1:78" ht="24.95" customHeight="1" outlineLevel="1" x14ac:dyDescent="0.25">
      <c r="A21" s="390">
        <v>5</v>
      </c>
      <c r="B21" s="390"/>
      <c r="C21" s="424" t="s">
        <v>1669</v>
      </c>
      <c r="D21" s="494">
        <v>44897</v>
      </c>
      <c r="E21" s="260" t="s">
        <v>771</v>
      </c>
      <c r="F21" s="260" t="s">
        <v>1664</v>
      </c>
      <c r="G21" s="360" t="s">
        <v>1260</v>
      </c>
      <c r="H21" s="391"/>
      <c r="I21" s="391"/>
      <c r="J21" s="688"/>
      <c r="K21" s="259">
        <v>1725000</v>
      </c>
      <c r="L21" s="260"/>
      <c r="M21" s="261"/>
      <c r="N21" s="261"/>
      <c r="O21" s="261"/>
      <c r="P21" s="262"/>
      <c r="Q21" s="262"/>
      <c r="R21" s="290"/>
      <c r="S21" s="67"/>
      <c r="T21" s="28"/>
      <c r="U21" s="29">
        <f t="shared" si="13"/>
        <v>0</v>
      </c>
      <c r="V21" s="28"/>
      <c r="W21" s="28"/>
      <c r="X21" s="28"/>
      <c r="Y21" s="29">
        <f t="shared" si="14"/>
        <v>0</v>
      </c>
      <c r="Z21" s="28"/>
      <c r="AA21" s="28"/>
      <c r="AB21" s="28"/>
      <c r="AC21" s="29">
        <f t="shared" si="15"/>
        <v>0</v>
      </c>
      <c r="AD21" s="28"/>
      <c r="AE21" s="28"/>
      <c r="AF21" s="259">
        <v>1725000</v>
      </c>
      <c r="AG21" s="29">
        <f t="shared" si="9"/>
        <v>1725000</v>
      </c>
      <c r="AH21" s="29">
        <f t="shared" si="10"/>
        <v>1725000</v>
      </c>
      <c r="AI21" s="109">
        <f t="shared" si="11"/>
        <v>5.6478566302235307E-2</v>
      </c>
      <c r="AJ21" s="109">
        <f t="shared" si="12"/>
        <v>1.2098038073719492E-3</v>
      </c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</row>
    <row r="22" spans="1:78" ht="24.95" customHeight="1" outlineLevel="1" x14ac:dyDescent="0.25">
      <c r="A22" s="390">
        <v>6</v>
      </c>
      <c r="B22" s="390"/>
      <c r="C22" s="424" t="s">
        <v>1670</v>
      </c>
      <c r="D22" s="494">
        <v>44897</v>
      </c>
      <c r="E22" s="260" t="s">
        <v>151</v>
      </c>
      <c r="F22" s="260" t="s">
        <v>1664</v>
      </c>
      <c r="G22" s="360" t="s">
        <v>1260</v>
      </c>
      <c r="H22" s="391"/>
      <c r="I22" s="391"/>
      <c r="J22" s="688"/>
      <c r="K22" s="259">
        <v>3700000</v>
      </c>
      <c r="L22" s="260"/>
      <c r="M22" s="261"/>
      <c r="N22" s="261"/>
      <c r="O22" s="261"/>
      <c r="P22" s="262"/>
      <c r="Q22" s="262"/>
      <c r="R22" s="290"/>
      <c r="S22" s="67"/>
      <c r="T22" s="28"/>
      <c r="U22" s="29">
        <f t="shared" si="13"/>
        <v>0</v>
      </c>
      <c r="V22" s="28"/>
      <c r="W22" s="28"/>
      <c r="X22" s="28"/>
      <c r="Y22" s="29">
        <f t="shared" si="14"/>
        <v>0</v>
      </c>
      <c r="Z22" s="28"/>
      <c r="AA22" s="28"/>
      <c r="AB22" s="28"/>
      <c r="AC22" s="29">
        <f t="shared" si="15"/>
        <v>0</v>
      </c>
      <c r="AD22" s="28"/>
      <c r="AE22" s="28"/>
      <c r="AF22" s="259">
        <v>3700000</v>
      </c>
      <c r="AG22" s="29">
        <f t="shared" si="9"/>
        <v>3700000</v>
      </c>
      <c r="AH22" s="29">
        <f t="shared" si="10"/>
        <v>3700000</v>
      </c>
      <c r="AI22" s="109">
        <f t="shared" si="11"/>
        <v>0.12114243206856269</v>
      </c>
      <c r="AJ22" s="109">
        <f t="shared" si="12"/>
        <v>2.5949414998702675E-3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</row>
    <row r="23" spans="1:78" ht="24.95" customHeight="1" outlineLevel="1" x14ac:dyDescent="0.25">
      <c r="A23" s="390">
        <v>7</v>
      </c>
      <c r="B23" s="390"/>
      <c r="C23" s="424" t="s">
        <v>1671</v>
      </c>
      <c r="D23" s="494">
        <v>44873</v>
      </c>
      <c r="E23" s="260" t="s">
        <v>775</v>
      </c>
      <c r="F23" s="260" t="s">
        <v>1664</v>
      </c>
      <c r="G23" s="360" t="s">
        <v>1260</v>
      </c>
      <c r="H23" s="391"/>
      <c r="I23" s="391"/>
      <c r="J23" s="689"/>
      <c r="K23" s="259">
        <v>1250000</v>
      </c>
      <c r="L23" s="260"/>
      <c r="M23" s="261"/>
      <c r="N23" s="261"/>
      <c r="O23" s="261"/>
      <c r="P23" s="262"/>
      <c r="Q23" s="262"/>
      <c r="R23" s="290"/>
      <c r="S23" s="67"/>
      <c r="T23" s="28"/>
      <c r="U23" s="29">
        <f t="shared" si="13"/>
        <v>0</v>
      </c>
      <c r="V23" s="28"/>
      <c r="W23" s="28"/>
      <c r="X23" s="28"/>
      <c r="Y23" s="29">
        <f t="shared" si="14"/>
        <v>0</v>
      </c>
      <c r="Z23" s="28"/>
      <c r="AA23" s="28"/>
      <c r="AB23" s="28"/>
      <c r="AC23" s="29">
        <f t="shared" si="15"/>
        <v>0</v>
      </c>
      <c r="AD23" s="28"/>
      <c r="AE23" s="28"/>
      <c r="AF23" s="259">
        <v>1250000</v>
      </c>
      <c r="AG23" s="29">
        <f t="shared" si="9"/>
        <v>1250000</v>
      </c>
      <c r="AH23" s="29">
        <f t="shared" si="10"/>
        <v>1250000</v>
      </c>
      <c r="AI23" s="109">
        <f t="shared" si="11"/>
        <v>4.0926497320460366E-2</v>
      </c>
      <c r="AJ23" s="109">
        <f t="shared" si="12"/>
        <v>8.7666942563184721E-4</v>
      </c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</row>
    <row r="24" spans="1:78" s="233" customFormat="1" x14ac:dyDescent="0.25">
      <c r="A24" s="669" t="s">
        <v>49</v>
      </c>
      <c r="B24" s="579"/>
      <c r="C24" s="579"/>
      <c r="D24" s="579"/>
      <c r="E24" s="579"/>
      <c r="F24" s="579"/>
      <c r="G24" s="579"/>
      <c r="H24" s="579"/>
      <c r="I24" s="670"/>
      <c r="J24" s="231">
        <f>J16</f>
        <v>30542560</v>
      </c>
      <c r="K24" s="231">
        <f>SUM(K17:K23)</f>
        <v>25435707</v>
      </c>
      <c r="L24" s="530"/>
      <c r="M24" s="231">
        <f>SUM(M17:M17)</f>
        <v>0</v>
      </c>
      <c r="N24" s="231">
        <f>SUM(N17:N17)</f>
        <v>0</v>
      </c>
      <c r="O24" s="231">
        <f>SUM(O17:O17)</f>
        <v>0</v>
      </c>
      <c r="P24" s="249"/>
      <c r="Q24" s="539"/>
      <c r="R24" s="222">
        <f>SUM(R17:R18)</f>
        <v>0</v>
      </c>
      <c r="S24" s="222">
        <f>SUM(S17:S18)</f>
        <v>0</v>
      </c>
      <c r="T24" s="222">
        <f>SUM(T17:T18)</f>
        <v>715954</v>
      </c>
      <c r="U24" s="222">
        <f>SUM(U17:U23)</f>
        <v>715954</v>
      </c>
      <c r="V24" s="222">
        <f>SUM(V17:V18)</f>
        <v>353370</v>
      </c>
      <c r="W24" s="222">
        <f>SUM(W17:W18)</f>
        <v>472058</v>
      </c>
      <c r="X24" s="222">
        <f>SUM(X17:X18)</f>
        <v>409792</v>
      </c>
      <c r="Y24" s="222">
        <f>SUM(Y17:Y23)</f>
        <v>1235220</v>
      </c>
      <c r="Z24" s="222">
        <f>SUM(Z17:Z18)</f>
        <v>66336</v>
      </c>
      <c r="AA24" s="222">
        <f t="shared" ref="AA24:AB24" si="16">SUM(AA17:AA18)</f>
        <v>820100</v>
      </c>
      <c r="AB24" s="222">
        <f t="shared" si="16"/>
        <v>1981577</v>
      </c>
      <c r="AC24" s="222">
        <f t="shared" ref="AC24:AG24" si="17">SUM(AC17:AC23)</f>
        <v>2868013</v>
      </c>
      <c r="AD24" s="222">
        <f t="shared" si="17"/>
        <v>212218</v>
      </c>
      <c r="AE24" s="222">
        <f t="shared" si="17"/>
        <v>3607292</v>
      </c>
      <c r="AF24" s="222">
        <f t="shared" si="17"/>
        <v>16797010</v>
      </c>
      <c r="AG24" s="222">
        <f t="shared" si="17"/>
        <v>20616520</v>
      </c>
      <c r="AH24" s="222">
        <f>SUM(AH17:AH23)</f>
        <v>25435707</v>
      </c>
      <c r="AI24" s="230">
        <f>IF(ISERROR(AH24/J24),0,AH24/J24)</f>
        <v>0.83279551550361197</v>
      </c>
      <c r="AJ24" s="230">
        <f>IF(ISERROR(AH24/$AH$389),0,AH24/$AH$389)</f>
        <v>1.7838965316983965E-2</v>
      </c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</row>
    <row r="25" spans="1:78" s="233" customFormat="1" x14ac:dyDescent="0.25">
      <c r="A25" s="696" t="s">
        <v>50</v>
      </c>
      <c r="B25" s="671"/>
      <c r="C25" s="671"/>
      <c r="D25" s="671"/>
      <c r="E25" s="672"/>
      <c r="F25" s="150"/>
      <c r="G25" s="151"/>
      <c r="H25" s="269"/>
      <c r="I25" s="269"/>
      <c r="J25" s="673">
        <v>46524580</v>
      </c>
      <c r="K25" s="7"/>
      <c r="L25" s="18"/>
      <c r="M25" s="19"/>
      <c r="N25" s="19"/>
      <c r="O25" s="19"/>
      <c r="P25" s="5"/>
      <c r="Q25" s="20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108"/>
      <c r="AJ25" s="108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</row>
    <row r="26" spans="1:78" ht="24.95" customHeight="1" outlineLevel="1" x14ac:dyDescent="0.25">
      <c r="A26" s="390">
        <v>1</v>
      </c>
      <c r="B26" s="390"/>
      <c r="C26" s="352"/>
      <c r="D26" s="391"/>
      <c r="E26" s="396"/>
      <c r="F26" s="352"/>
      <c r="G26" s="352"/>
      <c r="H26" s="391"/>
      <c r="I26" s="391"/>
      <c r="J26" s="678"/>
      <c r="K26" s="79">
        <v>72618</v>
      </c>
      <c r="L26" s="158" t="s">
        <v>1319</v>
      </c>
      <c r="M26" s="28"/>
      <c r="N26" s="28"/>
      <c r="O26" s="28"/>
      <c r="P26" s="318"/>
      <c r="Q26" s="318"/>
      <c r="R26" s="335">
        <v>72618</v>
      </c>
      <c r="S26" s="335"/>
      <c r="T26" s="335"/>
      <c r="U26" s="338">
        <f>SUM(R26:T26)</f>
        <v>72618</v>
      </c>
      <c r="V26" s="335"/>
      <c r="W26" s="335"/>
      <c r="X26" s="335"/>
      <c r="Y26" s="338">
        <f>SUM(V26:X26)</f>
        <v>0</v>
      </c>
      <c r="Z26" s="28"/>
      <c r="AA26" s="28"/>
      <c r="AB26" s="28"/>
      <c r="AC26" s="29">
        <f>SUM(Z26:AB26)</f>
        <v>0</v>
      </c>
      <c r="AD26" s="28"/>
      <c r="AE26" s="28"/>
      <c r="AF26" s="28"/>
      <c r="AG26" s="29">
        <f>SUM(AD26:AF26)</f>
        <v>0</v>
      </c>
      <c r="AH26" s="29">
        <f t="shared" ref="AH26" si="18">SUM(U26,Y26,AC26,AG26)</f>
        <v>72618</v>
      </c>
      <c r="AI26" s="109">
        <f>IF(ISERROR(AH26/$J$25),0,AH26/$J$25)</f>
        <v>1.5608523494462497E-3</v>
      </c>
      <c r="AJ26" s="109">
        <f>IF(ISERROR(AH26/$AH$389),"-",AH26/$AH$389)</f>
        <v>5.0929584280426782E-5</v>
      </c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</row>
    <row r="27" spans="1:78" ht="24.95" customHeight="1" outlineLevel="1" x14ac:dyDescent="0.25">
      <c r="A27" s="390">
        <v>2</v>
      </c>
      <c r="B27" s="390"/>
      <c r="C27" s="352"/>
      <c r="D27" s="391"/>
      <c r="E27" s="396"/>
      <c r="F27" s="352"/>
      <c r="G27" s="352"/>
      <c r="H27" s="391"/>
      <c r="I27" s="391"/>
      <c r="J27" s="678"/>
      <c r="K27" s="79">
        <v>30743952</v>
      </c>
      <c r="L27" s="158" t="s">
        <v>126</v>
      </c>
      <c r="M27" s="28"/>
      <c r="N27" s="28"/>
      <c r="O27" s="288"/>
      <c r="P27" s="262"/>
      <c r="Q27" s="262"/>
      <c r="R27" s="261">
        <v>355809</v>
      </c>
      <c r="S27" s="261">
        <v>942371</v>
      </c>
      <c r="T27" s="261">
        <v>656010</v>
      </c>
      <c r="U27" s="340">
        <f t="shared" ref="U27:U36" si="19">SUM(R27:T27)</f>
        <v>1954190</v>
      </c>
      <c r="V27" s="261">
        <v>1367339</v>
      </c>
      <c r="W27" s="261">
        <v>6029296</v>
      </c>
      <c r="X27" s="261">
        <v>2348380</v>
      </c>
      <c r="Y27" s="340">
        <f t="shared" ref="Y27:Y36" si="20">SUM(V27:X27)</f>
        <v>9745015</v>
      </c>
      <c r="Z27" s="95">
        <v>979123</v>
      </c>
      <c r="AA27" s="28">
        <v>2378416</v>
      </c>
      <c r="AB27" s="28">
        <v>3559239</v>
      </c>
      <c r="AC27" s="29">
        <f t="shared" ref="AC27:AC36" si="21">SUM(Z27:AB27)</f>
        <v>6916778</v>
      </c>
      <c r="AD27" s="28">
        <v>377162</v>
      </c>
      <c r="AE27" s="28">
        <v>4398605</v>
      </c>
      <c r="AF27" s="28">
        <v>7352202</v>
      </c>
      <c r="AG27" s="29">
        <f t="shared" ref="AG27:AG36" si="22">SUM(AD27:AF27)</f>
        <v>12127969</v>
      </c>
      <c r="AH27" s="29">
        <f t="shared" ref="AH27:AH36" si="23">SUM(U27,Y27,AC27,AG27)</f>
        <v>30743952</v>
      </c>
      <c r="AI27" s="109">
        <f t="shared" ref="AI27:AI36" si="24">IF(ISERROR(AH27/$J$25),0,AH27/$J$25)</f>
        <v>0.6608109519742037</v>
      </c>
      <c r="AJ27" s="109">
        <f t="shared" ref="AJ27:AJ36" si="25">IF(ISERROR(AH27/$AH$389),"-",AH27/$AH$389)</f>
        <v>2.1561826193194463E-2</v>
      </c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</row>
    <row r="28" spans="1:78" ht="24.95" customHeight="1" outlineLevel="1" x14ac:dyDescent="0.25">
      <c r="A28" s="390">
        <v>3</v>
      </c>
      <c r="B28" s="390"/>
      <c r="C28" s="424" t="s">
        <v>1672</v>
      </c>
      <c r="D28" s="494">
        <v>44909</v>
      </c>
      <c r="E28" s="260" t="s">
        <v>161</v>
      </c>
      <c r="F28" s="260" t="s">
        <v>1664</v>
      </c>
      <c r="G28" s="360" t="s">
        <v>1260</v>
      </c>
      <c r="H28" s="391"/>
      <c r="I28" s="391"/>
      <c r="J28" s="678"/>
      <c r="K28" s="79">
        <v>1250000</v>
      </c>
      <c r="L28" s="287"/>
      <c r="M28" s="28"/>
      <c r="N28" s="28"/>
      <c r="O28" s="288"/>
      <c r="P28" s="262"/>
      <c r="Q28" s="262"/>
      <c r="R28" s="261"/>
      <c r="S28" s="261"/>
      <c r="T28" s="261"/>
      <c r="U28" s="340">
        <f t="shared" si="19"/>
        <v>0</v>
      </c>
      <c r="V28" s="261"/>
      <c r="W28" s="261"/>
      <c r="X28" s="261"/>
      <c r="Y28" s="340">
        <f t="shared" si="20"/>
        <v>0</v>
      </c>
      <c r="Z28" s="95"/>
      <c r="AA28" s="28"/>
      <c r="AB28" s="28"/>
      <c r="AC28" s="29">
        <f t="shared" si="21"/>
        <v>0</v>
      </c>
      <c r="AD28" s="28"/>
      <c r="AE28" s="28"/>
      <c r="AF28" s="79">
        <v>1250000</v>
      </c>
      <c r="AG28" s="29">
        <f t="shared" si="22"/>
        <v>1250000</v>
      </c>
      <c r="AH28" s="29">
        <f t="shared" si="23"/>
        <v>1250000</v>
      </c>
      <c r="AI28" s="109">
        <f t="shared" si="24"/>
        <v>2.6867518202206231E-2</v>
      </c>
      <c r="AJ28" s="109">
        <f t="shared" si="25"/>
        <v>8.7666942563184721E-4</v>
      </c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</row>
    <row r="29" spans="1:78" ht="24.95" customHeight="1" outlineLevel="1" x14ac:dyDescent="0.25">
      <c r="A29" s="390">
        <v>4</v>
      </c>
      <c r="B29" s="390"/>
      <c r="C29" s="424" t="s">
        <v>946</v>
      </c>
      <c r="D29" s="494">
        <v>44895</v>
      </c>
      <c r="E29" s="260" t="s">
        <v>172</v>
      </c>
      <c r="F29" s="260" t="s">
        <v>1664</v>
      </c>
      <c r="G29" s="360" t="s">
        <v>1260</v>
      </c>
      <c r="H29" s="391"/>
      <c r="I29" s="391"/>
      <c r="J29" s="678"/>
      <c r="K29" s="79">
        <v>2416000</v>
      </c>
      <c r="L29" s="287"/>
      <c r="M29" s="28"/>
      <c r="N29" s="28"/>
      <c r="O29" s="288"/>
      <c r="P29" s="262"/>
      <c r="Q29" s="262"/>
      <c r="R29" s="261"/>
      <c r="S29" s="261"/>
      <c r="T29" s="261"/>
      <c r="U29" s="340">
        <f t="shared" si="19"/>
        <v>0</v>
      </c>
      <c r="V29" s="261"/>
      <c r="W29" s="261"/>
      <c r="X29" s="261"/>
      <c r="Y29" s="340">
        <f t="shared" si="20"/>
        <v>0</v>
      </c>
      <c r="Z29" s="95"/>
      <c r="AA29" s="28"/>
      <c r="AB29" s="28"/>
      <c r="AC29" s="29">
        <f t="shared" si="21"/>
        <v>0</v>
      </c>
      <c r="AD29" s="28"/>
      <c r="AE29" s="28"/>
      <c r="AF29" s="79">
        <v>2416000</v>
      </c>
      <c r="AG29" s="29">
        <f t="shared" si="22"/>
        <v>2416000</v>
      </c>
      <c r="AH29" s="29">
        <f t="shared" si="23"/>
        <v>2416000</v>
      </c>
      <c r="AI29" s="109">
        <f t="shared" si="24"/>
        <v>5.1929539181224206E-2</v>
      </c>
      <c r="AJ29" s="109">
        <f t="shared" si="25"/>
        <v>1.6944266658612342E-3</v>
      </c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</row>
    <row r="30" spans="1:78" ht="24.95" customHeight="1" outlineLevel="1" x14ac:dyDescent="0.25">
      <c r="A30" s="390">
        <v>5</v>
      </c>
      <c r="B30" s="390"/>
      <c r="C30" s="424" t="s">
        <v>948</v>
      </c>
      <c r="D30" s="494">
        <v>44895</v>
      </c>
      <c r="E30" s="260" t="s">
        <v>164</v>
      </c>
      <c r="F30" s="260" t="s">
        <v>1664</v>
      </c>
      <c r="G30" s="360" t="s">
        <v>1260</v>
      </c>
      <c r="H30" s="391"/>
      <c r="I30" s="391"/>
      <c r="J30" s="678"/>
      <c r="K30" s="79">
        <v>1250000</v>
      </c>
      <c r="L30" s="287"/>
      <c r="M30" s="28"/>
      <c r="N30" s="28"/>
      <c r="O30" s="288"/>
      <c r="P30" s="262"/>
      <c r="Q30" s="262"/>
      <c r="R30" s="261"/>
      <c r="S30" s="261"/>
      <c r="T30" s="261"/>
      <c r="U30" s="340">
        <f t="shared" si="19"/>
        <v>0</v>
      </c>
      <c r="V30" s="261"/>
      <c r="W30" s="261"/>
      <c r="X30" s="261"/>
      <c r="Y30" s="340">
        <f t="shared" si="20"/>
        <v>0</v>
      </c>
      <c r="Z30" s="95"/>
      <c r="AA30" s="28"/>
      <c r="AB30" s="28"/>
      <c r="AC30" s="29">
        <f t="shared" si="21"/>
        <v>0</v>
      </c>
      <c r="AD30" s="28"/>
      <c r="AE30" s="28"/>
      <c r="AF30" s="79">
        <v>1250000</v>
      </c>
      <c r="AG30" s="29">
        <f t="shared" si="22"/>
        <v>1250000</v>
      </c>
      <c r="AH30" s="29">
        <f t="shared" si="23"/>
        <v>1250000</v>
      </c>
      <c r="AI30" s="109">
        <f t="shared" si="24"/>
        <v>2.6867518202206231E-2</v>
      </c>
      <c r="AJ30" s="109">
        <f t="shared" si="25"/>
        <v>8.7666942563184721E-4</v>
      </c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</row>
    <row r="31" spans="1:78" ht="24.95" customHeight="1" outlineLevel="1" x14ac:dyDescent="0.25">
      <c r="A31" s="390">
        <v>6</v>
      </c>
      <c r="B31" s="390"/>
      <c r="C31" s="424" t="s">
        <v>942</v>
      </c>
      <c r="D31" s="494">
        <v>44895</v>
      </c>
      <c r="E31" s="260" t="s">
        <v>794</v>
      </c>
      <c r="F31" s="260" t="s">
        <v>1664</v>
      </c>
      <c r="G31" s="360" t="s">
        <v>1260</v>
      </c>
      <c r="H31" s="391"/>
      <c r="I31" s="391"/>
      <c r="J31" s="678"/>
      <c r="K31" s="79">
        <v>1250000</v>
      </c>
      <c r="L31" s="287"/>
      <c r="M31" s="28"/>
      <c r="N31" s="28"/>
      <c r="O31" s="288"/>
      <c r="P31" s="262"/>
      <c r="Q31" s="262"/>
      <c r="R31" s="261"/>
      <c r="S31" s="261"/>
      <c r="T31" s="261"/>
      <c r="U31" s="340">
        <f t="shared" si="19"/>
        <v>0</v>
      </c>
      <c r="V31" s="261"/>
      <c r="W31" s="261"/>
      <c r="X31" s="261"/>
      <c r="Y31" s="340">
        <f t="shared" si="20"/>
        <v>0</v>
      </c>
      <c r="Z31" s="95"/>
      <c r="AA31" s="28"/>
      <c r="AB31" s="28"/>
      <c r="AC31" s="29">
        <f t="shared" si="21"/>
        <v>0</v>
      </c>
      <c r="AD31" s="28"/>
      <c r="AE31" s="28"/>
      <c r="AF31" s="79">
        <v>1250000</v>
      </c>
      <c r="AG31" s="29">
        <f t="shared" si="22"/>
        <v>1250000</v>
      </c>
      <c r="AH31" s="29">
        <f t="shared" si="23"/>
        <v>1250000</v>
      </c>
      <c r="AI31" s="109">
        <f t="shared" si="24"/>
        <v>2.6867518202206231E-2</v>
      </c>
      <c r="AJ31" s="109">
        <f t="shared" si="25"/>
        <v>8.7666942563184721E-4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</row>
    <row r="32" spans="1:78" ht="24.95" customHeight="1" outlineLevel="1" x14ac:dyDescent="0.25">
      <c r="A32" s="390">
        <v>7</v>
      </c>
      <c r="B32" s="390"/>
      <c r="C32" s="424" t="s">
        <v>936</v>
      </c>
      <c r="D32" s="494">
        <v>44900</v>
      </c>
      <c r="E32" s="260" t="s">
        <v>779</v>
      </c>
      <c r="F32" s="260" t="s">
        <v>1664</v>
      </c>
      <c r="G32" s="360" t="s">
        <v>1260</v>
      </c>
      <c r="H32" s="391"/>
      <c r="I32" s="391"/>
      <c r="J32" s="678"/>
      <c r="K32" s="79">
        <v>3703000</v>
      </c>
      <c r="L32" s="287"/>
      <c r="M32" s="28"/>
      <c r="N32" s="28"/>
      <c r="O32" s="288"/>
      <c r="P32" s="262"/>
      <c r="Q32" s="262"/>
      <c r="R32" s="261"/>
      <c r="S32" s="261"/>
      <c r="T32" s="261"/>
      <c r="U32" s="340">
        <f t="shared" si="19"/>
        <v>0</v>
      </c>
      <c r="V32" s="261"/>
      <c r="W32" s="261"/>
      <c r="X32" s="261"/>
      <c r="Y32" s="340">
        <f t="shared" si="20"/>
        <v>0</v>
      </c>
      <c r="Z32" s="95"/>
      <c r="AA32" s="28"/>
      <c r="AB32" s="28"/>
      <c r="AC32" s="29">
        <f t="shared" si="21"/>
        <v>0</v>
      </c>
      <c r="AD32" s="28"/>
      <c r="AE32" s="28"/>
      <c r="AF32" s="79">
        <v>3703000</v>
      </c>
      <c r="AG32" s="29">
        <f t="shared" si="22"/>
        <v>3703000</v>
      </c>
      <c r="AH32" s="29">
        <f t="shared" si="23"/>
        <v>3703000</v>
      </c>
      <c r="AI32" s="109">
        <f t="shared" si="24"/>
        <v>7.9592335922215735E-2</v>
      </c>
      <c r="AJ32" s="109">
        <f t="shared" si="25"/>
        <v>2.5970455064917839E-3</v>
      </c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</row>
    <row r="33" spans="1:78" ht="24.95" customHeight="1" outlineLevel="1" x14ac:dyDescent="0.25">
      <c r="A33" s="390">
        <v>8</v>
      </c>
      <c r="B33" s="390"/>
      <c r="C33" s="424" t="s">
        <v>1123</v>
      </c>
      <c r="D33" s="494">
        <v>44902</v>
      </c>
      <c r="E33" s="260" t="s">
        <v>166</v>
      </c>
      <c r="F33" s="260" t="s">
        <v>1664</v>
      </c>
      <c r="G33" s="360" t="s">
        <v>1260</v>
      </c>
      <c r="H33" s="391"/>
      <c r="I33" s="391"/>
      <c r="J33" s="678"/>
      <c r="K33" s="79">
        <v>1250000</v>
      </c>
      <c r="L33" s="287"/>
      <c r="M33" s="28"/>
      <c r="N33" s="28"/>
      <c r="O33" s="288"/>
      <c r="P33" s="262"/>
      <c r="Q33" s="262"/>
      <c r="R33" s="261"/>
      <c r="S33" s="261"/>
      <c r="T33" s="261"/>
      <c r="U33" s="340">
        <f t="shared" si="19"/>
        <v>0</v>
      </c>
      <c r="V33" s="261"/>
      <c r="W33" s="261"/>
      <c r="X33" s="261"/>
      <c r="Y33" s="340">
        <f t="shared" si="20"/>
        <v>0</v>
      </c>
      <c r="Z33" s="95"/>
      <c r="AA33" s="28"/>
      <c r="AB33" s="28"/>
      <c r="AC33" s="29">
        <f t="shared" si="21"/>
        <v>0</v>
      </c>
      <c r="AD33" s="28"/>
      <c r="AE33" s="28"/>
      <c r="AF33" s="79">
        <v>1250000</v>
      </c>
      <c r="AG33" s="29">
        <f t="shared" si="22"/>
        <v>1250000</v>
      </c>
      <c r="AH33" s="29">
        <f t="shared" si="23"/>
        <v>1250000</v>
      </c>
      <c r="AI33" s="109">
        <f t="shared" si="24"/>
        <v>2.6867518202206231E-2</v>
      </c>
      <c r="AJ33" s="109">
        <f t="shared" si="25"/>
        <v>8.7666942563184721E-4</v>
      </c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</row>
    <row r="34" spans="1:78" ht="24.95" customHeight="1" outlineLevel="1" x14ac:dyDescent="0.25">
      <c r="A34" s="397">
        <v>9</v>
      </c>
      <c r="B34" s="397"/>
      <c r="C34" s="487" t="s">
        <v>854</v>
      </c>
      <c r="D34" s="494">
        <v>44895</v>
      </c>
      <c r="E34" s="400" t="s">
        <v>170</v>
      </c>
      <c r="F34" s="400" t="s">
        <v>1664</v>
      </c>
      <c r="G34" s="398" t="s">
        <v>1260</v>
      </c>
      <c r="H34" s="399"/>
      <c r="I34" s="399"/>
      <c r="J34" s="678"/>
      <c r="K34" s="79">
        <v>1250000</v>
      </c>
      <c r="L34" s="287"/>
      <c r="M34" s="28"/>
      <c r="N34" s="28"/>
      <c r="O34" s="288"/>
      <c r="P34" s="262"/>
      <c r="Q34" s="262"/>
      <c r="R34" s="261"/>
      <c r="S34" s="261"/>
      <c r="T34" s="261"/>
      <c r="U34" s="340">
        <f t="shared" si="19"/>
        <v>0</v>
      </c>
      <c r="V34" s="261"/>
      <c r="W34" s="261"/>
      <c r="X34" s="261"/>
      <c r="Y34" s="340">
        <f t="shared" si="20"/>
        <v>0</v>
      </c>
      <c r="Z34" s="95"/>
      <c r="AA34" s="28"/>
      <c r="AB34" s="28"/>
      <c r="AC34" s="29">
        <f t="shared" si="21"/>
        <v>0</v>
      </c>
      <c r="AD34" s="28"/>
      <c r="AE34" s="28"/>
      <c r="AF34" s="79">
        <v>1250000</v>
      </c>
      <c r="AG34" s="29">
        <f t="shared" si="22"/>
        <v>1250000</v>
      </c>
      <c r="AH34" s="29">
        <f t="shared" si="23"/>
        <v>1250000</v>
      </c>
      <c r="AI34" s="109">
        <f t="shared" si="24"/>
        <v>2.6867518202206231E-2</v>
      </c>
      <c r="AJ34" s="109">
        <f t="shared" si="25"/>
        <v>8.7666942563184721E-4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</row>
    <row r="35" spans="1:78" ht="24.95" customHeight="1" outlineLevel="1" x14ac:dyDescent="0.25">
      <c r="A35" s="390">
        <v>10</v>
      </c>
      <c r="B35" s="390"/>
      <c r="C35" s="487" t="s">
        <v>1673</v>
      </c>
      <c r="D35" s="494">
        <v>44900</v>
      </c>
      <c r="E35" s="400" t="s">
        <v>168</v>
      </c>
      <c r="F35" s="400" t="s">
        <v>1664</v>
      </c>
      <c r="G35" s="398" t="s">
        <v>1260</v>
      </c>
      <c r="H35" s="391"/>
      <c r="I35" s="391"/>
      <c r="J35" s="678"/>
      <c r="K35" s="79">
        <v>1250000</v>
      </c>
      <c r="L35" s="287"/>
      <c r="M35" s="28"/>
      <c r="N35" s="28"/>
      <c r="O35" s="288"/>
      <c r="P35" s="262"/>
      <c r="Q35" s="262"/>
      <c r="R35" s="261"/>
      <c r="S35" s="261"/>
      <c r="T35" s="261"/>
      <c r="U35" s="340">
        <f t="shared" si="19"/>
        <v>0</v>
      </c>
      <c r="V35" s="261"/>
      <c r="W35" s="261"/>
      <c r="X35" s="261"/>
      <c r="Y35" s="340">
        <f t="shared" si="20"/>
        <v>0</v>
      </c>
      <c r="Z35" s="95"/>
      <c r="AA35" s="28"/>
      <c r="AB35" s="28"/>
      <c r="AC35" s="29">
        <f t="shared" si="21"/>
        <v>0</v>
      </c>
      <c r="AD35" s="28"/>
      <c r="AE35" s="28"/>
      <c r="AF35" s="79">
        <v>1250000</v>
      </c>
      <c r="AG35" s="29">
        <f t="shared" si="22"/>
        <v>1250000</v>
      </c>
      <c r="AH35" s="29">
        <f t="shared" si="23"/>
        <v>1250000</v>
      </c>
      <c r="AI35" s="109">
        <f t="shared" si="24"/>
        <v>2.6867518202206231E-2</v>
      </c>
      <c r="AJ35" s="109">
        <f t="shared" si="25"/>
        <v>8.7666942563184721E-4</v>
      </c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</row>
    <row r="36" spans="1:78" ht="24.95" customHeight="1" outlineLevel="1" x14ac:dyDescent="0.25">
      <c r="A36" s="390">
        <v>11</v>
      </c>
      <c r="B36" s="390"/>
      <c r="C36" s="487" t="s">
        <v>1354</v>
      </c>
      <c r="D36" s="494">
        <v>44900</v>
      </c>
      <c r="E36" s="400" t="s">
        <v>174</v>
      </c>
      <c r="F36" s="400" t="s">
        <v>1664</v>
      </c>
      <c r="G36" s="398" t="s">
        <v>1260</v>
      </c>
      <c r="H36" s="391"/>
      <c r="I36" s="391"/>
      <c r="J36" s="679"/>
      <c r="K36" s="79">
        <v>1250000</v>
      </c>
      <c r="L36" s="287"/>
      <c r="M36" s="28"/>
      <c r="N36" s="28"/>
      <c r="O36" s="288"/>
      <c r="P36" s="262"/>
      <c r="Q36" s="262"/>
      <c r="R36" s="261"/>
      <c r="S36" s="261"/>
      <c r="T36" s="261"/>
      <c r="U36" s="340">
        <f t="shared" si="19"/>
        <v>0</v>
      </c>
      <c r="V36" s="261"/>
      <c r="W36" s="261"/>
      <c r="X36" s="261"/>
      <c r="Y36" s="340">
        <f t="shared" si="20"/>
        <v>0</v>
      </c>
      <c r="Z36" s="95"/>
      <c r="AA36" s="28"/>
      <c r="AB36" s="28"/>
      <c r="AC36" s="29">
        <f t="shared" si="21"/>
        <v>0</v>
      </c>
      <c r="AD36" s="28"/>
      <c r="AE36" s="28"/>
      <c r="AF36" s="79">
        <v>1250000</v>
      </c>
      <c r="AG36" s="29">
        <f t="shared" si="22"/>
        <v>1250000</v>
      </c>
      <c r="AH36" s="29">
        <f t="shared" si="23"/>
        <v>1250000</v>
      </c>
      <c r="AI36" s="109">
        <f t="shared" si="24"/>
        <v>2.6867518202206231E-2</v>
      </c>
      <c r="AJ36" s="109">
        <f t="shared" si="25"/>
        <v>8.7666942563184721E-4</v>
      </c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</row>
    <row r="37" spans="1:78" s="233" customFormat="1" ht="12.75" customHeight="1" x14ac:dyDescent="0.25">
      <c r="A37" s="669" t="s">
        <v>51</v>
      </c>
      <c r="B37" s="579"/>
      <c r="C37" s="579"/>
      <c r="D37" s="579"/>
      <c r="E37" s="579"/>
      <c r="F37" s="579"/>
      <c r="G37" s="579"/>
      <c r="H37" s="579"/>
      <c r="I37" s="670"/>
      <c r="J37" s="222">
        <f>J25</f>
        <v>46524580</v>
      </c>
      <c r="K37" s="222">
        <f>SUM(K26:K36)</f>
        <v>45685570</v>
      </c>
      <c r="L37" s="528"/>
      <c r="M37" s="222">
        <f>SUM(M26:M27)</f>
        <v>0</v>
      </c>
      <c r="N37" s="222">
        <f>SUM(N26:N27)</f>
        <v>0</v>
      </c>
      <c r="O37" s="222">
        <f>SUM(O26:O27)</f>
        <v>0</v>
      </c>
      <c r="P37" s="249"/>
      <c r="Q37" s="539"/>
      <c r="R37" s="231">
        <f t="shared" ref="R37:AB37" si="26">SUM(R26:R27)</f>
        <v>428427</v>
      </c>
      <c r="S37" s="231">
        <f t="shared" si="26"/>
        <v>942371</v>
      </c>
      <c r="T37" s="231">
        <f t="shared" si="26"/>
        <v>656010</v>
      </c>
      <c r="U37" s="231">
        <f>SUM(U26:U36)</f>
        <v>2026808</v>
      </c>
      <c r="V37" s="231">
        <f t="shared" si="26"/>
        <v>1367339</v>
      </c>
      <c r="W37" s="231">
        <f t="shared" si="26"/>
        <v>6029296</v>
      </c>
      <c r="X37" s="231">
        <f t="shared" si="26"/>
        <v>2348380</v>
      </c>
      <c r="Y37" s="231">
        <f>SUM(Y26:Y36)</f>
        <v>9745015</v>
      </c>
      <c r="Z37" s="222">
        <f t="shared" si="26"/>
        <v>979123</v>
      </c>
      <c r="AA37" s="222">
        <f t="shared" si="26"/>
        <v>2378416</v>
      </c>
      <c r="AB37" s="222">
        <f t="shared" si="26"/>
        <v>3559239</v>
      </c>
      <c r="AC37" s="222">
        <f t="shared" ref="AC37:AH37" si="27">SUM(AC26:AC36)</f>
        <v>6916778</v>
      </c>
      <c r="AD37" s="222">
        <f t="shared" si="27"/>
        <v>377162</v>
      </c>
      <c r="AE37" s="222">
        <f t="shared" si="27"/>
        <v>4398605</v>
      </c>
      <c r="AF37" s="222">
        <f t="shared" si="27"/>
        <v>22221202</v>
      </c>
      <c r="AG37" s="222">
        <f t="shared" si="27"/>
        <v>26996969</v>
      </c>
      <c r="AH37" s="222">
        <f t="shared" si="27"/>
        <v>45685570</v>
      </c>
      <c r="AI37" s="230">
        <f>IF(ISERROR(AH37/J37),0,AH37/J37)</f>
        <v>0.98196630684253361</v>
      </c>
      <c r="AJ37" s="230">
        <f>IF(ISERROR(AH37/$AH$389),0,AH37/$AH$389)</f>
        <v>3.204091392925084E-2</v>
      </c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2"/>
      <c r="BN37" s="232"/>
      <c r="BO37" s="232"/>
      <c r="BP37" s="232"/>
      <c r="BQ37" s="232"/>
      <c r="BR37" s="232"/>
      <c r="BS37" s="232"/>
      <c r="BT37" s="232"/>
      <c r="BU37" s="232"/>
      <c r="BV37" s="232"/>
      <c r="BW37" s="232"/>
      <c r="BX37" s="232"/>
      <c r="BY37" s="232"/>
      <c r="BZ37" s="232"/>
    </row>
    <row r="38" spans="1:78" x14ac:dyDescent="0.25">
      <c r="A38" s="696" t="s">
        <v>52</v>
      </c>
      <c r="B38" s="671"/>
      <c r="C38" s="671"/>
      <c r="D38" s="671"/>
      <c r="E38" s="672"/>
      <c r="F38" s="150"/>
      <c r="G38" s="151"/>
      <c r="H38" s="269"/>
      <c r="I38" s="269"/>
      <c r="J38" s="673">
        <v>48669212</v>
      </c>
      <c r="K38" s="7"/>
      <c r="L38" s="18"/>
      <c r="M38" s="19"/>
      <c r="N38" s="19"/>
      <c r="O38" s="19"/>
      <c r="P38" s="5"/>
      <c r="Q38" s="264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7"/>
      <c r="AG38" s="7"/>
      <c r="AH38" s="7"/>
      <c r="AI38" s="108"/>
      <c r="AJ38" s="108"/>
    </row>
    <row r="39" spans="1:78" ht="24.95" customHeight="1" outlineLevel="1" x14ac:dyDescent="0.25">
      <c r="A39" s="390">
        <v>1</v>
      </c>
      <c r="B39" s="390"/>
      <c r="C39" s="360"/>
      <c r="D39" s="391"/>
      <c r="E39" s="260"/>
      <c r="F39" s="260"/>
      <c r="G39" s="360"/>
      <c r="H39" s="391"/>
      <c r="I39" s="391"/>
      <c r="J39" s="678"/>
      <c r="K39" s="79">
        <v>41924</v>
      </c>
      <c r="L39" s="158" t="s">
        <v>1319</v>
      </c>
      <c r="M39" s="250"/>
      <c r="N39" s="250"/>
      <c r="O39" s="67"/>
      <c r="P39" s="394"/>
      <c r="Q39" s="352"/>
      <c r="R39" s="261"/>
      <c r="S39" s="261"/>
      <c r="T39" s="482"/>
      <c r="U39" s="340">
        <f>SUM(R39:T39)</f>
        <v>0</v>
      </c>
      <c r="V39" s="261"/>
      <c r="W39" s="261"/>
      <c r="X39" s="261"/>
      <c r="Y39" s="340">
        <f>SUM(V39:X39)</f>
        <v>0</v>
      </c>
      <c r="Z39" s="261"/>
      <c r="AA39" s="261"/>
      <c r="AB39" s="261"/>
      <c r="AC39" s="340">
        <f>SUM(Z39:AB39)</f>
        <v>0</v>
      </c>
      <c r="AD39" s="261"/>
      <c r="AE39" s="261"/>
      <c r="AF39" s="95">
        <v>41924</v>
      </c>
      <c r="AG39" s="29">
        <f t="shared" ref="AG39" si="28">SUM(AD39:AF39)</f>
        <v>41924</v>
      </c>
      <c r="AH39" s="29">
        <f t="shared" ref="AH39" si="29">SUM(U39,Y39,AC39,AG39)</f>
        <v>41924</v>
      </c>
      <c r="AI39" s="109">
        <f>IF(ISERROR(AH39/$J$38),0,AH39/$J$38)</f>
        <v>8.6140700202830484E-4</v>
      </c>
      <c r="AJ39" s="109">
        <f>IF(ISERROR(AH39/$AH$389),"-",AH39/$AH$389)</f>
        <v>2.940279120015165E-5</v>
      </c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</row>
    <row r="40" spans="1:78" ht="24.95" customHeight="1" outlineLevel="1" x14ac:dyDescent="0.25">
      <c r="A40" s="390">
        <v>2</v>
      </c>
      <c r="B40" s="390"/>
      <c r="C40" s="360"/>
      <c r="D40" s="391"/>
      <c r="E40" s="260"/>
      <c r="F40" s="260"/>
      <c r="G40" s="360"/>
      <c r="H40" s="391"/>
      <c r="I40" s="391"/>
      <c r="J40" s="678"/>
      <c r="K40" s="79">
        <v>17404223</v>
      </c>
      <c r="L40" s="158" t="s">
        <v>126</v>
      </c>
      <c r="M40" s="250"/>
      <c r="N40" s="250"/>
      <c r="O40" s="67"/>
      <c r="P40" s="394"/>
      <c r="Q40" s="352"/>
      <c r="R40" s="261">
        <v>453334</v>
      </c>
      <c r="S40" s="261">
        <v>207071</v>
      </c>
      <c r="T40" s="261">
        <v>402116</v>
      </c>
      <c r="U40" s="395">
        <f>SUM(R40:T40)</f>
        <v>1062521</v>
      </c>
      <c r="V40" s="488">
        <v>84766</v>
      </c>
      <c r="W40" s="488">
        <v>568250</v>
      </c>
      <c r="X40" s="488">
        <v>3376268</v>
      </c>
      <c r="Y40" s="395">
        <f>SUM(V40:X40)</f>
        <v>4029284</v>
      </c>
      <c r="Z40" s="488">
        <v>2789356</v>
      </c>
      <c r="AA40" s="488">
        <v>1294738</v>
      </c>
      <c r="AB40" s="488">
        <v>1796494</v>
      </c>
      <c r="AC40" s="395">
        <f>SUM(Z40:AB40)</f>
        <v>5880588</v>
      </c>
      <c r="AD40" s="488">
        <v>1924660</v>
      </c>
      <c r="AE40" s="488">
        <v>2035320</v>
      </c>
      <c r="AF40" s="95">
        <v>1209757</v>
      </c>
      <c r="AG40" s="29">
        <f t="shared" ref="AG40" si="30">SUM(AD40:AF40)</f>
        <v>5169737</v>
      </c>
      <c r="AH40" s="29">
        <f t="shared" ref="AH40" si="31">SUM(U40,Y40,AC40,AG40)</f>
        <v>16142130</v>
      </c>
      <c r="AI40" s="109">
        <f>IF(ISERROR(AH40/$J$38),0,AH40/$J$38)</f>
        <v>0.33167025593099803</v>
      </c>
      <c r="AJ40" s="109">
        <f>IF(ISERROR(AH40/$AH$389),"-",AH40/$AH$389)</f>
        <v>1.1321049468459687E-2</v>
      </c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</row>
    <row r="41" spans="1:78" ht="24.95" customHeight="1" outlineLevel="1" x14ac:dyDescent="0.25">
      <c r="A41" s="390">
        <v>3</v>
      </c>
      <c r="B41" s="390"/>
      <c r="C41" s="360" t="s">
        <v>566</v>
      </c>
      <c r="D41" s="494">
        <v>44896</v>
      </c>
      <c r="E41" s="260" t="s">
        <v>202</v>
      </c>
      <c r="F41" s="260" t="s">
        <v>1664</v>
      </c>
      <c r="G41" s="360" t="s">
        <v>1260</v>
      </c>
      <c r="H41" s="391"/>
      <c r="I41" s="391"/>
      <c r="J41" s="678"/>
      <c r="K41" s="79">
        <v>3584000</v>
      </c>
      <c r="L41" s="158"/>
      <c r="M41" s="250"/>
      <c r="N41" s="250"/>
      <c r="O41" s="67"/>
      <c r="P41" s="394"/>
      <c r="Q41" s="352"/>
      <c r="R41" s="261"/>
      <c r="S41" s="261"/>
      <c r="T41" s="261"/>
      <c r="U41" s="395">
        <f>SUM(R41:T41)</f>
        <v>0</v>
      </c>
      <c r="V41" s="261"/>
      <c r="W41" s="261"/>
      <c r="X41" s="261"/>
      <c r="Y41" s="395">
        <f>SUM(V41:X41)</f>
        <v>0</v>
      </c>
      <c r="Z41" s="261"/>
      <c r="AA41" s="261"/>
      <c r="AB41" s="261"/>
      <c r="AC41" s="340">
        <f>SUM(Z41:AB41)</f>
        <v>0</v>
      </c>
      <c r="AD41" s="261"/>
      <c r="AE41" s="261"/>
      <c r="AF41" s="95">
        <v>3584000</v>
      </c>
      <c r="AG41" s="29">
        <f t="shared" ref="AG41:AG55" si="32">SUM(AD41:AF41)</f>
        <v>3584000</v>
      </c>
      <c r="AH41" s="29">
        <f t="shared" ref="AH41:AH55" si="33">SUM(U41,Y41,AC41,AG41)</f>
        <v>3584000</v>
      </c>
      <c r="AI41" s="109">
        <f t="shared" ref="AI41:AI55" si="34">IF(ISERROR(AH41/$J$38),0,AH41/$J$38)</f>
        <v>7.3639984144390908E-2</v>
      </c>
      <c r="AJ41" s="109">
        <f t="shared" ref="AJ41:AJ55" si="35">IF(ISERROR(AH41/$AH$389),"-",AH41/$AH$389)</f>
        <v>2.513586577171632E-3</v>
      </c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</row>
    <row r="42" spans="1:78" ht="24.95" customHeight="1" outlineLevel="1" x14ac:dyDescent="0.25">
      <c r="A42" s="390">
        <v>4</v>
      </c>
      <c r="B42" s="390"/>
      <c r="C42" s="360" t="s">
        <v>1674</v>
      </c>
      <c r="D42" s="494">
        <v>44893</v>
      </c>
      <c r="E42" s="260" t="s">
        <v>182</v>
      </c>
      <c r="F42" s="260" t="s">
        <v>1664</v>
      </c>
      <c r="G42" s="360" t="s">
        <v>1260</v>
      </c>
      <c r="H42" s="391"/>
      <c r="I42" s="391"/>
      <c r="J42" s="678"/>
      <c r="K42" s="350">
        <v>1250000</v>
      </c>
      <c r="L42" s="339"/>
      <c r="M42" s="392"/>
      <c r="N42" s="392"/>
      <c r="O42" s="28"/>
      <c r="P42" s="393"/>
      <c r="Q42" s="352"/>
      <c r="R42" s="261"/>
      <c r="S42" s="261"/>
      <c r="T42" s="261"/>
      <c r="U42" s="395">
        <f t="shared" ref="U42:U55" si="36">SUM(R42:T42)</f>
        <v>0</v>
      </c>
      <c r="V42" s="261"/>
      <c r="W42" s="261"/>
      <c r="X42" s="261"/>
      <c r="Y42" s="340">
        <f t="shared" ref="Y42:Y55" si="37">SUM(V42:X42)</f>
        <v>0</v>
      </c>
      <c r="Z42" s="261"/>
      <c r="AA42" s="261"/>
      <c r="AB42" s="261"/>
      <c r="AC42" s="340">
        <f t="shared" ref="AC42:AC55" si="38">SUM(Z42:AB42)</f>
        <v>0</v>
      </c>
      <c r="AD42" s="261"/>
      <c r="AE42" s="350">
        <v>1250000</v>
      </c>
      <c r="AF42" s="95"/>
      <c r="AG42" s="29">
        <f t="shared" si="32"/>
        <v>1250000</v>
      </c>
      <c r="AH42" s="29">
        <f t="shared" si="33"/>
        <v>1250000</v>
      </c>
      <c r="AI42" s="109">
        <f t="shared" si="34"/>
        <v>2.5683588220002412E-2</v>
      </c>
      <c r="AJ42" s="109">
        <f t="shared" si="35"/>
        <v>8.7666942563184721E-4</v>
      </c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</row>
    <row r="43" spans="1:78" ht="24.95" customHeight="1" outlineLevel="1" x14ac:dyDescent="0.25">
      <c r="A43" s="390">
        <v>5</v>
      </c>
      <c r="B43" s="390"/>
      <c r="C43" s="360" t="s">
        <v>1675</v>
      </c>
      <c r="D43" s="494">
        <v>44893</v>
      </c>
      <c r="E43" s="260" t="s">
        <v>190</v>
      </c>
      <c r="F43" s="260" t="s">
        <v>1664</v>
      </c>
      <c r="G43" s="360" t="s">
        <v>1260</v>
      </c>
      <c r="H43" s="391"/>
      <c r="I43" s="391"/>
      <c r="J43" s="678"/>
      <c r="K43" s="350">
        <v>3881000</v>
      </c>
      <c r="L43" s="339"/>
      <c r="M43" s="392"/>
      <c r="N43" s="392"/>
      <c r="O43" s="28"/>
      <c r="P43" s="393"/>
      <c r="Q43" s="352"/>
      <c r="R43" s="261"/>
      <c r="S43" s="261"/>
      <c r="T43" s="261"/>
      <c r="U43" s="395">
        <f t="shared" si="36"/>
        <v>0</v>
      </c>
      <c r="V43" s="261"/>
      <c r="W43" s="261"/>
      <c r="X43" s="261"/>
      <c r="Y43" s="340">
        <f t="shared" si="37"/>
        <v>0</v>
      </c>
      <c r="Z43" s="261"/>
      <c r="AA43" s="261"/>
      <c r="AB43" s="261"/>
      <c r="AC43" s="340">
        <f t="shared" si="38"/>
        <v>0</v>
      </c>
      <c r="AD43" s="261"/>
      <c r="AE43" s="350">
        <v>3881000</v>
      </c>
      <c r="AF43" s="95"/>
      <c r="AG43" s="29">
        <f t="shared" si="32"/>
        <v>3881000</v>
      </c>
      <c r="AH43" s="29">
        <f t="shared" si="33"/>
        <v>3881000</v>
      </c>
      <c r="AI43" s="109">
        <f t="shared" si="34"/>
        <v>7.9742404705463482E-2</v>
      </c>
      <c r="AJ43" s="109">
        <f t="shared" si="35"/>
        <v>2.7218832327017589E-3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</row>
    <row r="44" spans="1:78" ht="24.95" customHeight="1" outlineLevel="1" x14ac:dyDescent="0.25">
      <c r="A44" s="390">
        <v>6</v>
      </c>
      <c r="B44" s="390"/>
      <c r="C44" s="424" t="s">
        <v>963</v>
      </c>
      <c r="D44" s="494">
        <v>44889</v>
      </c>
      <c r="E44" s="260" t="s">
        <v>180</v>
      </c>
      <c r="F44" s="260" t="s">
        <v>1664</v>
      </c>
      <c r="G44" s="360" t="s">
        <v>1260</v>
      </c>
      <c r="H44" s="391"/>
      <c r="I44" s="391"/>
      <c r="J44" s="678"/>
      <c r="K44" s="350">
        <v>1700000</v>
      </c>
      <c r="L44" s="339"/>
      <c r="M44" s="392"/>
      <c r="N44" s="392"/>
      <c r="O44" s="28"/>
      <c r="P44" s="393"/>
      <c r="Q44" s="352"/>
      <c r="R44" s="261"/>
      <c r="S44" s="261"/>
      <c r="T44" s="261"/>
      <c r="U44" s="395">
        <f t="shared" si="36"/>
        <v>0</v>
      </c>
      <c r="V44" s="261"/>
      <c r="W44" s="261"/>
      <c r="X44" s="261"/>
      <c r="Y44" s="340">
        <f t="shared" si="37"/>
        <v>0</v>
      </c>
      <c r="Z44" s="261"/>
      <c r="AA44" s="261"/>
      <c r="AB44" s="261"/>
      <c r="AC44" s="340">
        <f t="shared" si="38"/>
        <v>0</v>
      </c>
      <c r="AD44" s="261"/>
      <c r="AE44" s="350">
        <v>1700000</v>
      </c>
      <c r="AF44" s="95"/>
      <c r="AG44" s="29">
        <f t="shared" si="32"/>
        <v>1700000</v>
      </c>
      <c r="AH44" s="29">
        <f t="shared" si="33"/>
        <v>1700000</v>
      </c>
      <c r="AI44" s="109">
        <f t="shared" si="34"/>
        <v>3.4929679979203279E-2</v>
      </c>
      <c r="AJ44" s="109">
        <f t="shared" si="35"/>
        <v>1.1922704188593121E-3</v>
      </c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</row>
    <row r="45" spans="1:78" ht="24.95" customHeight="1" outlineLevel="1" x14ac:dyDescent="0.25">
      <c r="A45" s="390">
        <v>7</v>
      </c>
      <c r="B45" s="390"/>
      <c r="C45" s="424" t="s">
        <v>1676</v>
      </c>
      <c r="D45" s="494">
        <v>44867</v>
      </c>
      <c r="E45" s="260" t="s">
        <v>194</v>
      </c>
      <c r="F45" s="260" t="s">
        <v>1664</v>
      </c>
      <c r="G45" s="360" t="s">
        <v>1260</v>
      </c>
      <c r="H45" s="391"/>
      <c r="I45" s="391"/>
      <c r="J45" s="678"/>
      <c r="K45" s="350">
        <v>1700000</v>
      </c>
      <c r="L45" s="339"/>
      <c r="M45" s="392"/>
      <c r="N45" s="392"/>
      <c r="O45" s="28"/>
      <c r="P45" s="393"/>
      <c r="Q45" s="352"/>
      <c r="R45" s="261"/>
      <c r="S45" s="261"/>
      <c r="T45" s="261"/>
      <c r="U45" s="395">
        <f t="shared" si="36"/>
        <v>0</v>
      </c>
      <c r="V45" s="261"/>
      <c r="W45" s="261"/>
      <c r="X45" s="261"/>
      <c r="Y45" s="340">
        <f t="shared" si="37"/>
        <v>0</v>
      </c>
      <c r="Z45" s="261"/>
      <c r="AA45" s="261"/>
      <c r="AB45" s="261"/>
      <c r="AC45" s="340">
        <f t="shared" si="38"/>
        <v>0</v>
      </c>
      <c r="AD45" s="261"/>
      <c r="AE45" s="350">
        <v>1700000</v>
      </c>
      <c r="AF45" s="95"/>
      <c r="AG45" s="29">
        <f t="shared" si="32"/>
        <v>1700000</v>
      </c>
      <c r="AH45" s="29">
        <f t="shared" si="33"/>
        <v>1700000</v>
      </c>
      <c r="AI45" s="109">
        <f t="shared" si="34"/>
        <v>3.4929679979203279E-2</v>
      </c>
      <c r="AJ45" s="109">
        <f t="shared" si="35"/>
        <v>1.1922704188593121E-3</v>
      </c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</row>
    <row r="46" spans="1:78" ht="24.95" customHeight="1" outlineLevel="1" x14ac:dyDescent="0.25">
      <c r="A46" s="390">
        <v>8</v>
      </c>
      <c r="B46" s="390"/>
      <c r="C46" s="424" t="s">
        <v>519</v>
      </c>
      <c r="D46" s="494">
        <v>44880</v>
      </c>
      <c r="E46" s="260" t="s">
        <v>198</v>
      </c>
      <c r="F46" s="260" t="s">
        <v>1664</v>
      </c>
      <c r="G46" s="360" t="s">
        <v>1260</v>
      </c>
      <c r="H46" s="391"/>
      <c r="I46" s="391"/>
      <c r="J46" s="678"/>
      <c r="K46" s="350">
        <v>1700000</v>
      </c>
      <c r="L46" s="339"/>
      <c r="M46" s="392"/>
      <c r="N46" s="392"/>
      <c r="O46" s="28"/>
      <c r="P46" s="393"/>
      <c r="Q46" s="352"/>
      <c r="R46" s="261"/>
      <c r="S46" s="261"/>
      <c r="T46" s="261"/>
      <c r="U46" s="395">
        <f t="shared" si="36"/>
        <v>0</v>
      </c>
      <c r="V46" s="261"/>
      <c r="W46" s="261"/>
      <c r="X46" s="261"/>
      <c r="Y46" s="340">
        <f t="shared" si="37"/>
        <v>0</v>
      </c>
      <c r="Z46" s="261"/>
      <c r="AA46" s="261"/>
      <c r="AB46" s="261"/>
      <c r="AC46" s="340">
        <f t="shared" si="38"/>
        <v>0</v>
      </c>
      <c r="AD46" s="261"/>
      <c r="AE46" s="350">
        <v>1700000</v>
      </c>
      <c r="AF46" s="95"/>
      <c r="AG46" s="29">
        <f t="shared" si="32"/>
        <v>1700000</v>
      </c>
      <c r="AH46" s="29">
        <f t="shared" si="33"/>
        <v>1700000</v>
      </c>
      <c r="AI46" s="109">
        <f t="shared" si="34"/>
        <v>3.4929679979203279E-2</v>
      </c>
      <c r="AJ46" s="109">
        <f t="shared" si="35"/>
        <v>1.1922704188593121E-3</v>
      </c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</row>
    <row r="47" spans="1:78" ht="24.95" customHeight="1" outlineLevel="1" x14ac:dyDescent="0.25">
      <c r="A47" s="390">
        <v>9</v>
      </c>
      <c r="B47" s="390"/>
      <c r="C47" s="424" t="s">
        <v>546</v>
      </c>
      <c r="D47" s="494">
        <v>44880</v>
      </c>
      <c r="E47" s="260" t="s">
        <v>184</v>
      </c>
      <c r="F47" s="260" t="s">
        <v>1664</v>
      </c>
      <c r="G47" s="360" t="s">
        <v>1260</v>
      </c>
      <c r="H47" s="391"/>
      <c r="I47" s="391"/>
      <c r="J47" s="678"/>
      <c r="K47" s="350">
        <v>1250000</v>
      </c>
      <c r="L47" s="339"/>
      <c r="M47" s="392"/>
      <c r="N47" s="392"/>
      <c r="O47" s="28"/>
      <c r="P47" s="393"/>
      <c r="Q47" s="352"/>
      <c r="R47" s="261"/>
      <c r="S47" s="261"/>
      <c r="T47" s="261"/>
      <c r="U47" s="395">
        <f t="shared" si="36"/>
        <v>0</v>
      </c>
      <c r="V47" s="261"/>
      <c r="W47" s="261"/>
      <c r="X47" s="261"/>
      <c r="Y47" s="340">
        <f t="shared" si="37"/>
        <v>0</v>
      </c>
      <c r="Z47" s="261"/>
      <c r="AA47" s="261"/>
      <c r="AB47" s="261"/>
      <c r="AC47" s="340">
        <f t="shared" si="38"/>
        <v>0</v>
      </c>
      <c r="AD47" s="261"/>
      <c r="AE47" s="350">
        <v>1250000</v>
      </c>
      <c r="AF47" s="95"/>
      <c r="AG47" s="29">
        <f t="shared" si="32"/>
        <v>1250000</v>
      </c>
      <c r="AH47" s="29">
        <f t="shared" si="33"/>
        <v>1250000</v>
      </c>
      <c r="AI47" s="109">
        <f t="shared" si="34"/>
        <v>2.5683588220002412E-2</v>
      </c>
      <c r="AJ47" s="109">
        <f t="shared" si="35"/>
        <v>8.7666942563184721E-4</v>
      </c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</row>
    <row r="48" spans="1:78" ht="24.95" customHeight="1" outlineLevel="1" x14ac:dyDescent="0.25">
      <c r="A48" s="390">
        <v>10</v>
      </c>
      <c r="B48" s="390"/>
      <c r="C48" s="424" t="s">
        <v>1677</v>
      </c>
      <c r="D48" s="494">
        <v>44872</v>
      </c>
      <c r="E48" s="260" t="s">
        <v>188</v>
      </c>
      <c r="F48" s="260" t="s">
        <v>1664</v>
      </c>
      <c r="G48" s="360" t="s">
        <v>1260</v>
      </c>
      <c r="H48" s="391"/>
      <c r="I48" s="391"/>
      <c r="J48" s="678"/>
      <c r="K48" s="350">
        <v>1700000</v>
      </c>
      <c r="L48" s="339"/>
      <c r="M48" s="392"/>
      <c r="N48" s="392"/>
      <c r="O48" s="28"/>
      <c r="P48" s="393"/>
      <c r="Q48" s="352"/>
      <c r="R48" s="261"/>
      <c r="S48" s="261"/>
      <c r="T48" s="261"/>
      <c r="U48" s="395">
        <f t="shared" si="36"/>
        <v>0</v>
      </c>
      <c r="V48" s="261"/>
      <c r="W48" s="261"/>
      <c r="X48" s="261"/>
      <c r="Y48" s="340">
        <f t="shared" si="37"/>
        <v>0</v>
      </c>
      <c r="Z48" s="261"/>
      <c r="AA48" s="261"/>
      <c r="AB48" s="261"/>
      <c r="AC48" s="340">
        <f t="shared" si="38"/>
        <v>0</v>
      </c>
      <c r="AD48" s="261"/>
      <c r="AE48" s="350">
        <v>1700000</v>
      </c>
      <c r="AF48" s="95"/>
      <c r="AG48" s="29">
        <f t="shared" si="32"/>
        <v>1700000</v>
      </c>
      <c r="AH48" s="29">
        <f t="shared" si="33"/>
        <v>1700000</v>
      </c>
      <c r="AI48" s="109">
        <f t="shared" si="34"/>
        <v>3.4929679979203279E-2</v>
      </c>
      <c r="AJ48" s="109">
        <f t="shared" si="35"/>
        <v>1.1922704188593121E-3</v>
      </c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</row>
    <row r="49" spans="1:78" ht="24.95" customHeight="1" outlineLevel="1" x14ac:dyDescent="0.25">
      <c r="A49" s="390">
        <v>11</v>
      </c>
      <c r="B49" s="390"/>
      <c r="C49" s="424" t="s">
        <v>728</v>
      </c>
      <c r="D49" s="494">
        <v>44880</v>
      </c>
      <c r="E49" s="260" t="s">
        <v>176</v>
      </c>
      <c r="F49" s="260" t="s">
        <v>1664</v>
      </c>
      <c r="G49" s="360" t="s">
        <v>1260</v>
      </c>
      <c r="H49" s="391"/>
      <c r="I49" s="391"/>
      <c r="J49" s="678"/>
      <c r="K49" s="350">
        <v>1250000</v>
      </c>
      <c r="L49" s="339"/>
      <c r="M49" s="392"/>
      <c r="N49" s="392"/>
      <c r="O49" s="28"/>
      <c r="P49" s="393"/>
      <c r="Q49" s="352"/>
      <c r="R49" s="261"/>
      <c r="S49" s="261"/>
      <c r="T49" s="261"/>
      <c r="U49" s="395">
        <f t="shared" si="36"/>
        <v>0</v>
      </c>
      <c r="V49" s="261"/>
      <c r="W49" s="261"/>
      <c r="X49" s="261"/>
      <c r="Y49" s="340">
        <f t="shared" si="37"/>
        <v>0</v>
      </c>
      <c r="Z49" s="261"/>
      <c r="AA49" s="261"/>
      <c r="AB49" s="261"/>
      <c r="AC49" s="340">
        <f t="shared" si="38"/>
        <v>0</v>
      </c>
      <c r="AD49" s="261"/>
      <c r="AE49" s="350">
        <v>1250000</v>
      </c>
      <c r="AF49" s="95"/>
      <c r="AG49" s="29">
        <f t="shared" si="32"/>
        <v>1250000</v>
      </c>
      <c r="AH49" s="29">
        <f t="shared" si="33"/>
        <v>1250000</v>
      </c>
      <c r="AI49" s="109">
        <f t="shared" si="34"/>
        <v>2.5683588220002412E-2</v>
      </c>
      <c r="AJ49" s="109">
        <f t="shared" si="35"/>
        <v>8.7666942563184721E-4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</row>
    <row r="50" spans="1:78" ht="24.95" customHeight="1" outlineLevel="1" x14ac:dyDescent="0.25">
      <c r="A50" s="390">
        <v>12</v>
      </c>
      <c r="B50" s="390"/>
      <c r="C50" s="424" t="s">
        <v>1678</v>
      </c>
      <c r="D50" s="494">
        <v>44872</v>
      </c>
      <c r="E50" s="260" t="s">
        <v>192</v>
      </c>
      <c r="F50" s="260" t="s">
        <v>1664</v>
      </c>
      <c r="G50" s="360" t="s">
        <v>1260</v>
      </c>
      <c r="H50" s="391"/>
      <c r="I50" s="391"/>
      <c r="J50" s="678"/>
      <c r="K50" s="350">
        <v>3881000</v>
      </c>
      <c r="L50" s="339"/>
      <c r="M50" s="392"/>
      <c r="N50" s="392"/>
      <c r="O50" s="28"/>
      <c r="P50" s="393"/>
      <c r="Q50" s="352"/>
      <c r="R50" s="261"/>
      <c r="S50" s="261"/>
      <c r="T50" s="261"/>
      <c r="U50" s="395">
        <f t="shared" si="36"/>
        <v>0</v>
      </c>
      <c r="V50" s="261"/>
      <c r="W50" s="261"/>
      <c r="X50" s="261"/>
      <c r="Y50" s="340">
        <f t="shared" si="37"/>
        <v>0</v>
      </c>
      <c r="Z50" s="261"/>
      <c r="AA50" s="261"/>
      <c r="AB50" s="261"/>
      <c r="AC50" s="340">
        <f t="shared" si="38"/>
        <v>0</v>
      </c>
      <c r="AD50" s="261"/>
      <c r="AE50" s="350">
        <v>3881000</v>
      </c>
      <c r="AF50" s="95"/>
      <c r="AG50" s="29">
        <f t="shared" si="32"/>
        <v>3881000</v>
      </c>
      <c r="AH50" s="29">
        <f t="shared" si="33"/>
        <v>3881000</v>
      </c>
      <c r="AI50" s="109">
        <f t="shared" si="34"/>
        <v>7.9742404705463482E-2</v>
      </c>
      <c r="AJ50" s="109">
        <f t="shared" si="35"/>
        <v>2.7218832327017589E-3</v>
      </c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</row>
    <row r="51" spans="1:78" ht="24.95" customHeight="1" outlineLevel="1" x14ac:dyDescent="0.25">
      <c r="A51" s="390">
        <v>13</v>
      </c>
      <c r="B51" s="390"/>
      <c r="C51" s="424" t="s">
        <v>360</v>
      </c>
      <c r="D51" s="494">
        <v>44875</v>
      </c>
      <c r="E51" s="260" t="s">
        <v>200</v>
      </c>
      <c r="F51" s="260" t="s">
        <v>1664</v>
      </c>
      <c r="G51" s="360" t="s">
        <v>1260</v>
      </c>
      <c r="H51" s="391"/>
      <c r="I51" s="391"/>
      <c r="J51" s="678"/>
      <c r="K51" s="350">
        <v>1250000</v>
      </c>
      <c r="L51" s="339"/>
      <c r="M51" s="392"/>
      <c r="N51" s="392"/>
      <c r="O51" s="28"/>
      <c r="P51" s="393"/>
      <c r="Q51" s="352"/>
      <c r="R51" s="261"/>
      <c r="S51" s="261"/>
      <c r="T51" s="261"/>
      <c r="U51" s="395">
        <f t="shared" si="36"/>
        <v>0</v>
      </c>
      <c r="V51" s="261"/>
      <c r="W51" s="261"/>
      <c r="X51" s="261"/>
      <c r="Y51" s="340">
        <f t="shared" si="37"/>
        <v>0</v>
      </c>
      <c r="Z51" s="261"/>
      <c r="AA51" s="261"/>
      <c r="AB51" s="261"/>
      <c r="AC51" s="340">
        <f t="shared" si="38"/>
        <v>0</v>
      </c>
      <c r="AD51" s="261"/>
      <c r="AE51" s="350">
        <v>1250000</v>
      </c>
      <c r="AF51" s="95"/>
      <c r="AG51" s="29">
        <f t="shared" si="32"/>
        <v>1250000</v>
      </c>
      <c r="AH51" s="29">
        <f t="shared" si="33"/>
        <v>1250000</v>
      </c>
      <c r="AI51" s="109">
        <f t="shared" si="34"/>
        <v>2.5683588220002412E-2</v>
      </c>
      <c r="AJ51" s="109">
        <f t="shared" si="35"/>
        <v>8.7666942563184721E-4</v>
      </c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</row>
    <row r="52" spans="1:78" ht="24.95" customHeight="1" outlineLevel="1" x14ac:dyDescent="0.25">
      <c r="A52" s="390">
        <v>14</v>
      </c>
      <c r="B52" s="390"/>
      <c r="C52" s="424" t="s">
        <v>1679</v>
      </c>
      <c r="D52" s="494">
        <v>44875</v>
      </c>
      <c r="E52" s="260" t="s">
        <v>204</v>
      </c>
      <c r="F52" s="260" t="s">
        <v>1664</v>
      </c>
      <c r="G52" s="360" t="s">
        <v>1260</v>
      </c>
      <c r="H52" s="391"/>
      <c r="I52" s="391"/>
      <c r="J52" s="678"/>
      <c r="K52" s="350">
        <v>1250000</v>
      </c>
      <c r="L52" s="339"/>
      <c r="M52" s="392"/>
      <c r="N52" s="392"/>
      <c r="O52" s="28"/>
      <c r="P52" s="393"/>
      <c r="Q52" s="352"/>
      <c r="R52" s="261"/>
      <c r="S52" s="261"/>
      <c r="T52" s="261"/>
      <c r="U52" s="395">
        <f t="shared" si="36"/>
        <v>0</v>
      </c>
      <c r="V52" s="261"/>
      <c r="W52" s="261"/>
      <c r="X52" s="261"/>
      <c r="Y52" s="340">
        <f t="shared" si="37"/>
        <v>0</v>
      </c>
      <c r="Z52" s="261"/>
      <c r="AA52" s="261"/>
      <c r="AB52" s="261"/>
      <c r="AC52" s="340">
        <f t="shared" si="38"/>
        <v>0</v>
      </c>
      <c r="AD52" s="261"/>
      <c r="AE52" s="350">
        <v>1250000</v>
      </c>
      <c r="AF52" s="95"/>
      <c r="AG52" s="29">
        <f t="shared" si="32"/>
        <v>1250000</v>
      </c>
      <c r="AH52" s="29">
        <f t="shared" si="33"/>
        <v>1250000</v>
      </c>
      <c r="AI52" s="109">
        <f t="shared" si="34"/>
        <v>2.5683588220002412E-2</v>
      </c>
      <c r="AJ52" s="109">
        <f t="shared" si="35"/>
        <v>8.7666942563184721E-4</v>
      </c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</row>
    <row r="53" spans="1:78" ht="24.95" customHeight="1" outlineLevel="1" x14ac:dyDescent="0.25">
      <c r="A53" s="390">
        <v>15</v>
      </c>
      <c r="B53" s="390"/>
      <c r="C53" s="424" t="s">
        <v>1680</v>
      </c>
      <c r="D53" s="494">
        <v>44872</v>
      </c>
      <c r="E53" s="260" t="s">
        <v>186</v>
      </c>
      <c r="F53" s="260" t="s">
        <v>1664</v>
      </c>
      <c r="G53" s="360" t="s">
        <v>1260</v>
      </c>
      <c r="H53" s="391"/>
      <c r="I53" s="391"/>
      <c r="J53" s="678"/>
      <c r="K53" s="350">
        <v>1762000</v>
      </c>
      <c r="L53" s="339"/>
      <c r="M53" s="392"/>
      <c r="N53" s="392"/>
      <c r="O53" s="28"/>
      <c r="P53" s="393"/>
      <c r="Q53" s="352"/>
      <c r="R53" s="261"/>
      <c r="S53" s="261"/>
      <c r="T53" s="261"/>
      <c r="U53" s="395">
        <f t="shared" si="36"/>
        <v>0</v>
      </c>
      <c r="V53" s="261"/>
      <c r="W53" s="261"/>
      <c r="X53" s="261"/>
      <c r="Y53" s="340">
        <f t="shared" si="37"/>
        <v>0</v>
      </c>
      <c r="Z53" s="261"/>
      <c r="AA53" s="261"/>
      <c r="AB53" s="261"/>
      <c r="AC53" s="340">
        <f t="shared" si="38"/>
        <v>0</v>
      </c>
      <c r="AD53" s="261"/>
      <c r="AE53" s="350">
        <v>1762000</v>
      </c>
      <c r="AF53" s="95"/>
      <c r="AG53" s="29">
        <f t="shared" si="32"/>
        <v>1762000</v>
      </c>
      <c r="AH53" s="29">
        <f t="shared" si="33"/>
        <v>1762000</v>
      </c>
      <c r="AI53" s="109">
        <f t="shared" si="34"/>
        <v>3.62035859549154E-2</v>
      </c>
      <c r="AJ53" s="109">
        <f t="shared" si="35"/>
        <v>1.2357532223706519E-3</v>
      </c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</row>
    <row r="54" spans="1:78" ht="24.95" customHeight="1" outlineLevel="1" x14ac:dyDescent="0.25">
      <c r="A54" s="390">
        <v>16</v>
      </c>
      <c r="B54" s="390"/>
      <c r="C54" s="424" t="s">
        <v>1681</v>
      </c>
      <c r="D54" s="494">
        <v>44867</v>
      </c>
      <c r="E54" s="260" t="s">
        <v>178</v>
      </c>
      <c r="F54" s="260" t="s">
        <v>1664</v>
      </c>
      <c r="G54" s="360" t="s">
        <v>1260</v>
      </c>
      <c r="H54" s="391"/>
      <c r="I54" s="391"/>
      <c r="J54" s="678"/>
      <c r="K54" s="350">
        <v>1250000</v>
      </c>
      <c r="L54" s="339"/>
      <c r="M54" s="392"/>
      <c r="N54" s="392"/>
      <c r="O54" s="28"/>
      <c r="P54" s="393"/>
      <c r="Q54" s="352"/>
      <c r="R54" s="261"/>
      <c r="S54" s="261"/>
      <c r="T54" s="261"/>
      <c r="U54" s="395">
        <f t="shared" si="36"/>
        <v>0</v>
      </c>
      <c r="V54" s="261"/>
      <c r="W54" s="261"/>
      <c r="X54" s="261"/>
      <c r="Y54" s="340">
        <f t="shared" si="37"/>
        <v>0</v>
      </c>
      <c r="Z54" s="261"/>
      <c r="AA54" s="261"/>
      <c r="AB54" s="261"/>
      <c r="AC54" s="340">
        <f t="shared" si="38"/>
        <v>0</v>
      </c>
      <c r="AD54" s="261"/>
      <c r="AE54" s="350">
        <v>1250000</v>
      </c>
      <c r="AF54" s="95"/>
      <c r="AG54" s="29">
        <f t="shared" si="32"/>
        <v>1250000</v>
      </c>
      <c r="AH54" s="29">
        <f t="shared" si="33"/>
        <v>1250000</v>
      </c>
      <c r="AI54" s="109">
        <f t="shared" si="34"/>
        <v>2.5683588220002412E-2</v>
      </c>
      <c r="AJ54" s="109">
        <f t="shared" si="35"/>
        <v>8.7666942563184721E-4</v>
      </c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</row>
    <row r="55" spans="1:78" ht="24.95" customHeight="1" outlineLevel="1" x14ac:dyDescent="0.25">
      <c r="A55" s="390">
        <v>17</v>
      </c>
      <c r="B55" s="390"/>
      <c r="C55" s="424" t="s">
        <v>691</v>
      </c>
      <c r="D55" s="494">
        <v>44880</v>
      </c>
      <c r="E55" s="260" t="s">
        <v>196</v>
      </c>
      <c r="F55" s="260" t="s">
        <v>1664</v>
      </c>
      <c r="G55" s="360" t="s">
        <v>1260</v>
      </c>
      <c r="H55" s="391"/>
      <c r="I55" s="391"/>
      <c r="J55" s="678"/>
      <c r="K55" s="350">
        <v>1740000</v>
      </c>
      <c r="L55" s="339"/>
      <c r="M55" s="392"/>
      <c r="N55" s="392"/>
      <c r="O55" s="28"/>
      <c r="P55" s="393"/>
      <c r="Q55" s="352"/>
      <c r="R55" s="261"/>
      <c r="S55" s="261"/>
      <c r="T55" s="261"/>
      <c r="U55" s="395">
        <f t="shared" si="36"/>
        <v>0</v>
      </c>
      <c r="V55" s="261"/>
      <c r="W55" s="261"/>
      <c r="X55" s="261"/>
      <c r="Y55" s="340">
        <f t="shared" si="37"/>
        <v>0</v>
      </c>
      <c r="Z55" s="261"/>
      <c r="AA55" s="261"/>
      <c r="AB55" s="261"/>
      <c r="AC55" s="340">
        <f t="shared" si="38"/>
        <v>0</v>
      </c>
      <c r="AD55" s="261"/>
      <c r="AE55" s="350">
        <v>1740000</v>
      </c>
      <c r="AF55" s="95"/>
      <c r="AG55" s="29">
        <f t="shared" si="32"/>
        <v>1740000</v>
      </c>
      <c r="AH55" s="29">
        <f t="shared" si="33"/>
        <v>1740000</v>
      </c>
      <c r="AI55" s="109">
        <f t="shared" si="34"/>
        <v>3.575155480224336E-2</v>
      </c>
      <c r="AJ55" s="109">
        <f t="shared" si="35"/>
        <v>1.2203238404795312E-3</v>
      </c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</row>
    <row r="56" spans="1:78" s="233" customFormat="1" ht="12.75" customHeight="1" x14ac:dyDescent="0.25">
      <c r="A56" s="574" t="s">
        <v>53</v>
      </c>
      <c r="B56" s="579"/>
      <c r="C56" s="575"/>
      <c r="D56" s="575"/>
      <c r="E56" s="575"/>
      <c r="F56" s="575"/>
      <c r="G56" s="575"/>
      <c r="H56" s="575"/>
      <c r="I56" s="576"/>
      <c r="J56" s="222">
        <f>J38</f>
        <v>48669212</v>
      </c>
      <c r="K56" s="231">
        <f>SUM(K39:K55)</f>
        <v>46594147</v>
      </c>
      <c r="L56" s="530"/>
      <c r="M56" s="231">
        <f>SUM(M41:M41)</f>
        <v>0</v>
      </c>
      <c r="N56" s="231">
        <f>SUM(N41:N41)</f>
        <v>0</v>
      </c>
      <c r="O56" s="231">
        <f>SUM(O41:O41)</f>
        <v>0</v>
      </c>
      <c r="P56" s="249"/>
      <c r="Q56" s="539"/>
      <c r="R56" s="231">
        <f t="shared" ref="R56:AB56" si="39">SUM(R41:R41)</f>
        <v>0</v>
      </c>
      <c r="S56" s="231">
        <f t="shared" si="39"/>
        <v>0</v>
      </c>
      <c r="T56" s="231">
        <f t="shared" si="39"/>
        <v>0</v>
      </c>
      <c r="U56" s="231">
        <f>SUM(U39:U55)</f>
        <v>1062521</v>
      </c>
      <c r="V56" s="231">
        <f t="shared" si="39"/>
        <v>0</v>
      </c>
      <c r="W56" s="231">
        <f t="shared" si="39"/>
        <v>0</v>
      </c>
      <c r="X56" s="231">
        <f t="shared" si="39"/>
        <v>0</v>
      </c>
      <c r="Y56" s="231">
        <f>SUM(Y39:Y55)</f>
        <v>4029284</v>
      </c>
      <c r="Z56" s="231">
        <f t="shared" si="39"/>
        <v>0</v>
      </c>
      <c r="AA56" s="231">
        <f t="shared" si="39"/>
        <v>0</v>
      </c>
      <c r="AB56" s="231">
        <f t="shared" si="39"/>
        <v>0</v>
      </c>
      <c r="AC56" s="231">
        <f t="shared" ref="AC56:AH56" si="40">SUM(AC39:AC55)</f>
        <v>5880588</v>
      </c>
      <c r="AD56" s="231">
        <f t="shared" si="40"/>
        <v>1924660</v>
      </c>
      <c r="AE56" s="231">
        <f t="shared" si="40"/>
        <v>27599320</v>
      </c>
      <c r="AF56" s="231">
        <f t="shared" si="40"/>
        <v>4835681</v>
      </c>
      <c r="AG56" s="222">
        <f t="shared" si="40"/>
        <v>34359661</v>
      </c>
      <c r="AH56" s="222">
        <f t="shared" si="40"/>
        <v>45332054</v>
      </c>
      <c r="AI56" s="230">
        <f>IF(ISERROR(AH56/J56),0,AH56/J56)</f>
        <v>0.93143184648233057</v>
      </c>
      <c r="AJ56" s="230">
        <f>IF(ISERROR(AH56/$AH$389),0,AH56/$AH$389)</f>
        <v>3.1792980594313507E-2</v>
      </c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32"/>
      <c r="BZ56" s="232"/>
    </row>
    <row r="57" spans="1:78" ht="12.75" customHeight="1" x14ac:dyDescent="0.25">
      <c r="A57" s="696" t="s">
        <v>54</v>
      </c>
      <c r="B57" s="671"/>
      <c r="C57" s="671"/>
      <c r="D57" s="671"/>
      <c r="E57" s="672"/>
      <c r="F57" s="150"/>
      <c r="G57" s="151"/>
      <c r="H57" s="269"/>
      <c r="I57" s="269"/>
      <c r="J57" s="673">
        <v>103871000</v>
      </c>
      <c r="K57" s="7"/>
      <c r="L57" s="18"/>
      <c r="M57" s="19"/>
      <c r="N57" s="19"/>
      <c r="O57" s="263"/>
      <c r="P57" s="151"/>
      <c r="Q57" s="264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108"/>
      <c r="AJ57" s="108"/>
    </row>
    <row r="58" spans="1:78" ht="24.95" customHeight="1" outlineLevel="1" x14ac:dyDescent="0.25">
      <c r="A58" s="390">
        <v>1</v>
      </c>
      <c r="B58" s="390"/>
      <c r="C58" s="424"/>
      <c r="D58" s="391"/>
      <c r="E58" s="260"/>
      <c r="F58" s="260"/>
      <c r="G58" s="360"/>
      <c r="H58" s="391"/>
      <c r="I58" s="391"/>
      <c r="J58" s="678"/>
      <c r="K58" s="252">
        <f>39440000</f>
        <v>39440000</v>
      </c>
      <c r="L58" s="158" t="s">
        <v>126</v>
      </c>
      <c r="M58" s="28"/>
      <c r="N58" s="288"/>
      <c r="O58" s="261"/>
      <c r="P58" s="352"/>
      <c r="Q58" s="352"/>
      <c r="R58" s="95">
        <v>2175105</v>
      </c>
      <c r="S58" s="28">
        <v>3853573</v>
      </c>
      <c r="T58" s="28">
        <v>3183526</v>
      </c>
      <c r="U58" s="29">
        <f>SUM(R58:T58)</f>
        <v>9212204</v>
      </c>
      <c r="V58" s="28">
        <v>3301873</v>
      </c>
      <c r="W58" s="28">
        <v>3511487</v>
      </c>
      <c r="X58" s="28">
        <v>2971351</v>
      </c>
      <c r="Y58" s="29">
        <f>SUM(V58:X58)</f>
        <v>9784711</v>
      </c>
      <c r="Z58" s="28">
        <v>2706785</v>
      </c>
      <c r="AA58" s="28">
        <v>2428376</v>
      </c>
      <c r="AB58" s="28">
        <v>4307637</v>
      </c>
      <c r="AC58" s="29">
        <f>SUM(Z58:AB58)</f>
        <v>9442798</v>
      </c>
      <c r="AD58" s="28">
        <v>4245974</v>
      </c>
      <c r="AE58" s="28">
        <v>2442684</v>
      </c>
      <c r="AF58" s="28">
        <v>4311629</v>
      </c>
      <c r="AG58" s="29">
        <f>SUM(AD58:AF58)</f>
        <v>11000287</v>
      </c>
      <c r="AH58" s="29">
        <f t="shared" ref="AH58" si="41">SUM(U58,Y58,AC58,AG58)</f>
        <v>39440000</v>
      </c>
      <c r="AI58" s="109">
        <f>IF(ISERROR(AH58/$J$57),0,AH58/$J$57)</f>
        <v>0.37970174543424057</v>
      </c>
      <c r="AJ58" s="109">
        <f>IF(ISERROR(AH58/$AH$389),"-",AH58/$AH$389)</f>
        <v>2.7660673717536041E-2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</row>
    <row r="59" spans="1:78" ht="24.95" customHeight="1" outlineLevel="1" x14ac:dyDescent="0.25">
      <c r="A59" s="390">
        <v>2</v>
      </c>
      <c r="B59" s="390"/>
      <c r="C59" s="424" t="s">
        <v>1492</v>
      </c>
      <c r="D59" s="494">
        <v>44923</v>
      </c>
      <c r="E59" s="351" t="s">
        <v>822</v>
      </c>
      <c r="F59" s="260" t="s">
        <v>1664</v>
      </c>
      <c r="G59" s="360" t="s">
        <v>1260</v>
      </c>
      <c r="H59" s="391"/>
      <c r="I59" s="391"/>
      <c r="J59" s="678"/>
      <c r="K59" s="252">
        <v>3504000</v>
      </c>
      <c r="L59" s="158"/>
      <c r="M59" s="28"/>
      <c r="N59" s="288"/>
      <c r="O59" s="261"/>
      <c r="P59" s="352"/>
      <c r="Q59" s="352"/>
      <c r="R59" s="95"/>
      <c r="S59" s="28"/>
      <c r="T59" s="28"/>
      <c r="U59" s="29">
        <f t="shared" ref="U59:U89" si="42">SUM(R59:T59)</f>
        <v>0</v>
      </c>
      <c r="V59" s="28"/>
      <c r="W59" s="28"/>
      <c r="X59" s="28"/>
      <c r="Y59" s="29">
        <f t="shared" ref="Y59:Y89" si="43">SUM(V59:X59)</f>
        <v>0</v>
      </c>
      <c r="Z59" s="28"/>
      <c r="AA59" s="28"/>
      <c r="AB59" s="28"/>
      <c r="AC59" s="29">
        <f t="shared" ref="AC59:AC89" si="44">SUM(Z59:AB59)</f>
        <v>0</v>
      </c>
      <c r="AD59" s="28"/>
      <c r="AE59" s="28"/>
      <c r="AF59" s="252">
        <v>3504000</v>
      </c>
      <c r="AG59" s="29">
        <f t="shared" ref="AG59:AG89" si="45">SUM(AD59:AF59)</f>
        <v>3504000</v>
      </c>
      <c r="AH59" s="29">
        <f t="shared" ref="AH59:AH89" si="46">SUM(U59,Y59,AC59,AG59)</f>
        <v>3504000</v>
      </c>
      <c r="AI59" s="109">
        <f t="shared" ref="AI59:AI89" si="47">IF(ISERROR(AH59/$J$57),0,AH59/$J$57)</f>
        <v>3.3734151014238815E-2</v>
      </c>
      <c r="AJ59" s="109">
        <f t="shared" ref="AJ59:AJ89" si="48">IF(ISERROR(AH59/$AH$389),"-",AH59/$AH$389)</f>
        <v>2.4574797339311939E-3</v>
      </c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1:78" ht="24.95" customHeight="1" outlineLevel="1" x14ac:dyDescent="0.25">
      <c r="A60" s="390">
        <v>3</v>
      </c>
      <c r="B60" s="390"/>
      <c r="C60" s="424" t="s">
        <v>907</v>
      </c>
      <c r="D60" s="494">
        <v>44868</v>
      </c>
      <c r="E60" s="351" t="s">
        <v>206</v>
      </c>
      <c r="F60" s="260" t="s">
        <v>1664</v>
      </c>
      <c r="G60" s="360" t="s">
        <v>1260</v>
      </c>
      <c r="H60" s="391"/>
      <c r="I60" s="391"/>
      <c r="J60" s="678"/>
      <c r="K60" s="252">
        <v>1700000</v>
      </c>
      <c r="L60" s="158"/>
      <c r="M60" s="28"/>
      <c r="N60" s="288"/>
      <c r="O60" s="261"/>
      <c r="P60" s="352"/>
      <c r="Q60" s="352"/>
      <c r="R60" s="95"/>
      <c r="S60" s="28"/>
      <c r="T60" s="28"/>
      <c r="U60" s="29">
        <f t="shared" si="42"/>
        <v>0</v>
      </c>
      <c r="V60" s="28"/>
      <c r="W60" s="28"/>
      <c r="X60" s="28"/>
      <c r="Y60" s="29">
        <f t="shared" si="43"/>
        <v>0</v>
      </c>
      <c r="Z60" s="28"/>
      <c r="AA60" s="28"/>
      <c r="AB60" s="28"/>
      <c r="AC60" s="29">
        <f t="shared" si="44"/>
        <v>0</v>
      </c>
      <c r="AD60" s="28"/>
      <c r="AE60" s="28"/>
      <c r="AF60" s="252">
        <v>1700000</v>
      </c>
      <c r="AG60" s="29">
        <f t="shared" si="45"/>
        <v>1700000</v>
      </c>
      <c r="AH60" s="29">
        <f t="shared" si="46"/>
        <v>1700000</v>
      </c>
      <c r="AI60" s="109">
        <f t="shared" si="47"/>
        <v>1.6366454544579336E-2</v>
      </c>
      <c r="AJ60" s="109">
        <f t="shared" si="48"/>
        <v>1.1922704188593121E-3</v>
      </c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1:78" ht="24.95" customHeight="1" outlineLevel="1" x14ac:dyDescent="0.25">
      <c r="A61" s="390">
        <v>4</v>
      </c>
      <c r="B61" s="390"/>
      <c r="C61" s="424" t="s">
        <v>1682</v>
      </c>
      <c r="D61" s="494">
        <v>44868</v>
      </c>
      <c r="E61" s="351" t="s">
        <v>252</v>
      </c>
      <c r="F61" s="260" t="s">
        <v>1664</v>
      </c>
      <c r="G61" s="360" t="s">
        <v>1260</v>
      </c>
      <c r="H61" s="391"/>
      <c r="I61" s="391"/>
      <c r="J61" s="678"/>
      <c r="K61" s="252">
        <v>1700000</v>
      </c>
      <c r="L61" s="158"/>
      <c r="M61" s="28"/>
      <c r="N61" s="288"/>
      <c r="O61" s="261"/>
      <c r="P61" s="352"/>
      <c r="Q61" s="352"/>
      <c r="R61" s="95"/>
      <c r="S61" s="28"/>
      <c r="T61" s="28"/>
      <c r="U61" s="29">
        <f t="shared" si="42"/>
        <v>0</v>
      </c>
      <c r="V61" s="28"/>
      <c r="W61" s="28"/>
      <c r="X61" s="28"/>
      <c r="Y61" s="29">
        <f t="shared" si="43"/>
        <v>0</v>
      </c>
      <c r="Z61" s="28"/>
      <c r="AA61" s="28"/>
      <c r="AB61" s="28"/>
      <c r="AC61" s="29">
        <f t="shared" si="44"/>
        <v>0</v>
      </c>
      <c r="AD61" s="28"/>
      <c r="AE61" s="28"/>
      <c r="AF61" s="252">
        <v>1700000</v>
      </c>
      <c r="AG61" s="29">
        <f t="shared" si="45"/>
        <v>1700000</v>
      </c>
      <c r="AH61" s="29">
        <f t="shared" si="46"/>
        <v>1700000</v>
      </c>
      <c r="AI61" s="109">
        <f t="shared" si="47"/>
        <v>1.6366454544579336E-2</v>
      </c>
      <c r="AJ61" s="109">
        <f t="shared" si="48"/>
        <v>1.1922704188593121E-3</v>
      </c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1:78" ht="24.95" customHeight="1" outlineLevel="1" x14ac:dyDescent="0.25">
      <c r="A62" s="390">
        <v>5</v>
      </c>
      <c r="B62" s="390"/>
      <c r="C62" s="424" t="s">
        <v>583</v>
      </c>
      <c r="D62" s="494">
        <v>44868</v>
      </c>
      <c r="E62" s="351" t="s">
        <v>270</v>
      </c>
      <c r="F62" s="260" t="s">
        <v>1664</v>
      </c>
      <c r="G62" s="360" t="s">
        <v>1260</v>
      </c>
      <c r="H62" s="391"/>
      <c r="I62" s="391"/>
      <c r="J62" s="678"/>
      <c r="K62" s="252">
        <v>1700000</v>
      </c>
      <c r="L62" s="158"/>
      <c r="M62" s="28"/>
      <c r="N62" s="288"/>
      <c r="O62" s="261"/>
      <c r="P62" s="352"/>
      <c r="Q62" s="352"/>
      <c r="R62" s="95"/>
      <c r="S62" s="28"/>
      <c r="T62" s="28"/>
      <c r="U62" s="29">
        <f t="shared" si="42"/>
        <v>0</v>
      </c>
      <c r="V62" s="28"/>
      <c r="W62" s="28"/>
      <c r="X62" s="28"/>
      <c r="Y62" s="29">
        <f t="shared" si="43"/>
        <v>0</v>
      </c>
      <c r="Z62" s="28"/>
      <c r="AA62" s="28"/>
      <c r="AB62" s="28"/>
      <c r="AC62" s="29">
        <f t="shared" si="44"/>
        <v>0</v>
      </c>
      <c r="AD62" s="28"/>
      <c r="AE62" s="28"/>
      <c r="AF62" s="252">
        <v>1700000</v>
      </c>
      <c r="AG62" s="29">
        <f t="shared" si="45"/>
        <v>1700000</v>
      </c>
      <c r="AH62" s="29">
        <f t="shared" si="46"/>
        <v>1700000</v>
      </c>
      <c r="AI62" s="109">
        <f t="shared" si="47"/>
        <v>1.6366454544579336E-2</v>
      </c>
      <c r="AJ62" s="109">
        <f t="shared" si="48"/>
        <v>1.1922704188593121E-3</v>
      </c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</row>
    <row r="63" spans="1:78" ht="24.95" customHeight="1" outlineLevel="1" x14ac:dyDescent="0.25">
      <c r="A63" s="390">
        <v>6</v>
      </c>
      <c r="B63" s="390"/>
      <c r="C63" s="424" t="s">
        <v>904</v>
      </c>
      <c r="D63" s="494">
        <v>44868</v>
      </c>
      <c r="E63" s="351" t="s">
        <v>262</v>
      </c>
      <c r="F63" s="260" t="s">
        <v>1664</v>
      </c>
      <c r="G63" s="360" t="s">
        <v>1260</v>
      </c>
      <c r="H63" s="391"/>
      <c r="I63" s="391"/>
      <c r="J63" s="678"/>
      <c r="K63" s="252">
        <v>1250000</v>
      </c>
      <c r="L63" s="158"/>
      <c r="M63" s="28"/>
      <c r="N63" s="288"/>
      <c r="O63" s="261"/>
      <c r="P63" s="352"/>
      <c r="Q63" s="352"/>
      <c r="R63" s="95"/>
      <c r="S63" s="28"/>
      <c r="T63" s="28"/>
      <c r="U63" s="29">
        <f t="shared" si="42"/>
        <v>0</v>
      </c>
      <c r="V63" s="28"/>
      <c r="W63" s="28"/>
      <c r="X63" s="28"/>
      <c r="Y63" s="29">
        <f t="shared" si="43"/>
        <v>0</v>
      </c>
      <c r="Z63" s="28"/>
      <c r="AA63" s="28"/>
      <c r="AB63" s="28"/>
      <c r="AC63" s="29">
        <f t="shared" si="44"/>
        <v>0</v>
      </c>
      <c r="AD63" s="28"/>
      <c r="AE63" s="28"/>
      <c r="AF63" s="252">
        <v>1250000</v>
      </c>
      <c r="AG63" s="29">
        <f t="shared" si="45"/>
        <v>1250000</v>
      </c>
      <c r="AH63" s="29">
        <f t="shared" si="46"/>
        <v>1250000</v>
      </c>
      <c r="AI63" s="109">
        <f t="shared" si="47"/>
        <v>1.2034157753367157E-2</v>
      </c>
      <c r="AJ63" s="109">
        <f t="shared" si="48"/>
        <v>8.7666942563184721E-4</v>
      </c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</row>
    <row r="64" spans="1:78" ht="24.95" customHeight="1" outlineLevel="1" x14ac:dyDescent="0.25">
      <c r="A64" s="390">
        <v>7</v>
      </c>
      <c r="B64" s="390"/>
      <c r="C64" s="424" t="s">
        <v>900</v>
      </c>
      <c r="D64" s="494">
        <v>44873</v>
      </c>
      <c r="E64" s="351" t="s">
        <v>212</v>
      </c>
      <c r="F64" s="260" t="s">
        <v>1664</v>
      </c>
      <c r="G64" s="360" t="s">
        <v>1260</v>
      </c>
      <c r="H64" s="391"/>
      <c r="I64" s="391"/>
      <c r="J64" s="678"/>
      <c r="K64" s="252">
        <v>1250000</v>
      </c>
      <c r="L64" s="158"/>
      <c r="M64" s="28"/>
      <c r="N64" s="288"/>
      <c r="O64" s="261"/>
      <c r="P64" s="352"/>
      <c r="Q64" s="352"/>
      <c r="R64" s="95"/>
      <c r="S64" s="28"/>
      <c r="T64" s="28"/>
      <c r="U64" s="29">
        <f t="shared" si="42"/>
        <v>0</v>
      </c>
      <c r="V64" s="28"/>
      <c r="W64" s="28"/>
      <c r="X64" s="28"/>
      <c r="Y64" s="29">
        <f t="shared" si="43"/>
        <v>0</v>
      </c>
      <c r="Z64" s="28"/>
      <c r="AA64" s="28"/>
      <c r="AB64" s="28"/>
      <c r="AC64" s="29">
        <f t="shared" si="44"/>
        <v>0</v>
      </c>
      <c r="AD64" s="28"/>
      <c r="AE64" s="28"/>
      <c r="AF64" s="252">
        <v>1250000</v>
      </c>
      <c r="AG64" s="29">
        <f t="shared" si="45"/>
        <v>1250000</v>
      </c>
      <c r="AH64" s="29">
        <f t="shared" si="46"/>
        <v>1250000</v>
      </c>
      <c r="AI64" s="109">
        <f t="shared" si="47"/>
        <v>1.2034157753367157E-2</v>
      </c>
      <c r="AJ64" s="109">
        <f t="shared" si="48"/>
        <v>8.7666942563184721E-4</v>
      </c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</row>
    <row r="65" spans="1:78" ht="24.95" customHeight="1" outlineLevel="1" x14ac:dyDescent="0.25">
      <c r="A65" s="390">
        <v>8</v>
      </c>
      <c r="B65" s="390"/>
      <c r="C65" s="424" t="s">
        <v>1683</v>
      </c>
      <c r="D65" s="494">
        <v>44868</v>
      </c>
      <c r="E65" s="351" t="s">
        <v>264</v>
      </c>
      <c r="F65" s="260" t="s">
        <v>1664</v>
      </c>
      <c r="G65" s="360" t="s">
        <v>1260</v>
      </c>
      <c r="H65" s="391"/>
      <c r="I65" s="391"/>
      <c r="J65" s="678"/>
      <c r="K65" s="252">
        <v>8760000</v>
      </c>
      <c r="L65" s="158"/>
      <c r="M65" s="28"/>
      <c r="N65" s="288"/>
      <c r="O65" s="261"/>
      <c r="P65" s="352"/>
      <c r="Q65" s="352"/>
      <c r="R65" s="95"/>
      <c r="S65" s="28"/>
      <c r="T65" s="28"/>
      <c r="U65" s="29">
        <f t="shared" si="42"/>
        <v>0</v>
      </c>
      <c r="V65" s="28"/>
      <c r="W65" s="28"/>
      <c r="X65" s="28"/>
      <c r="Y65" s="29">
        <f t="shared" si="43"/>
        <v>0</v>
      </c>
      <c r="Z65" s="28"/>
      <c r="AA65" s="28"/>
      <c r="AB65" s="28"/>
      <c r="AC65" s="29">
        <f t="shared" si="44"/>
        <v>0</v>
      </c>
      <c r="AD65" s="28"/>
      <c r="AE65" s="28"/>
      <c r="AF65" s="252">
        <v>8760000</v>
      </c>
      <c r="AG65" s="29">
        <f t="shared" si="45"/>
        <v>8760000</v>
      </c>
      <c r="AH65" s="29">
        <f t="shared" si="46"/>
        <v>8760000</v>
      </c>
      <c r="AI65" s="109">
        <f t="shared" si="47"/>
        <v>8.4335377535597042E-2</v>
      </c>
      <c r="AJ65" s="109">
        <f t="shared" si="48"/>
        <v>6.1436993348279846E-3</v>
      </c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</row>
    <row r="66" spans="1:78" ht="24.95" customHeight="1" outlineLevel="1" x14ac:dyDescent="0.25">
      <c r="A66" s="390">
        <v>9</v>
      </c>
      <c r="B66" s="390"/>
      <c r="C66" s="424" t="s">
        <v>901</v>
      </c>
      <c r="D66" s="494">
        <v>44873</v>
      </c>
      <c r="E66" s="351" t="s">
        <v>242</v>
      </c>
      <c r="F66" s="260" t="s">
        <v>1664</v>
      </c>
      <c r="G66" s="360" t="s">
        <v>1260</v>
      </c>
      <c r="H66" s="391"/>
      <c r="I66" s="391"/>
      <c r="J66" s="678"/>
      <c r="K66" s="252">
        <v>1725000</v>
      </c>
      <c r="L66" s="158"/>
      <c r="M66" s="28"/>
      <c r="N66" s="288"/>
      <c r="O66" s="261"/>
      <c r="P66" s="352"/>
      <c r="Q66" s="352"/>
      <c r="R66" s="95"/>
      <c r="S66" s="28"/>
      <c r="T66" s="28"/>
      <c r="U66" s="29">
        <f t="shared" si="42"/>
        <v>0</v>
      </c>
      <c r="V66" s="28"/>
      <c r="W66" s="28"/>
      <c r="X66" s="28"/>
      <c r="Y66" s="29">
        <f t="shared" si="43"/>
        <v>0</v>
      </c>
      <c r="Z66" s="28"/>
      <c r="AA66" s="28"/>
      <c r="AB66" s="28"/>
      <c r="AC66" s="29">
        <f t="shared" si="44"/>
        <v>0</v>
      </c>
      <c r="AD66" s="28"/>
      <c r="AE66" s="28"/>
      <c r="AF66" s="252">
        <v>1725000</v>
      </c>
      <c r="AG66" s="29">
        <f t="shared" si="45"/>
        <v>1725000</v>
      </c>
      <c r="AH66" s="29">
        <f t="shared" si="46"/>
        <v>1725000</v>
      </c>
      <c r="AI66" s="109">
        <f t="shared" si="47"/>
        <v>1.6607137699646678E-2</v>
      </c>
      <c r="AJ66" s="109">
        <f t="shared" si="48"/>
        <v>1.2098038073719492E-3</v>
      </c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</row>
    <row r="67" spans="1:78" ht="24.95" customHeight="1" outlineLevel="1" x14ac:dyDescent="0.25">
      <c r="A67" s="390">
        <v>10</v>
      </c>
      <c r="B67" s="390"/>
      <c r="C67" s="424" t="s">
        <v>894</v>
      </c>
      <c r="D67" s="494">
        <v>44876</v>
      </c>
      <c r="E67" s="351" t="s">
        <v>852</v>
      </c>
      <c r="F67" s="260" t="s">
        <v>1664</v>
      </c>
      <c r="G67" s="360" t="s">
        <v>1260</v>
      </c>
      <c r="H67" s="391"/>
      <c r="I67" s="391"/>
      <c r="J67" s="678"/>
      <c r="K67" s="252">
        <v>1700000</v>
      </c>
      <c r="L67" s="158"/>
      <c r="M67" s="28"/>
      <c r="N67" s="288"/>
      <c r="O67" s="261"/>
      <c r="P67" s="352"/>
      <c r="Q67" s="352"/>
      <c r="R67" s="95"/>
      <c r="S67" s="28"/>
      <c r="T67" s="28"/>
      <c r="U67" s="29">
        <f t="shared" si="42"/>
        <v>0</v>
      </c>
      <c r="V67" s="28"/>
      <c r="W67" s="28"/>
      <c r="X67" s="28"/>
      <c r="Y67" s="29">
        <f t="shared" si="43"/>
        <v>0</v>
      </c>
      <c r="Z67" s="28"/>
      <c r="AA67" s="28"/>
      <c r="AB67" s="28"/>
      <c r="AC67" s="29">
        <f t="shared" si="44"/>
        <v>0</v>
      </c>
      <c r="AD67" s="28"/>
      <c r="AE67" s="28"/>
      <c r="AF67" s="252">
        <v>1700000</v>
      </c>
      <c r="AG67" s="29">
        <f t="shared" si="45"/>
        <v>1700000</v>
      </c>
      <c r="AH67" s="29">
        <f t="shared" si="46"/>
        <v>1700000</v>
      </c>
      <c r="AI67" s="109">
        <f t="shared" si="47"/>
        <v>1.6366454544579336E-2</v>
      </c>
      <c r="AJ67" s="109">
        <f t="shared" si="48"/>
        <v>1.1922704188593121E-3</v>
      </c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</row>
    <row r="68" spans="1:78" ht="24.95" customHeight="1" outlineLevel="1" x14ac:dyDescent="0.25">
      <c r="A68" s="390">
        <v>11</v>
      </c>
      <c r="B68" s="390"/>
      <c r="C68" s="424" t="s">
        <v>1684</v>
      </c>
      <c r="D68" s="494">
        <v>44868</v>
      </c>
      <c r="E68" s="351" t="s">
        <v>226</v>
      </c>
      <c r="F68" s="260" t="s">
        <v>1664</v>
      </c>
      <c r="G68" s="360" t="s">
        <v>1260</v>
      </c>
      <c r="H68" s="391"/>
      <c r="I68" s="391"/>
      <c r="J68" s="678"/>
      <c r="K68" s="252">
        <v>1250000</v>
      </c>
      <c r="L68" s="158"/>
      <c r="M68" s="28"/>
      <c r="N68" s="288"/>
      <c r="O68" s="261"/>
      <c r="P68" s="352"/>
      <c r="Q68" s="352"/>
      <c r="R68" s="95"/>
      <c r="S68" s="28"/>
      <c r="T68" s="28"/>
      <c r="U68" s="29">
        <f t="shared" si="42"/>
        <v>0</v>
      </c>
      <c r="V68" s="28"/>
      <c r="W68" s="28"/>
      <c r="X68" s="28"/>
      <c r="Y68" s="29">
        <f t="shared" si="43"/>
        <v>0</v>
      </c>
      <c r="Z68" s="28"/>
      <c r="AA68" s="28"/>
      <c r="AB68" s="28"/>
      <c r="AC68" s="29">
        <f t="shared" si="44"/>
        <v>0</v>
      </c>
      <c r="AD68" s="28"/>
      <c r="AE68" s="28"/>
      <c r="AF68" s="252">
        <v>1250000</v>
      </c>
      <c r="AG68" s="29">
        <f t="shared" si="45"/>
        <v>1250000</v>
      </c>
      <c r="AH68" s="29">
        <f t="shared" si="46"/>
        <v>1250000</v>
      </c>
      <c r="AI68" s="109">
        <f t="shared" si="47"/>
        <v>1.2034157753367157E-2</v>
      </c>
      <c r="AJ68" s="109">
        <f t="shared" si="48"/>
        <v>8.7666942563184721E-4</v>
      </c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</row>
    <row r="69" spans="1:78" ht="24.95" customHeight="1" outlineLevel="1" x14ac:dyDescent="0.25">
      <c r="A69" s="390">
        <v>12</v>
      </c>
      <c r="B69" s="390"/>
      <c r="C69" s="424" t="s">
        <v>906</v>
      </c>
      <c r="D69" s="494">
        <v>44867</v>
      </c>
      <c r="E69" s="351" t="s">
        <v>266</v>
      </c>
      <c r="F69" s="260" t="s">
        <v>1664</v>
      </c>
      <c r="G69" s="360" t="s">
        <v>1260</v>
      </c>
      <c r="H69" s="391"/>
      <c r="I69" s="391"/>
      <c r="J69" s="678"/>
      <c r="K69" s="252">
        <v>1250000</v>
      </c>
      <c r="L69" s="158"/>
      <c r="M69" s="28"/>
      <c r="N69" s="288"/>
      <c r="O69" s="261"/>
      <c r="P69" s="352"/>
      <c r="Q69" s="352"/>
      <c r="R69" s="95"/>
      <c r="S69" s="28"/>
      <c r="T69" s="28"/>
      <c r="U69" s="29">
        <f t="shared" si="42"/>
        <v>0</v>
      </c>
      <c r="V69" s="28"/>
      <c r="W69" s="28"/>
      <c r="X69" s="28"/>
      <c r="Y69" s="29">
        <f t="shared" si="43"/>
        <v>0</v>
      </c>
      <c r="Z69" s="28"/>
      <c r="AA69" s="28"/>
      <c r="AB69" s="28"/>
      <c r="AC69" s="29">
        <f t="shared" si="44"/>
        <v>0</v>
      </c>
      <c r="AD69" s="28"/>
      <c r="AE69" s="28"/>
      <c r="AF69" s="252">
        <v>1250000</v>
      </c>
      <c r="AG69" s="29">
        <f t="shared" si="45"/>
        <v>1250000</v>
      </c>
      <c r="AH69" s="29">
        <f t="shared" si="46"/>
        <v>1250000</v>
      </c>
      <c r="AI69" s="109">
        <f t="shared" si="47"/>
        <v>1.2034157753367157E-2</v>
      </c>
      <c r="AJ69" s="109">
        <f t="shared" si="48"/>
        <v>8.7666942563184721E-4</v>
      </c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</row>
    <row r="70" spans="1:78" ht="24.95" customHeight="1" outlineLevel="1" x14ac:dyDescent="0.25">
      <c r="A70" s="390">
        <v>13</v>
      </c>
      <c r="B70" s="390"/>
      <c r="C70" s="424" t="s">
        <v>895</v>
      </c>
      <c r="D70" s="494">
        <v>44876</v>
      </c>
      <c r="E70" s="351" t="s">
        <v>254</v>
      </c>
      <c r="F70" s="260" t="s">
        <v>1664</v>
      </c>
      <c r="G70" s="360" t="s">
        <v>1260</v>
      </c>
      <c r="H70" s="391"/>
      <c r="I70" s="391"/>
      <c r="J70" s="678"/>
      <c r="K70" s="252">
        <v>1725000</v>
      </c>
      <c r="L70" s="158"/>
      <c r="M70" s="28"/>
      <c r="N70" s="288"/>
      <c r="O70" s="261"/>
      <c r="P70" s="352"/>
      <c r="Q70" s="352"/>
      <c r="R70" s="95"/>
      <c r="S70" s="28"/>
      <c r="T70" s="28"/>
      <c r="U70" s="29">
        <f t="shared" si="42"/>
        <v>0</v>
      </c>
      <c r="V70" s="28"/>
      <c r="W70" s="28"/>
      <c r="X70" s="28"/>
      <c r="Y70" s="29">
        <f t="shared" si="43"/>
        <v>0</v>
      </c>
      <c r="Z70" s="28"/>
      <c r="AA70" s="28"/>
      <c r="AB70" s="28"/>
      <c r="AC70" s="29">
        <f t="shared" si="44"/>
        <v>0</v>
      </c>
      <c r="AD70" s="28"/>
      <c r="AE70" s="28"/>
      <c r="AF70" s="252">
        <v>1725000</v>
      </c>
      <c r="AG70" s="29">
        <f t="shared" si="45"/>
        <v>1725000</v>
      </c>
      <c r="AH70" s="29">
        <f t="shared" si="46"/>
        <v>1725000</v>
      </c>
      <c r="AI70" s="109">
        <f t="shared" si="47"/>
        <v>1.6607137699646678E-2</v>
      </c>
      <c r="AJ70" s="109">
        <f t="shared" si="48"/>
        <v>1.2098038073719492E-3</v>
      </c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</row>
    <row r="71" spans="1:78" ht="24.95" customHeight="1" outlineLevel="1" x14ac:dyDescent="0.25">
      <c r="A71" s="390">
        <v>14</v>
      </c>
      <c r="B71" s="390"/>
      <c r="C71" s="424" t="s">
        <v>927</v>
      </c>
      <c r="D71" s="494">
        <v>44868</v>
      </c>
      <c r="E71" s="351" t="s">
        <v>258</v>
      </c>
      <c r="F71" s="260" t="s">
        <v>1664</v>
      </c>
      <c r="G71" s="360" t="s">
        <v>1260</v>
      </c>
      <c r="H71" s="391"/>
      <c r="I71" s="391"/>
      <c r="J71" s="678"/>
      <c r="K71" s="252">
        <v>1725000</v>
      </c>
      <c r="L71" s="158"/>
      <c r="M71" s="28"/>
      <c r="N71" s="288"/>
      <c r="O71" s="261"/>
      <c r="P71" s="352"/>
      <c r="Q71" s="352"/>
      <c r="R71" s="95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>SUM(Z71:AB71)</f>
        <v>0</v>
      </c>
      <c r="AD71" s="28"/>
      <c r="AE71" s="28"/>
      <c r="AF71" s="252">
        <v>1725000</v>
      </c>
      <c r="AG71" s="29">
        <f t="shared" si="45"/>
        <v>1725000</v>
      </c>
      <c r="AH71" s="29">
        <f t="shared" si="46"/>
        <v>1725000</v>
      </c>
      <c r="AI71" s="109">
        <f t="shared" si="47"/>
        <v>1.6607137699646678E-2</v>
      </c>
      <c r="AJ71" s="109">
        <f t="shared" si="48"/>
        <v>1.2098038073719492E-3</v>
      </c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</row>
    <row r="72" spans="1:78" ht="24.95" customHeight="1" outlineLevel="1" x14ac:dyDescent="0.25">
      <c r="A72" s="390">
        <v>15</v>
      </c>
      <c r="B72" s="390"/>
      <c r="C72" s="424" t="s">
        <v>893</v>
      </c>
      <c r="D72" s="494">
        <v>44876</v>
      </c>
      <c r="E72" s="351" t="s">
        <v>841</v>
      </c>
      <c r="F72" s="260" t="s">
        <v>1664</v>
      </c>
      <c r="G72" s="360" t="s">
        <v>1260</v>
      </c>
      <c r="H72" s="391"/>
      <c r="I72" s="391"/>
      <c r="J72" s="678"/>
      <c r="K72" s="252">
        <v>1700000</v>
      </c>
      <c r="L72" s="158"/>
      <c r="M72" s="28"/>
      <c r="N72" s="288"/>
      <c r="O72" s="261"/>
      <c r="P72" s="352"/>
      <c r="Q72" s="352"/>
      <c r="R72" s="95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52">
        <v>1700000</v>
      </c>
      <c r="AG72" s="29">
        <f t="shared" si="45"/>
        <v>1700000</v>
      </c>
      <c r="AH72" s="29">
        <f t="shared" si="46"/>
        <v>1700000</v>
      </c>
      <c r="AI72" s="109">
        <f t="shared" si="47"/>
        <v>1.6366454544579336E-2</v>
      </c>
      <c r="AJ72" s="109">
        <f t="shared" si="48"/>
        <v>1.1922704188593121E-3</v>
      </c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</row>
    <row r="73" spans="1:78" ht="24.95" customHeight="1" outlineLevel="1" x14ac:dyDescent="0.25">
      <c r="A73" s="390">
        <v>16</v>
      </c>
      <c r="B73" s="390"/>
      <c r="C73" s="424" t="s">
        <v>1685</v>
      </c>
      <c r="D73" s="494">
        <v>44868</v>
      </c>
      <c r="E73" s="351" t="s">
        <v>234</v>
      </c>
      <c r="F73" s="260" t="s">
        <v>1664</v>
      </c>
      <c r="G73" s="360" t="s">
        <v>1260</v>
      </c>
      <c r="H73" s="391"/>
      <c r="I73" s="391"/>
      <c r="J73" s="678"/>
      <c r="K73" s="252">
        <v>1250000</v>
      </c>
      <c r="L73" s="158"/>
      <c r="M73" s="28"/>
      <c r="N73" s="288"/>
      <c r="O73" s="261"/>
      <c r="P73" s="352"/>
      <c r="Q73" s="352"/>
      <c r="R73" s="95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52">
        <v>1250000</v>
      </c>
      <c r="AG73" s="29">
        <f t="shared" si="45"/>
        <v>1250000</v>
      </c>
      <c r="AH73" s="29">
        <f t="shared" si="46"/>
        <v>1250000</v>
      </c>
      <c r="AI73" s="109">
        <f t="shared" si="47"/>
        <v>1.2034157753367157E-2</v>
      </c>
      <c r="AJ73" s="109">
        <f t="shared" si="48"/>
        <v>8.7666942563184721E-4</v>
      </c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</row>
    <row r="74" spans="1:78" ht="24.95" customHeight="1" outlineLevel="1" x14ac:dyDescent="0.25">
      <c r="A74" s="390">
        <v>17</v>
      </c>
      <c r="B74" s="390"/>
      <c r="C74" s="424" t="s">
        <v>776</v>
      </c>
      <c r="D74" s="494">
        <v>44868</v>
      </c>
      <c r="E74" s="351" t="s">
        <v>230</v>
      </c>
      <c r="F74" s="260" t="s">
        <v>1664</v>
      </c>
      <c r="G74" s="360" t="s">
        <v>1260</v>
      </c>
      <c r="H74" s="391"/>
      <c r="I74" s="391"/>
      <c r="J74" s="678"/>
      <c r="K74" s="252">
        <v>1700000</v>
      </c>
      <c r="L74" s="158"/>
      <c r="M74" s="28"/>
      <c r="N74" s="288"/>
      <c r="O74" s="261"/>
      <c r="P74" s="352"/>
      <c r="Q74" s="352"/>
      <c r="R74" s="95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52">
        <v>1700000</v>
      </c>
      <c r="AG74" s="29">
        <f t="shared" si="45"/>
        <v>1700000</v>
      </c>
      <c r="AH74" s="29">
        <f t="shared" si="46"/>
        <v>1700000</v>
      </c>
      <c r="AI74" s="109">
        <f t="shared" si="47"/>
        <v>1.6366454544579336E-2</v>
      </c>
      <c r="AJ74" s="109">
        <f t="shared" si="48"/>
        <v>1.1922704188593121E-3</v>
      </c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</row>
    <row r="75" spans="1:78" ht="24.95" customHeight="1" outlineLevel="1" x14ac:dyDescent="0.25">
      <c r="A75" s="390">
        <v>18</v>
      </c>
      <c r="B75" s="390"/>
      <c r="C75" s="424" t="s">
        <v>1686</v>
      </c>
      <c r="D75" s="494">
        <v>44868</v>
      </c>
      <c r="E75" s="351" t="s">
        <v>240</v>
      </c>
      <c r="F75" s="260" t="s">
        <v>1664</v>
      </c>
      <c r="G75" s="360" t="s">
        <v>1260</v>
      </c>
      <c r="H75" s="391"/>
      <c r="I75" s="391"/>
      <c r="J75" s="678"/>
      <c r="K75" s="252">
        <v>1250000</v>
      </c>
      <c r="L75" s="158"/>
      <c r="M75" s="28"/>
      <c r="N75" s="288"/>
      <c r="O75" s="261"/>
      <c r="P75" s="352"/>
      <c r="Q75" s="352"/>
      <c r="R75" s="95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52">
        <v>1250000</v>
      </c>
      <c r="AG75" s="29">
        <f t="shared" si="45"/>
        <v>1250000</v>
      </c>
      <c r="AH75" s="29">
        <f t="shared" si="46"/>
        <v>1250000</v>
      </c>
      <c r="AI75" s="109">
        <f t="shared" si="47"/>
        <v>1.2034157753367157E-2</v>
      </c>
      <c r="AJ75" s="109">
        <f t="shared" si="48"/>
        <v>8.7666942563184721E-4</v>
      </c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</row>
    <row r="76" spans="1:78" ht="24.95" customHeight="1" outlineLevel="1" x14ac:dyDescent="0.25">
      <c r="A76" s="390">
        <v>19</v>
      </c>
      <c r="B76" s="390"/>
      <c r="C76" s="424" t="s">
        <v>1132</v>
      </c>
      <c r="D76" s="494">
        <v>44882</v>
      </c>
      <c r="E76" s="351" t="s">
        <v>250</v>
      </c>
      <c r="F76" s="260" t="s">
        <v>1664</v>
      </c>
      <c r="G76" s="360" t="s">
        <v>1260</v>
      </c>
      <c r="H76" s="391"/>
      <c r="I76" s="391"/>
      <c r="J76" s="678"/>
      <c r="K76" s="252">
        <v>1700000</v>
      </c>
      <c r="L76" s="158"/>
      <c r="M76" s="28"/>
      <c r="N76" s="288"/>
      <c r="O76" s="261"/>
      <c r="P76" s="352"/>
      <c r="Q76" s="352"/>
      <c r="R76" s="95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52">
        <v>1700000</v>
      </c>
      <c r="AG76" s="29">
        <f t="shared" si="45"/>
        <v>1700000</v>
      </c>
      <c r="AH76" s="29">
        <f t="shared" si="46"/>
        <v>1700000</v>
      </c>
      <c r="AI76" s="109">
        <f t="shared" si="47"/>
        <v>1.6366454544579336E-2</v>
      </c>
      <c r="AJ76" s="109">
        <f t="shared" si="48"/>
        <v>1.1922704188593121E-3</v>
      </c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</row>
    <row r="77" spans="1:78" ht="24.95" customHeight="1" outlineLevel="1" x14ac:dyDescent="0.25">
      <c r="A77" s="390">
        <v>20</v>
      </c>
      <c r="B77" s="390"/>
      <c r="C77" s="424" t="s">
        <v>909</v>
      </c>
      <c r="D77" s="494">
        <v>44868</v>
      </c>
      <c r="E77" s="351" t="s">
        <v>256</v>
      </c>
      <c r="F77" s="260" t="s">
        <v>1664</v>
      </c>
      <c r="G77" s="360" t="s">
        <v>1260</v>
      </c>
      <c r="H77" s="391"/>
      <c r="I77" s="391"/>
      <c r="J77" s="678"/>
      <c r="K77" s="252">
        <v>1250000</v>
      </c>
      <c r="L77" s="158"/>
      <c r="M77" s="28"/>
      <c r="N77" s="288"/>
      <c r="O77" s="261"/>
      <c r="P77" s="352"/>
      <c r="Q77" s="352"/>
      <c r="R77" s="95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52">
        <v>1250000</v>
      </c>
      <c r="AG77" s="29">
        <f t="shared" si="45"/>
        <v>1250000</v>
      </c>
      <c r="AH77" s="29">
        <f t="shared" si="46"/>
        <v>1250000</v>
      </c>
      <c r="AI77" s="109">
        <f t="shared" si="47"/>
        <v>1.2034157753367157E-2</v>
      </c>
      <c r="AJ77" s="109">
        <f t="shared" si="48"/>
        <v>8.7666942563184721E-4</v>
      </c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</row>
    <row r="78" spans="1:78" ht="24.95" customHeight="1" outlineLevel="1" x14ac:dyDescent="0.25">
      <c r="A78" s="390">
        <v>21</v>
      </c>
      <c r="B78" s="390"/>
      <c r="C78" s="424" t="s">
        <v>645</v>
      </c>
      <c r="D78" s="494">
        <v>44868</v>
      </c>
      <c r="E78" s="351" t="s">
        <v>238</v>
      </c>
      <c r="F78" s="260" t="s">
        <v>1664</v>
      </c>
      <c r="G78" s="360" t="s">
        <v>1260</v>
      </c>
      <c r="H78" s="391"/>
      <c r="I78" s="391"/>
      <c r="J78" s="678"/>
      <c r="K78" s="252">
        <v>1725000</v>
      </c>
      <c r="L78" s="158"/>
      <c r="M78" s="28"/>
      <c r="N78" s="288"/>
      <c r="O78" s="261"/>
      <c r="P78" s="352"/>
      <c r="Q78" s="352"/>
      <c r="R78" s="95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52">
        <v>1725000</v>
      </c>
      <c r="AG78" s="29">
        <f t="shared" si="45"/>
        <v>1725000</v>
      </c>
      <c r="AH78" s="29">
        <f t="shared" si="46"/>
        <v>1725000</v>
      </c>
      <c r="AI78" s="109">
        <f t="shared" si="47"/>
        <v>1.6607137699646678E-2</v>
      </c>
      <c r="AJ78" s="109">
        <f t="shared" si="48"/>
        <v>1.2098038073719492E-3</v>
      </c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</row>
    <row r="79" spans="1:78" ht="24.95" customHeight="1" outlineLevel="1" x14ac:dyDescent="0.25">
      <c r="A79" s="390">
        <v>22</v>
      </c>
      <c r="B79" s="390"/>
      <c r="C79" s="424" t="s">
        <v>908</v>
      </c>
      <c r="D79" s="494">
        <v>44868</v>
      </c>
      <c r="E79" s="351" t="s">
        <v>214</v>
      </c>
      <c r="F79" s="260" t="s">
        <v>1664</v>
      </c>
      <c r="G79" s="360" t="s">
        <v>1260</v>
      </c>
      <c r="H79" s="391"/>
      <c r="I79" s="391"/>
      <c r="J79" s="678"/>
      <c r="K79" s="252">
        <v>1700000</v>
      </c>
      <c r="L79" s="158"/>
      <c r="M79" s="28"/>
      <c r="N79" s="288"/>
      <c r="O79" s="261"/>
      <c r="P79" s="352"/>
      <c r="Q79" s="352"/>
      <c r="R79" s="95"/>
      <c r="S79" s="28"/>
      <c r="T79" s="28"/>
      <c r="U79" s="29">
        <f t="shared" si="42"/>
        <v>0</v>
      </c>
      <c r="V79" s="28"/>
      <c r="W79" s="28"/>
      <c r="X79" s="28"/>
      <c r="Y79" s="29">
        <f t="shared" si="43"/>
        <v>0</v>
      </c>
      <c r="Z79" s="28"/>
      <c r="AA79" s="28"/>
      <c r="AB79" s="28"/>
      <c r="AC79" s="29">
        <f t="shared" si="44"/>
        <v>0</v>
      </c>
      <c r="AD79" s="28"/>
      <c r="AE79" s="28"/>
      <c r="AF79" s="252">
        <v>1700000</v>
      </c>
      <c r="AG79" s="29">
        <f t="shared" si="45"/>
        <v>1700000</v>
      </c>
      <c r="AH79" s="29">
        <f t="shared" si="46"/>
        <v>1700000</v>
      </c>
      <c r="AI79" s="109">
        <f t="shared" si="47"/>
        <v>1.6366454544579336E-2</v>
      </c>
      <c r="AJ79" s="109">
        <f t="shared" si="48"/>
        <v>1.1922704188593121E-3</v>
      </c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</row>
    <row r="80" spans="1:78" ht="24.95" customHeight="1" outlineLevel="1" x14ac:dyDescent="0.25">
      <c r="A80" s="390">
        <v>23</v>
      </c>
      <c r="B80" s="390"/>
      <c r="C80" s="424" t="s">
        <v>1687</v>
      </c>
      <c r="D80" s="494">
        <v>44868</v>
      </c>
      <c r="E80" s="351" t="s">
        <v>218</v>
      </c>
      <c r="F80" s="260" t="s">
        <v>1664</v>
      </c>
      <c r="G80" s="360" t="s">
        <v>1260</v>
      </c>
      <c r="H80" s="391"/>
      <c r="I80" s="391"/>
      <c r="J80" s="678"/>
      <c r="K80" s="252">
        <v>1725000</v>
      </c>
      <c r="L80" s="158"/>
      <c r="M80" s="28"/>
      <c r="N80" s="288"/>
      <c r="O80" s="261"/>
      <c r="P80" s="352"/>
      <c r="Q80" s="352"/>
      <c r="R80" s="95"/>
      <c r="S80" s="28"/>
      <c r="T80" s="28"/>
      <c r="U80" s="29">
        <f t="shared" si="42"/>
        <v>0</v>
      </c>
      <c r="V80" s="28"/>
      <c r="W80" s="28"/>
      <c r="X80" s="28"/>
      <c r="Y80" s="29">
        <f t="shared" si="43"/>
        <v>0</v>
      </c>
      <c r="Z80" s="28"/>
      <c r="AA80" s="28"/>
      <c r="AB80" s="28"/>
      <c r="AC80" s="29">
        <f t="shared" si="44"/>
        <v>0</v>
      </c>
      <c r="AD80" s="28"/>
      <c r="AE80" s="28"/>
      <c r="AF80" s="252">
        <v>1725000</v>
      </c>
      <c r="AG80" s="29">
        <f t="shared" si="45"/>
        <v>1725000</v>
      </c>
      <c r="AH80" s="29">
        <f t="shared" si="46"/>
        <v>1725000</v>
      </c>
      <c r="AI80" s="109">
        <f t="shared" si="47"/>
        <v>1.6607137699646678E-2</v>
      </c>
      <c r="AJ80" s="109">
        <f t="shared" si="48"/>
        <v>1.2098038073719492E-3</v>
      </c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</row>
    <row r="81" spans="1:78" ht="24.95" customHeight="1" outlineLevel="1" x14ac:dyDescent="0.25">
      <c r="A81" s="390">
        <v>24</v>
      </c>
      <c r="B81" s="390"/>
      <c r="C81" s="424" t="s">
        <v>1688</v>
      </c>
      <c r="D81" s="494">
        <v>44882</v>
      </c>
      <c r="E81" s="351" t="s">
        <v>228</v>
      </c>
      <c r="F81" s="260" t="s">
        <v>1664</v>
      </c>
      <c r="G81" s="360" t="s">
        <v>1260</v>
      </c>
      <c r="H81" s="391"/>
      <c r="I81" s="391"/>
      <c r="J81" s="678"/>
      <c r="K81" s="252">
        <v>3504000</v>
      </c>
      <c r="L81" s="158"/>
      <c r="M81" s="28"/>
      <c r="N81" s="288"/>
      <c r="O81" s="261"/>
      <c r="P81" s="352"/>
      <c r="Q81" s="352"/>
      <c r="R81" s="95"/>
      <c r="S81" s="28"/>
      <c r="T81" s="28"/>
      <c r="U81" s="29">
        <f t="shared" si="42"/>
        <v>0</v>
      </c>
      <c r="V81" s="28"/>
      <c r="W81" s="28"/>
      <c r="X81" s="28"/>
      <c r="Y81" s="29">
        <f t="shared" si="43"/>
        <v>0</v>
      </c>
      <c r="Z81" s="28"/>
      <c r="AA81" s="28"/>
      <c r="AB81" s="28"/>
      <c r="AC81" s="29">
        <f>SUM(Z81:AB81)</f>
        <v>0</v>
      </c>
      <c r="AD81" s="28"/>
      <c r="AE81" s="28"/>
      <c r="AF81" s="252">
        <v>3504000</v>
      </c>
      <c r="AG81" s="29">
        <f t="shared" si="45"/>
        <v>3504000</v>
      </c>
      <c r="AH81" s="29">
        <f t="shared" si="46"/>
        <v>3504000</v>
      </c>
      <c r="AI81" s="109">
        <f t="shared" si="47"/>
        <v>3.3734151014238815E-2</v>
      </c>
      <c r="AJ81" s="109">
        <f t="shared" si="48"/>
        <v>2.4574797339311939E-3</v>
      </c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</row>
    <row r="82" spans="1:78" ht="24.95" customHeight="1" outlineLevel="1" x14ac:dyDescent="0.25">
      <c r="A82" s="390">
        <v>25</v>
      </c>
      <c r="B82" s="390"/>
      <c r="C82" s="424" t="s">
        <v>1689</v>
      </c>
      <c r="D82" s="494">
        <v>44882</v>
      </c>
      <c r="E82" s="351" t="s">
        <v>268</v>
      </c>
      <c r="F82" s="260" t="s">
        <v>1664</v>
      </c>
      <c r="G82" s="360" t="s">
        <v>1260</v>
      </c>
      <c r="H82" s="391"/>
      <c r="I82" s="391"/>
      <c r="J82" s="678"/>
      <c r="K82" s="252">
        <v>1250000</v>
      </c>
      <c r="L82" s="158"/>
      <c r="M82" s="28"/>
      <c r="N82" s="288"/>
      <c r="O82" s="261"/>
      <c r="P82" s="352"/>
      <c r="Q82" s="352"/>
      <c r="R82" s="95"/>
      <c r="S82" s="28"/>
      <c r="T82" s="28"/>
      <c r="U82" s="29">
        <f t="shared" si="42"/>
        <v>0</v>
      </c>
      <c r="V82" s="28"/>
      <c r="W82" s="28"/>
      <c r="X82" s="28"/>
      <c r="Y82" s="29">
        <f t="shared" si="43"/>
        <v>0</v>
      </c>
      <c r="Z82" s="28"/>
      <c r="AA82" s="28"/>
      <c r="AB82" s="28"/>
      <c r="AC82" s="29">
        <f t="shared" si="44"/>
        <v>0</v>
      </c>
      <c r="AD82" s="28"/>
      <c r="AE82" s="28"/>
      <c r="AF82" s="252">
        <v>1250000</v>
      </c>
      <c r="AG82" s="29">
        <f t="shared" si="45"/>
        <v>1250000</v>
      </c>
      <c r="AH82" s="29">
        <f t="shared" si="46"/>
        <v>1250000</v>
      </c>
      <c r="AI82" s="109">
        <f t="shared" si="47"/>
        <v>1.2034157753367157E-2</v>
      </c>
      <c r="AJ82" s="109">
        <f t="shared" si="48"/>
        <v>8.7666942563184721E-4</v>
      </c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</row>
    <row r="83" spans="1:78" ht="24.95" customHeight="1" outlineLevel="1" x14ac:dyDescent="0.25">
      <c r="A83" s="390">
        <v>26</v>
      </c>
      <c r="B83" s="390"/>
      <c r="C83" s="424" t="s">
        <v>903</v>
      </c>
      <c r="D83" s="494">
        <v>44868</v>
      </c>
      <c r="E83" s="351" t="s">
        <v>260</v>
      </c>
      <c r="F83" s="260" t="s">
        <v>1664</v>
      </c>
      <c r="G83" s="360" t="s">
        <v>1260</v>
      </c>
      <c r="H83" s="391"/>
      <c r="I83" s="391"/>
      <c r="J83" s="678"/>
      <c r="K83" s="252">
        <v>1700000</v>
      </c>
      <c r="L83" s="158"/>
      <c r="M83" s="28"/>
      <c r="N83" s="288"/>
      <c r="O83" s="261"/>
      <c r="P83" s="352"/>
      <c r="Q83" s="352"/>
      <c r="R83" s="95"/>
      <c r="S83" s="28"/>
      <c r="T83" s="28"/>
      <c r="U83" s="29">
        <f t="shared" si="42"/>
        <v>0</v>
      </c>
      <c r="V83" s="28"/>
      <c r="W83" s="28"/>
      <c r="X83" s="28"/>
      <c r="Y83" s="29">
        <f t="shared" si="43"/>
        <v>0</v>
      </c>
      <c r="Z83" s="28"/>
      <c r="AA83" s="28"/>
      <c r="AB83" s="28"/>
      <c r="AC83" s="29">
        <f t="shared" si="44"/>
        <v>0</v>
      </c>
      <c r="AD83" s="28"/>
      <c r="AE83" s="28"/>
      <c r="AF83" s="252">
        <v>1700000</v>
      </c>
      <c r="AG83" s="29">
        <f t="shared" si="45"/>
        <v>1700000</v>
      </c>
      <c r="AH83" s="29">
        <f t="shared" si="46"/>
        <v>1700000</v>
      </c>
      <c r="AI83" s="109">
        <f t="shared" si="47"/>
        <v>1.6366454544579336E-2</v>
      </c>
      <c r="AJ83" s="109">
        <f t="shared" si="48"/>
        <v>1.1922704188593121E-3</v>
      </c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</row>
    <row r="84" spans="1:78" ht="24.95" customHeight="1" outlineLevel="1" x14ac:dyDescent="0.25">
      <c r="A84" s="390">
        <v>27</v>
      </c>
      <c r="B84" s="390"/>
      <c r="C84" s="424" t="s">
        <v>905</v>
      </c>
      <c r="D84" s="494">
        <v>44868</v>
      </c>
      <c r="E84" s="351" t="s">
        <v>210</v>
      </c>
      <c r="F84" s="260" t="s">
        <v>1664</v>
      </c>
      <c r="G84" s="360" t="s">
        <v>1260</v>
      </c>
      <c r="H84" s="391"/>
      <c r="I84" s="391"/>
      <c r="J84" s="678"/>
      <c r="K84" s="252">
        <v>1250000</v>
      </c>
      <c r="L84" s="158"/>
      <c r="M84" s="28"/>
      <c r="N84" s="288"/>
      <c r="O84" s="261"/>
      <c r="P84" s="352"/>
      <c r="Q84" s="352"/>
      <c r="R84" s="95"/>
      <c r="S84" s="28"/>
      <c r="T84" s="28"/>
      <c r="U84" s="29">
        <f t="shared" si="42"/>
        <v>0</v>
      </c>
      <c r="V84" s="28"/>
      <c r="W84" s="28"/>
      <c r="X84" s="28"/>
      <c r="Y84" s="29">
        <f t="shared" si="43"/>
        <v>0</v>
      </c>
      <c r="Z84" s="28"/>
      <c r="AA84" s="28"/>
      <c r="AB84" s="28"/>
      <c r="AC84" s="29">
        <f t="shared" si="44"/>
        <v>0</v>
      </c>
      <c r="AD84" s="28"/>
      <c r="AE84" s="28"/>
      <c r="AF84" s="252">
        <v>1250000</v>
      </c>
      <c r="AG84" s="29">
        <f t="shared" si="45"/>
        <v>1250000</v>
      </c>
      <c r="AH84" s="29">
        <f t="shared" si="46"/>
        <v>1250000</v>
      </c>
      <c r="AI84" s="109">
        <f t="shared" si="47"/>
        <v>1.2034157753367157E-2</v>
      </c>
      <c r="AJ84" s="109">
        <f t="shared" si="48"/>
        <v>8.7666942563184721E-4</v>
      </c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</row>
    <row r="85" spans="1:78" ht="24.95" customHeight="1" outlineLevel="1" x14ac:dyDescent="0.25">
      <c r="A85" s="397">
        <v>28</v>
      </c>
      <c r="B85" s="397"/>
      <c r="C85" s="487" t="s">
        <v>1690</v>
      </c>
      <c r="D85" s="494">
        <v>44868</v>
      </c>
      <c r="E85" s="517" t="s">
        <v>274</v>
      </c>
      <c r="F85" s="400" t="s">
        <v>1664</v>
      </c>
      <c r="G85" s="398" t="s">
        <v>1260</v>
      </c>
      <c r="H85" s="399"/>
      <c r="I85" s="399"/>
      <c r="J85" s="678"/>
      <c r="K85" s="252">
        <v>1644000</v>
      </c>
      <c r="L85" s="158"/>
      <c r="M85" s="28"/>
      <c r="N85" s="288"/>
      <c r="O85" s="261"/>
      <c r="P85" s="352"/>
      <c r="Q85" s="352"/>
      <c r="R85" s="95"/>
      <c r="S85" s="28"/>
      <c r="T85" s="28"/>
      <c r="U85" s="29">
        <f t="shared" si="42"/>
        <v>0</v>
      </c>
      <c r="V85" s="28"/>
      <c r="W85" s="28"/>
      <c r="X85" s="28"/>
      <c r="Y85" s="29">
        <f t="shared" si="43"/>
        <v>0</v>
      </c>
      <c r="Z85" s="28"/>
      <c r="AA85" s="28"/>
      <c r="AB85" s="28"/>
      <c r="AC85" s="29">
        <f t="shared" si="44"/>
        <v>0</v>
      </c>
      <c r="AD85" s="28"/>
      <c r="AE85" s="28"/>
      <c r="AF85" s="252">
        <v>1644000</v>
      </c>
      <c r="AG85" s="29">
        <f t="shared" si="45"/>
        <v>1644000</v>
      </c>
      <c r="AH85" s="29">
        <f t="shared" si="46"/>
        <v>1644000</v>
      </c>
      <c r="AI85" s="109">
        <f t="shared" si="47"/>
        <v>1.5827324277228487E-2</v>
      </c>
      <c r="AJ85" s="109">
        <f t="shared" si="48"/>
        <v>1.1529956285910054E-3</v>
      </c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</row>
    <row r="86" spans="1:78" ht="24.95" customHeight="1" outlineLevel="1" x14ac:dyDescent="0.25">
      <c r="A86" s="390">
        <v>29</v>
      </c>
      <c r="B86" s="390"/>
      <c r="C86" s="424" t="s">
        <v>605</v>
      </c>
      <c r="D86" s="494">
        <v>44880</v>
      </c>
      <c r="E86" s="351" t="s">
        <v>216</v>
      </c>
      <c r="F86" s="260" t="s">
        <v>1664</v>
      </c>
      <c r="G86" s="360" t="s">
        <v>1260</v>
      </c>
      <c r="H86" s="391"/>
      <c r="I86" s="391"/>
      <c r="J86" s="678"/>
      <c r="K86" s="252">
        <v>7010000</v>
      </c>
      <c r="L86" s="158"/>
      <c r="M86" s="28"/>
      <c r="N86" s="288"/>
      <c r="O86" s="261"/>
      <c r="P86" s="352"/>
      <c r="Q86" s="352"/>
      <c r="R86" s="95"/>
      <c r="S86" s="28"/>
      <c r="T86" s="28"/>
      <c r="U86" s="29">
        <f t="shared" si="42"/>
        <v>0</v>
      </c>
      <c r="V86" s="28"/>
      <c r="W86" s="28"/>
      <c r="X86" s="28"/>
      <c r="Y86" s="29">
        <f t="shared" si="43"/>
        <v>0</v>
      </c>
      <c r="Z86" s="28"/>
      <c r="AA86" s="28"/>
      <c r="AB86" s="28"/>
      <c r="AC86" s="29">
        <f t="shared" si="44"/>
        <v>0</v>
      </c>
      <c r="AD86" s="28"/>
      <c r="AE86" s="28"/>
      <c r="AF86" s="252">
        <v>7010000</v>
      </c>
      <c r="AG86" s="29">
        <f t="shared" si="45"/>
        <v>7010000</v>
      </c>
      <c r="AH86" s="29">
        <f t="shared" si="46"/>
        <v>7010000</v>
      </c>
      <c r="AI86" s="109">
        <f t="shared" si="47"/>
        <v>6.7487556680883021E-2</v>
      </c>
      <c r="AJ86" s="109">
        <f t="shared" si="48"/>
        <v>4.916362138943399E-3</v>
      </c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</row>
    <row r="87" spans="1:78" ht="24.95" customHeight="1" outlineLevel="1" x14ac:dyDescent="0.25">
      <c r="A87" s="390">
        <v>30</v>
      </c>
      <c r="B87" s="390"/>
      <c r="C87" s="424" t="s">
        <v>773</v>
      </c>
      <c r="D87" s="494">
        <v>44868</v>
      </c>
      <c r="E87" s="351" t="s">
        <v>246</v>
      </c>
      <c r="F87" s="260" t="s">
        <v>1664</v>
      </c>
      <c r="G87" s="360" t="s">
        <v>1260</v>
      </c>
      <c r="H87" s="391"/>
      <c r="I87" s="391"/>
      <c r="J87" s="678"/>
      <c r="K87" s="252">
        <v>1644000</v>
      </c>
      <c r="L87" s="158"/>
      <c r="M87" s="28"/>
      <c r="N87" s="288"/>
      <c r="O87" s="261"/>
      <c r="P87" s="352"/>
      <c r="Q87" s="352"/>
      <c r="R87" s="95"/>
      <c r="S87" s="28"/>
      <c r="T87" s="28"/>
      <c r="U87" s="29">
        <f t="shared" si="42"/>
        <v>0</v>
      </c>
      <c r="V87" s="28"/>
      <c r="W87" s="28"/>
      <c r="X87" s="28"/>
      <c r="Y87" s="29">
        <f t="shared" si="43"/>
        <v>0</v>
      </c>
      <c r="Z87" s="28"/>
      <c r="AA87" s="28"/>
      <c r="AB87" s="28"/>
      <c r="AC87" s="29">
        <f t="shared" si="44"/>
        <v>0</v>
      </c>
      <c r="AD87" s="28"/>
      <c r="AE87" s="28"/>
      <c r="AF87" s="252">
        <v>1644000</v>
      </c>
      <c r="AG87" s="29">
        <f t="shared" si="45"/>
        <v>1644000</v>
      </c>
      <c r="AH87" s="29">
        <f t="shared" si="46"/>
        <v>1644000</v>
      </c>
      <c r="AI87" s="109">
        <f t="shared" si="47"/>
        <v>1.5827324277228487E-2</v>
      </c>
      <c r="AJ87" s="109">
        <f t="shared" si="48"/>
        <v>1.1529956285910054E-3</v>
      </c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</row>
    <row r="88" spans="1:78" ht="24.95" customHeight="1" outlineLevel="1" x14ac:dyDescent="0.25">
      <c r="A88" s="390">
        <v>31</v>
      </c>
      <c r="B88" s="390"/>
      <c r="C88" s="424" t="s">
        <v>910</v>
      </c>
      <c r="D88" s="494">
        <v>44868</v>
      </c>
      <c r="E88" s="351" t="s">
        <v>208</v>
      </c>
      <c r="F88" s="260" t="s">
        <v>1664</v>
      </c>
      <c r="G88" s="360" t="s">
        <v>1260</v>
      </c>
      <c r="H88" s="391"/>
      <c r="I88" s="391"/>
      <c r="J88" s="678"/>
      <c r="K88" s="252">
        <v>1700000</v>
      </c>
      <c r="L88" s="158"/>
      <c r="M88" s="28"/>
      <c r="N88" s="288"/>
      <c r="O88" s="261"/>
      <c r="P88" s="352"/>
      <c r="Q88" s="352"/>
      <c r="R88" s="95"/>
      <c r="S88" s="28"/>
      <c r="T88" s="28"/>
      <c r="U88" s="29">
        <f t="shared" si="42"/>
        <v>0</v>
      </c>
      <c r="V88" s="28"/>
      <c r="W88" s="28"/>
      <c r="X88" s="28"/>
      <c r="Y88" s="29">
        <f t="shared" si="43"/>
        <v>0</v>
      </c>
      <c r="Z88" s="28"/>
      <c r="AA88" s="28"/>
      <c r="AB88" s="28"/>
      <c r="AC88" s="29">
        <f>SUM(Z88:AB88)</f>
        <v>0</v>
      </c>
      <c r="AD88" s="28"/>
      <c r="AE88" s="28"/>
      <c r="AF88" s="252">
        <v>1700000</v>
      </c>
      <c r="AG88" s="29">
        <f t="shared" si="45"/>
        <v>1700000</v>
      </c>
      <c r="AH88" s="29">
        <f t="shared" si="46"/>
        <v>1700000</v>
      </c>
      <c r="AI88" s="109">
        <f t="shared" si="47"/>
        <v>1.6366454544579336E-2</v>
      </c>
      <c r="AJ88" s="109">
        <f t="shared" si="48"/>
        <v>1.1922704188593121E-3</v>
      </c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</row>
    <row r="89" spans="1:78" ht="24.95" customHeight="1" outlineLevel="1" x14ac:dyDescent="0.25">
      <c r="A89" s="390">
        <v>32</v>
      </c>
      <c r="B89" s="390"/>
      <c r="C89" s="424" t="s">
        <v>802</v>
      </c>
      <c r="D89" s="494">
        <v>44904</v>
      </c>
      <c r="E89" s="351" t="s">
        <v>224</v>
      </c>
      <c r="F89" s="260" t="s">
        <v>1664</v>
      </c>
      <c r="G89" s="360" t="s">
        <v>1260</v>
      </c>
      <c r="H89" s="391"/>
      <c r="I89" s="391"/>
      <c r="J89" s="679"/>
      <c r="K89" s="252">
        <v>1250000</v>
      </c>
      <c r="L89" s="158"/>
      <c r="M89" s="28"/>
      <c r="N89" s="288"/>
      <c r="O89" s="261"/>
      <c r="P89" s="352"/>
      <c r="Q89" s="352"/>
      <c r="R89" s="95"/>
      <c r="S89" s="28"/>
      <c r="T89" s="28"/>
      <c r="U89" s="29">
        <f t="shared" si="42"/>
        <v>0</v>
      </c>
      <c r="V89" s="28"/>
      <c r="W89" s="28"/>
      <c r="X89" s="28"/>
      <c r="Y89" s="29">
        <f t="shared" si="43"/>
        <v>0</v>
      </c>
      <c r="Z89" s="28"/>
      <c r="AA89" s="28"/>
      <c r="AB89" s="28"/>
      <c r="AC89" s="29">
        <f t="shared" si="44"/>
        <v>0</v>
      </c>
      <c r="AD89" s="28"/>
      <c r="AE89" s="28"/>
      <c r="AF89" s="252">
        <v>1250000</v>
      </c>
      <c r="AG89" s="29">
        <f t="shared" si="45"/>
        <v>1250000</v>
      </c>
      <c r="AH89" s="29">
        <f t="shared" si="46"/>
        <v>1250000</v>
      </c>
      <c r="AI89" s="109">
        <f t="shared" si="47"/>
        <v>1.2034157753367157E-2</v>
      </c>
      <c r="AJ89" s="109">
        <f t="shared" si="48"/>
        <v>8.7666942563184721E-4</v>
      </c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</row>
    <row r="90" spans="1:78" s="233" customFormat="1" x14ac:dyDescent="0.25">
      <c r="A90" s="669" t="s">
        <v>1691</v>
      </c>
      <c r="B90" s="579"/>
      <c r="C90" s="579"/>
      <c r="D90" s="579"/>
      <c r="E90" s="579"/>
      <c r="F90" s="579"/>
      <c r="G90" s="579"/>
      <c r="H90" s="579"/>
      <c r="I90" s="670"/>
      <c r="J90" s="222">
        <f>+J57</f>
        <v>103871000</v>
      </c>
      <c r="K90" s="222">
        <f>SUM(K58:K89)</f>
        <v>103631000</v>
      </c>
      <c r="L90" s="222"/>
      <c r="M90" s="231">
        <f>SUM(M58:M58)</f>
        <v>0</v>
      </c>
      <c r="N90" s="231">
        <f>SUM(N58:N58)</f>
        <v>0</v>
      </c>
      <c r="O90" s="231">
        <f>SUM(O58:O58)</f>
        <v>0</v>
      </c>
      <c r="P90" s="249"/>
      <c r="Q90" s="539"/>
      <c r="R90" s="222">
        <f>+R58</f>
        <v>2175105</v>
      </c>
      <c r="S90" s="222">
        <f t="shared" ref="S90:X90" si="49">+S58</f>
        <v>3853573</v>
      </c>
      <c r="T90" s="222">
        <f t="shared" si="49"/>
        <v>3183526</v>
      </c>
      <c r="U90" s="222">
        <f>SUM(U58:U89)</f>
        <v>9212204</v>
      </c>
      <c r="V90" s="222">
        <f t="shared" si="49"/>
        <v>3301873</v>
      </c>
      <c r="W90" s="222">
        <f t="shared" si="49"/>
        <v>3511487</v>
      </c>
      <c r="X90" s="222">
        <f t="shared" si="49"/>
        <v>2971351</v>
      </c>
      <c r="Y90" s="222">
        <f>SUM(Y58:Y89)</f>
        <v>9784711</v>
      </c>
      <c r="Z90" s="222">
        <f t="shared" ref="Z90:AB90" si="50">+Z58</f>
        <v>2706785</v>
      </c>
      <c r="AA90" s="222">
        <f t="shared" si="50"/>
        <v>2428376</v>
      </c>
      <c r="AB90" s="222">
        <f t="shared" si="50"/>
        <v>4307637</v>
      </c>
      <c r="AC90" s="222">
        <f>SUM(AC58:AC89)</f>
        <v>9442798</v>
      </c>
      <c r="AD90" s="222">
        <f>SUM(AD58:AD89)</f>
        <v>4245974</v>
      </c>
      <c r="AE90" s="222">
        <f t="shared" ref="AE90" si="51">SUM(AE58:AE89)</f>
        <v>2442684</v>
      </c>
      <c r="AF90" s="222">
        <f>SUM(AF58:AF89)</f>
        <v>68502629</v>
      </c>
      <c r="AG90" s="222">
        <f>SUM(AG58:AG89)</f>
        <v>75191287</v>
      </c>
      <c r="AH90" s="222">
        <f>SUM(AH58:AH89)</f>
        <v>103631000</v>
      </c>
      <c r="AI90" s="230">
        <f>IF(ISERROR(AH90/J90),0,AH90/J90)</f>
        <v>0.99768944171135354</v>
      </c>
      <c r="AJ90" s="230">
        <f>IF(ISERROR(AH90/$AH$389),0,AH90/$AH$389)</f>
        <v>7.2680103398123169E-2</v>
      </c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2"/>
      <c r="BN90" s="232"/>
      <c r="BO90" s="232"/>
      <c r="BP90" s="232"/>
      <c r="BQ90" s="232"/>
      <c r="BR90" s="232"/>
      <c r="BS90" s="232"/>
      <c r="BT90" s="232"/>
      <c r="BU90" s="232"/>
      <c r="BV90" s="232"/>
      <c r="BW90" s="232"/>
      <c r="BX90" s="232"/>
      <c r="BY90" s="232"/>
      <c r="BZ90" s="232"/>
    </row>
    <row r="91" spans="1:78" x14ac:dyDescent="0.25">
      <c r="A91" s="705" t="s">
        <v>56</v>
      </c>
      <c r="B91" s="705"/>
      <c r="C91" s="705"/>
      <c r="D91" s="705"/>
      <c r="E91" s="705"/>
      <c r="F91" s="150"/>
      <c r="G91" s="151"/>
      <c r="H91" s="269"/>
      <c r="I91" s="269"/>
      <c r="J91" s="673">
        <v>62361746</v>
      </c>
      <c r="K91" s="7"/>
      <c r="L91" s="18"/>
      <c r="M91" s="19"/>
      <c r="N91" s="19"/>
      <c r="O91" s="19"/>
      <c r="P91" s="151"/>
      <c r="Q91" s="264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108"/>
      <c r="AJ91" s="108"/>
    </row>
    <row r="92" spans="1:78" ht="24.95" customHeight="1" outlineLevel="1" x14ac:dyDescent="0.25">
      <c r="A92" s="390">
        <v>1</v>
      </c>
      <c r="B92" s="390"/>
      <c r="C92" s="360"/>
      <c r="D92" s="391"/>
      <c r="E92" s="260"/>
      <c r="F92" s="260" t="s">
        <v>1664</v>
      </c>
      <c r="G92" s="360" t="s">
        <v>1260</v>
      </c>
      <c r="H92" s="391"/>
      <c r="I92" s="391"/>
      <c r="J92" s="678"/>
      <c r="K92" s="252">
        <f>482126+207208</f>
        <v>689334</v>
      </c>
      <c r="L92" s="158" t="s">
        <v>1319</v>
      </c>
      <c r="M92" s="67"/>
      <c r="N92" s="67"/>
      <c r="O92" s="401"/>
      <c r="P92" s="352"/>
      <c r="Q92" s="352"/>
      <c r="R92" s="95"/>
      <c r="S92" s="28"/>
      <c r="T92" s="28">
        <f>83848+207208</f>
        <v>291056</v>
      </c>
      <c r="U92" s="29">
        <f>SUM(R92:T92)</f>
        <v>291056</v>
      </c>
      <c r="V92" s="28"/>
      <c r="W92" s="28"/>
      <c r="X92" s="28"/>
      <c r="Y92" s="29">
        <f>SUM(V92:X92)</f>
        <v>0</v>
      </c>
      <c r="Z92" s="28"/>
      <c r="AA92" s="28"/>
      <c r="AB92" s="28"/>
      <c r="AC92" s="29">
        <f>SUM(Z92:AB92)</f>
        <v>0</v>
      </c>
      <c r="AD92" s="28">
        <v>104810</v>
      </c>
      <c r="AE92" s="28">
        <v>62886</v>
      </c>
      <c r="AF92" s="28">
        <v>230582</v>
      </c>
      <c r="AG92" s="29">
        <f>SUM(AD92:AF92)</f>
        <v>398278</v>
      </c>
      <c r="AH92" s="29">
        <f t="shared" ref="AH92" si="52">SUM(U92,Y92,AC92,AG92)</f>
        <v>689334</v>
      </c>
      <c r="AI92" s="109">
        <f>IF(ISERROR(AH92/$J$91),0,AH92/$J$91)</f>
        <v>1.1053795703539154E-2</v>
      </c>
      <c r="AJ92" s="109">
        <f t="shared" ref="AJ92:AJ126" si="53">IF(ISERROR(AH92/$AH$389),"-",AH92/$AH$389)</f>
        <v>4.8345443347880301E-4</v>
      </c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</row>
    <row r="93" spans="1:78" ht="24.95" customHeight="1" outlineLevel="1" x14ac:dyDescent="0.25">
      <c r="A93" s="390">
        <v>2</v>
      </c>
      <c r="B93" s="390"/>
      <c r="C93" s="360"/>
      <c r="D93" s="391"/>
      <c r="E93" s="260"/>
      <c r="F93" s="260" t="s">
        <v>1664</v>
      </c>
      <c r="G93" s="360" t="s">
        <v>1260</v>
      </c>
      <c r="H93" s="391"/>
      <c r="I93" s="391"/>
      <c r="J93" s="678"/>
      <c r="K93" s="252">
        <f>12591152</f>
        <v>12591152</v>
      </c>
      <c r="L93" s="158" t="s">
        <v>126</v>
      </c>
      <c r="M93" s="67"/>
      <c r="N93" s="67"/>
      <c r="O93" s="401"/>
      <c r="P93" s="352"/>
      <c r="Q93" s="352"/>
      <c r="R93" s="95"/>
      <c r="S93" s="28">
        <v>351062</v>
      </c>
      <c r="T93" s="28">
        <v>667527</v>
      </c>
      <c r="U93" s="29">
        <f>SUM(R93:T93)</f>
        <v>1018589</v>
      </c>
      <c r="V93" s="28"/>
      <c r="W93" s="28">
        <v>310807</v>
      </c>
      <c r="X93" s="28">
        <v>318335</v>
      </c>
      <c r="Y93" s="29">
        <f>SUM(V93:X93)</f>
        <v>629142</v>
      </c>
      <c r="Z93" s="28">
        <v>970757</v>
      </c>
      <c r="AA93" s="28">
        <v>1226850</v>
      </c>
      <c r="AB93" s="28">
        <v>206700</v>
      </c>
      <c r="AC93" s="29">
        <f>SUM(Z93:AB93)</f>
        <v>2404307</v>
      </c>
      <c r="AD93" s="28">
        <v>853643</v>
      </c>
      <c r="AE93" s="28">
        <v>2339578</v>
      </c>
      <c r="AF93" s="28">
        <v>4990912</v>
      </c>
      <c r="AG93" s="29">
        <f t="shared" ref="AG93:AG126" si="54">SUM(AD93:AF93)</f>
        <v>8184133</v>
      </c>
      <c r="AH93" s="29">
        <f t="shared" ref="AH93:AH126" si="55">SUM(U93,Y93,AC93,AG93)</f>
        <v>12236171</v>
      </c>
      <c r="AI93" s="109">
        <f t="shared" ref="AI93:AI125" si="56">IF(ISERROR(AH93/$J$91),0,AH93/$J$91)</f>
        <v>0.19621277120752842</v>
      </c>
      <c r="AJ93" s="109">
        <f t="shared" si="53"/>
        <v>8.5816616020024522E-3</v>
      </c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</row>
    <row r="94" spans="1:78" ht="24.95" customHeight="1" outlineLevel="1" x14ac:dyDescent="0.25">
      <c r="A94" s="390">
        <v>3</v>
      </c>
      <c r="B94" s="390"/>
      <c r="C94" s="360" t="s">
        <v>209</v>
      </c>
      <c r="D94" s="494">
        <v>44862</v>
      </c>
      <c r="E94" s="260" t="s">
        <v>290</v>
      </c>
      <c r="F94" s="260" t="s">
        <v>1664</v>
      </c>
      <c r="G94" s="360" t="s">
        <v>1260</v>
      </c>
      <c r="H94" s="391"/>
      <c r="I94" s="391"/>
      <c r="J94" s="678"/>
      <c r="K94" s="252">
        <v>1250000</v>
      </c>
      <c r="L94" s="158"/>
      <c r="M94" s="28"/>
      <c r="N94" s="28"/>
      <c r="O94" s="288"/>
      <c r="P94" s="352"/>
      <c r="Q94" s="352"/>
      <c r="R94" s="95"/>
      <c r="S94" s="28"/>
      <c r="T94" s="28"/>
      <c r="U94" s="29">
        <f t="shared" ref="U94:U126" si="57">SUM(R94:T94)</f>
        <v>0</v>
      </c>
      <c r="V94" s="28"/>
      <c r="W94" s="28"/>
      <c r="X94" s="28"/>
      <c r="Y94" s="29">
        <f t="shared" ref="Y94:Y126" si="58">SUM(V94:X94)</f>
        <v>0</v>
      </c>
      <c r="Z94" s="28"/>
      <c r="AA94" s="28"/>
      <c r="AB94" s="28"/>
      <c r="AC94" s="29">
        <f t="shared" ref="AC94:AC126" si="59">SUM(Z94:AB94)</f>
        <v>0</v>
      </c>
      <c r="AD94" s="252"/>
      <c r="AE94" s="252">
        <v>1250000</v>
      </c>
      <c r="AF94" s="252"/>
      <c r="AG94" s="29">
        <f t="shared" si="54"/>
        <v>1250000</v>
      </c>
      <c r="AH94" s="29">
        <f t="shared" si="55"/>
        <v>1250000</v>
      </c>
      <c r="AI94" s="109">
        <f t="shared" si="56"/>
        <v>2.0044339361505369E-2</v>
      </c>
      <c r="AJ94" s="109">
        <f t="shared" si="53"/>
        <v>8.7666942563184721E-4</v>
      </c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</row>
    <row r="95" spans="1:78" ht="24.95" customHeight="1" outlineLevel="1" x14ac:dyDescent="0.25">
      <c r="A95" s="390">
        <v>4</v>
      </c>
      <c r="B95" s="390"/>
      <c r="C95" s="360" t="s">
        <v>207</v>
      </c>
      <c r="D95" s="494">
        <v>44861</v>
      </c>
      <c r="E95" s="260" t="s">
        <v>288</v>
      </c>
      <c r="F95" s="260" t="s">
        <v>1664</v>
      </c>
      <c r="G95" s="360" t="s">
        <v>1260</v>
      </c>
      <c r="H95" s="391"/>
      <c r="I95" s="391"/>
      <c r="J95" s="678"/>
      <c r="K95" s="252">
        <v>1725000</v>
      </c>
      <c r="L95" s="158"/>
      <c r="M95" s="28"/>
      <c r="N95" s="28"/>
      <c r="O95" s="288"/>
      <c r="P95" s="352"/>
      <c r="Q95" s="352"/>
      <c r="R95" s="95"/>
      <c r="S95" s="28"/>
      <c r="T95" s="28"/>
      <c r="U95" s="29">
        <f t="shared" si="57"/>
        <v>0</v>
      </c>
      <c r="V95" s="28"/>
      <c r="W95" s="28"/>
      <c r="X95" s="28"/>
      <c r="Y95" s="29">
        <f t="shared" si="58"/>
        <v>0</v>
      </c>
      <c r="Z95" s="28"/>
      <c r="AA95" s="28"/>
      <c r="AB95" s="28"/>
      <c r="AC95" s="29">
        <f t="shared" si="59"/>
        <v>0</v>
      </c>
      <c r="AD95" s="252"/>
      <c r="AE95" s="252"/>
      <c r="AF95" s="252">
        <v>1725000</v>
      </c>
      <c r="AG95" s="29">
        <f t="shared" si="54"/>
        <v>1725000</v>
      </c>
      <c r="AH95" s="29">
        <f t="shared" si="55"/>
        <v>1725000</v>
      </c>
      <c r="AI95" s="109">
        <f t="shared" si="56"/>
        <v>2.766118831887741E-2</v>
      </c>
      <c r="AJ95" s="109">
        <f t="shared" si="53"/>
        <v>1.2098038073719492E-3</v>
      </c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</row>
    <row r="96" spans="1:78" ht="24.95" customHeight="1" outlineLevel="1" x14ac:dyDescent="0.25">
      <c r="A96" s="390">
        <v>5</v>
      </c>
      <c r="B96" s="390"/>
      <c r="C96" s="360" t="s">
        <v>251</v>
      </c>
      <c r="D96" s="494">
        <v>44861</v>
      </c>
      <c r="E96" s="260" t="s">
        <v>280</v>
      </c>
      <c r="F96" s="260" t="s">
        <v>1664</v>
      </c>
      <c r="G96" s="360" t="s">
        <v>1260</v>
      </c>
      <c r="H96" s="391"/>
      <c r="I96" s="391"/>
      <c r="J96" s="678"/>
      <c r="K96" s="252">
        <v>1450000</v>
      </c>
      <c r="L96" s="158"/>
      <c r="M96" s="28"/>
      <c r="N96" s="28"/>
      <c r="O96" s="288"/>
      <c r="P96" s="352"/>
      <c r="Q96" s="352"/>
      <c r="R96" s="95"/>
      <c r="S96" s="28"/>
      <c r="T96" s="28"/>
      <c r="U96" s="29">
        <f t="shared" si="57"/>
        <v>0</v>
      </c>
      <c r="V96" s="28"/>
      <c r="W96" s="28"/>
      <c r="X96" s="28"/>
      <c r="Y96" s="29">
        <f t="shared" si="58"/>
        <v>0</v>
      </c>
      <c r="Z96" s="28"/>
      <c r="AA96" s="28"/>
      <c r="AB96" s="28"/>
      <c r="AC96" s="29">
        <f t="shared" si="59"/>
        <v>0</v>
      </c>
      <c r="AD96" s="252"/>
      <c r="AE96" s="252"/>
      <c r="AF96" s="252">
        <v>1450000</v>
      </c>
      <c r="AG96" s="29">
        <f t="shared" si="54"/>
        <v>1450000</v>
      </c>
      <c r="AH96" s="29">
        <f t="shared" si="55"/>
        <v>1450000</v>
      </c>
      <c r="AI96" s="109">
        <f t="shared" si="56"/>
        <v>2.3251433659346229E-2</v>
      </c>
      <c r="AJ96" s="109">
        <f t="shared" si="53"/>
        <v>1.0169365337329428E-3</v>
      </c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</row>
    <row r="97" spans="1:78" ht="24.95" customHeight="1" outlineLevel="1" x14ac:dyDescent="0.25">
      <c r="A97" s="390">
        <v>6</v>
      </c>
      <c r="B97" s="390"/>
      <c r="C97" s="360" t="s">
        <v>1692</v>
      </c>
      <c r="D97" s="494">
        <v>44860</v>
      </c>
      <c r="E97" s="260" t="s">
        <v>284</v>
      </c>
      <c r="F97" s="260" t="s">
        <v>1664</v>
      </c>
      <c r="G97" s="360" t="s">
        <v>1260</v>
      </c>
      <c r="H97" s="391"/>
      <c r="I97" s="391"/>
      <c r="J97" s="678"/>
      <c r="K97" s="252">
        <v>1250000</v>
      </c>
      <c r="L97" s="158"/>
      <c r="M97" s="28"/>
      <c r="N97" s="28"/>
      <c r="O97" s="288"/>
      <c r="P97" s="352"/>
      <c r="Q97" s="352"/>
      <c r="R97" s="95"/>
      <c r="S97" s="28"/>
      <c r="T97" s="28"/>
      <c r="U97" s="29">
        <f t="shared" si="57"/>
        <v>0</v>
      </c>
      <c r="V97" s="28"/>
      <c r="W97" s="28"/>
      <c r="X97" s="28"/>
      <c r="Y97" s="29">
        <f t="shared" si="58"/>
        <v>0</v>
      </c>
      <c r="Z97" s="28"/>
      <c r="AA97" s="28"/>
      <c r="AB97" s="28"/>
      <c r="AC97" s="29">
        <f t="shared" si="59"/>
        <v>0</v>
      </c>
      <c r="AD97" s="252"/>
      <c r="AE97" s="252">
        <v>1250000</v>
      </c>
      <c r="AF97" s="252"/>
      <c r="AG97" s="29">
        <f t="shared" si="54"/>
        <v>1250000</v>
      </c>
      <c r="AH97" s="29">
        <f t="shared" si="55"/>
        <v>1250000</v>
      </c>
      <c r="AI97" s="109">
        <f t="shared" si="56"/>
        <v>2.0044339361505369E-2</v>
      </c>
      <c r="AJ97" s="109">
        <f t="shared" si="53"/>
        <v>8.7666942563184721E-4</v>
      </c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</row>
    <row r="98" spans="1:78" ht="24.95" customHeight="1" outlineLevel="1" x14ac:dyDescent="0.25">
      <c r="A98" s="390">
        <v>7</v>
      </c>
      <c r="B98" s="390"/>
      <c r="C98" s="360" t="s">
        <v>1693</v>
      </c>
      <c r="D98" s="494">
        <v>44859</v>
      </c>
      <c r="E98" s="260" t="s">
        <v>312</v>
      </c>
      <c r="F98" s="260" t="s">
        <v>1664</v>
      </c>
      <c r="G98" s="360" t="s">
        <v>1260</v>
      </c>
      <c r="H98" s="391"/>
      <c r="I98" s="391"/>
      <c r="J98" s="678"/>
      <c r="K98" s="252">
        <v>1250000</v>
      </c>
      <c r="L98" s="158"/>
      <c r="M98" s="28"/>
      <c r="N98" s="28"/>
      <c r="O98" s="288"/>
      <c r="P98" s="352"/>
      <c r="Q98" s="352"/>
      <c r="R98" s="95"/>
      <c r="S98" s="28"/>
      <c r="T98" s="28"/>
      <c r="U98" s="29">
        <f t="shared" si="57"/>
        <v>0</v>
      </c>
      <c r="V98" s="28"/>
      <c r="W98" s="28"/>
      <c r="X98" s="28"/>
      <c r="Y98" s="29">
        <f t="shared" si="58"/>
        <v>0</v>
      </c>
      <c r="Z98" s="28"/>
      <c r="AA98" s="28"/>
      <c r="AB98" s="28"/>
      <c r="AC98" s="29">
        <f t="shared" si="59"/>
        <v>0</v>
      </c>
      <c r="AD98" s="252"/>
      <c r="AE98" s="252">
        <v>1250000</v>
      </c>
      <c r="AF98" s="252"/>
      <c r="AG98" s="29">
        <f t="shared" si="54"/>
        <v>1250000</v>
      </c>
      <c r="AH98" s="29">
        <f t="shared" si="55"/>
        <v>1250000</v>
      </c>
      <c r="AI98" s="109">
        <f t="shared" si="56"/>
        <v>2.0044339361505369E-2</v>
      </c>
      <c r="AJ98" s="109">
        <f t="shared" si="53"/>
        <v>8.7666942563184721E-4</v>
      </c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</row>
    <row r="99" spans="1:78" ht="24.95" customHeight="1" outlineLevel="1" x14ac:dyDescent="0.25">
      <c r="A99" s="390">
        <v>8</v>
      </c>
      <c r="B99" s="390"/>
      <c r="C99" s="360" t="s">
        <v>1694</v>
      </c>
      <c r="D99" s="494">
        <v>44859</v>
      </c>
      <c r="E99" s="260" t="s">
        <v>316</v>
      </c>
      <c r="F99" s="260" t="s">
        <v>1664</v>
      </c>
      <c r="G99" s="360" t="s">
        <v>1260</v>
      </c>
      <c r="H99" s="391"/>
      <c r="I99" s="391"/>
      <c r="J99" s="678"/>
      <c r="K99" s="252">
        <v>1468000</v>
      </c>
      <c r="L99" s="158"/>
      <c r="M99" s="28"/>
      <c r="N99" s="28"/>
      <c r="O99" s="288"/>
      <c r="P99" s="352"/>
      <c r="Q99" s="352"/>
      <c r="R99" s="95"/>
      <c r="S99" s="28"/>
      <c r="T99" s="28"/>
      <c r="U99" s="29">
        <f t="shared" si="57"/>
        <v>0</v>
      </c>
      <c r="V99" s="28"/>
      <c r="W99" s="28"/>
      <c r="X99" s="28"/>
      <c r="Y99" s="29">
        <f t="shared" si="58"/>
        <v>0</v>
      </c>
      <c r="Z99" s="28"/>
      <c r="AA99" s="28"/>
      <c r="AB99" s="28"/>
      <c r="AC99" s="29">
        <f t="shared" si="59"/>
        <v>0</v>
      </c>
      <c r="AD99" s="252"/>
      <c r="AE99" s="252">
        <v>1468000</v>
      </c>
      <c r="AF99" s="252"/>
      <c r="AG99" s="29">
        <f t="shared" si="54"/>
        <v>1468000</v>
      </c>
      <c r="AH99" s="29">
        <f t="shared" si="55"/>
        <v>1468000</v>
      </c>
      <c r="AI99" s="109">
        <f t="shared" si="56"/>
        <v>2.3540072146151905E-2</v>
      </c>
      <c r="AJ99" s="109">
        <f t="shared" si="53"/>
        <v>1.0295605734620414E-3</v>
      </c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</row>
    <row r="100" spans="1:78" ht="24.95" customHeight="1" outlineLevel="1" x14ac:dyDescent="0.25">
      <c r="A100" s="390">
        <v>9</v>
      </c>
      <c r="B100" s="390"/>
      <c r="C100" s="360" t="s">
        <v>1695</v>
      </c>
      <c r="D100" s="494">
        <v>44858</v>
      </c>
      <c r="E100" s="260" t="s">
        <v>296</v>
      </c>
      <c r="F100" s="260" t="s">
        <v>1664</v>
      </c>
      <c r="G100" s="360" t="s">
        <v>1260</v>
      </c>
      <c r="H100" s="391"/>
      <c r="I100" s="391"/>
      <c r="J100" s="678"/>
      <c r="K100" s="252">
        <v>1250000</v>
      </c>
      <c r="L100" s="158"/>
      <c r="M100" s="28"/>
      <c r="N100" s="28"/>
      <c r="O100" s="288"/>
      <c r="P100" s="352"/>
      <c r="Q100" s="352"/>
      <c r="R100" s="95"/>
      <c r="S100" s="28"/>
      <c r="T100" s="28"/>
      <c r="U100" s="29">
        <f t="shared" si="57"/>
        <v>0</v>
      </c>
      <c r="V100" s="28"/>
      <c r="W100" s="28"/>
      <c r="X100" s="28"/>
      <c r="Y100" s="29">
        <f t="shared" si="58"/>
        <v>0</v>
      </c>
      <c r="Z100" s="28"/>
      <c r="AA100" s="28"/>
      <c r="AB100" s="28"/>
      <c r="AC100" s="29">
        <f t="shared" si="59"/>
        <v>0</v>
      </c>
      <c r="AD100" s="252"/>
      <c r="AE100" s="252">
        <v>1250000</v>
      </c>
      <c r="AF100" s="252"/>
      <c r="AG100" s="29">
        <f t="shared" si="54"/>
        <v>1250000</v>
      </c>
      <c r="AH100" s="29">
        <f t="shared" si="55"/>
        <v>1250000</v>
      </c>
      <c r="AI100" s="109">
        <f t="shared" si="56"/>
        <v>2.0044339361505369E-2</v>
      </c>
      <c r="AJ100" s="109">
        <f t="shared" si="53"/>
        <v>8.7666942563184721E-4</v>
      </c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</row>
    <row r="101" spans="1:78" ht="24.95" customHeight="1" outlineLevel="1" x14ac:dyDescent="0.25">
      <c r="A101" s="390">
        <v>10</v>
      </c>
      <c r="B101" s="390"/>
      <c r="C101" s="360" t="s">
        <v>1696</v>
      </c>
      <c r="D101" s="494">
        <v>44919</v>
      </c>
      <c r="E101" s="260" t="s">
        <v>300</v>
      </c>
      <c r="F101" s="260" t="s">
        <v>1664</v>
      </c>
      <c r="G101" s="360" t="s">
        <v>1260</v>
      </c>
      <c r="H101" s="391"/>
      <c r="I101" s="391"/>
      <c r="J101" s="678"/>
      <c r="K101" s="252">
        <v>1468000</v>
      </c>
      <c r="L101" s="158"/>
      <c r="M101" s="28"/>
      <c r="N101" s="28"/>
      <c r="O101" s="288"/>
      <c r="P101" s="352"/>
      <c r="Q101" s="352"/>
      <c r="R101" s="95"/>
      <c r="S101" s="28"/>
      <c r="T101" s="28"/>
      <c r="U101" s="29">
        <f t="shared" si="57"/>
        <v>0</v>
      </c>
      <c r="V101" s="28"/>
      <c r="W101" s="28"/>
      <c r="X101" s="28"/>
      <c r="Y101" s="29">
        <f t="shared" si="58"/>
        <v>0</v>
      </c>
      <c r="Z101" s="28"/>
      <c r="AA101" s="28"/>
      <c r="AB101" s="28"/>
      <c r="AC101" s="29">
        <f t="shared" si="59"/>
        <v>0</v>
      </c>
      <c r="AD101" s="252"/>
      <c r="AE101" s="252"/>
      <c r="AF101" s="252">
        <v>1468000</v>
      </c>
      <c r="AG101" s="29">
        <f t="shared" si="54"/>
        <v>1468000</v>
      </c>
      <c r="AH101" s="29">
        <f t="shared" si="55"/>
        <v>1468000</v>
      </c>
      <c r="AI101" s="109">
        <f t="shared" si="56"/>
        <v>2.3540072146151905E-2</v>
      </c>
      <c r="AJ101" s="109">
        <f t="shared" si="53"/>
        <v>1.0295605734620414E-3</v>
      </c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</row>
    <row r="102" spans="1:78" ht="24.95" customHeight="1" outlineLevel="1" x14ac:dyDescent="0.25">
      <c r="A102" s="390">
        <v>11</v>
      </c>
      <c r="B102" s="390"/>
      <c r="C102" s="360" t="s">
        <v>1697</v>
      </c>
      <c r="D102" s="494">
        <v>44858</v>
      </c>
      <c r="E102" s="260" t="s">
        <v>324</v>
      </c>
      <c r="F102" s="260" t="s">
        <v>1664</v>
      </c>
      <c r="G102" s="360" t="s">
        <v>1260</v>
      </c>
      <c r="H102" s="391"/>
      <c r="I102" s="391"/>
      <c r="J102" s="678"/>
      <c r="K102" s="252">
        <v>1250000</v>
      </c>
      <c r="L102" s="158"/>
      <c r="M102" s="28"/>
      <c r="N102" s="28"/>
      <c r="O102" s="288"/>
      <c r="P102" s="352"/>
      <c r="Q102" s="352"/>
      <c r="R102" s="95"/>
      <c r="S102" s="28"/>
      <c r="T102" s="28"/>
      <c r="U102" s="29">
        <f t="shared" si="57"/>
        <v>0</v>
      </c>
      <c r="V102" s="28"/>
      <c r="W102" s="28"/>
      <c r="X102" s="28"/>
      <c r="Y102" s="29">
        <f t="shared" si="58"/>
        <v>0</v>
      </c>
      <c r="Z102" s="28"/>
      <c r="AA102" s="28"/>
      <c r="AB102" s="28"/>
      <c r="AC102" s="29">
        <f t="shared" si="59"/>
        <v>0</v>
      </c>
      <c r="AD102" s="252"/>
      <c r="AE102" s="252">
        <v>1250000</v>
      </c>
      <c r="AF102" s="252"/>
      <c r="AG102" s="29">
        <f t="shared" si="54"/>
        <v>1250000</v>
      </c>
      <c r="AH102" s="29">
        <f t="shared" si="55"/>
        <v>1250000</v>
      </c>
      <c r="AI102" s="109">
        <f t="shared" si="56"/>
        <v>2.0044339361505369E-2</v>
      </c>
      <c r="AJ102" s="109">
        <f t="shared" si="53"/>
        <v>8.7666942563184721E-4</v>
      </c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</row>
    <row r="103" spans="1:78" ht="24.95" customHeight="1" outlineLevel="1" x14ac:dyDescent="0.25">
      <c r="A103" s="390">
        <v>12</v>
      </c>
      <c r="B103" s="390"/>
      <c r="C103" s="360" t="s">
        <v>1698</v>
      </c>
      <c r="D103" s="494">
        <v>44858</v>
      </c>
      <c r="E103" s="260" t="s">
        <v>326</v>
      </c>
      <c r="F103" s="260" t="s">
        <v>1664</v>
      </c>
      <c r="G103" s="360" t="s">
        <v>1260</v>
      </c>
      <c r="H103" s="391"/>
      <c r="I103" s="391"/>
      <c r="J103" s="678"/>
      <c r="K103" s="252">
        <v>1250000</v>
      </c>
      <c r="L103" s="158"/>
      <c r="M103" s="28"/>
      <c r="N103" s="28"/>
      <c r="O103" s="288"/>
      <c r="P103" s="352"/>
      <c r="Q103" s="352"/>
      <c r="R103" s="95"/>
      <c r="S103" s="28"/>
      <c r="T103" s="28"/>
      <c r="U103" s="29">
        <f t="shared" si="57"/>
        <v>0</v>
      </c>
      <c r="V103" s="28"/>
      <c r="W103" s="28"/>
      <c r="X103" s="28"/>
      <c r="Y103" s="29">
        <f t="shared" si="58"/>
        <v>0</v>
      </c>
      <c r="Z103" s="28"/>
      <c r="AA103" s="28"/>
      <c r="AB103" s="28"/>
      <c r="AC103" s="29">
        <f t="shared" si="59"/>
        <v>0</v>
      </c>
      <c r="AD103" s="252"/>
      <c r="AE103" s="252">
        <v>1250000</v>
      </c>
      <c r="AF103" s="252"/>
      <c r="AG103" s="29">
        <f t="shared" si="54"/>
        <v>1250000</v>
      </c>
      <c r="AH103" s="29">
        <f t="shared" si="55"/>
        <v>1250000</v>
      </c>
      <c r="AI103" s="109">
        <f t="shared" si="56"/>
        <v>2.0044339361505369E-2</v>
      </c>
      <c r="AJ103" s="109">
        <f t="shared" si="53"/>
        <v>8.7666942563184721E-4</v>
      </c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</row>
    <row r="104" spans="1:78" ht="24.95" customHeight="1" outlineLevel="1" x14ac:dyDescent="0.25">
      <c r="A104" s="390">
        <v>13</v>
      </c>
      <c r="B104" s="390"/>
      <c r="C104" s="360" t="s">
        <v>1699</v>
      </c>
      <c r="D104" s="494">
        <v>44858</v>
      </c>
      <c r="E104" s="260" t="s">
        <v>278</v>
      </c>
      <c r="F104" s="260" t="s">
        <v>1664</v>
      </c>
      <c r="G104" s="360" t="s">
        <v>1260</v>
      </c>
      <c r="H104" s="391"/>
      <c r="I104" s="391"/>
      <c r="J104" s="678"/>
      <c r="K104" s="252">
        <v>1450000</v>
      </c>
      <c r="L104" s="158"/>
      <c r="M104" s="28"/>
      <c r="N104" s="28"/>
      <c r="O104" s="288"/>
      <c r="P104" s="352"/>
      <c r="Q104" s="352"/>
      <c r="R104" s="95"/>
      <c r="S104" s="28"/>
      <c r="T104" s="28"/>
      <c r="U104" s="29">
        <f t="shared" si="57"/>
        <v>0</v>
      </c>
      <c r="V104" s="28"/>
      <c r="W104" s="28"/>
      <c r="X104" s="28"/>
      <c r="Y104" s="29">
        <f t="shared" si="58"/>
        <v>0</v>
      </c>
      <c r="Z104" s="28"/>
      <c r="AA104" s="28"/>
      <c r="AB104" s="28"/>
      <c r="AC104" s="29">
        <f t="shared" si="59"/>
        <v>0</v>
      </c>
      <c r="AD104" s="252"/>
      <c r="AE104" s="252">
        <v>1450000</v>
      </c>
      <c r="AF104" s="252"/>
      <c r="AG104" s="29">
        <f t="shared" si="54"/>
        <v>1450000</v>
      </c>
      <c r="AH104" s="29">
        <f t="shared" si="55"/>
        <v>1450000</v>
      </c>
      <c r="AI104" s="109">
        <f t="shared" si="56"/>
        <v>2.3251433659346229E-2</v>
      </c>
      <c r="AJ104" s="109">
        <f t="shared" si="53"/>
        <v>1.0169365337329428E-3</v>
      </c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</row>
    <row r="105" spans="1:78" ht="24.95" customHeight="1" outlineLevel="1" x14ac:dyDescent="0.25">
      <c r="A105" s="390">
        <v>14</v>
      </c>
      <c r="B105" s="390"/>
      <c r="C105" s="360" t="s">
        <v>618</v>
      </c>
      <c r="D105" s="494">
        <v>44858</v>
      </c>
      <c r="E105" s="260" t="s">
        <v>883</v>
      </c>
      <c r="F105" s="260" t="s">
        <v>1664</v>
      </c>
      <c r="G105" s="360" t="s">
        <v>1260</v>
      </c>
      <c r="H105" s="391"/>
      <c r="I105" s="391"/>
      <c r="J105" s="678"/>
      <c r="K105" s="252">
        <v>1700000</v>
      </c>
      <c r="L105" s="158"/>
      <c r="M105" s="28"/>
      <c r="N105" s="28"/>
      <c r="O105" s="288"/>
      <c r="P105" s="352"/>
      <c r="Q105" s="352"/>
      <c r="R105" s="95"/>
      <c r="S105" s="28"/>
      <c r="T105" s="28"/>
      <c r="U105" s="29">
        <f t="shared" si="57"/>
        <v>0</v>
      </c>
      <c r="V105" s="28"/>
      <c r="W105" s="28"/>
      <c r="X105" s="28"/>
      <c r="Y105" s="29">
        <f t="shared" si="58"/>
        <v>0</v>
      </c>
      <c r="Z105" s="28"/>
      <c r="AA105" s="28"/>
      <c r="AB105" s="28"/>
      <c r="AC105" s="29">
        <f t="shared" si="59"/>
        <v>0</v>
      </c>
      <c r="AD105" s="252"/>
      <c r="AE105" s="252">
        <v>1700000</v>
      </c>
      <c r="AF105" s="252"/>
      <c r="AG105" s="29">
        <f t="shared" si="54"/>
        <v>1700000</v>
      </c>
      <c r="AH105" s="29">
        <f t="shared" si="55"/>
        <v>1700000</v>
      </c>
      <c r="AI105" s="109">
        <f t="shared" si="56"/>
        <v>2.7260301531647303E-2</v>
      </c>
      <c r="AJ105" s="109">
        <f t="shared" si="53"/>
        <v>1.1922704188593121E-3</v>
      </c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</row>
    <row r="106" spans="1:78" ht="24.95" customHeight="1" outlineLevel="1" x14ac:dyDescent="0.25">
      <c r="A106" s="390">
        <v>15</v>
      </c>
      <c r="B106" s="390"/>
      <c r="C106" s="360" t="s">
        <v>1700</v>
      </c>
      <c r="D106" s="494">
        <v>44858</v>
      </c>
      <c r="E106" s="260" t="s">
        <v>330</v>
      </c>
      <c r="F106" s="260" t="s">
        <v>1664</v>
      </c>
      <c r="G106" s="360" t="s">
        <v>1260</v>
      </c>
      <c r="H106" s="391"/>
      <c r="I106" s="391"/>
      <c r="J106" s="678"/>
      <c r="K106" s="252">
        <v>1294000</v>
      </c>
      <c r="L106" s="158"/>
      <c r="M106" s="28"/>
      <c r="N106" s="28"/>
      <c r="O106" s="288"/>
      <c r="P106" s="352"/>
      <c r="Q106" s="352"/>
      <c r="R106" s="95"/>
      <c r="S106" s="28"/>
      <c r="T106" s="28"/>
      <c r="U106" s="29">
        <f t="shared" si="57"/>
        <v>0</v>
      </c>
      <c r="V106" s="28"/>
      <c r="W106" s="28"/>
      <c r="X106" s="28"/>
      <c r="Y106" s="29">
        <f t="shared" si="58"/>
        <v>0</v>
      </c>
      <c r="Z106" s="28"/>
      <c r="AA106" s="28"/>
      <c r="AB106" s="28"/>
      <c r="AC106" s="29">
        <f t="shared" si="59"/>
        <v>0</v>
      </c>
      <c r="AD106" s="252"/>
      <c r="AE106" s="252">
        <v>1294000</v>
      </c>
      <c r="AF106" s="252"/>
      <c r="AG106" s="29">
        <f t="shared" si="54"/>
        <v>1294000</v>
      </c>
      <c r="AH106" s="29">
        <f t="shared" si="55"/>
        <v>1294000</v>
      </c>
      <c r="AI106" s="109">
        <f t="shared" si="56"/>
        <v>2.0749900107030358E-2</v>
      </c>
      <c r="AJ106" s="109">
        <f t="shared" si="53"/>
        <v>9.0752818941408815E-4</v>
      </c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</row>
    <row r="107" spans="1:78" ht="24.95" customHeight="1" outlineLevel="1" x14ac:dyDescent="0.25">
      <c r="A107" s="390">
        <v>16</v>
      </c>
      <c r="B107" s="390"/>
      <c r="C107" s="360" t="s">
        <v>1701</v>
      </c>
      <c r="D107" s="494">
        <v>44858</v>
      </c>
      <c r="E107" s="260" t="s">
        <v>277</v>
      </c>
      <c r="F107" s="260" t="s">
        <v>1664</v>
      </c>
      <c r="G107" s="360" t="s">
        <v>1260</v>
      </c>
      <c r="H107" s="391"/>
      <c r="I107" s="391"/>
      <c r="J107" s="678"/>
      <c r="K107" s="252">
        <v>1250000</v>
      </c>
      <c r="L107" s="158"/>
      <c r="M107" s="28"/>
      <c r="N107" s="28"/>
      <c r="O107" s="288"/>
      <c r="P107" s="352"/>
      <c r="Q107" s="352"/>
      <c r="R107" s="95"/>
      <c r="S107" s="28"/>
      <c r="T107" s="28"/>
      <c r="U107" s="29">
        <f t="shared" si="57"/>
        <v>0</v>
      </c>
      <c r="V107" s="28"/>
      <c r="W107" s="28"/>
      <c r="X107" s="28"/>
      <c r="Y107" s="29">
        <f t="shared" si="58"/>
        <v>0</v>
      </c>
      <c r="Z107" s="28"/>
      <c r="AA107" s="28"/>
      <c r="AB107" s="28"/>
      <c r="AC107" s="29">
        <f t="shared" si="59"/>
        <v>0</v>
      </c>
      <c r="AD107" s="252"/>
      <c r="AE107" s="252">
        <v>1250000</v>
      </c>
      <c r="AF107" s="252"/>
      <c r="AG107" s="29">
        <f t="shared" si="54"/>
        <v>1250000</v>
      </c>
      <c r="AH107" s="29">
        <f t="shared" si="55"/>
        <v>1250000</v>
      </c>
      <c r="AI107" s="109">
        <f t="shared" si="56"/>
        <v>2.0044339361505369E-2</v>
      </c>
      <c r="AJ107" s="109">
        <f t="shared" si="53"/>
        <v>8.7666942563184721E-4</v>
      </c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</row>
    <row r="108" spans="1:78" ht="24.95" customHeight="1" outlineLevel="1" x14ac:dyDescent="0.25">
      <c r="A108" s="390">
        <v>17</v>
      </c>
      <c r="B108" s="390"/>
      <c r="C108" s="360" t="s">
        <v>1702</v>
      </c>
      <c r="D108" s="494">
        <v>44858</v>
      </c>
      <c r="E108" s="260" t="s">
        <v>334</v>
      </c>
      <c r="F108" s="260" t="s">
        <v>1664</v>
      </c>
      <c r="G108" s="360" t="s">
        <v>1260</v>
      </c>
      <c r="H108" s="391"/>
      <c r="I108" s="391"/>
      <c r="J108" s="678"/>
      <c r="K108" s="252">
        <v>1250000</v>
      </c>
      <c r="L108" s="158"/>
      <c r="M108" s="28"/>
      <c r="N108" s="28"/>
      <c r="O108" s="288"/>
      <c r="P108" s="352"/>
      <c r="Q108" s="352"/>
      <c r="R108" s="95"/>
      <c r="S108" s="28"/>
      <c r="T108" s="28"/>
      <c r="U108" s="29">
        <f t="shared" si="57"/>
        <v>0</v>
      </c>
      <c r="V108" s="28"/>
      <c r="W108" s="28"/>
      <c r="X108" s="28"/>
      <c r="Y108" s="29">
        <f t="shared" si="58"/>
        <v>0</v>
      </c>
      <c r="Z108" s="28"/>
      <c r="AA108" s="28"/>
      <c r="AB108" s="28"/>
      <c r="AC108" s="29">
        <f t="shared" si="59"/>
        <v>0</v>
      </c>
      <c r="AD108" s="252"/>
      <c r="AE108" s="252">
        <v>1250000</v>
      </c>
      <c r="AF108" s="252"/>
      <c r="AG108" s="29">
        <f t="shared" si="54"/>
        <v>1250000</v>
      </c>
      <c r="AH108" s="29">
        <f t="shared" si="55"/>
        <v>1250000</v>
      </c>
      <c r="AI108" s="109">
        <f t="shared" si="56"/>
        <v>2.0044339361505369E-2</v>
      </c>
      <c r="AJ108" s="109">
        <f t="shared" si="53"/>
        <v>8.7666942563184721E-4</v>
      </c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</row>
    <row r="109" spans="1:78" ht="24.95" customHeight="1" outlineLevel="1" x14ac:dyDescent="0.25">
      <c r="A109" s="390">
        <v>18</v>
      </c>
      <c r="B109" s="390"/>
      <c r="C109" s="360" t="s">
        <v>1703</v>
      </c>
      <c r="D109" s="494">
        <v>44858</v>
      </c>
      <c r="E109" s="260" t="s">
        <v>294</v>
      </c>
      <c r="F109" s="260" t="s">
        <v>1664</v>
      </c>
      <c r="G109" s="360" t="s">
        <v>1260</v>
      </c>
      <c r="H109" s="391"/>
      <c r="I109" s="391"/>
      <c r="J109" s="678"/>
      <c r="K109" s="252">
        <v>1250000</v>
      </c>
      <c r="L109" s="158"/>
      <c r="M109" s="28"/>
      <c r="N109" s="28"/>
      <c r="O109" s="288"/>
      <c r="P109" s="352"/>
      <c r="Q109" s="352"/>
      <c r="R109" s="95"/>
      <c r="S109" s="28"/>
      <c r="T109" s="28"/>
      <c r="U109" s="29">
        <f t="shared" si="57"/>
        <v>0</v>
      </c>
      <c r="V109" s="28"/>
      <c r="W109" s="28"/>
      <c r="X109" s="28"/>
      <c r="Y109" s="29">
        <f t="shared" si="58"/>
        <v>0</v>
      </c>
      <c r="Z109" s="28"/>
      <c r="AA109" s="28"/>
      <c r="AB109" s="28"/>
      <c r="AC109" s="29">
        <f t="shared" si="59"/>
        <v>0</v>
      </c>
      <c r="AD109" s="252"/>
      <c r="AE109" s="252">
        <v>1250000</v>
      </c>
      <c r="AF109" s="252"/>
      <c r="AG109" s="29">
        <f t="shared" si="54"/>
        <v>1250000</v>
      </c>
      <c r="AH109" s="29">
        <f t="shared" si="55"/>
        <v>1250000</v>
      </c>
      <c r="AI109" s="109">
        <f t="shared" si="56"/>
        <v>2.0044339361505369E-2</v>
      </c>
      <c r="AJ109" s="109">
        <f t="shared" si="53"/>
        <v>8.7666942563184721E-4</v>
      </c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</row>
    <row r="110" spans="1:78" ht="24.95" customHeight="1" outlineLevel="1" x14ac:dyDescent="0.25">
      <c r="A110" s="390">
        <v>19</v>
      </c>
      <c r="B110" s="390"/>
      <c r="C110" s="360" t="s">
        <v>1704</v>
      </c>
      <c r="D110" s="494">
        <v>44858</v>
      </c>
      <c r="E110" s="260" t="s">
        <v>298</v>
      </c>
      <c r="F110" s="260" t="s">
        <v>1664</v>
      </c>
      <c r="G110" s="360" t="s">
        <v>1260</v>
      </c>
      <c r="H110" s="391"/>
      <c r="I110" s="391"/>
      <c r="J110" s="678"/>
      <c r="K110" s="252">
        <v>1250000</v>
      </c>
      <c r="L110" s="158"/>
      <c r="M110" s="28"/>
      <c r="N110" s="28"/>
      <c r="O110" s="288"/>
      <c r="P110" s="352"/>
      <c r="Q110" s="352"/>
      <c r="R110" s="95"/>
      <c r="S110" s="28"/>
      <c r="T110" s="28"/>
      <c r="U110" s="29">
        <f t="shared" si="57"/>
        <v>0</v>
      </c>
      <c r="V110" s="28"/>
      <c r="W110" s="28"/>
      <c r="X110" s="28"/>
      <c r="Y110" s="29">
        <f t="shared" si="58"/>
        <v>0</v>
      </c>
      <c r="Z110" s="28"/>
      <c r="AA110" s="28"/>
      <c r="AB110" s="28"/>
      <c r="AC110" s="29">
        <f t="shared" si="59"/>
        <v>0</v>
      </c>
      <c r="AD110" s="252"/>
      <c r="AE110" s="252">
        <v>1250000</v>
      </c>
      <c r="AF110" s="252"/>
      <c r="AG110" s="29">
        <f t="shared" si="54"/>
        <v>1250000</v>
      </c>
      <c r="AH110" s="29">
        <f t="shared" si="55"/>
        <v>1250000</v>
      </c>
      <c r="AI110" s="109">
        <f t="shared" si="56"/>
        <v>2.0044339361505369E-2</v>
      </c>
      <c r="AJ110" s="109">
        <f t="shared" si="53"/>
        <v>8.7666942563184721E-4</v>
      </c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</row>
    <row r="111" spans="1:78" ht="24.95" customHeight="1" outlineLevel="1" x14ac:dyDescent="0.25">
      <c r="A111" s="390">
        <v>20</v>
      </c>
      <c r="B111" s="390"/>
      <c r="C111" s="360" t="s">
        <v>1705</v>
      </c>
      <c r="D111" s="494">
        <v>44858</v>
      </c>
      <c r="E111" s="260" t="s">
        <v>302</v>
      </c>
      <c r="F111" s="260" t="s">
        <v>1664</v>
      </c>
      <c r="G111" s="360" t="s">
        <v>1260</v>
      </c>
      <c r="H111" s="391"/>
      <c r="I111" s="391"/>
      <c r="J111" s="678"/>
      <c r="K111" s="252">
        <v>1250000</v>
      </c>
      <c r="L111" s="158"/>
      <c r="M111" s="28"/>
      <c r="N111" s="28"/>
      <c r="O111" s="288"/>
      <c r="P111" s="352"/>
      <c r="Q111" s="352"/>
      <c r="R111" s="95"/>
      <c r="S111" s="28"/>
      <c r="T111" s="28"/>
      <c r="U111" s="29">
        <f t="shared" si="57"/>
        <v>0</v>
      </c>
      <c r="V111" s="28"/>
      <c r="W111" s="28"/>
      <c r="X111" s="28"/>
      <c r="Y111" s="29">
        <f t="shared" si="58"/>
        <v>0</v>
      </c>
      <c r="Z111" s="28"/>
      <c r="AA111" s="28"/>
      <c r="AB111" s="28"/>
      <c r="AC111" s="29">
        <f t="shared" si="59"/>
        <v>0</v>
      </c>
      <c r="AD111" s="252"/>
      <c r="AE111" s="252">
        <v>1250000</v>
      </c>
      <c r="AF111" s="252"/>
      <c r="AG111" s="29">
        <f t="shared" si="54"/>
        <v>1250000</v>
      </c>
      <c r="AH111" s="29">
        <f t="shared" si="55"/>
        <v>1250000</v>
      </c>
      <c r="AI111" s="109">
        <f t="shared" si="56"/>
        <v>2.0044339361505369E-2</v>
      </c>
      <c r="AJ111" s="109">
        <f t="shared" si="53"/>
        <v>8.7666942563184721E-4</v>
      </c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</row>
    <row r="112" spans="1:78" ht="24.95" customHeight="1" outlineLevel="1" x14ac:dyDescent="0.25">
      <c r="A112" s="390">
        <v>21</v>
      </c>
      <c r="B112" s="390"/>
      <c r="C112" s="360" t="s">
        <v>612</v>
      </c>
      <c r="D112" s="494">
        <v>44858</v>
      </c>
      <c r="E112" s="260" t="s">
        <v>306</v>
      </c>
      <c r="F112" s="260" t="s">
        <v>1664</v>
      </c>
      <c r="G112" s="360" t="s">
        <v>1260</v>
      </c>
      <c r="H112" s="391"/>
      <c r="I112" s="391"/>
      <c r="J112" s="678"/>
      <c r="K112" s="252">
        <v>1250000</v>
      </c>
      <c r="L112" s="158"/>
      <c r="M112" s="28"/>
      <c r="N112" s="28"/>
      <c r="O112" s="288"/>
      <c r="P112" s="352"/>
      <c r="Q112" s="352"/>
      <c r="R112" s="95"/>
      <c r="S112" s="28"/>
      <c r="T112" s="28"/>
      <c r="U112" s="29">
        <f t="shared" si="57"/>
        <v>0</v>
      </c>
      <c r="V112" s="28"/>
      <c r="W112" s="28"/>
      <c r="X112" s="28"/>
      <c r="Y112" s="29">
        <f t="shared" si="58"/>
        <v>0</v>
      </c>
      <c r="Z112" s="28"/>
      <c r="AA112" s="28"/>
      <c r="AB112" s="28"/>
      <c r="AC112" s="29">
        <f t="shared" si="59"/>
        <v>0</v>
      </c>
      <c r="AD112" s="252"/>
      <c r="AE112" s="252">
        <v>1250000</v>
      </c>
      <c r="AF112" s="252"/>
      <c r="AG112" s="29">
        <f t="shared" si="54"/>
        <v>1250000</v>
      </c>
      <c r="AH112" s="29">
        <f t="shared" si="55"/>
        <v>1250000</v>
      </c>
      <c r="AI112" s="109">
        <f t="shared" si="56"/>
        <v>2.0044339361505369E-2</v>
      </c>
      <c r="AJ112" s="109">
        <f t="shared" si="53"/>
        <v>8.7666942563184721E-4</v>
      </c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</row>
    <row r="113" spans="1:78" ht="24.95" customHeight="1" outlineLevel="1" x14ac:dyDescent="0.25">
      <c r="A113" s="390">
        <v>22</v>
      </c>
      <c r="B113" s="390"/>
      <c r="C113" s="360" t="s">
        <v>1706</v>
      </c>
      <c r="D113" s="494">
        <v>44858</v>
      </c>
      <c r="E113" s="260" t="s">
        <v>1707</v>
      </c>
      <c r="F113" s="260" t="s">
        <v>1664</v>
      </c>
      <c r="G113" s="360" t="s">
        <v>1260</v>
      </c>
      <c r="H113" s="391"/>
      <c r="I113" s="391"/>
      <c r="J113" s="678"/>
      <c r="K113" s="252">
        <v>1450000</v>
      </c>
      <c r="L113" s="158"/>
      <c r="M113" s="28"/>
      <c r="N113" s="28"/>
      <c r="O113" s="288"/>
      <c r="P113" s="352"/>
      <c r="Q113" s="352"/>
      <c r="R113" s="95"/>
      <c r="S113" s="28"/>
      <c r="T113" s="28"/>
      <c r="U113" s="29">
        <f t="shared" si="57"/>
        <v>0</v>
      </c>
      <c r="V113" s="28"/>
      <c r="W113" s="28"/>
      <c r="X113" s="28"/>
      <c r="Y113" s="29">
        <f t="shared" si="58"/>
        <v>0</v>
      </c>
      <c r="Z113" s="28"/>
      <c r="AA113" s="28"/>
      <c r="AB113" s="28"/>
      <c r="AC113" s="29">
        <f t="shared" si="59"/>
        <v>0</v>
      </c>
      <c r="AD113" s="252"/>
      <c r="AE113" s="252">
        <v>1450000</v>
      </c>
      <c r="AF113" s="252"/>
      <c r="AG113" s="29">
        <f t="shared" si="54"/>
        <v>1450000</v>
      </c>
      <c r="AH113" s="29">
        <f t="shared" si="55"/>
        <v>1450000</v>
      </c>
      <c r="AI113" s="109">
        <f t="shared" si="56"/>
        <v>2.3251433659346229E-2</v>
      </c>
      <c r="AJ113" s="109">
        <f t="shared" si="53"/>
        <v>1.0169365337329428E-3</v>
      </c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</row>
    <row r="114" spans="1:78" ht="24.95" customHeight="1" outlineLevel="1" x14ac:dyDescent="0.25">
      <c r="A114" s="390">
        <v>23</v>
      </c>
      <c r="B114" s="390"/>
      <c r="C114" s="360" t="s">
        <v>1708</v>
      </c>
      <c r="D114" s="494">
        <v>44858</v>
      </c>
      <c r="E114" s="260" t="s">
        <v>310</v>
      </c>
      <c r="F114" s="260" t="s">
        <v>1664</v>
      </c>
      <c r="G114" s="360" t="s">
        <v>1260</v>
      </c>
      <c r="H114" s="391"/>
      <c r="I114" s="391"/>
      <c r="J114" s="678"/>
      <c r="K114" s="252">
        <v>1250000</v>
      </c>
      <c r="L114" s="158"/>
      <c r="M114" s="28"/>
      <c r="N114" s="28"/>
      <c r="O114" s="288"/>
      <c r="P114" s="352"/>
      <c r="Q114" s="352"/>
      <c r="R114" s="95"/>
      <c r="S114" s="28"/>
      <c r="T114" s="28"/>
      <c r="U114" s="29">
        <f t="shared" si="57"/>
        <v>0</v>
      </c>
      <c r="V114" s="28"/>
      <c r="W114" s="28"/>
      <c r="X114" s="28"/>
      <c r="Y114" s="29">
        <f t="shared" si="58"/>
        <v>0</v>
      </c>
      <c r="Z114" s="28"/>
      <c r="AA114" s="28"/>
      <c r="AB114" s="28"/>
      <c r="AC114" s="29">
        <f t="shared" si="59"/>
        <v>0</v>
      </c>
      <c r="AD114" s="252"/>
      <c r="AE114" s="252"/>
      <c r="AF114" s="252">
        <v>1250000</v>
      </c>
      <c r="AG114" s="29">
        <f t="shared" si="54"/>
        <v>1250000</v>
      </c>
      <c r="AH114" s="29">
        <f t="shared" si="55"/>
        <v>1250000</v>
      </c>
      <c r="AI114" s="109">
        <f t="shared" si="56"/>
        <v>2.0044339361505369E-2</v>
      </c>
      <c r="AJ114" s="109">
        <f t="shared" si="53"/>
        <v>8.7666942563184721E-4</v>
      </c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</row>
    <row r="115" spans="1:78" ht="24.95" customHeight="1" outlineLevel="1" x14ac:dyDescent="0.25">
      <c r="A115" s="390">
        <v>24</v>
      </c>
      <c r="B115" s="390"/>
      <c r="C115" s="360" t="s">
        <v>1709</v>
      </c>
      <c r="D115" s="494">
        <v>44858</v>
      </c>
      <c r="E115" s="260" t="s">
        <v>314</v>
      </c>
      <c r="F115" s="260" t="s">
        <v>1664</v>
      </c>
      <c r="G115" s="360" t="s">
        <v>1260</v>
      </c>
      <c r="H115" s="391"/>
      <c r="I115" s="391"/>
      <c r="J115" s="678"/>
      <c r="K115" s="252">
        <v>1468000</v>
      </c>
      <c r="L115" s="158"/>
      <c r="M115" s="28"/>
      <c r="N115" s="28"/>
      <c r="O115" s="288"/>
      <c r="P115" s="352"/>
      <c r="Q115" s="352"/>
      <c r="R115" s="95"/>
      <c r="S115" s="28"/>
      <c r="T115" s="28"/>
      <c r="U115" s="29">
        <f t="shared" si="57"/>
        <v>0</v>
      </c>
      <c r="V115" s="28"/>
      <c r="W115" s="28"/>
      <c r="X115" s="28"/>
      <c r="Y115" s="29">
        <f t="shared" si="58"/>
        <v>0</v>
      </c>
      <c r="Z115" s="28"/>
      <c r="AA115" s="28"/>
      <c r="AB115" s="28"/>
      <c r="AC115" s="29">
        <f t="shared" si="59"/>
        <v>0</v>
      </c>
      <c r="AD115" s="252"/>
      <c r="AE115" s="252">
        <v>1468000</v>
      </c>
      <c r="AF115" s="252"/>
      <c r="AG115" s="29">
        <f t="shared" si="54"/>
        <v>1468000</v>
      </c>
      <c r="AH115" s="29">
        <f t="shared" si="55"/>
        <v>1468000</v>
      </c>
      <c r="AI115" s="109">
        <f t="shared" si="56"/>
        <v>2.3540072146151905E-2</v>
      </c>
      <c r="AJ115" s="109">
        <f t="shared" si="53"/>
        <v>1.0295605734620414E-3</v>
      </c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</row>
    <row r="116" spans="1:78" ht="24.95" customHeight="1" outlineLevel="1" x14ac:dyDescent="0.25">
      <c r="A116" s="390">
        <v>25</v>
      </c>
      <c r="B116" s="390"/>
      <c r="C116" s="360" t="s">
        <v>1710</v>
      </c>
      <c r="D116" s="494">
        <v>44858</v>
      </c>
      <c r="E116" s="260" t="s">
        <v>320</v>
      </c>
      <c r="F116" s="260" t="s">
        <v>1664</v>
      </c>
      <c r="G116" s="360" t="s">
        <v>1260</v>
      </c>
      <c r="H116" s="391"/>
      <c r="I116" s="391"/>
      <c r="J116" s="678"/>
      <c r="K116" s="252">
        <v>1450000</v>
      </c>
      <c r="L116" s="158"/>
      <c r="M116" s="28"/>
      <c r="N116" s="28"/>
      <c r="O116" s="288"/>
      <c r="P116" s="352"/>
      <c r="Q116" s="352"/>
      <c r="R116" s="95"/>
      <c r="S116" s="28"/>
      <c r="T116" s="28"/>
      <c r="U116" s="29">
        <f t="shared" si="57"/>
        <v>0</v>
      </c>
      <c r="V116" s="28"/>
      <c r="W116" s="28"/>
      <c r="X116" s="28"/>
      <c r="Y116" s="29">
        <f t="shared" si="58"/>
        <v>0</v>
      </c>
      <c r="Z116" s="28"/>
      <c r="AA116" s="28"/>
      <c r="AB116" s="28"/>
      <c r="AC116" s="29">
        <f t="shared" si="59"/>
        <v>0</v>
      </c>
      <c r="AD116" s="252"/>
      <c r="AE116" s="252">
        <v>1450000</v>
      </c>
      <c r="AF116" s="252"/>
      <c r="AG116" s="29">
        <f t="shared" si="54"/>
        <v>1450000</v>
      </c>
      <c r="AH116" s="29">
        <f t="shared" si="55"/>
        <v>1450000</v>
      </c>
      <c r="AI116" s="109">
        <f t="shared" si="56"/>
        <v>2.3251433659346229E-2</v>
      </c>
      <c r="AJ116" s="109">
        <f t="shared" si="53"/>
        <v>1.0169365337329428E-3</v>
      </c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</row>
    <row r="117" spans="1:78" ht="24.95" customHeight="1" outlineLevel="1" x14ac:dyDescent="0.25">
      <c r="A117" s="390">
        <v>26</v>
      </c>
      <c r="B117" s="390"/>
      <c r="C117" s="360" t="s">
        <v>1711</v>
      </c>
      <c r="D117" s="494">
        <v>44858</v>
      </c>
      <c r="E117" s="260" t="s">
        <v>322</v>
      </c>
      <c r="F117" s="260" t="s">
        <v>1664</v>
      </c>
      <c r="G117" s="360" t="s">
        <v>1260</v>
      </c>
      <c r="H117" s="391"/>
      <c r="I117" s="391"/>
      <c r="J117" s="678"/>
      <c r="K117" s="252">
        <v>1250000</v>
      </c>
      <c r="L117" s="158"/>
      <c r="M117" s="28"/>
      <c r="N117" s="28"/>
      <c r="O117" s="288"/>
      <c r="P117" s="352"/>
      <c r="Q117" s="352"/>
      <c r="R117" s="95"/>
      <c r="S117" s="28"/>
      <c r="T117" s="28"/>
      <c r="U117" s="29">
        <f t="shared" si="57"/>
        <v>0</v>
      </c>
      <c r="V117" s="28"/>
      <c r="W117" s="28"/>
      <c r="X117" s="28"/>
      <c r="Y117" s="29">
        <f t="shared" si="58"/>
        <v>0</v>
      </c>
      <c r="Z117" s="28"/>
      <c r="AA117" s="28"/>
      <c r="AB117" s="28"/>
      <c r="AC117" s="29">
        <f t="shared" si="59"/>
        <v>0</v>
      </c>
      <c r="AD117" s="252"/>
      <c r="AE117" s="252"/>
      <c r="AF117" s="252">
        <v>1250000</v>
      </c>
      <c r="AG117" s="29">
        <f t="shared" si="54"/>
        <v>1250000</v>
      </c>
      <c r="AH117" s="29">
        <f t="shared" si="55"/>
        <v>1250000</v>
      </c>
      <c r="AI117" s="109">
        <f t="shared" si="56"/>
        <v>2.0044339361505369E-2</v>
      </c>
      <c r="AJ117" s="109">
        <f t="shared" si="53"/>
        <v>8.7666942563184721E-4</v>
      </c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</row>
    <row r="118" spans="1:78" ht="24.95" customHeight="1" outlineLevel="1" x14ac:dyDescent="0.25">
      <c r="A118" s="390">
        <v>27</v>
      </c>
      <c r="B118" s="390"/>
      <c r="C118" s="360" t="s">
        <v>1712</v>
      </c>
      <c r="D118" s="494">
        <v>44858</v>
      </c>
      <c r="E118" s="260" t="s">
        <v>276</v>
      </c>
      <c r="F118" s="260" t="s">
        <v>1664</v>
      </c>
      <c r="G118" s="360" t="s">
        <v>1260</v>
      </c>
      <c r="H118" s="391"/>
      <c r="I118" s="391"/>
      <c r="J118" s="678"/>
      <c r="K118" s="252">
        <v>1250000</v>
      </c>
      <c r="L118" s="158"/>
      <c r="M118" s="28"/>
      <c r="N118" s="28"/>
      <c r="O118" s="288"/>
      <c r="P118" s="352"/>
      <c r="Q118" s="352"/>
      <c r="R118" s="95"/>
      <c r="S118" s="28"/>
      <c r="T118" s="28"/>
      <c r="U118" s="29">
        <f t="shared" si="57"/>
        <v>0</v>
      </c>
      <c r="V118" s="28"/>
      <c r="W118" s="28"/>
      <c r="X118" s="28"/>
      <c r="Y118" s="29">
        <f t="shared" si="58"/>
        <v>0</v>
      </c>
      <c r="Z118" s="28"/>
      <c r="AA118" s="28"/>
      <c r="AB118" s="28"/>
      <c r="AC118" s="29">
        <f t="shared" si="59"/>
        <v>0</v>
      </c>
      <c r="AD118" s="252"/>
      <c r="AE118" s="252">
        <v>1250000</v>
      </c>
      <c r="AF118" s="252"/>
      <c r="AG118" s="29">
        <f t="shared" si="54"/>
        <v>1250000</v>
      </c>
      <c r="AH118" s="29">
        <f t="shared" si="55"/>
        <v>1250000</v>
      </c>
      <c r="AI118" s="109">
        <f t="shared" si="56"/>
        <v>2.0044339361505369E-2</v>
      </c>
      <c r="AJ118" s="109">
        <f t="shared" si="53"/>
        <v>8.7666942563184721E-4</v>
      </c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</row>
    <row r="119" spans="1:78" ht="24.95" customHeight="1" outlineLevel="1" x14ac:dyDescent="0.25">
      <c r="A119" s="390">
        <v>28</v>
      </c>
      <c r="B119" s="390"/>
      <c r="C119" s="360" t="s">
        <v>1713</v>
      </c>
      <c r="D119" s="494">
        <v>44858</v>
      </c>
      <c r="E119" s="260" t="s">
        <v>1714</v>
      </c>
      <c r="F119" s="260" t="s">
        <v>1664</v>
      </c>
      <c r="G119" s="360" t="s">
        <v>1260</v>
      </c>
      <c r="H119" s="391"/>
      <c r="I119" s="391"/>
      <c r="J119" s="678"/>
      <c r="K119" s="252">
        <v>1700000</v>
      </c>
      <c r="L119" s="158"/>
      <c r="M119" s="28"/>
      <c r="N119" s="28"/>
      <c r="O119" s="288"/>
      <c r="P119" s="352"/>
      <c r="Q119" s="352"/>
      <c r="R119" s="95"/>
      <c r="S119" s="28"/>
      <c r="T119" s="28"/>
      <c r="U119" s="29">
        <f t="shared" si="57"/>
        <v>0</v>
      </c>
      <c r="V119" s="28"/>
      <c r="W119" s="28"/>
      <c r="X119" s="28"/>
      <c r="Y119" s="29">
        <f t="shared" si="58"/>
        <v>0</v>
      </c>
      <c r="Z119" s="28"/>
      <c r="AA119" s="28"/>
      <c r="AB119" s="28"/>
      <c r="AC119" s="29">
        <f t="shared" si="59"/>
        <v>0</v>
      </c>
      <c r="AD119" s="252"/>
      <c r="AE119" s="252">
        <v>1700000</v>
      </c>
      <c r="AF119" s="252"/>
      <c r="AG119" s="29">
        <f t="shared" si="54"/>
        <v>1700000</v>
      </c>
      <c r="AH119" s="29">
        <f t="shared" si="55"/>
        <v>1700000</v>
      </c>
      <c r="AI119" s="109">
        <f t="shared" si="56"/>
        <v>2.7260301531647303E-2</v>
      </c>
      <c r="AJ119" s="109">
        <f t="shared" si="53"/>
        <v>1.1922704188593121E-3</v>
      </c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</row>
    <row r="120" spans="1:78" ht="24.95" customHeight="1" outlineLevel="1" x14ac:dyDescent="0.25">
      <c r="A120" s="390">
        <v>29</v>
      </c>
      <c r="B120" s="390"/>
      <c r="C120" s="360" t="s">
        <v>1671</v>
      </c>
      <c r="D120" s="494">
        <v>44858</v>
      </c>
      <c r="E120" s="260" t="s">
        <v>332</v>
      </c>
      <c r="F120" s="260" t="s">
        <v>1664</v>
      </c>
      <c r="G120" s="360" t="s">
        <v>1260</v>
      </c>
      <c r="H120" s="391"/>
      <c r="I120" s="391"/>
      <c r="J120" s="678"/>
      <c r="K120" s="252">
        <v>1468000</v>
      </c>
      <c r="L120" s="158"/>
      <c r="M120" s="28"/>
      <c r="N120" s="28"/>
      <c r="O120" s="288"/>
      <c r="P120" s="352"/>
      <c r="Q120" s="352"/>
      <c r="R120" s="95"/>
      <c r="S120" s="28"/>
      <c r="T120" s="28"/>
      <c r="U120" s="29">
        <f t="shared" si="57"/>
        <v>0</v>
      </c>
      <c r="V120" s="28"/>
      <c r="W120" s="28"/>
      <c r="X120" s="28"/>
      <c r="Y120" s="29">
        <f t="shared" si="58"/>
        <v>0</v>
      </c>
      <c r="Z120" s="28"/>
      <c r="AA120" s="28"/>
      <c r="AB120" s="28"/>
      <c r="AC120" s="29">
        <f t="shared" si="59"/>
        <v>0</v>
      </c>
      <c r="AD120" s="252"/>
      <c r="AE120" s="252">
        <v>1468000</v>
      </c>
      <c r="AF120" s="252"/>
      <c r="AG120" s="29">
        <f t="shared" si="54"/>
        <v>1468000</v>
      </c>
      <c r="AH120" s="29">
        <f t="shared" si="55"/>
        <v>1468000</v>
      </c>
      <c r="AI120" s="109">
        <f t="shared" si="56"/>
        <v>2.3540072146151905E-2</v>
      </c>
      <c r="AJ120" s="109">
        <f t="shared" si="53"/>
        <v>1.0295605734620414E-3</v>
      </c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</row>
    <row r="121" spans="1:78" ht="24.95" customHeight="1" outlineLevel="1" x14ac:dyDescent="0.25">
      <c r="A121" s="390">
        <v>30</v>
      </c>
      <c r="B121" s="390"/>
      <c r="C121" s="360" t="s">
        <v>1715</v>
      </c>
      <c r="D121" s="494">
        <v>44881</v>
      </c>
      <c r="E121" s="260" t="s">
        <v>275</v>
      </c>
      <c r="F121" s="260" t="s">
        <v>1664</v>
      </c>
      <c r="G121" s="360" t="s">
        <v>1260</v>
      </c>
      <c r="H121" s="391"/>
      <c r="I121" s="391"/>
      <c r="J121" s="678"/>
      <c r="K121" s="252">
        <v>1250000</v>
      </c>
      <c r="L121" s="158"/>
      <c r="M121" s="28"/>
      <c r="N121" s="28"/>
      <c r="O121" s="288"/>
      <c r="P121" s="352"/>
      <c r="Q121" s="352"/>
      <c r="R121" s="95"/>
      <c r="S121" s="28"/>
      <c r="T121" s="28"/>
      <c r="U121" s="29">
        <f t="shared" si="57"/>
        <v>0</v>
      </c>
      <c r="V121" s="28"/>
      <c r="W121" s="28"/>
      <c r="X121" s="28"/>
      <c r="Y121" s="29">
        <f t="shared" si="58"/>
        <v>0</v>
      </c>
      <c r="Z121" s="28"/>
      <c r="AA121" s="28"/>
      <c r="AB121" s="28"/>
      <c r="AC121" s="29">
        <f t="shared" si="59"/>
        <v>0</v>
      </c>
      <c r="AD121" s="28"/>
      <c r="AE121" s="28"/>
      <c r="AF121" s="252">
        <v>1250000</v>
      </c>
      <c r="AG121" s="29">
        <f t="shared" si="54"/>
        <v>1250000</v>
      </c>
      <c r="AH121" s="29">
        <f t="shared" si="55"/>
        <v>1250000</v>
      </c>
      <c r="AI121" s="109">
        <f t="shared" si="56"/>
        <v>2.0044339361505369E-2</v>
      </c>
      <c r="AJ121" s="109">
        <f t="shared" si="53"/>
        <v>8.7666942563184721E-4</v>
      </c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</row>
    <row r="122" spans="1:78" ht="24.95" customHeight="1" outlineLevel="1" x14ac:dyDescent="0.25">
      <c r="A122" s="390">
        <v>31</v>
      </c>
      <c r="B122" s="390"/>
      <c r="C122" s="360" t="s">
        <v>1716</v>
      </c>
      <c r="D122" s="494">
        <v>44881</v>
      </c>
      <c r="E122" s="260" t="s">
        <v>304</v>
      </c>
      <c r="F122" s="260" t="s">
        <v>1664</v>
      </c>
      <c r="G122" s="360" t="s">
        <v>1260</v>
      </c>
      <c r="H122" s="391"/>
      <c r="I122" s="391"/>
      <c r="J122" s="678"/>
      <c r="K122" s="252">
        <v>1468000</v>
      </c>
      <c r="L122" s="158"/>
      <c r="M122" s="28"/>
      <c r="N122" s="28"/>
      <c r="O122" s="288"/>
      <c r="P122" s="352"/>
      <c r="Q122" s="352"/>
      <c r="R122" s="95"/>
      <c r="S122" s="28"/>
      <c r="T122" s="28"/>
      <c r="U122" s="29">
        <f t="shared" si="57"/>
        <v>0</v>
      </c>
      <c r="V122" s="28"/>
      <c r="W122" s="28"/>
      <c r="X122" s="28"/>
      <c r="Y122" s="29">
        <f t="shared" si="58"/>
        <v>0</v>
      </c>
      <c r="Z122" s="28"/>
      <c r="AA122" s="28"/>
      <c r="AB122" s="28"/>
      <c r="AC122" s="29">
        <f t="shared" si="59"/>
        <v>0</v>
      </c>
      <c r="AD122" s="28"/>
      <c r="AE122" s="28"/>
      <c r="AF122" s="252">
        <v>1468000</v>
      </c>
      <c r="AG122" s="29">
        <f t="shared" si="54"/>
        <v>1468000</v>
      </c>
      <c r="AH122" s="29">
        <f t="shared" si="55"/>
        <v>1468000</v>
      </c>
      <c r="AI122" s="109">
        <f t="shared" si="56"/>
        <v>2.3540072146151905E-2</v>
      </c>
      <c r="AJ122" s="109">
        <f t="shared" si="53"/>
        <v>1.0295605734620414E-3</v>
      </c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</row>
    <row r="123" spans="1:78" ht="24.95" customHeight="1" outlineLevel="1" x14ac:dyDescent="0.25">
      <c r="A123" s="390">
        <v>32</v>
      </c>
      <c r="B123" s="390"/>
      <c r="C123" s="360" t="s">
        <v>241</v>
      </c>
      <c r="D123" s="494">
        <v>44876</v>
      </c>
      <c r="E123" s="260" t="s">
        <v>928</v>
      </c>
      <c r="F123" s="260" t="s">
        <v>1664</v>
      </c>
      <c r="G123" s="360" t="s">
        <v>1260</v>
      </c>
      <c r="H123" s="391"/>
      <c r="I123" s="391"/>
      <c r="J123" s="678"/>
      <c r="K123" s="252">
        <v>5256000</v>
      </c>
      <c r="L123" s="158"/>
      <c r="M123" s="28"/>
      <c r="N123" s="28"/>
      <c r="O123" s="288"/>
      <c r="P123" s="352"/>
      <c r="Q123" s="352"/>
      <c r="R123" s="95"/>
      <c r="S123" s="28"/>
      <c r="T123" s="28"/>
      <c r="U123" s="29">
        <f t="shared" si="57"/>
        <v>0</v>
      </c>
      <c r="V123" s="28"/>
      <c r="W123" s="28"/>
      <c r="X123" s="28"/>
      <c r="Y123" s="29">
        <f t="shared" si="58"/>
        <v>0</v>
      </c>
      <c r="Z123" s="28"/>
      <c r="AA123" s="28"/>
      <c r="AB123" s="28"/>
      <c r="AC123" s="29">
        <f t="shared" si="59"/>
        <v>0</v>
      </c>
      <c r="AD123" s="28"/>
      <c r="AE123" s="28"/>
      <c r="AF123" s="252">
        <v>5256000</v>
      </c>
      <c r="AG123" s="29">
        <f t="shared" si="54"/>
        <v>5256000</v>
      </c>
      <c r="AH123" s="29">
        <f t="shared" si="55"/>
        <v>5256000</v>
      </c>
      <c r="AI123" s="109">
        <f t="shared" si="56"/>
        <v>8.4282438147257777E-2</v>
      </c>
      <c r="AJ123" s="109">
        <f t="shared" si="53"/>
        <v>3.6862196008967912E-3</v>
      </c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</row>
    <row r="124" spans="1:78" ht="24.95" customHeight="1" outlineLevel="1" x14ac:dyDescent="0.25">
      <c r="A124" s="397">
        <v>33</v>
      </c>
      <c r="B124" s="397"/>
      <c r="C124" s="398" t="s">
        <v>1202</v>
      </c>
      <c r="D124" s="495">
        <v>44876</v>
      </c>
      <c r="E124" s="400" t="s">
        <v>328</v>
      </c>
      <c r="F124" s="400" t="s">
        <v>1664</v>
      </c>
      <c r="G124" s="398" t="s">
        <v>1260</v>
      </c>
      <c r="H124" s="399"/>
      <c r="I124" s="399"/>
      <c r="J124" s="678"/>
      <c r="K124" s="252">
        <v>1250000</v>
      </c>
      <c r="L124" s="323"/>
      <c r="M124" s="335"/>
      <c r="N124" s="335"/>
      <c r="O124" s="345"/>
      <c r="P124" s="489"/>
      <c r="Q124" s="489"/>
      <c r="R124" s="344"/>
      <c r="S124" s="335"/>
      <c r="T124" s="335"/>
      <c r="U124" s="338">
        <f t="shared" si="57"/>
        <v>0</v>
      </c>
      <c r="V124" s="28"/>
      <c r="W124" s="28"/>
      <c r="X124" s="28"/>
      <c r="Y124" s="29">
        <f t="shared" si="58"/>
        <v>0</v>
      </c>
      <c r="Z124" s="28"/>
      <c r="AA124" s="28"/>
      <c r="AB124" s="28"/>
      <c r="AC124" s="29">
        <f t="shared" si="59"/>
        <v>0</v>
      </c>
      <c r="AD124" s="28"/>
      <c r="AE124" s="28"/>
      <c r="AF124" s="252">
        <v>1250000</v>
      </c>
      <c r="AG124" s="29">
        <f t="shared" si="54"/>
        <v>1250000</v>
      </c>
      <c r="AH124" s="29">
        <f t="shared" si="55"/>
        <v>1250000</v>
      </c>
      <c r="AI124" s="109">
        <f t="shared" si="56"/>
        <v>2.0044339361505369E-2</v>
      </c>
      <c r="AJ124" s="109">
        <f t="shared" si="53"/>
        <v>8.7666942563184721E-4</v>
      </c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</row>
    <row r="125" spans="1:78" ht="24.95" customHeight="1" outlineLevel="1" x14ac:dyDescent="0.25">
      <c r="A125" s="390">
        <v>34</v>
      </c>
      <c r="B125" s="390"/>
      <c r="C125" s="360" t="s">
        <v>1685</v>
      </c>
      <c r="D125" s="494">
        <v>44874</v>
      </c>
      <c r="E125" s="260" t="s">
        <v>292</v>
      </c>
      <c r="F125" s="260" t="s">
        <v>1664</v>
      </c>
      <c r="G125" s="360" t="s">
        <v>1260</v>
      </c>
      <c r="H125" s="391"/>
      <c r="I125" s="391"/>
      <c r="J125" s="678"/>
      <c r="K125" s="353">
        <v>1250000</v>
      </c>
      <c r="L125" s="260"/>
      <c r="M125" s="261"/>
      <c r="N125" s="261"/>
      <c r="O125" s="261"/>
      <c r="P125" s="352"/>
      <c r="Q125" s="352"/>
      <c r="R125" s="261"/>
      <c r="S125" s="261"/>
      <c r="T125" s="261"/>
      <c r="U125" s="340">
        <f t="shared" si="57"/>
        <v>0</v>
      </c>
      <c r="V125" s="95"/>
      <c r="W125" s="28"/>
      <c r="X125" s="28"/>
      <c r="Y125" s="29">
        <f t="shared" si="58"/>
        <v>0</v>
      </c>
      <c r="Z125" s="28"/>
      <c r="AA125" s="28"/>
      <c r="AB125" s="28"/>
      <c r="AC125" s="29">
        <f t="shared" si="59"/>
        <v>0</v>
      </c>
      <c r="AD125" s="28"/>
      <c r="AE125" s="28"/>
      <c r="AF125" s="353">
        <v>1250000</v>
      </c>
      <c r="AG125" s="29">
        <f t="shared" si="54"/>
        <v>1250000</v>
      </c>
      <c r="AH125" s="29">
        <f t="shared" si="55"/>
        <v>1250000</v>
      </c>
      <c r="AI125" s="109">
        <f t="shared" si="56"/>
        <v>2.0044339361505369E-2</v>
      </c>
      <c r="AJ125" s="109">
        <f t="shared" si="53"/>
        <v>8.7666942563184721E-4</v>
      </c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</row>
    <row r="126" spans="1:78" ht="24.95" customHeight="1" outlineLevel="1" x14ac:dyDescent="0.25">
      <c r="A126" s="390">
        <v>35</v>
      </c>
      <c r="B126" s="390"/>
      <c r="C126" s="360" t="s">
        <v>1670</v>
      </c>
      <c r="D126" s="494">
        <v>44868</v>
      </c>
      <c r="E126" s="260" t="s">
        <v>318</v>
      </c>
      <c r="F126" s="260" t="s">
        <v>1664</v>
      </c>
      <c r="G126" s="360" t="s">
        <v>1260</v>
      </c>
      <c r="H126" s="391"/>
      <c r="I126" s="391"/>
      <c r="J126" s="678"/>
      <c r="K126" s="354">
        <v>1450000</v>
      </c>
      <c r="L126" s="260"/>
      <c r="M126" s="261"/>
      <c r="N126" s="261"/>
      <c r="O126" s="261"/>
      <c r="P126" s="352"/>
      <c r="Q126" s="352"/>
      <c r="R126" s="261"/>
      <c r="S126" s="261"/>
      <c r="T126" s="261"/>
      <c r="U126" s="340">
        <f t="shared" si="57"/>
        <v>0</v>
      </c>
      <c r="V126" s="95"/>
      <c r="W126" s="28"/>
      <c r="X126" s="28"/>
      <c r="Y126" s="29">
        <f t="shared" si="58"/>
        <v>0</v>
      </c>
      <c r="Z126" s="28"/>
      <c r="AA126" s="28"/>
      <c r="AB126" s="28"/>
      <c r="AC126" s="29">
        <f t="shared" si="59"/>
        <v>0</v>
      </c>
      <c r="AD126" s="28"/>
      <c r="AE126" s="28"/>
      <c r="AF126" s="343">
        <v>1450000</v>
      </c>
      <c r="AG126" s="29">
        <f t="shared" si="54"/>
        <v>1450000</v>
      </c>
      <c r="AH126" s="29">
        <f t="shared" si="55"/>
        <v>1450000</v>
      </c>
      <c r="AI126" s="109">
        <f t="shared" ref="AI126" si="60">IF(ISERROR(AH126/$J$91),0,AH126/$J$91)</f>
        <v>2.3251433659346229E-2</v>
      </c>
      <c r="AJ126" s="109">
        <f t="shared" si="53"/>
        <v>1.0169365337329428E-3</v>
      </c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</row>
    <row r="127" spans="1:78" s="233" customFormat="1" x14ac:dyDescent="0.25">
      <c r="A127" s="669" t="s">
        <v>1717</v>
      </c>
      <c r="B127" s="579"/>
      <c r="C127" s="579"/>
      <c r="D127" s="579"/>
      <c r="E127" s="579"/>
      <c r="F127" s="579"/>
      <c r="G127" s="579"/>
      <c r="H127" s="579"/>
      <c r="I127" s="670"/>
      <c r="J127" s="231">
        <f>+J91</f>
        <v>62361746</v>
      </c>
      <c r="K127" s="231">
        <f>SUM(K92:K126)</f>
        <v>62045486</v>
      </c>
      <c r="L127" s="231"/>
      <c r="M127" s="231">
        <f>SUM(M92:M92)</f>
        <v>0</v>
      </c>
      <c r="N127" s="231">
        <f>SUM(N92:N92)</f>
        <v>0</v>
      </c>
      <c r="O127" s="231">
        <f>SUM(O92:O92)</f>
        <v>0</v>
      </c>
      <c r="P127" s="249"/>
      <c r="Q127" s="539"/>
      <c r="R127" s="231">
        <f>SUM(R92:R93)</f>
        <v>0</v>
      </c>
      <c r="S127" s="231">
        <f t="shared" ref="S127:X127" si="61">SUM(S92:S93)</f>
        <v>351062</v>
      </c>
      <c r="T127" s="231">
        <f t="shared" si="61"/>
        <v>958583</v>
      </c>
      <c r="U127" s="231">
        <f>SUM(U92:U126)</f>
        <v>1309645</v>
      </c>
      <c r="V127" s="222">
        <f t="shared" si="61"/>
        <v>0</v>
      </c>
      <c r="W127" s="222">
        <f t="shared" si="61"/>
        <v>310807</v>
      </c>
      <c r="X127" s="222">
        <f t="shared" si="61"/>
        <v>318335</v>
      </c>
      <c r="Y127" s="222">
        <f>SUM(Y92:Y126)</f>
        <v>629142</v>
      </c>
      <c r="Z127" s="222">
        <f>SUM(Z92:Z93)</f>
        <v>970757</v>
      </c>
      <c r="AA127" s="222">
        <f>SUM(AA92:AA93)</f>
        <v>1226850</v>
      </c>
      <c r="AB127" s="222">
        <f>SUM(AB92:AB93)</f>
        <v>206700</v>
      </c>
      <c r="AC127" s="222">
        <f t="shared" ref="AC127:AH127" si="62">SUM(AC92:AC126)</f>
        <v>2404307</v>
      </c>
      <c r="AD127" s="222">
        <f t="shared" si="62"/>
        <v>958453</v>
      </c>
      <c r="AE127" s="222">
        <f t="shared" si="62"/>
        <v>32100464</v>
      </c>
      <c r="AF127" s="222">
        <f t="shared" si="62"/>
        <v>24288494</v>
      </c>
      <c r="AG127" s="222">
        <f t="shared" si="62"/>
        <v>57347411</v>
      </c>
      <c r="AH127" s="222">
        <f t="shared" si="62"/>
        <v>61690505</v>
      </c>
      <c r="AI127" s="230">
        <f>IF(ISERROR(AH127/J127),0,AH127/J127)</f>
        <v>0.98923633408211498</v>
      </c>
      <c r="AJ127" s="230">
        <f>IF(ISERROR(AH127/$AH$389),0,AH127/$AH$389)</f>
        <v>4.3265743668230876E-2</v>
      </c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232"/>
      <c r="BB127" s="232"/>
      <c r="BC127" s="232"/>
      <c r="BD127" s="232"/>
      <c r="BE127" s="232"/>
      <c r="BF127" s="232"/>
      <c r="BG127" s="232"/>
      <c r="BH127" s="232"/>
      <c r="BI127" s="232"/>
      <c r="BJ127" s="232"/>
      <c r="BK127" s="232"/>
      <c r="BL127" s="232"/>
      <c r="BM127" s="232"/>
      <c r="BN127" s="232"/>
      <c r="BO127" s="232"/>
      <c r="BP127" s="232"/>
      <c r="BQ127" s="232"/>
      <c r="BR127" s="232"/>
      <c r="BS127" s="232"/>
      <c r="BT127" s="232"/>
      <c r="BU127" s="232"/>
      <c r="BV127" s="232"/>
      <c r="BW127" s="232"/>
      <c r="BX127" s="232"/>
      <c r="BY127" s="232"/>
      <c r="BZ127" s="232"/>
    </row>
    <row r="128" spans="1:78" ht="12.75" customHeight="1" x14ac:dyDescent="0.25">
      <c r="A128" s="696" t="s">
        <v>58</v>
      </c>
      <c r="B128" s="671"/>
      <c r="C128" s="671"/>
      <c r="D128" s="671"/>
      <c r="E128" s="672"/>
      <c r="F128" s="150"/>
      <c r="G128" s="151"/>
      <c r="H128" s="269"/>
      <c r="I128" s="269"/>
      <c r="J128" s="628">
        <v>66631174</v>
      </c>
      <c r="K128" s="7"/>
      <c r="L128" s="18"/>
      <c r="M128" s="19"/>
      <c r="N128" s="19"/>
      <c r="O128" s="19"/>
      <c r="P128" s="151"/>
      <c r="Q128" s="264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78" ht="24.95" customHeight="1" outlineLevel="1" x14ac:dyDescent="0.25">
      <c r="A129" s="404">
        <v>1</v>
      </c>
      <c r="B129" s="390"/>
      <c r="C129" s="352"/>
      <c r="D129" s="391"/>
      <c r="E129" s="396"/>
      <c r="F129" s="352"/>
      <c r="G129" s="352"/>
      <c r="H129" s="391"/>
      <c r="I129" s="391"/>
      <c r="J129" s="678"/>
      <c r="K129" s="252">
        <v>1650126</v>
      </c>
      <c r="L129" s="177" t="s">
        <v>1319</v>
      </c>
      <c r="M129" s="28"/>
      <c r="N129" s="28"/>
      <c r="O129" s="288"/>
      <c r="P129" s="403"/>
      <c r="Q129" s="403"/>
      <c r="R129" s="95"/>
      <c r="S129" s="28">
        <v>209620</v>
      </c>
      <c r="T129" s="28">
        <v>104810</v>
      </c>
      <c r="U129" s="29">
        <f>SUM(R129:T129)</f>
        <v>314430</v>
      </c>
      <c r="V129" s="28">
        <v>20962</v>
      </c>
      <c r="W129" s="28">
        <v>83848</v>
      </c>
      <c r="X129" s="28">
        <v>167696</v>
      </c>
      <c r="Y129" s="29">
        <f>SUM(V129:X129)</f>
        <v>272506</v>
      </c>
      <c r="Z129" s="28">
        <v>209620</v>
      </c>
      <c r="AA129" s="28">
        <v>272506</v>
      </c>
      <c r="AB129" s="28">
        <v>125772</v>
      </c>
      <c r="AC129" s="29">
        <f>SUM(Z129:AB129)</f>
        <v>607898</v>
      </c>
      <c r="AD129" s="28">
        <v>188658</v>
      </c>
      <c r="AE129" s="28">
        <v>62886</v>
      </c>
      <c r="AF129" s="28">
        <v>203748</v>
      </c>
      <c r="AG129" s="29">
        <f>SUM(AD129:AF129)</f>
        <v>455292</v>
      </c>
      <c r="AH129" s="29">
        <f t="shared" ref="AH129" si="63">SUM(U129,Y129,AC129,AG129)</f>
        <v>1650126</v>
      </c>
      <c r="AI129" s="109">
        <f>IF(ISERROR(AH129/$J$128),0,AH129/$J$128)</f>
        <v>2.4765074678107877E-2</v>
      </c>
      <c r="AJ129" s="109">
        <f>IF(ISERROR(AH129/$AH$389),"-",AH129/$AH$389)</f>
        <v>1.1572920101121419E-3</v>
      </c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</row>
    <row r="130" spans="1:78" ht="24.95" customHeight="1" outlineLevel="1" x14ac:dyDescent="0.25">
      <c r="A130" s="404">
        <v>2</v>
      </c>
      <c r="B130" s="390"/>
      <c r="C130" s="352"/>
      <c r="D130" s="391"/>
      <c r="E130" s="396"/>
      <c r="F130" s="352"/>
      <c r="G130" s="352"/>
      <c r="H130" s="391"/>
      <c r="I130" s="391"/>
      <c r="J130" s="678"/>
      <c r="K130" s="252">
        <f>13197523+205849</f>
        <v>13403372</v>
      </c>
      <c r="L130" s="177" t="s">
        <v>126</v>
      </c>
      <c r="M130" s="28"/>
      <c r="N130" s="28"/>
      <c r="O130" s="288"/>
      <c r="P130" s="403"/>
      <c r="Q130" s="403"/>
      <c r="R130" s="95">
        <v>2517626</v>
      </c>
      <c r="S130" s="28">
        <v>517626</v>
      </c>
      <c r="T130" s="28">
        <v>1206956</v>
      </c>
      <c r="U130" s="29">
        <f t="shared" ref="U130:U160" si="64">SUM(R130:T130)</f>
        <v>4242208</v>
      </c>
      <c r="V130" s="28">
        <v>1004509</v>
      </c>
      <c r="W130" s="28">
        <v>1084666</v>
      </c>
      <c r="X130" s="28">
        <f>517626+22400</f>
        <v>540026</v>
      </c>
      <c r="Y130" s="29">
        <f t="shared" ref="Y130" si="65">SUM(V130:X130)</f>
        <v>2629201</v>
      </c>
      <c r="Z130" s="28">
        <f>517626+2500</f>
        <v>520126</v>
      </c>
      <c r="AA130" s="28">
        <f>517626+143449</f>
        <v>661075</v>
      </c>
      <c r="AB130" s="28">
        <f>517626+37500</f>
        <v>555126</v>
      </c>
      <c r="AC130" s="29">
        <f t="shared" ref="AC130" si="66">SUM(Z130:AB130)</f>
        <v>1736327</v>
      </c>
      <c r="AD130" s="28">
        <v>2017626</v>
      </c>
      <c r="AE130" s="28">
        <v>798390</v>
      </c>
      <c r="AF130" s="28">
        <v>1979620</v>
      </c>
      <c r="AG130" s="29">
        <f t="shared" ref="AG130:AG142" si="67">SUM(AD130:AF130)</f>
        <v>4795636</v>
      </c>
      <c r="AH130" s="29">
        <f t="shared" ref="AH130:AH143" si="68">SUM(U130,Y130,AC130,AG130)</f>
        <v>13403372</v>
      </c>
      <c r="AI130" s="109">
        <f t="shared" ref="AI130:AI160" si="69">IF(ISERROR(AH130/$J$128),0,AH130/$J$128)</f>
        <v>0.20115767433423881</v>
      </c>
      <c r="AJ130" s="109">
        <f t="shared" ref="AJ130:AJ142" si="70">IF(ISERROR(AH130/$AH$389),"-",AH130/$AH$389)</f>
        <v>9.4002611462159855E-3</v>
      </c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</row>
    <row r="131" spans="1:78" ht="24.95" customHeight="1" outlineLevel="1" x14ac:dyDescent="0.25">
      <c r="A131" s="404">
        <v>3</v>
      </c>
      <c r="B131" s="390"/>
      <c r="C131" s="360" t="s">
        <v>1718</v>
      </c>
      <c r="D131" s="494">
        <v>44879</v>
      </c>
      <c r="E131" s="260" t="s">
        <v>390</v>
      </c>
      <c r="F131" s="260" t="s">
        <v>1664</v>
      </c>
      <c r="G131" s="360" t="s">
        <v>1260</v>
      </c>
      <c r="H131" s="391"/>
      <c r="I131" s="391"/>
      <c r="J131" s="678"/>
      <c r="K131" s="252">
        <v>4221000</v>
      </c>
      <c r="L131" s="402"/>
      <c r="M131" s="28"/>
      <c r="N131" s="28"/>
      <c r="O131" s="288"/>
      <c r="P131" s="403"/>
      <c r="Q131" s="403"/>
      <c r="R131" s="95"/>
      <c r="S131" s="28"/>
      <c r="T131" s="28"/>
      <c r="U131" s="29">
        <f t="shared" si="64"/>
        <v>0</v>
      </c>
      <c r="V131" s="28"/>
      <c r="W131" s="28"/>
      <c r="X131" s="28"/>
      <c r="Y131" s="29"/>
      <c r="Z131" s="28"/>
      <c r="AA131" s="28"/>
      <c r="AB131" s="28"/>
      <c r="AC131" s="29"/>
      <c r="AD131" s="28"/>
      <c r="AE131" s="28"/>
      <c r="AF131" s="252">
        <v>4221000</v>
      </c>
      <c r="AG131" s="29">
        <f t="shared" si="67"/>
        <v>4221000</v>
      </c>
      <c r="AH131" s="29">
        <f t="shared" si="68"/>
        <v>4221000</v>
      </c>
      <c r="AI131" s="109">
        <f t="shared" si="69"/>
        <v>6.3348726228356717E-2</v>
      </c>
      <c r="AJ131" s="109">
        <f t="shared" si="70"/>
        <v>2.9603373164736216E-3</v>
      </c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</row>
    <row r="132" spans="1:78" ht="24.95" customHeight="1" outlineLevel="1" x14ac:dyDescent="0.25">
      <c r="A132" s="404">
        <v>4</v>
      </c>
      <c r="B132" s="390"/>
      <c r="C132" s="360" t="s">
        <v>1719</v>
      </c>
      <c r="D132" s="494">
        <v>44879</v>
      </c>
      <c r="E132" s="260" t="s">
        <v>346</v>
      </c>
      <c r="F132" s="260" t="s">
        <v>1664</v>
      </c>
      <c r="G132" s="360" t="s">
        <v>1260</v>
      </c>
      <c r="H132" s="391"/>
      <c r="I132" s="391"/>
      <c r="J132" s="678"/>
      <c r="K132" s="252">
        <v>1450000</v>
      </c>
      <c r="L132" s="402"/>
      <c r="M132" s="28"/>
      <c r="N132" s="28"/>
      <c r="O132" s="288"/>
      <c r="P132" s="403"/>
      <c r="Q132" s="403"/>
      <c r="R132" s="95"/>
      <c r="S132" s="28"/>
      <c r="T132" s="28"/>
      <c r="U132" s="29">
        <f t="shared" si="64"/>
        <v>0</v>
      </c>
      <c r="V132" s="28"/>
      <c r="W132" s="28"/>
      <c r="X132" s="28"/>
      <c r="Y132" s="29"/>
      <c r="Z132" s="28"/>
      <c r="AA132" s="28"/>
      <c r="AB132" s="28"/>
      <c r="AC132" s="29"/>
      <c r="AD132" s="28"/>
      <c r="AE132" s="28"/>
      <c r="AF132" s="252">
        <v>1450000</v>
      </c>
      <c r="AG132" s="29">
        <f t="shared" si="67"/>
        <v>1450000</v>
      </c>
      <c r="AH132" s="29">
        <f t="shared" si="68"/>
        <v>1450000</v>
      </c>
      <c r="AI132" s="109">
        <f t="shared" si="69"/>
        <v>2.1761585650584513E-2</v>
      </c>
      <c r="AJ132" s="109">
        <f t="shared" si="70"/>
        <v>1.0169365337329428E-3</v>
      </c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</row>
    <row r="133" spans="1:78" ht="24.95" customHeight="1" outlineLevel="1" x14ac:dyDescent="0.25">
      <c r="A133" s="404">
        <v>5</v>
      </c>
      <c r="B133" s="390"/>
      <c r="C133" s="360" t="s">
        <v>1206</v>
      </c>
      <c r="D133" s="494">
        <v>44879</v>
      </c>
      <c r="E133" s="260" t="s">
        <v>350</v>
      </c>
      <c r="F133" s="260" t="s">
        <v>1664</v>
      </c>
      <c r="G133" s="360" t="s">
        <v>1260</v>
      </c>
      <c r="H133" s="391"/>
      <c r="I133" s="391"/>
      <c r="J133" s="678"/>
      <c r="K133" s="252">
        <v>1250000</v>
      </c>
      <c r="L133" s="402"/>
      <c r="M133" s="28"/>
      <c r="N133" s="28"/>
      <c r="O133" s="288"/>
      <c r="P133" s="403"/>
      <c r="Q133" s="403"/>
      <c r="R133" s="95"/>
      <c r="S133" s="28"/>
      <c r="T133" s="28"/>
      <c r="U133" s="29">
        <f t="shared" si="64"/>
        <v>0</v>
      </c>
      <c r="V133" s="28"/>
      <c r="W133" s="28"/>
      <c r="X133" s="28"/>
      <c r="Y133" s="29"/>
      <c r="Z133" s="28"/>
      <c r="AA133" s="28"/>
      <c r="AB133" s="28"/>
      <c r="AC133" s="29"/>
      <c r="AD133" s="28"/>
      <c r="AE133" s="28"/>
      <c r="AF133" s="252">
        <v>1250000</v>
      </c>
      <c r="AG133" s="29">
        <f t="shared" si="67"/>
        <v>1250000</v>
      </c>
      <c r="AH133" s="29">
        <f t="shared" si="68"/>
        <v>1250000</v>
      </c>
      <c r="AI133" s="109">
        <f t="shared" si="69"/>
        <v>1.8759987629814238E-2</v>
      </c>
      <c r="AJ133" s="109">
        <f t="shared" si="70"/>
        <v>8.7666942563184721E-4</v>
      </c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</row>
    <row r="134" spans="1:78" ht="24.95" customHeight="1" outlineLevel="1" x14ac:dyDescent="0.25">
      <c r="A134" s="404">
        <v>6</v>
      </c>
      <c r="B134" s="390"/>
      <c r="C134" s="360" t="s">
        <v>554</v>
      </c>
      <c r="D134" s="494">
        <v>44879</v>
      </c>
      <c r="E134" s="260" t="s">
        <v>380</v>
      </c>
      <c r="F134" s="260" t="s">
        <v>1664</v>
      </c>
      <c r="G134" s="360" t="s">
        <v>1260</v>
      </c>
      <c r="H134" s="391"/>
      <c r="I134" s="391"/>
      <c r="J134" s="678"/>
      <c r="K134" s="252">
        <v>1353000</v>
      </c>
      <c r="L134" s="402"/>
      <c r="M134" s="28"/>
      <c r="N134" s="28"/>
      <c r="O134" s="288"/>
      <c r="P134" s="403"/>
      <c r="Q134" s="403"/>
      <c r="R134" s="95"/>
      <c r="S134" s="28"/>
      <c r="T134" s="28"/>
      <c r="U134" s="29">
        <f t="shared" si="64"/>
        <v>0</v>
      </c>
      <c r="V134" s="28"/>
      <c r="W134" s="28"/>
      <c r="X134" s="28"/>
      <c r="Y134" s="29"/>
      <c r="Z134" s="28"/>
      <c r="AA134" s="28"/>
      <c r="AB134" s="28"/>
      <c r="AC134" s="29"/>
      <c r="AD134" s="28"/>
      <c r="AE134" s="28"/>
      <c r="AF134" s="252">
        <v>1353000</v>
      </c>
      <c r="AG134" s="29">
        <f t="shared" si="67"/>
        <v>1353000</v>
      </c>
      <c r="AH134" s="29">
        <f t="shared" si="68"/>
        <v>1353000</v>
      </c>
      <c r="AI134" s="109">
        <f t="shared" si="69"/>
        <v>2.0305810610510931E-2</v>
      </c>
      <c r="AJ134" s="109">
        <f t="shared" si="70"/>
        <v>9.4890698630391138E-4</v>
      </c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</row>
    <row r="135" spans="1:78" ht="24.95" customHeight="1" outlineLevel="1" x14ac:dyDescent="0.25">
      <c r="A135" s="404">
        <v>7</v>
      </c>
      <c r="B135" s="390"/>
      <c r="C135" s="360" t="s">
        <v>540</v>
      </c>
      <c r="D135" s="494">
        <v>44879</v>
      </c>
      <c r="E135" s="260" t="s">
        <v>372</v>
      </c>
      <c r="F135" s="260" t="s">
        <v>1664</v>
      </c>
      <c r="G135" s="360" t="s">
        <v>1260</v>
      </c>
      <c r="H135" s="391"/>
      <c r="I135" s="391"/>
      <c r="J135" s="678"/>
      <c r="K135" s="252">
        <v>1762000</v>
      </c>
      <c r="L135" s="402"/>
      <c r="M135" s="28"/>
      <c r="N135" s="28"/>
      <c r="O135" s="288"/>
      <c r="P135" s="403"/>
      <c r="Q135" s="403"/>
      <c r="R135" s="95"/>
      <c r="S135" s="28"/>
      <c r="T135" s="28"/>
      <c r="U135" s="29">
        <f t="shared" si="64"/>
        <v>0</v>
      </c>
      <c r="V135" s="28"/>
      <c r="W135" s="28"/>
      <c r="X135" s="28"/>
      <c r="Y135" s="29"/>
      <c r="Z135" s="28"/>
      <c r="AA135" s="28"/>
      <c r="AB135" s="28"/>
      <c r="AC135" s="29"/>
      <c r="AD135" s="28"/>
      <c r="AE135" s="28"/>
      <c r="AF135" s="252">
        <v>1762000</v>
      </c>
      <c r="AG135" s="29">
        <f t="shared" si="67"/>
        <v>1762000</v>
      </c>
      <c r="AH135" s="29">
        <f t="shared" si="68"/>
        <v>1762000</v>
      </c>
      <c r="AI135" s="109">
        <f t="shared" si="69"/>
        <v>2.6444078562986147E-2</v>
      </c>
      <c r="AJ135" s="109">
        <f t="shared" si="70"/>
        <v>1.2357532223706519E-3</v>
      </c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</row>
    <row r="136" spans="1:78" ht="24.95" customHeight="1" outlineLevel="1" x14ac:dyDescent="0.25">
      <c r="A136" s="404">
        <v>8</v>
      </c>
      <c r="B136" s="390"/>
      <c r="C136" s="360" t="s">
        <v>1720</v>
      </c>
      <c r="D136" s="494">
        <v>44879</v>
      </c>
      <c r="E136" s="260" t="s">
        <v>348</v>
      </c>
      <c r="F136" s="260" t="s">
        <v>1664</v>
      </c>
      <c r="G136" s="360" t="s">
        <v>1260</v>
      </c>
      <c r="H136" s="391"/>
      <c r="I136" s="391"/>
      <c r="J136" s="678"/>
      <c r="K136" s="252">
        <v>1450000</v>
      </c>
      <c r="L136" s="402"/>
      <c r="M136" s="28"/>
      <c r="N136" s="28"/>
      <c r="O136" s="288"/>
      <c r="P136" s="403"/>
      <c r="Q136" s="403"/>
      <c r="R136" s="95"/>
      <c r="S136" s="28"/>
      <c r="T136" s="28"/>
      <c r="U136" s="29">
        <f t="shared" si="64"/>
        <v>0</v>
      </c>
      <c r="V136" s="28"/>
      <c r="W136" s="28"/>
      <c r="X136" s="28"/>
      <c r="Y136" s="29"/>
      <c r="Z136" s="28"/>
      <c r="AA136" s="28"/>
      <c r="AB136" s="28"/>
      <c r="AC136" s="29"/>
      <c r="AD136" s="28"/>
      <c r="AE136" s="28"/>
      <c r="AF136" s="252">
        <v>1450000</v>
      </c>
      <c r="AG136" s="29">
        <f t="shared" si="67"/>
        <v>1450000</v>
      </c>
      <c r="AH136" s="29">
        <f t="shared" si="68"/>
        <v>1450000</v>
      </c>
      <c r="AI136" s="109">
        <f t="shared" si="69"/>
        <v>2.1761585650584513E-2</v>
      </c>
      <c r="AJ136" s="109">
        <f t="shared" si="70"/>
        <v>1.0169365337329428E-3</v>
      </c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</row>
    <row r="137" spans="1:78" ht="24.95" customHeight="1" outlineLevel="1" x14ac:dyDescent="0.25">
      <c r="A137" s="404">
        <v>9</v>
      </c>
      <c r="B137" s="390"/>
      <c r="C137" s="360" t="s">
        <v>1398</v>
      </c>
      <c r="D137" s="494">
        <v>44876</v>
      </c>
      <c r="E137" s="260" t="s">
        <v>336</v>
      </c>
      <c r="F137" s="260" t="s">
        <v>1664</v>
      </c>
      <c r="G137" s="360" t="s">
        <v>1260</v>
      </c>
      <c r="H137" s="391"/>
      <c r="I137" s="391"/>
      <c r="J137" s="678"/>
      <c r="K137" s="252">
        <v>1450000</v>
      </c>
      <c r="L137" s="402"/>
      <c r="M137" s="28"/>
      <c r="N137" s="28"/>
      <c r="O137" s="288"/>
      <c r="P137" s="403"/>
      <c r="Q137" s="403"/>
      <c r="R137" s="95"/>
      <c r="S137" s="28"/>
      <c r="T137" s="28"/>
      <c r="U137" s="29">
        <f t="shared" si="64"/>
        <v>0</v>
      </c>
      <c r="V137" s="28"/>
      <c r="W137" s="28"/>
      <c r="X137" s="28"/>
      <c r="Y137" s="29"/>
      <c r="Z137" s="28"/>
      <c r="AA137" s="28"/>
      <c r="AB137" s="28"/>
      <c r="AC137" s="29"/>
      <c r="AD137" s="28"/>
      <c r="AE137" s="28"/>
      <c r="AF137" s="252">
        <v>1450000</v>
      </c>
      <c r="AG137" s="29">
        <f t="shared" si="67"/>
        <v>1450000</v>
      </c>
      <c r="AH137" s="29">
        <f t="shared" si="68"/>
        <v>1450000</v>
      </c>
      <c r="AI137" s="109">
        <f t="shared" si="69"/>
        <v>2.1761585650584513E-2</v>
      </c>
      <c r="AJ137" s="109">
        <f t="shared" si="70"/>
        <v>1.0169365337329428E-3</v>
      </c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</row>
    <row r="138" spans="1:78" ht="24.95" customHeight="1" outlineLevel="1" x14ac:dyDescent="0.25">
      <c r="A138" s="404">
        <v>10</v>
      </c>
      <c r="B138" s="390"/>
      <c r="C138" s="360" t="s">
        <v>711</v>
      </c>
      <c r="D138" s="494">
        <v>44876</v>
      </c>
      <c r="E138" s="260" t="s">
        <v>355</v>
      </c>
      <c r="F138" s="260" t="s">
        <v>1664</v>
      </c>
      <c r="G138" s="360" t="s">
        <v>1260</v>
      </c>
      <c r="H138" s="391"/>
      <c r="I138" s="391"/>
      <c r="J138" s="678"/>
      <c r="K138" s="252">
        <v>1595000</v>
      </c>
      <c r="L138" s="402"/>
      <c r="M138" s="28"/>
      <c r="N138" s="28"/>
      <c r="O138" s="288"/>
      <c r="P138" s="403"/>
      <c r="Q138" s="403"/>
      <c r="R138" s="95"/>
      <c r="S138" s="28"/>
      <c r="T138" s="28"/>
      <c r="U138" s="29">
        <f t="shared" si="64"/>
        <v>0</v>
      </c>
      <c r="V138" s="28"/>
      <c r="W138" s="28"/>
      <c r="X138" s="28"/>
      <c r="Y138" s="29"/>
      <c r="Z138" s="28"/>
      <c r="AA138" s="28"/>
      <c r="AB138" s="28"/>
      <c r="AC138" s="29"/>
      <c r="AD138" s="28"/>
      <c r="AE138" s="28"/>
      <c r="AF138" s="252">
        <v>1595000</v>
      </c>
      <c r="AG138" s="29">
        <f t="shared" si="67"/>
        <v>1595000</v>
      </c>
      <c r="AH138" s="29">
        <f t="shared" si="68"/>
        <v>1595000</v>
      </c>
      <c r="AI138" s="109">
        <f t="shared" si="69"/>
        <v>2.3937744215642966E-2</v>
      </c>
      <c r="AJ138" s="109">
        <f t="shared" si="70"/>
        <v>1.118630187106237E-3</v>
      </c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</row>
    <row r="139" spans="1:78" ht="24.95" customHeight="1" outlineLevel="1" x14ac:dyDescent="0.25">
      <c r="A139" s="404">
        <v>11</v>
      </c>
      <c r="B139" s="390"/>
      <c r="C139" s="360" t="s">
        <v>1721</v>
      </c>
      <c r="D139" s="494">
        <v>44879</v>
      </c>
      <c r="E139" s="260" t="s">
        <v>338</v>
      </c>
      <c r="F139" s="260" t="s">
        <v>1664</v>
      </c>
      <c r="G139" s="360" t="s">
        <v>1260</v>
      </c>
      <c r="H139" s="391"/>
      <c r="I139" s="391"/>
      <c r="J139" s="678"/>
      <c r="K139" s="252">
        <v>1547000</v>
      </c>
      <c r="L139" s="402"/>
      <c r="M139" s="28"/>
      <c r="N139" s="28"/>
      <c r="O139" s="288"/>
      <c r="P139" s="403"/>
      <c r="Q139" s="403"/>
      <c r="R139" s="95"/>
      <c r="S139" s="28"/>
      <c r="T139" s="28"/>
      <c r="U139" s="29">
        <f t="shared" si="64"/>
        <v>0</v>
      </c>
      <c r="V139" s="28"/>
      <c r="W139" s="28"/>
      <c r="X139" s="28"/>
      <c r="Y139" s="29"/>
      <c r="Z139" s="28"/>
      <c r="AA139" s="28"/>
      <c r="AB139" s="28"/>
      <c r="AC139" s="29"/>
      <c r="AD139" s="28"/>
      <c r="AE139" s="28"/>
      <c r="AF139" s="252">
        <v>1547000</v>
      </c>
      <c r="AG139" s="29">
        <f t="shared" si="67"/>
        <v>1547000</v>
      </c>
      <c r="AH139" s="29">
        <f t="shared" si="68"/>
        <v>1547000</v>
      </c>
      <c r="AI139" s="109">
        <f t="shared" si="69"/>
        <v>2.32173606906581E-2</v>
      </c>
      <c r="AJ139" s="109">
        <f t="shared" si="70"/>
        <v>1.084966081161974E-3</v>
      </c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</row>
    <row r="140" spans="1:78" ht="24.95" customHeight="1" outlineLevel="1" x14ac:dyDescent="0.25">
      <c r="A140" s="404">
        <v>12</v>
      </c>
      <c r="B140" s="390"/>
      <c r="C140" s="360" t="s">
        <v>1722</v>
      </c>
      <c r="D140" s="494">
        <v>44879</v>
      </c>
      <c r="E140" s="260" t="s">
        <v>359</v>
      </c>
      <c r="F140" s="260" t="s">
        <v>1664</v>
      </c>
      <c r="G140" s="360" t="s">
        <v>1260</v>
      </c>
      <c r="H140" s="391"/>
      <c r="I140" s="391"/>
      <c r="J140" s="678"/>
      <c r="K140" s="252">
        <v>1450000</v>
      </c>
      <c r="L140" s="402"/>
      <c r="M140" s="28"/>
      <c r="N140" s="28"/>
      <c r="O140" s="288"/>
      <c r="P140" s="403"/>
      <c r="Q140" s="403"/>
      <c r="R140" s="95"/>
      <c r="S140" s="28"/>
      <c r="T140" s="28"/>
      <c r="U140" s="29">
        <f t="shared" si="64"/>
        <v>0</v>
      </c>
      <c r="V140" s="28"/>
      <c r="W140" s="28"/>
      <c r="X140" s="28"/>
      <c r="Y140" s="29"/>
      <c r="Z140" s="28"/>
      <c r="AA140" s="28"/>
      <c r="AB140" s="28"/>
      <c r="AC140" s="29"/>
      <c r="AD140" s="28"/>
      <c r="AE140" s="28"/>
      <c r="AF140" s="252">
        <v>1450000</v>
      </c>
      <c r="AG140" s="29">
        <f t="shared" si="67"/>
        <v>1450000</v>
      </c>
      <c r="AH140" s="29">
        <f t="shared" si="68"/>
        <v>1450000</v>
      </c>
      <c r="AI140" s="109">
        <f t="shared" si="69"/>
        <v>2.1761585650584513E-2</v>
      </c>
      <c r="AJ140" s="109">
        <f t="shared" si="70"/>
        <v>1.0169365337329428E-3</v>
      </c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</row>
    <row r="141" spans="1:78" ht="24.95" customHeight="1" outlineLevel="1" x14ac:dyDescent="0.25">
      <c r="A141" s="404">
        <v>13</v>
      </c>
      <c r="B141" s="390"/>
      <c r="C141" s="360" t="s">
        <v>1723</v>
      </c>
      <c r="D141" s="494">
        <v>44879</v>
      </c>
      <c r="E141" s="260" t="s">
        <v>364</v>
      </c>
      <c r="F141" s="260" t="s">
        <v>1664</v>
      </c>
      <c r="G141" s="360" t="s">
        <v>1260</v>
      </c>
      <c r="H141" s="391"/>
      <c r="I141" s="391"/>
      <c r="J141" s="678"/>
      <c r="K141" s="252">
        <v>1700000</v>
      </c>
      <c r="L141" s="402"/>
      <c r="M141" s="28"/>
      <c r="N141" s="28"/>
      <c r="O141" s="288"/>
      <c r="P141" s="403"/>
      <c r="Q141" s="403"/>
      <c r="R141" s="95"/>
      <c r="S141" s="28"/>
      <c r="T141" s="28"/>
      <c r="U141" s="29">
        <f t="shared" si="64"/>
        <v>0</v>
      </c>
      <c r="V141" s="28"/>
      <c r="W141" s="28"/>
      <c r="X141" s="28"/>
      <c r="Y141" s="29"/>
      <c r="Z141" s="28"/>
      <c r="AA141" s="28"/>
      <c r="AB141" s="28"/>
      <c r="AC141" s="29"/>
      <c r="AD141" s="28"/>
      <c r="AE141" s="28"/>
      <c r="AF141" s="252">
        <v>1700000</v>
      </c>
      <c r="AG141" s="29">
        <f t="shared" si="67"/>
        <v>1700000</v>
      </c>
      <c r="AH141" s="29">
        <f t="shared" si="68"/>
        <v>1700000</v>
      </c>
      <c r="AI141" s="109">
        <f t="shared" si="69"/>
        <v>2.5513583176547363E-2</v>
      </c>
      <c r="AJ141" s="109">
        <f t="shared" si="70"/>
        <v>1.1922704188593121E-3</v>
      </c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</row>
    <row r="142" spans="1:78" ht="24.95" customHeight="1" outlineLevel="1" x14ac:dyDescent="0.25">
      <c r="A142" s="404">
        <v>14</v>
      </c>
      <c r="B142" s="390"/>
      <c r="C142" s="360" t="s">
        <v>558</v>
      </c>
      <c r="D142" s="494">
        <v>44879</v>
      </c>
      <c r="E142" s="260" t="s">
        <v>361</v>
      </c>
      <c r="F142" s="260" t="s">
        <v>1664</v>
      </c>
      <c r="G142" s="360" t="s">
        <v>1260</v>
      </c>
      <c r="H142" s="391"/>
      <c r="I142" s="391"/>
      <c r="J142" s="678"/>
      <c r="K142" s="252">
        <v>1450000</v>
      </c>
      <c r="L142" s="402"/>
      <c r="M142" s="28"/>
      <c r="N142" s="28"/>
      <c r="O142" s="288"/>
      <c r="P142" s="403"/>
      <c r="Q142" s="403"/>
      <c r="R142" s="95"/>
      <c r="S142" s="28"/>
      <c r="T142" s="28"/>
      <c r="U142" s="29">
        <f t="shared" si="64"/>
        <v>0</v>
      </c>
      <c r="V142" s="28"/>
      <c r="W142" s="28"/>
      <c r="X142" s="28"/>
      <c r="Y142" s="29"/>
      <c r="Z142" s="28"/>
      <c r="AA142" s="28"/>
      <c r="AB142" s="28"/>
      <c r="AC142" s="29"/>
      <c r="AD142" s="28"/>
      <c r="AE142" s="28"/>
      <c r="AF142" s="252">
        <v>1450000</v>
      </c>
      <c r="AG142" s="29">
        <f t="shared" si="67"/>
        <v>1450000</v>
      </c>
      <c r="AH142" s="29">
        <f t="shared" si="68"/>
        <v>1450000</v>
      </c>
      <c r="AI142" s="109">
        <f t="shared" si="69"/>
        <v>2.1761585650584513E-2</v>
      </c>
      <c r="AJ142" s="109">
        <f t="shared" si="70"/>
        <v>1.0169365337329428E-3</v>
      </c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</row>
    <row r="143" spans="1:78" ht="24.95" customHeight="1" outlineLevel="1" x14ac:dyDescent="0.25">
      <c r="A143" s="404">
        <v>15</v>
      </c>
      <c r="B143" s="390"/>
      <c r="C143" s="360" t="s">
        <v>560</v>
      </c>
      <c r="D143" s="494">
        <v>44879</v>
      </c>
      <c r="E143" s="260" t="s">
        <v>378</v>
      </c>
      <c r="F143" s="260" t="s">
        <v>1664</v>
      </c>
      <c r="G143" s="360" t="s">
        <v>1260</v>
      </c>
      <c r="H143" s="391"/>
      <c r="I143" s="391"/>
      <c r="J143" s="678"/>
      <c r="K143" s="252">
        <v>1450000</v>
      </c>
      <c r="L143" s="402"/>
      <c r="M143" s="28"/>
      <c r="N143" s="28"/>
      <c r="O143" s="288"/>
      <c r="P143" s="403"/>
      <c r="Q143" s="403"/>
      <c r="R143" s="95"/>
      <c r="S143" s="28"/>
      <c r="T143" s="28"/>
      <c r="U143" s="29">
        <f t="shared" si="64"/>
        <v>0</v>
      </c>
      <c r="V143" s="28"/>
      <c r="W143" s="28"/>
      <c r="X143" s="28"/>
      <c r="Y143" s="29"/>
      <c r="Z143" s="28"/>
      <c r="AA143" s="28"/>
      <c r="AB143" s="28"/>
      <c r="AC143" s="29"/>
      <c r="AD143" s="28"/>
      <c r="AE143" s="28"/>
      <c r="AF143" s="252">
        <v>1450000</v>
      </c>
      <c r="AG143" s="29">
        <f>SUM(AD143:AF143)</f>
        <v>1450000</v>
      </c>
      <c r="AH143" s="29">
        <f t="shared" si="68"/>
        <v>1450000</v>
      </c>
      <c r="AI143" s="109">
        <f>IF(ISERROR(AH143/$J$128),0,AH143/$J$128)</f>
        <v>2.1761585650584513E-2</v>
      </c>
      <c r="AJ143" s="109">
        <f>IF(ISERROR(AH143/$AH$389),"-",AH143/$AH$389)</f>
        <v>1.0169365337329428E-3</v>
      </c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</row>
    <row r="144" spans="1:78" ht="24.95" customHeight="1" outlineLevel="1" x14ac:dyDescent="0.25">
      <c r="A144" s="404">
        <v>16</v>
      </c>
      <c r="B144" s="390"/>
      <c r="C144" s="360" t="s">
        <v>531</v>
      </c>
      <c r="D144" s="494">
        <v>44879</v>
      </c>
      <c r="E144" s="260" t="s">
        <v>344</v>
      </c>
      <c r="F144" s="260" t="s">
        <v>1664</v>
      </c>
      <c r="G144" s="360" t="s">
        <v>1260</v>
      </c>
      <c r="H144" s="391"/>
      <c r="I144" s="391"/>
      <c r="J144" s="678"/>
      <c r="K144" s="252">
        <v>1353000</v>
      </c>
      <c r="L144" s="402"/>
      <c r="M144" s="28"/>
      <c r="N144" s="28"/>
      <c r="O144" s="288"/>
      <c r="P144" s="403"/>
      <c r="Q144" s="403"/>
      <c r="R144" s="95"/>
      <c r="S144" s="28"/>
      <c r="T144" s="28"/>
      <c r="U144" s="29">
        <f t="shared" si="64"/>
        <v>0</v>
      </c>
      <c r="V144" s="28"/>
      <c r="W144" s="28"/>
      <c r="X144" s="28"/>
      <c r="Y144" s="29"/>
      <c r="Z144" s="28"/>
      <c r="AA144" s="28"/>
      <c r="AB144" s="28"/>
      <c r="AC144" s="29"/>
      <c r="AD144" s="28"/>
      <c r="AE144" s="28"/>
      <c r="AF144" s="252">
        <v>1353000</v>
      </c>
      <c r="AG144" s="29">
        <f t="shared" ref="AG144:AG152" si="71">SUM(AD144:AF144)</f>
        <v>1353000</v>
      </c>
      <c r="AH144" s="29">
        <f t="shared" ref="AH144:AH160" si="72">SUM(U144,Y144,AC144,AG144)</f>
        <v>1353000</v>
      </c>
      <c r="AI144" s="109">
        <f t="shared" si="69"/>
        <v>2.0305810610510931E-2</v>
      </c>
      <c r="AJ144" s="109">
        <f t="shared" ref="AJ144:AJ152" si="73">IF(ISERROR(AH144/$AH$389),"-",AH144/$AH$389)</f>
        <v>9.4890698630391138E-4</v>
      </c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</row>
    <row r="145" spans="1:78" ht="24.95" customHeight="1" outlineLevel="1" x14ac:dyDescent="0.25">
      <c r="A145" s="404">
        <v>17</v>
      </c>
      <c r="B145" s="390"/>
      <c r="C145" s="360" t="s">
        <v>533</v>
      </c>
      <c r="D145" s="494">
        <v>44879</v>
      </c>
      <c r="E145" s="260" t="s">
        <v>357</v>
      </c>
      <c r="F145" s="260" t="s">
        <v>1664</v>
      </c>
      <c r="G145" s="360" t="s">
        <v>1260</v>
      </c>
      <c r="H145" s="391"/>
      <c r="I145" s="391"/>
      <c r="J145" s="678"/>
      <c r="K145" s="252">
        <v>1250000</v>
      </c>
      <c r="L145" s="402"/>
      <c r="M145" s="28"/>
      <c r="N145" s="28"/>
      <c r="O145" s="288"/>
      <c r="P145" s="403"/>
      <c r="Q145" s="403"/>
      <c r="R145" s="95"/>
      <c r="S145" s="28"/>
      <c r="T145" s="28"/>
      <c r="U145" s="29">
        <f t="shared" si="64"/>
        <v>0</v>
      </c>
      <c r="V145" s="28"/>
      <c r="W145" s="28"/>
      <c r="X145" s="28"/>
      <c r="Y145" s="29"/>
      <c r="Z145" s="28"/>
      <c r="AA145" s="28"/>
      <c r="AB145" s="28"/>
      <c r="AC145" s="29"/>
      <c r="AD145" s="28"/>
      <c r="AE145" s="28"/>
      <c r="AF145" s="252">
        <v>1250000</v>
      </c>
      <c r="AG145" s="29">
        <f t="shared" si="71"/>
        <v>1250000</v>
      </c>
      <c r="AH145" s="29">
        <f t="shared" si="72"/>
        <v>1250000</v>
      </c>
      <c r="AI145" s="109">
        <f t="shared" si="69"/>
        <v>1.8759987629814238E-2</v>
      </c>
      <c r="AJ145" s="109">
        <f t="shared" si="73"/>
        <v>8.7666942563184721E-4</v>
      </c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</row>
    <row r="146" spans="1:78" ht="24.95" customHeight="1" outlineLevel="1" x14ac:dyDescent="0.25">
      <c r="A146" s="404">
        <v>18</v>
      </c>
      <c r="B146" s="390"/>
      <c r="C146" s="360" t="s">
        <v>1724</v>
      </c>
      <c r="D146" s="494">
        <v>44879</v>
      </c>
      <c r="E146" s="260" t="s">
        <v>366</v>
      </c>
      <c r="F146" s="260" t="s">
        <v>1664</v>
      </c>
      <c r="G146" s="360" t="s">
        <v>1260</v>
      </c>
      <c r="H146" s="391"/>
      <c r="I146" s="391"/>
      <c r="J146" s="678"/>
      <c r="K146" s="252">
        <v>1644000</v>
      </c>
      <c r="L146" s="402"/>
      <c r="M146" s="28"/>
      <c r="N146" s="28"/>
      <c r="O146" s="288"/>
      <c r="P146" s="403"/>
      <c r="Q146" s="403"/>
      <c r="R146" s="95"/>
      <c r="S146" s="28"/>
      <c r="T146" s="28"/>
      <c r="U146" s="29">
        <f t="shared" si="64"/>
        <v>0</v>
      </c>
      <c r="V146" s="28"/>
      <c r="W146" s="28"/>
      <c r="X146" s="28"/>
      <c r="Y146" s="29"/>
      <c r="Z146" s="28"/>
      <c r="AA146" s="28"/>
      <c r="AB146" s="28"/>
      <c r="AC146" s="29"/>
      <c r="AD146" s="28"/>
      <c r="AE146" s="28"/>
      <c r="AF146" s="252">
        <v>1644000</v>
      </c>
      <c r="AG146" s="29">
        <f t="shared" si="71"/>
        <v>1644000</v>
      </c>
      <c r="AH146" s="29">
        <f t="shared" si="72"/>
        <v>1644000</v>
      </c>
      <c r="AI146" s="109">
        <f t="shared" si="69"/>
        <v>2.4673135730731686E-2</v>
      </c>
      <c r="AJ146" s="109">
        <f t="shared" si="73"/>
        <v>1.1529956285910054E-3</v>
      </c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</row>
    <row r="147" spans="1:78" ht="24.95" customHeight="1" outlineLevel="1" x14ac:dyDescent="0.25">
      <c r="A147" s="404">
        <v>19</v>
      </c>
      <c r="B147" s="390"/>
      <c r="C147" s="360" t="s">
        <v>1725</v>
      </c>
      <c r="D147" s="494">
        <v>44879</v>
      </c>
      <c r="E147" s="260" t="s">
        <v>386</v>
      </c>
      <c r="F147" s="260" t="s">
        <v>1664</v>
      </c>
      <c r="G147" s="360" t="s">
        <v>1260</v>
      </c>
      <c r="H147" s="391"/>
      <c r="I147" s="391"/>
      <c r="J147" s="678"/>
      <c r="K147" s="252">
        <v>1450000</v>
      </c>
      <c r="L147" s="402"/>
      <c r="M147" s="28"/>
      <c r="N147" s="28"/>
      <c r="O147" s="288"/>
      <c r="P147" s="403"/>
      <c r="Q147" s="403"/>
      <c r="R147" s="95"/>
      <c r="S147" s="28"/>
      <c r="T147" s="28"/>
      <c r="U147" s="29">
        <f t="shared" si="64"/>
        <v>0</v>
      </c>
      <c r="V147" s="28"/>
      <c r="W147" s="28"/>
      <c r="X147" s="28"/>
      <c r="Y147" s="29"/>
      <c r="Z147" s="28"/>
      <c r="AA147" s="28"/>
      <c r="AB147" s="28"/>
      <c r="AC147" s="29"/>
      <c r="AD147" s="28"/>
      <c r="AE147" s="28"/>
      <c r="AF147" s="252">
        <v>1450000</v>
      </c>
      <c r="AG147" s="29">
        <f t="shared" si="71"/>
        <v>1450000</v>
      </c>
      <c r="AH147" s="29">
        <f t="shared" si="72"/>
        <v>1450000</v>
      </c>
      <c r="AI147" s="109">
        <f t="shared" si="69"/>
        <v>2.1761585650584513E-2</v>
      </c>
      <c r="AJ147" s="109">
        <f t="shared" si="73"/>
        <v>1.0169365337329428E-3</v>
      </c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</row>
    <row r="148" spans="1:78" ht="24.95" customHeight="1" outlineLevel="1" x14ac:dyDescent="0.25">
      <c r="A148" s="404">
        <v>20</v>
      </c>
      <c r="B148" s="390"/>
      <c r="C148" s="360" t="s">
        <v>1726</v>
      </c>
      <c r="D148" s="494">
        <v>44879</v>
      </c>
      <c r="E148" s="260" t="s">
        <v>340</v>
      </c>
      <c r="F148" s="260" t="s">
        <v>1664</v>
      </c>
      <c r="G148" s="360" t="s">
        <v>1260</v>
      </c>
      <c r="H148" s="391"/>
      <c r="I148" s="391"/>
      <c r="J148" s="678"/>
      <c r="K148" s="252">
        <v>1547000</v>
      </c>
      <c r="L148" s="402"/>
      <c r="M148" s="28"/>
      <c r="N148" s="28"/>
      <c r="O148" s="288"/>
      <c r="P148" s="403"/>
      <c r="Q148" s="403"/>
      <c r="R148" s="95"/>
      <c r="S148" s="28"/>
      <c r="T148" s="28"/>
      <c r="U148" s="29">
        <f t="shared" si="64"/>
        <v>0</v>
      </c>
      <c r="V148" s="28"/>
      <c r="W148" s="28"/>
      <c r="X148" s="28"/>
      <c r="Y148" s="29"/>
      <c r="Z148" s="28"/>
      <c r="AA148" s="28"/>
      <c r="AB148" s="28"/>
      <c r="AC148" s="29"/>
      <c r="AD148" s="28"/>
      <c r="AE148" s="28"/>
      <c r="AF148" s="252">
        <v>1547000</v>
      </c>
      <c r="AG148" s="29">
        <f t="shared" si="71"/>
        <v>1547000</v>
      </c>
      <c r="AH148" s="29">
        <f t="shared" si="72"/>
        <v>1547000</v>
      </c>
      <c r="AI148" s="109">
        <f t="shared" si="69"/>
        <v>2.32173606906581E-2</v>
      </c>
      <c r="AJ148" s="109">
        <f t="shared" si="73"/>
        <v>1.084966081161974E-3</v>
      </c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</row>
    <row r="149" spans="1:78" ht="24.95" customHeight="1" outlineLevel="1" x14ac:dyDescent="0.25">
      <c r="A149" s="404">
        <v>21</v>
      </c>
      <c r="B149" s="390"/>
      <c r="C149" s="360" t="s">
        <v>542</v>
      </c>
      <c r="D149" s="494">
        <v>44879</v>
      </c>
      <c r="E149" s="260" t="s">
        <v>370</v>
      </c>
      <c r="F149" s="260" t="s">
        <v>1664</v>
      </c>
      <c r="G149" s="360" t="s">
        <v>1260</v>
      </c>
      <c r="H149" s="391"/>
      <c r="I149" s="391"/>
      <c r="J149" s="678"/>
      <c r="K149" s="252">
        <v>1257000</v>
      </c>
      <c r="L149" s="402"/>
      <c r="M149" s="28"/>
      <c r="N149" s="28"/>
      <c r="O149" s="288"/>
      <c r="P149" s="403"/>
      <c r="Q149" s="403"/>
      <c r="R149" s="95"/>
      <c r="S149" s="28"/>
      <c r="T149" s="28"/>
      <c r="U149" s="29">
        <f t="shared" si="64"/>
        <v>0</v>
      </c>
      <c r="V149" s="28"/>
      <c r="W149" s="28"/>
      <c r="X149" s="28"/>
      <c r="Y149" s="29"/>
      <c r="Z149" s="28"/>
      <c r="AA149" s="28"/>
      <c r="AB149" s="28"/>
      <c r="AC149" s="29"/>
      <c r="AD149" s="28"/>
      <c r="AE149" s="28"/>
      <c r="AF149" s="252">
        <v>1257000</v>
      </c>
      <c r="AG149" s="29">
        <f t="shared" si="71"/>
        <v>1257000</v>
      </c>
      <c r="AH149" s="29">
        <f t="shared" si="72"/>
        <v>1257000</v>
      </c>
      <c r="AI149" s="109">
        <f t="shared" si="69"/>
        <v>1.8865043560541195E-2</v>
      </c>
      <c r="AJ149" s="109">
        <f t="shared" si="73"/>
        <v>8.8157877441538549E-4</v>
      </c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</row>
    <row r="150" spans="1:78" ht="24.95" customHeight="1" outlineLevel="1" x14ac:dyDescent="0.25">
      <c r="A150" s="404">
        <v>22</v>
      </c>
      <c r="B150" s="390"/>
      <c r="C150" s="360" t="s">
        <v>544</v>
      </c>
      <c r="D150" s="494">
        <v>44879</v>
      </c>
      <c r="E150" s="260" t="s">
        <v>384</v>
      </c>
      <c r="F150" s="260" t="s">
        <v>1664</v>
      </c>
      <c r="G150" s="360" t="s">
        <v>1260</v>
      </c>
      <c r="H150" s="391"/>
      <c r="I150" s="391"/>
      <c r="J150" s="678"/>
      <c r="K150" s="252">
        <v>1450000</v>
      </c>
      <c r="L150" s="402"/>
      <c r="M150" s="28"/>
      <c r="N150" s="28"/>
      <c r="O150" s="288"/>
      <c r="P150" s="403"/>
      <c r="Q150" s="403"/>
      <c r="R150" s="95"/>
      <c r="S150" s="28"/>
      <c r="T150" s="28"/>
      <c r="U150" s="29">
        <f t="shared" si="64"/>
        <v>0</v>
      </c>
      <c r="V150" s="28"/>
      <c r="W150" s="28"/>
      <c r="X150" s="28"/>
      <c r="Y150" s="29"/>
      <c r="Z150" s="28"/>
      <c r="AA150" s="28"/>
      <c r="AB150" s="28"/>
      <c r="AC150" s="29"/>
      <c r="AD150" s="28"/>
      <c r="AE150" s="28"/>
      <c r="AF150" s="252">
        <v>1450000</v>
      </c>
      <c r="AG150" s="29">
        <f t="shared" si="71"/>
        <v>1450000</v>
      </c>
      <c r="AH150" s="29">
        <f t="shared" si="72"/>
        <v>1450000</v>
      </c>
      <c r="AI150" s="109">
        <f t="shared" si="69"/>
        <v>2.1761585650584513E-2</v>
      </c>
      <c r="AJ150" s="109">
        <f t="shared" si="73"/>
        <v>1.0169365337329428E-3</v>
      </c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</row>
    <row r="151" spans="1:78" ht="24.95" customHeight="1" outlineLevel="1" x14ac:dyDescent="0.25">
      <c r="A151" s="404">
        <v>23</v>
      </c>
      <c r="B151" s="390"/>
      <c r="C151" s="360" t="s">
        <v>458</v>
      </c>
      <c r="D151" s="494">
        <v>44879</v>
      </c>
      <c r="E151" s="260" t="s">
        <v>388</v>
      </c>
      <c r="F151" s="260" t="s">
        <v>1664</v>
      </c>
      <c r="G151" s="360" t="s">
        <v>1260</v>
      </c>
      <c r="H151" s="391"/>
      <c r="I151" s="391"/>
      <c r="J151" s="678"/>
      <c r="K151" s="252">
        <v>1450000</v>
      </c>
      <c r="L151" s="402"/>
      <c r="M151" s="28"/>
      <c r="N151" s="28"/>
      <c r="O151" s="288"/>
      <c r="P151" s="403"/>
      <c r="Q151" s="403"/>
      <c r="R151" s="95"/>
      <c r="S151" s="28"/>
      <c r="T151" s="28"/>
      <c r="U151" s="29">
        <f t="shared" si="64"/>
        <v>0</v>
      </c>
      <c r="V151" s="28"/>
      <c r="W151" s="28"/>
      <c r="X151" s="28"/>
      <c r="Y151" s="29"/>
      <c r="Z151" s="28"/>
      <c r="AA151" s="28"/>
      <c r="AB151" s="28"/>
      <c r="AC151" s="29"/>
      <c r="AD151" s="28"/>
      <c r="AE151" s="28"/>
      <c r="AF151" s="252">
        <v>1450000</v>
      </c>
      <c r="AG151" s="29">
        <f t="shared" si="71"/>
        <v>1450000</v>
      </c>
      <c r="AH151" s="29">
        <f t="shared" si="72"/>
        <v>1450000</v>
      </c>
      <c r="AI151" s="109">
        <f t="shared" si="69"/>
        <v>2.1761585650584513E-2</v>
      </c>
      <c r="AJ151" s="109">
        <f t="shared" si="73"/>
        <v>1.0169365337329428E-3</v>
      </c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</row>
    <row r="152" spans="1:78" ht="24.95" customHeight="1" outlineLevel="1" x14ac:dyDescent="0.25">
      <c r="A152" s="404">
        <v>24</v>
      </c>
      <c r="B152" s="390"/>
      <c r="C152" s="360" t="s">
        <v>538</v>
      </c>
      <c r="D152" s="494">
        <v>44879</v>
      </c>
      <c r="E152" s="260" t="s">
        <v>392</v>
      </c>
      <c r="F152" s="260" t="s">
        <v>1664</v>
      </c>
      <c r="G152" s="360" t="s">
        <v>1260</v>
      </c>
      <c r="H152" s="391"/>
      <c r="I152" s="391"/>
      <c r="J152" s="678"/>
      <c r="K152" s="252">
        <v>3019000</v>
      </c>
      <c r="L152" s="402"/>
      <c r="M152" s="28"/>
      <c r="N152" s="28"/>
      <c r="O152" s="288"/>
      <c r="P152" s="403"/>
      <c r="Q152" s="403"/>
      <c r="R152" s="95"/>
      <c r="S152" s="28"/>
      <c r="T152" s="28"/>
      <c r="U152" s="29">
        <f t="shared" si="64"/>
        <v>0</v>
      </c>
      <c r="V152" s="28"/>
      <c r="W152" s="28"/>
      <c r="X152" s="28"/>
      <c r="Y152" s="29"/>
      <c r="Z152" s="28"/>
      <c r="AA152" s="28"/>
      <c r="AB152" s="28"/>
      <c r="AC152" s="29"/>
      <c r="AD152" s="28"/>
      <c r="AE152" s="28"/>
      <c r="AF152" s="252">
        <v>3019000</v>
      </c>
      <c r="AG152" s="29">
        <f t="shared" si="71"/>
        <v>3019000</v>
      </c>
      <c r="AH152" s="29">
        <f t="shared" si="72"/>
        <v>3019000</v>
      </c>
      <c r="AI152" s="109">
        <f t="shared" si="69"/>
        <v>4.5309122123527341E-2</v>
      </c>
      <c r="AJ152" s="109">
        <f t="shared" si="73"/>
        <v>2.1173319967860375E-3</v>
      </c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</row>
    <row r="153" spans="1:78" ht="24.95" customHeight="1" outlineLevel="1" x14ac:dyDescent="0.25">
      <c r="A153" s="404">
        <v>25</v>
      </c>
      <c r="B153" s="390"/>
      <c r="C153" s="360" t="s">
        <v>562</v>
      </c>
      <c r="D153" s="494">
        <v>44879</v>
      </c>
      <c r="E153" s="260" t="s">
        <v>342</v>
      </c>
      <c r="F153" s="260" t="s">
        <v>1664</v>
      </c>
      <c r="G153" s="360" t="s">
        <v>1260</v>
      </c>
      <c r="H153" s="391"/>
      <c r="I153" s="391"/>
      <c r="J153" s="678"/>
      <c r="K153" s="252">
        <v>1468000</v>
      </c>
      <c r="L153" s="402"/>
      <c r="M153" s="28"/>
      <c r="N153" s="28"/>
      <c r="O153" s="288"/>
      <c r="P153" s="403"/>
      <c r="Q153" s="403"/>
      <c r="R153" s="95"/>
      <c r="S153" s="28"/>
      <c r="T153" s="28"/>
      <c r="U153" s="29">
        <f t="shared" si="64"/>
        <v>0</v>
      </c>
      <c r="V153" s="28"/>
      <c r="W153" s="28"/>
      <c r="X153" s="28"/>
      <c r="Y153" s="29"/>
      <c r="Z153" s="28"/>
      <c r="AA153" s="28"/>
      <c r="AB153" s="28"/>
      <c r="AC153" s="29"/>
      <c r="AD153" s="28"/>
      <c r="AE153" s="28"/>
      <c r="AF153" s="252">
        <v>1468000</v>
      </c>
      <c r="AG153" s="29">
        <f>SUM(AD153:AF153)</f>
        <v>1468000</v>
      </c>
      <c r="AH153" s="29">
        <f t="shared" si="72"/>
        <v>1468000</v>
      </c>
      <c r="AI153" s="109">
        <f>IF(ISERROR(AH153/$J$128),0,AH153/$J$128)</f>
        <v>2.203172947245384E-2</v>
      </c>
      <c r="AJ153" s="109">
        <f t="shared" ref="AJ153:AJ160" si="74">IF(ISERROR(AH153/$AH$389),"-",AH153/$AH$389)</f>
        <v>1.0295605734620414E-3</v>
      </c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</row>
    <row r="154" spans="1:78" ht="24.95" customHeight="1" outlineLevel="1" x14ac:dyDescent="0.25">
      <c r="A154" s="404">
        <v>26</v>
      </c>
      <c r="B154" s="390"/>
      <c r="C154" s="360" t="s">
        <v>550</v>
      </c>
      <c r="D154" s="494">
        <v>44876</v>
      </c>
      <c r="E154" s="260" t="s">
        <v>368</v>
      </c>
      <c r="F154" s="260" t="s">
        <v>1664</v>
      </c>
      <c r="G154" s="360" t="s">
        <v>1260</v>
      </c>
      <c r="H154" s="391"/>
      <c r="I154" s="391"/>
      <c r="J154" s="678"/>
      <c r="K154" s="252">
        <v>1250000</v>
      </c>
      <c r="L154" s="402"/>
      <c r="M154" s="28"/>
      <c r="N154" s="28"/>
      <c r="O154" s="288"/>
      <c r="P154" s="403"/>
      <c r="Q154" s="403"/>
      <c r="R154" s="95"/>
      <c r="S154" s="28"/>
      <c r="T154" s="28"/>
      <c r="U154" s="29">
        <f t="shared" si="64"/>
        <v>0</v>
      </c>
      <c r="V154" s="28"/>
      <c r="W154" s="28"/>
      <c r="X154" s="28"/>
      <c r="Y154" s="29"/>
      <c r="Z154" s="28"/>
      <c r="AA154" s="28"/>
      <c r="AB154" s="28"/>
      <c r="AC154" s="29"/>
      <c r="AD154" s="28"/>
      <c r="AE154" s="28"/>
      <c r="AF154" s="252">
        <v>1250000</v>
      </c>
      <c r="AG154" s="29">
        <f t="shared" ref="AG154:AG160" si="75">SUM(AD154:AF154)</f>
        <v>1250000</v>
      </c>
      <c r="AH154" s="29">
        <f t="shared" si="72"/>
        <v>1250000</v>
      </c>
      <c r="AI154" s="109">
        <f t="shared" si="69"/>
        <v>1.8759987629814238E-2</v>
      </c>
      <c r="AJ154" s="109">
        <f t="shared" si="74"/>
        <v>8.7666942563184721E-4</v>
      </c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</row>
    <row r="155" spans="1:78" ht="24.95" customHeight="1" outlineLevel="1" x14ac:dyDescent="0.25">
      <c r="A155" s="404">
        <v>27</v>
      </c>
      <c r="B155" s="390"/>
      <c r="C155" s="360" t="s">
        <v>568</v>
      </c>
      <c r="D155" s="494">
        <v>44879</v>
      </c>
      <c r="E155" s="260" t="s">
        <v>382</v>
      </c>
      <c r="F155" s="260" t="s">
        <v>1664</v>
      </c>
      <c r="G155" s="360" t="s">
        <v>1260</v>
      </c>
      <c r="H155" s="391"/>
      <c r="I155" s="391"/>
      <c r="J155" s="678"/>
      <c r="K155" s="252">
        <v>3795000</v>
      </c>
      <c r="L155" s="402"/>
      <c r="M155" s="28"/>
      <c r="N155" s="28"/>
      <c r="O155" s="288"/>
      <c r="P155" s="403"/>
      <c r="Q155" s="403"/>
      <c r="R155" s="95"/>
      <c r="S155" s="28"/>
      <c r="T155" s="28"/>
      <c r="U155" s="29">
        <f t="shared" si="64"/>
        <v>0</v>
      </c>
      <c r="V155" s="28"/>
      <c r="W155" s="28"/>
      <c r="X155" s="28"/>
      <c r="Y155" s="29"/>
      <c r="Z155" s="28"/>
      <c r="AA155" s="28"/>
      <c r="AB155" s="28"/>
      <c r="AC155" s="29"/>
      <c r="AD155" s="28"/>
      <c r="AE155" s="28"/>
      <c r="AF155" s="252">
        <v>3795000</v>
      </c>
      <c r="AG155" s="29">
        <f t="shared" si="75"/>
        <v>3795000</v>
      </c>
      <c r="AH155" s="29">
        <f t="shared" si="72"/>
        <v>3795000</v>
      </c>
      <c r="AI155" s="109">
        <f t="shared" si="69"/>
        <v>5.6955322444116024E-2</v>
      </c>
      <c r="AJ155" s="109">
        <f t="shared" si="74"/>
        <v>2.6615683762182879E-3</v>
      </c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</row>
    <row r="156" spans="1:78" ht="24.95" customHeight="1" outlineLevel="1" x14ac:dyDescent="0.25">
      <c r="A156" s="404">
        <v>28</v>
      </c>
      <c r="B156" s="390"/>
      <c r="C156" s="360" t="s">
        <v>556</v>
      </c>
      <c r="D156" s="494">
        <v>44879</v>
      </c>
      <c r="E156" s="260" t="s">
        <v>352</v>
      </c>
      <c r="F156" s="260" t="s">
        <v>1664</v>
      </c>
      <c r="G156" s="360" t="s">
        <v>1260</v>
      </c>
      <c r="H156" s="391"/>
      <c r="I156" s="391"/>
      <c r="J156" s="678"/>
      <c r="K156" s="252">
        <v>1644000</v>
      </c>
      <c r="L156" s="402"/>
      <c r="M156" s="28"/>
      <c r="N156" s="28"/>
      <c r="O156" s="288"/>
      <c r="P156" s="403"/>
      <c r="Q156" s="403"/>
      <c r="R156" s="95"/>
      <c r="S156" s="28"/>
      <c r="T156" s="28"/>
      <c r="U156" s="29">
        <f t="shared" si="64"/>
        <v>0</v>
      </c>
      <c r="V156" s="28"/>
      <c r="W156" s="28"/>
      <c r="X156" s="28"/>
      <c r="Y156" s="29"/>
      <c r="Z156" s="28"/>
      <c r="AA156" s="28"/>
      <c r="AB156" s="28"/>
      <c r="AC156" s="29"/>
      <c r="AD156" s="28"/>
      <c r="AE156" s="28"/>
      <c r="AF156" s="252">
        <v>1644000</v>
      </c>
      <c r="AG156" s="29">
        <f t="shared" si="75"/>
        <v>1644000</v>
      </c>
      <c r="AH156" s="29">
        <f t="shared" si="72"/>
        <v>1644000</v>
      </c>
      <c r="AI156" s="109">
        <f t="shared" si="69"/>
        <v>2.4673135730731686E-2</v>
      </c>
      <c r="AJ156" s="109">
        <f t="shared" si="74"/>
        <v>1.1529956285910054E-3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</row>
    <row r="157" spans="1:78" ht="24.95" customHeight="1" outlineLevel="1" x14ac:dyDescent="0.25">
      <c r="A157" s="404">
        <v>29</v>
      </c>
      <c r="B157" s="390"/>
      <c r="C157" s="360" t="s">
        <v>548</v>
      </c>
      <c r="D157" s="494">
        <v>44876</v>
      </c>
      <c r="E157" s="260" t="s">
        <v>1727</v>
      </c>
      <c r="F157" s="260" t="s">
        <v>1664</v>
      </c>
      <c r="G157" s="360" t="s">
        <v>1260</v>
      </c>
      <c r="H157" s="391"/>
      <c r="I157" s="391"/>
      <c r="J157" s="678"/>
      <c r="K157" s="252">
        <v>1547000</v>
      </c>
      <c r="L157" s="402"/>
      <c r="M157" s="28"/>
      <c r="N157" s="28"/>
      <c r="O157" s="288"/>
      <c r="P157" s="403"/>
      <c r="Q157" s="403"/>
      <c r="R157" s="95"/>
      <c r="S157" s="28"/>
      <c r="T157" s="28"/>
      <c r="U157" s="29">
        <f t="shared" si="64"/>
        <v>0</v>
      </c>
      <c r="V157" s="28"/>
      <c r="W157" s="28"/>
      <c r="X157" s="28"/>
      <c r="Y157" s="29"/>
      <c r="Z157" s="28"/>
      <c r="AA157" s="28"/>
      <c r="AB157" s="28"/>
      <c r="AC157" s="29"/>
      <c r="AD157" s="28"/>
      <c r="AE157" s="28"/>
      <c r="AF157" s="252">
        <v>1547000</v>
      </c>
      <c r="AG157" s="29">
        <f t="shared" si="75"/>
        <v>1547000</v>
      </c>
      <c r="AH157" s="29">
        <f t="shared" si="72"/>
        <v>1547000</v>
      </c>
      <c r="AI157" s="109">
        <f t="shared" si="69"/>
        <v>2.32173606906581E-2</v>
      </c>
      <c r="AJ157" s="109">
        <f t="shared" si="74"/>
        <v>1.084966081161974E-3</v>
      </c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</row>
    <row r="158" spans="1:78" ht="24.95" customHeight="1" outlineLevel="1" x14ac:dyDescent="0.25">
      <c r="A158" s="404">
        <v>30</v>
      </c>
      <c r="B158" s="390"/>
      <c r="C158" s="360" t="s">
        <v>546</v>
      </c>
      <c r="D158" s="494">
        <v>44876</v>
      </c>
      <c r="E158" s="260" t="s">
        <v>354</v>
      </c>
      <c r="F158" s="260" t="s">
        <v>1664</v>
      </c>
      <c r="G158" s="360" t="s">
        <v>1260</v>
      </c>
      <c r="H158" s="391"/>
      <c r="I158" s="391"/>
      <c r="J158" s="678"/>
      <c r="K158" s="252">
        <v>1700000</v>
      </c>
      <c r="L158" s="402"/>
      <c r="M158" s="28"/>
      <c r="N158" s="28"/>
      <c r="O158" s="288"/>
      <c r="P158" s="403"/>
      <c r="Q158" s="403"/>
      <c r="R158" s="95"/>
      <c r="S158" s="28"/>
      <c r="T158" s="28"/>
      <c r="U158" s="29">
        <f t="shared" si="64"/>
        <v>0</v>
      </c>
      <c r="V158" s="28"/>
      <c r="W158" s="28"/>
      <c r="X158" s="28"/>
      <c r="Y158" s="29"/>
      <c r="Z158" s="28"/>
      <c r="AA158" s="28"/>
      <c r="AB158" s="28"/>
      <c r="AC158" s="29"/>
      <c r="AD158" s="28"/>
      <c r="AE158" s="28"/>
      <c r="AF158" s="252">
        <v>1700000</v>
      </c>
      <c r="AG158" s="29">
        <f t="shared" si="75"/>
        <v>1700000</v>
      </c>
      <c r="AH158" s="29">
        <f t="shared" si="72"/>
        <v>1700000</v>
      </c>
      <c r="AI158" s="109">
        <f t="shared" si="69"/>
        <v>2.5513583176547363E-2</v>
      </c>
      <c r="AJ158" s="109">
        <f t="shared" si="74"/>
        <v>1.1922704188593121E-3</v>
      </c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</row>
    <row r="159" spans="1:78" ht="24.95" customHeight="1" outlineLevel="1" x14ac:dyDescent="0.25">
      <c r="A159" s="404">
        <v>31</v>
      </c>
      <c r="B159" s="390"/>
      <c r="C159" s="360" t="s">
        <v>517</v>
      </c>
      <c r="D159" s="494">
        <v>44876</v>
      </c>
      <c r="E159" s="260" t="s">
        <v>363</v>
      </c>
      <c r="F159" s="260" t="s">
        <v>1664</v>
      </c>
      <c r="G159" s="360" t="s">
        <v>1260</v>
      </c>
      <c r="H159" s="391"/>
      <c r="I159" s="391"/>
      <c r="J159" s="678"/>
      <c r="K159" s="252">
        <v>1644000</v>
      </c>
      <c r="L159" s="402"/>
      <c r="M159" s="28"/>
      <c r="N159" s="28"/>
      <c r="O159" s="288"/>
      <c r="P159" s="403"/>
      <c r="Q159" s="403"/>
      <c r="R159" s="95"/>
      <c r="S159" s="28"/>
      <c r="T159" s="28"/>
      <c r="U159" s="29">
        <f t="shared" si="64"/>
        <v>0</v>
      </c>
      <c r="V159" s="28"/>
      <c r="W159" s="28"/>
      <c r="X159" s="28"/>
      <c r="Y159" s="29"/>
      <c r="Z159" s="28"/>
      <c r="AA159" s="28"/>
      <c r="AB159" s="28"/>
      <c r="AC159" s="29"/>
      <c r="AD159" s="28"/>
      <c r="AE159" s="28"/>
      <c r="AF159" s="252">
        <v>1644000</v>
      </c>
      <c r="AG159" s="29">
        <f t="shared" si="75"/>
        <v>1644000</v>
      </c>
      <c r="AH159" s="29">
        <f t="shared" si="72"/>
        <v>1644000</v>
      </c>
      <c r="AI159" s="109">
        <f t="shared" si="69"/>
        <v>2.4673135730731686E-2</v>
      </c>
      <c r="AJ159" s="109">
        <f t="shared" si="74"/>
        <v>1.1529956285910054E-3</v>
      </c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</row>
    <row r="160" spans="1:78" ht="24.95" customHeight="1" outlineLevel="1" x14ac:dyDescent="0.25">
      <c r="A160" s="404">
        <v>32</v>
      </c>
      <c r="B160" s="390"/>
      <c r="C160" s="360" t="s">
        <v>536</v>
      </c>
      <c r="D160" s="494">
        <v>44876</v>
      </c>
      <c r="E160" s="260" t="s">
        <v>374</v>
      </c>
      <c r="F160" s="260" t="s">
        <v>1664</v>
      </c>
      <c r="G160" s="360" t="s">
        <v>1260</v>
      </c>
      <c r="H160" s="391"/>
      <c r="I160" s="391"/>
      <c r="J160" s="678"/>
      <c r="K160" s="252">
        <v>1595000</v>
      </c>
      <c r="L160" s="402"/>
      <c r="M160" s="28"/>
      <c r="N160" s="28"/>
      <c r="O160" s="288"/>
      <c r="P160" s="403"/>
      <c r="Q160" s="403"/>
      <c r="R160" s="95"/>
      <c r="S160" s="28"/>
      <c r="T160" s="28"/>
      <c r="U160" s="29">
        <f t="shared" si="64"/>
        <v>0</v>
      </c>
      <c r="V160" s="28"/>
      <c r="W160" s="28"/>
      <c r="X160" s="28"/>
      <c r="Y160" s="29"/>
      <c r="Z160" s="28"/>
      <c r="AA160" s="28"/>
      <c r="AB160" s="28"/>
      <c r="AC160" s="29"/>
      <c r="AD160" s="28"/>
      <c r="AE160" s="28"/>
      <c r="AF160" s="252">
        <v>1595000</v>
      </c>
      <c r="AG160" s="29">
        <f t="shared" si="75"/>
        <v>1595000</v>
      </c>
      <c r="AH160" s="29">
        <f t="shared" si="72"/>
        <v>1595000</v>
      </c>
      <c r="AI160" s="109">
        <f t="shared" si="69"/>
        <v>2.3937744215642966E-2</v>
      </c>
      <c r="AJ160" s="109">
        <f t="shared" si="74"/>
        <v>1.118630187106237E-3</v>
      </c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</row>
    <row r="161" spans="1:78" s="233" customFormat="1" ht="12.75" customHeight="1" x14ac:dyDescent="0.25">
      <c r="A161" s="669" t="s">
        <v>59</v>
      </c>
      <c r="B161" s="579"/>
      <c r="C161" s="579"/>
      <c r="D161" s="579"/>
      <c r="E161" s="579"/>
      <c r="F161" s="579"/>
      <c r="G161" s="579"/>
      <c r="H161" s="579"/>
      <c r="I161" s="670"/>
      <c r="J161" s="222">
        <f>+J128</f>
        <v>66631174</v>
      </c>
      <c r="K161" s="222">
        <f>SUM(K129:K160)</f>
        <v>66244498</v>
      </c>
      <c r="L161" s="528"/>
      <c r="M161" s="222">
        <f>SUM(M129:M130)</f>
        <v>0</v>
      </c>
      <c r="N161" s="222">
        <f>SUM(N129:N130)</f>
        <v>0</v>
      </c>
      <c r="O161" s="222">
        <f>SUM(O129:O130)</f>
        <v>0</v>
      </c>
      <c r="P161" s="249"/>
      <c r="Q161" s="539"/>
      <c r="R161" s="222">
        <f t="shared" ref="R161:AB161" si="76">SUM(R129:R130)</f>
        <v>2517626</v>
      </c>
      <c r="S161" s="222">
        <f>SUM(S129:S130)</f>
        <v>727246</v>
      </c>
      <c r="T161" s="222">
        <f t="shared" si="76"/>
        <v>1311766</v>
      </c>
      <c r="U161" s="222">
        <f>SUM(U129:U160)</f>
        <v>4556638</v>
      </c>
      <c r="V161" s="222">
        <f t="shared" si="76"/>
        <v>1025471</v>
      </c>
      <c r="W161" s="222">
        <f t="shared" si="76"/>
        <v>1168514</v>
      </c>
      <c r="X161" s="222">
        <f t="shared" si="76"/>
        <v>707722</v>
      </c>
      <c r="Y161" s="222">
        <f>SUM(Y129:Y160)</f>
        <v>2901707</v>
      </c>
      <c r="Z161" s="222">
        <f t="shared" si="76"/>
        <v>729746</v>
      </c>
      <c r="AA161" s="222">
        <f t="shared" si="76"/>
        <v>933581</v>
      </c>
      <c r="AB161" s="222">
        <f t="shared" si="76"/>
        <v>680898</v>
      </c>
      <c r="AC161" s="222">
        <f t="shared" ref="AC161:AH161" si="77">SUM(AC129:AC160)</f>
        <v>2344225</v>
      </c>
      <c r="AD161" s="222">
        <f t="shared" si="77"/>
        <v>2206284</v>
      </c>
      <c r="AE161" s="222">
        <f t="shared" si="77"/>
        <v>861276</v>
      </c>
      <c r="AF161" s="222">
        <f t="shared" si="77"/>
        <v>53374368</v>
      </c>
      <c r="AG161" s="222">
        <f t="shared" si="77"/>
        <v>56441928</v>
      </c>
      <c r="AH161" s="222">
        <f t="shared" si="77"/>
        <v>66244498</v>
      </c>
      <c r="AI161" s="230">
        <f>IF(ISERROR(AH161/J161),0,AH161/J161)</f>
        <v>0.99419677041860322</v>
      </c>
      <c r="AJ161" s="230">
        <f>IF(ISERROR(AH161/$AH$389),0,AH161/$AH$389)</f>
        <v>4.6459620810344042E-2</v>
      </c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232"/>
      <c r="BN161" s="232"/>
      <c r="BO161" s="232"/>
      <c r="BP161" s="232"/>
      <c r="BQ161" s="232"/>
      <c r="BR161" s="232"/>
      <c r="BS161" s="232"/>
      <c r="BT161" s="232"/>
      <c r="BU161" s="232"/>
      <c r="BV161" s="232"/>
      <c r="BW161" s="232"/>
      <c r="BX161" s="232"/>
      <c r="BY161" s="232"/>
      <c r="BZ161" s="232"/>
    </row>
    <row r="162" spans="1:78" x14ac:dyDescent="0.25">
      <c r="A162" s="696" t="s">
        <v>60</v>
      </c>
      <c r="B162" s="671"/>
      <c r="C162" s="671"/>
      <c r="D162" s="671"/>
      <c r="E162" s="672"/>
      <c r="F162" s="150"/>
      <c r="G162" s="151"/>
      <c r="H162" s="269"/>
      <c r="I162" s="269"/>
      <c r="J162" s="628">
        <v>86985746</v>
      </c>
      <c r="K162" s="7"/>
      <c r="L162" s="18"/>
      <c r="M162" s="263"/>
      <c r="N162" s="263"/>
      <c r="O162" s="263"/>
      <c r="P162" s="151"/>
      <c r="Q162" s="264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108"/>
      <c r="AJ162" s="108"/>
    </row>
    <row r="163" spans="1:78" ht="24.95" customHeight="1" outlineLevel="1" x14ac:dyDescent="0.25">
      <c r="A163" s="390">
        <v>1</v>
      </c>
      <c r="B163" s="390"/>
      <c r="C163" s="352"/>
      <c r="D163" s="391"/>
      <c r="E163" s="396"/>
      <c r="F163" s="352"/>
      <c r="G163" s="352"/>
      <c r="H163" s="391"/>
      <c r="I163" s="391"/>
      <c r="J163" s="678"/>
      <c r="K163" s="79">
        <f>41924+41924</f>
        <v>83848</v>
      </c>
      <c r="L163" s="289" t="s">
        <v>1319</v>
      </c>
      <c r="M163" s="261"/>
      <c r="N163" s="261"/>
      <c r="O163" s="261"/>
      <c r="P163" s="262"/>
      <c r="Q163" s="262"/>
      <c r="R163" s="95">
        <v>20962</v>
      </c>
      <c r="S163" s="28">
        <v>20962</v>
      </c>
      <c r="T163" s="28"/>
      <c r="U163" s="29">
        <f>SUM(R163:T163)</f>
        <v>41924</v>
      </c>
      <c r="V163" s="28"/>
      <c r="W163" s="28"/>
      <c r="X163" s="28"/>
      <c r="Y163" s="29">
        <f>SUM(V163:X163)</f>
        <v>0</v>
      </c>
      <c r="Z163" s="28"/>
      <c r="AA163" s="28"/>
      <c r="AB163" s="28"/>
      <c r="AC163" s="29">
        <f>SUM(Z163:AB163)</f>
        <v>0</v>
      </c>
      <c r="AD163" s="28"/>
      <c r="AE163" s="28"/>
      <c r="AF163" s="28">
        <v>41924</v>
      </c>
      <c r="AG163" s="29">
        <f>SUM(AD163:AF163)</f>
        <v>41924</v>
      </c>
      <c r="AH163" s="29">
        <f t="shared" ref="AH163:AH197" si="78">SUM(U163,Y163,AC163,AG163)</f>
        <v>83848</v>
      </c>
      <c r="AI163" s="109">
        <f>IF(ISERROR(AH163/$J$162),0,AH163/$J$162)</f>
        <v>9.6392804402689147E-4</v>
      </c>
      <c r="AJ163" s="109">
        <f>IF(ISERROR(AH163/$AH$389),"-",AH163/$AH$389)</f>
        <v>5.8805582400303301E-5</v>
      </c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</row>
    <row r="164" spans="1:78" ht="24.95" customHeight="1" outlineLevel="1" x14ac:dyDescent="0.25">
      <c r="A164" s="390">
        <v>2</v>
      </c>
      <c r="B164" s="390"/>
      <c r="C164" s="352"/>
      <c r="D164" s="391"/>
      <c r="E164" s="396"/>
      <c r="F164" s="352"/>
      <c r="G164" s="352"/>
      <c r="H164" s="391"/>
      <c r="I164" s="391"/>
      <c r="J164" s="678"/>
      <c r="K164" s="79">
        <v>25866746</v>
      </c>
      <c r="L164" s="289" t="s">
        <v>126</v>
      </c>
      <c r="M164" s="261"/>
      <c r="N164" s="261"/>
      <c r="O164" s="261"/>
      <c r="P164" s="262"/>
      <c r="Q164" s="262"/>
      <c r="R164" s="95">
        <v>1446226</v>
      </c>
      <c r="S164" s="28">
        <v>684906</v>
      </c>
      <c r="T164" s="28">
        <v>1409473</v>
      </c>
      <c r="U164" s="29">
        <f t="shared" ref="U164:U197" si="79">SUM(R164:T164)</f>
        <v>3540605</v>
      </c>
      <c r="V164" s="28">
        <v>1152030</v>
      </c>
      <c r="W164" s="28">
        <v>2088873</v>
      </c>
      <c r="X164" s="28">
        <v>1945780</v>
      </c>
      <c r="Y164" s="29">
        <f t="shared" ref="Y164:Y197" si="80">SUM(V164:X164)</f>
        <v>5186683</v>
      </c>
      <c r="Z164" s="28">
        <v>2095133</v>
      </c>
      <c r="AA164" s="28">
        <v>1107054</v>
      </c>
      <c r="AB164" s="28">
        <v>2034421</v>
      </c>
      <c r="AC164" s="29">
        <f t="shared" ref="AC164:AC197" si="81">SUM(Z164:AB164)</f>
        <v>5236608</v>
      </c>
      <c r="AD164" s="28">
        <v>1501000</v>
      </c>
      <c r="AE164" s="28">
        <v>1850041</v>
      </c>
      <c r="AF164" s="28">
        <v>5804210</v>
      </c>
      <c r="AG164" s="29">
        <f t="shared" ref="AG164:AG197" si="82">SUM(AD164:AF164)</f>
        <v>9155251</v>
      </c>
      <c r="AH164" s="29">
        <f t="shared" si="78"/>
        <v>23119147</v>
      </c>
      <c r="AI164" s="109">
        <f t="shared" ref="AI164:AI197" si="83">IF(ISERROR(AH164/$J$162),0,AH164/$J$162)</f>
        <v>0.26578086713195515</v>
      </c>
      <c r="AJ164" s="109">
        <f t="shared" ref="AJ164:AJ197" si="84">IF(ISERROR(AH164/$AH$389),"-",AH164/$AH$389)</f>
        <v>1.6214279457270594E-2</v>
      </c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</row>
    <row r="165" spans="1:78" ht="24.95" customHeight="1" outlineLevel="1" x14ac:dyDescent="0.25">
      <c r="A165" s="390">
        <v>3</v>
      </c>
      <c r="B165" s="390"/>
      <c r="C165" s="360" t="s">
        <v>1728</v>
      </c>
      <c r="D165" s="494">
        <v>44868</v>
      </c>
      <c r="E165" s="260" t="s">
        <v>404</v>
      </c>
      <c r="F165" s="260" t="s">
        <v>1664</v>
      </c>
      <c r="G165" s="360" t="s">
        <v>1260</v>
      </c>
      <c r="H165" s="391"/>
      <c r="I165" s="391"/>
      <c r="J165" s="678"/>
      <c r="K165" s="79">
        <v>1643000</v>
      </c>
      <c r="L165" s="287"/>
      <c r="M165" s="261"/>
      <c r="N165" s="261"/>
      <c r="O165" s="261"/>
      <c r="P165" s="262"/>
      <c r="Q165" s="262"/>
      <c r="R165" s="95"/>
      <c r="S165" s="28"/>
      <c r="T165" s="28"/>
      <c r="U165" s="29">
        <f t="shared" si="79"/>
        <v>0</v>
      </c>
      <c r="V165" s="28"/>
      <c r="W165" s="28"/>
      <c r="X165" s="28"/>
      <c r="Y165" s="29">
        <f t="shared" si="80"/>
        <v>0</v>
      </c>
      <c r="Z165" s="28"/>
      <c r="AA165" s="28"/>
      <c r="AB165" s="28"/>
      <c r="AC165" s="29">
        <f t="shared" si="81"/>
        <v>0</v>
      </c>
      <c r="AD165" s="28"/>
      <c r="AE165" s="28"/>
      <c r="AF165" s="79">
        <v>1643000</v>
      </c>
      <c r="AG165" s="29">
        <f t="shared" si="82"/>
        <v>1643000</v>
      </c>
      <c r="AH165" s="29">
        <f t="shared" si="78"/>
        <v>1643000</v>
      </c>
      <c r="AI165" s="109">
        <f t="shared" si="83"/>
        <v>1.8888152088734171E-2</v>
      </c>
      <c r="AJ165" s="109">
        <f t="shared" si="84"/>
        <v>1.1522942930505E-3</v>
      </c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</row>
    <row r="166" spans="1:78" ht="24.95" customHeight="1" outlineLevel="1" x14ac:dyDescent="0.25">
      <c r="A166" s="390">
        <v>4</v>
      </c>
      <c r="B166" s="390"/>
      <c r="C166" s="360" t="s">
        <v>1729</v>
      </c>
      <c r="D166" s="494">
        <v>44868</v>
      </c>
      <c r="E166" s="260" t="s">
        <v>398</v>
      </c>
      <c r="F166" s="260" t="s">
        <v>1664</v>
      </c>
      <c r="G166" s="360" t="s">
        <v>1260</v>
      </c>
      <c r="H166" s="391"/>
      <c r="I166" s="391"/>
      <c r="J166" s="678"/>
      <c r="K166" s="252">
        <v>1643000</v>
      </c>
      <c r="L166" s="287"/>
      <c r="M166" s="261"/>
      <c r="N166" s="261"/>
      <c r="O166" s="261"/>
      <c r="P166" s="262"/>
      <c r="Q166" s="262"/>
      <c r="R166" s="95"/>
      <c r="S166" s="28"/>
      <c r="T166" s="28"/>
      <c r="U166" s="29">
        <f t="shared" si="79"/>
        <v>0</v>
      </c>
      <c r="V166" s="28"/>
      <c r="W166" s="28"/>
      <c r="X166" s="28"/>
      <c r="Y166" s="29">
        <f t="shared" si="80"/>
        <v>0</v>
      </c>
      <c r="Z166" s="28"/>
      <c r="AA166" s="28"/>
      <c r="AB166" s="28"/>
      <c r="AC166" s="29">
        <f t="shared" si="81"/>
        <v>0</v>
      </c>
      <c r="AD166" s="28"/>
      <c r="AE166" s="252">
        <v>1643000</v>
      </c>
      <c r="AF166" s="252"/>
      <c r="AG166" s="29">
        <f t="shared" si="82"/>
        <v>1643000</v>
      </c>
      <c r="AH166" s="29">
        <f t="shared" si="78"/>
        <v>1643000</v>
      </c>
      <c r="AI166" s="109">
        <f t="shared" si="83"/>
        <v>1.8888152088734171E-2</v>
      </c>
      <c r="AJ166" s="109">
        <f t="shared" si="84"/>
        <v>1.1522942930505E-3</v>
      </c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</row>
    <row r="167" spans="1:78" ht="24.95" customHeight="1" outlineLevel="1" x14ac:dyDescent="0.25">
      <c r="A167" s="390">
        <v>5</v>
      </c>
      <c r="B167" s="390"/>
      <c r="C167" s="360" t="s">
        <v>1730</v>
      </c>
      <c r="D167" s="494">
        <v>44868</v>
      </c>
      <c r="E167" s="260" t="s">
        <v>426</v>
      </c>
      <c r="F167" s="260" t="s">
        <v>1664</v>
      </c>
      <c r="G167" s="360" t="s">
        <v>1260</v>
      </c>
      <c r="H167" s="391"/>
      <c r="I167" s="391"/>
      <c r="J167" s="678"/>
      <c r="K167" s="252">
        <v>1250000</v>
      </c>
      <c r="L167" s="287"/>
      <c r="M167" s="261"/>
      <c r="N167" s="261"/>
      <c r="O167" s="261"/>
      <c r="P167" s="262"/>
      <c r="Q167" s="262"/>
      <c r="R167" s="95"/>
      <c r="S167" s="28"/>
      <c r="T167" s="28"/>
      <c r="U167" s="29">
        <f t="shared" si="79"/>
        <v>0</v>
      </c>
      <c r="V167" s="28"/>
      <c r="W167" s="28"/>
      <c r="X167" s="28"/>
      <c r="Y167" s="29">
        <f t="shared" si="80"/>
        <v>0</v>
      </c>
      <c r="Z167" s="28"/>
      <c r="AA167" s="28"/>
      <c r="AB167" s="28"/>
      <c r="AC167" s="29">
        <f t="shared" si="81"/>
        <v>0</v>
      </c>
      <c r="AD167" s="28"/>
      <c r="AE167" s="79"/>
      <c r="AF167" s="252">
        <v>1250000</v>
      </c>
      <c r="AG167" s="29">
        <f t="shared" si="82"/>
        <v>1250000</v>
      </c>
      <c r="AH167" s="29">
        <f t="shared" si="78"/>
        <v>1250000</v>
      </c>
      <c r="AI167" s="109">
        <f t="shared" si="83"/>
        <v>1.4370170487472741E-2</v>
      </c>
      <c r="AJ167" s="109">
        <f t="shared" si="84"/>
        <v>8.7666942563184721E-4</v>
      </c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</row>
    <row r="168" spans="1:78" ht="24.95" customHeight="1" outlineLevel="1" x14ac:dyDescent="0.25">
      <c r="A168" s="390">
        <v>6</v>
      </c>
      <c r="B168" s="390"/>
      <c r="C168" s="360" t="s">
        <v>1731</v>
      </c>
      <c r="D168" s="494">
        <v>44867</v>
      </c>
      <c r="E168" s="260" t="s">
        <v>427</v>
      </c>
      <c r="F168" s="260" t="s">
        <v>1664</v>
      </c>
      <c r="G168" s="360" t="s">
        <v>1260</v>
      </c>
      <c r="H168" s="391"/>
      <c r="I168" s="391"/>
      <c r="J168" s="678"/>
      <c r="K168" s="252">
        <v>1353000</v>
      </c>
      <c r="L168" s="287"/>
      <c r="M168" s="261"/>
      <c r="N168" s="261"/>
      <c r="O168" s="261"/>
      <c r="P168" s="262"/>
      <c r="Q168" s="262"/>
      <c r="R168" s="95"/>
      <c r="S168" s="28"/>
      <c r="T168" s="28"/>
      <c r="U168" s="29">
        <f t="shared" si="79"/>
        <v>0</v>
      </c>
      <c r="V168" s="28"/>
      <c r="W168" s="28"/>
      <c r="X168" s="28"/>
      <c r="Y168" s="29">
        <f t="shared" si="80"/>
        <v>0</v>
      </c>
      <c r="Z168" s="28"/>
      <c r="AA168" s="28"/>
      <c r="AB168" s="28"/>
      <c r="AC168" s="29">
        <f t="shared" si="81"/>
        <v>0</v>
      </c>
      <c r="AD168" s="28"/>
      <c r="AE168" s="252">
        <v>1353000</v>
      </c>
      <c r="AF168" s="252"/>
      <c r="AG168" s="29">
        <f t="shared" si="82"/>
        <v>1353000</v>
      </c>
      <c r="AH168" s="29">
        <f t="shared" si="78"/>
        <v>1353000</v>
      </c>
      <c r="AI168" s="109">
        <f t="shared" si="83"/>
        <v>1.5554272535640495E-2</v>
      </c>
      <c r="AJ168" s="109">
        <f t="shared" si="84"/>
        <v>9.4890698630391138E-4</v>
      </c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</row>
    <row r="169" spans="1:78" ht="24.95" customHeight="1" outlineLevel="1" x14ac:dyDescent="0.25">
      <c r="A169" s="390">
        <v>7</v>
      </c>
      <c r="B169" s="390"/>
      <c r="C169" s="360" t="s">
        <v>1732</v>
      </c>
      <c r="D169" s="494">
        <v>44867</v>
      </c>
      <c r="E169" s="260" t="s">
        <v>435</v>
      </c>
      <c r="F169" s="260" t="s">
        <v>1664</v>
      </c>
      <c r="G169" s="360" t="s">
        <v>1260</v>
      </c>
      <c r="H169" s="391"/>
      <c r="I169" s="391"/>
      <c r="J169" s="678"/>
      <c r="K169" s="252">
        <v>1643000</v>
      </c>
      <c r="L169" s="287"/>
      <c r="M169" s="261"/>
      <c r="N169" s="261"/>
      <c r="O169" s="261"/>
      <c r="P169" s="262"/>
      <c r="Q169" s="262"/>
      <c r="R169" s="95"/>
      <c r="S169" s="28"/>
      <c r="T169" s="28"/>
      <c r="U169" s="29">
        <f t="shared" si="79"/>
        <v>0</v>
      </c>
      <c r="V169" s="28"/>
      <c r="W169" s="28"/>
      <c r="X169" s="28"/>
      <c r="Y169" s="29">
        <f t="shared" si="80"/>
        <v>0</v>
      </c>
      <c r="Z169" s="28"/>
      <c r="AA169" s="28"/>
      <c r="AB169" s="28"/>
      <c r="AC169" s="29">
        <f t="shared" si="81"/>
        <v>0</v>
      </c>
      <c r="AD169" s="28"/>
      <c r="AE169" s="252"/>
      <c r="AF169" s="252">
        <v>1643000</v>
      </c>
      <c r="AG169" s="29">
        <f t="shared" si="82"/>
        <v>1643000</v>
      </c>
      <c r="AH169" s="29">
        <f t="shared" si="78"/>
        <v>1643000</v>
      </c>
      <c r="AI169" s="109">
        <f t="shared" si="83"/>
        <v>1.8888152088734171E-2</v>
      </c>
      <c r="AJ169" s="109">
        <f t="shared" si="84"/>
        <v>1.1522942930505E-3</v>
      </c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</row>
    <row r="170" spans="1:78" ht="24.95" customHeight="1" outlineLevel="1" x14ac:dyDescent="0.25">
      <c r="A170" s="390">
        <v>8</v>
      </c>
      <c r="B170" s="390"/>
      <c r="C170" s="360" t="s">
        <v>1733</v>
      </c>
      <c r="D170" s="494">
        <v>44867</v>
      </c>
      <c r="E170" s="260" t="s">
        <v>976</v>
      </c>
      <c r="F170" s="260" t="s">
        <v>1664</v>
      </c>
      <c r="G170" s="360" t="s">
        <v>1260</v>
      </c>
      <c r="H170" s="391"/>
      <c r="I170" s="391"/>
      <c r="J170" s="678"/>
      <c r="K170" s="252">
        <v>3881000</v>
      </c>
      <c r="L170" s="287"/>
      <c r="M170" s="261"/>
      <c r="N170" s="261"/>
      <c r="O170" s="261"/>
      <c r="P170" s="262"/>
      <c r="Q170" s="262"/>
      <c r="R170" s="95"/>
      <c r="S170" s="28"/>
      <c r="T170" s="28"/>
      <c r="U170" s="29">
        <f t="shared" si="79"/>
        <v>0</v>
      </c>
      <c r="V170" s="28"/>
      <c r="W170" s="28"/>
      <c r="X170" s="28"/>
      <c r="Y170" s="29">
        <f t="shared" si="80"/>
        <v>0</v>
      </c>
      <c r="Z170" s="28"/>
      <c r="AA170" s="28"/>
      <c r="AB170" s="28"/>
      <c r="AC170" s="29">
        <f t="shared" si="81"/>
        <v>0</v>
      </c>
      <c r="AD170" s="28"/>
      <c r="AE170" s="252">
        <v>3881000</v>
      </c>
      <c r="AF170" s="252"/>
      <c r="AG170" s="29">
        <f t="shared" si="82"/>
        <v>3881000</v>
      </c>
      <c r="AH170" s="29">
        <f t="shared" si="78"/>
        <v>3881000</v>
      </c>
      <c r="AI170" s="109">
        <f t="shared" si="83"/>
        <v>4.4616505329505368E-2</v>
      </c>
      <c r="AJ170" s="109">
        <f t="shared" si="84"/>
        <v>2.7218832327017589E-3</v>
      </c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</row>
    <row r="171" spans="1:78" ht="24.95" customHeight="1" outlineLevel="1" x14ac:dyDescent="0.25">
      <c r="A171" s="390">
        <v>9</v>
      </c>
      <c r="B171" s="390"/>
      <c r="C171" s="360" t="s">
        <v>1734</v>
      </c>
      <c r="D171" s="494">
        <v>44867</v>
      </c>
      <c r="E171" s="260" t="s">
        <v>422</v>
      </c>
      <c r="F171" s="260" t="s">
        <v>1664</v>
      </c>
      <c r="G171" s="360" t="s">
        <v>1260</v>
      </c>
      <c r="H171" s="391"/>
      <c r="I171" s="391"/>
      <c r="J171" s="678"/>
      <c r="K171" s="252">
        <v>3584000</v>
      </c>
      <c r="L171" s="287"/>
      <c r="M171" s="261"/>
      <c r="N171" s="261"/>
      <c r="O171" s="261"/>
      <c r="P171" s="262"/>
      <c r="Q171" s="262"/>
      <c r="R171" s="95"/>
      <c r="S171" s="28"/>
      <c r="T171" s="28"/>
      <c r="U171" s="29">
        <f t="shared" si="79"/>
        <v>0</v>
      </c>
      <c r="V171" s="28"/>
      <c r="W171" s="28"/>
      <c r="X171" s="28"/>
      <c r="Y171" s="29">
        <f t="shared" si="80"/>
        <v>0</v>
      </c>
      <c r="Z171" s="28"/>
      <c r="AA171" s="28"/>
      <c r="AB171" s="28"/>
      <c r="AC171" s="29">
        <f t="shared" si="81"/>
        <v>0</v>
      </c>
      <c r="AD171" s="28"/>
      <c r="AE171" s="252"/>
      <c r="AF171" s="252">
        <v>3584000</v>
      </c>
      <c r="AG171" s="29">
        <f t="shared" si="82"/>
        <v>3584000</v>
      </c>
      <c r="AH171" s="29">
        <f t="shared" si="78"/>
        <v>3584000</v>
      </c>
      <c r="AI171" s="109">
        <f t="shared" si="83"/>
        <v>4.1202152821681839E-2</v>
      </c>
      <c r="AJ171" s="109">
        <f t="shared" si="84"/>
        <v>2.513586577171632E-3</v>
      </c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</row>
    <row r="172" spans="1:78" ht="24.95" customHeight="1" outlineLevel="1" x14ac:dyDescent="0.25">
      <c r="A172" s="390">
        <v>10</v>
      </c>
      <c r="B172" s="390"/>
      <c r="C172" s="360" t="s">
        <v>1735</v>
      </c>
      <c r="D172" s="494">
        <v>44867</v>
      </c>
      <c r="E172" s="260" t="s">
        <v>1005</v>
      </c>
      <c r="F172" s="260" t="s">
        <v>1664</v>
      </c>
      <c r="G172" s="360" t="s">
        <v>1260</v>
      </c>
      <c r="H172" s="391"/>
      <c r="I172" s="391"/>
      <c r="J172" s="678"/>
      <c r="K172" s="252">
        <v>1294000</v>
      </c>
      <c r="L172" s="287"/>
      <c r="M172" s="261"/>
      <c r="N172" s="261"/>
      <c r="O172" s="261"/>
      <c r="P172" s="262"/>
      <c r="Q172" s="262"/>
      <c r="R172" s="95"/>
      <c r="S172" s="28"/>
      <c r="T172" s="28"/>
      <c r="U172" s="29">
        <f t="shared" si="79"/>
        <v>0</v>
      </c>
      <c r="V172" s="28"/>
      <c r="W172" s="28"/>
      <c r="X172" s="28"/>
      <c r="Y172" s="29">
        <f t="shared" si="80"/>
        <v>0</v>
      </c>
      <c r="Z172" s="28"/>
      <c r="AA172" s="28"/>
      <c r="AB172" s="28"/>
      <c r="AC172" s="29">
        <f t="shared" si="81"/>
        <v>0</v>
      </c>
      <c r="AD172" s="28"/>
      <c r="AE172" s="252">
        <v>1294000</v>
      </c>
      <c r="AF172" s="252"/>
      <c r="AG172" s="29">
        <f t="shared" si="82"/>
        <v>1294000</v>
      </c>
      <c r="AH172" s="29">
        <f t="shared" si="78"/>
        <v>1294000</v>
      </c>
      <c r="AI172" s="109">
        <f t="shared" si="83"/>
        <v>1.4876000488631781E-2</v>
      </c>
      <c r="AJ172" s="109">
        <f t="shared" si="84"/>
        <v>9.0752818941408815E-4</v>
      </c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</row>
    <row r="173" spans="1:78" ht="24.95" customHeight="1" outlineLevel="1" x14ac:dyDescent="0.25">
      <c r="A173" s="390">
        <v>11</v>
      </c>
      <c r="B173" s="390"/>
      <c r="C173" s="360" t="s">
        <v>1736</v>
      </c>
      <c r="D173" s="494">
        <v>44867</v>
      </c>
      <c r="E173" s="260" t="s">
        <v>406</v>
      </c>
      <c r="F173" s="260" t="s">
        <v>1664</v>
      </c>
      <c r="G173" s="360" t="s">
        <v>1260</v>
      </c>
      <c r="H173" s="391"/>
      <c r="I173" s="391"/>
      <c r="J173" s="678"/>
      <c r="K173" s="252">
        <v>2157000</v>
      </c>
      <c r="L173" s="287"/>
      <c r="M173" s="261"/>
      <c r="N173" s="261"/>
      <c r="O173" s="261"/>
      <c r="P173" s="262"/>
      <c r="Q173" s="262"/>
      <c r="R173" s="95"/>
      <c r="S173" s="28"/>
      <c r="T173" s="28"/>
      <c r="U173" s="29">
        <f t="shared" si="79"/>
        <v>0</v>
      </c>
      <c r="V173" s="28"/>
      <c r="W173" s="28"/>
      <c r="X173" s="28"/>
      <c r="Y173" s="29">
        <f t="shared" si="80"/>
        <v>0</v>
      </c>
      <c r="Z173" s="28"/>
      <c r="AA173" s="28"/>
      <c r="AB173" s="28"/>
      <c r="AC173" s="29">
        <f t="shared" si="81"/>
        <v>0</v>
      </c>
      <c r="AD173" s="28"/>
      <c r="AE173" s="252"/>
      <c r="AF173" s="252">
        <v>2157000</v>
      </c>
      <c r="AG173" s="29">
        <f t="shared" si="82"/>
        <v>2157000</v>
      </c>
      <c r="AH173" s="29">
        <f t="shared" si="78"/>
        <v>2157000</v>
      </c>
      <c r="AI173" s="109">
        <f t="shared" si="83"/>
        <v>2.4797166193182962E-2</v>
      </c>
      <c r="AJ173" s="109">
        <f t="shared" si="84"/>
        <v>1.5127807608703156E-3</v>
      </c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</row>
    <row r="174" spans="1:78" ht="24.95" customHeight="1" outlineLevel="1" x14ac:dyDescent="0.25">
      <c r="A174" s="390">
        <v>12</v>
      </c>
      <c r="B174" s="390"/>
      <c r="C174" s="360" t="s">
        <v>1737</v>
      </c>
      <c r="D174" s="494">
        <v>44867</v>
      </c>
      <c r="E174" s="260" t="s">
        <v>412</v>
      </c>
      <c r="F174" s="260" t="s">
        <v>1664</v>
      </c>
      <c r="G174" s="360" t="s">
        <v>1260</v>
      </c>
      <c r="H174" s="391"/>
      <c r="I174" s="391"/>
      <c r="J174" s="678"/>
      <c r="K174" s="252">
        <v>1450000</v>
      </c>
      <c r="L174" s="287"/>
      <c r="M174" s="261"/>
      <c r="N174" s="261"/>
      <c r="O174" s="261"/>
      <c r="P174" s="262"/>
      <c r="Q174" s="262"/>
      <c r="R174" s="95"/>
      <c r="S174" s="28"/>
      <c r="T174" s="28"/>
      <c r="U174" s="29">
        <f t="shared" si="79"/>
        <v>0</v>
      </c>
      <c r="V174" s="28"/>
      <c r="W174" s="28"/>
      <c r="X174" s="28"/>
      <c r="Y174" s="29">
        <f t="shared" si="80"/>
        <v>0</v>
      </c>
      <c r="Z174" s="28"/>
      <c r="AA174" s="28"/>
      <c r="AB174" s="28"/>
      <c r="AC174" s="29">
        <f t="shared" si="81"/>
        <v>0</v>
      </c>
      <c r="AD174" s="28"/>
      <c r="AE174" s="252">
        <v>1450000</v>
      </c>
      <c r="AF174" s="252"/>
      <c r="AG174" s="29">
        <f t="shared" si="82"/>
        <v>1450000</v>
      </c>
      <c r="AH174" s="29">
        <f t="shared" si="78"/>
        <v>1450000</v>
      </c>
      <c r="AI174" s="109">
        <f t="shared" si="83"/>
        <v>1.6669397765468379E-2</v>
      </c>
      <c r="AJ174" s="109">
        <f t="shared" si="84"/>
        <v>1.0169365337329428E-3</v>
      </c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</row>
    <row r="175" spans="1:78" ht="24.95" customHeight="1" outlineLevel="1" x14ac:dyDescent="0.25">
      <c r="A175" s="390">
        <v>13</v>
      </c>
      <c r="B175" s="390"/>
      <c r="C175" s="360" t="s">
        <v>1738</v>
      </c>
      <c r="D175" s="494">
        <v>44867</v>
      </c>
      <c r="E175" s="260" t="s">
        <v>429</v>
      </c>
      <c r="F175" s="260" t="s">
        <v>1664</v>
      </c>
      <c r="G175" s="360" t="s">
        <v>1260</v>
      </c>
      <c r="H175" s="391"/>
      <c r="I175" s="391"/>
      <c r="J175" s="678"/>
      <c r="K175" s="252">
        <v>1700000</v>
      </c>
      <c r="L175" s="287"/>
      <c r="M175" s="261"/>
      <c r="N175" s="261"/>
      <c r="O175" s="261"/>
      <c r="P175" s="262"/>
      <c r="Q175" s="262"/>
      <c r="R175" s="95"/>
      <c r="S175" s="28"/>
      <c r="T175" s="28"/>
      <c r="U175" s="29">
        <f t="shared" si="79"/>
        <v>0</v>
      </c>
      <c r="V175" s="28"/>
      <c r="W175" s="28"/>
      <c r="X175" s="28"/>
      <c r="Y175" s="29">
        <f t="shared" si="80"/>
        <v>0</v>
      </c>
      <c r="Z175" s="28"/>
      <c r="AA175" s="28"/>
      <c r="AB175" s="28"/>
      <c r="AC175" s="29">
        <f t="shared" si="81"/>
        <v>0</v>
      </c>
      <c r="AD175" s="28"/>
      <c r="AE175" s="252">
        <v>1700000</v>
      </c>
      <c r="AF175" s="252"/>
      <c r="AG175" s="29">
        <f t="shared" si="82"/>
        <v>1700000</v>
      </c>
      <c r="AH175" s="29">
        <f t="shared" si="78"/>
        <v>1700000</v>
      </c>
      <c r="AI175" s="109">
        <f t="shared" si="83"/>
        <v>1.9543431862962927E-2</v>
      </c>
      <c r="AJ175" s="109">
        <f t="shared" si="84"/>
        <v>1.1922704188593121E-3</v>
      </c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</row>
    <row r="176" spans="1:78" ht="24.95" customHeight="1" outlineLevel="1" x14ac:dyDescent="0.25">
      <c r="A176" s="390">
        <v>14</v>
      </c>
      <c r="B176" s="390"/>
      <c r="C176" s="360" t="s">
        <v>1739</v>
      </c>
      <c r="D176" s="494">
        <v>44867</v>
      </c>
      <c r="E176" s="260" t="s">
        <v>424</v>
      </c>
      <c r="F176" s="260" t="s">
        <v>1664</v>
      </c>
      <c r="G176" s="360" t="s">
        <v>1260</v>
      </c>
      <c r="H176" s="391"/>
      <c r="I176" s="391"/>
      <c r="J176" s="678"/>
      <c r="K176" s="252">
        <v>1450000</v>
      </c>
      <c r="L176" s="287"/>
      <c r="M176" s="261"/>
      <c r="N176" s="261"/>
      <c r="O176" s="261"/>
      <c r="P176" s="262"/>
      <c r="Q176" s="262"/>
      <c r="R176" s="95"/>
      <c r="S176" s="28"/>
      <c r="T176" s="28"/>
      <c r="U176" s="29">
        <f t="shared" si="79"/>
        <v>0</v>
      </c>
      <c r="V176" s="28"/>
      <c r="W176" s="28"/>
      <c r="X176" s="28"/>
      <c r="Y176" s="29">
        <f t="shared" si="80"/>
        <v>0</v>
      </c>
      <c r="Z176" s="28"/>
      <c r="AA176" s="28"/>
      <c r="AB176" s="28"/>
      <c r="AC176" s="29">
        <f t="shared" si="81"/>
        <v>0</v>
      </c>
      <c r="AD176" s="28"/>
      <c r="AE176" s="252"/>
      <c r="AF176" s="252">
        <v>1450000</v>
      </c>
      <c r="AG176" s="29">
        <f t="shared" si="82"/>
        <v>1450000</v>
      </c>
      <c r="AH176" s="29">
        <f t="shared" si="78"/>
        <v>1450000</v>
      </c>
      <c r="AI176" s="109">
        <f t="shared" si="83"/>
        <v>1.6669397765468379E-2</v>
      </c>
      <c r="AJ176" s="109">
        <f t="shared" si="84"/>
        <v>1.0169365337329428E-3</v>
      </c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</row>
    <row r="177" spans="1:78" ht="24.95" customHeight="1" outlineLevel="1" x14ac:dyDescent="0.25">
      <c r="A177" s="390">
        <v>15</v>
      </c>
      <c r="B177" s="390"/>
      <c r="C177" s="360" t="s">
        <v>1740</v>
      </c>
      <c r="D177" s="494">
        <v>44867</v>
      </c>
      <c r="E177" s="260" t="s">
        <v>439</v>
      </c>
      <c r="F177" s="260" t="s">
        <v>1664</v>
      </c>
      <c r="G177" s="360" t="s">
        <v>1260</v>
      </c>
      <c r="H177" s="391"/>
      <c r="I177" s="391"/>
      <c r="J177" s="678"/>
      <c r="K177" s="252">
        <v>1468000</v>
      </c>
      <c r="L177" s="287"/>
      <c r="M177" s="261"/>
      <c r="N177" s="261"/>
      <c r="O177" s="261"/>
      <c r="P177" s="262"/>
      <c r="Q177" s="262"/>
      <c r="R177" s="95"/>
      <c r="S177" s="28"/>
      <c r="T177" s="28"/>
      <c r="U177" s="29">
        <f t="shared" si="79"/>
        <v>0</v>
      </c>
      <c r="V177" s="28"/>
      <c r="W177" s="28"/>
      <c r="X177" s="28"/>
      <c r="Y177" s="29">
        <f t="shared" si="80"/>
        <v>0</v>
      </c>
      <c r="Z177" s="28"/>
      <c r="AA177" s="28"/>
      <c r="AB177" s="28"/>
      <c r="AC177" s="29">
        <f t="shared" si="81"/>
        <v>0</v>
      </c>
      <c r="AD177" s="28"/>
      <c r="AE177" s="252">
        <v>1468000</v>
      </c>
      <c r="AF177" s="252"/>
      <c r="AG177" s="29">
        <f t="shared" si="82"/>
        <v>1468000</v>
      </c>
      <c r="AH177" s="29">
        <f t="shared" si="78"/>
        <v>1468000</v>
      </c>
      <c r="AI177" s="109">
        <f t="shared" si="83"/>
        <v>1.6876328220487985E-2</v>
      </c>
      <c r="AJ177" s="109">
        <f t="shared" si="84"/>
        <v>1.0295605734620414E-3</v>
      </c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</row>
    <row r="178" spans="1:78" ht="24.95" customHeight="1" outlineLevel="1" x14ac:dyDescent="0.25">
      <c r="A178" s="390">
        <v>16</v>
      </c>
      <c r="B178" s="390"/>
      <c r="C178" s="360" t="s">
        <v>1741</v>
      </c>
      <c r="D178" s="494">
        <v>44867</v>
      </c>
      <c r="E178" s="260" t="s">
        <v>400</v>
      </c>
      <c r="F178" s="260" t="s">
        <v>1664</v>
      </c>
      <c r="G178" s="360" t="s">
        <v>1260</v>
      </c>
      <c r="H178" s="391"/>
      <c r="I178" s="391"/>
      <c r="J178" s="678"/>
      <c r="K178" s="252">
        <v>1547000</v>
      </c>
      <c r="L178" s="287"/>
      <c r="M178" s="261"/>
      <c r="N178" s="261"/>
      <c r="O178" s="261"/>
      <c r="P178" s="262"/>
      <c r="Q178" s="262"/>
      <c r="R178" s="95"/>
      <c r="S178" s="28"/>
      <c r="T178" s="28"/>
      <c r="U178" s="29">
        <f t="shared" si="79"/>
        <v>0</v>
      </c>
      <c r="V178" s="28"/>
      <c r="W178" s="28"/>
      <c r="X178" s="28"/>
      <c r="Y178" s="29">
        <f t="shared" si="80"/>
        <v>0</v>
      </c>
      <c r="Z178" s="28"/>
      <c r="AA178" s="28"/>
      <c r="AB178" s="28"/>
      <c r="AC178" s="29">
        <f t="shared" si="81"/>
        <v>0</v>
      </c>
      <c r="AD178" s="28"/>
      <c r="AE178" s="252">
        <v>1547000</v>
      </c>
      <c r="AF178" s="252"/>
      <c r="AG178" s="29">
        <f t="shared" si="82"/>
        <v>1547000</v>
      </c>
      <c r="AH178" s="29">
        <f t="shared" si="78"/>
        <v>1547000</v>
      </c>
      <c r="AI178" s="109">
        <f t="shared" si="83"/>
        <v>1.7784522995296263E-2</v>
      </c>
      <c r="AJ178" s="109">
        <f t="shared" si="84"/>
        <v>1.084966081161974E-3</v>
      </c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</row>
    <row r="179" spans="1:78" ht="24.95" customHeight="1" outlineLevel="1" x14ac:dyDescent="0.25">
      <c r="A179" s="390">
        <v>17</v>
      </c>
      <c r="B179" s="390"/>
      <c r="C179" s="360" t="s">
        <v>1742</v>
      </c>
      <c r="D179" s="494">
        <v>44860</v>
      </c>
      <c r="E179" s="260" t="s">
        <v>651</v>
      </c>
      <c r="F179" s="260" t="s">
        <v>1664</v>
      </c>
      <c r="G179" s="360" t="s">
        <v>1260</v>
      </c>
      <c r="H179" s="391"/>
      <c r="I179" s="391"/>
      <c r="J179" s="678"/>
      <c r="K179" s="252">
        <v>1752000</v>
      </c>
      <c r="L179" s="287"/>
      <c r="M179" s="261"/>
      <c r="N179" s="261"/>
      <c r="O179" s="261"/>
      <c r="P179" s="262"/>
      <c r="Q179" s="262"/>
      <c r="R179" s="95"/>
      <c r="S179" s="28"/>
      <c r="T179" s="28"/>
      <c r="U179" s="29">
        <f t="shared" si="79"/>
        <v>0</v>
      </c>
      <c r="V179" s="28"/>
      <c r="W179" s="28"/>
      <c r="X179" s="28"/>
      <c r="Y179" s="29">
        <f t="shared" si="80"/>
        <v>0</v>
      </c>
      <c r="Z179" s="28"/>
      <c r="AA179" s="28"/>
      <c r="AB179" s="28"/>
      <c r="AC179" s="29">
        <f t="shared" si="81"/>
        <v>0</v>
      </c>
      <c r="AD179" s="28"/>
      <c r="AE179" s="252"/>
      <c r="AF179" s="252">
        <v>1752000</v>
      </c>
      <c r="AG179" s="29">
        <f t="shared" si="82"/>
        <v>1752000</v>
      </c>
      <c r="AH179" s="29">
        <f t="shared" si="78"/>
        <v>1752000</v>
      </c>
      <c r="AI179" s="109">
        <f t="shared" si="83"/>
        <v>2.0141230955241795E-2</v>
      </c>
      <c r="AJ179" s="109">
        <f t="shared" si="84"/>
        <v>1.2287398669655969E-3</v>
      </c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</row>
    <row r="180" spans="1:78" ht="24.95" customHeight="1" outlineLevel="1" x14ac:dyDescent="0.25">
      <c r="A180" s="390">
        <v>18</v>
      </c>
      <c r="B180" s="390"/>
      <c r="C180" s="360" t="s">
        <v>851</v>
      </c>
      <c r="D180" s="494">
        <v>44860</v>
      </c>
      <c r="E180" s="260" t="s">
        <v>447</v>
      </c>
      <c r="F180" s="260" t="s">
        <v>1664</v>
      </c>
      <c r="G180" s="360" t="s">
        <v>1260</v>
      </c>
      <c r="H180" s="391"/>
      <c r="I180" s="391"/>
      <c r="J180" s="678"/>
      <c r="K180" s="252">
        <v>1700000</v>
      </c>
      <c r="L180" s="287"/>
      <c r="M180" s="261"/>
      <c r="N180" s="261"/>
      <c r="O180" s="261"/>
      <c r="P180" s="262"/>
      <c r="Q180" s="262"/>
      <c r="R180" s="95"/>
      <c r="S180" s="28"/>
      <c r="T180" s="28"/>
      <c r="U180" s="29">
        <f t="shared" si="79"/>
        <v>0</v>
      </c>
      <c r="V180" s="28"/>
      <c r="W180" s="28"/>
      <c r="X180" s="28"/>
      <c r="Y180" s="29">
        <f t="shared" si="80"/>
        <v>0</v>
      </c>
      <c r="Z180" s="28"/>
      <c r="AA180" s="28"/>
      <c r="AB180" s="28"/>
      <c r="AC180" s="29">
        <f t="shared" si="81"/>
        <v>0</v>
      </c>
      <c r="AD180" s="28"/>
      <c r="AE180" s="252">
        <v>1700000</v>
      </c>
      <c r="AF180" s="252"/>
      <c r="AG180" s="29">
        <f t="shared" si="82"/>
        <v>1700000</v>
      </c>
      <c r="AH180" s="29">
        <f t="shared" si="78"/>
        <v>1700000</v>
      </c>
      <c r="AI180" s="109">
        <f t="shared" si="83"/>
        <v>1.9543431862962927E-2</v>
      </c>
      <c r="AJ180" s="109">
        <f t="shared" si="84"/>
        <v>1.1922704188593121E-3</v>
      </c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</row>
    <row r="181" spans="1:78" ht="24.95" customHeight="1" outlineLevel="1" x14ac:dyDescent="0.25">
      <c r="A181" s="390">
        <v>19</v>
      </c>
      <c r="B181" s="390"/>
      <c r="C181" s="360" t="s">
        <v>263</v>
      </c>
      <c r="D181" s="494">
        <v>44860</v>
      </c>
      <c r="E181" s="260" t="s">
        <v>408</v>
      </c>
      <c r="F181" s="260" t="s">
        <v>1664</v>
      </c>
      <c r="G181" s="360" t="s">
        <v>1260</v>
      </c>
      <c r="H181" s="391"/>
      <c r="I181" s="391"/>
      <c r="J181" s="678"/>
      <c r="K181" s="252">
        <v>1752000</v>
      </c>
      <c r="L181" s="287"/>
      <c r="M181" s="261"/>
      <c r="N181" s="261"/>
      <c r="O181" s="261"/>
      <c r="P181" s="262"/>
      <c r="Q181" s="262"/>
      <c r="R181" s="95"/>
      <c r="S181" s="28"/>
      <c r="T181" s="28"/>
      <c r="U181" s="29">
        <f t="shared" si="79"/>
        <v>0</v>
      </c>
      <c r="V181" s="28"/>
      <c r="W181" s="28"/>
      <c r="X181" s="28"/>
      <c r="Y181" s="29">
        <f t="shared" si="80"/>
        <v>0</v>
      </c>
      <c r="Z181" s="28"/>
      <c r="AA181" s="28"/>
      <c r="AB181" s="28"/>
      <c r="AC181" s="29">
        <f t="shared" si="81"/>
        <v>0</v>
      </c>
      <c r="AD181" s="28"/>
      <c r="AE181" s="252">
        <v>1752000</v>
      </c>
      <c r="AF181" s="252"/>
      <c r="AG181" s="29">
        <f t="shared" si="82"/>
        <v>1752000</v>
      </c>
      <c r="AH181" s="29">
        <f t="shared" si="78"/>
        <v>1752000</v>
      </c>
      <c r="AI181" s="109">
        <f t="shared" si="83"/>
        <v>2.0141230955241795E-2</v>
      </c>
      <c r="AJ181" s="109">
        <f t="shared" si="84"/>
        <v>1.2287398669655969E-3</v>
      </c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</row>
    <row r="182" spans="1:78" ht="24.95" customHeight="1" outlineLevel="1" x14ac:dyDescent="0.25">
      <c r="A182" s="390">
        <v>20</v>
      </c>
      <c r="B182" s="390"/>
      <c r="C182" s="360" t="s">
        <v>1070</v>
      </c>
      <c r="D182" s="494">
        <v>44860</v>
      </c>
      <c r="E182" s="260" t="s">
        <v>451</v>
      </c>
      <c r="F182" s="260" t="s">
        <v>1664</v>
      </c>
      <c r="G182" s="360" t="s">
        <v>1260</v>
      </c>
      <c r="H182" s="391"/>
      <c r="I182" s="391"/>
      <c r="J182" s="678"/>
      <c r="K182" s="252">
        <v>1879000</v>
      </c>
      <c r="L182" s="287"/>
      <c r="M182" s="261"/>
      <c r="N182" s="261"/>
      <c r="O182" s="261"/>
      <c r="P182" s="262"/>
      <c r="Q182" s="262"/>
      <c r="R182" s="95"/>
      <c r="S182" s="28"/>
      <c r="T182" s="28"/>
      <c r="U182" s="29">
        <f t="shared" si="79"/>
        <v>0</v>
      </c>
      <c r="V182" s="28"/>
      <c r="W182" s="28"/>
      <c r="X182" s="28"/>
      <c r="Y182" s="29">
        <f t="shared" si="80"/>
        <v>0</v>
      </c>
      <c r="Z182" s="28"/>
      <c r="AA182" s="28"/>
      <c r="AB182" s="28"/>
      <c r="AC182" s="29">
        <f t="shared" si="81"/>
        <v>0</v>
      </c>
      <c r="AD182" s="28"/>
      <c r="AE182" s="252">
        <v>1879000</v>
      </c>
      <c r="AF182" s="252"/>
      <c r="AG182" s="29">
        <f t="shared" si="82"/>
        <v>1879000</v>
      </c>
      <c r="AH182" s="29">
        <f t="shared" si="78"/>
        <v>1879000</v>
      </c>
      <c r="AI182" s="109">
        <f t="shared" si="83"/>
        <v>2.1601240276769025E-2</v>
      </c>
      <c r="AJ182" s="109">
        <f t="shared" si="84"/>
        <v>1.3178094806097927E-3</v>
      </c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</row>
    <row r="183" spans="1:78" ht="24.95" customHeight="1" outlineLevel="1" x14ac:dyDescent="0.25">
      <c r="A183" s="390">
        <v>21</v>
      </c>
      <c r="B183" s="390"/>
      <c r="C183" s="360" t="s">
        <v>1051</v>
      </c>
      <c r="D183" s="494">
        <v>44860</v>
      </c>
      <c r="E183" s="260" t="s">
        <v>401</v>
      </c>
      <c r="F183" s="260" t="s">
        <v>1664</v>
      </c>
      <c r="G183" s="360" t="s">
        <v>1260</v>
      </c>
      <c r="H183" s="391"/>
      <c r="I183" s="391"/>
      <c r="J183" s="678"/>
      <c r="K183" s="252">
        <v>1450000</v>
      </c>
      <c r="L183" s="287"/>
      <c r="M183" s="261"/>
      <c r="N183" s="261"/>
      <c r="O183" s="261"/>
      <c r="P183" s="262"/>
      <c r="Q183" s="262"/>
      <c r="R183" s="95"/>
      <c r="S183" s="28"/>
      <c r="T183" s="28"/>
      <c r="U183" s="29">
        <f t="shared" si="79"/>
        <v>0</v>
      </c>
      <c r="V183" s="28"/>
      <c r="W183" s="28"/>
      <c r="X183" s="28"/>
      <c r="Y183" s="29">
        <f t="shared" si="80"/>
        <v>0</v>
      </c>
      <c r="Z183" s="28"/>
      <c r="AA183" s="28"/>
      <c r="AB183" s="28"/>
      <c r="AC183" s="29">
        <f t="shared" si="81"/>
        <v>0</v>
      </c>
      <c r="AD183" s="28"/>
      <c r="AE183" s="252">
        <v>1450000</v>
      </c>
      <c r="AF183" s="252"/>
      <c r="AG183" s="29">
        <f t="shared" si="82"/>
        <v>1450000</v>
      </c>
      <c r="AH183" s="29">
        <f t="shared" si="78"/>
        <v>1450000</v>
      </c>
      <c r="AI183" s="109">
        <f t="shared" si="83"/>
        <v>1.6669397765468379E-2</v>
      </c>
      <c r="AJ183" s="109">
        <f t="shared" si="84"/>
        <v>1.0169365337329428E-3</v>
      </c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</row>
    <row r="184" spans="1:78" ht="24.95" customHeight="1" outlineLevel="1" x14ac:dyDescent="0.25">
      <c r="A184" s="390">
        <v>22</v>
      </c>
      <c r="B184" s="390"/>
      <c r="C184" s="360" t="s">
        <v>830</v>
      </c>
      <c r="D184" s="494">
        <v>44859</v>
      </c>
      <c r="E184" s="260" t="s">
        <v>437</v>
      </c>
      <c r="F184" s="260" t="s">
        <v>1664</v>
      </c>
      <c r="G184" s="360" t="s">
        <v>1260</v>
      </c>
      <c r="H184" s="391"/>
      <c r="I184" s="391"/>
      <c r="J184" s="678"/>
      <c r="K184" s="252">
        <v>1468000</v>
      </c>
      <c r="L184" s="287"/>
      <c r="M184" s="261"/>
      <c r="N184" s="261"/>
      <c r="O184" s="261"/>
      <c r="P184" s="262"/>
      <c r="Q184" s="262"/>
      <c r="R184" s="95"/>
      <c r="S184" s="28"/>
      <c r="T184" s="28"/>
      <c r="U184" s="29">
        <f t="shared" si="79"/>
        <v>0</v>
      </c>
      <c r="V184" s="28"/>
      <c r="W184" s="28"/>
      <c r="X184" s="28"/>
      <c r="Y184" s="29">
        <f t="shared" si="80"/>
        <v>0</v>
      </c>
      <c r="Z184" s="28"/>
      <c r="AA184" s="28"/>
      <c r="AB184" s="28"/>
      <c r="AC184" s="29">
        <f t="shared" si="81"/>
        <v>0</v>
      </c>
      <c r="AD184" s="28"/>
      <c r="AE184" s="252">
        <v>1468000</v>
      </c>
      <c r="AF184" s="252"/>
      <c r="AG184" s="29">
        <f t="shared" si="82"/>
        <v>1468000</v>
      </c>
      <c r="AH184" s="29">
        <f t="shared" si="78"/>
        <v>1468000</v>
      </c>
      <c r="AI184" s="109">
        <f t="shared" si="83"/>
        <v>1.6876328220487985E-2</v>
      </c>
      <c r="AJ184" s="109">
        <f t="shared" si="84"/>
        <v>1.0295605734620414E-3</v>
      </c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</row>
    <row r="185" spans="1:78" ht="24.95" customHeight="1" outlineLevel="1" x14ac:dyDescent="0.25">
      <c r="A185" s="390">
        <v>23</v>
      </c>
      <c r="B185" s="390"/>
      <c r="C185" s="360" t="s">
        <v>592</v>
      </c>
      <c r="D185" s="494">
        <v>44859</v>
      </c>
      <c r="E185" s="260" t="s">
        <v>414</v>
      </c>
      <c r="F185" s="260" t="s">
        <v>1664</v>
      </c>
      <c r="G185" s="360" t="s">
        <v>1260</v>
      </c>
      <c r="H185" s="391"/>
      <c r="I185" s="391"/>
      <c r="J185" s="678"/>
      <c r="K185" s="252">
        <v>1353000</v>
      </c>
      <c r="L185" s="287"/>
      <c r="M185" s="261"/>
      <c r="N185" s="261"/>
      <c r="O185" s="261"/>
      <c r="P185" s="262"/>
      <c r="Q185" s="262"/>
      <c r="R185" s="95"/>
      <c r="S185" s="28"/>
      <c r="T185" s="28"/>
      <c r="U185" s="29">
        <f t="shared" si="79"/>
        <v>0</v>
      </c>
      <c r="V185" s="28"/>
      <c r="W185" s="28"/>
      <c r="X185" s="28"/>
      <c r="Y185" s="29">
        <f t="shared" si="80"/>
        <v>0</v>
      </c>
      <c r="Z185" s="28"/>
      <c r="AA185" s="28"/>
      <c r="AB185" s="28"/>
      <c r="AC185" s="29">
        <f t="shared" si="81"/>
        <v>0</v>
      </c>
      <c r="AD185" s="28"/>
      <c r="AE185" s="252">
        <v>1353000</v>
      </c>
      <c r="AF185" s="252"/>
      <c r="AG185" s="29">
        <f t="shared" si="82"/>
        <v>1353000</v>
      </c>
      <c r="AH185" s="29">
        <f t="shared" si="78"/>
        <v>1353000</v>
      </c>
      <c r="AI185" s="109">
        <f t="shared" si="83"/>
        <v>1.5554272535640495E-2</v>
      </c>
      <c r="AJ185" s="109">
        <f t="shared" si="84"/>
        <v>9.4890698630391138E-4</v>
      </c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</row>
    <row r="186" spans="1:78" ht="24.95" customHeight="1" outlineLevel="1" x14ac:dyDescent="0.25">
      <c r="A186" s="390">
        <v>24</v>
      </c>
      <c r="B186" s="390"/>
      <c r="C186" s="360" t="s">
        <v>1743</v>
      </c>
      <c r="D186" s="494">
        <v>44859</v>
      </c>
      <c r="E186" s="260" t="s">
        <v>431</v>
      </c>
      <c r="F186" s="260" t="s">
        <v>1664</v>
      </c>
      <c r="G186" s="360" t="s">
        <v>1260</v>
      </c>
      <c r="H186" s="391"/>
      <c r="I186" s="391"/>
      <c r="J186" s="678"/>
      <c r="K186" s="252">
        <v>1450000</v>
      </c>
      <c r="L186" s="287"/>
      <c r="M186" s="261"/>
      <c r="N186" s="261"/>
      <c r="O186" s="261"/>
      <c r="P186" s="262"/>
      <c r="Q186" s="262"/>
      <c r="R186" s="95"/>
      <c r="S186" s="28"/>
      <c r="T186" s="28"/>
      <c r="U186" s="29">
        <f t="shared" si="79"/>
        <v>0</v>
      </c>
      <c r="V186" s="28"/>
      <c r="W186" s="28"/>
      <c r="X186" s="28"/>
      <c r="Y186" s="29">
        <f t="shared" si="80"/>
        <v>0</v>
      </c>
      <c r="Z186" s="28"/>
      <c r="AA186" s="28"/>
      <c r="AB186" s="28"/>
      <c r="AC186" s="29">
        <f t="shared" si="81"/>
        <v>0</v>
      </c>
      <c r="AD186" s="28"/>
      <c r="AE186" s="252">
        <v>1450000</v>
      </c>
      <c r="AF186" s="252"/>
      <c r="AG186" s="29">
        <f t="shared" si="82"/>
        <v>1450000</v>
      </c>
      <c r="AH186" s="29">
        <f t="shared" si="78"/>
        <v>1450000</v>
      </c>
      <c r="AI186" s="109">
        <f t="shared" si="83"/>
        <v>1.6669397765468379E-2</v>
      </c>
      <c r="AJ186" s="109">
        <f t="shared" si="84"/>
        <v>1.0169365337329428E-3</v>
      </c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</row>
    <row r="187" spans="1:78" ht="24.95" customHeight="1" outlineLevel="1" x14ac:dyDescent="0.25">
      <c r="A187" s="390">
        <v>25</v>
      </c>
      <c r="B187" s="390"/>
      <c r="C187" s="360" t="s">
        <v>1323</v>
      </c>
      <c r="D187" s="494">
        <v>44859</v>
      </c>
      <c r="E187" s="260" t="s">
        <v>420</v>
      </c>
      <c r="F187" s="260" t="s">
        <v>1664</v>
      </c>
      <c r="G187" s="360" t="s">
        <v>1260</v>
      </c>
      <c r="H187" s="391"/>
      <c r="I187" s="391"/>
      <c r="J187" s="678"/>
      <c r="K187" s="252">
        <v>1250000</v>
      </c>
      <c r="L187" s="287"/>
      <c r="M187" s="261"/>
      <c r="N187" s="261"/>
      <c r="O187" s="261"/>
      <c r="P187" s="262"/>
      <c r="Q187" s="262"/>
      <c r="R187" s="95"/>
      <c r="S187" s="28"/>
      <c r="T187" s="28"/>
      <c r="U187" s="29">
        <f t="shared" si="79"/>
        <v>0</v>
      </c>
      <c r="V187" s="28"/>
      <c r="W187" s="28"/>
      <c r="X187" s="28"/>
      <c r="Y187" s="29">
        <f t="shared" si="80"/>
        <v>0</v>
      </c>
      <c r="Z187" s="28"/>
      <c r="AA187" s="28"/>
      <c r="AB187" s="28"/>
      <c r="AC187" s="29">
        <f t="shared" si="81"/>
        <v>0</v>
      </c>
      <c r="AD187" s="28"/>
      <c r="AE187" s="252">
        <v>1250000</v>
      </c>
      <c r="AF187" s="252"/>
      <c r="AG187" s="29">
        <f t="shared" si="82"/>
        <v>1250000</v>
      </c>
      <c r="AH187" s="29">
        <f t="shared" si="78"/>
        <v>1250000</v>
      </c>
      <c r="AI187" s="109">
        <f t="shared" si="83"/>
        <v>1.4370170487472741E-2</v>
      </c>
      <c r="AJ187" s="109">
        <f t="shared" si="84"/>
        <v>8.7666942563184721E-4</v>
      </c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</row>
    <row r="188" spans="1:78" ht="24.95" customHeight="1" outlineLevel="1" x14ac:dyDescent="0.25">
      <c r="A188" s="390">
        <v>26</v>
      </c>
      <c r="B188" s="390"/>
      <c r="C188" s="360" t="s">
        <v>444</v>
      </c>
      <c r="D188" s="494">
        <v>44859</v>
      </c>
      <c r="E188" s="260" t="s">
        <v>416</v>
      </c>
      <c r="F188" s="260" t="s">
        <v>1664</v>
      </c>
      <c r="G188" s="360" t="s">
        <v>1260</v>
      </c>
      <c r="H188" s="391"/>
      <c r="I188" s="391"/>
      <c r="J188" s="678"/>
      <c r="K188" s="252">
        <v>1752000</v>
      </c>
      <c r="L188" s="287"/>
      <c r="M188" s="261"/>
      <c r="N188" s="261"/>
      <c r="O188" s="261"/>
      <c r="P188" s="262"/>
      <c r="Q188" s="262"/>
      <c r="R188" s="95"/>
      <c r="S188" s="28"/>
      <c r="T188" s="28"/>
      <c r="U188" s="29">
        <f t="shared" si="79"/>
        <v>0</v>
      </c>
      <c r="V188" s="28"/>
      <c r="W188" s="28"/>
      <c r="X188" s="28"/>
      <c r="Y188" s="29">
        <f t="shared" si="80"/>
        <v>0</v>
      </c>
      <c r="Z188" s="28"/>
      <c r="AA188" s="28"/>
      <c r="AB188" s="28"/>
      <c r="AC188" s="29">
        <f t="shared" si="81"/>
        <v>0</v>
      </c>
      <c r="AD188" s="28"/>
      <c r="AE188" s="252">
        <v>1752000</v>
      </c>
      <c r="AF188" s="252"/>
      <c r="AG188" s="29">
        <f t="shared" si="82"/>
        <v>1752000</v>
      </c>
      <c r="AH188" s="29">
        <f t="shared" si="78"/>
        <v>1752000</v>
      </c>
      <c r="AI188" s="109">
        <f t="shared" si="83"/>
        <v>2.0141230955241795E-2</v>
      </c>
      <c r="AJ188" s="109">
        <f t="shared" si="84"/>
        <v>1.2287398669655969E-3</v>
      </c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</row>
    <row r="189" spans="1:78" ht="24.95" customHeight="1" outlineLevel="1" x14ac:dyDescent="0.25">
      <c r="A189" s="390">
        <v>27</v>
      </c>
      <c r="B189" s="390"/>
      <c r="C189" s="360" t="s">
        <v>1744</v>
      </c>
      <c r="D189" s="494">
        <v>44859</v>
      </c>
      <c r="E189" s="260" t="s">
        <v>433</v>
      </c>
      <c r="F189" s="260" t="s">
        <v>1664</v>
      </c>
      <c r="G189" s="360" t="s">
        <v>1260</v>
      </c>
      <c r="H189" s="391"/>
      <c r="I189" s="391"/>
      <c r="J189" s="678"/>
      <c r="K189" s="252">
        <v>1643000</v>
      </c>
      <c r="L189" s="287"/>
      <c r="M189" s="261"/>
      <c r="N189" s="261"/>
      <c r="O189" s="261"/>
      <c r="P189" s="262"/>
      <c r="Q189" s="262"/>
      <c r="R189" s="95"/>
      <c r="S189" s="28"/>
      <c r="T189" s="28"/>
      <c r="U189" s="29">
        <f t="shared" si="79"/>
        <v>0</v>
      </c>
      <c r="V189" s="28"/>
      <c r="W189" s="28"/>
      <c r="X189" s="28"/>
      <c r="Y189" s="29">
        <f t="shared" si="80"/>
        <v>0</v>
      </c>
      <c r="Z189" s="28"/>
      <c r="AA189" s="28"/>
      <c r="AB189" s="28"/>
      <c r="AC189" s="29">
        <f t="shared" si="81"/>
        <v>0</v>
      </c>
      <c r="AD189" s="28"/>
      <c r="AE189" s="252"/>
      <c r="AF189" s="252">
        <v>1643000</v>
      </c>
      <c r="AG189" s="29">
        <f t="shared" si="82"/>
        <v>1643000</v>
      </c>
      <c r="AH189" s="29">
        <f t="shared" si="78"/>
        <v>1643000</v>
      </c>
      <c r="AI189" s="109">
        <f t="shared" si="83"/>
        <v>1.8888152088734171E-2</v>
      </c>
      <c r="AJ189" s="109">
        <f t="shared" si="84"/>
        <v>1.1522942930505E-3</v>
      </c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</row>
    <row r="190" spans="1:78" ht="24.95" customHeight="1" outlineLevel="1" x14ac:dyDescent="0.25">
      <c r="A190" s="390">
        <v>28</v>
      </c>
      <c r="B190" s="390"/>
      <c r="C190" s="360" t="s">
        <v>1066</v>
      </c>
      <c r="D190" s="494">
        <v>44859</v>
      </c>
      <c r="E190" s="260" t="s">
        <v>403</v>
      </c>
      <c r="F190" s="260" t="s">
        <v>1664</v>
      </c>
      <c r="G190" s="360" t="s">
        <v>1260</v>
      </c>
      <c r="H190" s="391"/>
      <c r="I190" s="391"/>
      <c r="J190" s="678"/>
      <c r="K190" s="252">
        <v>1250000</v>
      </c>
      <c r="L190" s="287"/>
      <c r="M190" s="261"/>
      <c r="N190" s="261"/>
      <c r="O190" s="261"/>
      <c r="P190" s="262"/>
      <c r="Q190" s="262"/>
      <c r="R190" s="95"/>
      <c r="S190" s="28"/>
      <c r="T190" s="28"/>
      <c r="U190" s="29">
        <f t="shared" si="79"/>
        <v>0</v>
      </c>
      <c r="V190" s="28"/>
      <c r="W190" s="28"/>
      <c r="X190" s="28"/>
      <c r="Y190" s="29">
        <f t="shared" si="80"/>
        <v>0</v>
      </c>
      <c r="Z190" s="28"/>
      <c r="AA190" s="28"/>
      <c r="AB190" s="28"/>
      <c r="AC190" s="29">
        <f t="shared" si="81"/>
        <v>0</v>
      </c>
      <c r="AD190" s="28"/>
      <c r="AE190" s="252">
        <v>1250000</v>
      </c>
      <c r="AF190" s="252"/>
      <c r="AG190" s="29">
        <f t="shared" si="82"/>
        <v>1250000</v>
      </c>
      <c r="AH190" s="29">
        <f t="shared" si="78"/>
        <v>1250000</v>
      </c>
      <c r="AI190" s="109">
        <f t="shared" si="83"/>
        <v>1.4370170487472741E-2</v>
      </c>
      <c r="AJ190" s="109">
        <f t="shared" si="84"/>
        <v>8.7666942563184721E-4</v>
      </c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</row>
    <row r="191" spans="1:78" ht="24.95" customHeight="1" outlineLevel="1" x14ac:dyDescent="0.25">
      <c r="A191" s="390">
        <v>29</v>
      </c>
      <c r="B191" s="390"/>
      <c r="C191" s="360" t="s">
        <v>1745</v>
      </c>
      <c r="D191" s="494">
        <v>44895</v>
      </c>
      <c r="E191" s="260" t="s">
        <v>445</v>
      </c>
      <c r="F191" s="260" t="s">
        <v>1664</v>
      </c>
      <c r="G191" s="360" t="s">
        <v>1260</v>
      </c>
      <c r="H191" s="391"/>
      <c r="I191" s="391"/>
      <c r="J191" s="678"/>
      <c r="K191" s="79">
        <v>3584000</v>
      </c>
      <c r="L191" s="287"/>
      <c r="M191" s="261"/>
      <c r="N191" s="261"/>
      <c r="O191" s="261"/>
      <c r="P191" s="262"/>
      <c r="Q191" s="262"/>
      <c r="R191" s="95"/>
      <c r="S191" s="28"/>
      <c r="T191" s="28"/>
      <c r="U191" s="29">
        <f t="shared" si="79"/>
        <v>0</v>
      </c>
      <c r="V191" s="28"/>
      <c r="W191" s="28"/>
      <c r="X191" s="28"/>
      <c r="Y191" s="29">
        <f t="shared" si="80"/>
        <v>0</v>
      </c>
      <c r="Z191" s="28"/>
      <c r="AA191" s="28"/>
      <c r="AB191" s="28"/>
      <c r="AC191" s="29">
        <f t="shared" si="81"/>
        <v>0</v>
      </c>
      <c r="AD191" s="28"/>
      <c r="AE191" s="252"/>
      <c r="AF191" s="79">
        <v>3584000</v>
      </c>
      <c r="AG191" s="29">
        <f t="shared" si="82"/>
        <v>3584000</v>
      </c>
      <c r="AH191" s="29">
        <f t="shared" si="78"/>
        <v>3584000</v>
      </c>
      <c r="AI191" s="109">
        <f t="shared" si="83"/>
        <v>4.1202152821681839E-2</v>
      </c>
      <c r="AJ191" s="109">
        <f t="shared" si="84"/>
        <v>2.513586577171632E-3</v>
      </c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</row>
    <row r="192" spans="1:78" ht="24.95" customHeight="1" outlineLevel="1" x14ac:dyDescent="0.25">
      <c r="A192" s="390">
        <v>30</v>
      </c>
      <c r="B192" s="390"/>
      <c r="C192" s="360" t="s">
        <v>855</v>
      </c>
      <c r="D192" s="494">
        <v>44893</v>
      </c>
      <c r="E192" s="260" t="s">
        <v>394</v>
      </c>
      <c r="F192" s="260" t="s">
        <v>1664</v>
      </c>
      <c r="G192" s="360" t="s">
        <v>1260</v>
      </c>
      <c r="H192" s="391"/>
      <c r="I192" s="391"/>
      <c r="J192" s="678"/>
      <c r="K192" s="252">
        <v>1991000</v>
      </c>
      <c r="L192" s="287"/>
      <c r="M192" s="261"/>
      <c r="N192" s="261"/>
      <c r="O192" s="261"/>
      <c r="P192" s="262"/>
      <c r="Q192" s="262"/>
      <c r="R192" s="95"/>
      <c r="S192" s="28"/>
      <c r="T192" s="28"/>
      <c r="U192" s="29">
        <f t="shared" si="79"/>
        <v>0</v>
      </c>
      <c r="V192" s="28"/>
      <c r="W192" s="28"/>
      <c r="X192" s="28"/>
      <c r="Y192" s="29">
        <f t="shared" si="80"/>
        <v>0</v>
      </c>
      <c r="Z192" s="28"/>
      <c r="AA192" s="28"/>
      <c r="AB192" s="28"/>
      <c r="AC192" s="29">
        <f t="shared" si="81"/>
        <v>0</v>
      </c>
      <c r="AD192" s="28"/>
      <c r="AE192" s="252"/>
      <c r="AF192" s="252">
        <v>1991000</v>
      </c>
      <c r="AG192" s="29">
        <f t="shared" si="82"/>
        <v>1991000</v>
      </c>
      <c r="AH192" s="29">
        <f t="shared" si="78"/>
        <v>1991000</v>
      </c>
      <c r="AI192" s="109">
        <f t="shared" si="83"/>
        <v>2.2888807552446582E-2</v>
      </c>
      <c r="AJ192" s="109">
        <f t="shared" si="84"/>
        <v>1.3963590611464061E-3</v>
      </c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</row>
    <row r="193" spans="1:78" ht="24.95" customHeight="1" outlineLevel="1" x14ac:dyDescent="0.25">
      <c r="A193" s="390">
        <v>31</v>
      </c>
      <c r="B193" s="390"/>
      <c r="C193" s="360" t="s">
        <v>878</v>
      </c>
      <c r="D193" s="494">
        <v>44893</v>
      </c>
      <c r="E193" s="260" t="s">
        <v>449</v>
      </c>
      <c r="F193" s="260" t="s">
        <v>1664</v>
      </c>
      <c r="G193" s="360" t="s">
        <v>1260</v>
      </c>
      <c r="H193" s="391"/>
      <c r="I193" s="391"/>
      <c r="J193" s="678"/>
      <c r="K193" s="79">
        <v>1644000</v>
      </c>
      <c r="L193" s="287"/>
      <c r="M193" s="261"/>
      <c r="N193" s="261"/>
      <c r="O193" s="261"/>
      <c r="P193" s="262"/>
      <c r="Q193" s="262"/>
      <c r="R193" s="95"/>
      <c r="S193" s="28"/>
      <c r="T193" s="28"/>
      <c r="U193" s="29">
        <f t="shared" si="79"/>
        <v>0</v>
      </c>
      <c r="V193" s="28"/>
      <c r="W193" s="28"/>
      <c r="X193" s="28"/>
      <c r="Y193" s="29">
        <f t="shared" si="80"/>
        <v>0</v>
      </c>
      <c r="Z193" s="28"/>
      <c r="AA193" s="28"/>
      <c r="AB193" s="28"/>
      <c r="AC193" s="29">
        <f t="shared" si="81"/>
        <v>0</v>
      </c>
      <c r="AD193" s="28"/>
      <c r="AE193" s="28"/>
      <c r="AF193" s="79">
        <v>1644000</v>
      </c>
      <c r="AG193" s="29">
        <f t="shared" si="82"/>
        <v>1644000</v>
      </c>
      <c r="AH193" s="29">
        <f t="shared" si="78"/>
        <v>1644000</v>
      </c>
      <c r="AI193" s="109">
        <f t="shared" si="83"/>
        <v>1.889964822512415E-2</v>
      </c>
      <c r="AJ193" s="109">
        <f t="shared" si="84"/>
        <v>1.1529956285910054E-3</v>
      </c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</row>
    <row r="194" spans="1:78" ht="24.95" customHeight="1" outlineLevel="1" x14ac:dyDescent="0.25">
      <c r="A194" s="390">
        <v>32</v>
      </c>
      <c r="B194" s="390"/>
      <c r="C194" s="360" t="s">
        <v>1507</v>
      </c>
      <c r="D194" s="494">
        <v>44893</v>
      </c>
      <c r="E194" s="260" t="s">
        <v>410</v>
      </c>
      <c r="F194" s="260" t="s">
        <v>1664</v>
      </c>
      <c r="G194" s="360" t="s">
        <v>1260</v>
      </c>
      <c r="H194" s="391"/>
      <c r="I194" s="391"/>
      <c r="J194" s="678"/>
      <c r="K194" s="79">
        <v>1450000</v>
      </c>
      <c r="L194" s="287"/>
      <c r="M194" s="261"/>
      <c r="N194" s="261"/>
      <c r="O194" s="261"/>
      <c r="P194" s="262"/>
      <c r="Q194" s="262"/>
      <c r="R194" s="95"/>
      <c r="S194" s="28"/>
      <c r="T194" s="28"/>
      <c r="U194" s="29">
        <f t="shared" si="79"/>
        <v>0</v>
      </c>
      <c r="V194" s="28"/>
      <c r="W194" s="28"/>
      <c r="X194" s="28"/>
      <c r="Y194" s="29">
        <f t="shared" si="80"/>
        <v>0</v>
      </c>
      <c r="Z194" s="28"/>
      <c r="AA194" s="28"/>
      <c r="AB194" s="28"/>
      <c r="AC194" s="29">
        <f t="shared" si="81"/>
        <v>0</v>
      </c>
      <c r="AD194" s="28"/>
      <c r="AE194" s="28"/>
      <c r="AF194" s="79">
        <v>1450000</v>
      </c>
      <c r="AG194" s="29">
        <f t="shared" si="82"/>
        <v>1450000</v>
      </c>
      <c r="AH194" s="29">
        <f t="shared" si="78"/>
        <v>1450000</v>
      </c>
      <c r="AI194" s="109">
        <f t="shared" si="83"/>
        <v>1.6669397765468379E-2</v>
      </c>
      <c r="AJ194" s="109">
        <f t="shared" si="84"/>
        <v>1.0169365337329428E-3</v>
      </c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</row>
    <row r="195" spans="1:78" ht="24.95" customHeight="1" outlineLevel="1" x14ac:dyDescent="0.25">
      <c r="A195" s="390">
        <v>33</v>
      </c>
      <c r="B195" s="390"/>
      <c r="C195" s="360" t="s">
        <v>1746</v>
      </c>
      <c r="D195" s="494">
        <v>44882</v>
      </c>
      <c r="E195" s="260" t="s">
        <v>418</v>
      </c>
      <c r="F195" s="260" t="s">
        <v>1664</v>
      </c>
      <c r="G195" s="360" t="s">
        <v>1260</v>
      </c>
      <c r="H195" s="391"/>
      <c r="I195" s="391"/>
      <c r="J195" s="678"/>
      <c r="K195" s="79">
        <v>1643000</v>
      </c>
      <c r="L195" s="287"/>
      <c r="M195" s="261"/>
      <c r="N195" s="261"/>
      <c r="O195" s="261"/>
      <c r="P195" s="262"/>
      <c r="Q195" s="262"/>
      <c r="R195" s="95"/>
      <c r="S195" s="28"/>
      <c r="T195" s="28"/>
      <c r="U195" s="29">
        <f t="shared" si="79"/>
        <v>0</v>
      </c>
      <c r="V195" s="28"/>
      <c r="W195" s="28"/>
      <c r="X195" s="28"/>
      <c r="Y195" s="29">
        <f t="shared" si="80"/>
        <v>0</v>
      </c>
      <c r="Z195" s="28"/>
      <c r="AA195" s="28"/>
      <c r="AB195" s="28"/>
      <c r="AC195" s="29">
        <f t="shared" si="81"/>
        <v>0</v>
      </c>
      <c r="AD195" s="28"/>
      <c r="AE195" s="28"/>
      <c r="AF195" s="79">
        <v>1643000</v>
      </c>
      <c r="AG195" s="29">
        <f t="shared" si="82"/>
        <v>1643000</v>
      </c>
      <c r="AH195" s="29">
        <f t="shared" si="78"/>
        <v>1643000</v>
      </c>
      <c r="AI195" s="109">
        <f t="shared" si="83"/>
        <v>1.8888152088734171E-2</v>
      </c>
      <c r="AJ195" s="109">
        <f t="shared" si="84"/>
        <v>1.1522942930505E-3</v>
      </c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</row>
    <row r="196" spans="1:78" ht="24.95" customHeight="1" outlineLevel="1" x14ac:dyDescent="0.25">
      <c r="A196" s="390">
        <v>34</v>
      </c>
      <c r="B196" s="390"/>
      <c r="C196" s="360" t="s">
        <v>817</v>
      </c>
      <c r="D196" s="494">
        <v>44875</v>
      </c>
      <c r="E196" s="260" t="s">
        <v>396</v>
      </c>
      <c r="F196" s="260" t="s">
        <v>1664</v>
      </c>
      <c r="G196" s="360" t="s">
        <v>1260</v>
      </c>
      <c r="H196" s="391"/>
      <c r="I196" s="391"/>
      <c r="J196" s="678"/>
      <c r="K196" s="79">
        <v>2157000</v>
      </c>
      <c r="L196" s="287"/>
      <c r="M196" s="261"/>
      <c r="N196" s="261"/>
      <c r="O196" s="261"/>
      <c r="P196" s="262"/>
      <c r="Q196" s="262"/>
      <c r="R196" s="95"/>
      <c r="S196" s="28"/>
      <c r="T196" s="28"/>
      <c r="U196" s="29">
        <f t="shared" si="79"/>
        <v>0</v>
      </c>
      <c r="V196" s="28"/>
      <c r="W196" s="28"/>
      <c r="X196" s="28"/>
      <c r="Y196" s="29">
        <f t="shared" si="80"/>
        <v>0</v>
      </c>
      <c r="Z196" s="28"/>
      <c r="AA196" s="28"/>
      <c r="AB196" s="28"/>
      <c r="AC196" s="29">
        <f t="shared" si="81"/>
        <v>0</v>
      </c>
      <c r="AD196" s="28"/>
      <c r="AE196" s="28"/>
      <c r="AF196" s="79">
        <v>2157000</v>
      </c>
      <c r="AG196" s="29">
        <f t="shared" si="82"/>
        <v>2157000</v>
      </c>
      <c r="AH196" s="29">
        <f t="shared" si="78"/>
        <v>2157000</v>
      </c>
      <c r="AI196" s="109">
        <f t="shared" si="83"/>
        <v>2.4797166193182962E-2</v>
      </c>
      <c r="AJ196" s="109">
        <f t="shared" si="84"/>
        <v>1.5127807608703156E-3</v>
      </c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</row>
    <row r="197" spans="1:78" ht="24.95" customHeight="1" outlineLevel="1" x14ac:dyDescent="0.25">
      <c r="A197" s="397">
        <v>35</v>
      </c>
      <c r="B197" s="397"/>
      <c r="C197" s="398" t="s">
        <v>818</v>
      </c>
      <c r="D197" s="494">
        <v>44875</v>
      </c>
      <c r="E197" s="400" t="s">
        <v>441</v>
      </c>
      <c r="F197" s="400" t="s">
        <v>1664</v>
      </c>
      <c r="G197" s="398" t="s">
        <v>1260</v>
      </c>
      <c r="H197" s="399"/>
      <c r="I197" s="399"/>
      <c r="J197" s="678"/>
      <c r="K197" s="79">
        <v>1700000</v>
      </c>
      <c r="L197" s="287"/>
      <c r="M197" s="261"/>
      <c r="N197" s="261"/>
      <c r="O197" s="261"/>
      <c r="P197" s="262"/>
      <c r="Q197" s="262"/>
      <c r="R197" s="95"/>
      <c r="S197" s="28"/>
      <c r="T197" s="28"/>
      <c r="U197" s="29">
        <f t="shared" si="79"/>
        <v>0</v>
      </c>
      <c r="V197" s="28"/>
      <c r="W197" s="28"/>
      <c r="X197" s="28"/>
      <c r="Y197" s="29">
        <f t="shared" si="80"/>
        <v>0</v>
      </c>
      <c r="Z197" s="28"/>
      <c r="AA197" s="28"/>
      <c r="AB197" s="28"/>
      <c r="AC197" s="29">
        <f t="shared" si="81"/>
        <v>0</v>
      </c>
      <c r="AD197" s="28"/>
      <c r="AE197" s="28"/>
      <c r="AF197" s="79">
        <v>1700000</v>
      </c>
      <c r="AG197" s="29">
        <f t="shared" si="82"/>
        <v>1700000</v>
      </c>
      <c r="AH197" s="29">
        <f t="shared" si="78"/>
        <v>1700000</v>
      </c>
      <c r="AI197" s="109">
        <f t="shared" si="83"/>
        <v>1.9543431862962927E-2</v>
      </c>
      <c r="AJ197" s="109">
        <f t="shared" si="84"/>
        <v>1.1922704188593121E-3</v>
      </c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</row>
    <row r="198" spans="1:78" s="233" customFormat="1" x14ac:dyDescent="0.25">
      <c r="A198" s="669" t="s">
        <v>61</v>
      </c>
      <c r="B198" s="579"/>
      <c r="C198" s="579"/>
      <c r="D198" s="579"/>
      <c r="E198" s="579"/>
      <c r="F198" s="579"/>
      <c r="G198" s="579"/>
      <c r="H198" s="579"/>
      <c r="I198" s="670"/>
      <c r="J198" s="222">
        <f>+J162</f>
        <v>86985746</v>
      </c>
      <c r="K198" s="222">
        <f>SUM(K163:K197)</f>
        <v>84881594</v>
      </c>
      <c r="L198" s="528"/>
      <c r="M198" s="231">
        <f>SUM(M163:M164)</f>
        <v>0</v>
      </c>
      <c r="N198" s="231">
        <f>SUM(N163:N164)</f>
        <v>0</v>
      </c>
      <c r="O198" s="231">
        <f>SUM(O163:O164)</f>
        <v>0</v>
      </c>
      <c r="P198" s="249"/>
      <c r="Q198" s="539"/>
      <c r="R198" s="222">
        <f t="shared" ref="R198:AB198" si="85">SUM(R163:R164)</f>
        <v>1467188</v>
      </c>
      <c r="S198" s="222">
        <f t="shared" si="85"/>
        <v>705868</v>
      </c>
      <c r="T198" s="222">
        <f t="shared" si="85"/>
        <v>1409473</v>
      </c>
      <c r="U198" s="222">
        <f>SUM(U163:U197)</f>
        <v>3582529</v>
      </c>
      <c r="V198" s="222">
        <f t="shared" si="85"/>
        <v>1152030</v>
      </c>
      <c r="W198" s="222">
        <f t="shared" si="85"/>
        <v>2088873</v>
      </c>
      <c r="X198" s="222">
        <f t="shared" si="85"/>
        <v>1945780</v>
      </c>
      <c r="Y198" s="222">
        <f>SUM(Y163:Y197)</f>
        <v>5186683</v>
      </c>
      <c r="Z198" s="222">
        <f t="shared" si="85"/>
        <v>2095133</v>
      </c>
      <c r="AA198" s="222">
        <f t="shared" si="85"/>
        <v>1107054</v>
      </c>
      <c r="AB198" s="222">
        <f t="shared" si="85"/>
        <v>2034421</v>
      </c>
      <c r="AC198" s="222">
        <f t="shared" ref="AC198:AH198" si="86">SUM(AC163:AC197)</f>
        <v>5236608</v>
      </c>
      <c r="AD198" s="222">
        <f t="shared" si="86"/>
        <v>1501000</v>
      </c>
      <c r="AE198" s="222">
        <f t="shared" si="86"/>
        <v>31490041</v>
      </c>
      <c r="AF198" s="222">
        <f t="shared" si="86"/>
        <v>35137134</v>
      </c>
      <c r="AG198" s="222">
        <f t="shared" si="86"/>
        <v>68128175</v>
      </c>
      <c r="AH198" s="222">
        <f t="shared" si="86"/>
        <v>82133995</v>
      </c>
      <c r="AI198" s="230">
        <f>IF(ISERROR(AH198/J198),0,AH198/J198)</f>
        <v>0.94422360877378686</v>
      </c>
      <c r="AJ198" s="230">
        <f>IF(ISERROR(AH198/$AH$389),0,AH198/$AH$389)</f>
        <v>5.7603489777199209E-2</v>
      </c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232"/>
      <c r="BB198" s="232"/>
      <c r="BC198" s="232"/>
      <c r="BD198" s="232"/>
      <c r="BE198" s="232"/>
      <c r="BF198" s="232"/>
      <c r="BG198" s="232"/>
      <c r="BH198" s="232"/>
      <c r="BI198" s="232"/>
      <c r="BJ198" s="232"/>
      <c r="BK198" s="232"/>
      <c r="BL198" s="232"/>
      <c r="BM198" s="232"/>
      <c r="BN198" s="232"/>
      <c r="BO198" s="232"/>
      <c r="BP198" s="232"/>
      <c r="BQ198" s="232"/>
      <c r="BR198" s="232"/>
      <c r="BS198" s="232"/>
      <c r="BT198" s="232"/>
      <c r="BU198" s="232"/>
      <c r="BV198" s="232"/>
      <c r="BW198" s="232"/>
      <c r="BX198" s="232"/>
      <c r="BY198" s="232"/>
      <c r="BZ198" s="232"/>
    </row>
    <row r="199" spans="1:78" x14ac:dyDescent="0.25">
      <c r="A199" s="620" t="s">
        <v>62</v>
      </c>
      <c r="B199" s="621"/>
      <c r="C199" s="621"/>
      <c r="D199" s="621"/>
      <c r="E199" s="622"/>
      <c r="F199" s="16"/>
      <c r="G199" s="5"/>
      <c r="H199" s="17"/>
      <c r="I199" s="17"/>
      <c r="J199" s="628">
        <v>89544293</v>
      </c>
      <c r="K199" s="83"/>
      <c r="L199" s="153"/>
      <c r="M199" s="263"/>
      <c r="N199" s="263"/>
      <c r="O199" s="263"/>
      <c r="P199" s="151"/>
      <c r="Q199" s="264"/>
      <c r="R199" s="83"/>
      <c r="S199" s="83"/>
      <c r="T199" s="83"/>
      <c r="U199" s="83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108"/>
      <c r="AJ199" s="108"/>
    </row>
    <row r="200" spans="1:78" ht="24.95" customHeight="1" outlineLevel="1" x14ac:dyDescent="0.25">
      <c r="A200" s="23">
        <v>1</v>
      </c>
      <c r="B200" s="23"/>
      <c r="C200" s="145"/>
      <c r="D200" s="33"/>
      <c r="E200" s="75"/>
      <c r="F200" s="145"/>
      <c r="G200" s="145"/>
      <c r="H200" s="33"/>
      <c r="I200" s="33"/>
      <c r="J200" s="629"/>
      <c r="K200" s="342">
        <v>20962</v>
      </c>
      <c r="L200" s="260" t="s">
        <v>1319</v>
      </c>
      <c r="M200" s="261"/>
      <c r="N200" s="261"/>
      <c r="O200" s="261"/>
      <c r="P200" s="262"/>
      <c r="Q200" s="262"/>
      <c r="R200" s="261">
        <v>20962</v>
      </c>
      <c r="S200" s="261"/>
      <c r="T200" s="261"/>
      <c r="U200" s="340">
        <f>SUM(R200:T200)</f>
        <v>20962</v>
      </c>
      <c r="V200" s="95"/>
      <c r="W200" s="28"/>
      <c r="X200" s="28"/>
      <c r="Y200" s="29">
        <f>SUM(V200:X200)</f>
        <v>0</v>
      </c>
      <c r="Z200" s="28"/>
      <c r="AA200" s="28"/>
      <c r="AB200" s="28"/>
      <c r="AC200" s="29">
        <f>SUM(Z200:AB200)</f>
        <v>0</v>
      </c>
      <c r="AD200" s="28"/>
      <c r="AE200" s="28"/>
      <c r="AF200" s="28"/>
      <c r="AG200" s="29">
        <f>SUM(AD200:AF200)</f>
        <v>0</v>
      </c>
      <c r="AH200" s="29">
        <f t="shared" ref="AH200" si="87">SUM(U200,Y200,AC200,AG200)</f>
        <v>20962</v>
      </c>
      <c r="AI200" s="109">
        <f>IF(ISERROR(AH200/$J$199),0,AH200/$J$199)</f>
        <v>2.3409643761439938E-4</v>
      </c>
      <c r="AJ200" s="109">
        <f>IF(ISERROR(AH200/$AH$389),"-",AH200/$AH$389)</f>
        <v>1.4701395600075825E-5</v>
      </c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</row>
    <row r="201" spans="1:78" ht="24.95" customHeight="1" outlineLevel="1" x14ac:dyDescent="0.25">
      <c r="A201" s="23">
        <v>2</v>
      </c>
      <c r="B201" s="23"/>
      <c r="C201" s="145"/>
      <c r="D201" s="33"/>
      <c r="E201" s="75"/>
      <c r="F201" s="145"/>
      <c r="G201" s="145"/>
      <c r="H201" s="33"/>
      <c r="I201" s="33"/>
      <c r="J201" s="629"/>
      <c r="K201" s="342">
        <v>30473362</v>
      </c>
      <c r="L201" s="260" t="s">
        <v>126</v>
      </c>
      <c r="M201" s="261"/>
      <c r="N201" s="261"/>
      <c r="O201" s="261"/>
      <c r="P201" s="262"/>
      <c r="Q201" s="262"/>
      <c r="R201" s="261">
        <v>1360834</v>
      </c>
      <c r="S201" s="261">
        <v>1479959</v>
      </c>
      <c r="T201" s="261">
        <v>3345916</v>
      </c>
      <c r="U201" s="340">
        <f t="shared" ref="U201:U233" si="88">SUM(R201:T201)</f>
        <v>6186709</v>
      </c>
      <c r="V201" s="95">
        <v>2403542</v>
      </c>
      <c r="W201" s="28">
        <v>2104865</v>
      </c>
      <c r="X201" s="28">
        <v>1200393</v>
      </c>
      <c r="Y201" s="29">
        <f t="shared" ref="Y201:Y233" si="89">SUM(V201:X201)</f>
        <v>5708800</v>
      </c>
      <c r="Z201" s="28">
        <v>1817817</v>
      </c>
      <c r="AA201" s="28">
        <v>3297414</v>
      </c>
      <c r="AB201" s="28">
        <v>2515916</v>
      </c>
      <c r="AC201" s="29">
        <f t="shared" ref="AC201:AC233" si="90">SUM(Z201:AB201)</f>
        <v>7631147</v>
      </c>
      <c r="AD201" s="28">
        <v>1461455</v>
      </c>
      <c r="AE201" s="28">
        <v>2874011</v>
      </c>
      <c r="AF201" s="28">
        <v>6611228</v>
      </c>
      <c r="AG201" s="29">
        <f t="shared" ref="AG201:AG233" si="91">SUM(AD201:AF201)</f>
        <v>10946694</v>
      </c>
      <c r="AH201" s="29">
        <f t="shared" ref="AH201:AH233" si="92">SUM(U201,Y201,AC201,AG201)</f>
        <v>30473350</v>
      </c>
      <c r="AI201" s="109">
        <f t="shared" ref="AI201:AI233" si="93">IF(ISERROR(AH201/$J$199),0,AH201/$J$199)</f>
        <v>0.34031593727586862</v>
      </c>
      <c r="AJ201" s="109">
        <f t="shared" ref="AJ201:AJ233" si="94">IF(ISERROR(AH201/$AH$389),"-",AH201/$AH$389)</f>
        <v>2.13720433932626E-2</v>
      </c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</row>
    <row r="202" spans="1:78" ht="24.95" customHeight="1" outlineLevel="1" x14ac:dyDescent="0.25">
      <c r="A202" s="23">
        <v>3</v>
      </c>
      <c r="B202" s="23"/>
      <c r="C202" s="286" t="s">
        <v>1747</v>
      </c>
      <c r="D202" s="494">
        <v>44917</v>
      </c>
      <c r="E202" s="400" t="s">
        <v>462</v>
      </c>
      <c r="F202" s="400" t="s">
        <v>1664</v>
      </c>
      <c r="G202" s="398" t="s">
        <v>1260</v>
      </c>
      <c r="H202" s="33"/>
      <c r="I202" s="33"/>
      <c r="J202" s="629"/>
      <c r="K202" s="353">
        <v>1933000</v>
      </c>
      <c r="L202" s="260"/>
      <c r="M202" s="261"/>
      <c r="N202" s="261"/>
      <c r="O202" s="261"/>
      <c r="P202" s="262"/>
      <c r="Q202" s="262"/>
      <c r="R202" s="261"/>
      <c r="S202" s="261"/>
      <c r="T202" s="261"/>
      <c r="U202" s="340">
        <f t="shared" si="88"/>
        <v>0</v>
      </c>
      <c r="V202" s="95"/>
      <c r="W202" s="28"/>
      <c r="X202" s="28"/>
      <c r="Y202" s="29">
        <f t="shared" si="89"/>
        <v>0</v>
      </c>
      <c r="Z202" s="28"/>
      <c r="AA202" s="28"/>
      <c r="AB202" s="28"/>
      <c r="AC202" s="29">
        <f t="shared" si="90"/>
        <v>0</v>
      </c>
      <c r="AD202" s="28"/>
      <c r="AE202" s="28"/>
      <c r="AF202" s="353">
        <v>1933000</v>
      </c>
      <c r="AG202" s="29">
        <f t="shared" si="91"/>
        <v>1933000</v>
      </c>
      <c r="AH202" s="29">
        <f t="shared" si="92"/>
        <v>1933000</v>
      </c>
      <c r="AI202" s="109">
        <f t="shared" si="93"/>
        <v>2.1587082048880546E-2</v>
      </c>
      <c r="AJ202" s="109">
        <f t="shared" si="94"/>
        <v>1.3556815997970884E-3</v>
      </c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</row>
    <row r="203" spans="1:78" ht="24.95" customHeight="1" outlineLevel="1" x14ac:dyDescent="0.25">
      <c r="A203" s="23">
        <v>4</v>
      </c>
      <c r="B203" s="23"/>
      <c r="C203" s="286" t="s">
        <v>1748</v>
      </c>
      <c r="D203" s="494">
        <v>44896</v>
      </c>
      <c r="E203" s="400" t="s">
        <v>478</v>
      </c>
      <c r="F203" s="400" t="s">
        <v>1664</v>
      </c>
      <c r="G203" s="398" t="s">
        <v>1260</v>
      </c>
      <c r="H203" s="33"/>
      <c r="I203" s="33"/>
      <c r="J203" s="629"/>
      <c r="K203" s="353">
        <v>1250000</v>
      </c>
      <c r="L203" s="260"/>
      <c r="M203" s="261"/>
      <c r="N203" s="261"/>
      <c r="O203" s="261"/>
      <c r="P203" s="262"/>
      <c r="Q203" s="262"/>
      <c r="R203" s="261"/>
      <c r="S203" s="261"/>
      <c r="T203" s="261"/>
      <c r="U203" s="340">
        <f t="shared" si="88"/>
        <v>0</v>
      </c>
      <c r="V203" s="95"/>
      <c r="W203" s="28"/>
      <c r="X203" s="28"/>
      <c r="Y203" s="29">
        <f t="shared" si="89"/>
        <v>0</v>
      </c>
      <c r="Z203" s="28"/>
      <c r="AA203" s="28"/>
      <c r="AB203" s="28"/>
      <c r="AC203" s="29">
        <f t="shared" si="90"/>
        <v>0</v>
      </c>
      <c r="AD203" s="28"/>
      <c r="AE203" s="28"/>
      <c r="AF203" s="353">
        <v>1250000</v>
      </c>
      <c r="AG203" s="29">
        <f t="shared" si="91"/>
        <v>1250000</v>
      </c>
      <c r="AH203" s="29">
        <f t="shared" si="92"/>
        <v>1250000</v>
      </c>
      <c r="AI203" s="109">
        <f t="shared" si="93"/>
        <v>1.395957194055907E-2</v>
      </c>
      <c r="AJ203" s="109">
        <f t="shared" si="94"/>
        <v>8.7666942563184721E-4</v>
      </c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</row>
    <row r="204" spans="1:78" ht="24.95" customHeight="1" outlineLevel="1" x14ac:dyDescent="0.25">
      <c r="A204" s="23">
        <v>5</v>
      </c>
      <c r="B204" s="23"/>
      <c r="C204" s="286" t="s">
        <v>1749</v>
      </c>
      <c r="D204" s="494">
        <v>44888</v>
      </c>
      <c r="E204" s="400" t="s">
        <v>464</v>
      </c>
      <c r="F204" s="400" t="s">
        <v>1664</v>
      </c>
      <c r="G204" s="398" t="s">
        <v>1260</v>
      </c>
      <c r="H204" s="33"/>
      <c r="I204" s="33"/>
      <c r="J204" s="629"/>
      <c r="K204" s="353">
        <v>1644000</v>
      </c>
      <c r="L204" s="260"/>
      <c r="M204" s="261"/>
      <c r="N204" s="261"/>
      <c r="O204" s="261"/>
      <c r="P204" s="262"/>
      <c r="Q204" s="262"/>
      <c r="R204" s="261"/>
      <c r="S204" s="261"/>
      <c r="T204" s="261"/>
      <c r="U204" s="340">
        <f t="shared" si="88"/>
        <v>0</v>
      </c>
      <c r="V204" s="95"/>
      <c r="W204" s="28"/>
      <c r="X204" s="28"/>
      <c r="Y204" s="29">
        <f t="shared" si="89"/>
        <v>0</v>
      </c>
      <c r="Z204" s="28"/>
      <c r="AA204" s="28"/>
      <c r="AB204" s="28"/>
      <c r="AC204" s="29">
        <f t="shared" si="90"/>
        <v>0</v>
      </c>
      <c r="AD204" s="28"/>
      <c r="AE204" s="28"/>
      <c r="AF204" s="353">
        <v>1644000</v>
      </c>
      <c r="AG204" s="29">
        <f t="shared" si="91"/>
        <v>1644000</v>
      </c>
      <c r="AH204" s="29">
        <f t="shared" si="92"/>
        <v>1644000</v>
      </c>
      <c r="AI204" s="109">
        <f t="shared" si="93"/>
        <v>1.8359629016223289E-2</v>
      </c>
      <c r="AJ204" s="109">
        <f t="shared" si="94"/>
        <v>1.1529956285910054E-3</v>
      </c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</row>
    <row r="205" spans="1:78" ht="24.95" customHeight="1" outlineLevel="1" x14ac:dyDescent="0.25">
      <c r="A205" s="23">
        <v>6</v>
      </c>
      <c r="B205" s="23"/>
      <c r="C205" s="286" t="s">
        <v>941</v>
      </c>
      <c r="D205" s="494">
        <v>44894</v>
      </c>
      <c r="E205" s="400" t="s">
        <v>488</v>
      </c>
      <c r="F205" s="400" t="s">
        <v>1664</v>
      </c>
      <c r="G205" s="398" t="s">
        <v>1260</v>
      </c>
      <c r="H205" s="33"/>
      <c r="I205" s="33"/>
      <c r="J205" s="629"/>
      <c r="K205" s="353">
        <v>2658000</v>
      </c>
      <c r="L205" s="260"/>
      <c r="M205" s="261"/>
      <c r="N205" s="261"/>
      <c r="O205" s="261"/>
      <c r="P205" s="262"/>
      <c r="Q205" s="262"/>
      <c r="R205" s="261"/>
      <c r="S205" s="261"/>
      <c r="T205" s="261"/>
      <c r="U205" s="340">
        <f t="shared" si="88"/>
        <v>0</v>
      </c>
      <c r="V205" s="95"/>
      <c r="W205" s="28"/>
      <c r="X205" s="28"/>
      <c r="Y205" s="29">
        <f t="shared" si="89"/>
        <v>0</v>
      </c>
      <c r="Z205" s="28"/>
      <c r="AA205" s="28"/>
      <c r="AB205" s="28"/>
      <c r="AC205" s="29">
        <f t="shared" si="90"/>
        <v>0</v>
      </c>
      <c r="AD205" s="28"/>
      <c r="AE205" s="28"/>
      <c r="AF205" s="353">
        <v>2658000</v>
      </c>
      <c r="AG205" s="29">
        <f t="shared" si="91"/>
        <v>2658000</v>
      </c>
      <c r="AH205" s="29">
        <f t="shared" si="92"/>
        <v>2658000</v>
      </c>
      <c r="AI205" s="109">
        <f t="shared" si="93"/>
        <v>2.9683633774404809E-2</v>
      </c>
      <c r="AJ205" s="109">
        <f t="shared" si="94"/>
        <v>1.8641498666635598E-3</v>
      </c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</row>
    <row r="206" spans="1:78" ht="24.95" customHeight="1" outlineLevel="1" x14ac:dyDescent="0.25">
      <c r="A206" s="23">
        <v>7</v>
      </c>
      <c r="B206" s="23"/>
      <c r="C206" s="286" t="s">
        <v>1750</v>
      </c>
      <c r="D206" s="494">
        <v>44881</v>
      </c>
      <c r="E206" s="400" t="s">
        <v>468</v>
      </c>
      <c r="F206" s="400" t="s">
        <v>1664</v>
      </c>
      <c r="G206" s="398" t="s">
        <v>1260</v>
      </c>
      <c r="H206" s="33"/>
      <c r="I206" s="33"/>
      <c r="J206" s="629"/>
      <c r="K206" s="353">
        <v>1450000</v>
      </c>
      <c r="L206" s="260"/>
      <c r="M206" s="261"/>
      <c r="N206" s="261"/>
      <c r="O206" s="261"/>
      <c r="P206" s="262"/>
      <c r="Q206" s="262"/>
      <c r="R206" s="261"/>
      <c r="S206" s="261"/>
      <c r="T206" s="261"/>
      <c r="U206" s="340">
        <f t="shared" si="88"/>
        <v>0</v>
      </c>
      <c r="V206" s="95"/>
      <c r="W206" s="28"/>
      <c r="X206" s="28"/>
      <c r="Y206" s="29">
        <f t="shared" si="89"/>
        <v>0</v>
      </c>
      <c r="Z206" s="28"/>
      <c r="AA206" s="28"/>
      <c r="AB206" s="28"/>
      <c r="AC206" s="29">
        <f t="shared" si="90"/>
        <v>0</v>
      </c>
      <c r="AD206" s="28"/>
      <c r="AE206" s="28"/>
      <c r="AF206" s="353">
        <v>1450000</v>
      </c>
      <c r="AG206" s="29">
        <f t="shared" si="91"/>
        <v>1450000</v>
      </c>
      <c r="AH206" s="29">
        <f t="shared" si="92"/>
        <v>1450000</v>
      </c>
      <c r="AI206" s="109">
        <f t="shared" si="93"/>
        <v>1.6193103451048522E-2</v>
      </c>
      <c r="AJ206" s="109">
        <f t="shared" si="94"/>
        <v>1.0169365337329428E-3</v>
      </c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</row>
    <row r="207" spans="1:78" ht="24.95" customHeight="1" outlineLevel="1" x14ac:dyDescent="0.25">
      <c r="A207" s="23">
        <v>8</v>
      </c>
      <c r="B207" s="23"/>
      <c r="C207" s="286" t="s">
        <v>1751</v>
      </c>
      <c r="D207" s="494">
        <v>44883</v>
      </c>
      <c r="E207" s="400" t="s">
        <v>470</v>
      </c>
      <c r="F207" s="400" t="s">
        <v>1664</v>
      </c>
      <c r="G207" s="398" t="s">
        <v>1260</v>
      </c>
      <c r="H207" s="33"/>
      <c r="I207" s="33"/>
      <c r="J207" s="629"/>
      <c r="K207" s="353">
        <v>5176000</v>
      </c>
      <c r="L207" s="260"/>
      <c r="M207" s="261"/>
      <c r="N207" s="261"/>
      <c r="O207" s="261"/>
      <c r="P207" s="262"/>
      <c r="Q207" s="262"/>
      <c r="R207" s="261"/>
      <c r="S207" s="261"/>
      <c r="T207" s="261"/>
      <c r="U207" s="340">
        <f t="shared" si="88"/>
        <v>0</v>
      </c>
      <c r="V207" s="95"/>
      <c r="W207" s="28"/>
      <c r="X207" s="28"/>
      <c r="Y207" s="29">
        <f t="shared" si="89"/>
        <v>0</v>
      </c>
      <c r="Z207" s="28"/>
      <c r="AA207" s="28"/>
      <c r="AB207" s="28"/>
      <c r="AC207" s="29">
        <f t="shared" si="90"/>
        <v>0</v>
      </c>
      <c r="AD207" s="28"/>
      <c r="AE207" s="28"/>
      <c r="AF207" s="353">
        <v>5176000</v>
      </c>
      <c r="AG207" s="29">
        <f t="shared" si="91"/>
        <v>5176000</v>
      </c>
      <c r="AH207" s="29">
        <f t="shared" si="92"/>
        <v>5176000</v>
      </c>
      <c r="AI207" s="109">
        <f t="shared" si="93"/>
        <v>5.7803795491466997E-2</v>
      </c>
      <c r="AJ207" s="109">
        <f t="shared" si="94"/>
        <v>3.6301127576563526E-3</v>
      </c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</row>
    <row r="208" spans="1:78" ht="24.95" customHeight="1" outlineLevel="1" x14ac:dyDescent="0.25">
      <c r="A208" s="23">
        <v>9</v>
      </c>
      <c r="B208" s="23"/>
      <c r="C208" s="286" t="s">
        <v>1752</v>
      </c>
      <c r="D208" s="494">
        <v>44888</v>
      </c>
      <c r="E208" s="400" t="s">
        <v>474</v>
      </c>
      <c r="F208" s="400" t="s">
        <v>1664</v>
      </c>
      <c r="G208" s="398" t="s">
        <v>1260</v>
      </c>
      <c r="H208" s="33"/>
      <c r="I208" s="33"/>
      <c r="J208" s="629"/>
      <c r="K208" s="353">
        <v>1762000</v>
      </c>
      <c r="L208" s="260"/>
      <c r="M208" s="261"/>
      <c r="N208" s="261"/>
      <c r="O208" s="261"/>
      <c r="P208" s="262"/>
      <c r="Q208" s="262"/>
      <c r="R208" s="261"/>
      <c r="S208" s="261"/>
      <c r="T208" s="261"/>
      <c r="U208" s="340">
        <f t="shared" si="88"/>
        <v>0</v>
      </c>
      <c r="V208" s="95"/>
      <c r="W208" s="28"/>
      <c r="X208" s="28"/>
      <c r="Y208" s="29">
        <f t="shared" si="89"/>
        <v>0</v>
      </c>
      <c r="Z208" s="28"/>
      <c r="AA208" s="28"/>
      <c r="AB208" s="28"/>
      <c r="AC208" s="29">
        <f t="shared" si="90"/>
        <v>0</v>
      </c>
      <c r="AD208" s="28"/>
      <c r="AE208" s="28"/>
      <c r="AF208" s="353">
        <v>1762000</v>
      </c>
      <c r="AG208" s="29">
        <f t="shared" si="91"/>
        <v>1762000</v>
      </c>
      <c r="AH208" s="29">
        <f t="shared" si="92"/>
        <v>1762000</v>
      </c>
      <c r="AI208" s="109">
        <f t="shared" si="93"/>
        <v>1.9677412607412067E-2</v>
      </c>
      <c r="AJ208" s="109">
        <f t="shared" si="94"/>
        <v>1.2357532223706519E-3</v>
      </c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</row>
    <row r="209" spans="1:78" ht="24.95" customHeight="1" outlineLevel="1" x14ac:dyDescent="0.25">
      <c r="A209" s="23">
        <v>10</v>
      </c>
      <c r="B209" s="23"/>
      <c r="C209" s="286" t="s">
        <v>934</v>
      </c>
      <c r="D209" s="494">
        <v>44894</v>
      </c>
      <c r="E209" s="400" t="s">
        <v>466</v>
      </c>
      <c r="F209" s="400" t="s">
        <v>1664</v>
      </c>
      <c r="G209" s="398" t="s">
        <v>1260</v>
      </c>
      <c r="H209" s="33"/>
      <c r="I209" s="33"/>
      <c r="J209" s="629"/>
      <c r="K209" s="353">
        <v>1250000</v>
      </c>
      <c r="L209" s="260"/>
      <c r="M209" s="261"/>
      <c r="N209" s="261"/>
      <c r="O209" s="261"/>
      <c r="P209" s="262"/>
      <c r="Q209" s="262"/>
      <c r="R209" s="261"/>
      <c r="S209" s="261"/>
      <c r="T209" s="261"/>
      <c r="U209" s="340">
        <f t="shared" si="88"/>
        <v>0</v>
      </c>
      <c r="V209" s="95"/>
      <c r="W209" s="28"/>
      <c r="X209" s="28"/>
      <c r="Y209" s="29">
        <f t="shared" si="89"/>
        <v>0</v>
      </c>
      <c r="Z209" s="28"/>
      <c r="AA209" s="28"/>
      <c r="AB209" s="28"/>
      <c r="AC209" s="29">
        <f t="shared" si="90"/>
        <v>0</v>
      </c>
      <c r="AD209" s="28"/>
      <c r="AE209" s="28"/>
      <c r="AF209" s="353">
        <v>1250000</v>
      </c>
      <c r="AG209" s="29">
        <f t="shared" si="91"/>
        <v>1250000</v>
      </c>
      <c r="AH209" s="29">
        <f t="shared" si="92"/>
        <v>1250000</v>
      </c>
      <c r="AI209" s="109">
        <f t="shared" si="93"/>
        <v>1.395957194055907E-2</v>
      </c>
      <c r="AJ209" s="109">
        <f t="shared" si="94"/>
        <v>8.7666942563184721E-4</v>
      </c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</row>
    <row r="210" spans="1:78" ht="24.95" customHeight="1" outlineLevel="1" x14ac:dyDescent="0.25">
      <c r="A210" s="23">
        <v>11</v>
      </c>
      <c r="B210" s="23"/>
      <c r="C210" s="286" t="s">
        <v>1753</v>
      </c>
      <c r="D210" s="494">
        <v>44894</v>
      </c>
      <c r="E210" s="400" t="s">
        <v>480</v>
      </c>
      <c r="F210" s="400" t="s">
        <v>1664</v>
      </c>
      <c r="G210" s="398" t="s">
        <v>1260</v>
      </c>
      <c r="H210" s="33"/>
      <c r="I210" s="33"/>
      <c r="J210" s="629"/>
      <c r="K210" s="353">
        <v>1450000</v>
      </c>
      <c r="L210" s="260"/>
      <c r="M210" s="261"/>
      <c r="N210" s="261"/>
      <c r="O210" s="261"/>
      <c r="P210" s="262"/>
      <c r="Q210" s="262"/>
      <c r="R210" s="261"/>
      <c r="S210" s="261"/>
      <c r="T210" s="261"/>
      <c r="U210" s="340">
        <f t="shared" si="88"/>
        <v>0</v>
      </c>
      <c r="V210" s="95"/>
      <c r="W210" s="28"/>
      <c r="X210" s="28"/>
      <c r="Y210" s="29">
        <f t="shared" si="89"/>
        <v>0</v>
      </c>
      <c r="Z210" s="28"/>
      <c r="AA210" s="28"/>
      <c r="AB210" s="28"/>
      <c r="AC210" s="29">
        <f t="shared" si="90"/>
        <v>0</v>
      </c>
      <c r="AD210" s="28"/>
      <c r="AE210" s="28"/>
      <c r="AF210" s="353">
        <v>1450000</v>
      </c>
      <c r="AG210" s="29">
        <f t="shared" si="91"/>
        <v>1450000</v>
      </c>
      <c r="AH210" s="29">
        <f t="shared" si="92"/>
        <v>1450000</v>
      </c>
      <c r="AI210" s="109">
        <f t="shared" si="93"/>
        <v>1.6193103451048522E-2</v>
      </c>
      <c r="AJ210" s="109">
        <f t="shared" si="94"/>
        <v>1.0169365337329428E-3</v>
      </c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</row>
    <row r="211" spans="1:78" ht="24.95" customHeight="1" outlineLevel="1" x14ac:dyDescent="0.25">
      <c r="A211" s="23">
        <v>12</v>
      </c>
      <c r="B211" s="23"/>
      <c r="C211" s="286" t="s">
        <v>1754</v>
      </c>
      <c r="D211" s="494">
        <v>44887</v>
      </c>
      <c r="E211" s="400" t="s">
        <v>482</v>
      </c>
      <c r="F211" s="400" t="s">
        <v>1664</v>
      </c>
      <c r="G211" s="398" t="s">
        <v>1260</v>
      </c>
      <c r="H211" s="33"/>
      <c r="I211" s="33"/>
      <c r="J211" s="629"/>
      <c r="K211" s="353">
        <v>1643000</v>
      </c>
      <c r="L211" s="260"/>
      <c r="M211" s="261"/>
      <c r="N211" s="261"/>
      <c r="O211" s="261"/>
      <c r="P211" s="262"/>
      <c r="Q211" s="262"/>
      <c r="R211" s="261"/>
      <c r="S211" s="261"/>
      <c r="T211" s="261"/>
      <c r="U211" s="340">
        <f t="shared" si="88"/>
        <v>0</v>
      </c>
      <c r="V211" s="95"/>
      <c r="W211" s="28"/>
      <c r="X211" s="28"/>
      <c r="Y211" s="29">
        <f t="shared" si="89"/>
        <v>0</v>
      </c>
      <c r="Z211" s="28"/>
      <c r="AA211" s="28"/>
      <c r="AB211" s="28"/>
      <c r="AC211" s="29">
        <f t="shared" si="90"/>
        <v>0</v>
      </c>
      <c r="AD211" s="28"/>
      <c r="AE211" s="28"/>
      <c r="AF211" s="353">
        <v>1643000</v>
      </c>
      <c r="AG211" s="29">
        <f t="shared" si="91"/>
        <v>1643000</v>
      </c>
      <c r="AH211" s="29">
        <f t="shared" si="92"/>
        <v>1643000</v>
      </c>
      <c r="AI211" s="109">
        <f t="shared" si="93"/>
        <v>1.8348461358670843E-2</v>
      </c>
      <c r="AJ211" s="109">
        <f t="shared" si="94"/>
        <v>1.1522942930505E-3</v>
      </c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</row>
    <row r="212" spans="1:78" ht="24.95" customHeight="1" outlineLevel="1" x14ac:dyDescent="0.25">
      <c r="A212" s="23">
        <v>13</v>
      </c>
      <c r="B212" s="23"/>
      <c r="C212" s="286" t="s">
        <v>865</v>
      </c>
      <c r="D212" s="494">
        <v>44894</v>
      </c>
      <c r="E212" s="400" t="s">
        <v>472</v>
      </c>
      <c r="F212" s="400" t="s">
        <v>1664</v>
      </c>
      <c r="G212" s="398" t="s">
        <v>1260</v>
      </c>
      <c r="H212" s="33"/>
      <c r="I212" s="33"/>
      <c r="J212" s="629"/>
      <c r="K212" s="353">
        <v>1941000</v>
      </c>
      <c r="L212" s="260"/>
      <c r="M212" s="261"/>
      <c r="N212" s="261"/>
      <c r="O212" s="261"/>
      <c r="P212" s="262"/>
      <c r="Q212" s="262"/>
      <c r="R212" s="261"/>
      <c r="S212" s="261"/>
      <c r="T212" s="261"/>
      <c r="U212" s="340">
        <f t="shared" si="88"/>
        <v>0</v>
      </c>
      <c r="V212" s="95"/>
      <c r="W212" s="28"/>
      <c r="X212" s="28"/>
      <c r="Y212" s="29">
        <f t="shared" si="89"/>
        <v>0</v>
      </c>
      <c r="Z212" s="28"/>
      <c r="AA212" s="28"/>
      <c r="AB212" s="28"/>
      <c r="AC212" s="29">
        <f t="shared" si="90"/>
        <v>0</v>
      </c>
      <c r="AD212" s="28"/>
      <c r="AE212" s="28"/>
      <c r="AF212" s="353">
        <v>1941000</v>
      </c>
      <c r="AG212" s="29">
        <f t="shared" si="91"/>
        <v>1941000</v>
      </c>
      <c r="AH212" s="29">
        <f t="shared" si="92"/>
        <v>1941000</v>
      </c>
      <c r="AI212" s="109">
        <f t="shared" si="93"/>
        <v>2.1676423309300124E-2</v>
      </c>
      <c r="AJ212" s="109">
        <f t="shared" si="94"/>
        <v>1.3612922841211323E-3</v>
      </c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</row>
    <row r="213" spans="1:78" ht="24.95" customHeight="1" outlineLevel="1" x14ac:dyDescent="0.25">
      <c r="A213" s="23">
        <v>14</v>
      </c>
      <c r="B213" s="23"/>
      <c r="C213" s="286" t="s">
        <v>938</v>
      </c>
      <c r="D213" s="494">
        <v>44894</v>
      </c>
      <c r="E213" s="400" t="s">
        <v>484</v>
      </c>
      <c r="F213" s="400" t="s">
        <v>1664</v>
      </c>
      <c r="G213" s="398" t="s">
        <v>1260</v>
      </c>
      <c r="H213" s="33"/>
      <c r="I213" s="33"/>
      <c r="J213" s="629"/>
      <c r="K213" s="353">
        <v>1450000</v>
      </c>
      <c r="L213" s="260"/>
      <c r="M213" s="261"/>
      <c r="N213" s="261"/>
      <c r="O213" s="261"/>
      <c r="P213" s="262"/>
      <c r="Q213" s="262"/>
      <c r="R213" s="261"/>
      <c r="S213" s="261"/>
      <c r="T213" s="261"/>
      <c r="U213" s="340">
        <f t="shared" si="88"/>
        <v>0</v>
      </c>
      <c r="V213" s="95"/>
      <c r="W213" s="28"/>
      <c r="X213" s="28"/>
      <c r="Y213" s="29">
        <f t="shared" si="89"/>
        <v>0</v>
      </c>
      <c r="Z213" s="28"/>
      <c r="AA213" s="28"/>
      <c r="AB213" s="28"/>
      <c r="AC213" s="29">
        <f t="shared" si="90"/>
        <v>0</v>
      </c>
      <c r="AD213" s="28"/>
      <c r="AE213" s="28"/>
      <c r="AF213" s="353">
        <v>1450000</v>
      </c>
      <c r="AG213" s="29">
        <f t="shared" si="91"/>
        <v>1450000</v>
      </c>
      <c r="AH213" s="29">
        <f t="shared" si="92"/>
        <v>1450000</v>
      </c>
      <c r="AI213" s="109">
        <f t="shared" si="93"/>
        <v>1.6193103451048522E-2</v>
      </c>
      <c r="AJ213" s="109">
        <f t="shared" si="94"/>
        <v>1.0169365337329428E-3</v>
      </c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</row>
    <row r="214" spans="1:78" ht="24.95" customHeight="1" outlineLevel="1" x14ac:dyDescent="0.25">
      <c r="A214" s="23">
        <v>15</v>
      </c>
      <c r="B214" s="23"/>
      <c r="C214" s="286" t="s">
        <v>1755</v>
      </c>
      <c r="D214" s="494">
        <v>44881</v>
      </c>
      <c r="E214" s="400" t="s">
        <v>460</v>
      </c>
      <c r="F214" s="400" t="s">
        <v>1664</v>
      </c>
      <c r="G214" s="398" t="s">
        <v>1260</v>
      </c>
      <c r="H214" s="33"/>
      <c r="I214" s="33"/>
      <c r="J214" s="629"/>
      <c r="K214" s="353">
        <v>1700000</v>
      </c>
      <c r="L214" s="260"/>
      <c r="M214" s="261"/>
      <c r="N214" s="261"/>
      <c r="O214" s="261"/>
      <c r="P214" s="262"/>
      <c r="Q214" s="262"/>
      <c r="R214" s="261"/>
      <c r="S214" s="261"/>
      <c r="T214" s="261"/>
      <c r="U214" s="340">
        <f t="shared" si="88"/>
        <v>0</v>
      </c>
      <c r="V214" s="95"/>
      <c r="W214" s="28"/>
      <c r="X214" s="28"/>
      <c r="Y214" s="29">
        <f t="shared" si="89"/>
        <v>0</v>
      </c>
      <c r="Z214" s="28"/>
      <c r="AA214" s="28"/>
      <c r="AB214" s="28"/>
      <c r="AC214" s="29">
        <f t="shared" si="90"/>
        <v>0</v>
      </c>
      <c r="AD214" s="28"/>
      <c r="AE214" s="28"/>
      <c r="AF214" s="353">
        <v>1700000</v>
      </c>
      <c r="AG214" s="29">
        <f t="shared" si="91"/>
        <v>1700000</v>
      </c>
      <c r="AH214" s="29">
        <f t="shared" si="92"/>
        <v>1700000</v>
      </c>
      <c r="AI214" s="109">
        <f t="shared" si="93"/>
        <v>1.8985017839160335E-2</v>
      </c>
      <c r="AJ214" s="109">
        <f t="shared" si="94"/>
        <v>1.1922704188593121E-3</v>
      </c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</row>
    <row r="215" spans="1:78" ht="24.95" customHeight="1" outlineLevel="1" x14ac:dyDescent="0.25">
      <c r="A215" s="23">
        <v>16</v>
      </c>
      <c r="B215" s="23"/>
      <c r="C215" s="286" t="s">
        <v>1756</v>
      </c>
      <c r="D215" s="494">
        <v>44894</v>
      </c>
      <c r="E215" s="400" t="s">
        <v>507</v>
      </c>
      <c r="F215" s="400" t="s">
        <v>1664</v>
      </c>
      <c r="G215" s="398" t="s">
        <v>1260</v>
      </c>
      <c r="H215" s="33"/>
      <c r="I215" s="33"/>
      <c r="J215" s="629"/>
      <c r="K215" s="353">
        <v>2175000</v>
      </c>
      <c r="L215" s="260"/>
      <c r="M215" s="261"/>
      <c r="N215" s="261"/>
      <c r="O215" s="261"/>
      <c r="P215" s="262"/>
      <c r="Q215" s="262"/>
      <c r="R215" s="261"/>
      <c r="S215" s="261"/>
      <c r="T215" s="261"/>
      <c r="U215" s="340">
        <f t="shared" si="88"/>
        <v>0</v>
      </c>
      <c r="V215" s="95"/>
      <c r="W215" s="28"/>
      <c r="X215" s="28"/>
      <c r="Y215" s="29">
        <f t="shared" si="89"/>
        <v>0</v>
      </c>
      <c r="Z215" s="28"/>
      <c r="AA215" s="28"/>
      <c r="AB215" s="28"/>
      <c r="AC215" s="29">
        <f t="shared" si="90"/>
        <v>0</v>
      </c>
      <c r="AD215" s="28"/>
      <c r="AE215" s="28"/>
      <c r="AF215" s="353">
        <v>2175000</v>
      </c>
      <c r="AG215" s="29">
        <f t="shared" si="91"/>
        <v>2175000</v>
      </c>
      <c r="AH215" s="29">
        <f t="shared" si="92"/>
        <v>2175000</v>
      </c>
      <c r="AI215" s="109">
        <f t="shared" si="93"/>
        <v>2.4289655176572784E-2</v>
      </c>
      <c r="AJ215" s="109">
        <f t="shared" si="94"/>
        <v>1.5254048005994142E-3</v>
      </c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</row>
    <row r="216" spans="1:78" ht="24.95" customHeight="1" outlineLevel="1" x14ac:dyDescent="0.25">
      <c r="A216" s="23">
        <v>17</v>
      </c>
      <c r="B216" s="23"/>
      <c r="C216" s="286" t="s">
        <v>1757</v>
      </c>
      <c r="D216" s="494">
        <v>44888</v>
      </c>
      <c r="E216" s="400" t="s">
        <v>501</v>
      </c>
      <c r="F216" s="400" t="s">
        <v>1664</v>
      </c>
      <c r="G216" s="398" t="s">
        <v>1260</v>
      </c>
      <c r="H216" s="33"/>
      <c r="I216" s="33"/>
      <c r="J216" s="629"/>
      <c r="K216" s="353">
        <v>1510000</v>
      </c>
      <c r="L216" s="260"/>
      <c r="M216" s="261"/>
      <c r="N216" s="261"/>
      <c r="O216" s="261"/>
      <c r="P216" s="262"/>
      <c r="Q216" s="262"/>
      <c r="R216" s="261"/>
      <c r="S216" s="261"/>
      <c r="T216" s="261"/>
      <c r="U216" s="340">
        <f t="shared" si="88"/>
        <v>0</v>
      </c>
      <c r="V216" s="95"/>
      <c r="W216" s="28"/>
      <c r="X216" s="28"/>
      <c r="Y216" s="29">
        <f t="shared" si="89"/>
        <v>0</v>
      </c>
      <c r="Z216" s="28"/>
      <c r="AA216" s="28"/>
      <c r="AB216" s="28"/>
      <c r="AC216" s="29">
        <f t="shared" si="90"/>
        <v>0</v>
      </c>
      <c r="AD216" s="28"/>
      <c r="AE216" s="28"/>
      <c r="AF216" s="353">
        <v>1510000</v>
      </c>
      <c r="AG216" s="29">
        <f t="shared" si="91"/>
        <v>1510000</v>
      </c>
      <c r="AH216" s="29">
        <f t="shared" si="92"/>
        <v>1510000</v>
      </c>
      <c r="AI216" s="109">
        <f t="shared" si="93"/>
        <v>1.6863162904195358E-2</v>
      </c>
      <c r="AJ216" s="109">
        <f t="shared" si="94"/>
        <v>1.0590166661632713E-3</v>
      </c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</row>
    <row r="217" spans="1:78" ht="24.95" customHeight="1" outlineLevel="1" x14ac:dyDescent="0.25">
      <c r="A217" s="23">
        <v>18</v>
      </c>
      <c r="B217" s="23"/>
      <c r="C217" s="286" t="s">
        <v>1758</v>
      </c>
      <c r="D217" s="494">
        <v>44894</v>
      </c>
      <c r="E217" s="400" t="s">
        <v>503</v>
      </c>
      <c r="F217" s="400" t="s">
        <v>1664</v>
      </c>
      <c r="G217" s="398" t="s">
        <v>1260</v>
      </c>
      <c r="H217" s="33"/>
      <c r="I217" s="33"/>
      <c r="J217" s="629"/>
      <c r="K217" s="353">
        <v>1762000</v>
      </c>
      <c r="L217" s="260"/>
      <c r="M217" s="261"/>
      <c r="N217" s="261"/>
      <c r="O217" s="261"/>
      <c r="P217" s="262"/>
      <c r="Q217" s="262"/>
      <c r="R217" s="261"/>
      <c r="S217" s="261"/>
      <c r="T217" s="261"/>
      <c r="U217" s="340">
        <f t="shared" si="88"/>
        <v>0</v>
      </c>
      <c r="V217" s="95"/>
      <c r="W217" s="28"/>
      <c r="X217" s="28"/>
      <c r="Y217" s="29">
        <f t="shared" si="89"/>
        <v>0</v>
      </c>
      <c r="Z217" s="28"/>
      <c r="AA217" s="28"/>
      <c r="AB217" s="28"/>
      <c r="AC217" s="29">
        <f t="shared" si="90"/>
        <v>0</v>
      </c>
      <c r="AD217" s="28"/>
      <c r="AE217" s="28"/>
      <c r="AF217" s="353">
        <v>1762000</v>
      </c>
      <c r="AG217" s="29">
        <f t="shared" si="91"/>
        <v>1762000</v>
      </c>
      <c r="AH217" s="29">
        <f t="shared" si="92"/>
        <v>1762000</v>
      </c>
      <c r="AI217" s="109">
        <f t="shared" si="93"/>
        <v>1.9677412607412067E-2</v>
      </c>
      <c r="AJ217" s="109">
        <f t="shared" si="94"/>
        <v>1.2357532223706519E-3</v>
      </c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</row>
    <row r="218" spans="1:78" ht="24.95" customHeight="1" outlineLevel="1" x14ac:dyDescent="0.25">
      <c r="A218" s="23">
        <v>19</v>
      </c>
      <c r="B218" s="23"/>
      <c r="C218" s="286" t="s">
        <v>1759</v>
      </c>
      <c r="D218" s="494">
        <v>44887</v>
      </c>
      <c r="E218" s="400" t="s">
        <v>486</v>
      </c>
      <c r="F218" s="400" t="s">
        <v>1664</v>
      </c>
      <c r="G218" s="398" t="s">
        <v>1260</v>
      </c>
      <c r="H218" s="33"/>
      <c r="I218" s="33"/>
      <c r="J218" s="629"/>
      <c r="K218" s="353">
        <v>1450000</v>
      </c>
      <c r="L218" s="260"/>
      <c r="M218" s="261"/>
      <c r="N218" s="261"/>
      <c r="O218" s="261"/>
      <c r="P218" s="262"/>
      <c r="Q218" s="262"/>
      <c r="R218" s="261"/>
      <c r="S218" s="261"/>
      <c r="T218" s="261"/>
      <c r="U218" s="340">
        <f t="shared" si="88"/>
        <v>0</v>
      </c>
      <c r="V218" s="95"/>
      <c r="W218" s="28"/>
      <c r="X218" s="28"/>
      <c r="Y218" s="29">
        <f t="shared" si="89"/>
        <v>0</v>
      </c>
      <c r="Z218" s="28"/>
      <c r="AA218" s="28"/>
      <c r="AB218" s="28"/>
      <c r="AC218" s="29">
        <f t="shared" si="90"/>
        <v>0</v>
      </c>
      <c r="AD218" s="28"/>
      <c r="AE218" s="28"/>
      <c r="AF218" s="353">
        <v>1450000</v>
      </c>
      <c r="AG218" s="29">
        <f t="shared" si="91"/>
        <v>1450000</v>
      </c>
      <c r="AH218" s="29">
        <f t="shared" si="92"/>
        <v>1450000</v>
      </c>
      <c r="AI218" s="109">
        <f t="shared" si="93"/>
        <v>1.6193103451048522E-2</v>
      </c>
      <c r="AJ218" s="109">
        <f t="shared" si="94"/>
        <v>1.0169365337329428E-3</v>
      </c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</row>
    <row r="219" spans="1:78" ht="24.95" customHeight="1" outlineLevel="1" x14ac:dyDescent="0.25">
      <c r="A219" s="23">
        <v>20</v>
      </c>
      <c r="B219" s="23"/>
      <c r="C219" s="286" t="s">
        <v>937</v>
      </c>
      <c r="D219" s="494">
        <v>44894</v>
      </c>
      <c r="E219" s="400" t="s">
        <v>1056</v>
      </c>
      <c r="F219" s="400" t="s">
        <v>1664</v>
      </c>
      <c r="G219" s="398" t="s">
        <v>1260</v>
      </c>
      <c r="H219" s="33"/>
      <c r="I219" s="33"/>
      <c r="J219" s="629"/>
      <c r="K219" s="353">
        <v>1933000</v>
      </c>
      <c r="L219" s="260"/>
      <c r="M219" s="261"/>
      <c r="N219" s="261"/>
      <c r="O219" s="261"/>
      <c r="P219" s="262"/>
      <c r="Q219" s="262"/>
      <c r="R219" s="261"/>
      <c r="S219" s="261"/>
      <c r="T219" s="261"/>
      <c r="U219" s="340">
        <f t="shared" si="88"/>
        <v>0</v>
      </c>
      <c r="V219" s="95"/>
      <c r="W219" s="28"/>
      <c r="X219" s="28"/>
      <c r="Y219" s="29">
        <f t="shared" si="89"/>
        <v>0</v>
      </c>
      <c r="Z219" s="28"/>
      <c r="AA219" s="28"/>
      <c r="AB219" s="28"/>
      <c r="AC219" s="29">
        <f t="shared" si="90"/>
        <v>0</v>
      </c>
      <c r="AD219" s="28"/>
      <c r="AE219" s="28"/>
      <c r="AF219" s="353">
        <v>1933000</v>
      </c>
      <c r="AG219" s="29">
        <f t="shared" si="91"/>
        <v>1933000</v>
      </c>
      <c r="AH219" s="29">
        <f t="shared" si="92"/>
        <v>1933000</v>
      </c>
      <c r="AI219" s="109">
        <f t="shared" si="93"/>
        <v>2.1587082048880546E-2</v>
      </c>
      <c r="AJ219" s="109">
        <f t="shared" si="94"/>
        <v>1.3556815997970884E-3</v>
      </c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</row>
    <row r="220" spans="1:78" ht="24.95" customHeight="1" outlineLevel="1" x14ac:dyDescent="0.25">
      <c r="A220" s="23">
        <v>21</v>
      </c>
      <c r="B220" s="23"/>
      <c r="C220" s="286" t="s">
        <v>1760</v>
      </c>
      <c r="D220" s="494">
        <v>44887</v>
      </c>
      <c r="E220" s="400" t="s">
        <v>490</v>
      </c>
      <c r="F220" s="400" t="s">
        <v>1664</v>
      </c>
      <c r="G220" s="398" t="s">
        <v>1260</v>
      </c>
      <c r="H220" s="33"/>
      <c r="I220" s="33"/>
      <c r="J220" s="629"/>
      <c r="K220" s="353">
        <v>1450000</v>
      </c>
      <c r="L220" s="260"/>
      <c r="M220" s="261"/>
      <c r="N220" s="261"/>
      <c r="O220" s="261"/>
      <c r="P220" s="262"/>
      <c r="Q220" s="262"/>
      <c r="R220" s="261"/>
      <c r="S220" s="261"/>
      <c r="T220" s="261"/>
      <c r="U220" s="340">
        <f t="shared" si="88"/>
        <v>0</v>
      </c>
      <c r="V220" s="95"/>
      <c r="W220" s="28"/>
      <c r="X220" s="28"/>
      <c r="Y220" s="29">
        <f t="shared" si="89"/>
        <v>0</v>
      </c>
      <c r="Z220" s="28"/>
      <c r="AA220" s="28"/>
      <c r="AB220" s="28"/>
      <c r="AC220" s="29">
        <f t="shared" si="90"/>
        <v>0</v>
      </c>
      <c r="AD220" s="28"/>
      <c r="AE220" s="28"/>
      <c r="AF220" s="353">
        <v>1450000</v>
      </c>
      <c r="AG220" s="29">
        <f t="shared" si="91"/>
        <v>1450000</v>
      </c>
      <c r="AH220" s="29">
        <f t="shared" si="92"/>
        <v>1450000</v>
      </c>
      <c r="AI220" s="109">
        <f t="shared" si="93"/>
        <v>1.6193103451048522E-2</v>
      </c>
      <c r="AJ220" s="109">
        <f t="shared" si="94"/>
        <v>1.0169365337329428E-3</v>
      </c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</row>
    <row r="221" spans="1:78" ht="24.95" customHeight="1" outlineLevel="1" x14ac:dyDescent="0.25">
      <c r="A221" s="23">
        <v>22</v>
      </c>
      <c r="B221" s="23"/>
      <c r="C221" s="286" t="s">
        <v>1761</v>
      </c>
      <c r="D221" s="494">
        <v>44888</v>
      </c>
      <c r="E221" s="400" t="s">
        <v>492</v>
      </c>
      <c r="F221" s="400" t="s">
        <v>1664</v>
      </c>
      <c r="G221" s="398" t="s">
        <v>1260</v>
      </c>
      <c r="H221" s="33"/>
      <c r="I221" s="33"/>
      <c r="J221" s="629"/>
      <c r="K221" s="353">
        <v>1353000</v>
      </c>
      <c r="L221" s="260"/>
      <c r="M221" s="261"/>
      <c r="N221" s="261"/>
      <c r="O221" s="261"/>
      <c r="P221" s="262"/>
      <c r="Q221" s="262"/>
      <c r="R221" s="261"/>
      <c r="S221" s="261"/>
      <c r="T221" s="261"/>
      <c r="U221" s="340">
        <f t="shared" si="88"/>
        <v>0</v>
      </c>
      <c r="V221" s="95"/>
      <c r="W221" s="28"/>
      <c r="X221" s="28"/>
      <c r="Y221" s="29">
        <f t="shared" si="89"/>
        <v>0</v>
      </c>
      <c r="Z221" s="28"/>
      <c r="AA221" s="28"/>
      <c r="AB221" s="28"/>
      <c r="AC221" s="29">
        <f t="shared" si="90"/>
        <v>0</v>
      </c>
      <c r="AD221" s="28"/>
      <c r="AE221" s="28"/>
      <c r="AF221" s="353">
        <v>1353000</v>
      </c>
      <c r="AG221" s="29">
        <f t="shared" si="91"/>
        <v>1353000</v>
      </c>
      <c r="AH221" s="29">
        <f t="shared" si="92"/>
        <v>1353000</v>
      </c>
      <c r="AI221" s="109">
        <f t="shared" si="93"/>
        <v>1.5109840668461138E-2</v>
      </c>
      <c r="AJ221" s="109">
        <f t="shared" si="94"/>
        <v>9.4890698630391138E-4</v>
      </c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</row>
    <row r="222" spans="1:78" ht="24.95" customHeight="1" outlineLevel="1" x14ac:dyDescent="0.25">
      <c r="A222" s="23">
        <v>23</v>
      </c>
      <c r="B222" s="23"/>
      <c r="C222" s="286" t="s">
        <v>1762</v>
      </c>
      <c r="D222" s="494">
        <v>44883</v>
      </c>
      <c r="E222" s="400" t="s">
        <v>476</v>
      </c>
      <c r="F222" s="400" t="s">
        <v>1664</v>
      </c>
      <c r="G222" s="398" t="s">
        <v>1260</v>
      </c>
      <c r="H222" s="33"/>
      <c r="I222" s="33"/>
      <c r="J222" s="629"/>
      <c r="K222" s="353">
        <v>1933000</v>
      </c>
      <c r="L222" s="260"/>
      <c r="M222" s="261"/>
      <c r="N222" s="261"/>
      <c r="O222" s="261"/>
      <c r="P222" s="262"/>
      <c r="Q222" s="262"/>
      <c r="R222" s="261"/>
      <c r="S222" s="261"/>
      <c r="T222" s="261"/>
      <c r="U222" s="340">
        <f t="shared" si="88"/>
        <v>0</v>
      </c>
      <c r="V222" s="95"/>
      <c r="W222" s="28"/>
      <c r="X222" s="28"/>
      <c r="Y222" s="29">
        <f t="shared" si="89"/>
        <v>0</v>
      </c>
      <c r="Z222" s="28"/>
      <c r="AA222" s="28"/>
      <c r="AB222" s="28"/>
      <c r="AC222" s="29">
        <f t="shared" si="90"/>
        <v>0</v>
      </c>
      <c r="AD222" s="28"/>
      <c r="AE222" s="28"/>
      <c r="AF222" s="353">
        <v>1933000</v>
      </c>
      <c r="AG222" s="29">
        <f t="shared" si="91"/>
        <v>1933000</v>
      </c>
      <c r="AH222" s="29">
        <f t="shared" si="92"/>
        <v>1933000</v>
      </c>
      <c r="AI222" s="109">
        <f t="shared" si="93"/>
        <v>2.1587082048880546E-2</v>
      </c>
      <c r="AJ222" s="109">
        <f t="shared" si="94"/>
        <v>1.3556815997970884E-3</v>
      </c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</row>
    <row r="223" spans="1:78" ht="24.95" customHeight="1" outlineLevel="1" x14ac:dyDescent="0.25">
      <c r="A223" s="23">
        <v>24</v>
      </c>
      <c r="B223" s="23"/>
      <c r="C223" s="286" t="s">
        <v>1122</v>
      </c>
      <c r="D223" s="494">
        <v>44887</v>
      </c>
      <c r="E223" s="400" t="s">
        <v>455</v>
      </c>
      <c r="F223" s="400" t="s">
        <v>1664</v>
      </c>
      <c r="G223" s="398" t="s">
        <v>1260</v>
      </c>
      <c r="H223" s="33"/>
      <c r="I223" s="33"/>
      <c r="J223" s="629"/>
      <c r="K223" s="353">
        <v>1353000</v>
      </c>
      <c r="L223" s="260"/>
      <c r="M223" s="261"/>
      <c r="N223" s="261"/>
      <c r="O223" s="261"/>
      <c r="P223" s="262"/>
      <c r="Q223" s="262"/>
      <c r="R223" s="261"/>
      <c r="S223" s="261"/>
      <c r="T223" s="261"/>
      <c r="U223" s="340">
        <f t="shared" si="88"/>
        <v>0</v>
      </c>
      <c r="V223" s="95"/>
      <c r="W223" s="28"/>
      <c r="X223" s="28"/>
      <c r="Y223" s="29">
        <f t="shared" si="89"/>
        <v>0</v>
      </c>
      <c r="Z223" s="28"/>
      <c r="AA223" s="28"/>
      <c r="AB223" s="28"/>
      <c r="AC223" s="29">
        <f t="shared" si="90"/>
        <v>0</v>
      </c>
      <c r="AD223" s="28"/>
      <c r="AE223" s="28"/>
      <c r="AF223" s="353">
        <v>1353000</v>
      </c>
      <c r="AG223" s="29">
        <f t="shared" si="91"/>
        <v>1353000</v>
      </c>
      <c r="AH223" s="29">
        <f t="shared" si="92"/>
        <v>1353000</v>
      </c>
      <c r="AI223" s="109">
        <f t="shared" si="93"/>
        <v>1.5109840668461138E-2</v>
      </c>
      <c r="AJ223" s="109">
        <f t="shared" si="94"/>
        <v>9.4890698630391138E-4</v>
      </c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</row>
    <row r="224" spans="1:78" ht="24.95" customHeight="1" outlineLevel="1" x14ac:dyDescent="0.25">
      <c r="A224" s="23">
        <v>25</v>
      </c>
      <c r="B224" s="23"/>
      <c r="C224" s="286" t="s">
        <v>857</v>
      </c>
      <c r="D224" s="494">
        <v>44883</v>
      </c>
      <c r="E224" s="400" t="s">
        <v>1763</v>
      </c>
      <c r="F224" s="400" t="s">
        <v>1664</v>
      </c>
      <c r="G224" s="398" t="s">
        <v>1260</v>
      </c>
      <c r="H224" s="33"/>
      <c r="I224" s="33"/>
      <c r="J224" s="629"/>
      <c r="K224" s="353">
        <v>1933000</v>
      </c>
      <c r="L224" s="260"/>
      <c r="M224" s="261"/>
      <c r="N224" s="261"/>
      <c r="O224" s="261"/>
      <c r="P224" s="262"/>
      <c r="Q224" s="262"/>
      <c r="R224" s="261"/>
      <c r="S224" s="261"/>
      <c r="T224" s="261"/>
      <c r="U224" s="340">
        <f t="shared" si="88"/>
        <v>0</v>
      </c>
      <c r="V224" s="95"/>
      <c r="W224" s="28"/>
      <c r="X224" s="28"/>
      <c r="Y224" s="29">
        <f t="shared" si="89"/>
        <v>0</v>
      </c>
      <c r="Z224" s="28"/>
      <c r="AA224" s="28"/>
      <c r="AB224" s="28"/>
      <c r="AC224" s="29">
        <f t="shared" si="90"/>
        <v>0</v>
      </c>
      <c r="AD224" s="28"/>
      <c r="AE224" s="28"/>
      <c r="AF224" s="353">
        <v>1933000</v>
      </c>
      <c r="AG224" s="29">
        <f t="shared" si="91"/>
        <v>1933000</v>
      </c>
      <c r="AH224" s="29">
        <f t="shared" si="92"/>
        <v>1933000</v>
      </c>
      <c r="AI224" s="109">
        <f t="shared" si="93"/>
        <v>2.1587082048880546E-2</v>
      </c>
      <c r="AJ224" s="109">
        <f t="shared" si="94"/>
        <v>1.3556815997970884E-3</v>
      </c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</row>
    <row r="225" spans="1:78" ht="24.95" customHeight="1" outlineLevel="1" x14ac:dyDescent="0.25">
      <c r="A225" s="23">
        <v>26</v>
      </c>
      <c r="B225" s="23"/>
      <c r="C225" s="286" t="s">
        <v>1764</v>
      </c>
      <c r="D225" s="494">
        <v>44881</v>
      </c>
      <c r="E225" s="400" t="s">
        <v>513</v>
      </c>
      <c r="F225" s="400" t="s">
        <v>1664</v>
      </c>
      <c r="G225" s="398" t="s">
        <v>1260</v>
      </c>
      <c r="H225" s="33"/>
      <c r="I225" s="33"/>
      <c r="J225" s="629"/>
      <c r="K225" s="353">
        <v>1450000</v>
      </c>
      <c r="L225" s="260"/>
      <c r="M225" s="261"/>
      <c r="N225" s="261"/>
      <c r="O225" s="261"/>
      <c r="P225" s="262"/>
      <c r="Q225" s="262"/>
      <c r="R225" s="261"/>
      <c r="S225" s="261"/>
      <c r="T225" s="261"/>
      <c r="U225" s="340">
        <f t="shared" si="88"/>
        <v>0</v>
      </c>
      <c r="V225" s="95"/>
      <c r="W225" s="28"/>
      <c r="X225" s="28"/>
      <c r="Y225" s="29">
        <f t="shared" si="89"/>
        <v>0</v>
      </c>
      <c r="Z225" s="28"/>
      <c r="AA225" s="28"/>
      <c r="AB225" s="28"/>
      <c r="AC225" s="29">
        <f t="shared" si="90"/>
        <v>0</v>
      </c>
      <c r="AD225" s="28"/>
      <c r="AE225" s="28"/>
      <c r="AF225" s="353">
        <v>1450000</v>
      </c>
      <c r="AG225" s="29">
        <f t="shared" si="91"/>
        <v>1450000</v>
      </c>
      <c r="AH225" s="29">
        <f t="shared" si="92"/>
        <v>1450000</v>
      </c>
      <c r="AI225" s="109">
        <f t="shared" si="93"/>
        <v>1.6193103451048522E-2</v>
      </c>
      <c r="AJ225" s="109">
        <f t="shared" si="94"/>
        <v>1.0169365337329428E-3</v>
      </c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</row>
    <row r="226" spans="1:78" ht="24.95" customHeight="1" outlineLevel="1" x14ac:dyDescent="0.25">
      <c r="A226" s="23">
        <v>27</v>
      </c>
      <c r="B226" s="23"/>
      <c r="C226" s="286" t="s">
        <v>1765</v>
      </c>
      <c r="D226" s="494">
        <v>44883</v>
      </c>
      <c r="E226" s="400" t="s">
        <v>509</v>
      </c>
      <c r="F226" s="400" t="s">
        <v>1664</v>
      </c>
      <c r="G226" s="398" t="s">
        <v>1260</v>
      </c>
      <c r="H226" s="33"/>
      <c r="I226" s="33"/>
      <c r="J226" s="629"/>
      <c r="K226" s="353">
        <v>1933000</v>
      </c>
      <c r="L226" s="260"/>
      <c r="M226" s="261"/>
      <c r="N226" s="261"/>
      <c r="O226" s="261"/>
      <c r="P226" s="262"/>
      <c r="Q226" s="262"/>
      <c r="R226" s="261"/>
      <c r="S226" s="261"/>
      <c r="T226" s="261"/>
      <c r="U226" s="340">
        <f t="shared" si="88"/>
        <v>0</v>
      </c>
      <c r="V226" s="95"/>
      <c r="W226" s="28"/>
      <c r="X226" s="28"/>
      <c r="Y226" s="29">
        <f t="shared" si="89"/>
        <v>0</v>
      </c>
      <c r="Z226" s="28"/>
      <c r="AA226" s="28"/>
      <c r="AB226" s="28"/>
      <c r="AC226" s="29">
        <f t="shared" si="90"/>
        <v>0</v>
      </c>
      <c r="AD226" s="28"/>
      <c r="AE226" s="28"/>
      <c r="AF226" s="353">
        <v>1933000</v>
      </c>
      <c r="AG226" s="29">
        <f t="shared" si="91"/>
        <v>1933000</v>
      </c>
      <c r="AH226" s="29">
        <f t="shared" si="92"/>
        <v>1933000</v>
      </c>
      <c r="AI226" s="109">
        <f t="shared" si="93"/>
        <v>2.1587082048880546E-2</v>
      </c>
      <c r="AJ226" s="109">
        <f t="shared" si="94"/>
        <v>1.3556815997970884E-3</v>
      </c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</row>
    <row r="227" spans="1:78" ht="24.95" customHeight="1" outlineLevel="1" x14ac:dyDescent="0.25">
      <c r="A227" s="23">
        <v>28</v>
      </c>
      <c r="B227" s="23"/>
      <c r="C227" s="286" t="s">
        <v>1766</v>
      </c>
      <c r="D227" s="494">
        <v>44888</v>
      </c>
      <c r="E227" s="400" t="s">
        <v>497</v>
      </c>
      <c r="F227" s="400" t="s">
        <v>1664</v>
      </c>
      <c r="G227" s="398" t="s">
        <v>1260</v>
      </c>
      <c r="H227" s="33"/>
      <c r="I227" s="33"/>
      <c r="J227" s="629"/>
      <c r="K227" s="353">
        <v>1450000</v>
      </c>
      <c r="L227" s="260"/>
      <c r="M227" s="261"/>
      <c r="N227" s="261"/>
      <c r="O227" s="261"/>
      <c r="P227" s="262"/>
      <c r="Q227" s="262"/>
      <c r="R227" s="261"/>
      <c r="S227" s="261"/>
      <c r="T227" s="261"/>
      <c r="U227" s="340">
        <f t="shared" si="88"/>
        <v>0</v>
      </c>
      <c r="V227" s="95"/>
      <c r="W227" s="28"/>
      <c r="X227" s="28"/>
      <c r="Y227" s="29">
        <f t="shared" si="89"/>
        <v>0</v>
      </c>
      <c r="Z227" s="28"/>
      <c r="AA227" s="28"/>
      <c r="AB227" s="28"/>
      <c r="AC227" s="29">
        <f t="shared" si="90"/>
        <v>0</v>
      </c>
      <c r="AD227" s="28"/>
      <c r="AE227" s="28"/>
      <c r="AF227" s="353">
        <v>1450000</v>
      </c>
      <c r="AG227" s="29">
        <f t="shared" si="91"/>
        <v>1450000</v>
      </c>
      <c r="AH227" s="29">
        <f t="shared" si="92"/>
        <v>1450000</v>
      </c>
      <c r="AI227" s="109">
        <f t="shared" si="93"/>
        <v>1.6193103451048522E-2</v>
      </c>
      <c r="AJ227" s="109">
        <f t="shared" si="94"/>
        <v>1.0169365337329428E-3</v>
      </c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</row>
    <row r="228" spans="1:78" ht="24.95" customHeight="1" outlineLevel="1" x14ac:dyDescent="0.25">
      <c r="A228" s="23">
        <v>29</v>
      </c>
      <c r="B228" s="23"/>
      <c r="C228" s="286" t="s">
        <v>163</v>
      </c>
      <c r="D228" s="494">
        <v>44894</v>
      </c>
      <c r="E228" s="400" t="s">
        <v>499</v>
      </c>
      <c r="F228" s="400" t="s">
        <v>1664</v>
      </c>
      <c r="G228" s="398" t="s">
        <v>1260</v>
      </c>
      <c r="H228" s="33"/>
      <c r="I228" s="33"/>
      <c r="J228" s="629"/>
      <c r="K228" s="353">
        <v>1547000</v>
      </c>
      <c r="L228" s="260"/>
      <c r="M228" s="261"/>
      <c r="N228" s="261"/>
      <c r="O228" s="261"/>
      <c r="P228" s="262"/>
      <c r="Q228" s="262"/>
      <c r="R228" s="261"/>
      <c r="S228" s="261"/>
      <c r="T228" s="261"/>
      <c r="U228" s="340">
        <f t="shared" si="88"/>
        <v>0</v>
      </c>
      <c r="V228" s="95"/>
      <c r="W228" s="28"/>
      <c r="X228" s="28"/>
      <c r="Y228" s="29">
        <f t="shared" si="89"/>
        <v>0</v>
      </c>
      <c r="Z228" s="28"/>
      <c r="AA228" s="28"/>
      <c r="AB228" s="28"/>
      <c r="AC228" s="29">
        <f t="shared" si="90"/>
        <v>0</v>
      </c>
      <c r="AD228" s="28"/>
      <c r="AE228" s="28"/>
      <c r="AF228" s="353">
        <v>1547000</v>
      </c>
      <c r="AG228" s="29">
        <f t="shared" si="91"/>
        <v>1547000</v>
      </c>
      <c r="AH228" s="29">
        <f t="shared" si="92"/>
        <v>1547000</v>
      </c>
      <c r="AI228" s="109">
        <f t="shared" si="93"/>
        <v>1.7276366233635907E-2</v>
      </c>
      <c r="AJ228" s="109">
        <f t="shared" si="94"/>
        <v>1.084966081161974E-3</v>
      </c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</row>
    <row r="229" spans="1:78" ht="24.95" customHeight="1" outlineLevel="1" x14ac:dyDescent="0.25">
      <c r="A229" s="23">
        <v>30</v>
      </c>
      <c r="B229" s="23"/>
      <c r="C229" s="286" t="s">
        <v>1767</v>
      </c>
      <c r="D229" s="494">
        <v>44888</v>
      </c>
      <c r="E229" s="400" t="s">
        <v>515</v>
      </c>
      <c r="F229" s="400" t="s">
        <v>1664</v>
      </c>
      <c r="G229" s="398" t="s">
        <v>1260</v>
      </c>
      <c r="H229" s="33"/>
      <c r="I229" s="33"/>
      <c r="J229" s="629"/>
      <c r="K229" s="342">
        <v>2175000</v>
      </c>
      <c r="L229" s="260"/>
      <c r="M229" s="261"/>
      <c r="N229" s="261"/>
      <c r="O229" s="261"/>
      <c r="P229" s="262"/>
      <c r="Q229" s="262"/>
      <c r="R229" s="261"/>
      <c r="S229" s="261"/>
      <c r="T229" s="261"/>
      <c r="U229" s="340">
        <f t="shared" si="88"/>
        <v>0</v>
      </c>
      <c r="V229" s="95"/>
      <c r="W229" s="28"/>
      <c r="X229" s="28"/>
      <c r="Y229" s="29">
        <f t="shared" si="89"/>
        <v>0</v>
      </c>
      <c r="Z229" s="28"/>
      <c r="AA229" s="28"/>
      <c r="AB229" s="28"/>
      <c r="AC229" s="29">
        <f t="shared" si="90"/>
        <v>0</v>
      </c>
      <c r="AD229" s="28"/>
      <c r="AE229" s="28"/>
      <c r="AF229" s="342">
        <v>2175000</v>
      </c>
      <c r="AG229" s="29">
        <f t="shared" si="91"/>
        <v>2175000</v>
      </c>
      <c r="AH229" s="29">
        <f t="shared" si="92"/>
        <v>2175000</v>
      </c>
      <c r="AI229" s="109">
        <f t="shared" si="93"/>
        <v>2.4289655176572784E-2</v>
      </c>
      <c r="AJ229" s="109">
        <f t="shared" si="94"/>
        <v>1.5254048005994142E-3</v>
      </c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</row>
    <row r="230" spans="1:78" ht="24.95" customHeight="1" outlineLevel="1" x14ac:dyDescent="0.25">
      <c r="A230" s="23">
        <v>31</v>
      </c>
      <c r="B230" s="23"/>
      <c r="C230" s="286" t="s">
        <v>1768</v>
      </c>
      <c r="D230" s="494">
        <v>44888</v>
      </c>
      <c r="E230" s="400" t="s">
        <v>511</v>
      </c>
      <c r="F230" s="400" t="s">
        <v>1664</v>
      </c>
      <c r="G230" s="398" t="s">
        <v>1260</v>
      </c>
      <c r="H230" s="33"/>
      <c r="I230" s="33"/>
      <c r="J230" s="629"/>
      <c r="K230" s="342">
        <v>2157000</v>
      </c>
      <c r="L230" s="260"/>
      <c r="M230" s="261"/>
      <c r="N230" s="261"/>
      <c r="O230" s="261"/>
      <c r="P230" s="262"/>
      <c r="Q230" s="262"/>
      <c r="R230" s="261"/>
      <c r="S230" s="261"/>
      <c r="T230" s="261"/>
      <c r="U230" s="340">
        <f t="shared" si="88"/>
        <v>0</v>
      </c>
      <c r="V230" s="95"/>
      <c r="W230" s="28"/>
      <c r="X230" s="28"/>
      <c r="Y230" s="29">
        <f t="shared" si="89"/>
        <v>0</v>
      </c>
      <c r="Z230" s="28"/>
      <c r="AA230" s="28"/>
      <c r="AB230" s="28"/>
      <c r="AC230" s="29">
        <f t="shared" si="90"/>
        <v>0</v>
      </c>
      <c r="AD230" s="28"/>
      <c r="AE230" s="28"/>
      <c r="AF230" s="342">
        <v>2157000</v>
      </c>
      <c r="AG230" s="29">
        <f t="shared" si="91"/>
        <v>2157000</v>
      </c>
      <c r="AH230" s="29">
        <f t="shared" si="92"/>
        <v>2157000</v>
      </c>
      <c r="AI230" s="109">
        <f t="shared" si="93"/>
        <v>2.4088637340628733E-2</v>
      </c>
      <c r="AJ230" s="109">
        <f t="shared" si="94"/>
        <v>1.5127807608703156E-3</v>
      </c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</row>
    <row r="231" spans="1:78" ht="24.95" customHeight="1" outlineLevel="1" x14ac:dyDescent="0.25">
      <c r="A231" s="23">
        <v>32</v>
      </c>
      <c r="B231" s="23"/>
      <c r="C231" s="286" t="s">
        <v>1125</v>
      </c>
      <c r="D231" s="494">
        <v>44887</v>
      </c>
      <c r="E231" s="400" t="s">
        <v>1076</v>
      </c>
      <c r="F231" s="400" t="s">
        <v>1664</v>
      </c>
      <c r="G231" s="398" t="s">
        <v>1260</v>
      </c>
      <c r="H231" s="33"/>
      <c r="I231" s="33"/>
      <c r="J231" s="629"/>
      <c r="K231" s="342">
        <v>2175000</v>
      </c>
      <c r="L231" s="260"/>
      <c r="M231" s="261"/>
      <c r="N231" s="261"/>
      <c r="O231" s="261"/>
      <c r="P231" s="262"/>
      <c r="Q231" s="262"/>
      <c r="R231" s="261"/>
      <c r="S231" s="261"/>
      <c r="T231" s="261"/>
      <c r="U231" s="340">
        <f t="shared" si="88"/>
        <v>0</v>
      </c>
      <c r="V231" s="95"/>
      <c r="W231" s="28"/>
      <c r="X231" s="28"/>
      <c r="Y231" s="29">
        <f t="shared" si="89"/>
        <v>0</v>
      </c>
      <c r="Z231" s="28"/>
      <c r="AA231" s="28"/>
      <c r="AB231" s="28"/>
      <c r="AC231" s="29">
        <f t="shared" si="90"/>
        <v>0</v>
      </c>
      <c r="AD231" s="28"/>
      <c r="AE231" s="28"/>
      <c r="AF231" s="342">
        <v>2175000</v>
      </c>
      <c r="AG231" s="29">
        <f t="shared" si="91"/>
        <v>2175000</v>
      </c>
      <c r="AH231" s="29">
        <f t="shared" si="92"/>
        <v>2175000</v>
      </c>
      <c r="AI231" s="109">
        <f t="shared" si="93"/>
        <v>2.4289655176572784E-2</v>
      </c>
      <c r="AJ231" s="109">
        <f t="shared" si="94"/>
        <v>1.5254048005994142E-3</v>
      </c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</row>
    <row r="232" spans="1:78" ht="24.95" customHeight="1" outlineLevel="1" x14ac:dyDescent="0.25">
      <c r="A232" s="23">
        <v>33</v>
      </c>
      <c r="B232" s="23"/>
      <c r="C232" s="286" t="s">
        <v>1769</v>
      </c>
      <c r="D232" s="494">
        <v>44883</v>
      </c>
      <c r="E232" s="400" t="s">
        <v>457</v>
      </c>
      <c r="F232" s="400" t="s">
        <v>1664</v>
      </c>
      <c r="G232" s="398" t="s">
        <v>1260</v>
      </c>
      <c r="H232" s="33"/>
      <c r="I232" s="33"/>
      <c r="J232" s="629"/>
      <c r="K232" s="342">
        <v>1762000</v>
      </c>
      <c r="L232" s="260"/>
      <c r="M232" s="261"/>
      <c r="N232" s="261"/>
      <c r="O232" s="261"/>
      <c r="P232" s="262"/>
      <c r="Q232" s="262"/>
      <c r="R232" s="261"/>
      <c r="S232" s="261"/>
      <c r="T232" s="261"/>
      <c r="U232" s="340">
        <f t="shared" si="88"/>
        <v>0</v>
      </c>
      <c r="V232" s="95"/>
      <c r="W232" s="28"/>
      <c r="X232" s="28"/>
      <c r="Y232" s="29">
        <f t="shared" si="89"/>
        <v>0</v>
      </c>
      <c r="Z232" s="28"/>
      <c r="AA232" s="28"/>
      <c r="AB232" s="28"/>
      <c r="AC232" s="29">
        <f t="shared" si="90"/>
        <v>0</v>
      </c>
      <c r="AD232" s="28"/>
      <c r="AE232" s="28"/>
      <c r="AF232" s="342">
        <v>1762000</v>
      </c>
      <c r="AG232" s="29">
        <f t="shared" si="91"/>
        <v>1762000</v>
      </c>
      <c r="AH232" s="29">
        <f t="shared" si="92"/>
        <v>1762000</v>
      </c>
      <c r="AI232" s="109">
        <f t="shared" si="93"/>
        <v>1.9677412607412067E-2</v>
      </c>
      <c r="AJ232" s="109">
        <f t="shared" si="94"/>
        <v>1.2357532223706519E-3</v>
      </c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</row>
    <row r="233" spans="1:78" ht="24.95" customHeight="1" outlineLevel="1" x14ac:dyDescent="0.25">
      <c r="A233" s="23">
        <v>34</v>
      </c>
      <c r="B233" s="23"/>
      <c r="C233" s="286" t="s">
        <v>860</v>
      </c>
      <c r="D233" s="494">
        <v>44876</v>
      </c>
      <c r="E233" s="400" t="s">
        <v>1039</v>
      </c>
      <c r="F233" s="400" t="s">
        <v>1664</v>
      </c>
      <c r="G233" s="398" t="s">
        <v>1260</v>
      </c>
      <c r="H233" s="33"/>
      <c r="I233" s="33"/>
      <c r="J233" s="664"/>
      <c r="K233" s="342">
        <v>1933000</v>
      </c>
      <c r="L233" s="260"/>
      <c r="M233" s="261"/>
      <c r="N233" s="261"/>
      <c r="O233" s="261"/>
      <c r="P233" s="262"/>
      <c r="Q233" s="262"/>
      <c r="R233" s="261"/>
      <c r="S233" s="261"/>
      <c r="T233" s="261"/>
      <c r="U233" s="340">
        <f t="shared" si="88"/>
        <v>0</v>
      </c>
      <c r="V233" s="95"/>
      <c r="W233" s="28"/>
      <c r="X233" s="28"/>
      <c r="Y233" s="29">
        <f t="shared" si="89"/>
        <v>0</v>
      </c>
      <c r="Z233" s="28"/>
      <c r="AA233" s="28"/>
      <c r="AB233" s="28"/>
      <c r="AC233" s="29">
        <f t="shared" si="90"/>
        <v>0</v>
      </c>
      <c r="AD233" s="28"/>
      <c r="AE233" s="28">
        <v>1933000</v>
      </c>
      <c r="AF233" s="28"/>
      <c r="AG233" s="29">
        <f t="shared" si="91"/>
        <v>1933000</v>
      </c>
      <c r="AH233" s="29">
        <f t="shared" si="92"/>
        <v>1933000</v>
      </c>
      <c r="AI233" s="109">
        <f t="shared" si="93"/>
        <v>2.1587082048880546E-2</v>
      </c>
      <c r="AJ233" s="109">
        <f t="shared" si="94"/>
        <v>1.3556815997970884E-3</v>
      </c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</row>
    <row r="234" spans="1:78" s="233" customFormat="1" x14ac:dyDescent="0.25">
      <c r="A234" s="577" t="s">
        <v>63</v>
      </c>
      <c r="B234" s="577"/>
      <c r="C234" s="577"/>
      <c r="D234" s="577"/>
      <c r="E234" s="577"/>
      <c r="F234" s="577"/>
      <c r="G234" s="577"/>
      <c r="H234" s="577"/>
      <c r="I234" s="577"/>
      <c r="J234" s="222">
        <f>+J199</f>
        <v>89544293</v>
      </c>
      <c r="K234" s="222">
        <f>SUM(K200:K233)</f>
        <v>89235324</v>
      </c>
      <c r="L234" s="530"/>
      <c r="M234" s="231">
        <f>SUM(M200:M201)</f>
        <v>0</v>
      </c>
      <c r="N234" s="231">
        <f>SUM(N200:N201)</f>
        <v>0</v>
      </c>
      <c r="O234" s="231">
        <f>SUM(O200:O201)</f>
        <v>0</v>
      </c>
      <c r="P234" s="249"/>
      <c r="Q234" s="539"/>
      <c r="R234" s="231">
        <f t="shared" ref="R234:AB234" si="95">SUM(R200:R201)</f>
        <v>1381796</v>
      </c>
      <c r="S234" s="231">
        <f t="shared" si="95"/>
        <v>1479959</v>
      </c>
      <c r="T234" s="231">
        <f t="shared" si="95"/>
        <v>3345916</v>
      </c>
      <c r="U234" s="231">
        <f>SUM(U200:U233)</f>
        <v>6207671</v>
      </c>
      <c r="V234" s="222">
        <f t="shared" si="95"/>
        <v>2403542</v>
      </c>
      <c r="W234" s="222">
        <f t="shared" si="95"/>
        <v>2104865</v>
      </c>
      <c r="X234" s="222">
        <f t="shared" si="95"/>
        <v>1200393</v>
      </c>
      <c r="Y234" s="222">
        <f>SUM(Y200:Y233)</f>
        <v>5708800</v>
      </c>
      <c r="Z234" s="222">
        <f t="shared" si="95"/>
        <v>1817817</v>
      </c>
      <c r="AA234" s="222">
        <f t="shared" si="95"/>
        <v>3297414</v>
      </c>
      <c r="AB234" s="222">
        <f t="shared" si="95"/>
        <v>2515916</v>
      </c>
      <c r="AC234" s="222">
        <f t="shared" ref="AC234:AH234" si="96">SUM(AC200:AC233)</f>
        <v>7631147</v>
      </c>
      <c r="AD234" s="222">
        <f t="shared" si="96"/>
        <v>1461455</v>
      </c>
      <c r="AE234" s="222">
        <f t="shared" si="96"/>
        <v>4807011</v>
      </c>
      <c r="AF234" s="222">
        <f t="shared" si="96"/>
        <v>63419228</v>
      </c>
      <c r="AG234" s="222">
        <f t="shared" si="96"/>
        <v>69687694</v>
      </c>
      <c r="AH234" s="222">
        <f t="shared" si="96"/>
        <v>89235312</v>
      </c>
      <c r="AI234" s="230">
        <f>IF(ISERROR(AH234/J234),0,AH234/J234)</f>
        <v>0.99654940600178732</v>
      </c>
      <c r="AJ234" s="230">
        <f>IF(ISERROR(AH234/$AH$389),0,AH234/$AH$389)</f>
        <v>6.2583895773694942E-2</v>
      </c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232"/>
      <c r="BB234" s="232"/>
      <c r="BC234" s="232"/>
      <c r="BD234" s="232"/>
      <c r="BE234" s="232"/>
      <c r="BF234" s="232"/>
      <c r="BG234" s="232"/>
      <c r="BH234" s="232"/>
      <c r="BI234" s="232"/>
      <c r="BJ234" s="232"/>
      <c r="BK234" s="232"/>
      <c r="BL234" s="232"/>
      <c r="BM234" s="232"/>
      <c r="BN234" s="232"/>
      <c r="BO234" s="232"/>
      <c r="BP234" s="232"/>
      <c r="BQ234" s="232"/>
      <c r="BR234" s="232"/>
      <c r="BS234" s="232"/>
      <c r="BT234" s="232"/>
      <c r="BU234" s="232"/>
      <c r="BV234" s="232"/>
      <c r="BW234" s="232"/>
      <c r="BX234" s="232"/>
      <c r="BY234" s="232"/>
      <c r="BZ234" s="232"/>
    </row>
    <row r="235" spans="1:78" x14ac:dyDescent="0.25">
      <c r="A235" s="668" t="s">
        <v>64</v>
      </c>
      <c r="B235" s="668"/>
      <c r="C235" s="668"/>
      <c r="D235" s="668"/>
      <c r="E235" s="668"/>
      <c r="F235" s="16"/>
      <c r="G235" s="5"/>
      <c r="H235" s="17"/>
      <c r="I235" s="17"/>
      <c r="J235" s="628">
        <v>77626199</v>
      </c>
      <c r="K235" s="83"/>
      <c r="L235" s="153"/>
      <c r="M235" s="263"/>
      <c r="N235" s="263"/>
      <c r="O235" s="263"/>
      <c r="P235" s="151"/>
      <c r="Q235" s="264"/>
      <c r="R235" s="83"/>
      <c r="S235" s="83"/>
      <c r="T235" s="83"/>
      <c r="U235" s="83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108"/>
      <c r="AJ235" s="108"/>
    </row>
    <row r="236" spans="1:78" ht="24.95" customHeight="1" outlineLevel="1" x14ac:dyDescent="0.25">
      <c r="A236" s="23">
        <v>1</v>
      </c>
      <c r="B236" s="23"/>
      <c r="C236" s="145"/>
      <c r="D236" s="33"/>
      <c r="E236" s="75"/>
      <c r="F236" s="145"/>
      <c r="G236" s="145"/>
      <c r="H236" s="33"/>
      <c r="I236" s="33"/>
      <c r="J236" s="676"/>
      <c r="K236" s="259">
        <v>1203199</v>
      </c>
      <c r="L236" s="260" t="s">
        <v>1319</v>
      </c>
      <c r="M236" s="261"/>
      <c r="N236" s="261"/>
      <c r="O236" s="261"/>
      <c r="P236" s="262"/>
      <c r="Q236" s="262"/>
      <c r="R236" s="261">
        <v>41924</v>
      </c>
      <c r="S236" s="261"/>
      <c r="T236" s="261"/>
      <c r="U236" s="340">
        <f>SUM(R236:T236)</f>
        <v>41924</v>
      </c>
      <c r="V236" s="95"/>
      <c r="W236" s="28"/>
      <c r="X236" s="28"/>
      <c r="Y236" s="29">
        <f>SUM(V236:X236)</f>
        <v>0</v>
      </c>
      <c r="Z236" s="28"/>
      <c r="AA236" s="28">
        <v>20962</v>
      </c>
      <c r="AB236" s="28">
        <v>136252</v>
      </c>
      <c r="AC236" s="29">
        <f>SUM(Z236:AB236)</f>
        <v>157214</v>
      </c>
      <c r="AD236" s="28">
        <v>387792</v>
      </c>
      <c r="AE236" s="28">
        <v>220098</v>
      </c>
      <c r="AF236" s="28">
        <v>396171</v>
      </c>
      <c r="AG236" s="29">
        <f>SUM(AD236:AF236)</f>
        <v>1004061</v>
      </c>
      <c r="AH236" s="29">
        <f t="shared" ref="AH236" si="97">SUM(U236,Y236,AC236,AG236)</f>
        <v>1203199</v>
      </c>
      <c r="AI236" s="109">
        <f>IF(ISERROR(AH236/$J$235),0,AH236/$J$235)</f>
        <v>1.5499908735709189E-2</v>
      </c>
      <c r="AJ236" s="109">
        <f>IF(ISERROR(AH236/$AH$389),"-",AH236/$AH$389)</f>
        <v>8.4384622100065027E-4</v>
      </c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</row>
    <row r="237" spans="1:78" ht="24.95" customHeight="1" outlineLevel="1" x14ac:dyDescent="0.25">
      <c r="A237" s="23">
        <v>2</v>
      </c>
      <c r="B237" s="23"/>
      <c r="C237" s="286"/>
      <c r="D237" s="33"/>
      <c r="E237" s="400"/>
      <c r="F237" s="400"/>
      <c r="G237" s="398"/>
      <c r="H237" s="33"/>
      <c r="I237" s="33"/>
      <c r="J237" s="676"/>
      <c r="K237" s="259">
        <f>29932265+213300</f>
        <v>30145565</v>
      </c>
      <c r="L237" s="260" t="s">
        <v>126</v>
      </c>
      <c r="M237" s="261"/>
      <c r="N237" s="261"/>
      <c r="O237" s="261"/>
      <c r="P237" s="262"/>
      <c r="Q237" s="262"/>
      <c r="R237" s="261">
        <v>920363</v>
      </c>
      <c r="S237" s="261">
        <v>914169</v>
      </c>
      <c r="T237" s="261">
        <v>1147354</v>
      </c>
      <c r="U237" s="340">
        <f t="shared" ref="U237:U267" si="98">SUM(R237:T237)</f>
        <v>2981886</v>
      </c>
      <c r="V237" s="95">
        <v>3089385</v>
      </c>
      <c r="W237" s="28">
        <v>3132748</v>
      </c>
      <c r="X237" s="28">
        <v>1392038</v>
      </c>
      <c r="Y237" s="29">
        <f t="shared" ref="Y237:Y267" si="99">SUM(V237:X237)</f>
        <v>7614171</v>
      </c>
      <c r="Z237" s="28">
        <v>4108487</v>
      </c>
      <c r="AA237" s="28">
        <f>1906607+25900</f>
        <v>1932507</v>
      </c>
      <c r="AB237" s="28">
        <f>2800+2110101</f>
        <v>2112901</v>
      </c>
      <c r="AC237" s="29">
        <f t="shared" ref="AC237:AC267" si="100">SUM(Z237:AB237)</f>
        <v>8153895</v>
      </c>
      <c r="AD237" s="28">
        <f>2503773+34800</f>
        <v>2538573</v>
      </c>
      <c r="AE237" s="28">
        <v>3305008</v>
      </c>
      <c r="AF237" s="28">
        <f>5402232+149800</f>
        <v>5552032</v>
      </c>
      <c r="AG237" s="29">
        <f t="shared" ref="AG237:AG267" si="101">SUM(AD237:AF237)</f>
        <v>11395613</v>
      </c>
      <c r="AH237" s="29">
        <f t="shared" ref="AH237:AH267" si="102">SUM(U237,Y237,AC237,AG237)</f>
        <v>30145565</v>
      </c>
      <c r="AI237" s="109">
        <f t="shared" ref="AI237:AI267" si="103">IF(ISERROR(AH237/$J$235),0,AH237/$J$235)</f>
        <v>0.38834266508398796</v>
      </c>
      <c r="AJ237" s="109">
        <f t="shared" ref="AJ237:AJ267" si="104">IF(ISERROR(AH237/$AH$389),"-",AH237/$AH$389)</f>
        <v>2.1142156123118011E-2</v>
      </c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</row>
    <row r="238" spans="1:78" ht="24.95" customHeight="1" outlineLevel="1" x14ac:dyDescent="0.25">
      <c r="A238" s="23">
        <v>3</v>
      </c>
      <c r="B238" s="23"/>
      <c r="C238" s="286" t="s">
        <v>1770</v>
      </c>
      <c r="D238" s="494">
        <v>44909</v>
      </c>
      <c r="E238" s="400" t="s">
        <v>553</v>
      </c>
      <c r="F238" s="400" t="s">
        <v>1664</v>
      </c>
      <c r="G238" s="398" t="s">
        <v>1260</v>
      </c>
      <c r="H238" s="33"/>
      <c r="I238" s="33"/>
      <c r="J238" s="676"/>
      <c r="K238" s="259">
        <v>1620000</v>
      </c>
      <c r="L238" s="260"/>
      <c r="M238" s="261"/>
      <c r="N238" s="261"/>
      <c r="O238" s="261"/>
      <c r="P238" s="262"/>
      <c r="Q238" s="262"/>
      <c r="R238" s="261"/>
      <c r="S238" s="261"/>
      <c r="T238" s="261"/>
      <c r="U238" s="340">
        <f t="shared" si="98"/>
        <v>0</v>
      </c>
      <c r="V238" s="95"/>
      <c r="W238" s="28"/>
      <c r="X238" s="28"/>
      <c r="Y238" s="29">
        <f t="shared" si="99"/>
        <v>0</v>
      </c>
      <c r="Z238" s="28"/>
      <c r="AA238" s="28"/>
      <c r="AB238" s="28"/>
      <c r="AC238" s="29">
        <f t="shared" si="100"/>
        <v>0</v>
      </c>
      <c r="AD238" s="28"/>
      <c r="AE238" s="28"/>
      <c r="AF238" s="259">
        <v>1620000</v>
      </c>
      <c r="AG238" s="29">
        <f t="shared" si="101"/>
        <v>1620000</v>
      </c>
      <c r="AH238" s="29">
        <f t="shared" si="102"/>
        <v>1620000</v>
      </c>
      <c r="AI238" s="109">
        <f t="shared" si="103"/>
        <v>2.0869242869923334E-2</v>
      </c>
      <c r="AJ238" s="109">
        <f t="shared" si="104"/>
        <v>1.1361635756188739E-3</v>
      </c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</row>
    <row r="239" spans="1:78" ht="24.95" customHeight="1" outlineLevel="1" x14ac:dyDescent="0.25">
      <c r="A239" s="23">
        <v>4</v>
      </c>
      <c r="B239" s="23"/>
      <c r="C239" s="286" t="s">
        <v>1771</v>
      </c>
      <c r="D239" s="494">
        <v>44909</v>
      </c>
      <c r="E239" s="400" t="s">
        <v>528</v>
      </c>
      <c r="F239" s="400" t="s">
        <v>1664</v>
      </c>
      <c r="G239" s="398" t="s">
        <v>1260</v>
      </c>
      <c r="H239" s="33"/>
      <c r="I239" s="33"/>
      <c r="J239" s="676"/>
      <c r="K239" s="259">
        <v>1450000</v>
      </c>
      <c r="L239" s="260"/>
      <c r="M239" s="261"/>
      <c r="N239" s="261"/>
      <c r="O239" s="261"/>
      <c r="P239" s="262"/>
      <c r="Q239" s="262"/>
      <c r="R239" s="261"/>
      <c r="S239" s="261"/>
      <c r="T239" s="261"/>
      <c r="U239" s="340">
        <f t="shared" si="98"/>
        <v>0</v>
      </c>
      <c r="V239" s="95"/>
      <c r="W239" s="28"/>
      <c r="X239" s="28"/>
      <c r="Y239" s="29">
        <f t="shared" si="99"/>
        <v>0</v>
      </c>
      <c r="Z239" s="28"/>
      <c r="AA239" s="28"/>
      <c r="AB239" s="28"/>
      <c r="AC239" s="29">
        <f t="shared" si="100"/>
        <v>0</v>
      </c>
      <c r="AD239" s="28"/>
      <c r="AE239" s="28"/>
      <c r="AF239" s="259">
        <v>1450000</v>
      </c>
      <c r="AG239" s="29">
        <f t="shared" si="101"/>
        <v>1450000</v>
      </c>
      <c r="AH239" s="29">
        <f t="shared" si="102"/>
        <v>1450000</v>
      </c>
      <c r="AI239" s="109">
        <f t="shared" si="103"/>
        <v>1.86792605934499E-2</v>
      </c>
      <c r="AJ239" s="109">
        <f t="shared" si="104"/>
        <v>1.0169365337329428E-3</v>
      </c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</row>
    <row r="240" spans="1:78" ht="24.95" customHeight="1" outlineLevel="1" x14ac:dyDescent="0.25">
      <c r="A240" s="23">
        <v>5</v>
      </c>
      <c r="B240" s="23"/>
      <c r="C240" s="286" t="s">
        <v>1772</v>
      </c>
      <c r="D240" s="494">
        <v>44909</v>
      </c>
      <c r="E240" s="400" t="s">
        <v>530</v>
      </c>
      <c r="F240" s="400" t="s">
        <v>1664</v>
      </c>
      <c r="G240" s="398" t="s">
        <v>1260</v>
      </c>
      <c r="H240" s="33"/>
      <c r="I240" s="33"/>
      <c r="J240" s="676"/>
      <c r="K240" s="259">
        <v>3902000</v>
      </c>
      <c r="L240" s="260"/>
      <c r="M240" s="261"/>
      <c r="N240" s="261"/>
      <c r="O240" s="261"/>
      <c r="P240" s="262"/>
      <c r="Q240" s="262"/>
      <c r="R240" s="261"/>
      <c r="S240" s="261"/>
      <c r="T240" s="261"/>
      <c r="U240" s="340">
        <f t="shared" si="98"/>
        <v>0</v>
      </c>
      <c r="V240" s="95"/>
      <c r="W240" s="28"/>
      <c r="X240" s="28"/>
      <c r="Y240" s="29">
        <f t="shared" si="99"/>
        <v>0</v>
      </c>
      <c r="Z240" s="28"/>
      <c r="AA240" s="28"/>
      <c r="AB240" s="28"/>
      <c r="AC240" s="29">
        <f t="shared" si="100"/>
        <v>0</v>
      </c>
      <c r="AD240" s="28"/>
      <c r="AE240" s="28"/>
      <c r="AF240" s="259">
        <v>3902000</v>
      </c>
      <c r="AG240" s="29">
        <f t="shared" si="101"/>
        <v>3902000</v>
      </c>
      <c r="AH240" s="29">
        <f t="shared" si="102"/>
        <v>3902000</v>
      </c>
      <c r="AI240" s="109">
        <f t="shared" si="103"/>
        <v>5.0266534369407936E-2</v>
      </c>
      <c r="AJ240" s="109">
        <f t="shared" si="104"/>
        <v>2.736611279052374E-3</v>
      </c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</row>
    <row r="241" spans="1:78" ht="24.95" customHeight="1" outlineLevel="1" x14ac:dyDescent="0.25">
      <c r="A241" s="23">
        <v>6</v>
      </c>
      <c r="B241" s="23"/>
      <c r="C241" s="286" t="s">
        <v>1773</v>
      </c>
      <c r="D241" s="494">
        <v>44909</v>
      </c>
      <c r="E241" s="400" t="s">
        <v>561</v>
      </c>
      <c r="F241" s="400" t="s">
        <v>1664</v>
      </c>
      <c r="G241" s="398" t="s">
        <v>1260</v>
      </c>
      <c r="H241" s="33"/>
      <c r="I241" s="33"/>
      <c r="J241" s="676"/>
      <c r="K241" s="259">
        <v>1468000</v>
      </c>
      <c r="L241" s="260"/>
      <c r="M241" s="261"/>
      <c r="N241" s="261"/>
      <c r="O241" s="261"/>
      <c r="P241" s="262"/>
      <c r="Q241" s="262"/>
      <c r="R241" s="261"/>
      <c r="S241" s="261"/>
      <c r="T241" s="261"/>
      <c r="U241" s="340">
        <f t="shared" si="98"/>
        <v>0</v>
      </c>
      <c r="V241" s="95"/>
      <c r="W241" s="28"/>
      <c r="X241" s="28"/>
      <c r="Y241" s="29">
        <f t="shared" si="99"/>
        <v>0</v>
      </c>
      <c r="Z241" s="28"/>
      <c r="AA241" s="28"/>
      <c r="AB241" s="28"/>
      <c r="AC241" s="29">
        <f t="shared" si="100"/>
        <v>0</v>
      </c>
      <c r="AD241" s="28"/>
      <c r="AE241" s="28"/>
      <c r="AF241" s="259">
        <v>1468000</v>
      </c>
      <c r="AG241" s="29">
        <f t="shared" si="101"/>
        <v>1468000</v>
      </c>
      <c r="AH241" s="29">
        <f t="shared" si="102"/>
        <v>1468000</v>
      </c>
      <c r="AI241" s="109">
        <f t="shared" si="103"/>
        <v>1.8911141069782381E-2</v>
      </c>
      <c r="AJ241" s="109">
        <f t="shared" si="104"/>
        <v>1.0295605734620414E-3</v>
      </c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</row>
    <row r="242" spans="1:78" ht="24.95" customHeight="1" outlineLevel="1" x14ac:dyDescent="0.25">
      <c r="A242" s="23">
        <v>7</v>
      </c>
      <c r="B242" s="23"/>
      <c r="C242" s="286" t="s">
        <v>1774</v>
      </c>
      <c r="D242" s="494">
        <v>44909</v>
      </c>
      <c r="E242" s="400" t="s">
        <v>567</v>
      </c>
      <c r="F242" s="400" t="s">
        <v>1664</v>
      </c>
      <c r="G242" s="398" t="s">
        <v>1260</v>
      </c>
      <c r="H242" s="33"/>
      <c r="I242" s="33"/>
      <c r="J242" s="676"/>
      <c r="K242" s="259">
        <v>1250000</v>
      </c>
      <c r="L242" s="260"/>
      <c r="M242" s="261"/>
      <c r="N242" s="261"/>
      <c r="O242" s="261"/>
      <c r="P242" s="262"/>
      <c r="Q242" s="262"/>
      <c r="R242" s="261"/>
      <c r="S242" s="261"/>
      <c r="T242" s="261"/>
      <c r="U242" s="340">
        <f t="shared" si="98"/>
        <v>0</v>
      </c>
      <c r="V242" s="95"/>
      <c r="W242" s="28"/>
      <c r="X242" s="28"/>
      <c r="Y242" s="29">
        <f t="shared" si="99"/>
        <v>0</v>
      </c>
      <c r="Z242" s="28"/>
      <c r="AA242" s="28"/>
      <c r="AB242" s="28"/>
      <c r="AC242" s="29">
        <f t="shared" si="100"/>
        <v>0</v>
      </c>
      <c r="AD242" s="28"/>
      <c r="AE242" s="28"/>
      <c r="AF242" s="259">
        <v>1250000</v>
      </c>
      <c r="AG242" s="29">
        <f t="shared" si="101"/>
        <v>1250000</v>
      </c>
      <c r="AH242" s="29">
        <f t="shared" si="102"/>
        <v>1250000</v>
      </c>
      <c r="AI242" s="109">
        <f t="shared" si="103"/>
        <v>1.6102810856422328E-2</v>
      </c>
      <c r="AJ242" s="109">
        <f t="shared" si="104"/>
        <v>8.7666942563184721E-4</v>
      </c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</row>
    <row r="243" spans="1:78" ht="24.95" customHeight="1" outlineLevel="1" x14ac:dyDescent="0.25">
      <c r="A243" s="23">
        <v>8</v>
      </c>
      <c r="B243" s="23"/>
      <c r="C243" s="286" t="s">
        <v>1775</v>
      </c>
      <c r="D243" s="494">
        <v>44909</v>
      </c>
      <c r="E243" s="400" t="s">
        <v>543</v>
      </c>
      <c r="F243" s="400" t="s">
        <v>1664</v>
      </c>
      <c r="G243" s="398" t="s">
        <v>1260</v>
      </c>
      <c r="H243" s="33"/>
      <c r="I243" s="33"/>
      <c r="J243" s="676"/>
      <c r="K243" s="259">
        <v>1527000</v>
      </c>
      <c r="L243" s="260"/>
      <c r="M243" s="261"/>
      <c r="N243" s="261"/>
      <c r="O243" s="261"/>
      <c r="P243" s="262"/>
      <c r="Q243" s="262"/>
      <c r="R243" s="261"/>
      <c r="S243" s="261"/>
      <c r="T243" s="261"/>
      <c r="U243" s="340">
        <f t="shared" si="98"/>
        <v>0</v>
      </c>
      <c r="V243" s="95"/>
      <c r="W243" s="28"/>
      <c r="X243" s="28"/>
      <c r="Y243" s="29">
        <f t="shared" si="99"/>
        <v>0</v>
      </c>
      <c r="Z243" s="28"/>
      <c r="AA243" s="28"/>
      <c r="AB243" s="28"/>
      <c r="AC243" s="29">
        <f t="shared" si="100"/>
        <v>0</v>
      </c>
      <c r="AD243" s="28"/>
      <c r="AE243" s="28"/>
      <c r="AF243" s="259">
        <v>1527000</v>
      </c>
      <c r="AG243" s="29">
        <f t="shared" si="101"/>
        <v>1527000</v>
      </c>
      <c r="AH243" s="29">
        <f t="shared" si="102"/>
        <v>1527000</v>
      </c>
      <c r="AI243" s="109">
        <f t="shared" si="103"/>
        <v>1.9671193742205516E-2</v>
      </c>
      <c r="AJ243" s="109">
        <f t="shared" si="104"/>
        <v>1.0709393703518645E-3</v>
      </c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</row>
    <row r="244" spans="1:78" ht="24.95" customHeight="1" outlineLevel="1" x14ac:dyDescent="0.25">
      <c r="A244" s="23">
        <v>9</v>
      </c>
      <c r="B244" s="23"/>
      <c r="C244" s="286" t="s">
        <v>1776</v>
      </c>
      <c r="D244" s="494">
        <v>44909</v>
      </c>
      <c r="E244" s="400" t="s">
        <v>547</v>
      </c>
      <c r="F244" s="400" t="s">
        <v>1664</v>
      </c>
      <c r="G244" s="398" t="s">
        <v>1260</v>
      </c>
      <c r="H244" s="33"/>
      <c r="I244" s="33"/>
      <c r="J244" s="676"/>
      <c r="K244" s="259">
        <v>1353000</v>
      </c>
      <c r="L244" s="260"/>
      <c r="M244" s="261"/>
      <c r="N244" s="261"/>
      <c r="O244" s="261"/>
      <c r="P244" s="262"/>
      <c r="Q244" s="262"/>
      <c r="R244" s="261"/>
      <c r="S244" s="261"/>
      <c r="T244" s="261"/>
      <c r="U244" s="340">
        <f t="shared" si="98"/>
        <v>0</v>
      </c>
      <c r="V244" s="95"/>
      <c r="W244" s="28"/>
      <c r="X244" s="28"/>
      <c r="Y244" s="29">
        <f t="shared" si="99"/>
        <v>0</v>
      </c>
      <c r="Z244" s="28"/>
      <c r="AA244" s="28"/>
      <c r="AB244" s="28"/>
      <c r="AC244" s="29">
        <f t="shared" si="100"/>
        <v>0</v>
      </c>
      <c r="AD244" s="28"/>
      <c r="AE244" s="28"/>
      <c r="AF244" s="259">
        <v>1353000</v>
      </c>
      <c r="AG244" s="29">
        <f t="shared" si="101"/>
        <v>1353000</v>
      </c>
      <c r="AH244" s="29">
        <f t="shared" si="102"/>
        <v>1353000</v>
      </c>
      <c r="AI244" s="109">
        <f t="shared" si="103"/>
        <v>1.7429682470991525E-2</v>
      </c>
      <c r="AJ244" s="109">
        <f t="shared" si="104"/>
        <v>9.4890698630391138E-4</v>
      </c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</row>
    <row r="245" spans="1:78" ht="24.95" customHeight="1" outlineLevel="1" x14ac:dyDescent="0.25">
      <c r="A245" s="23">
        <v>10</v>
      </c>
      <c r="B245" s="23"/>
      <c r="C245" s="286" t="s">
        <v>1777</v>
      </c>
      <c r="D245" s="494">
        <v>44909</v>
      </c>
      <c r="E245" s="400" t="s">
        <v>516</v>
      </c>
      <c r="F245" s="400" t="s">
        <v>1664</v>
      </c>
      <c r="G245" s="398" t="s">
        <v>1260</v>
      </c>
      <c r="H245" s="33"/>
      <c r="I245" s="33"/>
      <c r="J245" s="676"/>
      <c r="K245" s="259">
        <v>1450000</v>
      </c>
      <c r="L245" s="260"/>
      <c r="M245" s="261"/>
      <c r="N245" s="261"/>
      <c r="O245" s="261"/>
      <c r="P245" s="262"/>
      <c r="Q245" s="262"/>
      <c r="R245" s="261"/>
      <c r="S245" s="261"/>
      <c r="T245" s="261"/>
      <c r="U245" s="340">
        <f t="shared" si="98"/>
        <v>0</v>
      </c>
      <c r="V245" s="95"/>
      <c r="W245" s="28"/>
      <c r="X245" s="28"/>
      <c r="Y245" s="29">
        <f t="shared" si="99"/>
        <v>0</v>
      </c>
      <c r="Z245" s="28"/>
      <c r="AA245" s="28"/>
      <c r="AB245" s="28"/>
      <c r="AC245" s="29">
        <f t="shared" si="100"/>
        <v>0</v>
      </c>
      <c r="AD245" s="28"/>
      <c r="AE245" s="28"/>
      <c r="AF245" s="259">
        <v>1450000</v>
      </c>
      <c r="AG245" s="29">
        <f t="shared" si="101"/>
        <v>1450000</v>
      </c>
      <c r="AH245" s="29">
        <f t="shared" si="102"/>
        <v>1450000</v>
      </c>
      <c r="AI245" s="109">
        <f t="shared" si="103"/>
        <v>1.86792605934499E-2</v>
      </c>
      <c r="AJ245" s="109">
        <f t="shared" si="104"/>
        <v>1.0169365337329428E-3</v>
      </c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</row>
    <row r="246" spans="1:78" ht="24.95" customHeight="1" outlineLevel="1" x14ac:dyDescent="0.25">
      <c r="A246" s="23">
        <v>11</v>
      </c>
      <c r="B246" s="23"/>
      <c r="C246" s="286" t="s">
        <v>1778</v>
      </c>
      <c r="D246" s="494">
        <v>44909</v>
      </c>
      <c r="E246" s="400" t="s">
        <v>1779</v>
      </c>
      <c r="F246" s="400" t="s">
        <v>1664</v>
      </c>
      <c r="G246" s="398" t="s">
        <v>1260</v>
      </c>
      <c r="H246" s="33"/>
      <c r="I246" s="33"/>
      <c r="J246" s="676"/>
      <c r="K246" s="259">
        <v>1450000</v>
      </c>
      <c r="L246" s="260"/>
      <c r="M246" s="261"/>
      <c r="N246" s="261"/>
      <c r="O246" s="261"/>
      <c r="P246" s="262"/>
      <c r="Q246" s="262"/>
      <c r="R246" s="261"/>
      <c r="S246" s="261"/>
      <c r="T246" s="261"/>
      <c r="U246" s="340">
        <f t="shared" si="98"/>
        <v>0</v>
      </c>
      <c r="V246" s="95"/>
      <c r="W246" s="28"/>
      <c r="X246" s="28"/>
      <c r="Y246" s="29">
        <f t="shared" si="99"/>
        <v>0</v>
      </c>
      <c r="Z246" s="28"/>
      <c r="AA246" s="28"/>
      <c r="AB246" s="28"/>
      <c r="AC246" s="29">
        <f t="shared" si="100"/>
        <v>0</v>
      </c>
      <c r="AD246" s="28"/>
      <c r="AE246" s="28"/>
      <c r="AF246" s="259">
        <v>1450000</v>
      </c>
      <c r="AG246" s="29">
        <f t="shared" si="101"/>
        <v>1450000</v>
      </c>
      <c r="AH246" s="29">
        <f t="shared" si="102"/>
        <v>1450000</v>
      </c>
      <c r="AI246" s="109">
        <f t="shared" si="103"/>
        <v>1.86792605934499E-2</v>
      </c>
      <c r="AJ246" s="109">
        <f t="shared" si="104"/>
        <v>1.0169365337329428E-3</v>
      </c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</row>
    <row r="247" spans="1:78" ht="24.95" customHeight="1" outlineLevel="1" x14ac:dyDescent="0.25">
      <c r="A247" s="23">
        <v>12</v>
      </c>
      <c r="B247" s="23"/>
      <c r="C247" s="286" t="s">
        <v>1780</v>
      </c>
      <c r="D247" s="494">
        <v>44909</v>
      </c>
      <c r="E247" s="400" t="s">
        <v>549</v>
      </c>
      <c r="F247" s="400" t="s">
        <v>1664</v>
      </c>
      <c r="G247" s="398" t="s">
        <v>1260</v>
      </c>
      <c r="H247" s="33"/>
      <c r="I247" s="33"/>
      <c r="J247" s="676"/>
      <c r="K247" s="259">
        <v>1450000</v>
      </c>
      <c r="L247" s="260"/>
      <c r="M247" s="261"/>
      <c r="N247" s="261"/>
      <c r="O247" s="261"/>
      <c r="P247" s="262"/>
      <c r="Q247" s="262"/>
      <c r="R247" s="261"/>
      <c r="S247" s="261"/>
      <c r="T247" s="261"/>
      <c r="U247" s="340">
        <f t="shared" si="98"/>
        <v>0</v>
      </c>
      <c r="V247" s="95"/>
      <c r="W247" s="28"/>
      <c r="X247" s="28"/>
      <c r="Y247" s="29">
        <f t="shared" si="99"/>
        <v>0</v>
      </c>
      <c r="Z247" s="28"/>
      <c r="AA247" s="28"/>
      <c r="AB247" s="28"/>
      <c r="AC247" s="29">
        <f t="shared" si="100"/>
        <v>0</v>
      </c>
      <c r="AD247" s="28"/>
      <c r="AE247" s="28"/>
      <c r="AF247" s="259">
        <v>1450000</v>
      </c>
      <c r="AG247" s="29">
        <f t="shared" si="101"/>
        <v>1450000</v>
      </c>
      <c r="AH247" s="29">
        <f t="shared" si="102"/>
        <v>1450000</v>
      </c>
      <c r="AI247" s="109">
        <f t="shared" si="103"/>
        <v>1.86792605934499E-2</v>
      </c>
      <c r="AJ247" s="109">
        <f t="shared" si="104"/>
        <v>1.0169365337329428E-3</v>
      </c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</row>
    <row r="248" spans="1:78" ht="24.95" customHeight="1" outlineLevel="1" x14ac:dyDescent="0.25">
      <c r="A248" s="23">
        <v>13</v>
      </c>
      <c r="B248" s="23"/>
      <c r="C248" s="286" t="s">
        <v>1781</v>
      </c>
      <c r="D248" s="494">
        <v>44909</v>
      </c>
      <c r="E248" s="400" t="s">
        <v>520</v>
      </c>
      <c r="F248" s="400" t="s">
        <v>1664</v>
      </c>
      <c r="G248" s="398" t="s">
        <v>1260</v>
      </c>
      <c r="H248" s="33"/>
      <c r="I248" s="33"/>
      <c r="J248" s="676"/>
      <c r="K248" s="412">
        <v>1450000</v>
      </c>
      <c r="L248" s="260"/>
      <c r="M248" s="261"/>
      <c r="N248" s="261"/>
      <c r="O248" s="261"/>
      <c r="P248" s="262"/>
      <c r="Q248" s="262"/>
      <c r="R248" s="261"/>
      <c r="S248" s="261"/>
      <c r="T248" s="261"/>
      <c r="U248" s="340">
        <f t="shared" si="98"/>
        <v>0</v>
      </c>
      <c r="V248" s="95"/>
      <c r="W248" s="28"/>
      <c r="X248" s="28"/>
      <c r="Y248" s="29">
        <f t="shared" si="99"/>
        <v>0</v>
      </c>
      <c r="Z248" s="28"/>
      <c r="AA248" s="28"/>
      <c r="AB248" s="28"/>
      <c r="AC248" s="29">
        <f t="shared" si="100"/>
        <v>0</v>
      </c>
      <c r="AD248" s="28"/>
      <c r="AE248" s="28"/>
      <c r="AF248" s="412">
        <v>1450000</v>
      </c>
      <c r="AG248" s="29">
        <f t="shared" si="101"/>
        <v>1450000</v>
      </c>
      <c r="AH248" s="29">
        <f t="shared" si="102"/>
        <v>1450000</v>
      </c>
      <c r="AI248" s="109">
        <f t="shared" si="103"/>
        <v>1.86792605934499E-2</v>
      </c>
      <c r="AJ248" s="109">
        <f t="shared" si="104"/>
        <v>1.0169365337329428E-3</v>
      </c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</row>
    <row r="249" spans="1:78" ht="24.95" customHeight="1" outlineLevel="1" x14ac:dyDescent="0.25">
      <c r="A249" s="23">
        <v>14</v>
      </c>
      <c r="B249" s="23"/>
      <c r="C249" s="286" t="s">
        <v>1782</v>
      </c>
      <c r="D249" s="494">
        <v>44909</v>
      </c>
      <c r="E249" s="400" t="s">
        <v>522</v>
      </c>
      <c r="F249" s="400" t="s">
        <v>1664</v>
      </c>
      <c r="G249" s="398" t="s">
        <v>1260</v>
      </c>
      <c r="H249" s="33"/>
      <c r="I249" s="33"/>
      <c r="J249" s="676"/>
      <c r="K249" s="412">
        <v>1450000</v>
      </c>
      <c r="L249" s="260"/>
      <c r="M249" s="261"/>
      <c r="N249" s="261"/>
      <c r="O249" s="261"/>
      <c r="P249" s="262"/>
      <c r="Q249" s="262"/>
      <c r="R249" s="261"/>
      <c r="S249" s="261"/>
      <c r="T249" s="261"/>
      <c r="U249" s="340">
        <f t="shared" si="98"/>
        <v>0</v>
      </c>
      <c r="V249" s="95"/>
      <c r="W249" s="28"/>
      <c r="X249" s="28"/>
      <c r="Y249" s="29">
        <f t="shared" si="99"/>
        <v>0</v>
      </c>
      <c r="Z249" s="28"/>
      <c r="AA249" s="28"/>
      <c r="AB249" s="28"/>
      <c r="AC249" s="29">
        <f t="shared" si="100"/>
        <v>0</v>
      </c>
      <c r="AD249" s="28"/>
      <c r="AE249" s="28"/>
      <c r="AF249" s="412">
        <v>1450000</v>
      </c>
      <c r="AG249" s="29">
        <f t="shared" si="101"/>
        <v>1450000</v>
      </c>
      <c r="AH249" s="29">
        <f t="shared" si="102"/>
        <v>1450000</v>
      </c>
      <c r="AI249" s="109">
        <f t="shared" si="103"/>
        <v>1.86792605934499E-2</v>
      </c>
      <c r="AJ249" s="109">
        <f t="shared" si="104"/>
        <v>1.0169365337329428E-3</v>
      </c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</row>
    <row r="250" spans="1:78" ht="24.95" customHeight="1" outlineLevel="1" x14ac:dyDescent="0.25">
      <c r="A250" s="23">
        <v>15</v>
      </c>
      <c r="B250" s="23"/>
      <c r="C250" s="286" t="s">
        <v>1783</v>
      </c>
      <c r="D250" s="494">
        <v>44909</v>
      </c>
      <c r="E250" s="400" t="s">
        <v>524</v>
      </c>
      <c r="F250" s="400" t="s">
        <v>1664</v>
      </c>
      <c r="G250" s="398" t="s">
        <v>1260</v>
      </c>
      <c r="H250" s="33"/>
      <c r="I250" s="33"/>
      <c r="J250" s="676"/>
      <c r="K250" s="412">
        <v>1450000</v>
      </c>
      <c r="L250" s="260"/>
      <c r="M250" s="261"/>
      <c r="N250" s="261"/>
      <c r="O250" s="261"/>
      <c r="P250" s="262"/>
      <c r="Q250" s="262"/>
      <c r="R250" s="261"/>
      <c r="S250" s="261"/>
      <c r="T250" s="261"/>
      <c r="U250" s="340">
        <f t="shared" si="98"/>
        <v>0</v>
      </c>
      <c r="V250" s="95"/>
      <c r="W250" s="28"/>
      <c r="X250" s="28"/>
      <c r="Y250" s="29">
        <f t="shared" si="99"/>
        <v>0</v>
      </c>
      <c r="Z250" s="28"/>
      <c r="AA250" s="28"/>
      <c r="AB250" s="28"/>
      <c r="AC250" s="29">
        <f t="shared" si="100"/>
        <v>0</v>
      </c>
      <c r="AD250" s="28"/>
      <c r="AE250" s="28"/>
      <c r="AF250" s="412">
        <v>1450000</v>
      </c>
      <c r="AG250" s="29">
        <f t="shared" si="101"/>
        <v>1450000</v>
      </c>
      <c r="AH250" s="29">
        <f t="shared" si="102"/>
        <v>1450000</v>
      </c>
      <c r="AI250" s="109">
        <f t="shared" si="103"/>
        <v>1.86792605934499E-2</v>
      </c>
      <c r="AJ250" s="109">
        <f t="shared" si="104"/>
        <v>1.0169365337329428E-3</v>
      </c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</row>
    <row r="251" spans="1:78" ht="24.95" customHeight="1" outlineLevel="1" x14ac:dyDescent="0.25">
      <c r="A251" s="23">
        <v>16</v>
      </c>
      <c r="B251" s="23"/>
      <c r="C251" s="286" t="s">
        <v>1784</v>
      </c>
      <c r="D251" s="494">
        <v>44909</v>
      </c>
      <c r="E251" s="400" t="s">
        <v>551</v>
      </c>
      <c r="F251" s="400" t="s">
        <v>1664</v>
      </c>
      <c r="G251" s="398" t="s">
        <v>1260</v>
      </c>
      <c r="H251" s="33"/>
      <c r="I251" s="33"/>
      <c r="J251" s="676"/>
      <c r="K251" s="412">
        <v>1450000</v>
      </c>
      <c r="L251" s="260"/>
      <c r="M251" s="261"/>
      <c r="N251" s="261"/>
      <c r="O251" s="261"/>
      <c r="P251" s="262"/>
      <c r="Q251" s="262"/>
      <c r="R251" s="261"/>
      <c r="S251" s="261"/>
      <c r="T251" s="261"/>
      <c r="U251" s="340">
        <f t="shared" si="98"/>
        <v>0</v>
      </c>
      <c r="V251" s="95"/>
      <c r="W251" s="28"/>
      <c r="X251" s="28"/>
      <c r="Y251" s="29">
        <f t="shared" si="99"/>
        <v>0</v>
      </c>
      <c r="Z251" s="28"/>
      <c r="AA251" s="28"/>
      <c r="AB251" s="28"/>
      <c r="AC251" s="29">
        <f t="shared" si="100"/>
        <v>0</v>
      </c>
      <c r="AD251" s="28"/>
      <c r="AE251" s="28"/>
      <c r="AF251" s="412">
        <v>1450000</v>
      </c>
      <c r="AG251" s="29">
        <f t="shared" si="101"/>
        <v>1450000</v>
      </c>
      <c r="AH251" s="29">
        <f t="shared" si="102"/>
        <v>1450000</v>
      </c>
      <c r="AI251" s="109">
        <f t="shared" si="103"/>
        <v>1.86792605934499E-2</v>
      </c>
      <c r="AJ251" s="109">
        <f t="shared" si="104"/>
        <v>1.0169365337329428E-3</v>
      </c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</row>
    <row r="252" spans="1:78" ht="24.95" customHeight="1" outlineLevel="1" x14ac:dyDescent="0.25">
      <c r="A252" s="23">
        <v>17</v>
      </c>
      <c r="B252" s="23"/>
      <c r="C252" s="286" t="s">
        <v>1785</v>
      </c>
      <c r="D252" s="494">
        <v>44909</v>
      </c>
      <c r="E252" s="400" t="s">
        <v>526</v>
      </c>
      <c r="F252" s="400" t="s">
        <v>1664</v>
      </c>
      <c r="G252" s="398" t="s">
        <v>1260</v>
      </c>
      <c r="H252" s="33"/>
      <c r="I252" s="33"/>
      <c r="J252" s="676"/>
      <c r="K252" s="412">
        <v>1468000</v>
      </c>
      <c r="L252" s="260"/>
      <c r="M252" s="261"/>
      <c r="N252" s="261"/>
      <c r="O252" s="261"/>
      <c r="P252" s="262"/>
      <c r="Q252" s="262"/>
      <c r="R252" s="261"/>
      <c r="S252" s="261"/>
      <c r="T252" s="261"/>
      <c r="U252" s="340">
        <f t="shared" si="98"/>
        <v>0</v>
      </c>
      <c r="V252" s="95"/>
      <c r="W252" s="28"/>
      <c r="X252" s="28"/>
      <c r="Y252" s="29">
        <f t="shared" si="99"/>
        <v>0</v>
      </c>
      <c r="Z252" s="28"/>
      <c r="AA252" s="28"/>
      <c r="AB252" s="28"/>
      <c r="AC252" s="29">
        <f t="shared" si="100"/>
        <v>0</v>
      </c>
      <c r="AD252" s="28"/>
      <c r="AE252" s="28"/>
      <c r="AF252" s="412">
        <v>1468000</v>
      </c>
      <c r="AG252" s="29">
        <f t="shared" si="101"/>
        <v>1468000</v>
      </c>
      <c r="AH252" s="29">
        <f t="shared" si="102"/>
        <v>1468000</v>
      </c>
      <c r="AI252" s="109">
        <f t="shared" si="103"/>
        <v>1.8911141069782381E-2</v>
      </c>
      <c r="AJ252" s="109">
        <f t="shared" si="104"/>
        <v>1.0295605734620414E-3</v>
      </c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</row>
    <row r="253" spans="1:78" ht="24.95" customHeight="1" outlineLevel="1" x14ac:dyDescent="0.25">
      <c r="A253" s="23">
        <v>18</v>
      </c>
      <c r="B253" s="23"/>
      <c r="C253" s="286" t="s">
        <v>1786</v>
      </c>
      <c r="D253" s="494">
        <v>44909</v>
      </c>
      <c r="E253" s="400" t="s">
        <v>555</v>
      </c>
      <c r="F253" s="400" t="s">
        <v>1664</v>
      </c>
      <c r="G253" s="398" t="s">
        <v>1260</v>
      </c>
      <c r="H253" s="33"/>
      <c r="I253" s="33"/>
      <c r="J253" s="676"/>
      <c r="K253" s="412">
        <v>1294000</v>
      </c>
      <c r="L253" s="260"/>
      <c r="M253" s="261"/>
      <c r="N253" s="261"/>
      <c r="O253" s="261"/>
      <c r="P253" s="262"/>
      <c r="Q253" s="262"/>
      <c r="R253" s="261"/>
      <c r="S253" s="261"/>
      <c r="T253" s="261"/>
      <c r="U253" s="340">
        <f t="shared" si="98"/>
        <v>0</v>
      </c>
      <c r="V253" s="95"/>
      <c r="W253" s="28"/>
      <c r="X253" s="28"/>
      <c r="Y253" s="29">
        <f t="shared" si="99"/>
        <v>0</v>
      </c>
      <c r="Z253" s="28"/>
      <c r="AA253" s="28"/>
      <c r="AB253" s="28"/>
      <c r="AC253" s="29">
        <f t="shared" si="100"/>
        <v>0</v>
      </c>
      <c r="AD253" s="28"/>
      <c r="AE253" s="28"/>
      <c r="AF253" s="412">
        <v>1294000</v>
      </c>
      <c r="AG253" s="29">
        <f t="shared" si="101"/>
        <v>1294000</v>
      </c>
      <c r="AH253" s="29">
        <f t="shared" si="102"/>
        <v>1294000</v>
      </c>
      <c r="AI253" s="109">
        <f t="shared" si="103"/>
        <v>1.6669629798568394E-2</v>
      </c>
      <c r="AJ253" s="109">
        <f t="shared" si="104"/>
        <v>9.0752818941408815E-4</v>
      </c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</row>
    <row r="254" spans="1:78" ht="24.95" customHeight="1" outlineLevel="1" x14ac:dyDescent="0.25">
      <c r="A254" s="23">
        <v>19</v>
      </c>
      <c r="B254" s="23"/>
      <c r="C254" s="286" t="s">
        <v>1787</v>
      </c>
      <c r="D254" s="494">
        <v>44909</v>
      </c>
      <c r="E254" s="400" t="s">
        <v>557</v>
      </c>
      <c r="F254" s="400" t="s">
        <v>1664</v>
      </c>
      <c r="G254" s="398" t="s">
        <v>1260</v>
      </c>
      <c r="H254" s="33"/>
      <c r="I254" s="33"/>
      <c r="J254" s="676"/>
      <c r="K254" s="412">
        <v>1468000</v>
      </c>
      <c r="L254" s="260"/>
      <c r="M254" s="261"/>
      <c r="N254" s="261"/>
      <c r="O254" s="261"/>
      <c r="P254" s="262"/>
      <c r="Q254" s="262"/>
      <c r="R254" s="261"/>
      <c r="S254" s="261"/>
      <c r="T254" s="261"/>
      <c r="U254" s="340">
        <f t="shared" si="98"/>
        <v>0</v>
      </c>
      <c r="V254" s="95"/>
      <c r="W254" s="28"/>
      <c r="X254" s="28"/>
      <c r="Y254" s="29">
        <f t="shared" si="99"/>
        <v>0</v>
      </c>
      <c r="Z254" s="28"/>
      <c r="AA254" s="28"/>
      <c r="AB254" s="28"/>
      <c r="AC254" s="29">
        <f t="shared" si="100"/>
        <v>0</v>
      </c>
      <c r="AD254" s="28"/>
      <c r="AE254" s="28"/>
      <c r="AF254" s="412">
        <v>1468000</v>
      </c>
      <c r="AG254" s="29">
        <f t="shared" si="101"/>
        <v>1468000</v>
      </c>
      <c r="AH254" s="29">
        <f t="shared" si="102"/>
        <v>1468000</v>
      </c>
      <c r="AI254" s="109">
        <f t="shared" si="103"/>
        <v>1.8911141069782381E-2</v>
      </c>
      <c r="AJ254" s="109">
        <f t="shared" si="104"/>
        <v>1.0295605734620414E-3</v>
      </c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</row>
    <row r="255" spans="1:78" ht="24.95" customHeight="1" outlineLevel="1" x14ac:dyDescent="0.25">
      <c r="A255" s="23">
        <v>20</v>
      </c>
      <c r="B255" s="23"/>
      <c r="C255" s="286" t="s">
        <v>1788</v>
      </c>
      <c r="D255" s="494">
        <v>44909</v>
      </c>
      <c r="E255" s="400" t="s">
        <v>532</v>
      </c>
      <c r="F255" s="400" t="s">
        <v>1664</v>
      </c>
      <c r="G255" s="398" t="s">
        <v>1260</v>
      </c>
      <c r="H255" s="33"/>
      <c r="I255" s="33"/>
      <c r="J255" s="676"/>
      <c r="K255" s="412">
        <v>1294000</v>
      </c>
      <c r="L255" s="260"/>
      <c r="M255" s="261"/>
      <c r="N255" s="261"/>
      <c r="O255" s="261"/>
      <c r="P255" s="262"/>
      <c r="Q255" s="262"/>
      <c r="R255" s="261"/>
      <c r="S255" s="261"/>
      <c r="T255" s="261"/>
      <c r="U255" s="340">
        <f t="shared" si="98"/>
        <v>0</v>
      </c>
      <c r="V255" s="95"/>
      <c r="W255" s="28"/>
      <c r="X255" s="28"/>
      <c r="Y255" s="29">
        <f t="shared" si="99"/>
        <v>0</v>
      </c>
      <c r="Z255" s="28"/>
      <c r="AA255" s="28"/>
      <c r="AB255" s="28"/>
      <c r="AC255" s="29">
        <f t="shared" si="100"/>
        <v>0</v>
      </c>
      <c r="AD255" s="28"/>
      <c r="AE255" s="28"/>
      <c r="AF255" s="412">
        <v>1294000</v>
      </c>
      <c r="AG255" s="29">
        <f t="shared" si="101"/>
        <v>1294000</v>
      </c>
      <c r="AH255" s="29">
        <f t="shared" si="102"/>
        <v>1294000</v>
      </c>
      <c r="AI255" s="109">
        <f t="shared" si="103"/>
        <v>1.6669629798568394E-2</v>
      </c>
      <c r="AJ255" s="109">
        <f t="shared" si="104"/>
        <v>9.0752818941408815E-4</v>
      </c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</row>
    <row r="256" spans="1:78" ht="24.95" customHeight="1" outlineLevel="1" x14ac:dyDescent="0.25">
      <c r="A256" s="23">
        <v>21</v>
      </c>
      <c r="B256" s="23"/>
      <c r="C256" s="286" t="s">
        <v>1789</v>
      </c>
      <c r="D256" s="494">
        <v>44909</v>
      </c>
      <c r="E256" s="400" t="s">
        <v>534</v>
      </c>
      <c r="F256" s="400" t="s">
        <v>1664</v>
      </c>
      <c r="G256" s="398" t="s">
        <v>1260</v>
      </c>
      <c r="H256" s="33"/>
      <c r="I256" s="33"/>
      <c r="J256" s="676"/>
      <c r="K256" s="412">
        <v>1700000</v>
      </c>
      <c r="L256" s="260"/>
      <c r="M256" s="261"/>
      <c r="N256" s="261"/>
      <c r="O256" s="261"/>
      <c r="P256" s="262"/>
      <c r="Q256" s="262"/>
      <c r="R256" s="261"/>
      <c r="S256" s="261"/>
      <c r="T256" s="261"/>
      <c r="U256" s="340">
        <f t="shared" si="98"/>
        <v>0</v>
      </c>
      <c r="V256" s="95"/>
      <c r="W256" s="28"/>
      <c r="X256" s="28"/>
      <c r="Y256" s="29">
        <f t="shared" si="99"/>
        <v>0</v>
      </c>
      <c r="Z256" s="28"/>
      <c r="AA256" s="28"/>
      <c r="AB256" s="28"/>
      <c r="AC256" s="29">
        <f t="shared" si="100"/>
        <v>0</v>
      </c>
      <c r="AD256" s="28"/>
      <c r="AE256" s="28"/>
      <c r="AF256" s="412">
        <v>1700000</v>
      </c>
      <c r="AG256" s="29">
        <f t="shared" si="101"/>
        <v>1700000</v>
      </c>
      <c r="AH256" s="29">
        <f t="shared" si="102"/>
        <v>1700000</v>
      </c>
      <c r="AI256" s="109">
        <f t="shared" si="103"/>
        <v>2.1899822764734365E-2</v>
      </c>
      <c r="AJ256" s="109">
        <f t="shared" si="104"/>
        <v>1.1922704188593121E-3</v>
      </c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</row>
    <row r="257" spans="1:78" ht="24.95" customHeight="1" outlineLevel="1" x14ac:dyDescent="0.25">
      <c r="A257" s="23">
        <v>22</v>
      </c>
      <c r="B257" s="23"/>
      <c r="C257" s="286" t="s">
        <v>1790</v>
      </c>
      <c r="D257" s="494">
        <v>44909</v>
      </c>
      <c r="E257" s="400" t="s">
        <v>535</v>
      </c>
      <c r="F257" s="400" t="s">
        <v>1664</v>
      </c>
      <c r="G257" s="398" t="s">
        <v>1260</v>
      </c>
      <c r="H257" s="33"/>
      <c r="I257" s="33"/>
      <c r="J257" s="676"/>
      <c r="K257" s="412">
        <v>1700000</v>
      </c>
      <c r="L257" s="260"/>
      <c r="M257" s="261"/>
      <c r="N257" s="261"/>
      <c r="O257" s="261"/>
      <c r="P257" s="262"/>
      <c r="Q257" s="262"/>
      <c r="R257" s="261"/>
      <c r="S257" s="261"/>
      <c r="T257" s="261"/>
      <c r="U257" s="340">
        <f t="shared" si="98"/>
        <v>0</v>
      </c>
      <c r="V257" s="95"/>
      <c r="W257" s="28"/>
      <c r="X257" s="28"/>
      <c r="Y257" s="29">
        <f t="shared" si="99"/>
        <v>0</v>
      </c>
      <c r="Z257" s="28"/>
      <c r="AA257" s="28"/>
      <c r="AB257" s="28"/>
      <c r="AC257" s="29">
        <f t="shared" si="100"/>
        <v>0</v>
      </c>
      <c r="AD257" s="28"/>
      <c r="AE257" s="28"/>
      <c r="AF257" s="412">
        <v>1700000</v>
      </c>
      <c r="AG257" s="29">
        <f t="shared" si="101"/>
        <v>1700000</v>
      </c>
      <c r="AH257" s="29">
        <f t="shared" si="102"/>
        <v>1700000</v>
      </c>
      <c r="AI257" s="109">
        <f t="shared" si="103"/>
        <v>2.1899822764734365E-2</v>
      </c>
      <c r="AJ257" s="109">
        <f t="shared" si="104"/>
        <v>1.1922704188593121E-3</v>
      </c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</row>
    <row r="258" spans="1:78" ht="24.95" customHeight="1" outlineLevel="1" x14ac:dyDescent="0.25">
      <c r="A258" s="23">
        <v>23</v>
      </c>
      <c r="B258" s="23"/>
      <c r="C258" s="286" t="s">
        <v>1791</v>
      </c>
      <c r="D258" s="494">
        <v>44909</v>
      </c>
      <c r="E258" s="400" t="s">
        <v>559</v>
      </c>
      <c r="F258" s="400" t="s">
        <v>1664</v>
      </c>
      <c r="G258" s="398" t="s">
        <v>1260</v>
      </c>
      <c r="H258" s="33"/>
      <c r="I258" s="33"/>
      <c r="J258" s="676"/>
      <c r="K258" s="259">
        <v>1250000</v>
      </c>
      <c r="L258" s="260"/>
      <c r="M258" s="261"/>
      <c r="N258" s="261"/>
      <c r="O258" s="261"/>
      <c r="P258" s="262"/>
      <c r="Q258" s="262"/>
      <c r="R258" s="261"/>
      <c r="S258" s="261"/>
      <c r="T258" s="261"/>
      <c r="U258" s="340">
        <f t="shared" si="98"/>
        <v>0</v>
      </c>
      <c r="V258" s="95"/>
      <c r="W258" s="28"/>
      <c r="X258" s="28"/>
      <c r="Y258" s="29">
        <f t="shared" si="99"/>
        <v>0</v>
      </c>
      <c r="Z258" s="28"/>
      <c r="AA258" s="28"/>
      <c r="AB258" s="28"/>
      <c r="AC258" s="29">
        <f t="shared" si="100"/>
        <v>0</v>
      </c>
      <c r="AD258" s="28"/>
      <c r="AE258" s="28"/>
      <c r="AF258" s="259">
        <v>1250000</v>
      </c>
      <c r="AG258" s="29">
        <f t="shared" si="101"/>
        <v>1250000</v>
      </c>
      <c r="AH258" s="29">
        <f t="shared" si="102"/>
        <v>1250000</v>
      </c>
      <c r="AI258" s="109">
        <f t="shared" si="103"/>
        <v>1.6102810856422328E-2</v>
      </c>
      <c r="AJ258" s="109">
        <f t="shared" si="104"/>
        <v>8.7666942563184721E-4</v>
      </c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</row>
    <row r="259" spans="1:78" ht="24.95" customHeight="1" outlineLevel="1" x14ac:dyDescent="0.25">
      <c r="A259" s="23">
        <v>24</v>
      </c>
      <c r="B259" s="23"/>
      <c r="C259" s="286" t="s">
        <v>1792</v>
      </c>
      <c r="D259" s="494">
        <v>44909</v>
      </c>
      <c r="E259" s="400" t="s">
        <v>537</v>
      </c>
      <c r="F259" s="400" t="s">
        <v>1664</v>
      </c>
      <c r="G259" s="398" t="s">
        <v>1260</v>
      </c>
      <c r="H259" s="33"/>
      <c r="I259" s="33"/>
      <c r="J259" s="676"/>
      <c r="K259" s="259">
        <v>1527000</v>
      </c>
      <c r="L259" s="260"/>
      <c r="M259" s="261"/>
      <c r="N259" s="261"/>
      <c r="O259" s="261"/>
      <c r="P259" s="262"/>
      <c r="Q259" s="262"/>
      <c r="R259" s="261"/>
      <c r="S259" s="261"/>
      <c r="T259" s="261"/>
      <c r="U259" s="340">
        <f t="shared" si="98"/>
        <v>0</v>
      </c>
      <c r="V259" s="95"/>
      <c r="W259" s="28"/>
      <c r="X259" s="28"/>
      <c r="Y259" s="29">
        <f t="shared" si="99"/>
        <v>0</v>
      </c>
      <c r="Z259" s="28"/>
      <c r="AA259" s="28"/>
      <c r="AB259" s="28"/>
      <c r="AC259" s="29">
        <f t="shared" si="100"/>
        <v>0</v>
      </c>
      <c r="AD259" s="28"/>
      <c r="AE259" s="28"/>
      <c r="AF259" s="259">
        <v>1527000</v>
      </c>
      <c r="AG259" s="29">
        <f t="shared" si="101"/>
        <v>1527000</v>
      </c>
      <c r="AH259" s="29">
        <f t="shared" si="102"/>
        <v>1527000</v>
      </c>
      <c r="AI259" s="109">
        <f t="shared" si="103"/>
        <v>1.9671193742205516E-2</v>
      </c>
      <c r="AJ259" s="109">
        <f t="shared" si="104"/>
        <v>1.0709393703518645E-3</v>
      </c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</row>
    <row r="260" spans="1:78" ht="24.95" customHeight="1" outlineLevel="1" x14ac:dyDescent="0.25">
      <c r="A260" s="23">
        <v>25</v>
      </c>
      <c r="B260" s="23"/>
      <c r="C260" s="286" t="s">
        <v>1793</v>
      </c>
      <c r="D260" s="494">
        <v>44879</v>
      </c>
      <c r="E260" s="400" t="s">
        <v>539</v>
      </c>
      <c r="F260" s="400" t="s">
        <v>1664</v>
      </c>
      <c r="G260" s="398" t="s">
        <v>1260</v>
      </c>
      <c r="H260" s="33"/>
      <c r="I260" s="33"/>
      <c r="J260" s="676"/>
      <c r="K260" s="259">
        <v>1450000</v>
      </c>
      <c r="L260" s="260"/>
      <c r="M260" s="261"/>
      <c r="N260" s="261"/>
      <c r="O260" s="261"/>
      <c r="P260" s="262"/>
      <c r="Q260" s="262"/>
      <c r="R260" s="261"/>
      <c r="S260" s="261"/>
      <c r="T260" s="261"/>
      <c r="U260" s="340">
        <f t="shared" si="98"/>
        <v>0</v>
      </c>
      <c r="V260" s="95"/>
      <c r="W260" s="28"/>
      <c r="X260" s="28"/>
      <c r="Y260" s="29">
        <f t="shared" si="99"/>
        <v>0</v>
      </c>
      <c r="Z260" s="28"/>
      <c r="AA260" s="28"/>
      <c r="AB260" s="28"/>
      <c r="AC260" s="29">
        <f t="shared" si="100"/>
        <v>0</v>
      </c>
      <c r="AD260" s="28"/>
      <c r="AE260" s="28"/>
      <c r="AF260" s="259">
        <v>1450000</v>
      </c>
      <c r="AG260" s="29">
        <f t="shared" si="101"/>
        <v>1450000</v>
      </c>
      <c r="AH260" s="29">
        <f t="shared" si="102"/>
        <v>1450000</v>
      </c>
      <c r="AI260" s="109">
        <f t="shared" si="103"/>
        <v>1.86792605934499E-2</v>
      </c>
      <c r="AJ260" s="109">
        <f t="shared" si="104"/>
        <v>1.0169365337329428E-3</v>
      </c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</row>
    <row r="261" spans="1:78" ht="24.95" customHeight="1" outlineLevel="1" x14ac:dyDescent="0.25">
      <c r="A261" s="23">
        <v>26</v>
      </c>
      <c r="B261" s="23"/>
      <c r="C261" s="286" t="s">
        <v>1794</v>
      </c>
      <c r="D261" s="494">
        <v>44909</v>
      </c>
      <c r="E261" s="400" t="s">
        <v>563</v>
      </c>
      <c r="F261" s="400" t="s">
        <v>1664</v>
      </c>
      <c r="G261" s="398" t="s">
        <v>1260</v>
      </c>
      <c r="H261" s="33"/>
      <c r="I261" s="33"/>
      <c r="J261" s="676"/>
      <c r="K261" s="259">
        <v>1700000</v>
      </c>
      <c r="L261" s="260"/>
      <c r="M261" s="261"/>
      <c r="N261" s="261"/>
      <c r="O261" s="261"/>
      <c r="P261" s="262"/>
      <c r="Q261" s="262"/>
      <c r="R261" s="261"/>
      <c r="S261" s="261"/>
      <c r="T261" s="261"/>
      <c r="U261" s="340">
        <f t="shared" si="98"/>
        <v>0</v>
      </c>
      <c r="V261" s="95"/>
      <c r="W261" s="28"/>
      <c r="X261" s="28"/>
      <c r="Y261" s="29">
        <f t="shared" si="99"/>
        <v>0</v>
      </c>
      <c r="Z261" s="28"/>
      <c r="AA261" s="28"/>
      <c r="AB261" s="28"/>
      <c r="AC261" s="29">
        <f t="shared" si="100"/>
        <v>0</v>
      </c>
      <c r="AD261" s="28"/>
      <c r="AE261" s="28"/>
      <c r="AF261" s="259">
        <v>1700000</v>
      </c>
      <c r="AG261" s="29">
        <f t="shared" si="101"/>
        <v>1700000</v>
      </c>
      <c r="AH261" s="29">
        <f t="shared" si="102"/>
        <v>1700000</v>
      </c>
      <c r="AI261" s="109">
        <f t="shared" si="103"/>
        <v>2.1899822764734365E-2</v>
      </c>
      <c r="AJ261" s="109">
        <f t="shared" si="104"/>
        <v>1.1922704188593121E-3</v>
      </c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</row>
    <row r="262" spans="1:78" ht="24.95" customHeight="1" outlineLevel="1" x14ac:dyDescent="0.25">
      <c r="A262" s="23">
        <v>27</v>
      </c>
      <c r="B262" s="23"/>
      <c r="C262" s="286" t="s">
        <v>1795</v>
      </c>
      <c r="D262" s="494">
        <v>44909</v>
      </c>
      <c r="E262" s="400" t="s">
        <v>565</v>
      </c>
      <c r="F262" s="400" t="s">
        <v>1664</v>
      </c>
      <c r="G262" s="398" t="s">
        <v>1260</v>
      </c>
      <c r="H262" s="33"/>
      <c r="I262" s="33"/>
      <c r="J262" s="676"/>
      <c r="K262" s="259">
        <v>1450000</v>
      </c>
      <c r="L262" s="260"/>
      <c r="M262" s="261"/>
      <c r="N262" s="261"/>
      <c r="O262" s="261"/>
      <c r="P262" s="262"/>
      <c r="Q262" s="262"/>
      <c r="R262" s="261"/>
      <c r="S262" s="261"/>
      <c r="T262" s="261"/>
      <c r="U262" s="340">
        <f t="shared" si="98"/>
        <v>0</v>
      </c>
      <c r="V262" s="95"/>
      <c r="W262" s="28"/>
      <c r="X262" s="28"/>
      <c r="Y262" s="29">
        <f t="shared" si="99"/>
        <v>0</v>
      </c>
      <c r="Z262" s="28"/>
      <c r="AA262" s="28"/>
      <c r="AB262" s="28"/>
      <c r="AC262" s="29">
        <f t="shared" si="100"/>
        <v>0</v>
      </c>
      <c r="AD262" s="28"/>
      <c r="AE262" s="28"/>
      <c r="AF262" s="259">
        <v>1450000</v>
      </c>
      <c r="AG262" s="29">
        <f t="shared" si="101"/>
        <v>1450000</v>
      </c>
      <c r="AH262" s="29">
        <f t="shared" si="102"/>
        <v>1450000</v>
      </c>
      <c r="AI262" s="109">
        <f t="shared" si="103"/>
        <v>1.86792605934499E-2</v>
      </c>
      <c r="AJ262" s="109">
        <f t="shared" si="104"/>
        <v>1.0169365337329428E-3</v>
      </c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</row>
    <row r="263" spans="1:78" ht="24.95" customHeight="1" outlineLevel="1" x14ac:dyDescent="0.25">
      <c r="A263" s="23">
        <v>28</v>
      </c>
      <c r="B263" s="23"/>
      <c r="C263" s="286" t="s">
        <v>1796</v>
      </c>
      <c r="D263" s="494">
        <v>44909</v>
      </c>
      <c r="E263" s="400" t="s">
        <v>569</v>
      </c>
      <c r="F263" s="400" t="s">
        <v>1664</v>
      </c>
      <c r="G263" s="398" t="s">
        <v>1260</v>
      </c>
      <c r="H263" s="33"/>
      <c r="I263" s="33"/>
      <c r="J263" s="676"/>
      <c r="K263" s="259">
        <v>1468000</v>
      </c>
      <c r="L263" s="260"/>
      <c r="M263" s="261"/>
      <c r="N263" s="261"/>
      <c r="O263" s="261"/>
      <c r="P263" s="262"/>
      <c r="Q263" s="262"/>
      <c r="R263" s="261"/>
      <c r="S263" s="261"/>
      <c r="T263" s="261"/>
      <c r="U263" s="340">
        <f t="shared" si="98"/>
        <v>0</v>
      </c>
      <c r="V263" s="95"/>
      <c r="W263" s="28"/>
      <c r="X263" s="28"/>
      <c r="Y263" s="29">
        <f t="shared" si="99"/>
        <v>0</v>
      </c>
      <c r="Z263" s="28"/>
      <c r="AA263" s="28"/>
      <c r="AB263" s="28"/>
      <c r="AC263" s="29">
        <f t="shared" si="100"/>
        <v>0</v>
      </c>
      <c r="AD263" s="28"/>
      <c r="AE263" s="28"/>
      <c r="AF263" s="259">
        <v>1468000</v>
      </c>
      <c r="AG263" s="29">
        <f t="shared" si="101"/>
        <v>1468000</v>
      </c>
      <c r="AH263" s="29">
        <f t="shared" si="102"/>
        <v>1468000</v>
      </c>
      <c r="AI263" s="109">
        <f t="shared" si="103"/>
        <v>1.8911141069782381E-2</v>
      </c>
      <c r="AJ263" s="109">
        <f t="shared" si="104"/>
        <v>1.0295605734620414E-3</v>
      </c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</row>
    <row r="264" spans="1:78" ht="24.95" customHeight="1" outlineLevel="1" x14ac:dyDescent="0.25">
      <c r="A264" s="23">
        <v>29</v>
      </c>
      <c r="B264" s="23"/>
      <c r="C264" s="286" t="s">
        <v>1797</v>
      </c>
      <c r="D264" s="494">
        <v>44909</v>
      </c>
      <c r="E264" s="400" t="s">
        <v>541</v>
      </c>
      <c r="F264" s="400" t="s">
        <v>1664</v>
      </c>
      <c r="G264" s="398" t="s">
        <v>1260</v>
      </c>
      <c r="H264" s="33"/>
      <c r="I264" s="33"/>
      <c r="J264" s="676"/>
      <c r="K264" s="259">
        <v>1250000</v>
      </c>
      <c r="L264" s="260"/>
      <c r="M264" s="261"/>
      <c r="N264" s="261"/>
      <c r="O264" s="261"/>
      <c r="P264" s="262"/>
      <c r="Q264" s="262"/>
      <c r="R264" s="261"/>
      <c r="S264" s="261"/>
      <c r="T264" s="261"/>
      <c r="U264" s="340">
        <f t="shared" si="98"/>
        <v>0</v>
      </c>
      <c r="V264" s="95"/>
      <c r="W264" s="28"/>
      <c r="X264" s="28"/>
      <c r="Y264" s="29">
        <f t="shared" si="99"/>
        <v>0</v>
      </c>
      <c r="Z264" s="28"/>
      <c r="AA264" s="28"/>
      <c r="AB264" s="28"/>
      <c r="AC264" s="29">
        <f t="shared" si="100"/>
        <v>0</v>
      </c>
      <c r="AD264" s="28"/>
      <c r="AE264" s="28"/>
      <c r="AF264" s="259">
        <v>1250000</v>
      </c>
      <c r="AG264" s="29">
        <f t="shared" si="101"/>
        <v>1250000</v>
      </c>
      <c r="AH264" s="29">
        <f t="shared" si="102"/>
        <v>1250000</v>
      </c>
      <c r="AI264" s="109">
        <f t="shared" si="103"/>
        <v>1.6102810856422328E-2</v>
      </c>
      <c r="AJ264" s="109">
        <f t="shared" si="104"/>
        <v>8.7666942563184721E-4</v>
      </c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</row>
    <row r="265" spans="1:78" ht="24.95" customHeight="1" outlineLevel="1" x14ac:dyDescent="0.25">
      <c r="A265" s="23">
        <v>30</v>
      </c>
      <c r="B265" s="23"/>
      <c r="C265" s="286" t="s">
        <v>1798</v>
      </c>
      <c r="D265" s="494">
        <v>44909</v>
      </c>
      <c r="E265" s="400" t="s">
        <v>571</v>
      </c>
      <c r="F265" s="400" t="s">
        <v>1664</v>
      </c>
      <c r="G265" s="398" t="s">
        <v>1260</v>
      </c>
      <c r="H265" s="33"/>
      <c r="I265" s="33"/>
      <c r="J265" s="676"/>
      <c r="K265" s="259">
        <v>1294000</v>
      </c>
      <c r="L265" s="260"/>
      <c r="M265" s="261"/>
      <c r="N265" s="261"/>
      <c r="O265" s="261"/>
      <c r="P265" s="262"/>
      <c r="Q265" s="262"/>
      <c r="R265" s="261"/>
      <c r="S265" s="261"/>
      <c r="T265" s="261"/>
      <c r="U265" s="340">
        <f t="shared" si="98"/>
        <v>0</v>
      </c>
      <c r="V265" s="95"/>
      <c r="W265" s="28"/>
      <c r="X265" s="28"/>
      <c r="Y265" s="29">
        <f t="shared" si="99"/>
        <v>0</v>
      </c>
      <c r="Z265" s="28"/>
      <c r="AA265" s="28"/>
      <c r="AB265" s="28"/>
      <c r="AC265" s="29">
        <f t="shared" si="100"/>
        <v>0</v>
      </c>
      <c r="AD265" s="28"/>
      <c r="AE265" s="28"/>
      <c r="AF265" s="259">
        <v>1294000</v>
      </c>
      <c r="AG265" s="29">
        <f t="shared" si="101"/>
        <v>1294000</v>
      </c>
      <c r="AH265" s="29">
        <f t="shared" si="102"/>
        <v>1294000</v>
      </c>
      <c r="AI265" s="109">
        <f t="shared" si="103"/>
        <v>1.6669629798568394E-2</v>
      </c>
      <c r="AJ265" s="109">
        <f t="shared" si="104"/>
        <v>9.0752818941408815E-4</v>
      </c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</row>
    <row r="266" spans="1:78" ht="24.95" customHeight="1" outlineLevel="1" x14ac:dyDescent="0.25">
      <c r="A266" s="23">
        <v>31</v>
      </c>
      <c r="B266" s="23"/>
      <c r="C266" s="286" t="s">
        <v>1799</v>
      </c>
      <c r="D266" s="494">
        <v>44909</v>
      </c>
      <c r="E266" s="400" t="s">
        <v>573</v>
      </c>
      <c r="F266" s="400" t="s">
        <v>1664</v>
      </c>
      <c r="G266" s="398" t="s">
        <v>1260</v>
      </c>
      <c r="H266" s="33"/>
      <c r="I266" s="33"/>
      <c r="J266" s="676"/>
      <c r="K266" s="259">
        <v>1450000</v>
      </c>
      <c r="L266" s="260"/>
      <c r="M266" s="261"/>
      <c r="N266" s="261"/>
      <c r="O266" s="261"/>
      <c r="P266" s="262"/>
      <c r="Q266" s="262"/>
      <c r="R266" s="261"/>
      <c r="S266" s="261"/>
      <c r="T266" s="261"/>
      <c r="U266" s="340">
        <f t="shared" si="98"/>
        <v>0</v>
      </c>
      <c r="V266" s="95"/>
      <c r="W266" s="28"/>
      <c r="X266" s="28"/>
      <c r="Y266" s="29">
        <f t="shared" si="99"/>
        <v>0</v>
      </c>
      <c r="Z266" s="28"/>
      <c r="AA266" s="28"/>
      <c r="AB266" s="28"/>
      <c r="AC266" s="29">
        <f t="shared" si="100"/>
        <v>0</v>
      </c>
      <c r="AD266" s="28"/>
      <c r="AE266" s="28"/>
      <c r="AF266" s="259">
        <v>1450000</v>
      </c>
      <c r="AG266" s="29">
        <f t="shared" si="101"/>
        <v>1450000</v>
      </c>
      <c r="AH266" s="29">
        <f t="shared" si="102"/>
        <v>1450000</v>
      </c>
      <c r="AI266" s="109">
        <f t="shared" si="103"/>
        <v>1.86792605934499E-2</v>
      </c>
      <c r="AJ266" s="109">
        <f t="shared" si="104"/>
        <v>1.0169365337329428E-3</v>
      </c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</row>
    <row r="267" spans="1:78" ht="24.95" customHeight="1" outlineLevel="1" x14ac:dyDescent="0.25">
      <c r="A267" s="23">
        <v>32</v>
      </c>
      <c r="B267" s="23"/>
      <c r="C267" s="286" t="s">
        <v>1800</v>
      </c>
      <c r="D267" s="494">
        <v>44909</v>
      </c>
      <c r="E267" s="400" t="s">
        <v>545</v>
      </c>
      <c r="F267" s="400" t="s">
        <v>1664</v>
      </c>
      <c r="G267" s="398" t="s">
        <v>1260</v>
      </c>
      <c r="H267" s="33"/>
      <c r="I267" s="33"/>
      <c r="J267" s="676"/>
      <c r="K267" s="259">
        <v>1510000</v>
      </c>
      <c r="L267" s="260"/>
      <c r="M267" s="261"/>
      <c r="N267" s="261"/>
      <c r="O267" s="261"/>
      <c r="P267" s="262"/>
      <c r="Q267" s="262"/>
      <c r="R267" s="261"/>
      <c r="S267" s="261"/>
      <c r="T267" s="261"/>
      <c r="U267" s="340">
        <f t="shared" si="98"/>
        <v>0</v>
      </c>
      <c r="V267" s="95"/>
      <c r="W267" s="28"/>
      <c r="X267" s="28"/>
      <c r="Y267" s="29">
        <f t="shared" si="99"/>
        <v>0</v>
      </c>
      <c r="Z267" s="28"/>
      <c r="AA267" s="28"/>
      <c r="AB267" s="28"/>
      <c r="AC267" s="29">
        <f t="shared" si="100"/>
        <v>0</v>
      </c>
      <c r="AD267" s="28"/>
      <c r="AE267" s="28"/>
      <c r="AF267" s="259">
        <v>1510000</v>
      </c>
      <c r="AG267" s="29">
        <f t="shared" si="101"/>
        <v>1510000</v>
      </c>
      <c r="AH267" s="29">
        <f t="shared" si="102"/>
        <v>1510000</v>
      </c>
      <c r="AI267" s="109">
        <f t="shared" si="103"/>
        <v>1.9452195514558172E-2</v>
      </c>
      <c r="AJ267" s="109">
        <f t="shared" si="104"/>
        <v>1.0590166661632713E-3</v>
      </c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</row>
    <row r="268" spans="1:78" s="233" customFormat="1" x14ac:dyDescent="0.25">
      <c r="A268" s="577" t="s">
        <v>65</v>
      </c>
      <c r="B268" s="577"/>
      <c r="C268" s="577"/>
      <c r="D268" s="577"/>
      <c r="E268" s="577"/>
      <c r="F268" s="577"/>
      <c r="G268" s="577"/>
      <c r="H268" s="577"/>
      <c r="I268" s="577"/>
      <c r="J268" s="222">
        <f>J235</f>
        <v>77626199</v>
      </c>
      <c r="K268" s="231">
        <f>SUM(K236:K267)</f>
        <v>77341764</v>
      </c>
      <c r="L268" s="530"/>
      <c r="M268" s="231">
        <f>SUM(M236:M237)</f>
        <v>0</v>
      </c>
      <c r="N268" s="231">
        <f>SUM(N236:N237)</f>
        <v>0</v>
      </c>
      <c r="O268" s="231">
        <f>SUM(O236:O237)</f>
        <v>0</v>
      </c>
      <c r="P268" s="249"/>
      <c r="Q268" s="539"/>
      <c r="R268" s="231">
        <f t="shared" ref="R268:AB268" si="105">SUM(R236:R237)</f>
        <v>962287</v>
      </c>
      <c r="S268" s="231">
        <f t="shared" si="105"/>
        <v>914169</v>
      </c>
      <c r="T268" s="231">
        <f t="shared" si="105"/>
        <v>1147354</v>
      </c>
      <c r="U268" s="231">
        <f>SUM(U236:U267)</f>
        <v>3023810</v>
      </c>
      <c r="V268" s="222">
        <f t="shared" si="105"/>
        <v>3089385</v>
      </c>
      <c r="W268" s="222">
        <f t="shared" si="105"/>
        <v>3132748</v>
      </c>
      <c r="X268" s="222">
        <f t="shared" si="105"/>
        <v>1392038</v>
      </c>
      <c r="Y268" s="222">
        <f>SUM(Y236:Y267)</f>
        <v>7614171</v>
      </c>
      <c r="Z268" s="222">
        <f t="shared" si="105"/>
        <v>4108487</v>
      </c>
      <c r="AA268" s="222">
        <f t="shared" si="105"/>
        <v>1953469</v>
      </c>
      <c r="AB268" s="222">
        <f t="shared" si="105"/>
        <v>2249153</v>
      </c>
      <c r="AC268" s="222">
        <f t="shared" ref="AC268:AH268" si="106">SUM(AC236:AC267)</f>
        <v>8311109</v>
      </c>
      <c r="AD268" s="222">
        <f t="shared" si="106"/>
        <v>2926365</v>
      </c>
      <c r="AE268" s="222">
        <f t="shared" si="106"/>
        <v>3525106</v>
      </c>
      <c r="AF268" s="222">
        <f t="shared" si="106"/>
        <v>51941203</v>
      </c>
      <c r="AG268" s="222">
        <f t="shared" si="106"/>
        <v>58392674</v>
      </c>
      <c r="AH268" s="222">
        <f t="shared" si="106"/>
        <v>77341764</v>
      </c>
      <c r="AI268" s="230">
        <f>IF(ISERROR(AH268/J268),0,AH268/J268)</f>
        <v>0.9963358375952428</v>
      </c>
      <c r="AJ268" s="230">
        <f>IF(ISERROR(AH268/$AH$389),0,AH268/$AH$389)</f>
        <v>5.4242527858587103E-2</v>
      </c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232"/>
      <c r="BB268" s="232"/>
      <c r="BC268" s="232"/>
      <c r="BD268" s="232"/>
      <c r="BE268" s="232"/>
      <c r="BF268" s="232"/>
      <c r="BG268" s="232"/>
      <c r="BH268" s="232"/>
      <c r="BI268" s="232"/>
      <c r="BJ268" s="232"/>
      <c r="BK268" s="232"/>
      <c r="BL268" s="232"/>
      <c r="BM268" s="232"/>
      <c r="BN268" s="232"/>
      <c r="BO268" s="232"/>
      <c r="BP268" s="232"/>
      <c r="BQ268" s="232"/>
      <c r="BR268" s="232"/>
      <c r="BS268" s="232"/>
      <c r="BT268" s="232"/>
      <c r="BU268" s="232"/>
      <c r="BV268" s="232"/>
      <c r="BW268" s="232"/>
      <c r="BX268" s="232"/>
      <c r="BY268" s="232"/>
      <c r="BZ268" s="232"/>
    </row>
    <row r="269" spans="1:78" x14ac:dyDescent="0.25">
      <c r="A269" s="668" t="s">
        <v>66</v>
      </c>
      <c r="B269" s="668"/>
      <c r="C269" s="668"/>
      <c r="D269" s="668"/>
      <c r="E269" s="668"/>
      <c r="F269" s="16"/>
      <c r="G269" s="5"/>
      <c r="H269" s="17"/>
      <c r="I269" s="17"/>
      <c r="J269" s="628">
        <v>42837072</v>
      </c>
      <c r="K269" s="7"/>
      <c r="L269" s="18"/>
      <c r="M269" s="263"/>
      <c r="N269" s="263"/>
      <c r="O269" s="263"/>
      <c r="P269" s="151"/>
      <c r="Q269" s="264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108"/>
      <c r="AJ269" s="108"/>
    </row>
    <row r="270" spans="1:78" ht="24.95" customHeight="1" outlineLevel="1" x14ac:dyDescent="0.25">
      <c r="A270" s="23">
        <v>1</v>
      </c>
      <c r="B270" s="23"/>
      <c r="C270" s="145"/>
      <c r="D270" s="33"/>
      <c r="E270" s="75"/>
      <c r="F270" s="145"/>
      <c r="G270" s="145"/>
      <c r="H270" s="33"/>
      <c r="I270" s="33"/>
      <c r="J270" s="629"/>
      <c r="K270" s="79">
        <v>34017812</v>
      </c>
      <c r="L270" s="289" t="s">
        <v>126</v>
      </c>
      <c r="M270" s="261"/>
      <c r="N270" s="261"/>
      <c r="O270" s="261"/>
      <c r="P270" s="262"/>
      <c r="Q270" s="262"/>
      <c r="R270" s="95">
        <v>2285544</v>
      </c>
      <c r="S270" s="28">
        <v>1894325</v>
      </c>
      <c r="T270" s="28">
        <v>2282833</v>
      </c>
      <c r="U270" s="29">
        <f>SUM(R270:T270)</f>
        <v>6462702</v>
      </c>
      <c r="V270" s="28">
        <v>3478770</v>
      </c>
      <c r="W270" s="28">
        <v>2670579</v>
      </c>
      <c r="X270" s="28">
        <v>3020258</v>
      </c>
      <c r="Y270" s="29">
        <f>SUM(V270:X270)</f>
        <v>9169607</v>
      </c>
      <c r="Z270" s="28">
        <v>2060424</v>
      </c>
      <c r="AA270" s="28">
        <v>4768671</v>
      </c>
      <c r="AB270" s="28">
        <v>2225885</v>
      </c>
      <c r="AC270" s="29">
        <f>SUM(Z270:AB270)</f>
        <v>9054980</v>
      </c>
      <c r="AD270" s="28">
        <v>2723568</v>
      </c>
      <c r="AE270" s="28">
        <v>2033964</v>
      </c>
      <c r="AF270" s="28">
        <v>4514668</v>
      </c>
      <c r="AG270" s="29">
        <f>SUM(AD270:AF270)</f>
        <v>9272200</v>
      </c>
      <c r="AH270" s="29">
        <f t="shared" ref="AH270" si="107">SUM(U270,Y270,AC270,AG270)</f>
        <v>33959489</v>
      </c>
      <c r="AI270" s="109">
        <f>IF(ISERROR(AH270/$J$269),0,AH270/$J$269)</f>
        <v>0.79275934172158169</v>
      </c>
      <c r="AJ270" s="109">
        <f>IF(ISERROR(AH270/$AH$389),"-",AH270/$AH$389)</f>
        <v>2.3816996573104827E-2</v>
      </c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</row>
    <row r="271" spans="1:78" ht="24.95" customHeight="1" outlineLevel="1" x14ac:dyDescent="0.25">
      <c r="A271" s="23">
        <v>2</v>
      </c>
      <c r="B271" s="23"/>
      <c r="C271" s="286" t="s">
        <v>1801</v>
      </c>
      <c r="D271" s="494">
        <v>44882</v>
      </c>
      <c r="E271" s="400" t="s">
        <v>1131</v>
      </c>
      <c r="F271" s="400" t="s">
        <v>1664</v>
      </c>
      <c r="G271" s="398" t="s">
        <v>1260</v>
      </c>
      <c r="H271" s="33"/>
      <c r="I271" s="33"/>
      <c r="J271" s="629"/>
      <c r="K271" s="79">
        <v>1752000</v>
      </c>
      <c r="L271" s="287"/>
      <c r="M271" s="261"/>
      <c r="N271" s="261"/>
      <c r="O271" s="261"/>
      <c r="P271" s="262"/>
      <c r="Q271" s="262"/>
      <c r="R271" s="95"/>
      <c r="S271" s="28"/>
      <c r="T271" s="28"/>
      <c r="U271" s="29">
        <f t="shared" ref="U271:U276" si="108">SUM(R271:T271)</f>
        <v>0</v>
      </c>
      <c r="V271" s="28"/>
      <c r="W271" s="28"/>
      <c r="X271" s="28"/>
      <c r="Y271" s="29"/>
      <c r="Z271" s="28"/>
      <c r="AA271" s="28"/>
      <c r="AB271" s="28"/>
      <c r="AC271" s="29"/>
      <c r="AD271" s="28"/>
      <c r="AE271" s="79">
        <v>1752000</v>
      </c>
      <c r="AF271" s="28"/>
      <c r="AG271" s="29">
        <f t="shared" ref="AG271:AG276" si="109">SUM(AD271:AF271)</f>
        <v>1752000</v>
      </c>
      <c r="AH271" s="29">
        <f t="shared" ref="AH271:AH276" si="110">SUM(U271,Y271,AC271,AG271)</f>
        <v>1752000</v>
      </c>
      <c r="AI271" s="109">
        <f t="shared" ref="AI271:AI276" si="111">IF(ISERROR(AH271/$J$269),0,AH271/$J$269)</f>
        <v>4.0899153891750584E-2</v>
      </c>
      <c r="AJ271" s="109">
        <f t="shared" ref="AJ271:AJ276" si="112">IF(ISERROR(AH271/$AH$389),"-",AH271/$AH$389)</f>
        <v>1.2287398669655969E-3</v>
      </c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</row>
    <row r="272" spans="1:78" ht="24.95" customHeight="1" outlineLevel="1" x14ac:dyDescent="0.25">
      <c r="A272" s="23">
        <v>3</v>
      </c>
      <c r="B272" s="23"/>
      <c r="C272" s="286" t="s">
        <v>1689</v>
      </c>
      <c r="D272" s="494">
        <v>44880</v>
      </c>
      <c r="E272" s="400" t="s">
        <v>581</v>
      </c>
      <c r="F272" s="400" t="s">
        <v>1664</v>
      </c>
      <c r="G272" s="398" t="s">
        <v>1260</v>
      </c>
      <c r="H272" s="33"/>
      <c r="I272" s="33"/>
      <c r="J272" s="629"/>
      <c r="K272" s="79">
        <v>1700000</v>
      </c>
      <c r="L272" s="287"/>
      <c r="M272" s="261"/>
      <c r="N272" s="261"/>
      <c r="O272" s="261"/>
      <c r="P272" s="262"/>
      <c r="Q272" s="262"/>
      <c r="R272" s="95"/>
      <c r="S272" s="28"/>
      <c r="T272" s="28"/>
      <c r="U272" s="29">
        <f t="shared" si="108"/>
        <v>0</v>
      </c>
      <c r="V272" s="28"/>
      <c r="W272" s="28"/>
      <c r="X272" s="28"/>
      <c r="Y272" s="29"/>
      <c r="Z272" s="28"/>
      <c r="AA272" s="28"/>
      <c r="AB272" s="28"/>
      <c r="AC272" s="29"/>
      <c r="AD272" s="28"/>
      <c r="AE272" s="79">
        <v>1700000</v>
      </c>
      <c r="AF272" s="28"/>
      <c r="AG272" s="29">
        <f t="shared" si="109"/>
        <v>1700000</v>
      </c>
      <c r="AH272" s="29">
        <f t="shared" si="110"/>
        <v>1700000</v>
      </c>
      <c r="AI272" s="109">
        <f t="shared" si="111"/>
        <v>3.968525206391324E-2</v>
      </c>
      <c r="AJ272" s="109">
        <f t="shared" si="112"/>
        <v>1.1922704188593121E-3</v>
      </c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</row>
    <row r="273" spans="1:78" ht="24.95" customHeight="1" outlineLevel="1" x14ac:dyDescent="0.25">
      <c r="A273" s="23">
        <v>4</v>
      </c>
      <c r="B273" s="23"/>
      <c r="C273" s="286" t="s">
        <v>888</v>
      </c>
      <c r="D273" s="494">
        <v>44874</v>
      </c>
      <c r="E273" s="400" t="s">
        <v>1135</v>
      </c>
      <c r="F273" s="400" t="s">
        <v>1664</v>
      </c>
      <c r="G273" s="398" t="s">
        <v>1260</v>
      </c>
      <c r="H273" s="33"/>
      <c r="I273" s="33"/>
      <c r="J273" s="629"/>
      <c r="K273" s="79">
        <v>1250000</v>
      </c>
      <c r="L273" s="287"/>
      <c r="M273" s="261"/>
      <c r="N273" s="261"/>
      <c r="O273" s="261"/>
      <c r="P273" s="262"/>
      <c r="Q273" s="262"/>
      <c r="R273" s="95"/>
      <c r="S273" s="28"/>
      <c r="T273" s="28"/>
      <c r="U273" s="29">
        <f t="shared" si="108"/>
        <v>0</v>
      </c>
      <c r="V273" s="28"/>
      <c r="W273" s="28"/>
      <c r="X273" s="28"/>
      <c r="Y273" s="29"/>
      <c r="Z273" s="28"/>
      <c r="AA273" s="28"/>
      <c r="AB273" s="28"/>
      <c r="AC273" s="29"/>
      <c r="AD273" s="28"/>
      <c r="AE273" s="79">
        <v>1250000</v>
      </c>
      <c r="AF273" s="28"/>
      <c r="AG273" s="29">
        <f t="shared" si="109"/>
        <v>1250000</v>
      </c>
      <c r="AH273" s="29">
        <f t="shared" si="110"/>
        <v>1250000</v>
      </c>
      <c r="AI273" s="109">
        <f t="shared" si="111"/>
        <v>2.9180332399936205E-2</v>
      </c>
      <c r="AJ273" s="109">
        <f t="shared" si="112"/>
        <v>8.7666942563184721E-4</v>
      </c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</row>
    <row r="274" spans="1:78" ht="24.95" customHeight="1" outlineLevel="1" x14ac:dyDescent="0.25">
      <c r="A274" s="23">
        <v>5</v>
      </c>
      <c r="B274" s="23"/>
      <c r="C274" s="286" t="s">
        <v>602</v>
      </c>
      <c r="D274" s="494">
        <v>44874</v>
      </c>
      <c r="E274" s="400" t="s">
        <v>582</v>
      </c>
      <c r="F274" s="400" t="s">
        <v>1664</v>
      </c>
      <c r="G274" s="398" t="s">
        <v>1260</v>
      </c>
      <c r="H274" s="33"/>
      <c r="I274" s="33"/>
      <c r="J274" s="629"/>
      <c r="K274" s="79">
        <v>1553000</v>
      </c>
      <c r="L274" s="287"/>
      <c r="M274" s="261"/>
      <c r="N274" s="261"/>
      <c r="O274" s="261"/>
      <c r="P274" s="262"/>
      <c r="Q274" s="262"/>
      <c r="R274" s="95"/>
      <c r="S274" s="28"/>
      <c r="T274" s="28"/>
      <c r="U274" s="29">
        <f t="shared" si="108"/>
        <v>0</v>
      </c>
      <c r="V274" s="28"/>
      <c r="W274" s="28"/>
      <c r="X274" s="28"/>
      <c r="Y274" s="29"/>
      <c r="Z274" s="28"/>
      <c r="AA274" s="28"/>
      <c r="AB274" s="28"/>
      <c r="AC274" s="29"/>
      <c r="AD274" s="28"/>
      <c r="AE274" s="79">
        <v>1553000</v>
      </c>
      <c r="AF274" s="28"/>
      <c r="AG274" s="29">
        <f t="shared" si="109"/>
        <v>1553000</v>
      </c>
      <c r="AH274" s="29">
        <f t="shared" si="110"/>
        <v>1553000</v>
      </c>
      <c r="AI274" s="109">
        <f t="shared" si="111"/>
        <v>3.6253644973680742E-2</v>
      </c>
      <c r="AJ274" s="109">
        <f t="shared" si="112"/>
        <v>1.0891740944050069E-3</v>
      </c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</row>
    <row r="275" spans="1:78" ht="24.95" customHeight="1" outlineLevel="1" x14ac:dyDescent="0.25">
      <c r="A275" s="23">
        <v>6</v>
      </c>
      <c r="B275" s="23"/>
      <c r="C275" s="286" t="s">
        <v>213</v>
      </c>
      <c r="D275" s="494">
        <v>44874</v>
      </c>
      <c r="E275" s="400" t="s">
        <v>1802</v>
      </c>
      <c r="F275" s="400" t="s">
        <v>1664</v>
      </c>
      <c r="G275" s="398" t="s">
        <v>1260</v>
      </c>
      <c r="H275" s="33"/>
      <c r="I275" s="33"/>
      <c r="J275" s="629"/>
      <c r="K275" s="79">
        <v>1250000</v>
      </c>
      <c r="L275" s="287"/>
      <c r="M275" s="261"/>
      <c r="N275" s="261"/>
      <c r="O275" s="261"/>
      <c r="P275" s="262"/>
      <c r="Q275" s="262"/>
      <c r="R275" s="95"/>
      <c r="S275" s="28"/>
      <c r="T275" s="28"/>
      <c r="U275" s="29">
        <f t="shared" si="108"/>
        <v>0</v>
      </c>
      <c r="V275" s="28"/>
      <c r="W275" s="28"/>
      <c r="X275" s="28"/>
      <c r="Y275" s="29"/>
      <c r="Z275" s="28"/>
      <c r="AA275" s="28"/>
      <c r="AB275" s="28"/>
      <c r="AC275" s="29"/>
      <c r="AD275" s="28"/>
      <c r="AE275" s="79">
        <v>1250000</v>
      </c>
      <c r="AF275" s="28"/>
      <c r="AG275" s="29">
        <f t="shared" si="109"/>
        <v>1250000</v>
      </c>
      <c r="AH275" s="29">
        <f t="shared" si="110"/>
        <v>1250000</v>
      </c>
      <c r="AI275" s="109">
        <f t="shared" si="111"/>
        <v>2.9180332399936205E-2</v>
      </c>
      <c r="AJ275" s="109">
        <f t="shared" si="112"/>
        <v>8.7666942563184721E-4</v>
      </c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</row>
    <row r="276" spans="1:78" ht="24.95" customHeight="1" outlineLevel="1" x14ac:dyDescent="0.25">
      <c r="A276" s="23">
        <v>7</v>
      </c>
      <c r="B276" s="23"/>
      <c r="C276" s="286" t="s">
        <v>605</v>
      </c>
      <c r="D276" s="494">
        <v>44874</v>
      </c>
      <c r="E276" s="400" t="s">
        <v>584</v>
      </c>
      <c r="F276" s="400" t="s">
        <v>1664</v>
      </c>
      <c r="G276" s="398" t="s">
        <v>1260</v>
      </c>
      <c r="H276" s="33"/>
      <c r="I276" s="33"/>
      <c r="J276" s="664"/>
      <c r="K276" s="79">
        <v>1250000</v>
      </c>
      <c r="L276" s="287"/>
      <c r="M276" s="261"/>
      <c r="N276" s="261"/>
      <c r="O276" s="261"/>
      <c r="P276" s="262"/>
      <c r="Q276" s="262"/>
      <c r="R276" s="95"/>
      <c r="S276" s="28"/>
      <c r="T276" s="28"/>
      <c r="U276" s="29">
        <f t="shared" si="108"/>
        <v>0</v>
      </c>
      <c r="V276" s="28"/>
      <c r="W276" s="28"/>
      <c r="X276" s="28"/>
      <c r="Y276" s="29"/>
      <c r="Z276" s="28"/>
      <c r="AA276" s="28"/>
      <c r="AB276" s="28"/>
      <c r="AC276" s="29"/>
      <c r="AD276" s="28"/>
      <c r="AE276" s="79">
        <v>1250000</v>
      </c>
      <c r="AF276" s="28"/>
      <c r="AG276" s="29">
        <f t="shared" si="109"/>
        <v>1250000</v>
      </c>
      <c r="AH276" s="29">
        <f t="shared" si="110"/>
        <v>1250000</v>
      </c>
      <c r="AI276" s="109">
        <f t="shared" si="111"/>
        <v>2.9180332399936205E-2</v>
      </c>
      <c r="AJ276" s="109">
        <f t="shared" si="112"/>
        <v>8.7666942563184721E-4</v>
      </c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</row>
    <row r="277" spans="1:78" s="233" customFormat="1" x14ac:dyDescent="0.25">
      <c r="A277" s="577" t="s">
        <v>67</v>
      </c>
      <c r="B277" s="577"/>
      <c r="C277" s="577"/>
      <c r="D277" s="577"/>
      <c r="E277" s="577"/>
      <c r="F277" s="577"/>
      <c r="G277" s="577"/>
      <c r="H277" s="577"/>
      <c r="I277" s="577"/>
      <c r="J277" s="222">
        <f>J269</f>
        <v>42837072</v>
      </c>
      <c r="K277" s="222">
        <f>SUM(K270:K276)</f>
        <v>42772812</v>
      </c>
      <c r="L277" s="528"/>
      <c r="M277" s="231">
        <f>SUM(M270:M270)</f>
        <v>0</v>
      </c>
      <c r="N277" s="231">
        <f>SUM(N270:N270)</f>
        <v>0</v>
      </c>
      <c r="O277" s="231">
        <f>SUM(O270:O270)</f>
        <v>0</v>
      </c>
      <c r="P277" s="249"/>
      <c r="Q277" s="539"/>
      <c r="R277" s="222">
        <f t="shared" ref="R277:AB277" si="113">SUM(R270:R270)</f>
        <v>2285544</v>
      </c>
      <c r="S277" s="222">
        <f t="shared" si="113"/>
        <v>1894325</v>
      </c>
      <c r="T277" s="222">
        <f t="shared" si="113"/>
        <v>2282833</v>
      </c>
      <c r="U277" s="222">
        <f>SUM(U270:U276)</f>
        <v>6462702</v>
      </c>
      <c r="V277" s="222">
        <f t="shared" si="113"/>
        <v>3478770</v>
      </c>
      <c r="W277" s="222">
        <f t="shared" si="113"/>
        <v>2670579</v>
      </c>
      <c r="X277" s="222">
        <f t="shared" si="113"/>
        <v>3020258</v>
      </c>
      <c r="Y277" s="222">
        <f>SUM(Y270:Y276)</f>
        <v>9169607</v>
      </c>
      <c r="Z277" s="222">
        <f t="shared" si="113"/>
        <v>2060424</v>
      </c>
      <c r="AA277" s="222">
        <f t="shared" si="113"/>
        <v>4768671</v>
      </c>
      <c r="AB277" s="222">
        <f t="shared" si="113"/>
        <v>2225885</v>
      </c>
      <c r="AC277" s="222">
        <f t="shared" ref="AC277:AH277" si="114">SUM(AC270:AC276)</f>
        <v>9054980</v>
      </c>
      <c r="AD277" s="222">
        <f t="shared" si="114"/>
        <v>2723568</v>
      </c>
      <c r="AE277" s="222">
        <f t="shared" si="114"/>
        <v>10788964</v>
      </c>
      <c r="AF277" s="222">
        <f t="shared" si="114"/>
        <v>4514668</v>
      </c>
      <c r="AG277" s="222">
        <f t="shared" si="114"/>
        <v>18027200</v>
      </c>
      <c r="AH277" s="222">
        <f t="shared" si="114"/>
        <v>42714489</v>
      </c>
      <c r="AI277" s="230">
        <f>IF(ISERROR(AH277/J277),0,AH277/J277)</f>
        <v>0.99713838985073489</v>
      </c>
      <c r="AJ277" s="230">
        <f>IF(ISERROR(AH277/$AH$389),0,AH277/$AH$389)</f>
        <v>2.9957189230230285E-2</v>
      </c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232"/>
      <c r="BB277" s="232"/>
      <c r="BC277" s="232"/>
      <c r="BD277" s="232"/>
      <c r="BE277" s="232"/>
      <c r="BF277" s="232"/>
      <c r="BG277" s="232"/>
      <c r="BH277" s="232"/>
      <c r="BI277" s="232"/>
      <c r="BJ277" s="232"/>
      <c r="BK277" s="232"/>
      <c r="BL277" s="232"/>
      <c r="BM277" s="232"/>
      <c r="BN277" s="232"/>
      <c r="BO277" s="232"/>
      <c r="BP277" s="232"/>
      <c r="BQ277" s="232"/>
      <c r="BR277" s="232"/>
      <c r="BS277" s="232"/>
      <c r="BT277" s="232"/>
      <c r="BU277" s="232"/>
      <c r="BV277" s="232"/>
      <c r="BW277" s="232"/>
      <c r="BX277" s="232"/>
      <c r="BY277" s="232"/>
      <c r="BZ277" s="232"/>
    </row>
    <row r="278" spans="1:78" x14ac:dyDescent="0.25">
      <c r="A278" s="668" t="s">
        <v>68</v>
      </c>
      <c r="B278" s="668"/>
      <c r="C278" s="668"/>
      <c r="D278" s="668"/>
      <c r="E278" s="668"/>
      <c r="F278" s="16"/>
      <c r="G278" s="5"/>
      <c r="H278" s="17"/>
      <c r="I278" s="17"/>
      <c r="J278" s="628">
        <v>23398962</v>
      </c>
      <c r="K278" s="7"/>
      <c r="L278" s="18"/>
      <c r="M278" s="263"/>
      <c r="N278" s="263"/>
      <c r="O278" s="263"/>
      <c r="P278" s="151"/>
      <c r="Q278" s="264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108"/>
      <c r="AJ278" s="108"/>
    </row>
    <row r="279" spans="1:78" ht="24.95" customHeight="1" outlineLevel="1" x14ac:dyDescent="0.25">
      <c r="A279" s="23">
        <v>1</v>
      </c>
      <c r="B279" s="23"/>
      <c r="C279" s="145"/>
      <c r="D279" s="33"/>
      <c r="E279" s="75"/>
      <c r="F279" s="145"/>
      <c r="G279" s="145"/>
      <c r="H279" s="33"/>
      <c r="I279" s="33"/>
      <c r="J279" s="629"/>
      <c r="K279" s="79">
        <v>17800000</v>
      </c>
      <c r="L279" s="289" t="s">
        <v>126</v>
      </c>
      <c r="M279" s="261"/>
      <c r="N279" s="261"/>
      <c r="O279" s="261"/>
      <c r="P279" s="262"/>
      <c r="Q279" s="262"/>
      <c r="R279" s="95">
        <v>3510500</v>
      </c>
      <c r="S279" s="28">
        <v>269584</v>
      </c>
      <c r="T279" s="28">
        <v>90776</v>
      </c>
      <c r="U279" s="29">
        <f>SUM(R279:T279)</f>
        <v>3870860</v>
      </c>
      <c r="V279" s="28">
        <v>1017112</v>
      </c>
      <c r="W279" s="28">
        <v>604662</v>
      </c>
      <c r="X279" s="28">
        <v>835787</v>
      </c>
      <c r="Y279" s="29">
        <f>SUM(V279:X279)</f>
        <v>2457561</v>
      </c>
      <c r="Z279" s="28">
        <v>832999</v>
      </c>
      <c r="AA279" s="28">
        <v>1412354</v>
      </c>
      <c r="AB279" s="28">
        <v>276668</v>
      </c>
      <c r="AC279" s="29">
        <f>SUM(Z279:AB279)</f>
        <v>2522021</v>
      </c>
      <c r="AD279" s="28">
        <v>1771298</v>
      </c>
      <c r="AE279" s="28">
        <v>694734</v>
      </c>
      <c r="AF279" s="28">
        <v>6483526</v>
      </c>
      <c r="AG279" s="29">
        <f>SUM(AD279:AF279)</f>
        <v>8949558</v>
      </c>
      <c r="AH279" s="29">
        <f t="shared" ref="AH279" si="115">SUM(U279,Y279,AC279,AG279)</f>
        <v>17800000</v>
      </c>
      <c r="AI279" s="109">
        <f>IF(ISERROR(AH279/$J$278),0,AH279/$J$278)</f>
        <v>0.76071750533207416</v>
      </c>
      <c r="AJ279" s="109">
        <f>IF(ISERROR(AH279/$AH$389),"-",AH279/$AH$389)</f>
        <v>1.2483772620997504E-2</v>
      </c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</row>
    <row r="280" spans="1:78" ht="24.95" customHeight="1" outlineLevel="1" x14ac:dyDescent="0.25">
      <c r="A280" s="23">
        <v>2</v>
      </c>
      <c r="B280" s="23"/>
      <c r="C280" s="145"/>
      <c r="D280" s="33"/>
      <c r="E280" s="75"/>
      <c r="F280" s="145"/>
      <c r="G280" s="145"/>
      <c r="H280" s="33"/>
      <c r="I280" s="33"/>
      <c r="J280" s="629"/>
      <c r="K280" s="79">
        <v>20962</v>
      </c>
      <c r="L280" s="287" t="s">
        <v>1319</v>
      </c>
      <c r="M280" s="261"/>
      <c r="N280" s="261"/>
      <c r="O280" s="261"/>
      <c r="P280" s="262"/>
      <c r="Q280" s="262"/>
      <c r="R280" s="95"/>
      <c r="S280" s="28"/>
      <c r="T280" s="28"/>
      <c r="U280" s="29">
        <f t="shared" ref="U280:U282" si="116">SUM(R280:T280)</f>
        <v>0</v>
      </c>
      <c r="V280" s="28"/>
      <c r="W280" s="28"/>
      <c r="X280" s="28"/>
      <c r="Y280" s="29">
        <f t="shared" ref="Y280:Y282" si="117">SUM(V280:X280)</f>
        <v>0</v>
      </c>
      <c r="Z280" s="28"/>
      <c r="AA280" s="28"/>
      <c r="AB280" s="28"/>
      <c r="AC280" s="29">
        <f t="shared" ref="AC280:AC282" si="118">SUM(Z280:AB280)</f>
        <v>0</v>
      </c>
      <c r="AD280" s="28">
        <v>20962</v>
      </c>
      <c r="AE280" s="28"/>
      <c r="AF280" s="28"/>
      <c r="AG280" s="29">
        <f t="shared" ref="AG280:AG282" si="119">SUM(AD280:AF280)</f>
        <v>20962</v>
      </c>
      <c r="AH280" s="29">
        <f t="shared" ref="AH280:AH282" si="120">SUM(U280,Y280,AC280,AG280)</f>
        <v>20962</v>
      </c>
      <c r="AI280" s="109">
        <f t="shared" ref="AI280:AI282" si="121">IF(ISERROR(AH280/$J$278),0,AH280/$J$278)</f>
        <v>8.9585170487477175E-4</v>
      </c>
      <c r="AJ280" s="109">
        <f t="shared" ref="AJ280:AJ282" si="122">IF(ISERROR(AH280/$AH$389),"-",AH280/$AH$389)</f>
        <v>1.4701395600075825E-5</v>
      </c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</row>
    <row r="281" spans="1:78" ht="24.95" customHeight="1" outlineLevel="1" x14ac:dyDescent="0.25">
      <c r="A281" s="23">
        <v>3</v>
      </c>
      <c r="B281" s="23"/>
      <c r="C281" s="286" t="s">
        <v>221</v>
      </c>
      <c r="D281" s="494">
        <v>44902</v>
      </c>
      <c r="E281" s="400" t="s">
        <v>589</v>
      </c>
      <c r="F281" s="400" t="s">
        <v>1664</v>
      </c>
      <c r="G281" s="398" t="s">
        <v>1260</v>
      </c>
      <c r="H281" s="33"/>
      <c r="I281" s="33"/>
      <c r="J281" s="629"/>
      <c r="K281" s="79">
        <v>2175000</v>
      </c>
      <c r="L281" s="287"/>
      <c r="M281" s="261"/>
      <c r="N281" s="261"/>
      <c r="O281" s="261"/>
      <c r="P281" s="262"/>
      <c r="Q281" s="262"/>
      <c r="R281" s="95"/>
      <c r="S281" s="28"/>
      <c r="T281" s="28"/>
      <c r="U281" s="29">
        <f t="shared" si="116"/>
        <v>0</v>
      </c>
      <c r="V281" s="28"/>
      <c r="W281" s="28"/>
      <c r="X281" s="28"/>
      <c r="Y281" s="29">
        <f t="shared" si="117"/>
        <v>0</v>
      </c>
      <c r="Z281" s="28"/>
      <c r="AA281" s="28"/>
      <c r="AB281" s="28"/>
      <c r="AC281" s="29">
        <f t="shared" si="118"/>
        <v>0</v>
      </c>
      <c r="AD281" s="28"/>
      <c r="AE281" s="28"/>
      <c r="AF281" s="79">
        <v>2175000</v>
      </c>
      <c r="AG281" s="29">
        <f t="shared" si="119"/>
        <v>2175000</v>
      </c>
      <c r="AH281" s="29">
        <f t="shared" si="120"/>
        <v>2175000</v>
      </c>
      <c r="AI281" s="109">
        <f t="shared" si="121"/>
        <v>9.2952841241419171E-2</v>
      </c>
      <c r="AJ281" s="109">
        <f t="shared" si="122"/>
        <v>1.5254048005994142E-3</v>
      </c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</row>
    <row r="282" spans="1:78" ht="24.95" customHeight="1" outlineLevel="1" x14ac:dyDescent="0.25">
      <c r="A282" s="23">
        <v>4</v>
      </c>
      <c r="B282" s="23"/>
      <c r="C282" s="286" t="s">
        <v>1742</v>
      </c>
      <c r="D282" s="494">
        <v>44894</v>
      </c>
      <c r="E282" s="400" t="s">
        <v>586</v>
      </c>
      <c r="F282" s="400" t="s">
        <v>1664</v>
      </c>
      <c r="G282" s="398" t="s">
        <v>1260</v>
      </c>
      <c r="H282" s="33"/>
      <c r="I282" s="33"/>
      <c r="J282" s="664"/>
      <c r="K282" s="79">
        <v>3383000</v>
      </c>
      <c r="L282" s="287"/>
      <c r="M282" s="261"/>
      <c r="N282" s="261"/>
      <c r="O282" s="261"/>
      <c r="P282" s="262"/>
      <c r="Q282" s="262"/>
      <c r="R282" s="95"/>
      <c r="S282" s="28"/>
      <c r="T282" s="28"/>
      <c r="U282" s="29">
        <f t="shared" si="116"/>
        <v>0</v>
      </c>
      <c r="V282" s="28"/>
      <c r="W282" s="28"/>
      <c r="X282" s="28"/>
      <c r="Y282" s="29">
        <f t="shared" si="117"/>
        <v>0</v>
      </c>
      <c r="Z282" s="28"/>
      <c r="AA282" s="28"/>
      <c r="AB282" s="28"/>
      <c r="AC282" s="29">
        <f t="shared" si="118"/>
        <v>0</v>
      </c>
      <c r="AD282" s="28"/>
      <c r="AE282" s="28"/>
      <c r="AF282" s="79">
        <v>3383000</v>
      </c>
      <c r="AG282" s="29">
        <f t="shared" si="119"/>
        <v>3383000</v>
      </c>
      <c r="AH282" s="29">
        <f t="shared" si="120"/>
        <v>3383000</v>
      </c>
      <c r="AI282" s="109">
        <f t="shared" si="121"/>
        <v>0.14457906295159589</v>
      </c>
      <c r="AJ282" s="109">
        <f t="shared" si="122"/>
        <v>2.3726181335300312E-3</v>
      </c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</row>
    <row r="283" spans="1:78" s="233" customFormat="1" x14ac:dyDescent="0.25">
      <c r="A283" s="577" t="s">
        <v>69</v>
      </c>
      <c r="B283" s="577"/>
      <c r="C283" s="577"/>
      <c r="D283" s="577"/>
      <c r="E283" s="577"/>
      <c r="F283" s="577"/>
      <c r="G283" s="577"/>
      <c r="H283" s="577"/>
      <c r="I283" s="577"/>
      <c r="J283" s="222">
        <f>J278</f>
        <v>23398962</v>
      </c>
      <c r="K283" s="222">
        <f>SUM(K279:K282)</f>
        <v>23378962</v>
      </c>
      <c r="L283" s="528"/>
      <c r="M283" s="231">
        <f>SUM(M279:M279)</f>
        <v>0</v>
      </c>
      <c r="N283" s="231">
        <f>SUM(N279:N279)</f>
        <v>0</v>
      </c>
      <c r="O283" s="231">
        <f>SUM(O279:O279)</f>
        <v>0</v>
      </c>
      <c r="P283" s="249"/>
      <c r="Q283" s="539"/>
      <c r="R283" s="222">
        <f t="shared" ref="R283:AB283" si="123">SUM(R279:R279)</f>
        <v>3510500</v>
      </c>
      <c r="S283" s="222">
        <f t="shared" si="123"/>
        <v>269584</v>
      </c>
      <c r="T283" s="222">
        <f t="shared" si="123"/>
        <v>90776</v>
      </c>
      <c r="U283" s="222">
        <f>SUM(U279:U282)</f>
        <v>3870860</v>
      </c>
      <c r="V283" s="222">
        <f t="shared" si="123"/>
        <v>1017112</v>
      </c>
      <c r="W283" s="222">
        <f t="shared" si="123"/>
        <v>604662</v>
      </c>
      <c r="X283" s="222">
        <f t="shared" si="123"/>
        <v>835787</v>
      </c>
      <c r="Y283" s="222">
        <f>SUM(Y279:Y282)</f>
        <v>2457561</v>
      </c>
      <c r="Z283" s="222">
        <f t="shared" si="123"/>
        <v>832999</v>
      </c>
      <c r="AA283" s="222">
        <f t="shared" si="123"/>
        <v>1412354</v>
      </c>
      <c r="AB283" s="222">
        <f t="shared" si="123"/>
        <v>276668</v>
      </c>
      <c r="AC283" s="222">
        <f t="shared" ref="AC283:AH283" si="124">SUM(AC279:AC282)</f>
        <v>2522021</v>
      </c>
      <c r="AD283" s="222">
        <f t="shared" si="124"/>
        <v>1792260</v>
      </c>
      <c r="AE283" s="222">
        <f t="shared" si="124"/>
        <v>694734</v>
      </c>
      <c r="AF283" s="222">
        <f t="shared" si="124"/>
        <v>12041526</v>
      </c>
      <c r="AG283" s="222">
        <f t="shared" si="124"/>
        <v>14528520</v>
      </c>
      <c r="AH283" s="222">
        <f t="shared" si="124"/>
        <v>23378962</v>
      </c>
      <c r="AI283" s="230">
        <f>IF(ISERROR(AH283/J283),0,AH283/J283)</f>
        <v>0.99914526122996394</v>
      </c>
      <c r="AJ283" s="230">
        <f>IF(ISERROR(AH283/$AH$389),0,AH283/$AH$389)</f>
        <v>1.6396496950727025E-2</v>
      </c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232"/>
      <c r="BB283" s="232"/>
      <c r="BC283" s="232"/>
      <c r="BD283" s="232"/>
      <c r="BE283" s="232"/>
      <c r="BF283" s="232"/>
      <c r="BG283" s="232"/>
      <c r="BH283" s="232"/>
      <c r="BI283" s="232"/>
      <c r="BJ283" s="232"/>
      <c r="BK283" s="232"/>
      <c r="BL283" s="232"/>
      <c r="BM283" s="232"/>
      <c r="BN283" s="232"/>
      <c r="BO283" s="232"/>
      <c r="BP283" s="232"/>
      <c r="BQ283" s="232"/>
      <c r="BR283" s="232"/>
      <c r="BS283" s="232"/>
      <c r="BT283" s="232"/>
      <c r="BU283" s="232"/>
      <c r="BV283" s="232"/>
      <c r="BW283" s="232"/>
      <c r="BX283" s="232"/>
      <c r="BY283" s="232"/>
      <c r="BZ283" s="232"/>
    </row>
    <row r="284" spans="1:78" x14ac:dyDescent="0.25">
      <c r="A284" s="696" t="s">
        <v>70</v>
      </c>
      <c r="B284" s="671"/>
      <c r="C284" s="671"/>
      <c r="D284" s="671"/>
      <c r="E284" s="672"/>
      <c r="F284" s="150"/>
      <c r="G284" s="151"/>
      <c r="H284" s="269"/>
      <c r="I284" s="269"/>
      <c r="J284" s="673">
        <v>59440028</v>
      </c>
      <c r="K284" s="7"/>
      <c r="L284" s="18"/>
      <c r="M284" s="19"/>
      <c r="N284" s="19"/>
      <c r="O284" s="263"/>
      <c r="P284" s="151"/>
      <c r="Q284" s="264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108"/>
      <c r="AJ284" s="108"/>
    </row>
    <row r="285" spans="1:78" ht="24.95" customHeight="1" outlineLevel="1" x14ac:dyDescent="0.25">
      <c r="A285" s="390">
        <v>1</v>
      </c>
      <c r="B285" s="390"/>
      <c r="C285" s="352"/>
      <c r="D285" s="391"/>
      <c r="E285" s="396"/>
      <c r="F285" s="352"/>
      <c r="G285" s="352"/>
      <c r="H285" s="391"/>
      <c r="I285" s="391"/>
      <c r="J285" s="678"/>
      <c r="K285" s="79">
        <v>36710148</v>
      </c>
      <c r="L285" s="158" t="s">
        <v>126</v>
      </c>
      <c r="M285" s="28"/>
      <c r="N285" s="288"/>
      <c r="O285" s="261"/>
      <c r="P285" s="262"/>
      <c r="Q285" s="262"/>
      <c r="R285" s="95">
        <v>2168092</v>
      </c>
      <c r="S285" s="28">
        <v>2368719</v>
      </c>
      <c r="T285" s="28">
        <v>3048472</v>
      </c>
      <c r="U285" s="29">
        <f>SUM(R285:T285)</f>
        <v>7585283</v>
      </c>
      <c r="V285" s="28">
        <v>2682819</v>
      </c>
      <c r="W285" s="28">
        <v>2940280</v>
      </c>
      <c r="X285" s="28">
        <v>4113523</v>
      </c>
      <c r="Y285" s="29">
        <f>SUM(V285:X285)</f>
        <v>9736622</v>
      </c>
      <c r="Z285" s="28">
        <v>2724211</v>
      </c>
      <c r="AA285" s="28">
        <v>2907236</v>
      </c>
      <c r="AB285" s="28">
        <v>2907488</v>
      </c>
      <c r="AC285" s="29">
        <f>SUM(Z285:AB285)</f>
        <v>8538935</v>
      </c>
      <c r="AD285" s="28">
        <v>4146152</v>
      </c>
      <c r="AE285" s="28">
        <v>2907076</v>
      </c>
      <c r="AF285" s="28">
        <v>1621852</v>
      </c>
      <c r="AG285" s="29">
        <f>SUM(AD285:AF285)</f>
        <v>8675080</v>
      </c>
      <c r="AH285" s="29">
        <f t="shared" ref="AH285" si="125">SUM(U285,Y285,AC285,AG285)</f>
        <v>34535920</v>
      </c>
      <c r="AI285" s="109">
        <f>IF(ISERROR(AH285/$J$284),0,AH285/$J$284)</f>
        <v>0.58102126062255555</v>
      </c>
      <c r="AJ285" s="109">
        <f>IF(ISERROR(AH285/$AH$389),"-",AH285/$AH$389)</f>
        <v>2.422126812005394E-2</v>
      </c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</row>
    <row r="286" spans="1:78" ht="24.95" customHeight="1" outlineLevel="1" x14ac:dyDescent="0.25">
      <c r="A286" s="390">
        <v>2</v>
      </c>
      <c r="B286" s="390"/>
      <c r="C286" s="286" t="s">
        <v>1342</v>
      </c>
      <c r="D286" s="494">
        <v>44872</v>
      </c>
      <c r="E286" s="400" t="s">
        <v>603</v>
      </c>
      <c r="F286" s="400" t="s">
        <v>1664</v>
      </c>
      <c r="G286" s="398" t="s">
        <v>1260</v>
      </c>
      <c r="H286" s="391"/>
      <c r="I286" s="391"/>
      <c r="J286" s="678"/>
      <c r="K286" s="79">
        <v>1700000</v>
      </c>
      <c r="L286" s="287"/>
      <c r="M286" s="28"/>
      <c r="N286" s="288"/>
      <c r="O286" s="261"/>
      <c r="P286" s="262"/>
      <c r="Q286" s="262"/>
      <c r="R286" s="95"/>
      <c r="S286" s="28"/>
      <c r="T286" s="28"/>
      <c r="U286" s="29">
        <f t="shared" ref="U286:U297" si="126">SUM(R286:T286)</f>
        <v>0</v>
      </c>
      <c r="V286" s="28"/>
      <c r="W286" s="28"/>
      <c r="X286" s="28"/>
      <c r="Y286" s="29">
        <f t="shared" ref="Y286:Y297" si="127">SUM(V286:X286)</f>
        <v>0</v>
      </c>
      <c r="Z286" s="28"/>
      <c r="AA286" s="28"/>
      <c r="AB286" s="28"/>
      <c r="AC286" s="29">
        <f t="shared" ref="AC286:AC297" si="128">SUM(Z286:AB286)</f>
        <v>0</v>
      </c>
      <c r="AD286" s="28"/>
      <c r="AE286" s="28">
        <v>1700000</v>
      </c>
      <c r="AF286" s="28"/>
      <c r="AG286" s="29">
        <f t="shared" ref="AG286:AG297" si="129">SUM(AD286:AF286)</f>
        <v>1700000</v>
      </c>
      <c r="AH286" s="29">
        <f t="shared" ref="AH286:AH297" si="130">SUM(U286,Y286,AC286,AG286)</f>
        <v>1700000</v>
      </c>
      <c r="AI286" s="109">
        <f t="shared" ref="AI286:AI297" si="131">IF(ISERROR(AH286/$J$284),0,AH286/$J$284)</f>
        <v>2.8600255706474433E-2</v>
      </c>
      <c r="AJ286" s="109">
        <f t="shared" ref="AJ286:AJ297" si="132">IF(ISERROR(AH286/$AH$389),"-",AH286/$AH$389)</f>
        <v>1.1922704188593121E-3</v>
      </c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</row>
    <row r="287" spans="1:78" ht="24.95" customHeight="1" outlineLevel="1" x14ac:dyDescent="0.25">
      <c r="A287" s="390">
        <v>3</v>
      </c>
      <c r="B287" s="390"/>
      <c r="C287" s="286" t="s">
        <v>1803</v>
      </c>
      <c r="D287" s="494">
        <v>44872</v>
      </c>
      <c r="E287" s="400" t="s">
        <v>597</v>
      </c>
      <c r="F287" s="400" t="s">
        <v>1664</v>
      </c>
      <c r="G287" s="398" t="s">
        <v>1260</v>
      </c>
      <c r="H287" s="391"/>
      <c r="I287" s="391"/>
      <c r="J287" s="678"/>
      <c r="K287" s="79">
        <v>1250000</v>
      </c>
      <c r="L287" s="287"/>
      <c r="M287" s="28"/>
      <c r="N287" s="288"/>
      <c r="O287" s="261"/>
      <c r="P287" s="262"/>
      <c r="Q287" s="262"/>
      <c r="R287" s="95"/>
      <c r="S287" s="28"/>
      <c r="T287" s="28"/>
      <c r="U287" s="29">
        <f t="shared" si="126"/>
        <v>0</v>
      </c>
      <c r="V287" s="28"/>
      <c r="W287" s="28"/>
      <c r="X287" s="28"/>
      <c r="Y287" s="29">
        <f t="shared" si="127"/>
        <v>0</v>
      </c>
      <c r="Z287" s="28"/>
      <c r="AA287" s="28"/>
      <c r="AB287" s="28"/>
      <c r="AC287" s="29">
        <f t="shared" si="128"/>
        <v>0</v>
      </c>
      <c r="AD287" s="28"/>
      <c r="AE287" s="28">
        <v>1250000</v>
      </c>
      <c r="AF287" s="28"/>
      <c r="AG287" s="29">
        <f t="shared" si="129"/>
        <v>1250000</v>
      </c>
      <c r="AH287" s="29">
        <f t="shared" si="130"/>
        <v>1250000</v>
      </c>
      <c r="AI287" s="109">
        <f t="shared" si="131"/>
        <v>2.1029599784172376E-2</v>
      </c>
      <c r="AJ287" s="109">
        <f t="shared" si="132"/>
        <v>8.7666942563184721E-4</v>
      </c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</row>
    <row r="288" spans="1:78" ht="24.95" customHeight="1" outlineLevel="1" x14ac:dyDescent="0.25">
      <c r="A288" s="390">
        <v>4</v>
      </c>
      <c r="B288" s="390"/>
      <c r="C288" s="286" t="s">
        <v>1804</v>
      </c>
      <c r="D288" s="494">
        <v>44902</v>
      </c>
      <c r="E288" s="400" t="s">
        <v>593</v>
      </c>
      <c r="F288" s="400" t="s">
        <v>1664</v>
      </c>
      <c r="G288" s="398" t="s">
        <v>1260</v>
      </c>
      <c r="H288" s="391"/>
      <c r="I288" s="391"/>
      <c r="J288" s="678"/>
      <c r="K288" s="79">
        <v>1700000</v>
      </c>
      <c r="L288" s="287"/>
      <c r="M288" s="28"/>
      <c r="N288" s="288"/>
      <c r="O288" s="261"/>
      <c r="P288" s="262"/>
      <c r="Q288" s="262"/>
      <c r="R288" s="95"/>
      <c r="S288" s="28"/>
      <c r="T288" s="28"/>
      <c r="U288" s="29">
        <f t="shared" si="126"/>
        <v>0</v>
      </c>
      <c r="V288" s="28"/>
      <c r="W288" s="28"/>
      <c r="X288" s="28"/>
      <c r="Y288" s="29">
        <f t="shared" si="127"/>
        <v>0</v>
      </c>
      <c r="Z288" s="28"/>
      <c r="AA288" s="28"/>
      <c r="AB288" s="28"/>
      <c r="AC288" s="29">
        <f t="shared" si="128"/>
        <v>0</v>
      </c>
      <c r="AD288" s="28"/>
      <c r="AE288" s="28"/>
      <c r="AF288" s="79">
        <v>1700000</v>
      </c>
      <c r="AG288" s="29">
        <f t="shared" si="129"/>
        <v>1700000</v>
      </c>
      <c r="AH288" s="29">
        <f t="shared" si="130"/>
        <v>1700000</v>
      </c>
      <c r="AI288" s="109">
        <f t="shared" si="131"/>
        <v>2.8600255706474433E-2</v>
      </c>
      <c r="AJ288" s="109">
        <f t="shared" si="132"/>
        <v>1.1922704188593121E-3</v>
      </c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</row>
    <row r="289" spans="1:78" ht="24.95" customHeight="1" outlineLevel="1" x14ac:dyDescent="0.25">
      <c r="A289" s="390">
        <v>5</v>
      </c>
      <c r="B289" s="390"/>
      <c r="C289" s="286" t="s">
        <v>797</v>
      </c>
      <c r="D289" s="494">
        <v>44874</v>
      </c>
      <c r="E289" s="400" t="s">
        <v>591</v>
      </c>
      <c r="F289" s="400" t="s">
        <v>1664</v>
      </c>
      <c r="G289" s="398" t="s">
        <v>1260</v>
      </c>
      <c r="H289" s="391"/>
      <c r="I289" s="391"/>
      <c r="J289" s="678"/>
      <c r="K289" s="79">
        <v>1700000</v>
      </c>
      <c r="L289" s="287"/>
      <c r="M289" s="28"/>
      <c r="N289" s="288"/>
      <c r="O289" s="261"/>
      <c r="P289" s="262"/>
      <c r="Q289" s="262"/>
      <c r="R289" s="95"/>
      <c r="S289" s="28"/>
      <c r="T289" s="28"/>
      <c r="U289" s="29">
        <f t="shared" si="126"/>
        <v>0</v>
      </c>
      <c r="V289" s="28"/>
      <c r="W289" s="28"/>
      <c r="X289" s="28"/>
      <c r="Y289" s="29">
        <f t="shared" si="127"/>
        <v>0</v>
      </c>
      <c r="Z289" s="28"/>
      <c r="AA289" s="28"/>
      <c r="AB289" s="28"/>
      <c r="AC289" s="29">
        <f t="shared" si="128"/>
        <v>0</v>
      </c>
      <c r="AD289" s="28"/>
      <c r="AE289" s="28"/>
      <c r="AF289" s="79">
        <v>1700000</v>
      </c>
      <c r="AG289" s="29">
        <f t="shared" si="129"/>
        <v>1700000</v>
      </c>
      <c r="AH289" s="29">
        <f t="shared" si="130"/>
        <v>1700000</v>
      </c>
      <c r="AI289" s="109">
        <f t="shared" si="131"/>
        <v>2.8600255706474433E-2</v>
      </c>
      <c r="AJ289" s="109">
        <f t="shared" si="132"/>
        <v>1.1922704188593121E-3</v>
      </c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</row>
    <row r="290" spans="1:78" ht="24.95" customHeight="1" outlineLevel="1" x14ac:dyDescent="0.25">
      <c r="A290" s="390">
        <v>6</v>
      </c>
      <c r="B290" s="390"/>
      <c r="C290" s="286" t="s">
        <v>795</v>
      </c>
      <c r="D290" s="494">
        <v>44875</v>
      </c>
      <c r="E290" s="400" t="s">
        <v>609</v>
      </c>
      <c r="F290" s="400" t="s">
        <v>1664</v>
      </c>
      <c r="G290" s="398" t="s">
        <v>1260</v>
      </c>
      <c r="H290" s="391"/>
      <c r="I290" s="391"/>
      <c r="J290" s="678"/>
      <c r="K290" s="79">
        <v>1468000</v>
      </c>
      <c r="L290" s="287"/>
      <c r="M290" s="28"/>
      <c r="N290" s="288"/>
      <c r="O290" s="261"/>
      <c r="P290" s="262"/>
      <c r="Q290" s="262"/>
      <c r="R290" s="95"/>
      <c r="S290" s="28"/>
      <c r="T290" s="28"/>
      <c r="U290" s="29">
        <f t="shared" si="126"/>
        <v>0</v>
      </c>
      <c r="V290" s="28"/>
      <c r="W290" s="28"/>
      <c r="X290" s="28"/>
      <c r="Y290" s="29">
        <f t="shared" si="127"/>
        <v>0</v>
      </c>
      <c r="Z290" s="28"/>
      <c r="AA290" s="28"/>
      <c r="AB290" s="28"/>
      <c r="AC290" s="29">
        <f t="shared" si="128"/>
        <v>0</v>
      </c>
      <c r="AD290" s="28"/>
      <c r="AE290" s="28"/>
      <c r="AF290" s="79">
        <v>1468000</v>
      </c>
      <c r="AG290" s="29">
        <f t="shared" si="129"/>
        <v>1468000</v>
      </c>
      <c r="AH290" s="29">
        <f t="shared" si="130"/>
        <v>1468000</v>
      </c>
      <c r="AI290" s="109">
        <f t="shared" si="131"/>
        <v>2.4697161986532039E-2</v>
      </c>
      <c r="AJ290" s="109">
        <f t="shared" si="132"/>
        <v>1.0295605734620414E-3</v>
      </c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</row>
    <row r="291" spans="1:78" ht="24.95" customHeight="1" outlineLevel="1" x14ac:dyDescent="0.25">
      <c r="A291" s="390">
        <v>7</v>
      </c>
      <c r="B291" s="390"/>
      <c r="C291" s="286" t="s">
        <v>1805</v>
      </c>
      <c r="D291" s="494">
        <v>44908</v>
      </c>
      <c r="E291" s="400" t="s">
        <v>595</v>
      </c>
      <c r="F291" s="400" t="s">
        <v>1664</v>
      </c>
      <c r="G291" s="398" t="s">
        <v>1260</v>
      </c>
      <c r="H291" s="391"/>
      <c r="I291" s="391"/>
      <c r="J291" s="678"/>
      <c r="K291" s="79">
        <v>1644000</v>
      </c>
      <c r="L291" s="287"/>
      <c r="M291" s="28"/>
      <c r="N291" s="288"/>
      <c r="O291" s="261"/>
      <c r="P291" s="262"/>
      <c r="Q291" s="262"/>
      <c r="R291" s="95"/>
      <c r="S291" s="28"/>
      <c r="T291" s="28"/>
      <c r="U291" s="29">
        <f t="shared" si="126"/>
        <v>0</v>
      </c>
      <c r="V291" s="28"/>
      <c r="W291" s="28"/>
      <c r="X291" s="28"/>
      <c r="Y291" s="29">
        <f t="shared" si="127"/>
        <v>0</v>
      </c>
      <c r="Z291" s="28"/>
      <c r="AA291" s="28"/>
      <c r="AB291" s="28"/>
      <c r="AC291" s="29">
        <f t="shared" si="128"/>
        <v>0</v>
      </c>
      <c r="AD291" s="28"/>
      <c r="AE291" s="28"/>
      <c r="AF291" s="79">
        <v>1644000</v>
      </c>
      <c r="AG291" s="29">
        <f t="shared" si="129"/>
        <v>1644000</v>
      </c>
      <c r="AH291" s="29">
        <f t="shared" si="130"/>
        <v>1644000</v>
      </c>
      <c r="AI291" s="109">
        <f t="shared" si="131"/>
        <v>2.7658129636143509E-2</v>
      </c>
      <c r="AJ291" s="109">
        <f t="shared" si="132"/>
        <v>1.1529956285910054E-3</v>
      </c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</row>
    <row r="292" spans="1:78" ht="24.95" customHeight="1" outlineLevel="1" x14ac:dyDescent="0.25">
      <c r="A292" s="390">
        <v>8</v>
      </c>
      <c r="B292" s="390"/>
      <c r="C292" s="286" t="s">
        <v>1806</v>
      </c>
      <c r="D292" s="494">
        <v>44894</v>
      </c>
      <c r="E292" s="400" t="s">
        <v>1144</v>
      </c>
      <c r="F292" s="400" t="s">
        <v>1664</v>
      </c>
      <c r="G292" s="398" t="s">
        <v>1260</v>
      </c>
      <c r="H292" s="391"/>
      <c r="I292" s="391"/>
      <c r="J292" s="678"/>
      <c r="K292" s="79">
        <v>3504000</v>
      </c>
      <c r="L292" s="287"/>
      <c r="M292" s="28"/>
      <c r="N292" s="288"/>
      <c r="O292" s="261"/>
      <c r="P292" s="262"/>
      <c r="Q292" s="262"/>
      <c r="R292" s="95"/>
      <c r="S292" s="28"/>
      <c r="T292" s="28"/>
      <c r="U292" s="29">
        <f t="shared" si="126"/>
        <v>0</v>
      </c>
      <c r="V292" s="28"/>
      <c r="W292" s="28"/>
      <c r="X292" s="28"/>
      <c r="Y292" s="29">
        <f t="shared" si="127"/>
        <v>0</v>
      </c>
      <c r="Z292" s="28"/>
      <c r="AA292" s="28"/>
      <c r="AB292" s="28"/>
      <c r="AC292" s="29">
        <f t="shared" si="128"/>
        <v>0</v>
      </c>
      <c r="AD292" s="28"/>
      <c r="AE292" s="28"/>
      <c r="AF292" s="79">
        <v>3504000</v>
      </c>
      <c r="AG292" s="29">
        <f t="shared" si="129"/>
        <v>3504000</v>
      </c>
      <c r="AH292" s="29">
        <f t="shared" si="130"/>
        <v>3504000</v>
      </c>
      <c r="AI292" s="109">
        <f t="shared" si="131"/>
        <v>5.8950174114992003E-2</v>
      </c>
      <c r="AJ292" s="109">
        <f t="shared" si="132"/>
        <v>2.4574797339311939E-3</v>
      </c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</row>
    <row r="293" spans="1:78" ht="24.95" customHeight="1" outlineLevel="1" x14ac:dyDescent="0.25">
      <c r="A293" s="390">
        <v>9</v>
      </c>
      <c r="B293" s="390"/>
      <c r="C293" s="286" t="s">
        <v>1807</v>
      </c>
      <c r="D293" s="494">
        <v>44902</v>
      </c>
      <c r="E293" s="400" t="s">
        <v>607</v>
      </c>
      <c r="F293" s="400" t="s">
        <v>1664</v>
      </c>
      <c r="G293" s="398" t="s">
        <v>1260</v>
      </c>
      <c r="H293" s="391"/>
      <c r="I293" s="391"/>
      <c r="J293" s="678"/>
      <c r="K293" s="79">
        <v>1700000</v>
      </c>
      <c r="L293" s="287"/>
      <c r="M293" s="28"/>
      <c r="N293" s="288"/>
      <c r="O293" s="261"/>
      <c r="P293" s="262"/>
      <c r="Q293" s="262"/>
      <c r="R293" s="95"/>
      <c r="S293" s="28"/>
      <c r="T293" s="28"/>
      <c r="U293" s="29">
        <f t="shared" si="126"/>
        <v>0</v>
      </c>
      <c r="V293" s="28"/>
      <c r="W293" s="28"/>
      <c r="X293" s="28"/>
      <c r="Y293" s="29">
        <f t="shared" si="127"/>
        <v>0</v>
      </c>
      <c r="Z293" s="28"/>
      <c r="AA293" s="28"/>
      <c r="AB293" s="28"/>
      <c r="AC293" s="29">
        <f t="shared" si="128"/>
        <v>0</v>
      </c>
      <c r="AD293" s="28"/>
      <c r="AE293" s="28"/>
      <c r="AF293" s="79">
        <v>1700000</v>
      </c>
      <c r="AG293" s="29">
        <f t="shared" si="129"/>
        <v>1700000</v>
      </c>
      <c r="AH293" s="29">
        <f t="shared" si="130"/>
        <v>1700000</v>
      </c>
      <c r="AI293" s="109">
        <f t="shared" si="131"/>
        <v>2.8600255706474433E-2</v>
      </c>
      <c r="AJ293" s="109">
        <f t="shared" si="132"/>
        <v>1.1922704188593121E-3</v>
      </c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</row>
    <row r="294" spans="1:78" ht="24.95" customHeight="1" outlineLevel="1" x14ac:dyDescent="0.25">
      <c r="A294" s="390">
        <v>10</v>
      </c>
      <c r="B294" s="390"/>
      <c r="C294" s="286" t="s">
        <v>786</v>
      </c>
      <c r="D294" s="494">
        <v>44875</v>
      </c>
      <c r="E294" s="400" t="s">
        <v>606</v>
      </c>
      <c r="F294" s="400" t="s">
        <v>1664</v>
      </c>
      <c r="G294" s="398" t="s">
        <v>1260</v>
      </c>
      <c r="H294" s="391"/>
      <c r="I294" s="391"/>
      <c r="J294" s="678"/>
      <c r="K294" s="79">
        <v>1700000</v>
      </c>
      <c r="L294" s="287"/>
      <c r="M294" s="28"/>
      <c r="N294" s="288"/>
      <c r="O294" s="261"/>
      <c r="P294" s="262"/>
      <c r="Q294" s="262"/>
      <c r="R294" s="95"/>
      <c r="S294" s="28"/>
      <c r="T294" s="28"/>
      <c r="U294" s="29">
        <f t="shared" si="126"/>
        <v>0</v>
      </c>
      <c r="V294" s="28"/>
      <c r="W294" s="28"/>
      <c r="X294" s="28"/>
      <c r="Y294" s="29">
        <f t="shared" si="127"/>
        <v>0</v>
      </c>
      <c r="Z294" s="28"/>
      <c r="AA294" s="28"/>
      <c r="AB294" s="28"/>
      <c r="AC294" s="29">
        <f t="shared" si="128"/>
        <v>0</v>
      </c>
      <c r="AD294" s="28"/>
      <c r="AE294" s="28"/>
      <c r="AF294" s="79">
        <v>1700000</v>
      </c>
      <c r="AG294" s="29">
        <f t="shared" si="129"/>
        <v>1700000</v>
      </c>
      <c r="AH294" s="29">
        <f t="shared" si="130"/>
        <v>1700000</v>
      </c>
      <c r="AI294" s="109">
        <f t="shared" si="131"/>
        <v>2.8600255706474433E-2</v>
      </c>
      <c r="AJ294" s="109">
        <f t="shared" si="132"/>
        <v>1.1922704188593121E-3</v>
      </c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</row>
    <row r="295" spans="1:78" ht="24.95" customHeight="1" outlineLevel="1" x14ac:dyDescent="0.25">
      <c r="A295" s="390">
        <v>11</v>
      </c>
      <c r="B295" s="390"/>
      <c r="C295" s="286" t="s">
        <v>1808</v>
      </c>
      <c r="D295" s="494">
        <v>44902</v>
      </c>
      <c r="E295" s="400" t="s">
        <v>604</v>
      </c>
      <c r="F295" s="400" t="s">
        <v>1664</v>
      </c>
      <c r="G295" s="398" t="s">
        <v>1260</v>
      </c>
      <c r="H295" s="391"/>
      <c r="I295" s="391"/>
      <c r="J295" s="678"/>
      <c r="K295" s="79">
        <v>1250000</v>
      </c>
      <c r="L295" s="287"/>
      <c r="M295" s="28"/>
      <c r="N295" s="288"/>
      <c r="O295" s="261"/>
      <c r="P295" s="262"/>
      <c r="Q295" s="262"/>
      <c r="R295" s="95"/>
      <c r="S295" s="28"/>
      <c r="T295" s="28"/>
      <c r="U295" s="29">
        <f t="shared" si="126"/>
        <v>0</v>
      </c>
      <c r="V295" s="28"/>
      <c r="W295" s="28"/>
      <c r="X295" s="28"/>
      <c r="Y295" s="29">
        <f t="shared" si="127"/>
        <v>0</v>
      </c>
      <c r="Z295" s="28"/>
      <c r="AA295" s="28"/>
      <c r="AB295" s="28"/>
      <c r="AC295" s="29">
        <f t="shared" si="128"/>
        <v>0</v>
      </c>
      <c r="AD295" s="28"/>
      <c r="AE295" s="28"/>
      <c r="AF295" s="79">
        <v>1250000</v>
      </c>
      <c r="AG295" s="29">
        <f t="shared" si="129"/>
        <v>1250000</v>
      </c>
      <c r="AH295" s="29">
        <f t="shared" si="130"/>
        <v>1250000</v>
      </c>
      <c r="AI295" s="109">
        <f t="shared" si="131"/>
        <v>2.1029599784172376E-2</v>
      </c>
      <c r="AJ295" s="109">
        <f t="shared" si="132"/>
        <v>8.7666942563184721E-4</v>
      </c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</row>
    <row r="296" spans="1:78" ht="24.95" customHeight="1" outlineLevel="1" x14ac:dyDescent="0.25">
      <c r="A296" s="390">
        <v>12</v>
      </c>
      <c r="B296" s="390"/>
      <c r="C296" s="286" t="s">
        <v>1809</v>
      </c>
      <c r="D296" s="494">
        <v>44893</v>
      </c>
      <c r="E296" s="400" t="s">
        <v>601</v>
      </c>
      <c r="F296" s="400" t="s">
        <v>1664</v>
      </c>
      <c r="G296" s="398" t="s">
        <v>1260</v>
      </c>
      <c r="H296" s="391"/>
      <c r="I296" s="391"/>
      <c r="J296" s="678"/>
      <c r="K296" s="79">
        <v>1250000</v>
      </c>
      <c r="L296" s="287"/>
      <c r="M296" s="28"/>
      <c r="N296" s="288"/>
      <c r="O296" s="261"/>
      <c r="P296" s="262"/>
      <c r="Q296" s="262"/>
      <c r="R296" s="95"/>
      <c r="S296" s="28"/>
      <c r="T296" s="28"/>
      <c r="U296" s="29">
        <f t="shared" si="126"/>
        <v>0</v>
      </c>
      <c r="V296" s="28"/>
      <c r="W296" s="28"/>
      <c r="X296" s="28"/>
      <c r="Y296" s="29">
        <f t="shared" si="127"/>
        <v>0</v>
      </c>
      <c r="Z296" s="28"/>
      <c r="AA296" s="28"/>
      <c r="AB296" s="28"/>
      <c r="AC296" s="29">
        <f t="shared" si="128"/>
        <v>0</v>
      </c>
      <c r="AD296" s="28"/>
      <c r="AE296" s="28"/>
      <c r="AF296" s="79">
        <v>1250000</v>
      </c>
      <c r="AG296" s="29">
        <f t="shared" si="129"/>
        <v>1250000</v>
      </c>
      <c r="AH296" s="29">
        <f t="shared" si="130"/>
        <v>1250000</v>
      </c>
      <c r="AI296" s="109">
        <f t="shared" si="131"/>
        <v>2.1029599784172376E-2</v>
      </c>
      <c r="AJ296" s="109">
        <f t="shared" si="132"/>
        <v>8.7666942563184721E-4</v>
      </c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</row>
    <row r="297" spans="1:78" ht="24.95" customHeight="1" outlineLevel="1" x14ac:dyDescent="0.25">
      <c r="A297" s="390">
        <v>13</v>
      </c>
      <c r="B297" s="390"/>
      <c r="C297" s="286" t="s">
        <v>231</v>
      </c>
      <c r="D297" s="494">
        <v>44881</v>
      </c>
      <c r="E297" s="400" t="s">
        <v>599</v>
      </c>
      <c r="F297" s="400" t="s">
        <v>1664</v>
      </c>
      <c r="G297" s="398" t="s">
        <v>1260</v>
      </c>
      <c r="H297" s="391"/>
      <c r="I297" s="391"/>
      <c r="J297" s="678"/>
      <c r="K297" s="79">
        <v>1700000</v>
      </c>
      <c r="L297" s="287"/>
      <c r="M297" s="28"/>
      <c r="N297" s="288"/>
      <c r="O297" s="261"/>
      <c r="P297" s="262"/>
      <c r="Q297" s="262"/>
      <c r="R297" s="95"/>
      <c r="S297" s="28"/>
      <c r="T297" s="28"/>
      <c r="U297" s="29">
        <f t="shared" si="126"/>
        <v>0</v>
      </c>
      <c r="V297" s="28"/>
      <c r="W297" s="28"/>
      <c r="X297" s="28"/>
      <c r="Y297" s="29">
        <f t="shared" si="127"/>
        <v>0</v>
      </c>
      <c r="Z297" s="28"/>
      <c r="AA297" s="28"/>
      <c r="AB297" s="28"/>
      <c r="AC297" s="29">
        <f t="shared" si="128"/>
        <v>0</v>
      </c>
      <c r="AD297" s="28"/>
      <c r="AE297" s="28"/>
      <c r="AF297" s="79">
        <v>1700000</v>
      </c>
      <c r="AG297" s="29">
        <f t="shared" si="129"/>
        <v>1700000</v>
      </c>
      <c r="AH297" s="29">
        <f t="shared" si="130"/>
        <v>1700000</v>
      </c>
      <c r="AI297" s="109">
        <f t="shared" si="131"/>
        <v>2.8600255706474433E-2</v>
      </c>
      <c r="AJ297" s="109">
        <f t="shared" si="132"/>
        <v>1.1922704188593121E-3</v>
      </c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</row>
    <row r="298" spans="1:78" s="233" customFormat="1" x14ac:dyDescent="0.25">
      <c r="A298" s="669" t="s">
        <v>71</v>
      </c>
      <c r="B298" s="579"/>
      <c r="C298" s="579"/>
      <c r="D298" s="579"/>
      <c r="E298" s="579"/>
      <c r="F298" s="579"/>
      <c r="G298" s="579"/>
      <c r="H298" s="579"/>
      <c r="I298" s="670"/>
      <c r="J298" s="222">
        <f>J284</f>
        <v>59440028</v>
      </c>
      <c r="K298" s="222">
        <f>+SUM(K285:K297)</f>
        <v>57276148</v>
      </c>
      <c r="L298" s="528"/>
      <c r="M298" s="222">
        <f>+SUM(M285:M285)</f>
        <v>0</v>
      </c>
      <c r="N298" s="222">
        <f t="shared" ref="N298:O298" si="133">+SUM(N285:N285)</f>
        <v>0</v>
      </c>
      <c r="O298" s="231">
        <f t="shared" si="133"/>
        <v>0</v>
      </c>
      <c r="P298" s="249"/>
      <c r="Q298" s="539"/>
      <c r="R298" s="222">
        <f t="shared" ref="R298:AB298" si="134">SUM(R285:R285)</f>
        <v>2168092</v>
      </c>
      <c r="S298" s="222">
        <f t="shared" si="134"/>
        <v>2368719</v>
      </c>
      <c r="T298" s="222">
        <f t="shared" si="134"/>
        <v>3048472</v>
      </c>
      <c r="U298" s="222">
        <f>SUM(U285:U297)</f>
        <v>7585283</v>
      </c>
      <c r="V298" s="222">
        <f t="shared" si="134"/>
        <v>2682819</v>
      </c>
      <c r="W298" s="222">
        <f t="shared" si="134"/>
        <v>2940280</v>
      </c>
      <c r="X298" s="222">
        <f t="shared" si="134"/>
        <v>4113523</v>
      </c>
      <c r="Y298" s="222">
        <f>SUM(Y285:Y297)</f>
        <v>9736622</v>
      </c>
      <c r="Z298" s="222">
        <f t="shared" si="134"/>
        <v>2724211</v>
      </c>
      <c r="AA298" s="222">
        <f t="shared" si="134"/>
        <v>2907236</v>
      </c>
      <c r="AB298" s="222">
        <f t="shared" si="134"/>
        <v>2907488</v>
      </c>
      <c r="AC298" s="222">
        <f t="shared" ref="AC298:AH298" si="135">SUM(AC285:AC297)</f>
        <v>8538935</v>
      </c>
      <c r="AD298" s="222">
        <f t="shared" si="135"/>
        <v>4146152</v>
      </c>
      <c r="AE298" s="222">
        <f t="shared" si="135"/>
        <v>5857076</v>
      </c>
      <c r="AF298" s="222">
        <f t="shared" si="135"/>
        <v>19237852</v>
      </c>
      <c r="AG298" s="222">
        <f t="shared" si="135"/>
        <v>29241080</v>
      </c>
      <c r="AH298" s="222">
        <f t="shared" si="135"/>
        <v>55101920</v>
      </c>
      <c r="AI298" s="230">
        <f>IF(ISERROR(AH298/J298),0,AH298/J298)</f>
        <v>0.92701705995158679</v>
      </c>
      <c r="AJ298" s="230">
        <f>IF(ISERROR(AH298/$AH$389),0,AH298/$AH$389)</f>
        <v>3.8644934846089593E-2</v>
      </c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232"/>
      <c r="BB298" s="232"/>
      <c r="BC298" s="232"/>
      <c r="BD298" s="232"/>
      <c r="BE298" s="232"/>
      <c r="BF298" s="232"/>
      <c r="BG298" s="232"/>
      <c r="BH298" s="232"/>
      <c r="BI298" s="232"/>
      <c r="BJ298" s="232"/>
      <c r="BK298" s="232"/>
      <c r="BL298" s="232"/>
      <c r="BM298" s="232"/>
      <c r="BN298" s="232"/>
      <c r="BO298" s="232"/>
      <c r="BP298" s="232"/>
      <c r="BQ298" s="232"/>
      <c r="BR298" s="232"/>
      <c r="BS298" s="232"/>
      <c r="BT298" s="232"/>
      <c r="BU298" s="232"/>
      <c r="BV298" s="232"/>
      <c r="BW298" s="232"/>
      <c r="BX298" s="232"/>
      <c r="BY298" s="232"/>
      <c r="BZ298" s="232"/>
    </row>
    <row r="299" spans="1:78" x14ac:dyDescent="0.25">
      <c r="A299" s="696" t="s">
        <v>72</v>
      </c>
      <c r="B299" s="671"/>
      <c r="C299" s="671"/>
      <c r="D299" s="671"/>
      <c r="E299" s="672"/>
      <c r="F299" s="150"/>
      <c r="G299" s="151"/>
      <c r="H299" s="269"/>
      <c r="I299" s="269"/>
      <c r="J299" s="673">
        <v>27803562</v>
      </c>
      <c r="K299" s="7"/>
      <c r="L299" s="153"/>
      <c r="M299" s="263"/>
      <c r="N299" s="263"/>
      <c r="O299" s="263"/>
      <c r="P299" s="151"/>
      <c r="Q299" s="264"/>
      <c r="R299" s="83"/>
      <c r="S299" s="83"/>
      <c r="T299" s="83"/>
      <c r="U299" s="83"/>
      <c r="V299" s="83"/>
      <c r="W299" s="83"/>
      <c r="X299" s="83"/>
      <c r="Y299" s="83"/>
      <c r="Z299" s="7"/>
      <c r="AA299" s="7"/>
      <c r="AB299" s="7"/>
      <c r="AC299" s="7"/>
      <c r="AD299" s="7"/>
      <c r="AE299" s="7"/>
      <c r="AF299" s="7"/>
      <c r="AG299" s="7"/>
      <c r="AH299" s="7"/>
      <c r="AI299" s="108"/>
      <c r="AJ299" s="108"/>
    </row>
    <row r="300" spans="1:78" ht="24.95" customHeight="1" outlineLevel="1" x14ac:dyDescent="0.25">
      <c r="A300" s="390">
        <v>1</v>
      </c>
      <c r="B300" s="390"/>
      <c r="C300" s="352"/>
      <c r="D300" s="391"/>
      <c r="E300" s="396"/>
      <c r="F300" s="352"/>
      <c r="G300" s="352"/>
      <c r="H300" s="391"/>
      <c r="I300" s="391"/>
      <c r="J300" s="678"/>
      <c r="K300" s="342">
        <v>20843562</v>
      </c>
      <c r="L300" s="260" t="s">
        <v>126</v>
      </c>
      <c r="M300" s="261"/>
      <c r="N300" s="261"/>
      <c r="O300" s="261"/>
      <c r="P300" s="262"/>
      <c r="Q300" s="262"/>
      <c r="R300" s="261">
        <v>1031077</v>
      </c>
      <c r="S300" s="261">
        <v>865210</v>
      </c>
      <c r="T300" s="261">
        <v>1030550</v>
      </c>
      <c r="U300" s="340">
        <f>SUM(R300:T300)</f>
        <v>2926837</v>
      </c>
      <c r="V300" s="261">
        <v>1646910</v>
      </c>
      <c r="W300" s="261">
        <v>1275146</v>
      </c>
      <c r="X300" s="261">
        <v>2039057</v>
      </c>
      <c r="Y300" s="340">
        <f>SUM(V300:X300)</f>
        <v>4961113</v>
      </c>
      <c r="Z300" s="95">
        <v>2089162</v>
      </c>
      <c r="AA300" s="28">
        <v>1426378</v>
      </c>
      <c r="AB300" s="28">
        <v>2313095</v>
      </c>
      <c r="AC300" s="29">
        <f>SUM(Z300:AB300)</f>
        <v>5828635</v>
      </c>
      <c r="AD300" s="28">
        <v>1543923</v>
      </c>
      <c r="AE300" s="28">
        <v>1939949</v>
      </c>
      <c r="AF300" s="28">
        <v>3643103</v>
      </c>
      <c r="AG300" s="29">
        <f>SUM(AD300:AF300)</f>
        <v>7126975</v>
      </c>
      <c r="AH300" s="29">
        <f t="shared" ref="AH300" si="136">SUM(U300,Y300,AC300,AG300)</f>
        <v>20843560</v>
      </c>
      <c r="AI300" s="109">
        <f>IF(ISERROR(AH300/$J$299),0,AH300/$J$299)</f>
        <v>0.74967229019073167</v>
      </c>
      <c r="AJ300" s="109">
        <f>IF(ISERROR(AH300/$AH$389),"-",AH300/$AH$389)</f>
        <v>1.4618329418658356E-2</v>
      </c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</row>
    <row r="301" spans="1:78" ht="24.95" customHeight="1" outlineLevel="1" x14ac:dyDescent="0.25">
      <c r="A301" s="390">
        <v>2</v>
      </c>
      <c r="B301" s="390"/>
      <c r="C301" s="424" t="s">
        <v>207</v>
      </c>
      <c r="D301" s="494">
        <v>44886</v>
      </c>
      <c r="E301" s="260" t="s">
        <v>1163</v>
      </c>
      <c r="F301" s="260" t="s">
        <v>1664</v>
      </c>
      <c r="G301" s="360" t="s">
        <v>1260</v>
      </c>
      <c r="H301" s="391"/>
      <c r="I301" s="391"/>
      <c r="J301" s="678"/>
      <c r="K301" s="342">
        <v>1250000</v>
      </c>
      <c r="L301" s="260"/>
      <c r="M301" s="261"/>
      <c r="N301" s="261"/>
      <c r="O301" s="261"/>
      <c r="P301" s="262"/>
      <c r="Q301" s="262"/>
      <c r="R301" s="261"/>
      <c r="S301" s="261"/>
      <c r="T301" s="261"/>
      <c r="U301" s="340">
        <f t="shared" ref="U301:U303" si="137">SUM(R301:T301)</f>
        <v>0</v>
      </c>
      <c r="V301" s="261"/>
      <c r="W301" s="261"/>
      <c r="X301" s="261"/>
      <c r="Y301" s="340">
        <f t="shared" ref="Y301:Y303" si="138">SUM(V301:X301)</f>
        <v>0</v>
      </c>
      <c r="Z301" s="95"/>
      <c r="AA301" s="28"/>
      <c r="AB301" s="28"/>
      <c r="AC301" s="29">
        <f t="shared" ref="AC301:AC303" si="139">SUM(Z301:AB301)</f>
        <v>0</v>
      </c>
      <c r="AD301" s="28"/>
      <c r="AE301" s="28">
        <v>1250000</v>
      </c>
      <c r="AF301" s="28"/>
      <c r="AG301" s="29">
        <f t="shared" ref="AG301:AG303" si="140">SUM(AD301:AF301)</f>
        <v>1250000</v>
      </c>
      <c r="AH301" s="29">
        <f t="shared" ref="AH301:AH303" si="141">SUM(U301,Y301,AC301,AG301)</f>
        <v>1250000</v>
      </c>
      <c r="AI301" s="109">
        <f t="shared" ref="AI301:AI303" si="142">IF(ISERROR(AH301/$J$299),0,AH301/$J$299)</f>
        <v>4.4958268296702415E-2</v>
      </c>
      <c r="AJ301" s="109">
        <f t="shared" ref="AJ301:AJ303" si="143">IF(ISERROR(AH301/$AH$389),"-",AH301/$AH$389)</f>
        <v>8.7666942563184721E-4</v>
      </c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</row>
    <row r="302" spans="1:78" ht="24.95" customHeight="1" outlineLevel="1" x14ac:dyDescent="0.25">
      <c r="A302" s="390">
        <v>3</v>
      </c>
      <c r="B302" s="390"/>
      <c r="C302" s="424" t="s">
        <v>251</v>
      </c>
      <c r="D302" s="494">
        <v>44886</v>
      </c>
      <c r="E302" s="260" t="s">
        <v>613</v>
      </c>
      <c r="F302" s="260" t="s">
        <v>1664</v>
      </c>
      <c r="G302" s="360" t="s">
        <v>1260</v>
      </c>
      <c r="H302" s="391"/>
      <c r="I302" s="391"/>
      <c r="J302" s="678"/>
      <c r="K302" s="342">
        <v>1250000</v>
      </c>
      <c r="L302" s="260"/>
      <c r="M302" s="261"/>
      <c r="N302" s="261"/>
      <c r="O302" s="261"/>
      <c r="P302" s="262"/>
      <c r="Q302" s="262"/>
      <c r="R302" s="261"/>
      <c r="S302" s="261"/>
      <c r="T302" s="261"/>
      <c r="U302" s="340">
        <f t="shared" si="137"/>
        <v>0</v>
      </c>
      <c r="V302" s="261"/>
      <c r="W302" s="261"/>
      <c r="X302" s="261"/>
      <c r="Y302" s="340">
        <f t="shared" si="138"/>
        <v>0</v>
      </c>
      <c r="Z302" s="95"/>
      <c r="AA302" s="28"/>
      <c r="AB302" s="28"/>
      <c r="AC302" s="29">
        <f t="shared" si="139"/>
        <v>0</v>
      </c>
      <c r="AD302" s="28"/>
      <c r="AE302" s="28">
        <v>1250000</v>
      </c>
      <c r="AF302" s="28"/>
      <c r="AG302" s="29">
        <f t="shared" si="140"/>
        <v>1250000</v>
      </c>
      <c r="AH302" s="29">
        <f t="shared" si="141"/>
        <v>1250000</v>
      </c>
      <c r="AI302" s="109">
        <f t="shared" si="142"/>
        <v>4.4958268296702415E-2</v>
      </c>
      <c r="AJ302" s="109">
        <f t="shared" si="143"/>
        <v>8.7666942563184721E-4</v>
      </c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</row>
    <row r="303" spans="1:78" ht="24.95" customHeight="1" outlineLevel="1" x14ac:dyDescent="0.25">
      <c r="A303" s="390">
        <v>4</v>
      </c>
      <c r="B303" s="390"/>
      <c r="C303" s="424" t="s">
        <v>904</v>
      </c>
      <c r="D303" s="494">
        <v>44901</v>
      </c>
      <c r="E303" s="260" t="s">
        <v>616</v>
      </c>
      <c r="F303" s="260" t="s">
        <v>1664</v>
      </c>
      <c r="G303" s="360" t="s">
        <v>1260</v>
      </c>
      <c r="H303" s="391"/>
      <c r="I303" s="391"/>
      <c r="J303" s="679"/>
      <c r="K303" s="342">
        <v>4460000</v>
      </c>
      <c r="L303" s="260"/>
      <c r="M303" s="261"/>
      <c r="N303" s="261"/>
      <c r="O303" s="261"/>
      <c r="P303" s="262"/>
      <c r="Q303" s="262"/>
      <c r="R303" s="261"/>
      <c r="S303" s="261"/>
      <c r="T303" s="261"/>
      <c r="U303" s="340">
        <f t="shared" si="137"/>
        <v>0</v>
      </c>
      <c r="V303" s="261"/>
      <c r="W303" s="261"/>
      <c r="X303" s="261"/>
      <c r="Y303" s="340">
        <f t="shared" si="138"/>
        <v>0</v>
      </c>
      <c r="Z303" s="95"/>
      <c r="AA303" s="28"/>
      <c r="AB303" s="28"/>
      <c r="AC303" s="29">
        <f t="shared" si="139"/>
        <v>0</v>
      </c>
      <c r="AD303" s="28"/>
      <c r="AE303" s="28"/>
      <c r="AF303" s="28">
        <v>4460000</v>
      </c>
      <c r="AG303" s="29">
        <f t="shared" si="140"/>
        <v>4460000</v>
      </c>
      <c r="AH303" s="29">
        <f t="shared" si="141"/>
        <v>4460000</v>
      </c>
      <c r="AI303" s="109">
        <f t="shared" si="142"/>
        <v>0.16041110128263422</v>
      </c>
      <c r="AJ303" s="109">
        <f t="shared" si="143"/>
        <v>3.1279565106544309E-3</v>
      </c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</row>
    <row r="304" spans="1:78" s="233" customFormat="1" x14ac:dyDescent="0.25">
      <c r="A304" s="669" t="s">
        <v>73</v>
      </c>
      <c r="B304" s="579"/>
      <c r="C304" s="579"/>
      <c r="D304" s="579"/>
      <c r="E304" s="579"/>
      <c r="F304" s="579"/>
      <c r="G304" s="579"/>
      <c r="H304" s="579"/>
      <c r="I304" s="670"/>
      <c r="J304" s="222">
        <f>J299</f>
        <v>27803562</v>
      </c>
      <c r="K304" s="222">
        <f>SUM(K300:K303)</f>
        <v>27803562</v>
      </c>
      <c r="L304" s="530"/>
      <c r="M304" s="231">
        <f>SUM(M300:M300)</f>
        <v>0</v>
      </c>
      <c r="N304" s="231">
        <f>SUM(N300:N300)</f>
        <v>0</v>
      </c>
      <c r="O304" s="231">
        <f>SUM(O300:O300)</f>
        <v>0</v>
      </c>
      <c r="P304" s="249"/>
      <c r="Q304" s="539"/>
      <c r="R304" s="231">
        <f t="shared" ref="R304:AB304" si="144">SUM(R300:R300)</f>
        <v>1031077</v>
      </c>
      <c r="S304" s="231">
        <f t="shared" si="144"/>
        <v>865210</v>
      </c>
      <c r="T304" s="231">
        <f t="shared" si="144"/>
        <v>1030550</v>
      </c>
      <c r="U304" s="231">
        <f>SUM(U300:U303)</f>
        <v>2926837</v>
      </c>
      <c r="V304" s="231">
        <f t="shared" si="144"/>
        <v>1646910</v>
      </c>
      <c r="W304" s="231">
        <f t="shared" si="144"/>
        <v>1275146</v>
      </c>
      <c r="X304" s="231">
        <f t="shared" si="144"/>
        <v>2039057</v>
      </c>
      <c r="Y304" s="231">
        <f>SUM(Y300:Y303)</f>
        <v>4961113</v>
      </c>
      <c r="Z304" s="222">
        <f t="shared" si="144"/>
        <v>2089162</v>
      </c>
      <c r="AA304" s="222">
        <f t="shared" si="144"/>
        <v>1426378</v>
      </c>
      <c r="AB304" s="222">
        <f t="shared" si="144"/>
        <v>2313095</v>
      </c>
      <c r="AC304" s="222">
        <f t="shared" ref="AC304:AH304" si="145">SUM(AC300:AC303)</f>
        <v>5828635</v>
      </c>
      <c r="AD304" s="222">
        <f t="shared" si="145"/>
        <v>1543923</v>
      </c>
      <c r="AE304" s="222">
        <f t="shared" si="145"/>
        <v>4439949</v>
      </c>
      <c r="AF304" s="222">
        <f t="shared" si="145"/>
        <v>8103103</v>
      </c>
      <c r="AG304" s="222">
        <f t="shared" si="145"/>
        <v>14086975</v>
      </c>
      <c r="AH304" s="222">
        <f t="shared" si="145"/>
        <v>27803560</v>
      </c>
      <c r="AI304" s="230">
        <f>IF(ISERROR(AH304/J304),0,AH304/J304)</f>
        <v>0.99999992806677074</v>
      </c>
      <c r="AJ304" s="230">
        <f>IF(ISERROR(AH304/$AH$389),0,AH304/$AH$389)</f>
        <v>1.9499624780576482E-2</v>
      </c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232"/>
      <c r="BB304" s="232"/>
      <c r="BC304" s="232"/>
      <c r="BD304" s="232"/>
      <c r="BE304" s="232"/>
      <c r="BF304" s="232"/>
      <c r="BG304" s="232"/>
      <c r="BH304" s="232"/>
      <c r="BI304" s="232"/>
      <c r="BJ304" s="232"/>
      <c r="BK304" s="232"/>
      <c r="BL304" s="232"/>
      <c r="BM304" s="232"/>
      <c r="BN304" s="232"/>
      <c r="BO304" s="232"/>
      <c r="BP304" s="232"/>
      <c r="BQ304" s="232"/>
      <c r="BR304" s="232"/>
      <c r="BS304" s="232"/>
      <c r="BT304" s="232"/>
      <c r="BU304" s="232"/>
      <c r="BV304" s="232"/>
      <c r="BW304" s="232"/>
      <c r="BX304" s="232"/>
      <c r="BY304" s="232"/>
      <c r="BZ304" s="232"/>
    </row>
    <row r="305" spans="1:78" x14ac:dyDescent="0.25">
      <c r="A305" s="620" t="s">
        <v>617</v>
      </c>
      <c r="B305" s="621"/>
      <c r="C305" s="621"/>
      <c r="D305" s="621"/>
      <c r="E305" s="622"/>
      <c r="F305" s="16"/>
      <c r="G305" s="5"/>
      <c r="H305" s="17"/>
      <c r="I305" s="17"/>
      <c r="J305" s="673">
        <v>33390000</v>
      </c>
      <c r="K305" s="7"/>
      <c r="L305" s="18"/>
      <c r="M305" s="19"/>
      <c r="N305" s="19"/>
      <c r="O305" s="19"/>
      <c r="P305" s="5"/>
      <c r="Q305" s="20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108"/>
      <c r="AJ305" s="108"/>
    </row>
    <row r="306" spans="1:78" ht="24.95" customHeight="1" outlineLevel="1" x14ac:dyDescent="0.25">
      <c r="A306" s="272">
        <v>1</v>
      </c>
      <c r="B306" s="272"/>
      <c r="C306" s="291"/>
      <c r="D306" s="292"/>
      <c r="E306" s="293"/>
      <c r="F306" s="291"/>
      <c r="G306" s="291"/>
      <c r="H306" s="292"/>
      <c r="I306" s="292"/>
      <c r="J306" s="678"/>
      <c r="K306" s="79">
        <f>104810+314428</f>
        <v>419238</v>
      </c>
      <c r="L306" s="158" t="s">
        <v>1319</v>
      </c>
      <c r="M306" s="67"/>
      <c r="N306" s="67"/>
      <c r="O306" s="346"/>
      <c r="P306" s="347"/>
      <c r="Q306" s="347"/>
      <c r="R306" s="346">
        <v>125772</v>
      </c>
      <c r="S306" s="335">
        <v>41924</v>
      </c>
      <c r="T306" s="187"/>
      <c r="U306" s="338">
        <f>SUM(R306:T306)</f>
        <v>167696</v>
      </c>
      <c r="V306" s="28"/>
      <c r="W306" s="28"/>
      <c r="X306" s="28"/>
      <c r="Y306" s="29">
        <f>SUM(V306:X306)</f>
        <v>0</v>
      </c>
      <c r="Z306" s="28">
        <v>41924</v>
      </c>
      <c r="AA306" s="28">
        <v>125770</v>
      </c>
      <c r="AB306" s="28">
        <v>20962</v>
      </c>
      <c r="AC306" s="29">
        <f>SUM(Z306:AB306)</f>
        <v>188656</v>
      </c>
      <c r="AD306" s="28"/>
      <c r="AE306" s="28">
        <f>62886</f>
        <v>62886</v>
      </c>
      <c r="AF306" s="28"/>
      <c r="AG306" s="29">
        <f>SUM(AD306:AF306)</f>
        <v>62886</v>
      </c>
      <c r="AH306" s="29">
        <f t="shared" ref="AH306:AH307" si="146">SUM(U306,Y306,AC306,AG306)</f>
        <v>419238</v>
      </c>
      <c r="AI306" s="109">
        <f>IF(ISERROR(AH306/$J$305),0,AH306/$J$305)</f>
        <v>1.2555795148247978E-2</v>
      </c>
      <c r="AJ306" s="109">
        <f>IF(ISERROR(AH306/$AH$389),"-",AH306/$AH$389)</f>
        <v>2.9402650933043549E-4</v>
      </c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</row>
    <row r="307" spans="1:78" ht="24.95" customHeight="1" outlineLevel="1" x14ac:dyDescent="0.25">
      <c r="A307" s="390">
        <v>2</v>
      </c>
      <c r="B307" s="390"/>
      <c r="C307" s="352"/>
      <c r="D307" s="391"/>
      <c r="E307" s="396"/>
      <c r="F307" s="352"/>
      <c r="G307" s="352"/>
      <c r="H307" s="391"/>
      <c r="I307" s="391"/>
      <c r="J307" s="678"/>
      <c r="K307" s="79">
        <f>614990+165611</f>
        <v>780601</v>
      </c>
      <c r="L307" s="158" t="s">
        <v>126</v>
      </c>
      <c r="M307" s="67"/>
      <c r="N307" s="401"/>
      <c r="O307" s="261"/>
      <c r="P307" s="262"/>
      <c r="Q307" s="262"/>
      <c r="R307" s="261"/>
      <c r="S307" s="261">
        <v>15000</v>
      </c>
      <c r="T307" s="491"/>
      <c r="U307" s="340">
        <f>SUM(R307:T307)</f>
        <v>15000</v>
      </c>
      <c r="V307" s="95"/>
      <c r="W307" s="28"/>
      <c r="X307" s="28"/>
      <c r="Y307" s="29">
        <f>SUM(V307:X307)</f>
        <v>0</v>
      </c>
      <c r="Z307" s="28">
        <v>93916</v>
      </c>
      <c r="AA307" s="28"/>
      <c r="AB307" s="28">
        <v>43700</v>
      </c>
      <c r="AC307" s="29">
        <f>SUM(Z307:AB307)</f>
        <v>137616</v>
      </c>
      <c r="AD307" s="28">
        <v>321000</v>
      </c>
      <c r="AE307" s="28">
        <f>293990+12995</f>
        <v>306985</v>
      </c>
      <c r="AF307" s="28"/>
      <c r="AG307" s="29">
        <f>SUM(AD307:AF307)</f>
        <v>627985</v>
      </c>
      <c r="AH307" s="29">
        <f t="shared" si="146"/>
        <v>780601</v>
      </c>
      <c r="AI307" s="109">
        <f>IF(ISERROR(AH307/J305),0,AH307/J305)</f>
        <v>2.3378286912249177E-2</v>
      </c>
      <c r="AJ307" s="109">
        <f>IF(ISERROR(AH307/$AH$389),"-",AH307/$AH$389)</f>
        <v>5.4746322425411646E-4</v>
      </c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</row>
    <row r="308" spans="1:78" ht="24.95" customHeight="1" outlineLevel="1" x14ac:dyDescent="0.25">
      <c r="A308" s="390">
        <v>3</v>
      </c>
      <c r="B308" s="390"/>
      <c r="C308" s="424" t="s">
        <v>333</v>
      </c>
      <c r="D308" s="494">
        <v>44901</v>
      </c>
      <c r="E308" s="260" t="s">
        <v>627</v>
      </c>
      <c r="F308" s="260" t="s">
        <v>1664</v>
      </c>
      <c r="G308" s="360" t="s">
        <v>1260</v>
      </c>
      <c r="H308" s="391"/>
      <c r="I308" s="391"/>
      <c r="J308" s="678"/>
      <c r="K308" s="79">
        <v>1305000</v>
      </c>
      <c r="L308" s="287"/>
      <c r="M308" s="67"/>
      <c r="N308" s="401"/>
      <c r="O308" s="261"/>
      <c r="P308" s="262"/>
      <c r="Q308" s="262"/>
      <c r="R308" s="261"/>
      <c r="S308" s="261"/>
      <c r="T308" s="491"/>
      <c r="U308" s="340">
        <f t="shared" ref="U308:U328" si="147">SUM(R308:T308)</f>
        <v>0</v>
      </c>
      <c r="V308" s="95"/>
      <c r="W308" s="28"/>
      <c r="X308" s="28"/>
      <c r="Y308" s="29">
        <f t="shared" ref="Y308:Y328" si="148">SUM(V308:X308)</f>
        <v>0</v>
      </c>
      <c r="Z308" s="28"/>
      <c r="AA308" s="28"/>
      <c r="AB308" s="28"/>
      <c r="AC308" s="29">
        <f t="shared" ref="AC308:AC328" si="149">SUM(Z308:AB308)</f>
        <v>0</v>
      </c>
      <c r="AD308" s="28"/>
      <c r="AE308" s="28"/>
      <c r="AF308" s="79">
        <v>1305000</v>
      </c>
      <c r="AG308" s="29">
        <f t="shared" ref="AG308:AG328" si="150">SUM(AD308:AF308)</f>
        <v>1305000</v>
      </c>
      <c r="AH308" s="29">
        <f t="shared" ref="AH308:AH328" si="151">SUM(U308,Y308,AC308,AG308)</f>
        <v>1305000</v>
      </c>
      <c r="AI308" s="109">
        <f t="shared" ref="AI308:AI328" si="152">IF(ISERROR(AH308/J306),0,AH308/J306)</f>
        <v>0</v>
      </c>
      <c r="AJ308" s="109">
        <f t="shared" ref="AJ308:AJ328" si="153">IF(ISERROR(AH308/$AH$389),"-",AH308/$AH$389)</f>
        <v>9.1524288035964849E-4</v>
      </c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</row>
    <row r="309" spans="1:78" ht="24.95" customHeight="1" outlineLevel="1" x14ac:dyDescent="0.25">
      <c r="A309" s="390">
        <v>4</v>
      </c>
      <c r="B309" s="390"/>
      <c r="C309" s="424" t="s">
        <v>279</v>
      </c>
      <c r="D309" s="494">
        <v>44901</v>
      </c>
      <c r="E309" s="260" t="s">
        <v>638</v>
      </c>
      <c r="F309" s="260" t="s">
        <v>1664</v>
      </c>
      <c r="G309" s="360" t="s">
        <v>1260</v>
      </c>
      <c r="H309" s="391"/>
      <c r="I309" s="391"/>
      <c r="J309" s="678"/>
      <c r="K309" s="79">
        <v>1450000</v>
      </c>
      <c r="L309" s="287"/>
      <c r="M309" s="67"/>
      <c r="N309" s="401"/>
      <c r="O309" s="261"/>
      <c r="P309" s="262"/>
      <c r="Q309" s="262"/>
      <c r="R309" s="261"/>
      <c r="S309" s="261"/>
      <c r="T309" s="491"/>
      <c r="U309" s="340">
        <f t="shared" si="147"/>
        <v>0</v>
      </c>
      <c r="V309" s="95"/>
      <c r="W309" s="28"/>
      <c r="X309" s="28"/>
      <c r="Y309" s="29">
        <f t="shared" si="148"/>
        <v>0</v>
      </c>
      <c r="Z309" s="28"/>
      <c r="AA309" s="28"/>
      <c r="AB309" s="28"/>
      <c r="AC309" s="29">
        <f t="shared" si="149"/>
        <v>0</v>
      </c>
      <c r="AD309" s="28"/>
      <c r="AE309" s="28"/>
      <c r="AF309" s="79">
        <v>1450000</v>
      </c>
      <c r="AG309" s="29">
        <f t="shared" si="150"/>
        <v>1450000</v>
      </c>
      <c r="AH309" s="29">
        <f t="shared" si="151"/>
        <v>1450000</v>
      </c>
      <c r="AI309" s="109">
        <f t="shared" si="152"/>
        <v>0</v>
      </c>
      <c r="AJ309" s="109">
        <f t="shared" si="153"/>
        <v>1.0169365337329428E-3</v>
      </c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</row>
    <row r="310" spans="1:78" ht="24.95" customHeight="1" outlineLevel="1" x14ac:dyDescent="0.25">
      <c r="A310" s="390">
        <v>5</v>
      </c>
      <c r="B310" s="390"/>
      <c r="C310" s="424" t="s">
        <v>207</v>
      </c>
      <c r="D310" s="494">
        <v>44901</v>
      </c>
      <c r="E310" s="260" t="s">
        <v>630</v>
      </c>
      <c r="F310" s="260" t="s">
        <v>1664</v>
      </c>
      <c r="G310" s="360" t="s">
        <v>1260</v>
      </c>
      <c r="H310" s="391"/>
      <c r="I310" s="391"/>
      <c r="J310" s="678"/>
      <c r="K310" s="79">
        <v>1250000</v>
      </c>
      <c r="L310" s="287"/>
      <c r="M310" s="67"/>
      <c r="N310" s="401"/>
      <c r="O310" s="261"/>
      <c r="P310" s="262"/>
      <c r="Q310" s="262"/>
      <c r="R310" s="261"/>
      <c r="S310" s="261"/>
      <c r="T310" s="491"/>
      <c r="U310" s="340">
        <f t="shared" si="147"/>
        <v>0</v>
      </c>
      <c r="V310" s="95"/>
      <c r="W310" s="28"/>
      <c r="X310" s="28"/>
      <c r="Y310" s="29">
        <f t="shared" si="148"/>
        <v>0</v>
      </c>
      <c r="Z310" s="28"/>
      <c r="AA310" s="28"/>
      <c r="AB310" s="28"/>
      <c r="AC310" s="29">
        <f t="shared" si="149"/>
        <v>0</v>
      </c>
      <c r="AD310" s="28"/>
      <c r="AE310" s="28"/>
      <c r="AF310" s="79">
        <v>1250000</v>
      </c>
      <c r="AG310" s="29">
        <f t="shared" si="150"/>
        <v>1250000</v>
      </c>
      <c r="AH310" s="29">
        <f t="shared" si="151"/>
        <v>1250000</v>
      </c>
      <c r="AI310" s="109">
        <f t="shared" si="152"/>
        <v>0</v>
      </c>
      <c r="AJ310" s="109">
        <f t="shared" si="153"/>
        <v>8.7666942563184721E-4</v>
      </c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</row>
    <row r="311" spans="1:78" ht="24.95" customHeight="1" outlineLevel="1" x14ac:dyDescent="0.25">
      <c r="A311" s="390">
        <v>6</v>
      </c>
      <c r="B311" s="390"/>
      <c r="C311" s="424" t="s">
        <v>265</v>
      </c>
      <c r="D311" s="494">
        <v>44901</v>
      </c>
      <c r="E311" s="260" t="s">
        <v>621</v>
      </c>
      <c r="F311" s="260" t="s">
        <v>1664</v>
      </c>
      <c r="G311" s="360" t="s">
        <v>1260</v>
      </c>
      <c r="H311" s="391"/>
      <c r="I311" s="391"/>
      <c r="J311" s="678"/>
      <c r="K311" s="79">
        <v>1450000</v>
      </c>
      <c r="L311" s="287"/>
      <c r="M311" s="67"/>
      <c r="N311" s="401"/>
      <c r="O311" s="261"/>
      <c r="P311" s="262"/>
      <c r="Q311" s="262"/>
      <c r="R311" s="261"/>
      <c r="S311" s="261"/>
      <c r="T311" s="491"/>
      <c r="U311" s="340">
        <f t="shared" si="147"/>
        <v>0</v>
      </c>
      <c r="V311" s="95"/>
      <c r="W311" s="28"/>
      <c r="X311" s="28"/>
      <c r="Y311" s="29">
        <f t="shared" si="148"/>
        <v>0</v>
      </c>
      <c r="Z311" s="28"/>
      <c r="AA311" s="28"/>
      <c r="AB311" s="28"/>
      <c r="AC311" s="29">
        <f t="shared" si="149"/>
        <v>0</v>
      </c>
      <c r="AD311" s="28"/>
      <c r="AE311" s="28"/>
      <c r="AF311" s="79">
        <v>1450000</v>
      </c>
      <c r="AG311" s="29">
        <f t="shared" si="150"/>
        <v>1450000</v>
      </c>
      <c r="AH311" s="29">
        <f t="shared" si="151"/>
        <v>1450000</v>
      </c>
      <c r="AI311" s="109">
        <f t="shared" si="152"/>
        <v>0</v>
      </c>
      <c r="AJ311" s="109">
        <f t="shared" si="153"/>
        <v>1.0169365337329428E-3</v>
      </c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</row>
    <row r="312" spans="1:78" ht="24.95" customHeight="1" outlineLevel="1" x14ac:dyDescent="0.25">
      <c r="A312" s="390">
        <v>7</v>
      </c>
      <c r="B312" s="390"/>
      <c r="C312" s="424" t="s">
        <v>1692</v>
      </c>
      <c r="D312" s="494">
        <v>44901</v>
      </c>
      <c r="E312" s="260" t="s">
        <v>634</v>
      </c>
      <c r="F312" s="260" t="s">
        <v>1664</v>
      </c>
      <c r="G312" s="360" t="s">
        <v>1260</v>
      </c>
      <c r="H312" s="391"/>
      <c r="I312" s="391"/>
      <c r="J312" s="678"/>
      <c r="K312" s="79">
        <v>1305000</v>
      </c>
      <c r="L312" s="287"/>
      <c r="M312" s="67"/>
      <c r="N312" s="401"/>
      <c r="O312" s="261"/>
      <c r="P312" s="262"/>
      <c r="Q312" s="262"/>
      <c r="R312" s="261"/>
      <c r="S312" s="261"/>
      <c r="T312" s="491"/>
      <c r="U312" s="340">
        <f t="shared" si="147"/>
        <v>0</v>
      </c>
      <c r="V312" s="95"/>
      <c r="W312" s="28"/>
      <c r="X312" s="28"/>
      <c r="Y312" s="29">
        <f t="shared" si="148"/>
        <v>0</v>
      </c>
      <c r="Z312" s="28"/>
      <c r="AA312" s="28"/>
      <c r="AB312" s="28"/>
      <c r="AC312" s="29">
        <f t="shared" si="149"/>
        <v>0</v>
      </c>
      <c r="AD312" s="28"/>
      <c r="AE312" s="28"/>
      <c r="AF312" s="79">
        <v>1305000</v>
      </c>
      <c r="AG312" s="29">
        <f t="shared" si="150"/>
        <v>1305000</v>
      </c>
      <c r="AH312" s="29">
        <f t="shared" si="151"/>
        <v>1305000</v>
      </c>
      <c r="AI312" s="109">
        <f t="shared" si="152"/>
        <v>0</v>
      </c>
      <c r="AJ312" s="109">
        <f t="shared" si="153"/>
        <v>9.1524288035964849E-4</v>
      </c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</row>
    <row r="313" spans="1:78" ht="24.95" customHeight="1" outlineLevel="1" x14ac:dyDescent="0.25">
      <c r="A313" s="390">
        <v>8</v>
      </c>
      <c r="B313" s="390"/>
      <c r="C313" s="424" t="s">
        <v>1693</v>
      </c>
      <c r="D313" s="494">
        <v>44901</v>
      </c>
      <c r="E313" s="260" t="s">
        <v>619</v>
      </c>
      <c r="F313" s="260" t="s">
        <v>1664</v>
      </c>
      <c r="G313" s="360" t="s">
        <v>1260</v>
      </c>
      <c r="H313" s="391"/>
      <c r="I313" s="391"/>
      <c r="J313" s="678"/>
      <c r="K313" s="79">
        <v>1305000</v>
      </c>
      <c r="L313" s="287"/>
      <c r="M313" s="67"/>
      <c r="N313" s="401"/>
      <c r="O313" s="261"/>
      <c r="P313" s="262"/>
      <c r="Q313" s="262"/>
      <c r="R313" s="261"/>
      <c r="S313" s="261"/>
      <c r="T313" s="491"/>
      <c r="U313" s="340">
        <f t="shared" si="147"/>
        <v>0</v>
      </c>
      <c r="V313" s="95"/>
      <c r="W313" s="28"/>
      <c r="X313" s="28"/>
      <c r="Y313" s="29">
        <f t="shared" si="148"/>
        <v>0</v>
      </c>
      <c r="Z313" s="28"/>
      <c r="AA313" s="28"/>
      <c r="AB313" s="28"/>
      <c r="AC313" s="29">
        <f t="shared" si="149"/>
        <v>0</v>
      </c>
      <c r="AD313" s="28"/>
      <c r="AE313" s="28"/>
      <c r="AF313" s="79">
        <v>1305000</v>
      </c>
      <c r="AG313" s="29">
        <f t="shared" si="150"/>
        <v>1305000</v>
      </c>
      <c r="AH313" s="29">
        <f t="shared" si="151"/>
        <v>1305000</v>
      </c>
      <c r="AI313" s="109">
        <f t="shared" si="152"/>
        <v>0</v>
      </c>
      <c r="AJ313" s="109">
        <f t="shared" si="153"/>
        <v>9.1524288035964849E-4</v>
      </c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</row>
    <row r="314" spans="1:78" ht="24.95" customHeight="1" outlineLevel="1" x14ac:dyDescent="0.25">
      <c r="A314" s="390">
        <v>9</v>
      </c>
      <c r="B314" s="390"/>
      <c r="C314" s="424" t="s">
        <v>914</v>
      </c>
      <c r="D314" s="494">
        <v>44901</v>
      </c>
      <c r="E314" s="260" t="s">
        <v>642</v>
      </c>
      <c r="F314" s="260" t="s">
        <v>1664</v>
      </c>
      <c r="G314" s="360" t="s">
        <v>1260</v>
      </c>
      <c r="H314" s="391"/>
      <c r="I314" s="391"/>
      <c r="J314" s="678"/>
      <c r="K314" s="79">
        <v>1450000</v>
      </c>
      <c r="L314" s="287"/>
      <c r="M314" s="67"/>
      <c r="N314" s="401"/>
      <c r="O314" s="261"/>
      <c r="P314" s="262"/>
      <c r="Q314" s="262"/>
      <c r="R314" s="261"/>
      <c r="S314" s="261"/>
      <c r="T314" s="491"/>
      <c r="U314" s="340">
        <f t="shared" si="147"/>
        <v>0</v>
      </c>
      <c r="V314" s="95"/>
      <c r="W314" s="28"/>
      <c r="X314" s="28"/>
      <c r="Y314" s="29">
        <f t="shared" si="148"/>
        <v>0</v>
      </c>
      <c r="Z314" s="28"/>
      <c r="AA314" s="28"/>
      <c r="AB314" s="28"/>
      <c r="AC314" s="29">
        <f t="shared" si="149"/>
        <v>0</v>
      </c>
      <c r="AD314" s="28"/>
      <c r="AE314" s="28"/>
      <c r="AF314" s="79">
        <v>1450000</v>
      </c>
      <c r="AG314" s="29">
        <f t="shared" si="150"/>
        <v>1450000</v>
      </c>
      <c r="AH314" s="29">
        <f t="shared" si="151"/>
        <v>1450000</v>
      </c>
      <c r="AI314" s="109">
        <f t="shared" si="152"/>
        <v>0</v>
      </c>
      <c r="AJ314" s="109">
        <f t="shared" si="153"/>
        <v>1.0169365337329428E-3</v>
      </c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</row>
    <row r="315" spans="1:78" ht="24.95" customHeight="1" outlineLevel="1" x14ac:dyDescent="0.25">
      <c r="A315" s="390">
        <v>10</v>
      </c>
      <c r="B315" s="390"/>
      <c r="C315" s="424" t="s">
        <v>916</v>
      </c>
      <c r="D315" s="494">
        <v>44901</v>
      </c>
      <c r="E315" s="260" t="s">
        <v>628</v>
      </c>
      <c r="F315" s="260" t="s">
        <v>1664</v>
      </c>
      <c r="G315" s="360" t="s">
        <v>1260</v>
      </c>
      <c r="H315" s="391"/>
      <c r="I315" s="391"/>
      <c r="J315" s="678"/>
      <c r="K315" s="79">
        <v>1250000</v>
      </c>
      <c r="L315" s="287"/>
      <c r="M315" s="67"/>
      <c r="N315" s="401"/>
      <c r="O315" s="261"/>
      <c r="P315" s="262"/>
      <c r="Q315" s="262"/>
      <c r="R315" s="261"/>
      <c r="S315" s="261"/>
      <c r="T315" s="491"/>
      <c r="U315" s="340">
        <f t="shared" si="147"/>
        <v>0</v>
      </c>
      <c r="V315" s="95"/>
      <c r="W315" s="28"/>
      <c r="X315" s="28"/>
      <c r="Y315" s="29">
        <f t="shared" si="148"/>
        <v>0</v>
      </c>
      <c r="Z315" s="28"/>
      <c r="AA315" s="28"/>
      <c r="AB315" s="28"/>
      <c r="AC315" s="29">
        <f t="shared" si="149"/>
        <v>0</v>
      </c>
      <c r="AD315" s="28"/>
      <c r="AE315" s="28"/>
      <c r="AF315" s="79">
        <v>1250000</v>
      </c>
      <c r="AG315" s="29">
        <f t="shared" si="150"/>
        <v>1250000</v>
      </c>
      <c r="AH315" s="29">
        <f t="shared" si="151"/>
        <v>1250000</v>
      </c>
      <c r="AI315" s="109">
        <f t="shared" si="152"/>
        <v>0</v>
      </c>
      <c r="AJ315" s="109">
        <f t="shared" si="153"/>
        <v>8.7666942563184721E-4</v>
      </c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</row>
    <row r="316" spans="1:78" ht="24.95" customHeight="1" outlineLevel="1" x14ac:dyDescent="0.25">
      <c r="A316" s="390">
        <v>11</v>
      </c>
      <c r="B316" s="390"/>
      <c r="C316" s="424" t="s">
        <v>917</v>
      </c>
      <c r="D316" s="494">
        <v>44901</v>
      </c>
      <c r="E316" s="260" t="s">
        <v>1192</v>
      </c>
      <c r="F316" s="260" t="s">
        <v>1664</v>
      </c>
      <c r="G316" s="360" t="s">
        <v>1260</v>
      </c>
      <c r="H316" s="391"/>
      <c r="I316" s="391"/>
      <c r="J316" s="678"/>
      <c r="K316" s="79">
        <v>1250000</v>
      </c>
      <c r="L316" s="287"/>
      <c r="M316" s="67"/>
      <c r="N316" s="401"/>
      <c r="O316" s="261"/>
      <c r="P316" s="262"/>
      <c r="Q316" s="262"/>
      <c r="R316" s="261"/>
      <c r="S316" s="261"/>
      <c r="T316" s="491"/>
      <c r="U316" s="340">
        <f t="shared" si="147"/>
        <v>0</v>
      </c>
      <c r="V316" s="95"/>
      <c r="W316" s="28"/>
      <c r="X316" s="28"/>
      <c r="Y316" s="29">
        <f t="shared" si="148"/>
        <v>0</v>
      </c>
      <c r="Z316" s="28"/>
      <c r="AA316" s="28"/>
      <c r="AB316" s="28"/>
      <c r="AC316" s="29">
        <f t="shared" si="149"/>
        <v>0</v>
      </c>
      <c r="AD316" s="28"/>
      <c r="AE316" s="28"/>
      <c r="AF316" s="79">
        <v>1250000</v>
      </c>
      <c r="AG316" s="29">
        <f t="shared" si="150"/>
        <v>1250000</v>
      </c>
      <c r="AH316" s="29">
        <f t="shared" si="151"/>
        <v>1250000</v>
      </c>
      <c r="AI316" s="109">
        <f t="shared" si="152"/>
        <v>0</v>
      </c>
      <c r="AJ316" s="109">
        <f t="shared" si="153"/>
        <v>8.7666942563184721E-4</v>
      </c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</row>
    <row r="317" spans="1:78" ht="24.95" customHeight="1" outlineLevel="1" x14ac:dyDescent="0.25">
      <c r="A317" s="390">
        <v>12</v>
      </c>
      <c r="B317" s="390"/>
      <c r="C317" s="424" t="s">
        <v>918</v>
      </c>
      <c r="D317" s="494">
        <v>44901</v>
      </c>
      <c r="E317" s="260" t="s">
        <v>625</v>
      </c>
      <c r="F317" s="260" t="s">
        <v>1664</v>
      </c>
      <c r="G317" s="360" t="s">
        <v>1260</v>
      </c>
      <c r="H317" s="391"/>
      <c r="I317" s="391"/>
      <c r="J317" s="678"/>
      <c r="K317" s="79">
        <v>1450000</v>
      </c>
      <c r="L317" s="287"/>
      <c r="M317" s="67"/>
      <c r="N317" s="401"/>
      <c r="O317" s="261"/>
      <c r="P317" s="262"/>
      <c r="Q317" s="262"/>
      <c r="R317" s="261"/>
      <c r="S317" s="261"/>
      <c r="T317" s="491"/>
      <c r="U317" s="340">
        <f t="shared" si="147"/>
        <v>0</v>
      </c>
      <c r="V317" s="95"/>
      <c r="W317" s="28"/>
      <c r="X317" s="28"/>
      <c r="Y317" s="29">
        <f t="shared" si="148"/>
        <v>0</v>
      </c>
      <c r="Z317" s="28"/>
      <c r="AA317" s="28"/>
      <c r="AB317" s="28"/>
      <c r="AC317" s="29">
        <f t="shared" si="149"/>
        <v>0</v>
      </c>
      <c r="AD317" s="28"/>
      <c r="AE317" s="28"/>
      <c r="AF317" s="79">
        <v>1450000</v>
      </c>
      <c r="AG317" s="29">
        <f t="shared" si="150"/>
        <v>1450000</v>
      </c>
      <c r="AH317" s="29">
        <f t="shared" si="151"/>
        <v>1450000</v>
      </c>
      <c r="AI317" s="109">
        <f t="shared" si="152"/>
        <v>0</v>
      </c>
      <c r="AJ317" s="109">
        <f t="shared" si="153"/>
        <v>1.0169365337329428E-3</v>
      </c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</row>
    <row r="318" spans="1:78" ht="24.95" customHeight="1" outlineLevel="1" x14ac:dyDescent="0.25">
      <c r="A318" s="390">
        <v>13</v>
      </c>
      <c r="B318" s="390"/>
      <c r="C318" s="424" t="s">
        <v>281</v>
      </c>
      <c r="D318" s="494">
        <v>44894</v>
      </c>
      <c r="E318" s="260" t="s">
        <v>626</v>
      </c>
      <c r="F318" s="260" t="s">
        <v>1664</v>
      </c>
      <c r="G318" s="360" t="s">
        <v>1260</v>
      </c>
      <c r="H318" s="391"/>
      <c r="I318" s="391"/>
      <c r="J318" s="678"/>
      <c r="K318" s="252">
        <v>1450000</v>
      </c>
      <c r="L318" s="402"/>
      <c r="M318" s="67"/>
      <c r="N318" s="401"/>
      <c r="O318" s="261"/>
      <c r="P318" s="352"/>
      <c r="Q318" s="352"/>
      <c r="R318" s="261"/>
      <c r="S318" s="261"/>
      <c r="T318" s="491"/>
      <c r="U318" s="340">
        <f t="shared" si="147"/>
        <v>0</v>
      </c>
      <c r="V318" s="95"/>
      <c r="W318" s="28"/>
      <c r="X318" s="28"/>
      <c r="Y318" s="29">
        <f t="shared" si="148"/>
        <v>0</v>
      </c>
      <c r="Z318" s="28"/>
      <c r="AA318" s="28"/>
      <c r="AB318" s="28"/>
      <c r="AC318" s="29">
        <f t="shared" si="149"/>
        <v>0</v>
      </c>
      <c r="AD318" s="28"/>
      <c r="AE318" s="252">
        <v>1450000</v>
      </c>
      <c r="AF318" s="252"/>
      <c r="AG318" s="29">
        <f t="shared" si="150"/>
        <v>1450000</v>
      </c>
      <c r="AH318" s="29">
        <f t="shared" si="151"/>
        <v>1450000</v>
      </c>
      <c r="AI318" s="109">
        <f t="shared" si="152"/>
        <v>0</v>
      </c>
      <c r="AJ318" s="109">
        <f t="shared" si="153"/>
        <v>1.0169365337329428E-3</v>
      </c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</row>
    <row r="319" spans="1:78" ht="24.95" customHeight="1" outlineLevel="1" x14ac:dyDescent="0.25">
      <c r="A319" s="390">
        <v>14</v>
      </c>
      <c r="B319" s="390"/>
      <c r="C319" s="424" t="s">
        <v>1696</v>
      </c>
      <c r="D319" s="494">
        <v>44894</v>
      </c>
      <c r="E319" s="260" t="s">
        <v>641</v>
      </c>
      <c r="F319" s="260" t="s">
        <v>1664</v>
      </c>
      <c r="G319" s="360" t="s">
        <v>1260</v>
      </c>
      <c r="H319" s="391"/>
      <c r="I319" s="391"/>
      <c r="J319" s="678"/>
      <c r="K319" s="252">
        <v>1725000</v>
      </c>
      <c r="L319" s="402"/>
      <c r="M319" s="67"/>
      <c r="N319" s="401"/>
      <c r="O319" s="261"/>
      <c r="P319" s="352"/>
      <c r="Q319" s="352"/>
      <c r="R319" s="261"/>
      <c r="S319" s="261"/>
      <c r="T319" s="491"/>
      <c r="U319" s="340">
        <f t="shared" si="147"/>
        <v>0</v>
      </c>
      <c r="V319" s="95"/>
      <c r="W319" s="28"/>
      <c r="X319" s="28"/>
      <c r="Y319" s="29">
        <f t="shared" si="148"/>
        <v>0</v>
      </c>
      <c r="Z319" s="28"/>
      <c r="AA319" s="28"/>
      <c r="AB319" s="28"/>
      <c r="AC319" s="29">
        <f t="shared" si="149"/>
        <v>0</v>
      </c>
      <c r="AD319" s="28"/>
      <c r="AE319" s="252">
        <v>1725000</v>
      </c>
      <c r="AF319" s="252"/>
      <c r="AG319" s="29">
        <f t="shared" si="150"/>
        <v>1725000</v>
      </c>
      <c r="AH319" s="29">
        <f t="shared" si="151"/>
        <v>1725000</v>
      </c>
      <c r="AI319" s="109">
        <f t="shared" si="152"/>
        <v>0</v>
      </c>
      <c r="AJ319" s="109">
        <f t="shared" si="153"/>
        <v>1.2098038073719492E-3</v>
      </c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</row>
    <row r="320" spans="1:78" ht="24.95" customHeight="1" outlineLevel="1" x14ac:dyDescent="0.25">
      <c r="A320" s="390">
        <v>15</v>
      </c>
      <c r="B320" s="390"/>
      <c r="C320" s="424" t="s">
        <v>1697</v>
      </c>
      <c r="D320" s="494">
        <v>44894</v>
      </c>
      <c r="E320" s="260" t="s">
        <v>637</v>
      </c>
      <c r="F320" s="260" t="s">
        <v>1664</v>
      </c>
      <c r="G320" s="360" t="s">
        <v>1260</v>
      </c>
      <c r="H320" s="391"/>
      <c r="I320" s="391"/>
      <c r="J320" s="678"/>
      <c r="K320" s="252">
        <v>1250000</v>
      </c>
      <c r="L320" s="402"/>
      <c r="M320" s="67"/>
      <c r="N320" s="401"/>
      <c r="O320" s="261"/>
      <c r="P320" s="352"/>
      <c r="Q320" s="352"/>
      <c r="R320" s="261"/>
      <c r="S320" s="261"/>
      <c r="T320" s="491"/>
      <c r="U320" s="340">
        <f t="shared" si="147"/>
        <v>0</v>
      </c>
      <c r="V320" s="95"/>
      <c r="W320" s="28"/>
      <c r="X320" s="28"/>
      <c r="Y320" s="29">
        <f t="shared" si="148"/>
        <v>0</v>
      </c>
      <c r="Z320" s="28"/>
      <c r="AA320" s="28"/>
      <c r="AB320" s="28"/>
      <c r="AC320" s="29">
        <f t="shared" si="149"/>
        <v>0</v>
      </c>
      <c r="AD320" s="28"/>
      <c r="AE320" s="252">
        <v>1250000</v>
      </c>
      <c r="AF320" s="252"/>
      <c r="AG320" s="29">
        <f t="shared" si="150"/>
        <v>1250000</v>
      </c>
      <c r="AH320" s="29">
        <f t="shared" si="151"/>
        <v>1250000</v>
      </c>
      <c r="AI320" s="109">
        <f t="shared" si="152"/>
        <v>0</v>
      </c>
      <c r="AJ320" s="109">
        <f t="shared" si="153"/>
        <v>8.7666942563184721E-4</v>
      </c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</row>
    <row r="321" spans="1:78" ht="24.95" customHeight="1" outlineLevel="1" x14ac:dyDescent="0.25">
      <c r="A321" s="390">
        <v>16</v>
      </c>
      <c r="B321" s="390"/>
      <c r="C321" s="424" t="s">
        <v>1695</v>
      </c>
      <c r="D321" s="494">
        <v>44894</v>
      </c>
      <c r="E321" s="260" t="s">
        <v>622</v>
      </c>
      <c r="F321" s="260" t="s">
        <v>1664</v>
      </c>
      <c r="G321" s="360" t="s">
        <v>1260</v>
      </c>
      <c r="H321" s="391"/>
      <c r="I321" s="391"/>
      <c r="J321" s="678"/>
      <c r="K321" s="252">
        <v>1250000</v>
      </c>
      <c r="L321" s="402"/>
      <c r="M321" s="67"/>
      <c r="N321" s="401"/>
      <c r="O321" s="261"/>
      <c r="P321" s="352"/>
      <c r="Q321" s="352"/>
      <c r="R321" s="261"/>
      <c r="S321" s="261"/>
      <c r="T321" s="491"/>
      <c r="U321" s="340">
        <f t="shared" si="147"/>
        <v>0</v>
      </c>
      <c r="V321" s="95"/>
      <c r="W321" s="28"/>
      <c r="X321" s="28"/>
      <c r="Y321" s="29">
        <f t="shared" si="148"/>
        <v>0</v>
      </c>
      <c r="Z321" s="28"/>
      <c r="AA321" s="28"/>
      <c r="AB321" s="28"/>
      <c r="AC321" s="29">
        <f t="shared" si="149"/>
        <v>0</v>
      </c>
      <c r="AD321" s="28"/>
      <c r="AE321" s="252">
        <v>1250000</v>
      </c>
      <c r="AF321" s="252"/>
      <c r="AG321" s="29">
        <f t="shared" si="150"/>
        <v>1250000</v>
      </c>
      <c r="AH321" s="29">
        <f t="shared" si="151"/>
        <v>1250000</v>
      </c>
      <c r="AI321" s="109">
        <f t="shared" si="152"/>
        <v>0</v>
      </c>
      <c r="AJ321" s="109">
        <f t="shared" si="153"/>
        <v>8.7666942563184721E-4</v>
      </c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</row>
    <row r="322" spans="1:78" ht="24.95" customHeight="1" outlineLevel="1" x14ac:dyDescent="0.25">
      <c r="A322" s="390">
        <v>17</v>
      </c>
      <c r="B322" s="390"/>
      <c r="C322" s="424" t="s">
        <v>1698</v>
      </c>
      <c r="D322" s="494">
        <v>44894</v>
      </c>
      <c r="E322" s="260" t="s">
        <v>640</v>
      </c>
      <c r="F322" s="260" t="s">
        <v>1664</v>
      </c>
      <c r="G322" s="360" t="s">
        <v>1260</v>
      </c>
      <c r="H322" s="391"/>
      <c r="I322" s="391"/>
      <c r="J322" s="678"/>
      <c r="K322" s="252">
        <v>1305000</v>
      </c>
      <c r="L322" s="402"/>
      <c r="M322" s="67"/>
      <c r="N322" s="401"/>
      <c r="O322" s="261"/>
      <c r="P322" s="352"/>
      <c r="Q322" s="352"/>
      <c r="R322" s="261"/>
      <c r="S322" s="261"/>
      <c r="T322" s="491"/>
      <c r="U322" s="340">
        <f t="shared" si="147"/>
        <v>0</v>
      </c>
      <c r="V322" s="95"/>
      <c r="W322" s="28"/>
      <c r="X322" s="28"/>
      <c r="Y322" s="29">
        <f t="shared" si="148"/>
        <v>0</v>
      </c>
      <c r="Z322" s="28"/>
      <c r="AA322" s="28"/>
      <c r="AB322" s="28"/>
      <c r="AC322" s="29">
        <f t="shared" si="149"/>
        <v>0</v>
      </c>
      <c r="AD322" s="28"/>
      <c r="AE322" s="252">
        <v>1305000</v>
      </c>
      <c r="AF322" s="252"/>
      <c r="AG322" s="29">
        <f t="shared" si="150"/>
        <v>1305000</v>
      </c>
      <c r="AH322" s="29">
        <f t="shared" si="151"/>
        <v>1305000</v>
      </c>
      <c r="AI322" s="109">
        <f t="shared" si="152"/>
        <v>0</v>
      </c>
      <c r="AJ322" s="109">
        <f t="shared" si="153"/>
        <v>9.1524288035964849E-4</v>
      </c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</row>
    <row r="323" spans="1:78" ht="24.95" customHeight="1" outlineLevel="1" x14ac:dyDescent="0.25">
      <c r="A323" s="390">
        <v>18</v>
      </c>
      <c r="B323" s="390"/>
      <c r="C323" s="424" t="s">
        <v>327</v>
      </c>
      <c r="D323" s="494">
        <v>44894</v>
      </c>
      <c r="E323" s="260" t="s">
        <v>1201</v>
      </c>
      <c r="F323" s="260" t="s">
        <v>1664</v>
      </c>
      <c r="G323" s="360" t="s">
        <v>1260</v>
      </c>
      <c r="H323" s="391"/>
      <c r="I323" s="391"/>
      <c r="J323" s="678"/>
      <c r="K323" s="252">
        <v>3450000</v>
      </c>
      <c r="L323" s="402"/>
      <c r="M323" s="67"/>
      <c r="N323" s="401"/>
      <c r="O323" s="261"/>
      <c r="P323" s="352"/>
      <c r="Q323" s="352"/>
      <c r="R323" s="261"/>
      <c r="S323" s="261"/>
      <c r="T323" s="491"/>
      <c r="U323" s="340">
        <f t="shared" si="147"/>
        <v>0</v>
      </c>
      <c r="V323" s="95"/>
      <c r="W323" s="28"/>
      <c r="X323" s="28"/>
      <c r="Y323" s="29">
        <f t="shared" si="148"/>
        <v>0</v>
      </c>
      <c r="Z323" s="28"/>
      <c r="AA323" s="28"/>
      <c r="AB323" s="28"/>
      <c r="AC323" s="29">
        <f t="shared" si="149"/>
        <v>0</v>
      </c>
      <c r="AD323" s="28"/>
      <c r="AE323" s="252">
        <v>3450000</v>
      </c>
      <c r="AF323" s="252"/>
      <c r="AG323" s="29">
        <f t="shared" si="150"/>
        <v>3450000</v>
      </c>
      <c r="AH323" s="29">
        <f t="shared" si="151"/>
        <v>3450000</v>
      </c>
      <c r="AI323" s="109">
        <f t="shared" si="152"/>
        <v>0</v>
      </c>
      <c r="AJ323" s="109">
        <f t="shared" si="153"/>
        <v>2.4196076147438984E-3</v>
      </c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</row>
    <row r="324" spans="1:78" ht="24.95" customHeight="1" outlineLevel="1" x14ac:dyDescent="0.25">
      <c r="A324" s="390">
        <v>19</v>
      </c>
      <c r="B324" s="390"/>
      <c r="C324" s="424" t="s">
        <v>251</v>
      </c>
      <c r="D324" s="494">
        <v>44901</v>
      </c>
      <c r="E324" s="260" t="s">
        <v>639</v>
      </c>
      <c r="F324" s="260" t="s">
        <v>1664</v>
      </c>
      <c r="G324" s="360" t="s">
        <v>1260</v>
      </c>
      <c r="H324" s="391"/>
      <c r="I324" s="391"/>
      <c r="J324" s="678"/>
      <c r="K324" s="79">
        <v>1250000</v>
      </c>
      <c r="L324" s="287"/>
      <c r="M324" s="67"/>
      <c r="N324" s="401"/>
      <c r="O324" s="261"/>
      <c r="P324" s="262"/>
      <c r="Q324" s="262"/>
      <c r="R324" s="261"/>
      <c r="S324" s="261"/>
      <c r="T324" s="491"/>
      <c r="U324" s="340">
        <f t="shared" si="147"/>
        <v>0</v>
      </c>
      <c r="V324" s="95"/>
      <c r="W324" s="28"/>
      <c r="X324" s="28"/>
      <c r="Y324" s="29">
        <f t="shared" si="148"/>
        <v>0</v>
      </c>
      <c r="Z324" s="28"/>
      <c r="AA324" s="28"/>
      <c r="AB324" s="28"/>
      <c r="AC324" s="29">
        <f t="shared" si="149"/>
        <v>0</v>
      </c>
      <c r="AD324" s="28"/>
      <c r="AE324" s="28"/>
      <c r="AF324" s="79">
        <v>1250000</v>
      </c>
      <c r="AG324" s="29">
        <f t="shared" si="150"/>
        <v>1250000</v>
      </c>
      <c r="AH324" s="29">
        <f t="shared" si="151"/>
        <v>1250000</v>
      </c>
      <c r="AI324" s="109">
        <f t="shared" si="152"/>
        <v>0</v>
      </c>
      <c r="AJ324" s="109">
        <f t="shared" si="153"/>
        <v>8.7666942563184721E-4</v>
      </c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</row>
    <row r="325" spans="1:78" ht="24.95" customHeight="1" outlineLevel="1" x14ac:dyDescent="0.25">
      <c r="A325" s="390">
        <v>20</v>
      </c>
      <c r="B325" s="390"/>
      <c r="C325" s="424" t="s">
        <v>259</v>
      </c>
      <c r="D325" s="494">
        <v>44901</v>
      </c>
      <c r="E325" s="260" t="s">
        <v>646</v>
      </c>
      <c r="F325" s="260" t="s">
        <v>1664</v>
      </c>
      <c r="G325" s="360" t="s">
        <v>1260</v>
      </c>
      <c r="H325" s="391"/>
      <c r="I325" s="391"/>
      <c r="J325" s="678"/>
      <c r="K325" s="79">
        <v>1250000</v>
      </c>
      <c r="L325" s="287"/>
      <c r="M325" s="67"/>
      <c r="N325" s="401"/>
      <c r="O325" s="261"/>
      <c r="P325" s="262"/>
      <c r="Q325" s="262"/>
      <c r="R325" s="261"/>
      <c r="S325" s="261"/>
      <c r="T325" s="491"/>
      <c r="U325" s="340">
        <f t="shared" si="147"/>
        <v>0</v>
      </c>
      <c r="V325" s="95"/>
      <c r="W325" s="28"/>
      <c r="X325" s="28"/>
      <c r="Y325" s="29">
        <f t="shared" si="148"/>
        <v>0</v>
      </c>
      <c r="Z325" s="28"/>
      <c r="AA325" s="28"/>
      <c r="AB325" s="28"/>
      <c r="AC325" s="29">
        <f t="shared" si="149"/>
        <v>0</v>
      </c>
      <c r="AD325" s="28"/>
      <c r="AE325" s="28"/>
      <c r="AF325" s="79">
        <v>1250000</v>
      </c>
      <c r="AG325" s="29">
        <f t="shared" si="150"/>
        <v>1250000</v>
      </c>
      <c r="AH325" s="29">
        <f t="shared" si="151"/>
        <v>1250000</v>
      </c>
      <c r="AI325" s="109">
        <f t="shared" si="152"/>
        <v>0</v>
      </c>
      <c r="AJ325" s="109">
        <f t="shared" si="153"/>
        <v>8.7666942563184721E-4</v>
      </c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</row>
    <row r="326" spans="1:78" ht="24.95" customHeight="1" outlineLevel="1" x14ac:dyDescent="0.25">
      <c r="A326" s="390">
        <v>21</v>
      </c>
      <c r="B326" s="390"/>
      <c r="C326" s="424" t="s">
        <v>283</v>
      </c>
      <c r="D326" s="494">
        <v>44901</v>
      </c>
      <c r="E326" s="260" t="s">
        <v>643</v>
      </c>
      <c r="F326" s="260" t="s">
        <v>1664</v>
      </c>
      <c r="G326" s="360" t="s">
        <v>1260</v>
      </c>
      <c r="H326" s="391"/>
      <c r="I326" s="391"/>
      <c r="J326" s="678"/>
      <c r="K326" s="79">
        <v>1450000</v>
      </c>
      <c r="L326" s="287"/>
      <c r="M326" s="67"/>
      <c r="N326" s="401"/>
      <c r="O326" s="261"/>
      <c r="P326" s="262"/>
      <c r="Q326" s="262"/>
      <c r="R326" s="261"/>
      <c r="S326" s="261"/>
      <c r="T326" s="491"/>
      <c r="U326" s="340">
        <f t="shared" si="147"/>
        <v>0</v>
      </c>
      <c r="V326" s="95"/>
      <c r="W326" s="28"/>
      <c r="X326" s="28"/>
      <c r="Y326" s="29">
        <f t="shared" si="148"/>
        <v>0</v>
      </c>
      <c r="Z326" s="28"/>
      <c r="AA326" s="28"/>
      <c r="AB326" s="28"/>
      <c r="AC326" s="29">
        <f t="shared" si="149"/>
        <v>0</v>
      </c>
      <c r="AD326" s="28"/>
      <c r="AE326" s="28"/>
      <c r="AF326" s="79">
        <v>1450000</v>
      </c>
      <c r="AG326" s="29">
        <f t="shared" si="150"/>
        <v>1450000</v>
      </c>
      <c r="AH326" s="29">
        <f t="shared" si="151"/>
        <v>1450000</v>
      </c>
      <c r="AI326" s="109">
        <f t="shared" si="152"/>
        <v>0</v>
      </c>
      <c r="AJ326" s="109">
        <f t="shared" si="153"/>
        <v>1.0169365337329428E-3</v>
      </c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</row>
    <row r="327" spans="1:78" ht="24.95" customHeight="1" outlineLevel="1" x14ac:dyDescent="0.25">
      <c r="A327" s="390">
        <v>22</v>
      </c>
      <c r="B327" s="390"/>
      <c r="C327" s="424" t="s">
        <v>1694</v>
      </c>
      <c r="D327" s="494">
        <v>44901</v>
      </c>
      <c r="E327" s="260" t="s">
        <v>636</v>
      </c>
      <c r="F327" s="260" t="s">
        <v>1664</v>
      </c>
      <c r="G327" s="360" t="s">
        <v>1260</v>
      </c>
      <c r="H327" s="391"/>
      <c r="I327" s="391"/>
      <c r="J327" s="678"/>
      <c r="K327" s="79">
        <v>1450000</v>
      </c>
      <c r="L327" s="287"/>
      <c r="M327" s="67"/>
      <c r="N327" s="401"/>
      <c r="O327" s="261"/>
      <c r="P327" s="262"/>
      <c r="Q327" s="262"/>
      <c r="R327" s="261"/>
      <c r="S327" s="261"/>
      <c r="T327" s="491"/>
      <c r="U327" s="340">
        <f t="shared" si="147"/>
        <v>0</v>
      </c>
      <c r="V327" s="95"/>
      <c r="W327" s="28"/>
      <c r="X327" s="28"/>
      <c r="Y327" s="29">
        <f t="shared" si="148"/>
        <v>0</v>
      </c>
      <c r="Z327" s="28"/>
      <c r="AA327" s="28"/>
      <c r="AB327" s="28"/>
      <c r="AC327" s="29">
        <f t="shared" si="149"/>
        <v>0</v>
      </c>
      <c r="AD327" s="28"/>
      <c r="AE327" s="28"/>
      <c r="AF327" s="79">
        <v>1450000</v>
      </c>
      <c r="AG327" s="29">
        <f t="shared" si="150"/>
        <v>1450000</v>
      </c>
      <c r="AH327" s="29">
        <f t="shared" si="151"/>
        <v>1450000</v>
      </c>
      <c r="AI327" s="109">
        <f t="shared" si="152"/>
        <v>0</v>
      </c>
      <c r="AJ327" s="109">
        <f t="shared" si="153"/>
        <v>1.0169365337329428E-3</v>
      </c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</row>
    <row r="328" spans="1:78" ht="24.95" customHeight="1" outlineLevel="1" x14ac:dyDescent="0.25">
      <c r="A328" s="390">
        <v>23</v>
      </c>
      <c r="B328" s="390"/>
      <c r="C328" s="424" t="s">
        <v>915</v>
      </c>
      <c r="D328" s="494">
        <v>44901</v>
      </c>
      <c r="E328" s="260" t="s">
        <v>632</v>
      </c>
      <c r="F328" s="260" t="s">
        <v>1664</v>
      </c>
      <c r="G328" s="360" t="s">
        <v>1260</v>
      </c>
      <c r="H328" s="391"/>
      <c r="I328" s="391"/>
      <c r="J328" s="679"/>
      <c r="K328" s="79">
        <v>1305000</v>
      </c>
      <c r="L328" s="287"/>
      <c r="M328" s="67"/>
      <c r="N328" s="401"/>
      <c r="O328" s="261"/>
      <c r="P328" s="262"/>
      <c r="Q328" s="262"/>
      <c r="R328" s="261"/>
      <c r="S328" s="261"/>
      <c r="T328" s="491"/>
      <c r="U328" s="340">
        <f t="shared" si="147"/>
        <v>0</v>
      </c>
      <c r="V328" s="95"/>
      <c r="W328" s="28"/>
      <c r="X328" s="28"/>
      <c r="Y328" s="29">
        <f t="shared" si="148"/>
        <v>0</v>
      </c>
      <c r="Z328" s="28"/>
      <c r="AA328" s="28"/>
      <c r="AB328" s="28"/>
      <c r="AC328" s="29">
        <f t="shared" si="149"/>
        <v>0</v>
      </c>
      <c r="AD328" s="28"/>
      <c r="AE328" s="28"/>
      <c r="AF328" s="79">
        <v>1305000</v>
      </c>
      <c r="AG328" s="29">
        <f t="shared" si="150"/>
        <v>1305000</v>
      </c>
      <c r="AH328" s="29">
        <f t="shared" si="151"/>
        <v>1305000</v>
      </c>
      <c r="AI328" s="109">
        <f t="shared" si="152"/>
        <v>0</v>
      </c>
      <c r="AJ328" s="109">
        <f t="shared" si="153"/>
        <v>9.1524288035964849E-4</v>
      </c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</row>
    <row r="329" spans="1:78" s="233" customFormat="1" x14ac:dyDescent="0.25">
      <c r="A329" s="669" t="s">
        <v>1203</v>
      </c>
      <c r="B329" s="579"/>
      <c r="C329" s="579"/>
      <c r="D329" s="579"/>
      <c r="E329" s="579"/>
      <c r="F329" s="579"/>
      <c r="G329" s="579"/>
      <c r="H329" s="579"/>
      <c r="I329" s="670"/>
      <c r="J329" s="222">
        <f>+J305</f>
        <v>33390000</v>
      </c>
      <c r="K329" s="222">
        <f>SUM(K306:K328)</f>
        <v>31799839</v>
      </c>
      <c r="L329" s="528"/>
      <c r="M329" s="222">
        <f>SUM(M307:M307)</f>
        <v>0</v>
      </c>
      <c r="N329" s="222">
        <f>SUM(N307:N307)</f>
        <v>0</v>
      </c>
      <c r="O329" s="222">
        <f>SUM(O307:O307)</f>
        <v>0</v>
      </c>
      <c r="P329" s="223"/>
      <c r="Q329" s="538"/>
      <c r="R329" s="222">
        <f>+R306+R307</f>
        <v>125772</v>
      </c>
      <c r="S329" s="222">
        <f t="shared" ref="S329:T329" si="154">+S306+S307</f>
        <v>56924</v>
      </c>
      <c r="T329" s="222">
        <f t="shared" si="154"/>
        <v>0</v>
      </c>
      <c r="U329" s="222">
        <f>SUM(U306:U328)</f>
        <v>182696</v>
      </c>
      <c r="V329" s="222">
        <f t="shared" ref="V329" si="155">+V306+V307</f>
        <v>0</v>
      </c>
      <c r="W329" s="222">
        <f t="shared" ref="W329" si="156">+W306+W307</f>
        <v>0</v>
      </c>
      <c r="X329" s="222">
        <f t="shared" ref="X329" si="157">+X306+X307</f>
        <v>0</v>
      </c>
      <c r="Y329" s="222">
        <f>SUM(Y306:Y328)</f>
        <v>0</v>
      </c>
      <c r="Z329" s="222">
        <f t="shared" ref="Z329" si="158">+Z306+Z307</f>
        <v>135840</v>
      </c>
      <c r="AA329" s="222">
        <f t="shared" ref="AA329" si="159">+AA306+AA307</f>
        <v>125770</v>
      </c>
      <c r="AB329" s="222">
        <f t="shared" ref="AB329" si="160">+AB306+AB307</f>
        <v>64662</v>
      </c>
      <c r="AC329" s="222">
        <f t="shared" ref="AC329:AH329" si="161">SUM(AC306:AC328)</f>
        <v>326272</v>
      </c>
      <c r="AD329" s="222">
        <f t="shared" si="161"/>
        <v>321000</v>
      </c>
      <c r="AE329" s="222">
        <f t="shared" si="161"/>
        <v>10799871</v>
      </c>
      <c r="AF329" s="222">
        <f t="shared" si="161"/>
        <v>20170000</v>
      </c>
      <c r="AG329" s="222">
        <f t="shared" si="161"/>
        <v>31290871</v>
      </c>
      <c r="AH329" s="222">
        <f t="shared" si="161"/>
        <v>31799839</v>
      </c>
      <c r="AI329" s="230">
        <f>IF(ISERROR(AH329/J329),0,AH329/J329)</f>
        <v>0.9523761305780174</v>
      </c>
      <c r="AJ329" s="230">
        <f>IF(ISERROR(AH329/$AH$389),0,AH329/$AH$389)</f>
        <v>2.230235727305217E-2</v>
      </c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232"/>
      <c r="BB329" s="232"/>
      <c r="BC329" s="232"/>
      <c r="BD329" s="232"/>
      <c r="BE329" s="232"/>
      <c r="BF329" s="232"/>
      <c r="BG329" s="232"/>
      <c r="BH329" s="232"/>
      <c r="BI329" s="232"/>
      <c r="BJ329" s="232"/>
      <c r="BK329" s="232"/>
      <c r="BL329" s="232"/>
      <c r="BM329" s="232"/>
      <c r="BN329" s="232"/>
      <c r="BO329" s="232"/>
      <c r="BP329" s="232"/>
      <c r="BQ329" s="232"/>
      <c r="BR329" s="232"/>
      <c r="BS329" s="232"/>
      <c r="BT329" s="232"/>
      <c r="BU329" s="232"/>
      <c r="BV329" s="232"/>
      <c r="BW329" s="232"/>
      <c r="BX329" s="232"/>
      <c r="BY329" s="232"/>
      <c r="BZ329" s="232"/>
    </row>
    <row r="330" spans="1:78" x14ac:dyDescent="0.25">
      <c r="A330" s="696" t="s">
        <v>74</v>
      </c>
      <c r="B330" s="671"/>
      <c r="C330" s="671"/>
      <c r="D330" s="671"/>
      <c r="E330" s="672"/>
      <c r="F330" s="150"/>
      <c r="G330" s="151"/>
      <c r="H330" s="269"/>
      <c r="I330" s="269"/>
      <c r="J330" s="701">
        <v>219945696</v>
      </c>
      <c r="K330" s="7"/>
      <c r="L330" s="18"/>
      <c r="M330" s="263"/>
      <c r="N330" s="263"/>
      <c r="O330" s="263"/>
      <c r="P330" s="151"/>
      <c r="Q330" s="264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108"/>
      <c r="AJ330" s="108"/>
    </row>
    <row r="331" spans="1:78" ht="24.95" customHeight="1" outlineLevel="1" x14ac:dyDescent="0.25">
      <c r="A331" s="272">
        <v>1</v>
      </c>
      <c r="B331" s="272"/>
      <c r="C331" s="291"/>
      <c r="D331" s="292"/>
      <c r="E331" s="293"/>
      <c r="F331" s="291"/>
      <c r="G331" s="291"/>
      <c r="H331" s="292"/>
      <c r="I331" s="292"/>
      <c r="J331" s="674"/>
      <c r="K331" s="252">
        <v>20962</v>
      </c>
      <c r="L331" s="289" t="s">
        <v>1319</v>
      </c>
      <c r="M331" s="67"/>
      <c r="N331" s="67"/>
      <c r="O331" s="67"/>
      <c r="P331" s="74"/>
      <c r="Q331" s="74"/>
      <c r="R331" s="290"/>
      <c r="S331" s="67"/>
      <c r="T331" s="67"/>
      <c r="U331" s="29">
        <f>SUM(R331:T331)</f>
        <v>0</v>
      </c>
      <c r="V331" s="28"/>
      <c r="W331" s="28"/>
      <c r="X331" s="28"/>
      <c r="Y331" s="29">
        <f>SUM(V331:X331)</f>
        <v>0</v>
      </c>
      <c r="Z331" s="28">
        <v>20962</v>
      </c>
      <c r="AA331" s="28"/>
      <c r="AB331" s="28"/>
      <c r="AC331" s="29">
        <f>SUM(Z331:AB331)</f>
        <v>20962</v>
      </c>
      <c r="AD331" s="28"/>
      <c r="AE331" s="28"/>
      <c r="AF331" s="28"/>
      <c r="AG331" s="29">
        <f>SUM(AD331:AF331)</f>
        <v>0</v>
      </c>
      <c r="AH331" s="29">
        <f t="shared" ref="AH331" si="162">SUM(U331,Y331,AC331,AG331)</f>
        <v>20962</v>
      </c>
      <c r="AI331" s="109">
        <f>IF(ISERROR(AH331/$J$330),0,AH331/$J$330)</f>
        <v>9.5305343006120926E-5</v>
      </c>
      <c r="AJ331" s="109">
        <f>IF(ISERROR(AH331/$AH$389),"-",AH331/$AH$389)</f>
        <v>1.4701395600075825E-5</v>
      </c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</row>
    <row r="332" spans="1:78" ht="24.95" customHeight="1" outlineLevel="1" x14ac:dyDescent="0.25">
      <c r="A332" s="397">
        <v>2</v>
      </c>
      <c r="B332" s="397"/>
      <c r="C332" s="489"/>
      <c r="D332" s="399"/>
      <c r="E332" s="492"/>
      <c r="F332" s="489"/>
      <c r="G332" s="489"/>
      <c r="H332" s="399"/>
      <c r="I332" s="399"/>
      <c r="J332" s="674"/>
      <c r="K332" s="407">
        <v>58729352</v>
      </c>
      <c r="L332" s="493" t="s">
        <v>126</v>
      </c>
      <c r="M332" s="346">
        <v>5869710</v>
      </c>
      <c r="N332" s="346"/>
      <c r="O332" s="346"/>
      <c r="P332" s="347"/>
      <c r="Q332" s="347"/>
      <c r="R332" s="290">
        <v>3099174</v>
      </c>
      <c r="S332" s="67">
        <v>3139327</v>
      </c>
      <c r="T332" s="67">
        <v>6740399</v>
      </c>
      <c r="U332" s="29">
        <f>SUM(R332:T332)</f>
        <v>12978900</v>
      </c>
      <c r="V332" s="28">
        <v>3453977</v>
      </c>
      <c r="W332" s="28">
        <v>4470852</v>
      </c>
      <c r="X332" s="28">
        <v>3593204</v>
      </c>
      <c r="Y332" s="29">
        <f>SUM(V332:X332)</f>
        <v>11518033</v>
      </c>
      <c r="Z332" s="28">
        <v>1748908</v>
      </c>
      <c r="AA332" s="28">
        <v>8157510</v>
      </c>
      <c r="AB332" s="28">
        <v>5549728</v>
      </c>
      <c r="AC332" s="29">
        <f>SUM(Z332:AB332)</f>
        <v>15456146</v>
      </c>
      <c r="AD332" s="28">
        <v>5869710</v>
      </c>
      <c r="AE332" s="28">
        <v>3766411</v>
      </c>
      <c r="AF332" s="28">
        <v>9140152</v>
      </c>
      <c r="AG332" s="29">
        <f t="shared" ref="AG332:AG382" si="163">SUM(AD332:AF332)</f>
        <v>18776273</v>
      </c>
      <c r="AH332" s="29">
        <f t="shared" ref="AH332:AH382" si="164">SUM(U332,Y332,AC332,AG332)</f>
        <v>58729352</v>
      </c>
      <c r="AI332" s="109">
        <f t="shared" ref="AI332:AI382" si="165">IF(ISERROR(AH332/$J$330),0,AH332/$J$330)</f>
        <v>0.2670175096311046</v>
      </c>
      <c r="AJ332" s="109">
        <f t="shared" ref="AJ332:AJ382" si="166">IF(ISERROR(AH332/$AH$389),"-",AH332/$AH$389)</f>
        <v>4.1188981828456463E-2</v>
      </c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</row>
    <row r="333" spans="1:78" ht="24.95" customHeight="1" outlineLevel="1" x14ac:dyDescent="0.25">
      <c r="A333" s="390">
        <v>3</v>
      </c>
      <c r="B333" s="390"/>
      <c r="C333" s="424" t="s">
        <v>1810</v>
      </c>
      <c r="D333" s="494">
        <v>44911</v>
      </c>
      <c r="E333" s="260" t="s">
        <v>1225</v>
      </c>
      <c r="F333" s="260" t="s">
        <v>1664</v>
      </c>
      <c r="G333" s="360" t="s">
        <v>1260</v>
      </c>
      <c r="H333" s="391"/>
      <c r="I333" s="391"/>
      <c r="J333" s="674"/>
      <c r="K333" s="412">
        <v>1752000</v>
      </c>
      <c r="L333" s="260"/>
      <c r="M333" s="261"/>
      <c r="N333" s="261"/>
      <c r="O333" s="261"/>
      <c r="P333" s="262"/>
      <c r="Q333" s="262"/>
      <c r="R333" s="290"/>
      <c r="S333" s="67"/>
      <c r="T333" s="67"/>
      <c r="U333" s="29">
        <f t="shared" ref="U333:U382" si="167">SUM(R333:T333)</f>
        <v>0</v>
      </c>
      <c r="V333" s="28"/>
      <c r="W333" s="28"/>
      <c r="X333" s="28"/>
      <c r="Y333" s="29">
        <f t="shared" ref="Y333:Y382" si="168">SUM(V333:X333)</f>
        <v>0</v>
      </c>
      <c r="Z333" s="28"/>
      <c r="AA333" s="28"/>
      <c r="AB333" s="28"/>
      <c r="AC333" s="29">
        <f t="shared" ref="AC333:AC382" si="169">SUM(Z333:AB333)</f>
        <v>0</v>
      </c>
      <c r="AD333" s="28"/>
      <c r="AE333" s="28"/>
      <c r="AF333" s="412">
        <v>1752000</v>
      </c>
      <c r="AG333" s="29">
        <f t="shared" si="163"/>
        <v>1752000</v>
      </c>
      <c r="AH333" s="29">
        <f t="shared" si="164"/>
        <v>1752000</v>
      </c>
      <c r="AI333" s="109">
        <f t="shared" si="165"/>
        <v>7.965602564007435E-3</v>
      </c>
      <c r="AJ333" s="109">
        <f t="shared" si="166"/>
        <v>1.2287398669655969E-3</v>
      </c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</row>
    <row r="334" spans="1:78" ht="24.95" customHeight="1" outlineLevel="1" x14ac:dyDescent="0.25">
      <c r="A334" s="390">
        <v>4</v>
      </c>
      <c r="B334" s="390"/>
      <c r="C334" s="424" t="s">
        <v>1811</v>
      </c>
      <c r="D334" s="494">
        <v>44918</v>
      </c>
      <c r="E334" s="260" t="s">
        <v>653</v>
      </c>
      <c r="F334" s="260" t="s">
        <v>1664</v>
      </c>
      <c r="G334" s="360" t="s">
        <v>1260</v>
      </c>
      <c r="H334" s="391"/>
      <c r="I334" s="391"/>
      <c r="J334" s="674"/>
      <c r="K334" s="412">
        <v>8760000</v>
      </c>
      <c r="L334" s="260"/>
      <c r="M334" s="261"/>
      <c r="N334" s="261"/>
      <c r="O334" s="261"/>
      <c r="P334" s="262"/>
      <c r="Q334" s="262"/>
      <c r="R334" s="290"/>
      <c r="S334" s="67"/>
      <c r="T334" s="67"/>
      <c r="U334" s="29">
        <f t="shared" si="167"/>
        <v>0</v>
      </c>
      <c r="V334" s="28"/>
      <c r="W334" s="28"/>
      <c r="X334" s="28"/>
      <c r="Y334" s="29">
        <f t="shared" si="168"/>
        <v>0</v>
      </c>
      <c r="Z334" s="28"/>
      <c r="AA334" s="28"/>
      <c r="AB334" s="28"/>
      <c r="AC334" s="29">
        <f t="shared" si="169"/>
        <v>0</v>
      </c>
      <c r="AD334" s="28"/>
      <c r="AE334" s="28"/>
      <c r="AF334" s="412">
        <v>8760000</v>
      </c>
      <c r="AG334" s="29">
        <f t="shared" si="163"/>
        <v>8760000</v>
      </c>
      <c r="AH334" s="29">
        <f t="shared" si="164"/>
        <v>8760000</v>
      </c>
      <c r="AI334" s="109">
        <f t="shared" si="165"/>
        <v>3.982801282003718E-2</v>
      </c>
      <c r="AJ334" s="109">
        <f t="shared" si="166"/>
        <v>6.1436993348279846E-3</v>
      </c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</row>
    <row r="335" spans="1:78" ht="24.95" customHeight="1" outlineLevel="1" x14ac:dyDescent="0.25">
      <c r="A335" s="390">
        <v>5</v>
      </c>
      <c r="B335" s="390"/>
      <c r="C335" s="518" t="s">
        <v>1812</v>
      </c>
      <c r="D335" s="494"/>
      <c r="E335" s="260" t="s">
        <v>662</v>
      </c>
      <c r="F335" s="260" t="s">
        <v>1664</v>
      </c>
      <c r="G335" s="360" t="s">
        <v>1260</v>
      </c>
      <c r="H335" s="391"/>
      <c r="I335" s="391"/>
      <c r="J335" s="674"/>
      <c r="K335" s="412">
        <v>3450000</v>
      </c>
      <c r="L335" s="260"/>
      <c r="M335" s="261"/>
      <c r="N335" s="261"/>
      <c r="O335" s="261"/>
      <c r="P335" s="262"/>
      <c r="Q335" s="262"/>
      <c r="R335" s="290"/>
      <c r="S335" s="67"/>
      <c r="T335" s="67"/>
      <c r="U335" s="29">
        <f t="shared" si="167"/>
        <v>0</v>
      </c>
      <c r="V335" s="28"/>
      <c r="W335" s="28"/>
      <c r="X335" s="28"/>
      <c r="Y335" s="29">
        <f t="shared" si="168"/>
        <v>0</v>
      </c>
      <c r="Z335" s="28"/>
      <c r="AA335" s="28"/>
      <c r="AB335" s="28"/>
      <c r="AC335" s="29">
        <f t="shared" si="169"/>
        <v>0</v>
      </c>
      <c r="AD335" s="28"/>
      <c r="AE335" s="28"/>
      <c r="AF335" s="412">
        <v>3450000</v>
      </c>
      <c r="AG335" s="29">
        <f t="shared" si="163"/>
        <v>3450000</v>
      </c>
      <c r="AH335" s="29">
        <f t="shared" si="164"/>
        <v>3450000</v>
      </c>
      <c r="AI335" s="109">
        <f t="shared" si="165"/>
        <v>1.5685689980494095E-2</v>
      </c>
      <c r="AJ335" s="109">
        <f t="shared" si="166"/>
        <v>2.4196076147438984E-3</v>
      </c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</row>
    <row r="336" spans="1:78" ht="24.95" customHeight="1" outlineLevel="1" x14ac:dyDescent="0.25">
      <c r="A336" s="390">
        <v>6</v>
      </c>
      <c r="B336" s="390"/>
      <c r="C336" s="518" t="s">
        <v>1813</v>
      </c>
      <c r="D336" s="494"/>
      <c r="E336" s="260" t="s">
        <v>664</v>
      </c>
      <c r="F336" s="260" t="s">
        <v>1664</v>
      </c>
      <c r="G336" s="360" t="s">
        <v>1260</v>
      </c>
      <c r="H336" s="391"/>
      <c r="I336" s="391"/>
      <c r="J336" s="674"/>
      <c r="K336" s="412">
        <v>1752000</v>
      </c>
      <c r="L336" s="260"/>
      <c r="M336" s="261"/>
      <c r="N336" s="261"/>
      <c r="O336" s="261"/>
      <c r="P336" s="262"/>
      <c r="Q336" s="262"/>
      <c r="R336" s="290"/>
      <c r="S336" s="67"/>
      <c r="T336" s="67"/>
      <c r="U336" s="29">
        <f t="shared" si="167"/>
        <v>0</v>
      </c>
      <c r="V336" s="28"/>
      <c r="W336" s="28"/>
      <c r="X336" s="28"/>
      <c r="Y336" s="29">
        <f t="shared" si="168"/>
        <v>0</v>
      </c>
      <c r="Z336" s="28"/>
      <c r="AA336" s="28"/>
      <c r="AB336" s="28"/>
      <c r="AC336" s="29">
        <f t="shared" si="169"/>
        <v>0</v>
      </c>
      <c r="AD336" s="28"/>
      <c r="AE336" s="28"/>
      <c r="AF336" s="412">
        <v>1752000</v>
      </c>
      <c r="AG336" s="29">
        <f t="shared" si="163"/>
        <v>1752000</v>
      </c>
      <c r="AH336" s="29">
        <f t="shared" si="164"/>
        <v>1752000</v>
      </c>
      <c r="AI336" s="109">
        <f t="shared" si="165"/>
        <v>7.965602564007435E-3</v>
      </c>
      <c r="AJ336" s="109">
        <f t="shared" si="166"/>
        <v>1.2287398669655969E-3</v>
      </c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</row>
    <row r="337" spans="1:78" ht="24.95" customHeight="1" outlineLevel="1" x14ac:dyDescent="0.25">
      <c r="A337" s="390">
        <v>7</v>
      </c>
      <c r="B337" s="390"/>
      <c r="C337" s="424" t="s">
        <v>1814</v>
      </c>
      <c r="D337" s="494">
        <v>44914</v>
      </c>
      <c r="E337" s="260" t="s">
        <v>1815</v>
      </c>
      <c r="F337" s="260" t="s">
        <v>1664</v>
      </c>
      <c r="G337" s="360" t="s">
        <v>1260</v>
      </c>
      <c r="H337" s="391"/>
      <c r="I337" s="391"/>
      <c r="J337" s="674"/>
      <c r="K337" s="412">
        <v>8760000</v>
      </c>
      <c r="L337" s="260"/>
      <c r="M337" s="261"/>
      <c r="N337" s="261"/>
      <c r="O337" s="261"/>
      <c r="P337" s="262"/>
      <c r="Q337" s="262"/>
      <c r="R337" s="290"/>
      <c r="S337" s="67"/>
      <c r="T337" s="67"/>
      <c r="U337" s="29">
        <f t="shared" si="167"/>
        <v>0</v>
      </c>
      <c r="V337" s="28"/>
      <c r="W337" s="28"/>
      <c r="X337" s="28"/>
      <c r="Y337" s="29">
        <f t="shared" si="168"/>
        <v>0</v>
      </c>
      <c r="Z337" s="28"/>
      <c r="AA337" s="28"/>
      <c r="AB337" s="28"/>
      <c r="AC337" s="29">
        <f t="shared" si="169"/>
        <v>0</v>
      </c>
      <c r="AD337" s="28"/>
      <c r="AE337" s="28"/>
      <c r="AF337" s="412">
        <v>8760000</v>
      </c>
      <c r="AG337" s="29">
        <f t="shared" si="163"/>
        <v>8760000</v>
      </c>
      <c r="AH337" s="29">
        <f t="shared" si="164"/>
        <v>8760000</v>
      </c>
      <c r="AI337" s="109">
        <f t="shared" si="165"/>
        <v>3.982801282003718E-2</v>
      </c>
      <c r="AJ337" s="109">
        <f t="shared" si="166"/>
        <v>6.1436993348279846E-3</v>
      </c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</row>
    <row r="338" spans="1:78" ht="24.95" customHeight="1" outlineLevel="1" x14ac:dyDescent="0.25">
      <c r="A338" s="390">
        <v>8</v>
      </c>
      <c r="B338" s="390"/>
      <c r="C338" s="424" t="s">
        <v>1816</v>
      </c>
      <c r="D338" s="494">
        <v>44911</v>
      </c>
      <c r="E338" s="260" t="s">
        <v>715</v>
      </c>
      <c r="F338" s="260" t="s">
        <v>1664</v>
      </c>
      <c r="G338" s="360" t="s">
        <v>1260</v>
      </c>
      <c r="H338" s="391"/>
      <c r="I338" s="391"/>
      <c r="J338" s="674"/>
      <c r="K338" s="412">
        <v>5256000</v>
      </c>
      <c r="L338" s="260"/>
      <c r="M338" s="261"/>
      <c r="N338" s="261"/>
      <c r="O338" s="261"/>
      <c r="P338" s="262"/>
      <c r="Q338" s="262"/>
      <c r="R338" s="290"/>
      <c r="S338" s="67"/>
      <c r="T338" s="67"/>
      <c r="U338" s="29">
        <f t="shared" si="167"/>
        <v>0</v>
      </c>
      <c r="V338" s="28"/>
      <c r="W338" s="28"/>
      <c r="X338" s="28"/>
      <c r="Y338" s="29">
        <f t="shared" si="168"/>
        <v>0</v>
      </c>
      <c r="Z338" s="28"/>
      <c r="AA338" s="28"/>
      <c r="AB338" s="28"/>
      <c r="AC338" s="29">
        <f t="shared" si="169"/>
        <v>0</v>
      </c>
      <c r="AD338" s="28"/>
      <c r="AE338" s="28"/>
      <c r="AF338" s="412">
        <v>5256000</v>
      </c>
      <c r="AG338" s="29">
        <f t="shared" si="163"/>
        <v>5256000</v>
      </c>
      <c r="AH338" s="29">
        <f t="shared" si="164"/>
        <v>5256000</v>
      </c>
      <c r="AI338" s="109">
        <f t="shared" si="165"/>
        <v>2.3896807692022307E-2</v>
      </c>
      <c r="AJ338" s="109">
        <f t="shared" si="166"/>
        <v>3.6862196008967912E-3</v>
      </c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</row>
    <row r="339" spans="1:78" ht="24.95" customHeight="1" outlineLevel="1" x14ac:dyDescent="0.25">
      <c r="A339" s="390">
        <v>9</v>
      </c>
      <c r="B339" s="390"/>
      <c r="C339" s="424" t="s">
        <v>1817</v>
      </c>
      <c r="D339" s="494">
        <v>44915</v>
      </c>
      <c r="E339" s="260" t="s">
        <v>707</v>
      </c>
      <c r="F339" s="260" t="s">
        <v>1664</v>
      </c>
      <c r="G339" s="360" t="s">
        <v>1260</v>
      </c>
      <c r="H339" s="391"/>
      <c r="I339" s="391"/>
      <c r="J339" s="674"/>
      <c r="K339" s="412">
        <v>3504000</v>
      </c>
      <c r="L339" s="260"/>
      <c r="M339" s="261"/>
      <c r="N339" s="261"/>
      <c r="O339" s="261"/>
      <c r="P339" s="262"/>
      <c r="Q339" s="262"/>
      <c r="R339" s="290"/>
      <c r="S339" s="67"/>
      <c r="T339" s="67"/>
      <c r="U339" s="29">
        <f t="shared" si="167"/>
        <v>0</v>
      </c>
      <c r="V339" s="28"/>
      <c r="W339" s="28"/>
      <c r="X339" s="28"/>
      <c r="Y339" s="29">
        <f t="shared" si="168"/>
        <v>0</v>
      </c>
      <c r="Z339" s="28"/>
      <c r="AA339" s="28"/>
      <c r="AB339" s="28"/>
      <c r="AC339" s="29">
        <f t="shared" si="169"/>
        <v>0</v>
      </c>
      <c r="AD339" s="28"/>
      <c r="AE339" s="28"/>
      <c r="AF339" s="412">
        <v>3504000</v>
      </c>
      <c r="AG339" s="29">
        <f t="shared" si="163"/>
        <v>3504000</v>
      </c>
      <c r="AH339" s="29">
        <f t="shared" si="164"/>
        <v>3504000</v>
      </c>
      <c r="AI339" s="109">
        <f t="shared" si="165"/>
        <v>1.593120512801487E-2</v>
      </c>
      <c r="AJ339" s="109">
        <f t="shared" si="166"/>
        <v>2.4574797339311939E-3</v>
      </c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</row>
    <row r="340" spans="1:78" ht="24.95" customHeight="1" outlineLevel="1" x14ac:dyDescent="0.25">
      <c r="A340" s="390">
        <v>10</v>
      </c>
      <c r="B340" s="390"/>
      <c r="C340" s="424" t="s">
        <v>1818</v>
      </c>
      <c r="D340" s="494">
        <v>44914</v>
      </c>
      <c r="E340" s="260" t="s">
        <v>690</v>
      </c>
      <c r="F340" s="260" t="s">
        <v>1664</v>
      </c>
      <c r="G340" s="360" t="s">
        <v>1260</v>
      </c>
      <c r="H340" s="391"/>
      <c r="I340" s="391"/>
      <c r="J340" s="674"/>
      <c r="K340" s="412">
        <v>3504000</v>
      </c>
      <c r="L340" s="260"/>
      <c r="M340" s="261"/>
      <c r="N340" s="261"/>
      <c r="O340" s="261"/>
      <c r="P340" s="262"/>
      <c r="Q340" s="262"/>
      <c r="R340" s="290"/>
      <c r="S340" s="67"/>
      <c r="T340" s="67"/>
      <c r="U340" s="29">
        <f t="shared" si="167"/>
        <v>0</v>
      </c>
      <c r="V340" s="28"/>
      <c r="W340" s="28"/>
      <c r="X340" s="28"/>
      <c r="Y340" s="29">
        <f t="shared" si="168"/>
        <v>0</v>
      </c>
      <c r="Z340" s="28"/>
      <c r="AA340" s="28"/>
      <c r="AB340" s="28"/>
      <c r="AC340" s="29">
        <f t="shared" si="169"/>
        <v>0</v>
      </c>
      <c r="AD340" s="28"/>
      <c r="AE340" s="28"/>
      <c r="AF340" s="412">
        <v>3504000</v>
      </c>
      <c r="AG340" s="29">
        <f t="shared" si="163"/>
        <v>3504000</v>
      </c>
      <c r="AH340" s="29">
        <f t="shared" si="164"/>
        <v>3504000</v>
      </c>
      <c r="AI340" s="109">
        <f t="shared" si="165"/>
        <v>1.593120512801487E-2</v>
      </c>
      <c r="AJ340" s="109">
        <f t="shared" si="166"/>
        <v>2.4574797339311939E-3</v>
      </c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</row>
    <row r="341" spans="1:78" ht="24.95" customHeight="1" outlineLevel="1" x14ac:dyDescent="0.25">
      <c r="A341" s="390">
        <v>11</v>
      </c>
      <c r="B341" s="390"/>
      <c r="C341" s="424" t="s">
        <v>1819</v>
      </c>
      <c r="D341" s="494">
        <v>44915</v>
      </c>
      <c r="E341" s="260" t="s">
        <v>1820</v>
      </c>
      <c r="F341" s="260" t="s">
        <v>1664</v>
      </c>
      <c r="G341" s="360" t="s">
        <v>1260</v>
      </c>
      <c r="H341" s="391"/>
      <c r="I341" s="391"/>
      <c r="J341" s="674"/>
      <c r="K341" s="412">
        <v>1982000</v>
      </c>
      <c r="L341" s="260"/>
      <c r="M341" s="261"/>
      <c r="N341" s="261"/>
      <c r="O341" s="261"/>
      <c r="P341" s="262"/>
      <c r="Q341" s="262"/>
      <c r="R341" s="290"/>
      <c r="S341" s="67"/>
      <c r="T341" s="67"/>
      <c r="U341" s="29">
        <f t="shared" si="167"/>
        <v>0</v>
      </c>
      <c r="V341" s="28"/>
      <c r="W341" s="28"/>
      <c r="X341" s="28"/>
      <c r="Y341" s="29">
        <f t="shared" si="168"/>
        <v>0</v>
      </c>
      <c r="Z341" s="28"/>
      <c r="AA341" s="28"/>
      <c r="AB341" s="28"/>
      <c r="AC341" s="29">
        <f t="shared" si="169"/>
        <v>0</v>
      </c>
      <c r="AD341" s="28"/>
      <c r="AE341" s="28"/>
      <c r="AF341" s="412">
        <v>1982000</v>
      </c>
      <c r="AG341" s="29">
        <f t="shared" si="163"/>
        <v>1982000</v>
      </c>
      <c r="AH341" s="29">
        <f t="shared" si="164"/>
        <v>1982000</v>
      </c>
      <c r="AI341" s="109">
        <f t="shared" si="165"/>
        <v>9.0113152293737082E-3</v>
      </c>
      <c r="AJ341" s="109">
        <f t="shared" si="166"/>
        <v>1.390047041281857E-3</v>
      </c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</row>
    <row r="342" spans="1:78" ht="24.95" customHeight="1" outlineLevel="1" x14ac:dyDescent="0.25">
      <c r="A342" s="390">
        <v>12</v>
      </c>
      <c r="B342" s="390"/>
      <c r="C342" s="424" t="s">
        <v>1821</v>
      </c>
      <c r="D342" s="494">
        <v>44914</v>
      </c>
      <c r="E342" s="260" t="s">
        <v>658</v>
      </c>
      <c r="F342" s="260" t="s">
        <v>1664</v>
      </c>
      <c r="G342" s="360" t="s">
        <v>1260</v>
      </c>
      <c r="H342" s="391"/>
      <c r="I342" s="391"/>
      <c r="J342" s="674"/>
      <c r="K342" s="412">
        <v>3504000</v>
      </c>
      <c r="L342" s="260"/>
      <c r="M342" s="261"/>
      <c r="N342" s="261"/>
      <c r="O342" s="261"/>
      <c r="P342" s="262"/>
      <c r="Q342" s="262"/>
      <c r="R342" s="290"/>
      <c r="S342" s="67"/>
      <c r="T342" s="67"/>
      <c r="U342" s="29">
        <f t="shared" si="167"/>
        <v>0</v>
      </c>
      <c r="V342" s="28"/>
      <c r="W342" s="28"/>
      <c r="X342" s="28"/>
      <c r="Y342" s="29">
        <f t="shared" si="168"/>
        <v>0</v>
      </c>
      <c r="Z342" s="28"/>
      <c r="AA342" s="28"/>
      <c r="AB342" s="28"/>
      <c r="AC342" s="29">
        <f t="shared" si="169"/>
        <v>0</v>
      </c>
      <c r="AD342" s="28"/>
      <c r="AE342" s="28"/>
      <c r="AF342" s="412">
        <v>3504000</v>
      </c>
      <c r="AG342" s="29">
        <f t="shared" si="163"/>
        <v>3504000</v>
      </c>
      <c r="AH342" s="29">
        <f t="shared" si="164"/>
        <v>3504000</v>
      </c>
      <c r="AI342" s="109">
        <f t="shared" si="165"/>
        <v>1.593120512801487E-2</v>
      </c>
      <c r="AJ342" s="109">
        <f t="shared" si="166"/>
        <v>2.4574797339311939E-3</v>
      </c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</row>
    <row r="343" spans="1:78" ht="24.95" customHeight="1" outlineLevel="1" x14ac:dyDescent="0.25">
      <c r="A343" s="390">
        <v>13</v>
      </c>
      <c r="B343" s="390"/>
      <c r="C343" s="424" t="s">
        <v>1822</v>
      </c>
      <c r="D343" s="494">
        <v>44914</v>
      </c>
      <c r="E343" s="260" t="s">
        <v>682</v>
      </c>
      <c r="F343" s="260" t="s">
        <v>1664</v>
      </c>
      <c r="G343" s="360" t="s">
        <v>1260</v>
      </c>
      <c r="H343" s="391"/>
      <c r="I343" s="391"/>
      <c r="J343" s="674"/>
      <c r="K343" s="412">
        <v>3504000</v>
      </c>
      <c r="L343" s="260"/>
      <c r="M343" s="261"/>
      <c r="N343" s="261"/>
      <c r="O343" s="261"/>
      <c r="P343" s="262"/>
      <c r="Q343" s="262"/>
      <c r="R343" s="290"/>
      <c r="S343" s="67"/>
      <c r="T343" s="67"/>
      <c r="U343" s="29">
        <f t="shared" si="167"/>
        <v>0</v>
      </c>
      <c r="V343" s="28"/>
      <c r="W343" s="28"/>
      <c r="X343" s="28"/>
      <c r="Y343" s="29">
        <f t="shared" si="168"/>
        <v>0</v>
      </c>
      <c r="Z343" s="28"/>
      <c r="AA343" s="28"/>
      <c r="AB343" s="28"/>
      <c r="AC343" s="29">
        <f t="shared" si="169"/>
        <v>0</v>
      </c>
      <c r="AD343" s="28"/>
      <c r="AE343" s="28"/>
      <c r="AF343" s="412">
        <v>3504000</v>
      </c>
      <c r="AG343" s="29">
        <f t="shared" si="163"/>
        <v>3504000</v>
      </c>
      <c r="AH343" s="29">
        <f t="shared" si="164"/>
        <v>3504000</v>
      </c>
      <c r="AI343" s="109">
        <f t="shared" si="165"/>
        <v>1.593120512801487E-2</v>
      </c>
      <c r="AJ343" s="109">
        <f t="shared" si="166"/>
        <v>2.4574797339311939E-3</v>
      </c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</row>
    <row r="344" spans="1:78" ht="24.95" customHeight="1" outlineLevel="1" x14ac:dyDescent="0.25">
      <c r="A344" s="390">
        <v>14</v>
      </c>
      <c r="B344" s="390"/>
      <c r="C344" s="424" t="s">
        <v>1823</v>
      </c>
      <c r="D344" s="494">
        <v>44915</v>
      </c>
      <c r="E344" s="260" t="s">
        <v>686</v>
      </c>
      <c r="F344" s="260" t="s">
        <v>1664</v>
      </c>
      <c r="G344" s="360" t="s">
        <v>1260</v>
      </c>
      <c r="H344" s="391"/>
      <c r="I344" s="391"/>
      <c r="J344" s="674"/>
      <c r="K344" s="412">
        <v>1700000</v>
      </c>
      <c r="L344" s="260"/>
      <c r="M344" s="261"/>
      <c r="N344" s="261"/>
      <c r="O344" s="261"/>
      <c r="P344" s="262"/>
      <c r="Q344" s="262"/>
      <c r="R344" s="290"/>
      <c r="S344" s="67"/>
      <c r="T344" s="67"/>
      <c r="U344" s="29">
        <f t="shared" si="167"/>
        <v>0</v>
      </c>
      <c r="V344" s="28"/>
      <c r="W344" s="28"/>
      <c r="X344" s="28"/>
      <c r="Y344" s="29">
        <f t="shared" si="168"/>
        <v>0</v>
      </c>
      <c r="Z344" s="28"/>
      <c r="AA344" s="28"/>
      <c r="AB344" s="28"/>
      <c r="AC344" s="29">
        <f t="shared" si="169"/>
        <v>0</v>
      </c>
      <c r="AD344" s="28"/>
      <c r="AE344" s="28"/>
      <c r="AF344" s="412">
        <v>1700000</v>
      </c>
      <c r="AG344" s="29">
        <f t="shared" si="163"/>
        <v>1700000</v>
      </c>
      <c r="AH344" s="29">
        <f t="shared" si="164"/>
        <v>1700000</v>
      </c>
      <c r="AI344" s="109">
        <f t="shared" si="165"/>
        <v>7.7291805700985391E-3</v>
      </c>
      <c r="AJ344" s="109">
        <f t="shared" si="166"/>
        <v>1.1922704188593121E-3</v>
      </c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</row>
    <row r="345" spans="1:78" ht="24.95" customHeight="1" outlineLevel="1" x14ac:dyDescent="0.25">
      <c r="A345" s="390">
        <v>15</v>
      </c>
      <c r="B345" s="390"/>
      <c r="C345" s="518" t="s">
        <v>1824</v>
      </c>
      <c r="D345" s="494"/>
      <c r="E345" s="260" t="s">
        <v>649</v>
      </c>
      <c r="F345" s="260" t="s">
        <v>1664</v>
      </c>
      <c r="G345" s="360" t="s">
        <v>1260</v>
      </c>
      <c r="H345" s="391"/>
      <c r="I345" s="391"/>
      <c r="J345" s="674"/>
      <c r="K345" s="412">
        <v>1752000</v>
      </c>
      <c r="L345" s="260"/>
      <c r="M345" s="261"/>
      <c r="N345" s="261"/>
      <c r="O345" s="261"/>
      <c r="P345" s="262"/>
      <c r="Q345" s="262"/>
      <c r="R345" s="290"/>
      <c r="S345" s="67"/>
      <c r="T345" s="67"/>
      <c r="U345" s="29">
        <f t="shared" si="167"/>
        <v>0</v>
      </c>
      <c r="V345" s="28"/>
      <c r="W345" s="28"/>
      <c r="X345" s="28"/>
      <c r="Y345" s="29">
        <f t="shared" si="168"/>
        <v>0</v>
      </c>
      <c r="Z345" s="28"/>
      <c r="AA345" s="28"/>
      <c r="AB345" s="28"/>
      <c r="AC345" s="29">
        <f t="shared" si="169"/>
        <v>0</v>
      </c>
      <c r="AD345" s="28"/>
      <c r="AE345" s="28"/>
      <c r="AF345" s="412">
        <v>1752000</v>
      </c>
      <c r="AG345" s="29">
        <f t="shared" si="163"/>
        <v>1752000</v>
      </c>
      <c r="AH345" s="29">
        <f t="shared" si="164"/>
        <v>1752000</v>
      </c>
      <c r="AI345" s="109">
        <f t="shared" si="165"/>
        <v>7.965602564007435E-3</v>
      </c>
      <c r="AJ345" s="109">
        <f t="shared" si="166"/>
        <v>1.2287398669655969E-3</v>
      </c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</row>
    <row r="346" spans="1:78" ht="24.95" customHeight="1" outlineLevel="1" x14ac:dyDescent="0.25">
      <c r="A346" s="390">
        <v>16</v>
      </c>
      <c r="B346" s="390"/>
      <c r="C346" s="424" t="s">
        <v>1825</v>
      </c>
      <c r="D346" s="494">
        <v>44890</v>
      </c>
      <c r="E346" s="260" t="s">
        <v>1289</v>
      </c>
      <c r="F346" s="260" t="s">
        <v>1664</v>
      </c>
      <c r="G346" s="360" t="s">
        <v>1260</v>
      </c>
      <c r="H346" s="391"/>
      <c r="I346" s="391"/>
      <c r="J346" s="674"/>
      <c r="K346" s="412">
        <v>1700000</v>
      </c>
      <c r="L346" s="260"/>
      <c r="M346" s="261"/>
      <c r="N346" s="261"/>
      <c r="O346" s="261"/>
      <c r="P346" s="262"/>
      <c r="Q346" s="262"/>
      <c r="R346" s="290"/>
      <c r="S346" s="67"/>
      <c r="T346" s="67"/>
      <c r="U346" s="29">
        <f t="shared" si="167"/>
        <v>0</v>
      </c>
      <c r="V346" s="28"/>
      <c r="W346" s="28"/>
      <c r="X346" s="28"/>
      <c r="Y346" s="29">
        <f t="shared" si="168"/>
        <v>0</v>
      </c>
      <c r="Z346" s="28"/>
      <c r="AA346" s="28"/>
      <c r="AB346" s="28"/>
      <c r="AC346" s="29">
        <f t="shared" si="169"/>
        <v>0</v>
      </c>
      <c r="AD346" s="28"/>
      <c r="AE346" s="28"/>
      <c r="AF346" s="412">
        <v>1700000</v>
      </c>
      <c r="AG346" s="29">
        <f t="shared" si="163"/>
        <v>1700000</v>
      </c>
      <c r="AH346" s="29">
        <f t="shared" si="164"/>
        <v>1700000</v>
      </c>
      <c r="AI346" s="109">
        <f t="shared" si="165"/>
        <v>7.7291805700985391E-3</v>
      </c>
      <c r="AJ346" s="109">
        <f t="shared" si="166"/>
        <v>1.1922704188593121E-3</v>
      </c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</row>
    <row r="347" spans="1:78" ht="24.95" customHeight="1" outlineLevel="1" x14ac:dyDescent="0.25">
      <c r="A347" s="390">
        <v>17</v>
      </c>
      <c r="B347" s="390"/>
      <c r="C347" s="424" t="s">
        <v>1826</v>
      </c>
      <c r="D347" s="494">
        <v>44893</v>
      </c>
      <c r="E347" s="260" t="s">
        <v>688</v>
      </c>
      <c r="F347" s="260" t="s">
        <v>1664</v>
      </c>
      <c r="G347" s="360" t="s">
        <v>1260</v>
      </c>
      <c r="H347" s="391"/>
      <c r="I347" s="391"/>
      <c r="J347" s="674"/>
      <c r="K347" s="412">
        <v>1752000</v>
      </c>
      <c r="L347" s="260"/>
      <c r="M347" s="261"/>
      <c r="N347" s="261"/>
      <c r="O347" s="261"/>
      <c r="P347" s="262"/>
      <c r="Q347" s="262"/>
      <c r="R347" s="290"/>
      <c r="S347" s="67"/>
      <c r="T347" s="67"/>
      <c r="U347" s="29">
        <f t="shared" si="167"/>
        <v>0</v>
      </c>
      <c r="V347" s="28"/>
      <c r="W347" s="28"/>
      <c r="X347" s="28"/>
      <c r="Y347" s="29">
        <f t="shared" si="168"/>
        <v>0</v>
      </c>
      <c r="Z347" s="28"/>
      <c r="AA347" s="28"/>
      <c r="AB347" s="28"/>
      <c r="AC347" s="29">
        <f t="shared" si="169"/>
        <v>0</v>
      </c>
      <c r="AD347" s="28"/>
      <c r="AE347" s="28"/>
      <c r="AF347" s="412">
        <v>1752000</v>
      </c>
      <c r="AG347" s="29">
        <f t="shared" si="163"/>
        <v>1752000</v>
      </c>
      <c r="AH347" s="29">
        <f t="shared" si="164"/>
        <v>1752000</v>
      </c>
      <c r="AI347" s="109">
        <f t="shared" si="165"/>
        <v>7.965602564007435E-3</v>
      </c>
      <c r="AJ347" s="109">
        <f t="shared" si="166"/>
        <v>1.2287398669655969E-3</v>
      </c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</row>
    <row r="348" spans="1:78" ht="24.95" customHeight="1" outlineLevel="1" x14ac:dyDescent="0.25">
      <c r="A348" s="390">
        <v>18</v>
      </c>
      <c r="B348" s="390"/>
      <c r="C348" s="424" t="s">
        <v>1827</v>
      </c>
      <c r="D348" s="494">
        <v>44890</v>
      </c>
      <c r="E348" s="260" t="s">
        <v>694</v>
      </c>
      <c r="F348" s="260" t="s">
        <v>1664</v>
      </c>
      <c r="G348" s="360" t="s">
        <v>1260</v>
      </c>
      <c r="H348" s="391"/>
      <c r="I348" s="391"/>
      <c r="J348" s="674"/>
      <c r="K348" s="412">
        <v>1700000</v>
      </c>
      <c r="L348" s="260"/>
      <c r="M348" s="261"/>
      <c r="N348" s="261"/>
      <c r="O348" s="261"/>
      <c r="P348" s="262"/>
      <c r="Q348" s="262"/>
      <c r="R348" s="290"/>
      <c r="S348" s="67"/>
      <c r="T348" s="67"/>
      <c r="U348" s="29">
        <f t="shared" si="167"/>
        <v>0</v>
      </c>
      <c r="V348" s="28"/>
      <c r="W348" s="28"/>
      <c r="X348" s="28"/>
      <c r="Y348" s="29">
        <f t="shared" si="168"/>
        <v>0</v>
      </c>
      <c r="Z348" s="28"/>
      <c r="AA348" s="28"/>
      <c r="AB348" s="28"/>
      <c r="AC348" s="29">
        <f t="shared" si="169"/>
        <v>0</v>
      </c>
      <c r="AD348" s="28"/>
      <c r="AE348" s="28"/>
      <c r="AF348" s="412">
        <v>1700000</v>
      </c>
      <c r="AG348" s="29">
        <f t="shared" si="163"/>
        <v>1700000</v>
      </c>
      <c r="AH348" s="29">
        <f t="shared" si="164"/>
        <v>1700000</v>
      </c>
      <c r="AI348" s="109">
        <f t="shared" si="165"/>
        <v>7.7291805700985391E-3</v>
      </c>
      <c r="AJ348" s="109">
        <f t="shared" si="166"/>
        <v>1.1922704188593121E-3</v>
      </c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</row>
    <row r="349" spans="1:78" ht="24.95" customHeight="1" outlineLevel="1" x14ac:dyDescent="0.25">
      <c r="A349" s="390">
        <v>19</v>
      </c>
      <c r="B349" s="390"/>
      <c r="C349" s="424" t="s">
        <v>1828</v>
      </c>
      <c r="D349" s="494">
        <v>44893</v>
      </c>
      <c r="E349" s="260" t="s">
        <v>699</v>
      </c>
      <c r="F349" s="260" t="s">
        <v>1664</v>
      </c>
      <c r="G349" s="360" t="s">
        <v>1260</v>
      </c>
      <c r="H349" s="391"/>
      <c r="I349" s="391"/>
      <c r="J349" s="674"/>
      <c r="K349" s="412">
        <v>1752000</v>
      </c>
      <c r="L349" s="260"/>
      <c r="M349" s="261"/>
      <c r="N349" s="261"/>
      <c r="O349" s="261"/>
      <c r="P349" s="262"/>
      <c r="Q349" s="262"/>
      <c r="R349" s="290"/>
      <c r="S349" s="67"/>
      <c r="T349" s="67"/>
      <c r="U349" s="29">
        <f t="shared" si="167"/>
        <v>0</v>
      </c>
      <c r="V349" s="28"/>
      <c r="W349" s="28"/>
      <c r="X349" s="28"/>
      <c r="Y349" s="29">
        <f t="shared" si="168"/>
        <v>0</v>
      </c>
      <c r="Z349" s="28"/>
      <c r="AA349" s="28"/>
      <c r="AB349" s="28"/>
      <c r="AC349" s="29">
        <f t="shared" si="169"/>
        <v>0</v>
      </c>
      <c r="AD349" s="28"/>
      <c r="AE349" s="28"/>
      <c r="AF349" s="412">
        <v>1752000</v>
      </c>
      <c r="AG349" s="29">
        <f t="shared" si="163"/>
        <v>1752000</v>
      </c>
      <c r="AH349" s="29">
        <f t="shared" si="164"/>
        <v>1752000</v>
      </c>
      <c r="AI349" s="109">
        <f t="shared" si="165"/>
        <v>7.965602564007435E-3</v>
      </c>
      <c r="AJ349" s="109">
        <f t="shared" si="166"/>
        <v>1.2287398669655969E-3</v>
      </c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</row>
    <row r="350" spans="1:78" ht="24.95" customHeight="1" outlineLevel="1" x14ac:dyDescent="0.25">
      <c r="A350" s="390">
        <v>20</v>
      </c>
      <c r="B350" s="390"/>
      <c r="C350" s="424" t="s">
        <v>1829</v>
      </c>
      <c r="D350" s="494">
        <v>44915</v>
      </c>
      <c r="E350" s="260" t="s">
        <v>730</v>
      </c>
      <c r="F350" s="260" t="s">
        <v>1664</v>
      </c>
      <c r="G350" s="360" t="s">
        <v>1260</v>
      </c>
      <c r="H350" s="391"/>
      <c r="I350" s="391"/>
      <c r="J350" s="674"/>
      <c r="K350" s="412">
        <v>3383000</v>
      </c>
      <c r="L350" s="260"/>
      <c r="M350" s="261"/>
      <c r="N350" s="261"/>
      <c r="O350" s="261"/>
      <c r="P350" s="262"/>
      <c r="Q350" s="262"/>
      <c r="R350" s="290"/>
      <c r="S350" s="67"/>
      <c r="T350" s="67"/>
      <c r="U350" s="29">
        <f t="shared" si="167"/>
        <v>0</v>
      </c>
      <c r="V350" s="28"/>
      <c r="W350" s="28"/>
      <c r="X350" s="28"/>
      <c r="Y350" s="29">
        <f t="shared" si="168"/>
        <v>0</v>
      </c>
      <c r="Z350" s="28"/>
      <c r="AA350" s="28"/>
      <c r="AB350" s="28"/>
      <c r="AC350" s="29">
        <f t="shared" si="169"/>
        <v>0</v>
      </c>
      <c r="AD350" s="28"/>
      <c r="AE350" s="28"/>
      <c r="AF350" s="412">
        <v>3383000</v>
      </c>
      <c r="AG350" s="29">
        <f t="shared" si="163"/>
        <v>3383000</v>
      </c>
      <c r="AH350" s="29">
        <f t="shared" si="164"/>
        <v>3383000</v>
      </c>
      <c r="AI350" s="109">
        <f t="shared" si="165"/>
        <v>1.5381069334496093E-2</v>
      </c>
      <c r="AJ350" s="109">
        <f t="shared" si="166"/>
        <v>2.3726181335300312E-3</v>
      </c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</row>
    <row r="351" spans="1:78" ht="24.95" customHeight="1" outlineLevel="1" x14ac:dyDescent="0.25">
      <c r="A351" s="390">
        <v>21</v>
      </c>
      <c r="B351" s="390"/>
      <c r="C351" s="424" t="s">
        <v>1830</v>
      </c>
      <c r="D351" s="494">
        <v>44893</v>
      </c>
      <c r="E351" s="260" t="s">
        <v>692</v>
      </c>
      <c r="F351" s="260" t="s">
        <v>1664</v>
      </c>
      <c r="G351" s="360" t="s">
        <v>1260</v>
      </c>
      <c r="H351" s="391"/>
      <c r="I351" s="391"/>
      <c r="J351" s="674"/>
      <c r="K351" s="412">
        <v>5256000</v>
      </c>
      <c r="L351" s="260"/>
      <c r="M351" s="261"/>
      <c r="N351" s="261"/>
      <c r="O351" s="261"/>
      <c r="P351" s="262"/>
      <c r="Q351" s="262"/>
      <c r="R351" s="290"/>
      <c r="S351" s="67"/>
      <c r="T351" s="67"/>
      <c r="U351" s="29">
        <f t="shared" si="167"/>
        <v>0</v>
      </c>
      <c r="V351" s="28"/>
      <c r="W351" s="28"/>
      <c r="X351" s="28"/>
      <c r="Y351" s="29">
        <f t="shared" si="168"/>
        <v>0</v>
      </c>
      <c r="Z351" s="28"/>
      <c r="AA351" s="28"/>
      <c r="AB351" s="28"/>
      <c r="AC351" s="29">
        <f t="shared" si="169"/>
        <v>0</v>
      </c>
      <c r="AD351" s="28"/>
      <c r="AE351" s="28"/>
      <c r="AF351" s="412">
        <v>5256000</v>
      </c>
      <c r="AG351" s="29">
        <f t="shared" si="163"/>
        <v>5256000</v>
      </c>
      <c r="AH351" s="29">
        <f t="shared" si="164"/>
        <v>5256000</v>
      </c>
      <c r="AI351" s="109">
        <f t="shared" si="165"/>
        <v>2.3896807692022307E-2</v>
      </c>
      <c r="AJ351" s="109">
        <f t="shared" si="166"/>
        <v>3.6862196008967912E-3</v>
      </c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</row>
    <row r="352" spans="1:78" ht="24.95" customHeight="1" outlineLevel="1" x14ac:dyDescent="0.25">
      <c r="A352" s="390">
        <v>22</v>
      </c>
      <c r="B352" s="390"/>
      <c r="C352" s="424" t="s">
        <v>1831</v>
      </c>
      <c r="D352" s="494">
        <v>44890</v>
      </c>
      <c r="E352" s="260" t="s">
        <v>655</v>
      </c>
      <c r="F352" s="260" t="s">
        <v>1664</v>
      </c>
      <c r="G352" s="360" t="s">
        <v>1260</v>
      </c>
      <c r="H352" s="391"/>
      <c r="I352" s="391"/>
      <c r="J352" s="674"/>
      <c r="K352" s="412">
        <v>3504000</v>
      </c>
      <c r="L352" s="260"/>
      <c r="M352" s="261"/>
      <c r="N352" s="261"/>
      <c r="O352" s="261"/>
      <c r="P352" s="262"/>
      <c r="Q352" s="262"/>
      <c r="R352" s="290"/>
      <c r="S352" s="67"/>
      <c r="T352" s="67"/>
      <c r="U352" s="29">
        <f t="shared" si="167"/>
        <v>0</v>
      </c>
      <c r="V352" s="28"/>
      <c r="W352" s="28"/>
      <c r="X352" s="28"/>
      <c r="Y352" s="29">
        <f t="shared" si="168"/>
        <v>0</v>
      </c>
      <c r="Z352" s="28"/>
      <c r="AA352" s="28"/>
      <c r="AB352" s="28"/>
      <c r="AC352" s="29">
        <f t="shared" si="169"/>
        <v>0</v>
      </c>
      <c r="AD352" s="28"/>
      <c r="AE352" s="28"/>
      <c r="AF352" s="412">
        <v>3504000</v>
      </c>
      <c r="AG352" s="29">
        <f t="shared" si="163"/>
        <v>3504000</v>
      </c>
      <c r="AH352" s="29">
        <f t="shared" si="164"/>
        <v>3504000</v>
      </c>
      <c r="AI352" s="109">
        <f t="shared" si="165"/>
        <v>1.593120512801487E-2</v>
      </c>
      <c r="AJ352" s="109">
        <f t="shared" si="166"/>
        <v>2.4574797339311939E-3</v>
      </c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</row>
    <row r="353" spans="1:78" ht="24.95" customHeight="1" outlineLevel="1" x14ac:dyDescent="0.25">
      <c r="A353" s="390">
        <v>23</v>
      </c>
      <c r="B353" s="390"/>
      <c r="C353" s="424" t="s">
        <v>1832</v>
      </c>
      <c r="D353" s="494">
        <v>44917</v>
      </c>
      <c r="E353" s="260" t="s">
        <v>1241</v>
      </c>
      <c r="F353" s="260" t="s">
        <v>1664</v>
      </c>
      <c r="G353" s="360" t="s">
        <v>1260</v>
      </c>
      <c r="H353" s="391"/>
      <c r="I353" s="391"/>
      <c r="J353" s="674"/>
      <c r="K353" s="412">
        <v>1752000</v>
      </c>
      <c r="L353" s="260"/>
      <c r="M353" s="261"/>
      <c r="N353" s="261"/>
      <c r="O353" s="261"/>
      <c r="P353" s="262"/>
      <c r="Q353" s="262"/>
      <c r="R353" s="290"/>
      <c r="S353" s="67"/>
      <c r="T353" s="67"/>
      <c r="U353" s="29">
        <f t="shared" si="167"/>
        <v>0</v>
      </c>
      <c r="V353" s="28"/>
      <c r="W353" s="28"/>
      <c r="X353" s="28"/>
      <c r="Y353" s="29">
        <f t="shared" si="168"/>
        <v>0</v>
      </c>
      <c r="Z353" s="28"/>
      <c r="AA353" s="28"/>
      <c r="AB353" s="28"/>
      <c r="AC353" s="29">
        <f t="shared" si="169"/>
        <v>0</v>
      </c>
      <c r="AD353" s="28"/>
      <c r="AE353" s="28"/>
      <c r="AF353" s="412">
        <v>1752000</v>
      </c>
      <c r="AG353" s="29">
        <f t="shared" si="163"/>
        <v>1752000</v>
      </c>
      <c r="AH353" s="29">
        <f t="shared" si="164"/>
        <v>1752000</v>
      </c>
      <c r="AI353" s="109">
        <f t="shared" si="165"/>
        <v>7.965602564007435E-3</v>
      </c>
      <c r="AJ353" s="109">
        <f t="shared" si="166"/>
        <v>1.2287398669655969E-3</v>
      </c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</row>
    <row r="354" spans="1:78" ht="24.95" customHeight="1" outlineLevel="1" x14ac:dyDescent="0.25">
      <c r="A354" s="390">
        <v>24</v>
      </c>
      <c r="B354" s="390"/>
      <c r="C354" s="518" t="s">
        <v>1833</v>
      </c>
      <c r="D354" s="494"/>
      <c r="E354" s="260" t="s">
        <v>1231</v>
      </c>
      <c r="F354" s="260" t="s">
        <v>1664</v>
      </c>
      <c r="G354" s="360" t="s">
        <v>1260</v>
      </c>
      <c r="H354" s="391"/>
      <c r="I354" s="391"/>
      <c r="J354" s="674"/>
      <c r="K354" s="412">
        <v>3504000</v>
      </c>
      <c r="L354" s="260"/>
      <c r="M354" s="261"/>
      <c r="N354" s="261"/>
      <c r="O354" s="261"/>
      <c r="P354" s="262"/>
      <c r="Q354" s="262"/>
      <c r="R354" s="290"/>
      <c r="S354" s="67"/>
      <c r="T354" s="67"/>
      <c r="U354" s="29">
        <f t="shared" si="167"/>
        <v>0</v>
      </c>
      <c r="V354" s="28"/>
      <c r="W354" s="28"/>
      <c r="X354" s="28"/>
      <c r="Y354" s="29">
        <f t="shared" si="168"/>
        <v>0</v>
      </c>
      <c r="Z354" s="28"/>
      <c r="AA354" s="28"/>
      <c r="AB354" s="28"/>
      <c r="AC354" s="29">
        <f t="shared" si="169"/>
        <v>0</v>
      </c>
      <c r="AD354" s="28"/>
      <c r="AE354" s="28"/>
      <c r="AF354" s="412">
        <v>3504000</v>
      </c>
      <c r="AG354" s="29">
        <f t="shared" si="163"/>
        <v>3504000</v>
      </c>
      <c r="AH354" s="29">
        <f t="shared" si="164"/>
        <v>3504000</v>
      </c>
      <c r="AI354" s="109">
        <f t="shared" si="165"/>
        <v>1.593120512801487E-2</v>
      </c>
      <c r="AJ354" s="109">
        <f t="shared" si="166"/>
        <v>2.4574797339311939E-3</v>
      </c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</row>
    <row r="355" spans="1:78" ht="24.95" customHeight="1" outlineLevel="1" x14ac:dyDescent="0.25">
      <c r="A355" s="390">
        <v>25</v>
      </c>
      <c r="B355" s="390"/>
      <c r="C355" s="424" t="s">
        <v>1834</v>
      </c>
      <c r="D355" s="494">
        <v>44915</v>
      </c>
      <c r="E355" s="260" t="s">
        <v>1653</v>
      </c>
      <c r="F355" s="260" t="s">
        <v>1664</v>
      </c>
      <c r="G355" s="360" t="s">
        <v>1260</v>
      </c>
      <c r="H355" s="391"/>
      <c r="I355" s="391"/>
      <c r="J355" s="674"/>
      <c r="K355" s="412">
        <v>1644000</v>
      </c>
      <c r="L355" s="260"/>
      <c r="M355" s="261"/>
      <c r="N355" s="261"/>
      <c r="O355" s="261"/>
      <c r="P355" s="262"/>
      <c r="Q355" s="262"/>
      <c r="R355" s="290"/>
      <c r="S355" s="67"/>
      <c r="T355" s="67"/>
      <c r="U355" s="29">
        <f t="shared" si="167"/>
        <v>0</v>
      </c>
      <c r="V355" s="28"/>
      <c r="W355" s="28"/>
      <c r="X355" s="28"/>
      <c r="Y355" s="29">
        <f t="shared" si="168"/>
        <v>0</v>
      </c>
      <c r="Z355" s="28"/>
      <c r="AA355" s="28"/>
      <c r="AB355" s="28"/>
      <c r="AC355" s="29">
        <f t="shared" si="169"/>
        <v>0</v>
      </c>
      <c r="AD355" s="28"/>
      <c r="AE355" s="28"/>
      <c r="AF355" s="412">
        <v>1644000</v>
      </c>
      <c r="AG355" s="29">
        <f t="shared" si="163"/>
        <v>1644000</v>
      </c>
      <c r="AH355" s="29">
        <f t="shared" si="164"/>
        <v>1644000</v>
      </c>
      <c r="AI355" s="109">
        <f t="shared" si="165"/>
        <v>7.4745722689658813E-3</v>
      </c>
      <c r="AJ355" s="109">
        <f t="shared" si="166"/>
        <v>1.1529956285910054E-3</v>
      </c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</row>
    <row r="356" spans="1:78" ht="24.95" customHeight="1" outlineLevel="1" x14ac:dyDescent="0.25">
      <c r="A356" s="390">
        <v>26</v>
      </c>
      <c r="B356" s="390"/>
      <c r="C356" s="424" t="s">
        <v>1835</v>
      </c>
      <c r="D356" s="494">
        <v>44911</v>
      </c>
      <c r="E356" s="260" t="s">
        <v>724</v>
      </c>
      <c r="F356" s="260" t="s">
        <v>1664</v>
      </c>
      <c r="G356" s="360" t="s">
        <v>1260</v>
      </c>
      <c r="H356" s="391"/>
      <c r="I356" s="391"/>
      <c r="J356" s="674"/>
      <c r="K356" s="412">
        <v>1644000</v>
      </c>
      <c r="L356" s="260"/>
      <c r="M356" s="261"/>
      <c r="N356" s="261"/>
      <c r="O356" s="261"/>
      <c r="P356" s="262"/>
      <c r="Q356" s="262"/>
      <c r="R356" s="290"/>
      <c r="S356" s="67"/>
      <c r="T356" s="67"/>
      <c r="U356" s="29">
        <f t="shared" si="167"/>
        <v>0</v>
      </c>
      <c r="V356" s="28"/>
      <c r="W356" s="28"/>
      <c r="X356" s="28"/>
      <c r="Y356" s="29">
        <f t="shared" si="168"/>
        <v>0</v>
      </c>
      <c r="Z356" s="28"/>
      <c r="AA356" s="28"/>
      <c r="AB356" s="28"/>
      <c r="AC356" s="29">
        <f t="shared" si="169"/>
        <v>0</v>
      </c>
      <c r="AD356" s="28"/>
      <c r="AE356" s="28"/>
      <c r="AF356" s="412">
        <v>1644000</v>
      </c>
      <c r="AG356" s="29">
        <f t="shared" si="163"/>
        <v>1644000</v>
      </c>
      <c r="AH356" s="29">
        <f t="shared" si="164"/>
        <v>1644000</v>
      </c>
      <c r="AI356" s="109">
        <f t="shared" si="165"/>
        <v>7.4745722689658813E-3</v>
      </c>
      <c r="AJ356" s="109">
        <f t="shared" si="166"/>
        <v>1.1529956285910054E-3</v>
      </c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</row>
    <row r="357" spans="1:78" ht="24.95" customHeight="1" outlineLevel="1" x14ac:dyDescent="0.25">
      <c r="A357" s="390">
        <v>27</v>
      </c>
      <c r="B357" s="390"/>
      <c r="C357" s="424" t="s">
        <v>1836</v>
      </c>
      <c r="D357" s="494">
        <v>44911</v>
      </c>
      <c r="E357" s="260" t="s">
        <v>657</v>
      </c>
      <c r="F357" s="260" t="s">
        <v>1664</v>
      </c>
      <c r="G357" s="360" t="s">
        <v>1260</v>
      </c>
      <c r="H357" s="391"/>
      <c r="I357" s="391"/>
      <c r="J357" s="674"/>
      <c r="K357" s="412">
        <v>1752000</v>
      </c>
      <c r="L357" s="260"/>
      <c r="M357" s="261"/>
      <c r="N357" s="261"/>
      <c r="O357" s="261"/>
      <c r="P357" s="262"/>
      <c r="Q357" s="262"/>
      <c r="R357" s="290"/>
      <c r="S357" s="67"/>
      <c r="T357" s="67"/>
      <c r="U357" s="29">
        <f t="shared" si="167"/>
        <v>0</v>
      </c>
      <c r="V357" s="28"/>
      <c r="W357" s="28"/>
      <c r="X357" s="28"/>
      <c r="Y357" s="29">
        <f t="shared" si="168"/>
        <v>0</v>
      </c>
      <c r="Z357" s="28"/>
      <c r="AA357" s="28"/>
      <c r="AB357" s="28"/>
      <c r="AC357" s="29">
        <f t="shared" si="169"/>
        <v>0</v>
      </c>
      <c r="AD357" s="28"/>
      <c r="AE357" s="28"/>
      <c r="AF357" s="412">
        <v>1752000</v>
      </c>
      <c r="AG357" s="29">
        <f t="shared" si="163"/>
        <v>1752000</v>
      </c>
      <c r="AH357" s="29">
        <f t="shared" si="164"/>
        <v>1752000</v>
      </c>
      <c r="AI357" s="109">
        <f t="shared" si="165"/>
        <v>7.965602564007435E-3</v>
      </c>
      <c r="AJ357" s="109">
        <f t="shared" si="166"/>
        <v>1.2287398669655969E-3</v>
      </c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</row>
    <row r="358" spans="1:78" ht="24.95" customHeight="1" outlineLevel="1" x14ac:dyDescent="0.25">
      <c r="A358" s="390">
        <v>28</v>
      </c>
      <c r="B358" s="390"/>
      <c r="C358" s="424" t="s">
        <v>1837</v>
      </c>
      <c r="D358" s="494">
        <v>44911</v>
      </c>
      <c r="E358" s="260" t="s">
        <v>1207</v>
      </c>
      <c r="F358" s="260" t="s">
        <v>1664</v>
      </c>
      <c r="G358" s="360" t="s">
        <v>1260</v>
      </c>
      <c r="H358" s="391"/>
      <c r="I358" s="391"/>
      <c r="J358" s="674"/>
      <c r="K358" s="412">
        <v>1700000</v>
      </c>
      <c r="L358" s="260"/>
      <c r="M358" s="261"/>
      <c r="N358" s="261"/>
      <c r="O358" s="261"/>
      <c r="P358" s="262"/>
      <c r="Q358" s="262"/>
      <c r="R358" s="290"/>
      <c r="S358" s="67"/>
      <c r="T358" s="67"/>
      <c r="U358" s="29">
        <f t="shared" si="167"/>
        <v>0</v>
      </c>
      <c r="V358" s="28"/>
      <c r="W358" s="28"/>
      <c r="X358" s="28"/>
      <c r="Y358" s="29">
        <f t="shared" si="168"/>
        <v>0</v>
      </c>
      <c r="Z358" s="28"/>
      <c r="AA358" s="28"/>
      <c r="AB358" s="28"/>
      <c r="AC358" s="29">
        <f t="shared" si="169"/>
        <v>0</v>
      </c>
      <c r="AD358" s="28"/>
      <c r="AE358" s="28"/>
      <c r="AF358" s="412">
        <v>1700000</v>
      </c>
      <c r="AG358" s="29">
        <f t="shared" si="163"/>
        <v>1700000</v>
      </c>
      <c r="AH358" s="29">
        <f t="shared" si="164"/>
        <v>1700000</v>
      </c>
      <c r="AI358" s="109">
        <f t="shared" si="165"/>
        <v>7.7291805700985391E-3</v>
      </c>
      <c r="AJ358" s="109">
        <f t="shared" si="166"/>
        <v>1.1922704188593121E-3</v>
      </c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</row>
    <row r="359" spans="1:78" ht="24.95" customHeight="1" outlineLevel="1" x14ac:dyDescent="0.25">
      <c r="A359" s="390">
        <v>29</v>
      </c>
      <c r="B359" s="390"/>
      <c r="C359" s="424" t="s">
        <v>1838</v>
      </c>
      <c r="D359" s="494">
        <v>44911</v>
      </c>
      <c r="E359" s="260" t="s">
        <v>722</v>
      </c>
      <c r="F359" s="260" t="s">
        <v>1664</v>
      </c>
      <c r="G359" s="360" t="s">
        <v>1260</v>
      </c>
      <c r="H359" s="391"/>
      <c r="I359" s="391"/>
      <c r="J359" s="674"/>
      <c r="K359" s="412">
        <v>3504000</v>
      </c>
      <c r="L359" s="260"/>
      <c r="M359" s="261"/>
      <c r="N359" s="261"/>
      <c r="O359" s="261"/>
      <c r="P359" s="262"/>
      <c r="Q359" s="262"/>
      <c r="R359" s="290"/>
      <c r="S359" s="67"/>
      <c r="T359" s="67"/>
      <c r="U359" s="29">
        <f t="shared" si="167"/>
        <v>0</v>
      </c>
      <c r="V359" s="28"/>
      <c r="W359" s="28"/>
      <c r="X359" s="28"/>
      <c r="Y359" s="29">
        <f t="shared" si="168"/>
        <v>0</v>
      </c>
      <c r="Z359" s="28"/>
      <c r="AA359" s="28"/>
      <c r="AB359" s="28"/>
      <c r="AC359" s="29">
        <f t="shared" si="169"/>
        <v>0</v>
      </c>
      <c r="AD359" s="28"/>
      <c r="AE359" s="28"/>
      <c r="AF359" s="412">
        <v>3504000</v>
      </c>
      <c r="AG359" s="29">
        <f t="shared" si="163"/>
        <v>3504000</v>
      </c>
      <c r="AH359" s="29">
        <f t="shared" si="164"/>
        <v>3504000</v>
      </c>
      <c r="AI359" s="109">
        <f t="shared" si="165"/>
        <v>1.593120512801487E-2</v>
      </c>
      <c r="AJ359" s="109">
        <f t="shared" si="166"/>
        <v>2.4574797339311939E-3</v>
      </c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</row>
    <row r="360" spans="1:78" ht="24.95" customHeight="1" outlineLevel="1" x14ac:dyDescent="0.25">
      <c r="A360" s="390">
        <v>30</v>
      </c>
      <c r="B360" s="390"/>
      <c r="C360" s="424" t="s">
        <v>1839</v>
      </c>
      <c r="D360" s="494">
        <v>44911</v>
      </c>
      <c r="E360" s="260" t="s">
        <v>684</v>
      </c>
      <c r="F360" s="260" t="s">
        <v>1664</v>
      </c>
      <c r="G360" s="360" t="s">
        <v>1260</v>
      </c>
      <c r="H360" s="391"/>
      <c r="I360" s="391"/>
      <c r="J360" s="674"/>
      <c r="K360" s="412">
        <v>3504000</v>
      </c>
      <c r="L360" s="260"/>
      <c r="M360" s="261"/>
      <c r="N360" s="261"/>
      <c r="O360" s="261"/>
      <c r="P360" s="262"/>
      <c r="Q360" s="262"/>
      <c r="R360" s="290"/>
      <c r="S360" s="67"/>
      <c r="T360" s="67"/>
      <c r="U360" s="29">
        <f t="shared" si="167"/>
        <v>0</v>
      </c>
      <c r="V360" s="28"/>
      <c r="W360" s="28"/>
      <c r="X360" s="28"/>
      <c r="Y360" s="29">
        <f t="shared" si="168"/>
        <v>0</v>
      </c>
      <c r="Z360" s="28"/>
      <c r="AA360" s="28"/>
      <c r="AB360" s="28"/>
      <c r="AC360" s="29">
        <f t="shared" si="169"/>
        <v>0</v>
      </c>
      <c r="AD360" s="28"/>
      <c r="AE360" s="28"/>
      <c r="AF360" s="412">
        <v>3504000</v>
      </c>
      <c r="AG360" s="29">
        <f t="shared" si="163"/>
        <v>3504000</v>
      </c>
      <c r="AH360" s="29">
        <f t="shared" si="164"/>
        <v>3504000</v>
      </c>
      <c r="AI360" s="109">
        <f t="shared" si="165"/>
        <v>1.593120512801487E-2</v>
      </c>
      <c r="AJ360" s="109">
        <f t="shared" si="166"/>
        <v>2.4574797339311939E-3</v>
      </c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</row>
    <row r="361" spans="1:78" ht="24.95" customHeight="1" outlineLevel="1" x14ac:dyDescent="0.25">
      <c r="A361" s="390">
        <v>31</v>
      </c>
      <c r="B361" s="390"/>
      <c r="C361" s="424" t="s">
        <v>1840</v>
      </c>
      <c r="D361" s="494">
        <v>44911</v>
      </c>
      <c r="E361" s="260" t="s">
        <v>729</v>
      </c>
      <c r="F361" s="260" t="s">
        <v>1664</v>
      </c>
      <c r="G361" s="360" t="s">
        <v>1260</v>
      </c>
      <c r="H361" s="391"/>
      <c r="I361" s="391"/>
      <c r="J361" s="674"/>
      <c r="K361" s="412">
        <v>1700000</v>
      </c>
      <c r="L361" s="260"/>
      <c r="M361" s="261"/>
      <c r="N361" s="261"/>
      <c r="O361" s="261"/>
      <c r="P361" s="262"/>
      <c r="Q361" s="262"/>
      <c r="R361" s="290"/>
      <c r="S361" s="67"/>
      <c r="T361" s="67"/>
      <c r="U361" s="29">
        <f t="shared" si="167"/>
        <v>0</v>
      </c>
      <c r="V361" s="28"/>
      <c r="W361" s="28"/>
      <c r="X361" s="28"/>
      <c r="Y361" s="29">
        <f t="shared" si="168"/>
        <v>0</v>
      </c>
      <c r="Z361" s="28"/>
      <c r="AA361" s="28"/>
      <c r="AB361" s="28"/>
      <c r="AC361" s="29">
        <f t="shared" si="169"/>
        <v>0</v>
      </c>
      <c r="AD361" s="28"/>
      <c r="AE361" s="28"/>
      <c r="AF361" s="412">
        <v>1700000</v>
      </c>
      <c r="AG361" s="29">
        <f t="shared" si="163"/>
        <v>1700000</v>
      </c>
      <c r="AH361" s="29">
        <f t="shared" si="164"/>
        <v>1700000</v>
      </c>
      <c r="AI361" s="109">
        <f t="shared" si="165"/>
        <v>7.7291805700985391E-3</v>
      </c>
      <c r="AJ361" s="109">
        <f t="shared" si="166"/>
        <v>1.1922704188593121E-3</v>
      </c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</row>
    <row r="362" spans="1:78" ht="24.95" customHeight="1" outlineLevel="1" x14ac:dyDescent="0.25">
      <c r="A362" s="390">
        <v>32</v>
      </c>
      <c r="B362" s="390"/>
      <c r="C362" s="424" t="s">
        <v>1818</v>
      </c>
      <c r="D362" s="494">
        <v>44911</v>
      </c>
      <c r="E362" s="260" t="s">
        <v>1841</v>
      </c>
      <c r="F362" s="260" t="s">
        <v>1664</v>
      </c>
      <c r="G362" s="360" t="s">
        <v>1260</v>
      </c>
      <c r="H362" s="391"/>
      <c r="I362" s="391"/>
      <c r="J362" s="674"/>
      <c r="K362" s="412">
        <v>3504000</v>
      </c>
      <c r="L362" s="260"/>
      <c r="M362" s="261"/>
      <c r="N362" s="261"/>
      <c r="O362" s="261"/>
      <c r="P362" s="262"/>
      <c r="Q362" s="262"/>
      <c r="R362" s="290"/>
      <c r="S362" s="67"/>
      <c r="T362" s="67"/>
      <c r="U362" s="29">
        <f t="shared" si="167"/>
        <v>0</v>
      </c>
      <c r="V362" s="28"/>
      <c r="W362" s="28"/>
      <c r="X362" s="28"/>
      <c r="Y362" s="29">
        <f t="shared" si="168"/>
        <v>0</v>
      </c>
      <c r="Z362" s="28"/>
      <c r="AA362" s="28"/>
      <c r="AB362" s="28"/>
      <c r="AC362" s="29">
        <f t="shared" si="169"/>
        <v>0</v>
      </c>
      <c r="AD362" s="28"/>
      <c r="AE362" s="28"/>
      <c r="AF362" s="412">
        <v>3504000</v>
      </c>
      <c r="AG362" s="29">
        <f t="shared" si="163"/>
        <v>3504000</v>
      </c>
      <c r="AH362" s="29">
        <f t="shared" si="164"/>
        <v>3504000</v>
      </c>
      <c r="AI362" s="109">
        <f t="shared" si="165"/>
        <v>1.593120512801487E-2</v>
      </c>
      <c r="AJ362" s="109">
        <f t="shared" si="166"/>
        <v>2.4574797339311939E-3</v>
      </c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</row>
    <row r="363" spans="1:78" ht="24.95" customHeight="1" outlineLevel="1" x14ac:dyDescent="0.25">
      <c r="A363" s="390">
        <v>33</v>
      </c>
      <c r="B363" s="390"/>
      <c r="C363" s="424" t="s">
        <v>1842</v>
      </c>
      <c r="D363" s="494">
        <v>44911</v>
      </c>
      <c r="E363" s="260" t="s">
        <v>719</v>
      </c>
      <c r="F363" s="260" t="s">
        <v>1664</v>
      </c>
      <c r="G363" s="360" t="s">
        <v>1260</v>
      </c>
      <c r="H363" s="391"/>
      <c r="I363" s="391"/>
      <c r="J363" s="674"/>
      <c r="K363" s="412">
        <v>3504000</v>
      </c>
      <c r="L363" s="260"/>
      <c r="M363" s="261"/>
      <c r="N363" s="261"/>
      <c r="O363" s="261"/>
      <c r="P363" s="262"/>
      <c r="Q363" s="262"/>
      <c r="R363" s="290"/>
      <c r="S363" s="67"/>
      <c r="T363" s="67"/>
      <c r="U363" s="29">
        <f t="shared" si="167"/>
        <v>0</v>
      </c>
      <c r="V363" s="28"/>
      <c r="W363" s="28"/>
      <c r="X363" s="28"/>
      <c r="Y363" s="29">
        <f t="shared" si="168"/>
        <v>0</v>
      </c>
      <c r="Z363" s="28"/>
      <c r="AA363" s="28"/>
      <c r="AB363" s="28"/>
      <c r="AC363" s="29">
        <f t="shared" si="169"/>
        <v>0</v>
      </c>
      <c r="AD363" s="28"/>
      <c r="AE363" s="28"/>
      <c r="AF363" s="412">
        <v>3504000</v>
      </c>
      <c r="AG363" s="29">
        <f t="shared" si="163"/>
        <v>3504000</v>
      </c>
      <c r="AH363" s="29">
        <f t="shared" si="164"/>
        <v>3504000</v>
      </c>
      <c r="AI363" s="109">
        <f t="shared" si="165"/>
        <v>1.593120512801487E-2</v>
      </c>
      <c r="AJ363" s="109">
        <f t="shared" si="166"/>
        <v>2.4574797339311939E-3</v>
      </c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</row>
    <row r="364" spans="1:78" ht="24.95" customHeight="1" outlineLevel="1" x14ac:dyDescent="0.25">
      <c r="A364" s="390">
        <v>34</v>
      </c>
      <c r="B364" s="390"/>
      <c r="C364" s="424" t="s">
        <v>1843</v>
      </c>
      <c r="D364" s="494">
        <v>44911</v>
      </c>
      <c r="E364" s="260" t="s">
        <v>679</v>
      </c>
      <c r="F364" s="260" t="s">
        <v>1664</v>
      </c>
      <c r="G364" s="360" t="s">
        <v>1260</v>
      </c>
      <c r="H364" s="391"/>
      <c r="I364" s="391"/>
      <c r="J364" s="674"/>
      <c r="K364" s="412">
        <v>8760000</v>
      </c>
      <c r="L364" s="490"/>
      <c r="M364" s="261"/>
      <c r="N364" s="261"/>
      <c r="O364" s="261"/>
      <c r="P364" s="262"/>
      <c r="Q364" s="262"/>
      <c r="R364" s="290"/>
      <c r="S364" s="67"/>
      <c r="T364" s="67"/>
      <c r="U364" s="29">
        <f t="shared" si="167"/>
        <v>0</v>
      </c>
      <c r="V364" s="28"/>
      <c r="W364" s="28"/>
      <c r="X364" s="28"/>
      <c r="Y364" s="29">
        <f t="shared" si="168"/>
        <v>0</v>
      </c>
      <c r="Z364" s="28"/>
      <c r="AA364" s="28"/>
      <c r="AB364" s="28"/>
      <c r="AC364" s="29">
        <f t="shared" si="169"/>
        <v>0</v>
      </c>
      <c r="AD364" s="28"/>
      <c r="AE364" s="28"/>
      <c r="AF364" s="412">
        <v>8760000</v>
      </c>
      <c r="AG364" s="29">
        <f t="shared" si="163"/>
        <v>8760000</v>
      </c>
      <c r="AH364" s="29">
        <f t="shared" si="164"/>
        <v>8760000</v>
      </c>
      <c r="AI364" s="109">
        <f t="shared" si="165"/>
        <v>3.982801282003718E-2</v>
      </c>
      <c r="AJ364" s="109">
        <f t="shared" si="166"/>
        <v>6.1436993348279846E-3</v>
      </c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</row>
    <row r="365" spans="1:78" ht="24.95" customHeight="1" outlineLevel="1" x14ac:dyDescent="0.25">
      <c r="A365" s="390">
        <v>35</v>
      </c>
      <c r="B365" s="390"/>
      <c r="C365" s="424" t="s">
        <v>1844</v>
      </c>
      <c r="D365" s="494">
        <v>44911</v>
      </c>
      <c r="E365" s="260" t="s">
        <v>708</v>
      </c>
      <c r="F365" s="260" t="s">
        <v>1664</v>
      </c>
      <c r="G365" s="360" t="s">
        <v>1260</v>
      </c>
      <c r="H365" s="391"/>
      <c r="I365" s="391"/>
      <c r="J365" s="674"/>
      <c r="K365" s="412">
        <v>1752000</v>
      </c>
      <c r="L365" s="490"/>
      <c r="M365" s="261"/>
      <c r="N365" s="261"/>
      <c r="O365" s="261"/>
      <c r="P365" s="262"/>
      <c r="Q365" s="262"/>
      <c r="R365" s="290"/>
      <c r="S365" s="67"/>
      <c r="T365" s="67"/>
      <c r="U365" s="29">
        <f t="shared" si="167"/>
        <v>0</v>
      </c>
      <c r="V365" s="28"/>
      <c r="W365" s="28"/>
      <c r="X365" s="28"/>
      <c r="Y365" s="29">
        <f t="shared" si="168"/>
        <v>0</v>
      </c>
      <c r="Z365" s="28"/>
      <c r="AA365" s="28"/>
      <c r="AB365" s="28"/>
      <c r="AC365" s="29">
        <f t="shared" si="169"/>
        <v>0</v>
      </c>
      <c r="AD365" s="28"/>
      <c r="AE365" s="28"/>
      <c r="AF365" s="412">
        <v>1752000</v>
      </c>
      <c r="AG365" s="29">
        <f t="shared" si="163"/>
        <v>1752000</v>
      </c>
      <c r="AH365" s="29">
        <f t="shared" si="164"/>
        <v>1752000</v>
      </c>
      <c r="AI365" s="109">
        <f t="shared" si="165"/>
        <v>7.965602564007435E-3</v>
      </c>
      <c r="AJ365" s="109">
        <f t="shared" si="166"/>
        <v>1.2287398669655969E-3</v>
      </c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</row>
    <row r="366" spans="1:78" ht="24.95" customHeight="1" outlineLevel="1" x14ac:dyDescent="0.25">
      <c r="A366" s="390">
        <v>36</v>
      </c>
      <c r="B366" s="390"/>
      <c r="C366" s="424" t="s">
        <v>1845</v>
      </c>
      <c r="D366" s="494">
        <v>44911</v>
      </c>
      <c r="E366" s="260" t="s">
        <v>1302</v>
      </c>
      <c r="F366" s="260" t="s">
        <v>1664</v>
      </c>
      <c r="G366" s="360" t="s">
        <v>1260</v>
      </c>
      <c r="H366" s="391"/>
      <c r="I366" s="391"/>
      <c r="J366" s="674"/>
      <c r="K366" s="412">
        <v>1752000</v>
      </c>
      <c r="L366" s="490"/>
      <c r="M366" s="261"/>
      <c r="N366" s="261"/>
      <c r="O366" s="261"/>
      <c r="P366" s="262"/>
      <c r="Q366" s="262"/>
      <c r="R366" s="290"/>
      <c r="S366" s="67"/>
      <c r="T366" s="67"/>
      <c r="U366" s="29">
        <f t="shared" si="167"/>
        <v>0</v>
      </c>
      <c r="V366" s="28"/>
      <c r="W366" s="28"/>
      <c r="X366" s="28"/>
      <c r="Y366" s="29">
        <f t="shared" si="168"/>
        <v>0</v>
      </c>
      <c r="Z366" s="28"/>
      <c r="AA366" s="28"/>
      <c r="AB366" s="28"/>
      <c r="AC366" s="29">
        <f t="shared" si="169"/>
        <v>0</v>
      </c>
      <c r="AD366" s="28"/>
      <c r="AE366" s="28"/>
      <c r="AF366" s="412">
        <v>1752000</v>
      </c>
      <c r="AG366" s="29">
        <f t="shared" si="163"/>
        <v>1752000</v>
      </c>
      <c r="AH366" s="29">
        <f t="shared" si="164"/>
        <v>1752000</v>
      </c>
      <c r="AI366" s="109">
        <f t="shared" si="165"/>
        <v>7.965602564007435E-3</v>
      </c>
      <c r="AJ366" s="109">
        <f t="shared" si="166"/>
        <v>1.2287398669655969E-3</v>
      </c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</row>
    <row r="367" spans="1:78" ht="24.95" customHeight="1" outlineLevel="1" x14ac:dyDescent="0.25">
      <c r="A367" s="390">
        <v>37</v>
      </c>
      <c r="B367" s="390"/>
      <c r="C367" s="424" t="s">
        <v>1846</v>
      </c>
      <c r="D367" s="494">
        <v>44914</v>
      </c>
      <c r="E367" s="260" t="s">
        <v>1211</v>
      </c>
      <c r="F367" s="260" t="s">
        <v>1664</v>
      </c>
      <c r="G367" s="360" t="s">
        <v>1260</v>
      </c>
      <c r="H367" s="391"/>
      <c r="I367" s="391"/>
      <c r="J367" s="674"/>
      <c r="K367" s="412">
        <v>5256000</v>
      </c>
      <c r="L367" s="490"/>
      <c r="M367" s="261"/>
      <c r="N367" s="261"/>
      <c r="O367" s="261"/>
      <c r="P367" s="262"/>
      <c r="Q367" s="262"/>
      <c r="R367" s="290"/>
      <c r="S367" s="67"/>
      <c r="T367" s="67"/>
      <c r="U367" s="29">
        <f t="shared" si="167"/>
        <v>0</v>
      </c>
      <c r="V367" s="28"/>
      <c r="W367" s="28"/>
      <c r="X367" s="28"/>
      <c r="Y367" s="29">
        <f t="shared" si="168"/>
        <v>0</v>
      </c>
      <c r="Z367" s="28"/>
      <c r="AA367" s="28"/>
      <c r="AB367" s="28"/>
      <c r="AC367" s="29">
        <f t="shared" si="169"/>
        <v>0</v>
      </c>
      <c r="AD367" s="28"/>
      <c r="AE367" s="28"/>
      <c r="AF367" s="412">
        <v>5256000</v>
      </c>
      <c r="AG367" s="29">
        <f t="shared" si="163"/>
        <v>5256000</v>
      </c>
      <c r="AH367" s="29">
        <f t="shared" si="164"/>
        <v>5256000</v>
      </c>
      <c r="AI367" s="109">
        <f t="shared" si="165"/>
        <v>2.3896807692022307E-2</v>
      </c>
      <c r="AJ367" s="109">
        <f t="shared" si="166"/>
        <v>3.6862196008967912E-3</v>
      </c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</row>
    <row r="368" spans="1:78" ht="24.95" customHeight="1" outlineLevel="1" x14ac:dyDescent="0.25">
      <c r="A368" s="390">
        <v>38</v>
      </c>
      <c r="B368" s="390"/>
      <c r="C368" s="424" t="s">
        <v>1847</v>
      </c>
      <c r="D368" s="494">
        <v>44911</v>
      </c>
      <c r="E368" s="260" t="s">
        <v>695</v>
      </c>
      <c r="F368" s="260" t="s">
        <v>1664</v>
      </c>
      <c r="G368" s="360" t="s">
        <v>1260</v>
      </c>
      <c r="H368" s="391"/>
      <c r="I368" s="391"/>
      <c r="J368" s="674"/>
      <c r="K368" s="412">
        <v>3504000</v>
      </c>
      <c r="L368" s="490"/>
      <c r="M368" s="261"/>
      <c r="N368" s="261"/>
      <c r="O368" s="261"/>
      <c r="P368" s="262"/>
      <c r="Q368" s="262"/>
      <c r="R368" s="290"/>
      <c r="S368" s="67"/>
      <c r="T368" s="67"/>
      <c r="U368" s="29">
        <f t="shared" si="167"/>
        <v>0</v>
      </c>
      <c r="V368" s="28"/>
      <c r="W368" s="28"/>
      <c r="X368" s="28"/>
      <c r="Y368" s="29">
        <f t="shared" si="168"/>
        <v>0</v>
      </c>
      <c r="Z368" s="28"/>
      <c r="AA368" s="28"/>
      <c r="AB368" s="28"/>
      <c r="AC368" s="29">
        <f t="shared" si="169"/>
        <v>0</v>
      </c>
      <c r="AD368" s="28"/>
      <c r="AE368" s="28"/>
      <c r="AF368" s="412">
        <v>3504000</v>
      </c>
      <c r="AG368" s="29">
        <f t="shared" si="163"/>
        <v>3504000</v>
      </c>
      <c r="AH368" s="29">
        <f t="shared" si="164"/>
        <v>3504000</v>
      </c>
      <c r="AI368" s="109">
        <f t="shared" si="165"/>
        <v>1.593120512801487E-2</v>
      </c>
      <c r="AJ368" s="109">
        <f t="shared" si="166"/>
        <v>2.4574797339311939E-3</v>
      </c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</row>
    <row r="369" spans="1:78" ht="24.95" customHeight="1" outlineLevel="1" x14ac:dyDescent="0.25">
      <c r="A369" s="390">
        <v>39</v>
      </c>
      <c r="B369" s="390"/>
      <c r="C369" s="424" t="s">
        <v>1848</v>
      </c>
      <c r="D369" s="494">
        <v>44911</v>
      </c>
      <c r="E369" s="260" t="s">
        <v>1849</v>
      </c>
      <c r="F369" s="260" t="s">
        <v>1664</v>
      </c>
      <c r="G369" s="360" t="s">
        <v>1260</v>
      </c>
      <c r="H369" s="391"/>
      <c r="I369" s="391"/>
      <c r="J369" s="674"/>
      <c r="K369" s="412">
        <v>3504000</v>
      </c>
      <c r="L369" s="490"/>
      <c r="M369" s="261"/>
      <c r="N369" s="261"/>
      <c r="O369" s="261"/>
      <c r="P369" s="262"/>
      <c r="Q369" s="262"/>
      <c r="R369" s="290"/>
      <c r="S369" s="67"/>
      <c r="T369" s="67"/>
      <c r="U369" s="29">
        <f t="shared" si="167"/>
        <v>0</v>
      </c>
      <c r="V369" s="28"/>
      <c r="W369" s="28"/>
      <c r="X369" s="28"/>
      <c r="Y369" s="29">
        <f t="shared" si="168"/>
        <v>0</v>
      </c>
      <c r="Z369" s="28"/>
      <c r="AA369" s="28"/>
      <c r="AB369" s="28"/>
      <c r="AC369" s="29">
        <f t="shared" si="169"/>
        <v>0</v>
      </c>
      <c r="AD369" s="28"/>
      <c r="AE369" s="28"/>
      <c r="AF369" s="412">
        <v>3504000</v>
      </c>
      <c r="AG369" s="29">
        <f t="shared" si="163"/>
        <v>3504000</v>
      </c>
      <c r="AH369" s="29">
        <f t="shared" si="164"/>
        <v>3504000</v>
      </c>
      <c r="AI369" s="109">
        <f t="shared" si="165"/>
        <v>1.593120512801487E-2</v>
      </c>
      <c r="AJ369" s="109">
        <f t="shared" si="166"/>
        <v>2.4574797339311939E-3</v>
      </c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</row>
    <row r="370" spans="1:78" ht="24.95" customHeight="1" outlineLevel="1" x14ac:dyDescent="0.25">
      <c r="A370" s="390">
        <v>40</v>
      </c>
      <c r="B370" s="390"/>
      <c r="C370" s="424" t="s">
        <v>1850</v>
      </c>
      <c r="D370" s="494">
        <v>44911</v>
      </c>
      <c r="E370" s="260" t="s">
        <v>1291</v>
      </c>
      <c r="F370" s="260" t="s">
        <v>1664</v>
      </c>
      <c r="G370" s="360" t="s">
        <v>1260</v>
      </c>
      <c r="H370" s="391"/>
      <c r="I370" s="391"/>
      <c r="J370" s="674"/>
      <c r="K370" s="412">
        <v>1700000</v>
      </c>
      <c r="L370" s="490"/>
      <c r="M370" s="261"/>
      <c r="N370" s="261"/>
      <c r="O370" s="261"/>
      <c r="P370" s="262"/>
      <c r="Q370" s="262"/>
      <c r="R370" s="290"/>
      <c r="S370" s="67"/>
      <c r="T370" s="67"/>
      <c r="U370" s="29">
        <f t="shared" si="167"/>
        <v>0</v>
      </c>
      <c r="V370" s="28"/>
      <c r="W370" s="28"/>
      <c r="X370" s="28"/>
      <c r="Y370" s="29">
        <f t="shared" si="168"/>
        <v>0</v>
      </c>
      <c r="Z370" s="28"/>
      <c r="AA370" s="28"/>
      <c r="AB370" s="28"/>
      <c r="AC370" s="29">
        <f t="shared" si="169"/>
        <v>0</v>
      </c>
      <c r="AD370" s="28"/>
      <c r="AE370" s="28"/>
      <c r="AF370" s="412">
        <v>1700000</v>
      </c>
      <c r="AG370" s="29">
        <f t="shared" si="163"/>
        <v>1700000</v>
      </c>
      <c r="AH370" s="29">
        <f t="shared" si="164"/>
        <v>1700000</v>
      </c>
      <c r="AI370" s="109">
        <f t="shared" si="165"/>
        <v>7.7291805700985391E-3</v>
      </c>
      <c r="AJ370" s="109">
        <f t="shared" si="166"/>
        <v>1.1922704188593121E-3</v>
      </c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</row>
    <row r="371" spans="1:78" ht="24.95" customHeight="1" outlineLevel="1" x14ac:dyDescent="0.25">
      <c r="A371" s="390">
        <v>41</v>
      </c>
      <c r="B371" s="390"/>
      <c r="C371" s="424" t="s">
        <v>1851</v>
      </c>
      <c r="D371" s="494">
        <v>44911</v>
      </c>
      <c r="E371" s="260" t="s">
        <v>672</v>
      </c>
      <c r="F371" s="260" t="s">
        <v>1664</v>
      </c>
      <c r="G371" s="360" t="s">
        <v>1260</v>
      </c>
      <c r="H371" s="391"/>
      <c r="I371" s="391"/>
      <c r="J371" s="674"/>
      <c r="K371" s="412">
        <v>3504000</v>
      </c>
      <c r="L371" s="490"/>
      <c r="M371" s="261"/>
      <c r="N371" s="261"/>
      <c r="O371" s="261"/>
      <c r="P371" s="262"/>
      <c r="Q371" s="262"/>
      <c r="R371" s="290"/>
      <c r="S371" s="67"/>
      <c r="T371" s="67"/>
      <c r="U371" s="29">
        <f t="shared" si="167"/>
        <v>0</v>
      </c>
      <c r="V371" s="28"/>
      <c r="W371" s="28"/>
      <c r="X371" s="28"/>
      <c r="Y371" s="29">
        <f t="shared" si="168"/>
        <v>0</v>
      </c>
      <c r="Z371" s="28"/>
      <c r="AA371" s="28"/>
      <c r="AB371" s="28"/>
      <c r="AC371" s="29">
        <f t="shared" si="169"/>
        <v>0</v>
      </c>
      <c r="AD371" s="28"/>
      <c r="AE371" s="28"/>
      <c r="AF371" s="412">
        <v>3504000</v>
      </c>
      <c r="AG371" s="29">
        <f t="shared" si="163"/>
        <v>3504000</v>
      </c>
      <c r="AH371" s="29">
        <f t="shared" si="164"/>
        <v>3504000</v>
      </c>
      <c r="AI371" s="109">
        <f t="shared" si="165"/>
        <v>1.593120512801487E-2</v>
      </c>
      <c r="AJ371" s="109">
        <f t="shared" si="166"/>
        <v>2.4574797339311939E-3</v>
      </c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</row>
    <row r="372" spans="1:78" ht="24.95" customHeight="1" outlineLevel="1" x14ac:dyDescent="0.25">
      <c r="A372" s="390">
        <v>42</v>
      </c>
      <c r="B372" s="390"/>
      <c r="C372" s="424" t="s">
        <v>1852</v>
      </c>
      <c r="D372" s="494">
        <v>44911</v>
      </c>
      <c r="E372" s="260" t="s">
        <v>698</v>
      </c>
      <c r="F372" s="260" t="s">
        <v>1664</v>
      </c>
      <c r="G372" s="360" t="s">
        <v>1260</v>
      </c>
      <c r="H372" s="391"/>
      <c r="I372" s="391"/>
      <c r="J372" s="674"/>
      <c r="K372" s="412">
        <v>1700000</v>
      </c>
      <c r="L372" s="490"/>
      <c r="M372" s="261"/>
      <c r="N372" s="261"/>
      <c r="O372" s="261"/>
      <c r="P372" s="262"/>
      <c r="Q372" s="262"/>
      <c r="R372" s="290"/>
      <c r="S372" s="67"/>
      <c r="T372" s="67"/>
      <c r="U372" s="29">
        <f t="shared" si="167"/>
        <v>0</v>
      </c>
      <c r="V372" s="28"/>
      <c r="W372" s="28"/>
      <c r="X372" s="28"/>
      <c r="Y372" s="29">
        <f t="shared" si="168"/>
        <v>0</v>
      </c>
      <c r="Z372" s="28"/>
      <c r="AA372" s="28"/>
      <c r="AB372" s="28"/>
      <c r="AC372" s="29">
        <f t="shared" si="169"/>
        <v>0</v>
      </c>
      <c r="AD372" s="28"/>
      <c r="AE372" s="28"/>
      <c r="AF372" s="412">
        <v>1700000</v>
      </c>
      <c r="AG372" s="29">
        <f t="shared" si="163"/>
        <v>1700000</v>
      </c>
      <c r="AH372" s="29">
        <f t="shared" si="164"/>
        <v>1700000</v>
      </c>
      <c r="AI372" s="109">
        <f t="shared" si="165"/>
        <v>7.7291805700985391E-3</v>
      </c>
      <c r="AJ372" s="109">
        <f t="shared" si="166"/>
        <v>1.1922704188593121E-3</v>
      </c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</row>
    <row r="373" spans="1:78" ht="24.95" customHeight="1" outlineLevel="1" x14ac:dyDescent="0.25">
      <c r="A373" s="390">
        <v>43</v>
      </c>
      <c r="B373" s="390"/>
      <c r="C373" s="424" t="s">
        <v>1853</v>
      </c>
      <c r="D373" s="494">
        <v>44911</v>
      </c>
      <c r="E373" s="260" t="s">
        <v>660</v>
      </c>
      <c r="F373" s="260" t="s">
        <v>1664</v>
      </c>
      <c r="G373" s="360" t="s">
        <v>1260</v>
      </c>
      <c r="H373" s="391"/>
      <c r="I373" s="391"/>
      <c r="J373" s="674"/>
      <c r="K373" s="412">
        <v>1725000</v>
      </c>
      <c r="L373" s="490"/>
      <c r="M373" s="261"/>
      <c r="N373" s="261"/>
      <c r="O373" s="261"/>
      <c r="P373" s="262"/>
      <c r="Q373" s="262"/>
      <c r="R373" s="290"/>
      <c r="S373" s="67"/>
      <c r="T373" s="67"/>
      <c r="U373" s="29">
        <f t="shared" si="167"/>
        <v>0</v>
      </c>
      <c r="V373" s="28"/>
      <c r="W373" s="28"/>
      <c r="X373" s="28"/>
      <c r="Y373" s="29">
        <f t="shared" si="168"/>
        <v>0</v>
      </c>
      <c r="Z373" s="28"/>
      <c r="AA373" s="28"/>
      <c r="AB373" s="28"/>
      <c r="AC373" s="29">
        <f t="shared" si="169"/>
        <v>0</v>
      </c>
      <c r="AD373" s="28"/>
      <c r="AE373" s="28"/>
      <c r="AF373" s="412">
        <v>1725000</v>
      </c>
      <c r="AG373" s="29">
        <f t="shared" si="163"/>
        <v>1725000</v>
      </c>
      <c r="AH373" s="29">
        <f t="shared" si="164"/>
        <v>1725000</v>
      </c>
      <c r="AI373" s="109">
        <f t="shared" si="165"/>
        <v>7.8428449902470474E-3</v>
      </c>
      <c r="AJ373" s="109">
        <f t="shared" si="166"/>
        <v>1.2098038073719492E-3</v>
      </c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</row>
    <row r="374" spans="1:78" ht="24.95" customHeight="1" outlineLevel="1" x14ac:dyDescent="0.25">
      <c r="A374" s="390">
        <v>44</v>
      </c>
      <c r="B374" s="390"/>
      <c r="C374" s="424" t="s">
        <v>1854</v>
      </c>
      <c r="D374" s="494">
        <v>44911</v>
      </c>
      <c r="E374" s="260" t="s">
        <v>681</v>
      </c>
      <c r="F374" s="260" t="s">
        <v>1664</v>
      </c>
      <c r="G374" s="360" t="s">
        <v>1260</v>
      </c>
      <c r="H374" s="391"/>
      <c r="I374" s="391"/>
      <c r="J374" s="674"/>
      <c r="K374" s="412">
        <v>5256000</v>
      </c>
      <c r="L374" s="490"/>
      <c r="M374" s="261"/>
      <c r="N374" s="261"/>
      <c r="O374" s="261"/>
      <c r="P374" s="262"/>
      <c r="Q374" s="262"/>
      <c r="R374" s="290"/>
      <c r="S374" s="67"/>
      <c r="T374" s="67"/>
      <c r="U374" s="29">
        <f t="shared" si="167"/>
        <v>0</v>
      </c>
      <c r="V374" s="28"/>
      <c r="W374" s="28"/>
      <c r="X374" s="28"/>
      <c r="Y374" s="29">
        <f t="shared" si="168"/>
        <v>0</v>
      </c>
      <c r="Z374" s="28"/>
      <c r="AA374" s="28"/>
      <c r="AB374" s="28"/>
      <c r="AC374" s="29">
        <f t="shared" si="169"/>
        <v>0</v>
      </c>
      <c r="AD374" s="28"/>
      <c r="AE374" s="28"/>
      <c r="AF374" s="412">
        <v>5256000</v>
      </c>
      <c r="AG374" s="29">
        <f t="shared" si="163"/>
        <v>5256000</v>
      </c>
      <c r="AH374" s="29">
        <f t="shared" si="164"/>
        <v>5256000</v>
      </c>
      <c r="AI374" s="109">
        <f t="shared" si="165"/>
        <v>2.3896807692022307E-2</v>
      </c>
      <c r="AJ374" s="109">
        <f t="shared" si="166"/>
        <v>3.6862196008967912E-3</v>
      </c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</row>
    <row r="375" spans="1:78" ht="24.95" customHeight="1" outlineLevel="1" x14ac:dyDescent="0.25">
      <c r="A375" s="390">
        <v>45</v>
      </c>
      <c r="B375" s="390"/>
      <c r="C375" s="424" t="s">
        <v>1855</v>
      </c>
      <c r="D375" s="494">
        <v>44911</v>
      </c>
      <c r="E375" s="260" t="s">
        <v>674</v>
      </c>
      <c r="F375" s="260" t="s">
        <v>1664</v>
      </c>
      <c r="G375" s="360" t="s">
        <v>1260</v>
      </c>
      <c r="H375" s="391"/>
      <c r="I375" s="391"/>
      <c r="J375" s="674"/>
      <c r="K375" s="412">
        <v>1752000</v>
      </c>
      <c r="L375" s="490"/>
      <c r="M375" s="261"/>
      <c r="N375" s="261"/>
      <c r="O375" s="261"/>
      <c r="P375" s="262"/>
      <c r="Q375" s="262"/>
      <c r="R375" s="290"/>
      <c r="S375" s="67"/>
      <c r="T375" s="67"/>
      <c r="U375" s="29">
        <f t="shared" si="167"/>
        <v>0</v>
      </c>
      <c r="V375" s="28"/>
      <c r="W375" s="28"/>
      <c r="X375" s="28"/>
      <c r="Y375" s="29">
        <f t="shared" si="168"/>
        <v>0</v>
      </c>
      <c r="Z375" s="28"/>
      <c r="AA375" s="28"/>
      <c r="AB375" s="28"/>
      <c r="AC375" s="29">
        <f t="shared" si="169"/>
        <v>0</v>
      </c>
      <c r="AD375" s="28"/>
      <c r="AE375" s="28"/>
      <c r="AF375" s="412">
        <v>1752000</v>
      </c>
      <c r="AG375" s="29">
        <f t="shared" si="163"/>
        <v>1752000</v>
      </c>
      <c r="AH375" s="29">
        <f t="shared" si="164"/>
        <v>1752000</v>
      </c>
      <c r="AI375" s="109">
        <f t="shared" si="165"/>
        <v>7.965602564007435E-3</v>
      </c>
      <c r="AJ375" s="109">
        <f t="shared" si="166"/>
        <v>1.2287398669655969E-3</v>
      </c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</row>
    <row r="376" spans="1:78" ht="24.95" customHeight="1" outlineLevel="1" x14ac:dyDescent="0.25">
      <c r="A376" s="390">
        <v>46</v>
      </c>
      <c r="B376" s="390"/>
      <c r="C376" s="424" t="s">
        <v>1856</v>
      </c>
      <c r="D376" s="494">
        <v>44911</v>
      </c>
      <c r="E376" s="260" t="s">
        <v>713</v>
      </c>
      <c r="F376" s="260" t="s">
        <v>1664</v>
      </c>
      <c r="G376" s="360" t="s">
        <v>1260</v>
      </c>
      <c r="H376" s="391"/>
      <c r="I376" s="391"/>
      <c r="J376" s="674"/>
      <c r="K376" s="412">
        <v>3504000</v>
      </c>
      <c r="L376" s="490"/>
      <c r="M376" s="261"/>
      <c r="N376" s="261"/>
      <c r="O376" s="261"/>
      <c r="P376" s="262"/>
      <c r="Q376" s="262"/>
      <c r="R376" s="290"/>
      <c r="S376" s="67"/>
      <c r="T376" s="67"/>
      <c r="U376" s="29">
        <f t="shared" si="167"/>
        <v>0</v>
      </c>
      <c r="V376" s="28"/>
      <c r="W376" s="28"/>
      <c r="X376" s="28"/>
      <c r="Y376" s="29">
        <f t="shared" si="168"/>
        <v>0</v>
      </c>
      <c r="Z376" s="28"/>
      <c r="AA376" s="28"/>
      <c r="AB376" s="28"/>
      <c r="AC376" s="29">
        <f t="shared" si="169"/>
        <v>0</v>
      </c>
      <c r="AD376" s="28"/>
      <c r="AE376" s="28"/>
      <c r="AF376" s="412">
        <v>3504000</v>
      </c>
      <c r="AG376" s="29">
        <f t="shared" si="163"/>
        <v>3504000</v>
      </c>
      <c r="AH376" s="29">
        <f t="shared" si="164"/>
        <v>3504000</v>
      </c>
      <c r="AI376" s="109">
        <f t="shared" si="165"/>
        <v>1.593120512801487E-2</v>
      </c>
      <c r="AJ376" s="109">
        <f t="shared" si="166"/>
        <v>2.4574797339311939E-3</v>
      </c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</row>
    <row r="377" spans="1:78" ht="24.95" customHeight="1" outlineLevel="1" x14ac:dyDescent="0.25">
      <c r="A377" s="390">
        <v>47</v>
      </c>
      <c r="B377" s="390"/>
      <c r="C377" s="424" t="s">
        <v>1857</v>
      </c>
      <c r="D377" s="494">
        <v>44911</v>
      </c>
      <c r="E377" s="260" t="s">
        <v>1858</v>
      </c>
      <c r="F377" s="260" t="s">
        <v>1664</v>
      </c>
      <c r="G377" s="360" t="s">
        <v>1260</v>
      </c>
      <c r="H377" s="391"/>
      <c r="I377" s="391"/>
      <c r="J377" s="674"/>
      <c r="K377" s="412">
        <v>1752000</v>
      </c>
      <c r="L377" s="490"/>
      <c r="M377" s="261"/>
      <c r="N377" s="261"/>
      <c r="O377" s="261"/>
      <c r="P377" s="262"/>
      <c r="Q377" s="262"/>
      <c r="R377" s="290"/>
      <c r="S377" s="67"/>
      <c r="T377" s="67"/>
      <c r="U377" s="29">
        <f t="shared" si="167"/>
        <v>0</v>
      </c>
      <c r="V377" s="28"/>
      <c r="W377" s="28"/>
      <c r="X377" s="28"/>
      <c r="Y377" s="29">
        <f t="shared" si="168"/>
        <v>0</v>
      </c>
      <c r="Z377" s="28"/>
      <c r="AA377" s="28"/>
      <c r="AB377" s="28"/>
      <c r="AC377" s="29">
        <f t="shared" si="169"/>
        <v>0</v>
      </c>
      <c r="AD377" s="28"/>
      <c r="AE377" s="28"/>
      <c r="AF377" s="412">
        <v>1752000</v>
      </c>
      <c r="AG377" s="29">
        <f t="shared" si="163"/>
        <v>1752000</v>
      </c>
      <c r="AH377" s="29">
        <f t="shared" si="164"/>
        <v>1752000</v>
      </c>
      <c r="AI377" s="109">
        <f t="shared" si="165"/>
        <v>7.965602564007435E-3</v>
      </c>
      <c r="AJ377" s="109">
        <f t="shared" si="166"/>
        <v>1.2287398669655969E-3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</row>
    <row r="378" spans="1:78" ht="24.95" customHeight="1" outlineLevel="1" x14ac:dyDescent="0.25">
      <c r="A378" s="390">
        <v>48</v>
      </c>
      <c r="B378" s="390"/>
      <c r="C378" s="518" t="s">
        <v>1859</v>
      </c>
      <c r="D378" s="494"/>
      <c r="E378" s="260" t="s">
        <v>701</v>
      </c>
      <c r="F378" s="260" t="s">
        <v>1664</v>
      </c>
      <c r="G378" s="360" t="s">
        <v>1260</v>
      </c>
      <c r="H378" s="391"/>
      <c r="I378" s="391"/>
      <c r="J378" s="674"/>
      <c r="K378" s="412">
        <v>5256000</v>
      </c>
      <c r="L378" s="490"/>
      <c r="M378" s="261"/>
      <c r="N378" s="261"/>
      <c r="O378" s="261"/>
      <c r="P378" s="262"/>
      <c r="Q378" s="262"/>
      <c r="R378" s="290"/>
      <c r="S378" s="67"/>
      <c r="T378" s="67"/>
      <c r="U378" s="29">
        <f t="shared" si="167"/>
        <v>0</v>
      </c>
      <c r="V378" s="28"/>
      <c r="W378" s="28"/>
      <c r="X378" s="28"/>
      <c r="Y378" s="29">
        <f t="shared" si="168"/>
        <v>0</v>
      </c>
      <c r="Z378" s="28"/>
      <c r="AA378" s="28"/>
      <c r="AB378" s="28"/>
      <c r="AC378" s="29">
        <f t="shared" si="169"/>
        <v>0</v>
      </c>
      <c r="AD378" s="28"/>
      <c r="AE378" s="28"/>
      <c r="AF378" s="412">
        <v>5256000</v>
      </c>
      <c r="AG378" s="29">
        <f t="shared" si="163"/>
        <v>5256000</v>
      </c>
      <c r="AH378" s="29">
        <f t="shared" si="164"/>
        <v>5256000</v>
      </c>
      <c r="AI378" s="109">
        <f t="shared" si="165"/>
        <v>2.3896807692022307E-2</v>
      </c>
      <c r="AJ378" s="109">
        <f t="shared" si="166"/>
        <v>3.6862196008967912E-3</v>
      </c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</row>
    <row r="379" spans="1:78" ht="24.95" customHeight="1" outlineLevel="1" x14ac:dyDescent="0.25">
      <c r="A379" s="390">
        <v>49</v>
      </c>
      <c r="B379" s="390"/>
      <c r="C379" s="424" t="s">
        <v>1860</v>
      </c>
      <c r="D379" s="494">
        <v>44911</v>
      </c>
      <c r="E379" s="260" t="s">
        <v>1861</v>
      </c>
      <c r="F379" s="260" t="s">
        <v>1664</v>
      </c>
      <c r="G379" s="360" t="s">
        <v>1260</v>
      </c>
      <c r="H379" s="391"/>
      <c r="I379" s="391"/>
      <c r="J379" s="674"/>
      <c r="K379" s="412">
        <v>1752000</v>
      </c>
      <c r="L379" s="490"/>
      <c r="M379" s="261"/>
      <c r="N379" s="261"/>
      <c r="O379" s="261"/>
      <c r="P379" s="262"/>
      <c r="Q379" s="262"/>
      <c r="R379" s="290"/>
      <c r="S379" s="67"/>
      <c r="T379" s="67"/>
      <c r="U379" s="29">
        <f t="shared" si="167"/>
        <v>0</v>
      </c>
      <c r="V379" s="28"/>
      <c r="W379" s="28"/>
      <c r="X379" s="28"/>
      <c r="Y379" s="29">
        <f t="shared" si="168"/>
        <v>0</v>
      </c>
      <c r="Z379" s="28"/>
      <c r="AA379" s="28"/>
      <c r="AB379" s="28"/>
      <c r="AC379" s="29">
        <f t="shared" si="169"/>
        <v>0</v>
      </c>
      <c r="AD379" s="28"/>
      <c r="AE379" s="28"/>
      <c r="AF379" s="412">
        <v>1752000</v>
      </c>
      <c r="AG379" s="29">
        <f t="shared" si="163"/>
        <v>1752000</v>
      </c>
      <c r="AH379" s="29">
        <f t="shared" si="164"/>
        <v>1752000</v>
      </c>
      <c r="AI379" s="109">
        <f t="shared" si="165"/>
        <v>7.965602564007435E-3</v>
      </c>
      <c r="AJ379" s="109">
        <f t="shared" si="166"/>
        <v>1.2287398669655969E-3</v>
      </c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</row>
    <row r="380" spans="1:78" ht="24.95" customHeight="1" outlineLevel="1" x14ac:dyDescent="0.25">
      <c r="A380" s="390">
        <v>50</v>
      </c>
      <c r="B380" s="390"/>
      <c r="C380" s="424" t="s">
        <v>1862</v>
      </c>
      <c r="D380" s="494">
        <v>44911</v>
      </c>
      <c r="E380" s="260" t="s">
        <v>668</v>
      </c>
      <c r="F380" s="260" t="s">
        <v>1664</v>
      </c>
      <c r="G380" s="360" t="s">
        <v>1260</v>
      </c>
      <c r="H380" s="391"/>
      <c r="I380" s="391"/>
      <c r="J380" s="674"/>
      <c r="K380" s="412">
        <v>7010000</v>
      </c>
      <c r="L380" s="490"/>
      <c r="M380" s="261"/>
      <c r="N380" s="261"/>
      <c r="O380" s="261"/>
      <c r="P380" s="262"/>
      <c r="Q380" s="262"/>
      <c r="R380" s="290"/>
      <c r="S380" s="67"/>
      <c r="T380" s="67"/>
      <c r="U380" s="29">
        <f t="shared" si="167"/>
        <v>0</v>
      </c>
      <c r="V380" s="28"/>
      <c r="W380" s="28"/>
      <c r="X380" s="28"/>
      <c r="Y380" s="29">
        <f t="shared" si="168"/>
        <v>0</v>
      </c>
      <c r="Z380" s="28"/>
      <c r="AA380" s="28"/>
      <c r="AB380" s="28"/>
      <c r="AC380" s="29">
        <f t="shared" si="169"/>
        <v>0</v>
      </c>
      <c r="AD380" s="28"/>
      <c r="AE380" s="28"/>
      <c r="AF380" s="412">
        <v>7010000</v>
      </c>
      <c r="AG380" s="29">
        <f t="shared" si="163"/>
        <v>7010000</v>
      </c>
      <c r="AH380" s="29">
        <f t="shared" si="164"/>
        <v>7010000</v>
      </c>
      <c r="AI380" s="109">
        <f t="shared" si="165"/>
        <v>3.1871503409641622E-2</v>
      </c>
      <c r="AJ380" s="109">
        <f t="shared" si="166"/>
        <v>4.916362138943399E-3</v>
      </c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</row>
    <row r="381" spans="1:78" ht="24.95" customHeight="1" outlineLevel="1" x14ac:dyDescent="0.25">
      <c r="A381" s="390">
        <v>51</v>
      </c>
      <c r="B381" s="390"/>
      <c r="C381" s="424" t="s">
        <v>1863</v>
      </c>
      <c r="D381" s="494">
        <v>44911</v>
      </c>
      <c r="E381" s="260" t="s">
        <v>676</v>
      </c>
      <c r="F381" s="260" t="s">
        <v>1664</v>
      </c>
      <c r="G381" s="360" t="s">
        <v>1260</v>
      </c>
      <c r="H381" s="391"/>
      <c r="I381" s="391"/>
      <c r="J381" s="674"/>
      <c r="K381" s="412">
        <v>1700000</v>
      </c>
      <c r="L381" s="490"/>
      <c r="M381" s="261"/>
      <c r="N381" s="261"/>
      <c r="O381" s="261"/>
      <c r="P381" s="262"/>
      <c r="Q381" s="262"/>
      <c r="R381" s="290"/>
      <c r="S381" s="67"/>
      <c r="T381" s="67"/>
      <c r="U381" s="29">
        <f t="shared" si="167"/>
        <v>0</v>
      </c>
      <c r="V381" s="28"/>
      <c r="W381" s="28"/>
      <c r="X381" s="28"/>
      <c r="Y381" s="29">
        <f t="shared" si="168"/>
        <v>0</v>
      </c>
      <c r="Z381" s="28"/>
      <c r="AA381" s="28"/>
      <c r="AB381" s="28"/>
      <c r="AC381" s="29">
        <f t="shared" si="169"/>
        <v>0</v>
      </c>
      <c r="AD381" s="28"/>
      <c r="AE381" s="28"/>
      <c r="AF381" s="412">
        <v>1700000</v>
      </c>
      <c r="AG381" s="29">
        <f t="shared" si="163"/>
        <v>1700000</v>
      </c>
      <c r="AH381" s="29">
        <f t="shared" si="164"/>
        <v>1700000</v>
      </c>
      <c r="AI381" s="109">
        <f t="shared" si="165"/>
        <v>7.7291805700985391E-3</v>
      </c>
      <c r="AJ381" s="109">
        <f t="shared" si="166"/>
        <v>1.1922704188593121E-3</v>
      </c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</row>
    <row r="382" spans="1:78" ht="24.95" customHeight="1" outlineLevel="1" x14ac:dyDescent="0.25">
      <c r="A382" s="390">
        <v>52</v>
      </c>
      <c r="B382" s="390"/>
      <c r="C382" s="424" t="s">
        <v>1864</v>
      </c>
      <c r="D382" s="494">
        <v>44911</v>
      </c>
      <c r="E382" s="260" t="s">
        <v>727</v>
      </c>
      <c r="F382" s="260" t="s">
        <v>1664</v>
      </c>
      <c r="G382" s="360" t="s">
        <v>1260</v>
      </c>
      <c r="H382" s="391"/>
      <c r="I382" s="391"/>
      <c r="J382" s="702"/>
      <c r="K382" s="412">
        <v>1700000</v>
      </c>
      <c r="L382" s="260"/>
      <c r="M382" s="261"/>
      <c r="N382" s="261"/>
      <c r="O382" s="261"/>
      <c r="P382" s="262"/>
      <c r="Q382" s="262"/>
      <c r="R382" s="290"/>
      <c r="S382" s="67"/>
      <c r="T382" s="67"/>
      <c r="U382" s="29">
        <f t="shared" si="167"/>
        <v>0</v>
      </c>
      <c r="V382" s="28"/>
      <c r="W382" s="28"/>
      <c r="X382" s="28"/>
      <c r="Y382" s="29">
        <f t="shared" si="168"/>
        <v>0</v>
      </c>
      <c r="Z382" s="28"/>
      <c r="AA382" s="28"/>
      <c r="AB382" s="28"/>
      <c r="AC382" s="29">
        <f t="shared" si="169"/>
        <v>0</v>
      </c>
      <c r="AD382" s="28"/>
      <c r="AE382" s="28"/>
      <c r="AF382" s="412">
        <v>1700000</v>
      </c>
      <c r="AG382" s="29">
        <f t="shared" si="163"/>
        <v>1700000</v>
      </c>
      <c r="AH382" s="29">
        <f t="shared" si="164"/>
        <v>1700000</v>
      </c>
      <c r="AI382" s="109">
        <f t="shared" si="165"/>
        <v>7.7291805700985391E-3</v>
      </c>
      <c r="AJ382" s="109">
        <f t="shared" si="166"/>
        <v>1.1922704188593121E-3</v>
      </c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</row>
    <row r="383" spans="1:78" s="233" customFormat="1" x14ac:dyDescent="0.25">
      <c r="A383" s="669" t="s">
        <v>75</v>
      </c>
      <c r="B383" s="579"/>
      <c r="C383" s="579"/>
      <c r="D383" s="579"/>
      <c r="E383" s="579"/>
      <c r="F383" s="579"/>
      <c r="G383" s="579"/>
      <c r="H383" s="579"/>
      <c r="I383" s="670"/>
      <c r="J383" s="231">
        <f>+J330</f>
        <v>219945696</v>
      </c>
      <c r="K383" s="231">
        <f>SUM(K331:K382)</f>
        <v>217528314</v>
      </c>
      <c r="L383" s="530"/>
      <c r="M383" s="231"/>
      <c r="N383" s="231"/>
      <c r="O383" s="231"/>
      <c r="P383" s="249"/>
      <c r="Q383" s="539"/>
      <c r="R383" s="222">
        <f>+R331+R332</f>
        <v>3099174</v>
      </c>
      <c r="S383" s="222">
        <f t="shared" ref="S383:AB383" si="170">+S331+S332</f>
        <v>3139327</v>
      </c>
      <c r="T383" s="222">
        <f t="shared" si="170"/>
        <v>6740399</v>
      </c>
      <c r="U383" s="231">
        <f>SUM(U331:U382)</f>
        <v>12978900</v>
      </c>
      <c r="V383" s="222">
        <f t="shared" si="170"/>
        <v>3453977</v>
      </c>
      <c r="W383" s="222">
        <f t="shared" si="170"/>
        <v>4470852</v>
      </c>
      <c r="X383" s="222">
        <f t="shared" si="170"/>
        <v>3593204</v>
      </c>
      <c r="Y383" s="231">
        <f>SUM(Y331:Y382)</f>
        <v>11518033</v>
      </c>
      <c r="Z383" s="222">
        <f t="shared" si="170"/>
        <v>1769870</v>
      </c>
      <c r="AA383" s="222">
        <f t="shared" si="170"/>
        <v>8157510</v>
      </c>
      <c r="AB383" s="222">
        <f t="shared" si="170"/>
        <v>5549728</v>
      </c>
      <c r="AC383" s="231">
        <f>SUM(AC331:AC382)</f>
        <v>15477108</v>
      </c>
      <c r="AD383" s="231">
        <f>SUM(AD331:AD382)</f>
        <v>5869710</v>
      </c>
      <c r="AE383" s="231">
        <f>SUM(AE331:AE382)</f>
        <v>3766411</v>
      </c>
      <c r="AF383" s="231">
        <f>SUM(AF331:AF382)</f>
        <v>167918152</v>
      </c>
      <c r="AG383" s="231">
        <f t="shared" ref="AG383:AH383" si="171">SUM(AG331:AG382)</f>
        <v>177554273</v>
      </c>
      <c r="AH383" s="231">
        <f t="shared" si="171"/>
        <v>217528314</v>
      </c>
      <c r="AI383" s="230">
        <f>IF(ISERROR(AH383/J383),0,AH383/J383)</f>
        <v>0.98900918706770236</v>
      </c>
      <c r="AJ383" s="230">
        <f>IF(ISERROR(AH383/$AH$389),0,AH383/$AH$389)</f>
        <v>0.15256033767443528</v>
      </c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232"/>
      <c r="BB383" s="232"/>
      <c r="BC383" s="232"/>
      <c r="BD383" s="232"/>
      <c r="BE383" s="232"/>
      <c r="BF383" s="232"/>
      <c r="BG383" s="232"/>
      <c r="BH383" s="232"/>
      <c r="BI383" s="232"/>
      <c r="BJ383" s="232"/>
      <c r="BK383" s="232"/>
      <c r="BL383" s="232"/>
      <c r="BM383" s="232"/>
      <c r="BN383" s="232"/>
      <c r="BO383" s="232"/>
      <c r="BP383" s="232"/>
      <c r="BQ383" s="232"/>
      <c r="BR383" s="232"/>
      <c r="BS383" s="232"/>
      <c r="BT383" s="232"/>
      <c r="BU383" s="232"/>
      <c r="BV383" s="232"/>
      <c r="BW383" s="232"/>
      <c r="BX383" s="232"/>
      <c r="BY383" s="232"/>
      <c r="BZ383" s="232"/>
    </row>
    <row r="384" spans="1:78" x14ac:dyDescent="0.25">
      <c r="A384" s="620" t="s">
        <v>76</v>
      </c>
      <c r="B384" s="621"/>
      <c r="C384" s="621"/>
      <c r="D384" s="621"/>
      <c r="E384" s="622"/>
      <c r="F384" s="16"/>
      <c r="G384" s="5"/>
      <c r="H384" s="17"/>
      <c r="I384" s="17"/>
      <c r="J384" s="628">
        <v>448034170</v>
      </c>
      <c r="K384" s="7"/>
      <c r="L384" s="18"/>
      <c r="M384" s="263"/>
      <c r="N384" s="263"/>
      <c r="O384" s="263"/>
      <c r="P384" s="151"/>
      <c r="Q384" s="264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7"/>
      <c r="AC384" s="7"/>
      <c r="AD384" s="7"/>
      <c r="AE384" s="7"/>
      <c r="AF384" s="7"/>
      <c r="AG384" s="7"/>
      <c r="AH384" s="7"/>
      <c r="AI384" s="108"/>
      <c r="AJ384" s="108"/>
    </row>
    <row r="385" spans="1:78" ht="24.95" customHeight="1" outlineLevel="1" x14ac:dyDescent="0.25">
      <c r="A385" s="272">
        <v>1</v>
      </c>
      <c r="B385" s="272"/>
      <c r="C385" s="291"/>
      <c r="D385" s="292"/>
      <c r="E385" s="293"/>
      <c r="F385" s="291"/>
      <c r="G385" s="291"/>
      <c r="H385" s="292"/>
      <c r="I385" s="292"/>
      <c r="J385" s="629"/>
      <c r="K385" s="79">
        <f>77566192+249365250</f>
        <v>326931442</v>
      </c>
      <c r="L385" s="289" t="s">
        <v>1319</v>
      </c>
      <c r="M385" s="67"/>
      <c r="N385" s="67"/>
      <c r="O385" s="67"/>
      <c r="P385" s="74"/>
      <c r="Q385" s="74"/>
      <c r="R385" s="67">
        <f>8142281+31429606</f>
        <v>39571887</v>
      </c>
      <c r="S385" s="67">
        <f>4653599+16923634</f>
        <v>21577233</v>
      </c>
      <c r="T385" s="67">
        <f>3714337+16923634</f>
        <v>20637971</v>
      </c>
      <c r="U385" s="7">
        <f>SUM(R385:T385)</f>
        <v>81787091</v>
      </c>
      <c r="V385" s="67">
        <f>3714337+19945712</f>
        <v>23660049</v>
      </c>
      <c r="W385" s="67">
        <f>3714337+22967789</f>
        <v>26682126</v>
      </c>
      <c r="X385" s="67">
        <f>5373700+19703945</f>
        <v>25077645</v>
      </c>
      <c r="Y385" s="7">
        <f>SUM(V385:X385)</f>
        <v>75419820</v>
      </c>
      <c r="Z385" s="67">
        <f>5636735+23810368</f>
        <v>29447103</v>
      </c>
      <c r="AA385" s="67">
        <f>3613326+18943594</f>
        <v>22556920</v>
      </c>
      <c r="AB385" s="95">
        <f>13300146+18948933</f>
        <v>32249079</v>
      </c>
      <c r="AC385" s="29">
        <f>SUM(Z385:AB385)</f>
        <v>84253102</v>
      </c>
      <c r="AD385" s="28">
        <f>8131905+17661024</f>
        <v>25792929</v>
      </c>
      <c r="AE385" s="28">
        <f>8100463+20226164</f>
        <v>28326627</v>
      </c>
      <c r="AF385" s="28">
        <f>9471026+21880847</f>
        <v>31351873</v>
      </c>
      <c r="AG385" s="29">
        <f>SUM(AD385:AF385)</f>
        <v>85471429</v>
      </c>
      <c r="AH385" s="29">
        <f t="shared" ref="AH385:AH386" si="172">SUM(U385,Y385,AC385,AG385)</f>
        <v>326931442</v>
      </c>
      <c r="AI385" s="109">
        <f>IF(ISERROR(AH385/J384),0,AH385/J384)</f>
        <v>0.72970202696816633</v>
      </c>
      <c r="AJ385" s="109">
        <f>IF(ISERROR(AH385/$AH$389),"-",AH385/$AH$389)</f>
        <v>0.22928863958330525</v>
      </c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</row>
    <row r="386" spans="1:78" ht="24.95" customHeight="1" outlineLevel="1" x14ac:dyDescent="0.25">
      <c r="A386" s="23">
        <v>2</v>
      </c>
      <c r="B386" s="23"/>
      <c r="C386" s="145"/>
      <c r="D386" s="33"/>
      <c r="E386" s="75"/>
      <c r="F386" s="145"/>
      <c r="G386" s="145"/>
      <c r="H386" s="33"/>
      <c r="I386" s="33"/>
      <c r="J386" s="678"/>
      <c r="K386" s="79">
        <f>59205923+2350000</f>
        <v>61555923</v>
      </c>
      <c r="L386" s="289" t="s">
        <v>126</v>
      </c>
      <c r="M386" s="67"/>
      <c r="N386" s="67"/>
      <c r="O386" s="67"/>
      <c r="P386" s="74"/>
      <c r="Q386" s="74"/>
      <c r="R386" s="67">
        <v>538537</v>
      </c>
      <c r="S386" s="67">
        <v>597732</v>
      </c>
      <c r="T386" s="67">
        <v>554786</v>
      </c>
      <c r="U386" s="7">
        <f t="shared" ref="U386:U387" si="173">SUM(R386:T386)</f>
        <v>1691055</v>
      </c>
      <c r="V386" s="67">
        <f>609255</f>
        <v>609255</v>
      </c>
      <c r="W386" s="67">
        <f>729449</f>
        <v>729449</v>
      </c>
      <c r="X386" s="67">
        <v>568029</v>
      </c>
      <c r="Y386" s="7">
        <f>SUM(V386:X386)</f>
        <v>1906733</v>
      </c>
      <c r="Z386" s="67">
        <f>575079</f>
        <v>575079</v>
      </c>
      <c r="AA386" s="67">
        <f>143772</f>
        <v>143772</v>
      </c>
      <c r="AB386" s="95"/>
      <c r="AC386" s="29">
        <f t="shared" ref="AC386:AC387" si="174">SUM(Z386:AB386)</f>
        <v>718851</v>
      </c>
      <c r="AD386" s="28">
        <f>569294</f>
        <v>569294</v>
      </c>
      <c r="AE386" s="28">
        <v>17656352</v>
      </c>
      <c r="AF386" s="28">
        <f>26046257+2309370</f>
        <v>28355627</v>
      </c>
      <c r="AG386" s="29">
        <f t="shared" ref="AG386" si="175">SUM(AD386:AF386)</f>
        <v>46581273</v>
      </c>
      <c r="AH386" s="29">
        <f t="shared" si="172"/>
        <v>50897912</v>
      </c>
      <c r="AI386" s="109">
        <f>IF(ISERROR(AH386/J384),0,AH386/J384)</f>
        <v>0.11360274596912999</v>
      </c>
      <c r="AJ386" s="109">
        <f>IF(ISERROR(AH386/$AH$389),"-",AH386/$AH$389)</f>
        <v>3.5696514623120242E-2</v>
      </c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</row>
    <row r="387" spans="1:78" ht="24.95" customHeight="1" outlineLevel="1" x14ac:dyDescent="0.25">
      <c r="A387" s="23">
        <v>3</v>
      </c>
      <c r="B387" s="23"/>
      <c r="C387" s="286" t="s">
        <v>1865</v>
      </c>
      <c r="D387" s="33"/>
      <c r="E387" s="260" t="s">
        <v>1866</v>
      </c>
      <c r="F387" s="260" t="s">
        <v>1664</v>
      </c>
      <c r="G387" s="360" t="s">
        <v>1260</v>
      </c>
      <c r="H387" s="33"/>
      <c r="I387" s="33"/>
      <c r="J387" s="679"/>
      <c r="K387" s="79">
        <v>41040000</v>
      </c>
      <c r="L387" s="289" t="s">
        <v>81</v>
      </c>
      <c r="M387" s="67"/>
      <c r="N387" s="67"/>
      <c r="O387" s="67"/>
      <c r="P387" s="74"/>
      <c r="Q387" s="74"/>
      <c r="R387" s="67"/>
      <c r="S387" s="67"/>
      <c r="T387" s="67"/>
      <c r="U387" s="7">
        <f t="shared" si="173"/>
        <v>0</v>
      </c>
      <c r="V387" s="67"/>
      <c r="W387" s="67"/>
      <c r="X387" s="67"/>
      <c r="Y387" s="7">
        <f>SUM(V387:X387)</f>
        <v>0</v>
      </c>
      <c r="Z387" s="67"/>
      <c r="AA387" s="67"/>
      <c r="AB387" s="95"/>
      <c r="AC387" s="29">
        <f t="shared" si="174"/>
        <v>0</v>
      </c>
      <c r="AD387" s="28"/>
      <c r="AE387" s="28"/>
      <c r="AF387" s="28">
        <v>41040000</v>
      </c>
      <c r="AG387" s="29">
        <f t="shared" ref="AG387" si="176">SUM(AD387:AF387)</f>
        <v>41040000</v>
      </c>
      <c r="AH387" s="29">
        <f t="shared" ref="AH387" si="177">SUM(U387,Y387,AC387,AG387)</f>
        <v>41040000</v>
      </c>
      <c r="AI387" s="109">
        <f>IF(ISERROR(AH387/J385),0,AH387/J385)</f>
        <v>0</v>
      </c>
      <c r="AJ387" s="109">
        <f>IF(ISERROR(AH387/$AH$389),"-",AH387/$AH$389)</f>
        <v>2.8782810582344807E-2</v>
      </c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</row>
    <row r="388" spans="1:78" s="233" customFormat="1" x14ac:dyDescent="0.25">
      <c r="A388" s="669" t="s">
        <v>82</v>
      </c>
      <c r="B388" s="579"/>
      <c r="C388" s="579"/>
      <c r="D388" s="579"/>
      <c r="E388" s="579"/>
      <c r="F388" s="579"/>
      <c r="G388" s="579"/>
      <c r="H388" s="579"/>
      <c r="I388" s="670"/>
      <c r="J388" s="222">
        <f>+J384</f>
        <v>448034170</v>
      </c>
      <c r="K388" s="222">
        <f>SUM(K385:K387)</f>
        <v>429527365</v>
      </c>
      <c r="L388" s="528"/>
      <c r="M388" s="231">
        <f>SUM(M385:M386)</f>
        <v>0</v>
      </c>
      <c r="N388" s="231">
        <f>SUM(N385:N386)</f>
        <v>0</v>
      </c>
      <c r="O388" s="231">
        <f>SUM(O385:O386)</f>
        <v>0</v>
      </c>
      <c r="P388" s="249"/>
      <c r="Q388" s="539"/>
      <c r="R388" s="231">
        <f t="shared" ref="R388:AB388" si="178">SUM(R385:R386)</f>
        <v>40110424</v>
      </c>
      <c r="S388" s="231">
        <f t="shared" si="178"/>
        <v>22174965</v>
      </c>
      <c r="T388" s="231">
        <f t="shared" si="178"/>
        <v>21192757</v>
      </c>
      <c r="U388" s="231">
        <f>SUM(U385:U387)</f>
        <v>83478146</v>
      </c>
      <c r="V388" s="231">
        <f>SUM(V385:V386)</f>
        <v>24269304</v>
      </c>
      <c r="W388" s="231">
        <f>SUM(W385:W386)</f>
        <v>27411575</v>
      </c>
      <c r="X388" s="231">
        <f>SUM(X385:X386)</f>
        <v>25645674</v>
      </c>
      <c r="Y388" s="231">
        <f>SUM(Y385:Y387)</f>
        <v>77326553</v>
      </c>
      <c r="Z388" s="231">
        <f t="shared" si="178"/>
        <v>30022182</v>
      </c>
      <c r="AA388" s="231">
        <f t="shared" si="178"/>
        <v>22700692</v>
      </c>
      <c r="AB388" s="222">
        <f t="shared" si="178"/>
        <v>32249079</v>
      </c>
      <c r="AC388" s="222">
        <f t="shared" ref="AC388:AH388" si="179">SUM(AC385:AC387)</f>
        <v>84971953</v>
      </c>
      <c r="AD388" s="222">
        <f t="shared" si="179"/>
        <v>26362223</v>
      </c>
      <c r="AE388" s="222">
        <f t="shared" si="179"/>
        <v>45982979</v>
      </c>
      <c r="AF388" s="222">
        <f t="shared" si="179"/>
        <v>100747500</v>
      </c>
      <c r="AG388" s="222">
        <f t="shared" si="179"/>
        <v>173092702</v>
      </c>
      <c r="AH388" s="222">
        <f t="shared" si="179"/>
        <v>418869354</v>
      </c>
      <c r="AI388" s="230">
        <f>IF(ISERROR(AH388/J388),0,AH388/J388)</f>
        <v>0.93490492923787483</v>
      </c>
      <c r="AJ388" s="230">
        <f>IF(ISERROR(AH388/$AH$389),0,AH388/$AH$389)</f>
        <v>0.29376796478877032</v>
      </c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232"/>
      <c r="BB388" s="232"/>
      <c r="BC388" s="232"/>
      <c r="BD388" s="232"/>
      <c r="BE388" s="232"/>
      <c r="BF388" s="232"/>
      <c r="BG388" s="232"/>
      <c r="BH388" s="232"/>
      <c r="BI388" s="232"/>
      <c r="BJ388" s="232"/>
      <c r="BK388" s="232"/>
      <c r="BL388" s="232"/>
      <c r="BM388" s="232"/>
      <c r="BN388" s="232"/>
      <c r="BO388" s="232"/>
      <c r="BP388" s="232"/>
      <c r="BQ388" s="232"/>
      <c r="BR388" s="232"/>
      <c r="BS388" s="232"/>
      <c r="BT388" s="232"/>
      <c r="BU388" s="232"/>
      <c r="BV388" s="232"/>
      <c r="BW388" s="232"/>
      <c r="BX388" s="232"/>
      <c r="BY388" s="232"/>
      <c r="BZ388" s="232"/>
    </row>
    <row r="389" spans="1:78" s="62" customFormat="1" x14ac:dyDescent="0.25">
      <c r="A389" s="568" t="s">
        <v>1867</v>
      </c>
      <c r="B389" s="569"/>
      <c r="C389" s="569"/>
      <c r="D389" s="569"/>
      <c r="E389" s="569"/>
      <c r="F389" s="569"/>
      <c r="G389" s="569"/>
      <c r="H389" s="569"/>
      <c r="I389" s="570"/>
      <c r="J389" s="225">
        <f>SUM(J15,J24,J37,J56,J127,J90,J161,J198,J234,J268,J277,J283,J298,J304,J329,J383,J388)</f>
        <v>1481343000</v>
      </c>
      <c r="K389" s="225">
        <f>SUM(K15,K24,K37,K56,K127,K90,K161,K198,K234,K268,K277,K283,K298,K304,K329,K383,K388)</f>
        <v>1443106275</v>
      </c>
      <c r="L389" s="225"/>
      <c r="M389" s="225">
        <f t="shared" ref="M389:AH389" si="180">SUM(M15,M24,M37,M56,M127,M90,M161,M198,M234,M268,M277,M283,M298,M304,M329,M383,M388)</f>
        <v>0</v>
      </c>
      <c r="N389" s="225">
        <f t="shared" si="180"/>
        <v>0</v>
      </c>
      <c r="O389" s="225">
        <f t="shared" si="180"/>
        <v>0</v>
      </c>
      <c r="P389" s="225">
        <f t="shared" si="180"/>
        <v>0</v>
      </c>
      <c r="Q389" s="225">
        <f t="shared" si="180"/>
        <v>0</v>
      </c>
      <c r="R389" s="225">
        <f t="shared" si="180"/>
        <v>61383012</v>
      </c>
      <c r="S389" s="225">
        <f t="shared" si="180"/>
        <v>39863302</v>
      </c>
      <c r="T389" s="225">
        <f t="shared" si="180"/>
        <v>47409901</v>
      </c>
      <c r="U389" s="225">
        <f t="shared" si="180"/>
        <v>150078736</v>
      </c>
      <c r="V389" s="225">
        <f t="shared" si="180"/>
        <v>49361902</v>
      </c>
      <c r="W389" s="225">
        <f t="shared" si="180"/>
        <v>58311742</v>
      </c>
      <c r="X389" s="225">
        <f t="shared" si="180"/>
        <v>50661294</v>
      </c>
      <c r="Y389" s="225">
        <f t="shared" si="180"/>
        <v>162364222</v>
      </c>
      <c r="Z389" s="225">
        <f t="shared" si="180"/>
        <v>53357872</v>
      </c>
      <c r="AA389" s="225">
        <f t="shared" si="180"/>
        <v>56012871</v>
      </c>
      <c r="AB389" s="225">
        <f t="shared" si="180"/>
        <v>63251146</v>
      </c>
      <c r="AC389" s="225">
        <f t="shared" si="180"/>
        <v>178502477</v>
      </c>
      <c r="AD389" s="225">
        <f t="shared" si="180"/>
        <v>62270458</v>
      </c>
      <c r="AE389" s="225">
        <f t="shared" si="180"/>
        <v>198973783</v>
      </c>
      <c r="AF389" s="225">
        <f t="shared" si="180"/>
        <v>674021350</v>
      </c>
      <c r="AG389" s="225">
        <f t="shared" si="180"/>
        <v>935265591</v>
      </c>
      <c r="AH389" s="225">
        <f t="shared" si="180"/>
        <v>1425851026</v>
      </c>
      <c r="AI389" s="229">
        <f>IF(ISERROR(AH389/J389),0,AH389/J389)</f>
        <v>0.96253941592190329</v>
      </c>
      <c r="AJ389" s="229">
        <f>IF(ISERROR(AH389/$AH$389),0,AH389/$AH$389)</f>
        <v>1</v>
      </c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</row>
    <row r="390" spans="1:78" x14ac:dyDescent="0.25">
      <c r="J390" s="41"/>
      <c r="R390" s="41"/>
      <c r="S390" s="41"/>
      <c r="T390" s="41"/>
      <c r="V390" s="41"/>
      <c r="W390" s="41"/>
      <c r="X390" s="41"/>
      <c r="Z390" s="41"/>
      <c r="AA390" s="41"/>
      <c r="AB390" s="41"/>
      <c r="AD390" s="41"/>
      <c r="AE390" s="41"/>
      <c r="AF390" s="4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</row>
    <row r="391" spans="1:78" ht="15" x14ac:dyDescent="0.25">
      <c r="J391" s="41"/>
      <c r="N391" s="41"/>
      <c r="R391" s="41"/>
      <c r="S391" s="41"/>
      <c r="T391" s="159"/>
      <c r="V391" s="41"/>
      <c r="W391" s="41"/>
      <c r="X391" s="41"/>
      <c r="Z391" s="41"/>
      <c r="AA391" s="41"/>
      <c r="AB391" s="41"/>
      <c r="AD391" s="41"/>
      <c r="AE391" s="41"/>
      <c r="AF391" s="4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</row>
    <row r="392" spans="1:78" ht="15" x14ac:dyDescent="0.25">
      <c r="J392" s="41"/>
      <c r="N392" s="41"/>
      <c r="R392" s="41"/>
      <c r="S392" s="41"/>
      <c r="T392" s="159"/>
      <c r="V392" s="41"/>
      <c r="W392" s="41"/>
      <c r="X392" s="41"/>
      <c r="Z392" s="41"/>
      <c r="AA392" s="41"/>
      <c r="AB392" s="41"/>
      <c r="AD392" s="41"/>
      <c r="AE392" s="41"/>
      <c r="AF392" s="41"/>
    </row>
    <row r="393" spans="1:78" x14ac:dyDescent="0.25">
      <c r="J393" s="41"/>
      <c r="N393" s="41"/>
      <c r="R393" s="41"/>
      <c r="S393" s="41"/>
      <c r="T393" s="41"/>
      <c r="V393" s="41"/>
      <c r="W393" s="41"/>
      <c r="X393" s="41"/>
      <c r="Z393" s="41"/>
      <c r="AA393" s="41"/>
      <c r="AB393" s="41"/>
      <c r="AD393" s="41"/>
      <c r="AE393" s="41"/>
      <c r="AF393" s="4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</row>
    <row r="394" spans="1:78" ht="15" x14ac:dyDescent="0.25">
      <c r="N394" s="12"/>
      <c r="R394" s="41"/>
      <c r="S394" s="41"/>
      <c r="T394" s="159"/>
      <c r="V394" s="41"/>
      <c r="W394" s="41"/>
      <c r="X394" s="41"/>
      <c r="Z394" s="41"/>
      <c r="AA394" s="41"/>
      <c r="AB394" s="41"/>
      <c r="AD394" s="41"/>
      <c r="AE394" s="41"/>
      <c r="AF394" s="41"/>
    </row>
    <row r="395" spans="1:78" x14ac:dyDescent="0.25">
      <c r="N395" s="12"/>
      <c r="R395" s="41"/>
      <c r="S395" s="41"/>
      <c r="T395" s="41"/>
      <c r="V395" s="41"/>
      <c r="W395" s="41"/>
      <c r="X395" s="41"/>
      <c r="Z395" s="41"/>
      <c r="AA395" s="41"/>
      <c r="AB395" s="41"/>
      <c r="AD395" s="41"/>
      <c r="AE395" s="41"/>
      <c r="AF395" s="41"/>
      <c r="AG395" s="14"/>
      <c r="AH395" s="14"/>
      <c r="AI395" s="14"/>
      <c r="AJ395" s="14"/>
    </row>
    <row r="396" spans="1:78" x14ac:dyDescent="0.25">
      <c r="N396" s="12"/>
      <c r="R396" s="41"/>
      <c r="S396" s="41"/>
      <c r="T396" s="41"/>
      <c r="V396" s="41"/>
      <c r="W396" s="41"/>
      <c r="X396" s="41"/>
      <c r="Z396" s="41"/>
      <c r="AA396" s="41"/>
      <c r="AB396" s="41"/>
      <c r="AD396" s="41"/>
      <c r="AE396" s="41"/>
      <c r="AF396" s="41"/>
      <c r="AG396" s="14"/>
      <c r="AH396" s="14"/>
      <c r="AI396" s="14"/>
      <c r="AJ396" s="14"/>
    </row>
    <row r="397" spans="1:78" x14ac:dyDescent="0.25">
      <c r="N397" s="12"/>
      <c r="R397" s="41"/>
      <c r="S397" s="41"/>
      <c r="T397" s="41"/>
      <c r="V397" s="41"/>
      <c r="W397" s="41"/>
      <c r="X397" s="41"/>
      <c r="Z397" s="41"/>
      <c r="AA397" s="41"/>
      <c r="AB397" s="41"/>
      <c r="AD397" s="41"/>
      <c r="AE397" s="41"/>
      <c r="AF397" s="41"/>
      <c r="AG397" s="14"/>
      <c r="AH397" s="14"/>
      <c r="AI397" s="14"/>
      <c r="AJ397" s="14"/>
    </row>
    <row r="398" spans="1:78" x14ac:dyDescent="0.25">
      <c r="A398" s="14"/>
      <c r="N398" s="12"/>
      <c r="R398" s="41"/>
      <c r="S398" s="41"/>
      <c r="T398" s="41"/>
      <c r="V398" s="41"/>
      <c r="W398" s="41"/>
      <c r="X398" s="41"/>
      <c r="Z398" s="41"/>
      <c r="AA398" s="41"/>
      <c r="AB398" s="41"/>
      <c r="AD398" s="41"/>
      <c r="AE398" s="41"/>
      <c r="AF398" s="41"/>
      <c r="AG398" s="14"/>
      <c r="AH398" s="14"/>
      <c r="AI398" s="14"/>
      <c r="AJ398" s="14"/>
    </row>
    <row r="399" spans="1:78" x14ac:dyDescent="0.25">
      <c r="A399" s="14"/>
      <c r="N399" s="12"/>
      <c r="R399" s="41"/>
      <c r="S399" s="41"/>
      <c r="T399" s="41"/>
      <c r="V399" s="41"/>
      <c r="W399" s="41"/>
      <c r="X399" s="41"/>
      <c r="Z399" s="41"/>
      <c r="AA399" s="41"/>
      <c r="AB399" s="41"/>
      <c r="AD399" s="41"/>
      <c r="AE399" s="41"/>
      <c r="AF399" s="41"/>
      <c r="AG399" s="14"/>
      <c r="AH399" s="14"/>
      <c r="AI399" s="14"/>
      <c r="AJ399" s="14"/>
    </row>
    <row r="400" spans="1:78" x14ac:dyDescent="0.25">
      <c r="A400" s="14"/>
      <c r="N400" s="12"/>
      <c r="R400" s="41"/>
      <c r="S400" s="41"/>
      <c r="T400" s="41"/>
      <c r="V400" s="41"/>
      <c r="W400" s="41"/>
      <c r="X400" s="41"/>
      <c r="Z400" s="41"/>
      <c r="AA400" s="41"/>
      <c r="AB400" s="41"/>
      <c r="AD400" s="41"/>
      <c r="AE400" s="41"/>
      <c r="AF400" s="41"/>
      <c r="AG400" s="14"/>
      <c r="AH400" s="14"/>
      <c r="AI400" s="14"/>
      <c r="AJ400" s="14"/>
    </row>
    <row r="401" spans="1:36" x14ac:dyDescent="0.25">
      <c r="A401" s="14"/>
      <c r="N401" s="12"/>
      <c r="R401" s="41"/>
      <c r="S401" s="41"/>
      <c r="T401" s="41"/>
      <c r="V401" s="41"/>
      <c r="W401" s="41"/>
      <c r="X401" s="41"/>
      <c r="Z401" s="41"/>
      <c r="AA401" s="41"/>
      <c r="AB401" s="41"/>
      <c r="AD401" s="41"/>
      <c r="AE401" s="41"/>
      <c r="AF401" s="41"/>
      <c r="AG401" s="14"/>
      <c r="AH401" s="14"/>
      <c r="AI401" s="14"/>
      <c r="AJ401" s="14"/>
    </row>
    <row r="402" spans="1:36" x14ac:dyDescent="0.25">
      <c r="A402" s="14"/>
      <c r="J402" s="41"/>
      <c r="R402" s="41"/>
      <c r="S402" s="41"/>
      <c r="T402" s="41"/>
      <c r="V402" s="41"/>
      <c r="W402" s="41"/>
      <c r="X402" s="41"/>
      <c r="Z402" s="41"/>
      <c r="AA402" s="41"/>
      <c r="AB402" s="41"/>
      <c r="AD402" s="41"/>
      <c r="AE402" s="41"/>
      <c r="AF402" s="41"/>
      <c r="AG402" s="14"/>
      <c r="AH402" s="14"/>
      <c r="AI402" s="14"/>
      <c r="AJ402" s="14"/>
    </row>
    <row r="403" spans="1:36" x14ac:dyDescent="0.25">
      <c r="A403" s="14"/>
      <c r="J403" s="41"/>
      <c r="R403" s="41"/>
      <c r="S403" s="41"/>
      <c r="T403" s="41"/>
      <c r="V403" s="41"/>
      <c r="W403" s="41"/>
      <c r="X403" s="41"/>
      <c r="Z403" s="41"/>
      <c r="AA403" s="41"/>
      <c r="AB403" s="41"/>
      <c r="AD403" s="41"/>
      <c r="AE403" s="41"/>
      <c r="AF403" s="41"/>
      <c r="AG403" s="14"/>
      <c r="AH403" s="14"/>
      <c r="AI403" s="14"/>
      <c r="AJ403" s="14"/>
    </row>
    <row r="404" spans="1:36" x14ac:dyDescent="0.25">
      <c r="A404" s="14"/>
      <c r="J404" s="41"/>
      <c r="R404" s="41"/>
      <c r="S404" s="41"/>
      <c r="T404" s="41"/>
      <c r="V404" s="41"/>
      <c r="W404" s="41"/>
      <c r="X404" s="41"/>
      <c r="Z404" s="41"/>
      <c r="AA404" s="41"/>
      <c r="AB404" s="41"/>
      <c r="AD404" s="41"/>
      <c r="AE404" s="41"/>
      <c r="AF404" s="41"/>
      <c r="AG404" s="14"/>
      <c r="AH404" s="14"/>
      <c r="AI404" s="14"/>
      <c r="AJ404" s="14"/>
    </row>
    <row r="405" spans="1:36" x14ac:dyDescent="0.25">
      <c r="A405" s="14"/>
      <c r="J405" s="41"/>
      <c r="R405" s="41"/>
      <c r="S405" s="41"/>
      <c r="T405" s="41"/>
      <c r="V405" s="41"/>
      <c r="W405" s="41"/>
      <c r="X405" s="41"/>
      <c r="Z405" s="41"/>
      <c r="AA405" s="41"/>
      <c r="AB405" s="41"/>
      <c r="AD405" s="41"/>
      <c r="AE405" s="41"/>
      <c r="AF405" s="41"/>
      <c r="AG405" s="14"/>
      <c r="AH405" s="14"/>
      <c r="AI405" s="14"/>
      <c r="AJ405" s="14"/>
    </row>
    <row r="406" spans="1:36" x14ac:dyDescent="0.25">
      <c r="A406" s="14"/>
      <c r="J406" s="41"/>
      <c r="R406" s="41"/>
      <c r="S406" s="41"/>
      <c r="T406" s="41"/>
      <c r="V406" s="41"/>
      <c r="W406" s="41"/>
      <c r="X406" s="41"/>
      <c r="Z406" s="41"/>
      <c r="AA406" s="41"/>
      <c r="AB406" s="41"/>
      <c r="AD406" s="41"/>
      <c r="AE406" s="41"/>
      <c r="AF406" s="41"/>
      <c r="AG406" s="14"/>
      <c r="AH406" s="14"/>
      <c r="AI406" s="14"/>
      <c r="AJ406" s="14"/>
    </row>
  </sheetData>
  <mergeCells count="80">
    <mergeCell ref="A389:I389"/>
    <mergeCell ref="A330:E330"/>
    <mergeCell ref="A383:I383"/>
    <mergeCell ref="A384:E384"/>
    <mergeCell ref="A298:I298"/>
    <mergeCell ref="A299:E299"/>
    <mergeCell ref="A304:I304"/>
    <mergeCell ref="A329:I329"/>
    <mergeCell ref="J199:J233"/>
    <mergeCell ref="J235:J267"/>
    <mergeCell ref="J269:J276"/>
    <mergeCell ref="J91:J126"/>
    <mergeCell ref="A388:I388"/>
    <mergeCell ref="J384:J387"/>
    <mergeCell ref="A305:E305"/>
    <mergeCell ref="A162:E162"/>
    <mergeCell ref="A128:E128"/>
    <mergeCell ref="J278:J282"/>
    <mergeCell ref="J284:J297"/>
    <mergeCell ref="J299:J303"/>
    <mergeCell ref="J305:J328"/>
    <mergeCell ref="J330:J382"/>
    <mergeCell ref="J25:J36"/>
    <mergeCell ref="J128:J160"/>
    <mergeCell ref="J162:J197"/>
    <mergeCell ref="J38:J55"/>
    <mergeCell ref="J57:J89"/>
    <mergeCell ref="AC6:AC7"/>
    <mergeCell ref="P6:P7"/>
    <mergeCell ref="Q6:Q7"/>
    <mergeCell ref="R6:T6"/>
    <mergeCell ref="U6:U7"/>
    <mergeCell ref="V6:X6"/>
    <mergeCell ref="Z6:AB6"/>
    <mergeCell ref="Y6:Y7"/>
    <mergeCell ref="A24:I24"/>
    <mergeCell ref="M6:O6"/>
    <mergeCell ref="A15:I15"/>
    <mergeCell ref="K6:K7"/>
    <mergeCell ref="A8:E8"/>
    <mergeCell ref="J8:J14"/>
    <mergeCell ref="J16:J23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AD6:AF6"/>
    <mergeCell ref="AG6:AG7"/>
    <mergeCell ref="AI6:AJ6"/>
    <mergeCell ref="A5:AJ5"/>
    <mergeCell ref="AH6:AH7"/>
    <mergeCell ref="A284:E284"/>
    <mergeCell ref="A234:I234"/>
    <mergeCell ref="A235:E235"/>
    <mergeCell ref="A268:I268"/>
    <mergeCell ref="A269:E269"/>
    <mergeCell ref="A277:I277"/>
    <mergeCell ref="A278:E278"/>
    <mergeCell ref="A283:I283"/>
    <mergeCell ref="A198:I198"/>
    <mergeCell ref="A199:E199"/>
    <mergeCell ref="A127:I127"/>
    <mergeCell ref="A25:E25"/>
    <mergeCell ref="A161:I161"/>
    <mergeCell ref="A16:E16"/>
    <mergeCell ref="L6:L7"/>
    <mergeCell ref="A90:I90"/>
    <mergeCell ref="A91:E91"/>
    <mergeCell ref="A37:I37"/>
    <mergeCell ref="A38:E38"/>
    <mergeCell ref="A56:I56"/>
    <mergeCell ref="A57:E57"/>
  </mergeCells>
  <dataValidations count="9">
    <dataValidation type="textLength" operator="lessThanOrEqual" allowBlank="1" showInputMessage="1" showErrorMessage="1" errorTitle="MÁXIMO DE CARACTERES SOBREPASADO" error="Sólo 255 caracteres por celdas" sqref="N385:N387 P385:Q387 C331:C382 C279:C282 Q270:Q276 C237:C267 P300:Q303 L285:L297 N58:N89 P129:Q160 P9:Q14 P58:Q89 P26:Q36 P41:Q55 F17:G23 C17:C23 L9:L14 C163:C197 L279:L282 L26:L36 L385:L387 P17:Q23 C26:C36 E9:G14 L17:L23 E129:G160 P163:Q197 P236:Q267 N236 L200:L233 E279:G282 E270:G276 L270:L276 L236:L267 P285:Q297 L129:L160 N200 E285:G297 P279:Q282 L163:L197 L92:L127 L40:L55 E26:G36 C41:C55 L300:L303 P306:Q328 E300:G303 L306:L328 P331:Q382 C306:C328 L331:L382 C9:C14 E41:G55 C92:C126 P92:Q126 N92:N126 C129:C160 E163:G197 E58:G89 L58:L90 E92:G126 E200:G233 C201:C233 P200:Q233 E236:G267 C270:C276 C285:C297 C300:C303 E306:G328 E331:G382 E385:G387">
      <formula1>255</formula1>
    </dataValidation>
    <dataValidation type="date" operator="greaterThan" allowBlank="1" showInputMessage="1" showErrorMessage="1" errorTitle="Error en Ingresos de Fechas" error="La fecha debe corresponder al Año 2014." sqref="D385">
      <formula1>42005</formula1>
    </dataValidation>
    <dataValidation type="decimal" allowBlank="1" showInputMessage="1" showErrorMessage="1" errorTitle="Sólo números" error="Sólo ingresar números sin letras_x000a_" sqref="Z385:AB387 V385:X387 M385:M387 Z40:AB55 S236:T236 T385 V285:X297 M270:N276 Z270:AB276 V270:X276 M300:N303 V300:X303 R9:S14 M129:N160 Z129:AB160 V129:X160 AF285:AF287 M58:M89 Z26:AB36 V26:X36 M26:N36 V9:X14 M9:N14 AD9:AF14 Z9:AB14 M17:N23 V17:X23 AD385:AF387 Z17:AB23 R17:T23 V40:X55 M331:N382 S26:T26 V163:X197 Z163:AB197 M163:N197 M237:N267 V236:X267 Z236:AB267 R200:T200 M236 Z279:AB282 AE270 S163:S197 M279:N282 Z300:AB303 M200 R130:R160 Z58:AB89 V58:X89 Z285:AB297 AE193:AE197 AF17:AF18 V331:X382 AD92:AF93 AD121:AE126 T163 AF233 AF236:AF237 V279:X282 M285:N297 AF279:AF280 AD300:AF303 R306:S328 AF26:AF27 M306:N328 V306:X328 Z306:AB328 AF306:AF307 Z331:AB382 AD41:AD55 AF41:AF55 AE41 Z92:AB126 M92:M126 V92:X126 R92:T126 AF58 AD163:AD197 AF129:AF130 AE163:AE165 AD17:AE23 AD26:AE36 AD58:AE89 AD129:AE160 AF163:AF164 Z200:AB233 V200:X233 M201:N233 AD200:AE233 AF200:AF201 AD236:AE267 AD270:AD276 AF270:AF276 AD279:AE282 AD285:AE297 AD306:AD328 AE324:AE328 AE306:AE317 AD331:AE382 AF331:AF332">
      <formula1>-100000000</formula1>
      <formula2>10000000000</formula2>
    </dataValidation>
    <dataValidation type="textLength" operator="lessThanOrEqual" allowBlank="1" showInputMessage="1" showErrorMessage="1" sqref="K306:K328 K129 K9:K14 K17:K23 K92 K163 AF19:AF23 AE318:AE323 AF308:AF32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279:I282 H270:I276 H129:I160 H285:I297 H26:I36 H17:I23 H41:I55 H163:I197 H237:I267 H300:I303 H306:I328 H331:I382 H201:I233">
      <formula1>42005</formula1>
    </dataValidation>
    <dataValidation type="date" operator="greaterThan" allowBlank="1" showInputMessage="1" showErrorMessage="1" errorTitle="Error en Ingresos de Fechas" error="La fecha debe corresponder al Año 2014." sqref="D279:D282 D129:D160 D237:D267 D9:D14 D285:D297 D163:D197 D26:D36 D17:D23 D270:D276 D201:D233 D92:D126 D306:D328 D300:D303 D41:D55 D331:D382">
      <formula1>41275</formula1>
    </dataValidation>
    <dataValidation allowBlank="1" showInputMessage="1" showErrorMessage="1" errorTitle="Sólo números" error="Sólo ingresar números sin letras_x000a_" sqref="O305:O328 O299:O303 P270:P276 O57:O89 O8:O14 O284:O297 O25:O36 O16:O23 O38:O55 O162:O197 O235:O267 O278:O282 O128:O160 O330:O387 O269:O276 O91:O126 O199:O233"/>
    <dataValidation type="date" errorStyle="information" operator="greaterThan" allowBlank="1" showInputMessage="1" showErrorMessage="1" errorTitle="SÓLO FECHAS" error="Las fechas corresponden al presupuesto 2015 o más" sqref="I9:I14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4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7" orientation="landscape" r:id="rId1"/>
  <headerFooter>
    <oddHeader>&amp;L&amp;G</oddHeader>
    <oddFooter>Preparado por Fabiola Oyanedel &amp;D&amp;RPágina &amp;P</oddFooter>
  </headerFooter>
  <ignoredErrors>
    <ignoredError sqref="K57:K58 Z7:AB8 Z15:AB16 Z25:AB25 K25 K38 Z91:AB91 Z161:AB162 K162:K163 Z198:AB199 Z234:AB235 Z268:AB269 Z277:AB278 Z283:AB284 K284 Z298:AB299 K299 Z304:AB305 K305 T17 K91 Z37:AB38 T92 T385:T386 R385:S385 V17 W17:W18 Z56:AB57 AA24:AB24 K17:K18 AD17:AF18 K92:K93 AD237 AF237 K237 K306:K307 AE306:AE308 K385:K386 AD385:AF386" unlockedFormula="1"/>
    <ignoredError sqref="U15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2"/>
  <sheetViews>
    <sheetView zoomScaleNormal="100" workbookViewId="0">
      <selection activeCell="V8" sqref="V8:W8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+'24-03-345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+'24-03-345 Ind. Proy'!A5:U5</f>
        <v>24-03-345 "Programa Eje (Ley Nº 20.595)"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+'24-03-345 Ind. Proy'!J15</f>
        <v>13737000</v>
      </c>
      <c r="C8" s="9">
        <f>+'24-03-345 Ind. Proy'!K15</f>
        <v>11924183</v>
      </c>
      <c r="D8" s="9">
        <f>+'24-03-345 Ind. Proy'!M17</f>
        <v>0</v>
      </c>
      <c r="E8" s="9">
        <f>+'24-03-345 Ind. Proy'!N17</f>
        <v>0</v>
      </c>
      <c r="F8" s="9">
        <f>+'24-03-345 Ind. Proy'!O17</f>
        <v>0</v>
      </c>
      <c r="G8" s="9">
        <f>+'24-03-345 Ind. Proy'!R15</f>
        <v>120000</v>
      </c>
      <c r="H8" s="9">
        <f>+'24-03-345 Ind. Proy'!S15</f>
        <v>120000</v>
      </c>
      <c r="I8" s="9">
        <f>+'24-03-345 Ind. Proy'!T15</f>
        <v>295532</v>
      </c>
      <c r="J8" s="9">
        <f>+'24-03-345 Ind. Proy'!U15</f>
        <v>895532</v>
      </c>
      <c r="K8" s="9">
        <f>+'24-03-345 Ind. Proy'!V15</f>
        <v>120000</v>
      </c>
      <c r="L8" s="9">
        <f>+'24-03-345 Ind. Proy'!W15</f>
        <v>120000</v>
      </c>
      <c r="M8" s="9">
        <f>+'24-03-345 Ind. Proy'!X15</f>
        <v>120000</v>
      </c>
      <c r="N8" s="9">
        <f>+'24-03-345 Ind. Proy'!Y15</f>
        <v>360000</v>
      </c>
      <c r="O8" s="9">
        <f>+'24-03-345 Ind. Proy'!Z15</f>
        <v>249000</v>
      </c>
      <c r="P8" s="9">
        <f>+'24-03-345 Ind. Proy'!AA15</f>
        <v>369000</v>
      </c>
      <c r="Q8" s="9">
        <f>+'24-03-345 Ind. Proy'!AB15</f>
        <v>129000</v>
      </c>
      <c r="R8" s="9">
        <f>+'24-03-345 Ind. Proy'!AC15</f>
        <v>747000</v>
      </c>
      <c r="S8" s="9">
        <f>+'24-03-345 Ind. Proy'!AD15</f>
        <v>3698051</v>
      </c>
      <c r="T8" s="9">
        <f>+'24-03-345 Ind. Proy'!AE15</f>
        <v>5812000</v>
      </c>
      <c r="U8" s="9">
        <f>+'24-03-345 Ind. Proy'!AF15</f>
        <v>771600</v>
      </c>
      <c r="V8" s="567">
        <f>+'24-03-345 Ind. Proy'!AG15</f>
        <v>10281651</v>
      </c>
      <c r="W8" s="567">
        <f>+'24-03-345 Ind. Proy'!AH15</f>
        <v>11924183</v>
      </c>
      <c r="X8" s="109">
        <f>+'24-03-345 Ind. Proy'!AI15</f>
        <v>0.86803399577782636</v>
      </c>
      <c r="Y8" s="109">
        <f>+'24-03-345 Ind. Proy'!AJ15</f>
        <v>8.3628533293912295E-3</v>
      </c>
    </row>
    <row r="9" spans="1:25" ht="24.75" customHeight="1" x14ac:dyDescent="0.25">
      <c r="A9" s="43" t="s">
        <v>48</v>
      </c>
      <c r="B9" s="9">
        <f>+'24-03-345 Ind. Proy'!J24</f>
        <v>30542560</v>
      </c>
      <c r="C9" s="9">
        <f>+'24-03-345 Ind. Proy'!K24</f>
        <v>25435707</v>
      </c>
      <c r="D9" s="9">
        <f>+'24-03-345 Ind. Proy'!L24</f>
        <v>0</v>
      </c>
      <c r="E9" s="9">
        <f>+'24-03-345 Ind. Proy'!M24</f>
        <v>0</v>
      </c>
      <c r="F9" s="9">
        <f>+'24-03-345 Ind. Proy'!N24</f>
        <v>0</v>
      </c>
      <c r="G9" s="9">
        <f>+'24-03-345 Ind. Proy'!R24</f>
        <v>0</v>
      </c>
      <c r="H9" s="9">
        <f>+'24-03-345 Ind. Proy'!S24</f>
        <v>0</v>
      </c>
      <c r="I9" s="9">
        <f>+'24-03-345 Ind. Proy'!T24</f>
        <v>715954</v>
      </c>
      <c r="J9" s="9">
        <f>+'24-03-345 Ind. Proy'!U24</f>
        <v>715954</v>
      </c>
      <c r="K9" s="9">
        <f>+'24-03-345 Ind. Proy'!V24</f>
        <v>353370</v>
      </c>
      <c r="L9" s="9">
        <f>+'24-03-345 Ind. Proy'!W24</f>
        <v>472058</v>
      </c>
      <c r="M9" s="9">
        <f>+'24-03-345 Ind. Proy'!X24</f>
        <v>409792</v>
      </c>
      <c r="N9" s="9">
        <f>+'24-03-345 Ind. Proy'!Y24</f>
        <v>1235220</v>
      </c>
      <c r="O9" s="9">
        <f>+'24-03-345 Ind. Proy'!Z24</f>
        <v>66336</v>
      </c>
      <c r="P9" s="9">
        <f>+'24-03-345 Ind. Proy'!AA24</f>
        <v>820100</v>
      </c>
      <c r="Q9" s="9">
        <f>+'24-03-345 Ind. Proy'!AB24</f>
        <v>1981577</v>
      </c>
      <c r="R9" s="9">
        <f>+'24-03-345 Ind. Proy'!AC24</f>
        <v>2868013</v>
      </c>
      <c r="S9" s="9">
        <f>+'24-03-345 Ind. Proy'!AD24</f>
        <v>212218</v>
      </c>
      <c r="T9" s="9">
        <f>+'24-03-345 Ind. Proy'!AE24</f>
        <v>3607292</v>
      </c>
      <c r="U9" s="9">
        <f>+'24-03-345 Ind. Proy'!AF24</f>
        <v>16797010</v>
      </c>
      <c r="V9" s="9">
        <f>+'24-03-345 Ind. Proy'!AG24</f>
        <v>20616520</v>
      </c>
      <c r="W9" s="9">
        <f>+'24-03-345 Ind. Proy'!AH24</f>
        <v>25435707</v>
      </c>
      <c r="X9" s="109">
        <f>+'24-03-345 Ind. Proy'!AI24</f>
        <v>0.83279551550361197</v>
      </c>
      <c r="Y9" s="109">
        <f>+'24-03-345 Ind. Proy'!AJ24</f>
        <v>1.7838965316983965E-2</v>
      </c>
    </row>
    <row r="10" spans="1:25" ht="24.75" customHeight="1" x14ac:dyDescent="0.25">
      <c r="A10" s="43" t="s">
        <v>50</v>
      </c>
      <c r="B10" s="9">
        <f>+'24-03-345 Ind. Proy'!J37</f>
        <v>46524580</v>
      </c>
      <c r="C10" s="9">
        <f>+'24-03-345 Ind. Proy'!K37</f>
        <v>45685570</v>
      </c>
      <c r="D10" s="9">
        <f>+'24-03-345 Ind. Proy'!M37</f>
        <v>0</v>
      </c>
      <c r="E10" s="9">
        <f>+'24-03-345 Ind. Proy'!N37</f>
        <v>0</v>
      </c>
      <c r="F10" s="9">
        <f>+'24-03-345 Ind. Proy'!O37</f>
        <v>0</v>
      </c>
      <c r="G10" s="9">
        <f>+'24-03-345 Ind. Proy'!R37</f>
        <v>428427</v>
      </c>
      <c r="H10" s="9">
        <f>+'24-03-345 Ind. Proy'!S37</f>
        <v>942371</v>
      </c>
      <c r="I10" s="9">
        <f>+'24-03-345 Ind. Proy'!T37</f>
        <v>656010</v>
      </c>
      <c r="J10" s="9">
        <f>+'24-03-345 Ind. Proy'!U37</f>
        <v>2026808</v>
      </c>
      <c r="K10" s="9">
        <f>+'24-03-345 Ind. Proy'!V37</f>
        <v>1367339</v>
      </c>
      <c r="L10" s="9">
        <f>+'24-03-345 Ind. Proy'!W37</f>
        <v>6029296</v>
      </c>
      <c r="M10" s="9">
        <f>+'24-03-345 Ind. Proy'!X37</f>
        <v>2348380</v>
      </c>
      <c r="N10" s="9">
        <f>+'24-03-345 Ind. Proy'!Y37</f>
        <v>9745015</v>
      </c>
      <c r="O10" s="9">
        <f>+'24-03-345 Ind. Proy'!Z37</f>
        <v>979123</v>
      </c>
      <c r="P10" s="9">
        <f>+'24-03-345 Ind. Proy'!AA37</f>
        <v>2378416</v>
      </c>
      <c r="Q10" s="9">
        <f>+'24-03-345 Ind. Proy'!AB37</f>
        <v>3559239</v>
      </c>
      <c r="R10" s="9">
        <f>+'24-03-345 Ind. Proy'!AC37</f>
        <v>6916778</v>
      </c>
      <c r="S10" s="9">
        <f>+'24-03-345 Ind. Proy'!AD37</f>
        <v>377162</v>
      </c>
      <c r="T10" s="9">
        <f>+'24-03-345 Ind. Proy'!AE37</f>
        <v>4398605</v>
      </c>
      <c r="U10" s="9">
        <f>+'24-03-345 Ind. Proy'!AF37</f>
        <v>22221202</v>
      </c>
      <c r="V10" s="9">
        <f>+'24-03-345 Ind. Proy'!AG37</f>
        <v>26996969</v>
      </c>
      <c r="W10" s="9">
        <f>+'24-03-345 Ind. Proy'!AH37</f>
        <v>45685570</v>
      </c>
      <c r="X10" s="109">
        <f>+'24-03-345 Ind. Proy'!AI37</f>
        <v>0.98196630684253361</v>
      </c>
      <c r="Y10" s="109">
        <f>+'24-03-345 Ind. Proy'!AJ37</f>
        <v>3.204091392925084E-2</v>
      </c>
    </row>
    <row r="11" spans="1:25" ht="24.75" customHeight="1" x14ac:dyDescent="0.25">
      <c r="A11" s="43" t="s">
        <v>52</v>
      </c>
      <c r="B11" s="9">
        <f>+'24-03-345 Ind. Proy'!J56</f>
        <v>48669212</v>
      </c>
      <c r="C11" s="9">
        <f>+'24-03-345 Ind. Proy'!K56</f>
        <v>46594147</v>
      </c>
      <c r="D11" s="9">
        <f>+'24-03-345 Ind. Proy'!L56</f>
        <v>0</v>
      </c>
      <c r="E11" s="9">
        <f>+'24-03-345 Ind. Proy'!M56</f>
        <v>0</v>
      </c>
      <c r="F11" s="9">
        <f>+'24-03-345 Ind. Proy'!N56</f>
        <v>0</v>
      </c>
      <c r="G11" s="9">
        <f>+'24-03-345 Ind. Proy'!R56</f>
        <v>0</v>
      </c>
      <c r="H11" s="9">
        <f>+'24-03-345 Ind. Proy'!S56</f>
        <v>0</v>
      </c>
      <c r="I11" s="9">
        <f>+'24-03-345 Ind. Proy'!T56</f>
        <v>0</v>
      </c>
      <c r="J11" s="9">
        <f>+'24-03-345 Ind. Proy'!U56</f>
        <v>1062521</v>
      </c>
      <c r="K11" s="9">
        <f>+'24-03-345 Ind. Proy'!V56</f>
        <v>0</v>
      </c>
      <c r="L11" s="9">
        <f>+'24-03-345 Ind. Proy'!W56</f>
        <v>0</v>
      </c>
      <c r="M11" s="9">
        <f>+'24-03-345 Ind. Proy'!X56</f>
        <v>0</v>
      </c>
      <c r="N11" s="9">
        <f>+'24-03-345 Ind. Proy'!Y56</f>
        <v>4029284</v>
      </c>
      <c r="O11" s="9">
        <f>+'24-03-345 Ind. Proy'!Z56</f>
        <v>0</v>
      </c>
      <c r="P11" s="9">
        <f>+'24-03-345 Ind. Proy'!AA56</f>
        <v>0</v>
      </c>
      <c r="Q11" s="9">
        <f>+'24-03-345 Ind. Proy'!AB56</f>
        <v>0</v>
      </c>
      <c r="R11" s="9">
        <f>+'24-03-345 Ind. Proy'!AC56</f>
        <v>5880588</v>
      </c>
      <c r="S11" s="9">
        <f>+'24-03-345 Ind. Proy'!AD56</f>
        <v>1924660</v>
      </c>
      <c r="T11" s="9">
        <f>+'24-03-345 Ind. Proy'!AE56</f>
        <v>27599320</v>
      </c>
      <c r="U11" s="9">
        <f>+'24-03-345 Ind. Proy'!AF56</f>
        <v>4835681</v>
      </c>
      <c r="V11" s="9">
        <f>+'24-03-345 Ind. Proy'!AG56</f>
        <v>34359661</v>
      </c>
      <c r="W11" s="9">
        <f>+'24-03-345 Ind. Proy'!AH56</f>
        <v>45332054</v>
      </c>
      <c r="X11" s="109">
        <f>+'24-03-345 Ind. Proy'!AI56</f>
        <v>0.93143184648233057</v>
      </c>
      <c r="Y11" s="109">
        <f>+'24-03-345 Ind. Proy'!AJ56</f>
        <v>3.1792980594313507E-2</v>
      </c>
    </row>
    <row r="12" spans="1:25" ht="24.75" customHeight="1" x14ac:dyDescent="0.25">
      <c r="A12" s="43" t="s">
        <v>54</v>
      </c>
      <c r="B12" s="9">
        <f>+'24-03-345 Ind. Proy'!J90</f>
        <v>103871000</v>
      </c>
      <c r="C12" s="9">
        <f>+'24-03-345 Ind. Proy'!K90</f>
        <v>103631000</v>
      </c>
      <c r="D12" s="9">
        <f>+'24-03-345 Ind. Proy'!L90</f>
        <v>0</v>
      </c>
      <c r="E12" s="9">
        <f>+'24-03-345 Ind. Proy'!M90</f>
        <v>0</v>
      </c>
      <c r="F12" s="9">
        <f>+'24-03-345 Ind. Proy'!N90</f>
        <v>0</v>
      </c>
      <c r="G12" s="9">
        <f>+'24-03-345 Ind. Proy'!R90</f>
        <v>2175105</v>
      </c>
      <c r="H12" s="9">
        <f>+'24-03-345 Ind. Proy'!S90</f>
        <v>3853573</v>
      </c>
      <c r="I12" s="9">
        <f>+'24-03-345 Ind. Proy'!T90</f>
        <v>3183526</v>
      </c>
      <c r="J12" s="9">
        <f>+'24-03-345 Ind. Proy'!U90</f>
        <v>9212204</v>
      </c>
      <c r="K12" s="9">
        <f>+'24-03-345 Ind. Proy'!V90</f>
        <v>3301873</v>
      </c>
      <c r="L12" s="9">
        <f>+'24-03-345 Ind. Proy'!W90</f>
        <v>3511487</v>
      </c>
      <c r="M12" s="9">
        <f>+'24-03-345 Ind. Proy'!X90</f>
        <v>2971351</v>
      </c>
      <c r="N12" s="9">
        <f>+'24-03-345 Ind. Proy'!Y90</f>
        <v>9784711</v>
      </c>
      <c r="O12" s="9">
        <f>+'24-03-345 Ind. Proy'!Z90</f>
        <v>2706785</v>
      </c>
      <c r="P12" s="9">
        <f>+'24-03-345 Ind. Proy'!AA90</f>
        <v>2428376</v>
      </c>
      <c r="Q12" s="9">
        <f>+'24-03-345 Ind. Proy'!AB90</f>
        <v>4307637</v>
      </c>
      <c r="R12" s="9">
        <f>+'24-03-345 Ind. Proy'!AC90</f>
        <v>9442798</v>
      </c>
      <c r="S12" s="9">
        <f>+'24-03-345 Ind. Proy'!AD90</f>
        <v>4245974</v>
      </c>
      <c r="T12" s="9">
        <f>+'24-03-345 Ind. Proy'!AE90</f>
        <v>2442684</v>
      </c>
      <c r="U12" s="9">
        <f>+'24-03-345 Ind. Proy'!AF90</f>
        <v>68502629</v>
      </c>
      <c r="V12" s="9">
        <f>+'24-03-345 Ind. Proy'!AG90</f>
        <v>75191287</v>
      </c>
      <c r="W12" s="9">
        <f>+'24-03-345 Ind. Proy'!AH90</f>
        <v>103631000</v>
      </c>
      <c r="X12" s="109">
        <f>+'24-03-345 Ind. Proy'!AI90</f>
        <v>0.99768944171135354</v>
      </c>
      <c r="Y12" s="109">
        <f>+'24-03-345 Ind. Proy'!AJ90</f>
        <v>7.2680103398123169E-2</v>
      </c>
    </row>
    <row r="13" spans="1:25" ht="24.75" customHeight="1" x14ac:dyDescent="0.25">
      <c r="A13" s="43" t="s">
        <v>56</v>
      </c>
      <c r="B13" s="9">
        <f>+'24-03-345 Ind. Proy'!J127</f>
        <v>62361746</v>
      </c>
      <c r="C13" s="9">
        <f>+'24-03-345 Ind. Proy'!K127</f>
        <v>62045486</v>
      </c>
      <c r="D13" s="9">
        <f>+'24-03-345 Ind. Proy'!L127</f>
        <v>0</v>
      </c>
      <c r="E13" s="9">
        <f>+'24-03-345 Ind. Proy'!M127</f>
        <v>0</v>
      </c>
      <c r="F13" s="9">
        <f>+'24-03-345 Ind. Proy'!N127</f>
        <v>0</v>
      </c>
      <c r="G13" s="9">
        <f>+'24-03-345 Ind. Proy'!R127</f>
        <v>0</v>
      </c>
      <c r="H13" s="9">
        <f>+'24-03-345 Ind. Proy'!S127</f>
        <v>351062</v>
      </c>
      <c r="I13" s="9">
        <f>+'24-03-345 Ind. Proy'!T127</f>
        <v>958583</v>
      </c>
      <c r="J13" s="9">
        <f>+'24-03-345 Ind. Proy'!U127</f>
        <v>1309645</v>
      </c>
      <c r="K13" s="9">
        <f>+'24-03-345 Ind. Proy'!V127</f>
        <v>0</v>
      </c>
      <c r="L13" s="9">
        <f>+'24-03-345 Ind. Proy'!W127</f>
        <v>310807</v>
      </c>
      <c r="M13" s="9">
        <f>+'24-03-345 Ind. Proy'!X127</f>
        <v>318335</v>
      </c>
      <c r="N13" s="9">
        <f>+'24-03-345 Ind. Proy'!Y127</f>
        <v>629142</v>
      </c>
      <c r="O13" s="9">
        <f>+'24-03-345 Ind. Proy'!Z127</f>
        <v>970757</v>
      </c>
      <c r="P13" s="9">
        <f>+'24-03-345 Ind. Proy'!AA127</f>
        <v>1226850</v>
      </c>
      <c r="Q13" s="9">
        <f>+'24-03-345 Ind. Proy'!AB127</f>
        <v>206700</v>
      </c>
      <c r="R13" s="9">
        <f>+'24-03-345 Ind. Proy'!AC127</f>
        <v>2404307</v>
      </c>
      <c r="S13" s="9">
        <f>+'24-03-345 Ind. Proy'!AD127</f>
        <v>958453</v>
      </c>
      <c r="T13" s="9">
        <f>+'24-03-345 Ind. Proy'!AE127</f>
        <v>32100464</v>
      </c>
      <c r="U13" s="9">
        <f>+'24-03-345 Ind. Proy'!AF127</f>
        <v>24288494</v>
      </c>
      <c r="V13" s="9">
        <f>+'24-03-345 Ind. Proy'!AG127</f>
        <v>57347411</v>
      </c>
      <c r="W13" s="9">
        <f>+'24-03-345 Ind. Proy'!AH127</f>
        <v>61690505</v>
      </c>
      <c r="X13" s="109">
        <f>+'24-03-345 Ind. Proy'!AI127</f>
        <v>0.98923633408211498</v>
      </c>
      <c r="Y13" s="109">
        <f>+'24-03-345 Ind. Proy'!AJ127</f>
        <v>4.3265743668230876E-2</v>
      </c>
    </row>
    <row r="14" spans="1:25" ht="24.75" customHeight="1" x14ac:dyDescent="0.25">
      <c r="A14" s="43" t="s">
        <v>58</v>
      </c>
      <c r="B14" s="9">
        <f>+'24-03-345 Ind. Proy'!J161</f>
        <v>66631174</v>
      </c>
      <c r="C14" s="9">
        <f>+'24-03-345 Ind. Proy'!K161</f>
        <v>66244498</v>
      </c>
      <c r="D14" s="9">
        <f>+'24-03-345 Ind. Proy'!L161</f>
        <v>0</v>
      </c>
      <c r="E14" s="9">
        <f>+'24-03-345 Ind. Proy'!M161</f>
        <v>0</v>
      </c>
      <c r="F14" s="9">
        <f>+'24-03-345 Ind. Proy'!N161</f>
        <v>0</v>
      </c>
      <c r="G14" s="9">
        <f>+'24-03-345 Ind. Proy'!R161</f>
        <v>2517626</v>
      </c>
      <c r="H14" s="9">
        <f>+'24-03-345 Ind. Proy'!S161</f>
        <v>727246</v>
      </c>
      <c r="I14" s="9">
        <f>+'24-03-345 Ind. Proy'!T161</f>
        <v>1311766</v>
      </c>
      <c r="J14" s="9">
        <f>+'24-03-345 Ind. Proy'!U161</f>
        <v>4556638</v>
      </c>
      <c r="K14" s="9">
        <f>+'24-03-345 Ind. Proy'!V161</f>
        <v>1025471</v>
      </c>
      <c r="L14" s="9">
        <f>+'24-03-345 Ind. Proy'!W161</f>
        <v>1168514</v>
      </c>
      <c r="M14" s="9">
        <f>+'24-03-345 Ind. Proy'!X161</f>
        <v>707722</v>
      </c>
      <c r="N14" s="9">
        <f>+'24-03-345 Ind. Proy'!Y161</f>
        <v>2901707</v>
      </c>
      <c r="O14" s="9">
        <f>+'24-03-345 Ind. Proy'!Z161</f>
        <v>729746</v>
      </c>
      <c r="P14" s="9">
        <f>+'24-03-345 Ind. Proy'!AA161</f>
        <v>933581</v>
      </c>
      <c r="Q14" s="9">
        <f>+'24-03-345 Ind. Proy'!AB161</f>
        <v>680898</v>
      </c>
      <c r="R14" s="9">
        <f>+'24-03-345 Ind. Proy'!AC161</f>
        <v>2344225</v>
      </c>
      <c r="S14" s="9">
        <f>+'24-03-345 Ind. Proy'!AD161</f>
        <v>2206284</v>
      </c>
      <c r="T14" s="9">
        <f>+'24-03-345 Ind. Proy'!AE161</f>
        <v>861276</v>
      </c>
      <c r="U14" s="9">
        <f>+'24-03-345 Ind. Proy'!AF161</f>
        <v>53374368</v>
      </c>
      <c r="V14" s="9">
        <f>+'24-03-345 Ind. Proy'!AG161</f>
        <v>56441928</v>
      </c>
      <c r="W14" s="9">
        <f>+'24-03-345 Ind. Proy'!AH161</f>
        <v>66244498</v>
      </c>
      <c r="X14" s="109">
        <f>+'24-03-345 Ind. Proy'!AI161</f>
        <v>0.99419677041860322</v>
      </c>
      <c r="Y14" s="109">
        <f>+'24-03-345 Ind. Proy'!AJ161</f>
        <v>4.6459620810344042E-2</v>
      </c>
    </row>
    <row r="15" spans="1:25" ht="24.75" customHeight="1" x14ac:dyDescent="0.25">
      <c r="A15" s="43" t="s">
        <v>60</v>
      </c>
      <c r="B15" s="9">
        <f>+'24-03-345 Ind. Proy'!J198</f>
        <v>86985746</v>
      </c>
      <c r="C15" s="9">
        <f>+'24-03-345 Ind. Proy'!K198</f>
        <v>84881594</v>
      </c>
      <c r="D15" s="9">
        <f>+'24-03-345 Ind. Proy'!M198</f>
        <v>0</v>
      </c>
      <c r="E15" s="9">
        <f>+'24-03-345 Ind. Proy'!N198</f>
        <v>0</v>
      </c>
      <c r="F15" s="9">
        <f>+'24-03-345 Ind. Proy'!O198</f>
        <v>0</v>
      </c>
      <c r="G15" s="9">
        <f>+'24-03-345 Ind. Proy'!R198</f>
        <v>1467188</v>
      </c>
      <c r="H15" s="9">
        <f>+'24-03-345 Ind. Proy'!S198</f>
        <v>705868</v>
      </c>
      <c r="I15" s="9">
        <f>+'24-03-345 Ind. Proy'!T198</f>
        <v>1409473</v>
      </c>
      <c r="J15" s="9">
        <f>+'24-03-345 Ind. Proy'!U198</f>
        <v>3582529</v>
      </c>
      <c r="K15" s="9">
        <f>+'24-03-345 Ind. Proy'!V198</f>
        <v>1152030</v>
      </c>
      <c r="L15" s="9">
        <f>+'24-03-345 Ind. Proy'!W198</f>
        <v>2088873</v>
      </c>
      <c r="M15" s="9">
        <f>+'24-03-345 Ind. Proy'!X198</f>
        <v>1945780</v>
      </c>
      <c r="N15" s="9">
        <f>+'24-03-345 Ind. Proy'!Y198</f>
        <v>5186683</v>
      </c>
      <c r="O15" s="9">
        <f>+'24-03-345 Ind. Proy'!Z198</f>
        <v>2095133</v>
      </c>
      <c r="P15" s="9">
        <f>+'24-03-345 Ind. Proy'!AA198</f>
        <v>1107054</v>
      </c>
      <c r="Q15" s="9">
        <f>+'24-03-345 Ind. Proy'!AB198</f>
        <v>2034421</v>
      </c>
      <c r="R15" s="9">
        <f>+'24-03-345 Ind. Proy'!AC198</f>
        <v>5236608</v>
      </c>
      <c r="S15" s="9">
        <f>+'24-03-345 Ind. Proy'!AD198</f>
        <v>1501000</v>
      </c>
      <c r="T15" s="9">
        <f>+'24-03-345 Ind. Proy'!AE198</f>
        <v>31490041</v>
      </c>
      <c r="U15" s="9">
        <f>+'24-03-345 Ind. Proy'!AF198</f>
        <v>35137134</v>
      </c>
      <c r="V15" s="9">
        <f>+'24-03-345 Ind. Proy'!AG198</f>
        <v>68128175</v>
      </c>
      <c r="W15" s="9">
        <f>+'24-03-345 Ind. Proy'!AH198</f>
        <v>82133995</v>
      </c>
      <c r="X15" s="109">
        <f>+'24-03-345 Ind. Proy'!AI198</f>
        <v>0.94422360877378686</v>
      </c>
      <c r="Y15" s="109">
        <f>+'24-03-345 Ind. Proy'!AJ198</f>
        <v>5.7603489777199209E-2</v>
      </c>
    </row>
    <row r="16" spans="1:25" ht="24.75" customHeight="1" x14ac:dyDescent="0.25">
      <c r="A16" s="43" t="s">
        <v>62</v>
      </c>
      <c r="B16" s="9">
        <f>+'24-03-345 Ind. Proy'!J234</f>
        <v>89544293</v>
      </c>
      <c r="C16" s="9">
        <f>+'24-03-345 Ind. Proy'!K234</f>
        <v>89235324</v>
      </c>
      <c r="D16" s="9">
        <f>+'24-03-345 Ind. Proy'!M234</f>
        <v>0</v>
      </c>
      <c r="E16" s="9">
        <f>+'24-03-345 Ind. Proy'!N234</f>
        <v>0</v>
      </c>
      <c r="F16" s="9">
        <f>+'24-03-345 Ind. Proy'!O201</f>
        <v>0</v>
      </c>
      <c r="G16" s="9">
        <f>+'24-03-345 Ind. Proy'!R234</f>
        <v>1381796</v>
      </c>
      <c r="H16" s="9">
        <f>+'24-03-345 Ind. Proy'!S234</f>
        <v>1479959</v>
      </c>
      <c r="I16" s="9">
        <f>+'24-03-345 Ind. Proy'!T234</f>
        <v>3345916</v>
      </c>
      <c r="J16" s="9">
        <f>+'24-03-345 Ind. Proy'!U234</f>
        <v>6207671</v>
      </c>
      <c r="K16" s="9">
        <f>+'24-03-345 Ind. Proy'!V201</f>
        <v>2403542</v>
      </c>
      <c r="L16" s="9">
        <f>+'24-03-345 Ind. Proy'!W201</f>
        <v>2104865</v>
      </c>
      <c r="M16" s="9">
        <f>+'24-03-345 Ind. Proy'!X201</f>
        <v>1200393</v>
      </c>
      <c r="N16" s="9">
        <f>+'24-03-345 Ind. Proy'!Y201</f>
        <v>5708800</v>
      </c>
      <c r="O16" s="9">
        <f>+'24-03-345 Ind. Proy'!Z201</f>
        <v>1817817</v>
      </c>
      <c r="P16" s="9">
        <f>+'24-03-345 Ind. Proy'!AA201</f>
        <v>3297414</v>
      </c>
      <c r="Q16" s="9">
        <f>+'24-03-345 Ind. Proy'!AB201</f>
        <v>2515916</v>
      </c>
      <c r="R16" s="9">
        <f>+'24-03-345 Ind. Proy'!AC201</f>
        <v>7631147</v>
      </c>
      <c r="S16" s="9">
        <f>+'24-03-345 Ind. Proy'!AD234</f>
        <v>1461455</v>
      </c>
      <c r="T16" s="9">
        <f>+'24-03-345 Ind. Proy'!AE234</f>
        <v>4807011</v>
      </c>
      <c r="U16" s="9">
        <f>+'24-03-345 Ind. Proy'!AF234</f>
        <v>63419228</v>
      </c>
      <c r="V16" s="9">
        <f>+'24-03-345 Ind. Proy'!AG234</f>
        <v>69687694</v>
      </c>
      <c r="W16" s="9">
        <f>+'24-03-345 Ind. Proy'!AH234</f>
        <v>89235312</v>
      </c>
      <c r="X16" s="109">
        <f>+'24-03-345 Ind. Proy'!AI234</f>
        <v>0.99654940600178732</v>
      </c>
      <c r="Y16" s="109">
        <f>+'24-03-345 Ind. Proy'!AJ234</f>
        <v>6.2583895773694942E-2</v>
      </c>
    </row>
    <row r="17" spans="1:25" ht="24.75" customHeight="1" x14ac:dyDescent="0.25">
      <c r="A17" s="43" t="s">
        <v>64</v>
      </c>
      <c r="B17" s="9">
        <f>+'24-03-345 Ind. Proy'!J268</f>
        <v>77626199</v>
      </c>
      <c r="C17" s="9">
        <f>+'24-03-345 Ind. Proy'!K268</f>
        <v>77341764</v>
      </c>
      <c r="D17" s="9">
        <f>+'24-03-345 Ind. Proy'!M237</f>
        <v>0</v>
      </c>
      <c r="E17" s="9">
        <f>+'24-03-345 Ind. Proy'!N237</f>
        <v>0</v>
      </c>
      <c r="F17" s="9">
        <f>+'24-03-345 Ind. Proy'!O234</f>
        <v>0</v>
      </c>
      <c r="G17" s="9">
        <f>+'24-03-345 Ind. Proy'!R268</f>
        <v>962287</v>
      </c>
      <c r="H17" s="9">
        <f>+'24-03-345 Ind. Proy'!S268</f>
        <v>914169</v>
      </c>
      <c r="I17" s="9">
        <f>+'24-03-345 Ind. Proy'!T268</f>
        <v>1147354</v>
      </c>
      <c r="J17" s="9">
        <f>+'24-03-345 Ind. Proy'!U268</f>
        <v>3023810</v>
      </c>
      <c r="K17" s="9">
        <f>+'24-03-345 Ind. Proy'!V268</f>
        <v>3089385</v>
      </c>
      <c r="L17" s="9">
        <f>+'24-03-345 Ind. Proy'!W268</f>
        <v>3132748</v>
      </c>
      <c r="M17" s="9">
        <f>+'24-03-345 Ind. Proy'!X268</f>
        <v>1392038</v>
      </c>
      <c r="N17" s="9">
        <f>+'24-03-345 Ind. Proy'!Y268</f>
        <v>7614171</v>
      </c>
      <c r="O17" s="9">
        <f>+'24-03-345 Ind. Proy'!Z268</f>
        <v>4108487</v>
      </c>
      <c r="P17" s="9">
        <f>+'24-03-345 Ind. Proy'!AA268</f>
        <v>1953469</v>
      </c>
      <c r="Q17" s="9">
        <f>+'24-03-345 Ind. Proy'!AB268</f>
        <v>2249153</v>
      </c>
      <c r="R17" s="9">
        <f>+'24-03-345 Ind. Proy'!AC268</f>
        <v>8311109</v>
      </c>
      <c r="S17" s="9">
        <f>+'24-03-345 Ind. Proy'!AD268</f>
        <v>2926365</v>
      </c>
      <c r="T17" s="9">
        <f>+'24-03-345 Ind. Proy'!AE268</f>
        <v>3525106</v>
      </c>
      <c r="U17" s="9">
        <f>+'24-03-345 Ind. Proy'!AF268</f>
        <v>51941203</v>
      </c>
      <c r="V17" s="9">
        <f>+'24-03-345 Ind. Proy'!AG268</f>
        <v>58392674</v>
      </c>
      <c r="W17" s="9">
        <f>+'24-03-345 Ind. Proy'!AH268</f>
        <v>77341764</v>
      </c>
      <c r="X17" s="109">
        <f>+'24-03-345 Ind. Proy'!AI268</f>
        <v>0.9963358375952428</v>
      </c>
      <c r="Y17" s="109">
        <f>+'24-03-345 Ind. Proy'!AJ268</f>
        <v>5.4242527858587103E-2</v>
      </c>
    </row>
    <row r="18" spans="1:25" ht="24.75" customHeight="1" x14ac:dyDescent="0.25">
      <c r="A18" s="43" t="s">
        <v>66</v>
      </c>
      <c r="B18" s="9">
        <f>+'24-03-345 Ind. Proy'!J277</f>
        <v>42837072</v>
      </c>
      <c r="C18" s="9">
        <f>+'24-03-345 Ind. Proy'!K277</f>
        <v>42772812</v>
      </c>
      <c r="D18" s="9">
        <f>+'24-03-345 Ind. Proy'!L277</f>
        <v>0</v>
      </c>
      <c r="E18" s="9">
        <f>+'24-03-345 Ind. Proy'!M277</f>
        <v>0</v>
      </c>
      <c r="F18" s="9">
        <f>+'24-03-345 Ind. Proy'!N277</f>
        <v>0</v>
      </c>
      <c r="G18" s="9">
        <f>+'24-03-345 Ind. Proy'!R277</f>
        <v>2285544</v>
      </c>
      <c r="H18" s="9">
        <f>+'24-03-345 Ind. Proy'!S277</f>
        <v>1894325</v>
      </c>
      <c r="I18" s="9">
        <f>+'24-03-345 Ind. Proy'!T277</f>
        <v>2282833</v>
      </c>
      <c r="J18" s="9">
        <f>+'24-03-345 Ind. Proy'!U277</f>
        <v>6462702</v>
      </c>
      <c r="K18" s="9">
        <f>+'24-03-345 Ind. Proy'!V277</f>
        <v>3478770</v>
      </c>
      <c r="L18" s="9">
        <f>+'24-03-345 Ind. Proy'!W277</f>
        <v>2670579</v>
      </c>
      <c r="M18" s="9">
        <f>+'24-03-345 Ind. Proy'!X277</f>
        <v>3020258</v>
      </c>
      <c r="N18" s="9">
        <f>+'24-03-345 Ind. Proy'!Y277</f>
        <v>9169607</v>
      </c>
      <c r="O18" s="9">
        <f>+'24-03-345 Ind. Proy'!W277</f>
        <v>2670579</v>
      </c>
      <c r="P18" s="9">
        <f>+'24-03-345 Ind. Proy'!X277</f>
        <v>3020258</v>
      </c>
      <c r="Q18" s="9">
        <f>+'24-03-345 Ind. Proy'!Y277</f>
        <v>9169607</v>
      </c>
      <c r="R18" s="9">
        <f>+'24-03-345 Ind. Proy'!Z277</f>
        <v>2060424</v>
      </c>
      <c r="S18" s="9">
        <f>+'24-03-345 Ind. Proy'!AD277</f>
        <v>2723568</v>
      </c>
      <c r="T18" s="9">
        <f>+'24-03-345 Ind. Proy'!AE277</f>
        <v>10788964</v>
      </c>
      <c r="U18" s="9">
        <f>+'24-03-345 Ind. Proy'!AF277</f>
        <v>4514668</v>
      </c>
      <c r="V18" s="9">
        <f>+'24-03-345 Ind. Proy'!AG277</f>
        <v>18027200</v>
      </c>
      <c r="W18" s="9">
        <f>+'24-03-345 Ind. Proy'!AH277</f>
        <v>42714489</v>
      </c>
      <c r="X18" s="109">
        <f>+'24-03-345 Ind. Proy'!AI277</f>
        <v>0.99713838985073489</v>
      </c>
      <c r="Y18" s="109">
        <f>+'24-03-345 Ind. Proy'!AJ277</f>
        <v>2.9957189230230285E-2</v>
      </c>
    </row>
    <row r="19" spans="1:25" ht="24.75" customHeight="1" x14ac:dyDescent="0.25">
      <c r="A19" s="43" t="s">
        <v>68</v>
      </c>
      <c r="B19" s="9">
        <f>+'24-03-345 Ind. Proy'!J283</f>
        <v>23398962</v>
      </c>
      <c r="C19" s="9">
        <f>+'24-03-345 Ind. Proy'!K283</f>
        <v>23378962</v>
      </c>
      <c r="D19" s="9">
        <f>+'24-03-345 Ind. Proy'!L283</f>
        <v>0</v>
      </c>
      <c r="E19" s="9">
        <f>+'24-03-345 Ind. Proy'!M283</f>
        <v>0</v>
      </c>
      <c r="F19" s="9">
        <f>+'24-03-345 Ind. Proy'!N283</f>
        <v>0</v>
      </c>
      <c r="G19" s="9">
        <f>+'24-03-345 Ind. Proy'!R283</f>
        <v>3510500</v>
      </c>
      <c r="H19" s="9">
        <f>+'24-03-345 Ind. Proy'!S283</f>
        <v>269584</v>
      </c>
      <c r="I19" s="9">
        <f>+'24-03-345 Ind. Proy'!T283</f>
        <v>90776</v>
      </c>
      <c r="J19" s="9">
        <f>+'24-03-345 Ind. Proy'!U283</f>
        <v>3870860</v>
      </c>
      <c r="K19" s="9">
        <f>+'24-03-345 Ind. Proy'!V283</f>
        <v>1017112</v>
      </c>
      <c r="L19" s="9">
        <f>+'24-03-345 Ind. Proy'!W283</f>
        <v>604662</v>
      </c>
      <c r="M19" s="9">
        <f>+'24-03-345 Ind. Proy'!X283</f>
        <v>835787</v>
      </c>
      <c r="N19" s="9">
        <f>+'24-03-345 Ind. Proy'!Y283</f>
        <v>2457561</v>
      </c>
      <c r="O19" s="9">
        <f>+'24-03-345 Ind. Proy'!W278</f>
        <v>0</v>
      </c>
      <c r="P19" s="9">
        <f>+'24-03-345 Ind. Proy'!X278</f>
        <v>0</v>
      </c>
      <c r="Q19" s="9">
        <f>+'24-03-345 Ind. Proy'!Y278</f>
        <v>0</v>
      </c>
      <c r="R19" s="9">
        <f>+'24-03-345 Ind. Proy'!AC283</f>
        <v>2522021</v>
      </c>
      <c r="S19" s="9">
        <f>+'24-03-345 Ind. Proy'!AD283</f>
        <v>1792260</v>
      </c>
      <c r="T19" s="9">
        <f>+'24-03-345 Ind. Proy'!AE283</f>
        <v>694734</v>
      </c>
      <c r="U19" s="9">
        <f>+'24-03-345 Ind. Proy'!AF283</f>
        <v>12041526</v>
      </c>
      <c r="V19" s="9">
        <f>+'24-03-345 Ind. Proy'!AG283</f>
        <v>14528520</v>
      </c>
      <c r="W19" s="9">
        <f>+'24-03-345 Ind. Proy'!AH283</f>
        <v>23378962</v>
      </c>
      <c r="X19" s="109">
        <f>+'24-03-345 Ind. Proy'!AI283</f>
        <v>0.99914526122996394</v>
      </c>
      <c r="Y19" s="109">
        <f>+'24-03-345 Ind. Proy'!AJ283</f>
        <v>1.6396496950727025E-2</v>
      </c>
    </row>
    <row r="20" spans="1:25" ht="24.75" customHeight="1" x14ac:dyDescent="0.25">
      <c r="A20" s="44" t="s">
        <v>70</v>
      </c>
      <c r="B20" s="9">
        <f>+'24-03-345 Ind. Proy'!J298</f>
        <v>59440028</v>
      </c>
      <c r="C20" s="9">
        <f>+'24-03-345 Ind. Proy'!K298</f>
        <v>57276148</v>
      </c>
      <c r="D20" s="9">
        <f>+'24-03-345 Ind. Proy'!M298</f>
        <v>0</v>
      </c>
      <c r="E20" s="9">
        <f>+'24-03-345 Ind. Proy'!N298</f>
        <v>0</v>
      </c>
      <c r="F20" s="9">
        <f>+'24-03-345 Ind. Proy'!O298</f>
        <v>0</v>
      </c>
      <c r="G20" s="9">
        <f>+'24-03-345 Ind. Proy'!R298</f>
        <v>2168092</v>
      </c>
      <c r="H20" s="9">
        <f>+'24-03-345 Ind. Proy'!S298</f>
        <v>2368719</v>
      </c>
      <c r="I20" s="9">
        <f>+'24-03-345 Ind. Proy'!T298</f>
        <v>3048472</v>
      </c>
      <c r="J20" s="9">
        <f>+'24-03-345 Ind. Proy'!U298</f>
        <v>7585283</v>
      </c>
      <c r="K20" s="9">
        <f>+'24-03-345 Ind. Proy'!V298</f>
        <v>2682819</v>
      </c>
      <c r="L20" s="9">
        <f>+'24-03-345 Ind. Proy'!W298</f>
        <v>2940280</v>
      </c>
      <c r="M20" s="9">
        <f>+'24-03-345 Ind. Proy'!X298</f>
        <v>4113523</v>
      </c>
      <c r="N20" s="9">
        <f>+'24-03-345 Ind. Proy'!Y298</f>
        <v>9736622</v>
      </c>
      <c r="O20" s="9">
        <f>+'24-03-345 Ind. Proy'!Z298</f>
        <v>2724211</v>
      </c>
      <c r="P20" s="9">
        <f>+'24-03-345 Ind. Proy'!AA298</f>
        <v>2907236</v>
      </c>
      <c r="Q20" s="9">
        <f>+'24-03-345 Ind. Proy'!AB298</f>
        <v>2907488</v>
      </c>
      <c r="R20" s="9">
        <f>+'24-03-345 Ind. Proy'!AC298</f>
        <v>8538935</v>
      </c>
      <c r="S20" s="9">
        <f>+'24-03-345 Ind. Proy'!AD298</f>
        <v>4146152</v>
      </c>
      <c r="T20" s="9">
        <f>+'24-03-345 Ind. Proy'!AE298</f>
        <v>5857076</v>
      </c>
      <c r="U20" s="9">
        <f>+'24-03-345 Ind. Proy'!AF298</f>
        <v>19237852</v>
      </c>
      <c r="V20" s="9">
        <f>+'24-03-345 Ind. Proy'!AG298</f>
        <v>29241080</v>
      </c>
      <c r="W20" s="9">
        <f>+'24-03-345 Ind. Proy'!AH298</f>
        <v>55101920</v>
      </c>
      <c r="X20" s="109">
        <f>+'24-03-345 Ind. Proy'!AI298</f>
        <v>0.92701705995158679</v>
      </c>
      <c r="Y20" s="109">
        <f>+'24-03-345 Ind. Proy'!AJ298</f>
        <v>3.8644934846089593E-2</v>
      </c>
    </row>
    <row r="21" spans="1:25" ht="24.75" customHeight="1" x14ac:dyDescent="0.25">
      <c r="A21" s="44" t="s">
        <v>72</v>
      </c>
      <c r="B21" s="9">
        <f>+'24-03-345 Ind. Proy'!J304</f>
        <v>27803562</v>
      </c>
      <c r="C21" s="9">
        <f>+'24-03-345 Ind. Proy'!K304</f>
        <v>27803562</v>
      </c>
      <c r="D21" s="9">
        <f>+'24-03-345 Ind. Proy'!M304</f>
        <v>0</v>
      </c>
      <c r="E21" s="9">
        <f>+'24-03-345 Ind. Proy'!N304</f>
        <v>0</v>
      </c>
      <c r="F21" s="9">
        <f>+'24-03-345 Ind. Proy'!O304</f>
        <v>0</v>
      </c>
      <c r="G21" s="9">
        <f>+'24-03-345 Ind. Proy'!R304</f>
        <v>1031077</v>
      </c>
      <c r="H21" s="9">
        <f>+'24-03-345 Ind. Proy'!S304</f>
        <v>865210</v>
      </c>
      <c r="I21" s="9">
        <f>+'24-03-345 Ind. Proy'!T304</f>
        <v>1030550</v>
      </c>
      <c r="J21" s="9">
        <f>+'24-03-345 Ind. Proy'!U58</f>
        <v>9212204</v>
      </c>
      <c r="K21" s="9">
        <f>+'24-03-345 Ind. Proy'!V304</f>
        <v>1646910</v>
      </c>
      <c r="L21" s="9">
        <f>+'24-03-345 Ind. Proy'!W304</f>
        <v>1275146</v>
      </c>
      <c r="M21" s="9">
        <f>+'24-03-345 Ind. Proy'!X304</f>
        <v>2039057</v>
      </c>
      <c r="N21" s="9">
        <f>+'24-03-345 Ind. Proy'!Y304</f>
        <v>4961113</v>
      </c>
      <c r="O21" s="9">
        <f>+'24-03-345 Ind. Proy'!Z304</f>
        <v>2089162</v>
      </c>
      <c r="P21" s="9">
        <f>+'24-03-345 Ind. Proy'!AA304</f>
        <v>1426378</v>
      </c>
      <c r="Q21" s="9">
        <f>+'24-03-345 Ind. Proy'!AB304</f>
        <v>2313095</v>
      </c>
      <c r="R21" s="9">
        <f>+'24-03-345 Ind. Proy'!AC304</f>
        <v>5828635</v>
      </c>
      <c r="S21" s="9">
        <f>+'24-03-345 Ind. Proy'!AD304</f>
        <v>1543923</v>
      </c>
      <c r="T21" s="9">
        <f>+'24-03-345 Ind. Proy'!AE304</f>
        <v>4439949</v>
      </c>
      <c r="U21" s="9">
        <f>+'24-03-345 Ind. Proy'!AF304</f>
        <v>8103103</v>
      </c>
      <c r="V21" s="9">
        <f>+'24-03-345 Ind. Proy'!AG304</f>
        <v>14086975</v>
      </c>
      <c r="W21" s="9">
        <f>+'24-03-345 Ind. Proy'!AH304</f>
        <v>27803560</v>
      </c>
      <c r="X21" s="109">
        <f>+'24-03-345 Ind. Proy'!AI304</f>
        <v>0.99999992806677074</v>
      </c>
      <c r="Y21" s="109">
        <f>+'24-03-345 Ind. Proy'!AJ304</f>
        <v>1.9499624780576482E-2</v>
      </c>
    </row>
    <row r="22" spans="1:25" ht="24.75" customHeight="1" x14ac:dyDescent="0.25">
      <c r="A22" s="44" t="s">
        <v>617</v>
      </c>
      <c r="B22" s="9">
        <f>+'24-03-345 Ind. Proy'!J329</f>
        <v>33390000</v>
      </c>
      <c r="C22" s="9">
        <f>+'24-03-345 Ind. Proy'!K329</f>
        <v>31799839</v>
      </c>
      <c r="D22" s="9">
        <f>+'24-03-345 Ind. Proy'!L329</f>
        <v>0</v>
      </c>
      <c r="E22" s="9">
        <f>+'24-03-345 Ind. Proy'!M329</f>
        <v>0</v>
      </c>
      <c r="F22" s="9">
        <f>+'24-03-345 Ind. Proy'!N329</f>
        <v>0</v>
      </c>
      <c r="G22" s="9">
        <f>+'24-03-345 Ind. Proy'!R329</f>
        <v>125772</v>
      </c>
      <c r="H22" s="9">
        <f>+'24-03-345 Ind. Proy'!S329</f>
        <v>56924</v>
      </c>
      <c r="I22" s="9">
        <f>+'24-03-345 Ind. Proy'!T329</f>
        <v>0</v>
      </c>
      <c r="J22" s="9">
        <f>+'24-03-345 Ind. Proy'!U329</f>
        <v>182696</v>
      </c>
      <c r="K22" s="9">
        <f>+'24-03-345 Ind. Proy'!V329</f>
        <v>0</v>
      </c>
      <c r="L22" s="9">
        <f>+'24-03-345 Ind. Proy'!W329</f>
        <v>0</v>
      </c>
      <c r="M22" s="9">
        <f>+'24-03-345 Ind. Proy'!X329</f>
        <v>0</v>
      </c>
      <c r="N22" s="9">
        <f>+'24-03-345 Ind. Proy'!Y329</f>
        <v>0</v>
      </c>
      <c r="O22" s="9">
        <f>+'24-03-345 Ind. Proy'!Z329</f>
        <v>135840</v>
      </c>
      <c r="P22" s="9">
        <f>+'24-03-345 Ind. Proy'!AA329</f>
        <v>125770</v>
      </c>
      <c r="Q22" s="9">
        <f>+'24-03-345 Ind. Proy'!AB329</f>
        <v>64662</v>
      </c>
      <c r="R22" s="9">
        <f>+'24-03-345 Ind. Proy'!AC329</f>
        <v>326272</v>
      </c>
      <c r="S22" s="9">
        <f>+'24-03-345 Ind. Proy'!AD329</f>
        <v>321000</v>
      </c>
      <c r="T22" s="9">
        <f>+'24-03-345 Ind. Proy'!AE329</f>
        <v>10799871</v>
      </c>
      <c r="U22" s="9">
        <f>+'24-03-345 Ind. Proy'!AF329</f>
        <v>20170000</v>
      </c>
      <c r="V22" s="9">
        <f>+'24-03-345 Ind. Proy'!AG329</f>
        <v>31290871</v>
      </c>
      <c r="W22" s="9">
        <f>+'24-03-345 Ind. Proy'!AH329</f>
        <v>31799839</v>
      </c>
      <c r="X22" s="109">
        <f>+'24-03-345 Ind. Proy'!AI329</f>
        <v>0.9523761305780174</v>
      </c>
      <c r="Y22" s="109">
        <f>+'24-03-345 Ind. Proy'!AJ329</f>
        <v>2.230235727305217E-2</v>
      </c>
    </row>
    <row r="23" spans="1:25" ht="24.75" customHeight="1" x14ac:dyDescent="0.25">
      <c r="A23" s="44" t="s">
        <v>74</v>
      </c>
      <c r="B23" s="9">
        <f>+'24-03-345 Ind. Proy'!J383</f>
        <v>219945696</v>
      </c>
      <c r="C23" s="9">
        <f>+'24-03-345 Ind. Proy'!K383</f>
        <v>217528314</v>
      </c>
      <c r="D23" s="9">
        <f>+'24-03-345 Ind. Proy'!M329</f>
        <v>0</v>
      </c>
      <c r="E23" s="9">
        <f>+'24-03-345 Ind. Proy'!N329</f>
        <v>0</v>
      </c>
      <c r="F23" s="9">
        <f>+'24-03-345 Ind. Proy'!O329</f>
        <v>0</v>
      </c>
      <c r="G23" s="9">
        <f>+'24-03-345 Ind. Proy'!R383</f>
        <v>3099174</v>
      </c>
      <c r="H23" s="9">
        <f>+'24-03-345 Ind. Proy'!S383</f>
        <v>3139327</v>
      </c>
      <c r="I23" s="9">
        <f>+'24-03-345 Ind. Proy'!T383</f>
        <v>6740399</v>
      </c>
      <c r="J23" s="9">
        <f>+'24-03-345 Ind. Proy'!U383</f>
        <v>12978900</v>
      </c>
      <c r="K23" s="9">
        <f>+'24-03-345 Ind. Proy'!V383</f>
        <v>3453977</v>
      </c>
      <c r="L23" s="9">
        <f>+'24-03-345 Ind. Proy'!W383</f>
        <v>4470852</v>
      </c>
      <c r="M23" s="9">
        <f>+'24-03-345 Ind. Proy'!X383</f>
        <v>3593204</v>
      </c>
      <c r="N23" s="9">
        <f>+'24-03-345 Ind. Proy'!Y383</f>
        <v>11518033</v>
      </c>
      <c r="O23" s="9">
        <f>+'24-03-345 Ind. Proy'!Z383</f>
        <v>1769870</v>
      </c>
      <c r="P23" s="9">
        <f>+'24-03-345 Ind. Proy'!AA383</f>
        <v>8157510</v>
      </c>
      <c r="Q23" s="9">
        <f>+'24-03-345 Ind. Proy'!AB383</f>
        <v>5549728</v>
      </c>
      <c r="R23" s="9">
        <f>+'24-03-345 Ind. Proy'!AC383</f>
        <v>15477108</v>
      </c>
      <c r="S23" s="9">
        <f>+'24-03-345 Ind. Proy'!AD383</f>
        <v>5869710</v>
      </c>
      <c r="T23" s="9">
        <f>+'24-03-345 Ind. Proy'!AE383</f>
        <v>3766411</v>
      </c>
      <c r="U23" s="9">
        <f>+'24-03-345 Ind. Proy'!AF383</f>
        <v>167918152</v>
      </c>
      <c r="V23" s="9">
        <f>+'24-03-345 Ind. Proy'!AG383</f>
        <v>177554273</v>
      </c>
      <c r="W23" s="9">
        <f>+'24-03-345 Ind. Proy'!AH383</f>
        <v>217528314</v>
      </c>
      <c r="X23" s="109">
        <f>+'24-03-345 Ind. Proy'!AI383</f>
        <v>0.98900918706770236</v>
      </c>
      <c r="Y23" s="109">
        <f>+'24-03-345 Ind. Proy'!AJ383</f>
        <v>0.15256033767443528</v>
      </c>
    </row>
    <row r="24" spans="1:25" ht="24.75" customHeight="1" x14ac:dyDescent="0.25">
      <c r="A24" s="45" t="s">
        <v>76</v>
      </c>
      <c r="B24" s="9">
        <f>+'24-03-345 Ind. Proy'!J388</f>
        <v>448034170</v>
      </c>
      <c r="C24" s="9">
        <f>+'24-03-345 Ind. Proy'!K388</f>
        <v>429527365</v>
      </c>
      <c r="D24" s="9">
        <f>+'24-03-345 Ind. Proy'!M388</f>
        <v>0</v>
      </c>
      <c r="E24" s="9">
        <f>+'24-03-345 Ind. Proy'!N388</f>
        <v>0</v>
      </c>
      <c r="F24" s="9">
        <f>+'24-03-345 Ind. Proy'!O388</f>
        <v>0</v>
      </c>
      <c r="G24" s="9">
        <f>+'24-03-345 Ind. Proy'!R388</f>
        <v>40110424</v>
      </c>
      <c r="H24" s="9">
        <f>+'24-03-345 Ind. Proy'!S388</f>
        <v>22174965</v>
      </c>
      <c r="I24" s="9">
        <f>+'24-03-345 Ind. Proy'!T388</f>
        <v>21192757</v>
      </c>
      <c r="J24" s="9">
        <f>+'24-03-345 Ind. Proy'!U92</f>
        <v>291056</v>
      </c>
      <c r="K24" s="9">
        <f>+'24-03-345 Ind. Proy'!V388</f>
        <v>24269304</v>
      </c>
      <c r="L24" s="9">
        <f>+'24-03-345 Ind. Proy'!W388</f>
        <v>27411575</v>
      </c>
      <c r="M24" s="9">
        <f>+'24-03-345 Ind. Proy'!X388</f>
        <v>25645674</v>
      </c>
      <c r="N24" s="9">
        <f>+'24-03-345 Ind. Proy'!Y388</f>
        <v>77326553</v>
      </c>
      <c r="O24" s="9">
        <f>+'24-03-345 Ind. Proy'!Z388</f>
        <v>30022182</v>
      </c>
      <c r="P24" s="9">
        <f>+'24-03-345 Ind. Proy'!AA388</f>
        <v>22700692</v>
      </c>
      <c r="Q24" s="9">
        <f>+'24-03-345 Ind. Proy'!AB388</f>
        <v>32249079</v>
      </c>
      <c r="R24" s="9">
        <f>+'24-03-345 Ind. Proy'!AC388</f>
        <v>84971953</v>
      </c>
      <c r="S24" s="9">
        <f>+'24-03-345 Ind. Proy'!AD388</f>
        <v>26362223</v>
      </c>
      <c r="T24" s="9">
        <f>+'24-03-345 Ind. Proy'!AE388</f>
        <v>45982979</v>
      </c>
      <c r="U24" s="9">
        <f>+'24-03-345 Ind. Proy'!AF388</f>
        <v>100747500</v>
      </c>
      <c r="V24" s="9">
        <f>+'24-03-345 Ind. Proy'!AG388</f>
        <v>173092702</v>
      </c>
      <c r="W24" s="9">
        <f>+'24-03-345 Ind. Proy'!AH388</f>
        <v>418869354</v>
      </c>
      <c r="X24" s="109">
        <f>+'24-03-345 Ind. Proy'!AI388</f>
        <v>0.93490492923787483</v>
      </c>
      <c r="Y24" s="109">
        <f>+'24-03-345 Ind. Proy'!AJ388</f>
        <v>0.29376796478877032</v>
      </c>
    </row>
    <row r="25" spans="1:25" ht="20.45" customHeight="1" x14ac:dyDescent="0.25">
      <c r="A25" s="537" t="s">
        <v>1867</v>
      </c>
      <c r="B25" s="222">
        <f t="shared" ref="B25:W25" si="0">SUM(B8:B24)</f>
        <v>1481343000</v>
      </c>
      <c r="C25" s="222">
        <f>SUM(C8:C24)</f>
        <v>1443106275</v>
      </c>
      <c r="D25" s="222">
        <f t="shared" si="0"/>
        <v>0</v>
      </c>
      <c r="E25" s="222">
        <f>SUM(E8:E24)</f>
        <v>0</v>
      </c>
      <c r="F25" s="222">
        <f t="shared" si="0"/>
        <v>0</v>
      </c>
      <c r="G25" s="222">
        <f t="shared" si="0"/>
        <v>61383012</v>
      </c>
      <c r="H25" s="222">
        <f t="shared" si="0"/>
        <v>39863302</v>
      </c>
      <c r="I25" s="222">
        <f t="shared" si="0"/>
        <v>47409901</v>
      </c>
      <c r="J25" s="222">
        <f t="shared" si="0"/>
        <v>73177013</v>
      </c>
      <c r="K25" s="222">
        <f>SUM(K8:K24)</f>
        <v>49361902</v>
      </c>
      <c r="L25" s="222">
        <f>SUM(L8:L24)</f>
        <v>58311742</v>
      </c>
      <c r="M25" s="222">
        <f>SUM(M8:M24)</f>
        <v>50661294</v>
      </c>
      <c r="N25" s="222">
        <f>SUM(N8:N24)</f>
        <v>162364222</v>
      </c>
      <c r="O25" s="222">
        <f t="shared" si="0"/>
        <v>53135028</v>
      </c>
      <c r="P25" s="222">
        <f t="shared" si="0"/>
        <v>52852104</v>
      </c>
      <c r="Q25" s="222">
        <f t="shared" si="0"/>
        <v>69918200</v>
      </c>
      <c r="R25" s="222">
        <f t="shared" si="0"/>
        <v>171507921</v>
      </c>
      <c r="S25" s="222">
        <f t="shared" si="0"/>
        <v>62270458</v>
      </c>
      <c r="T25" s="222">
        <f t="shared" si="0"/>
        <v>198973783</v>
      </c>
      <c r="U25" s="222">
        <f t="shared" si="0"/>
        <v>674021350</v>
      </c>
      <c r="V25" s="222">
        <f t="shared" si="0"/>
        <v>935265591</v>
      </c>
      <c r="W25" s="222">
        <f t="shared" si="0"/>
        <v>1425851026</v>
      </c>
      <c r="X25" s="230">
        <f>+'24-03-345 Ind. Proy'!AI389</f>
        <v>0.96253941592190329</v>
      </c>
      <c r="Y25" s="230">
        <f>'24-03-345 Ind. Proy'!AJ389</f>
        <v>1</v>
      </c>
    </row>
    <row r="26" spans="1:25" x14ac:dyDescent="0.25">
      <c r="B26" s="41"/>
      <c r="G26" s="41"/>
      <c r="H26" s="41"/>
      <c r="I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ignoredErrors>
    <ignoredError sqref="W10" 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105"/>
  <sheetViews>
    <sheetView tabSelected="1" topLeftCell="A76" zoomScaleNormal="100" workbookViewId="0">
      <selection activeCell="A22" sqref="A22:I22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37.140625" style="14" customWidth="1"/>
    <col min="7" max="7" width="11.140625" style="15" customWidth="1"/>
    <col min="8" max="9" width="9.85546875" style="15" customWidth="1"/>
    <col min="10" max="10" width="13.7109375" style="12" customWidth="1"/>
    <col min="11" max="11" width="12.7109375" style="41" customWidth="1"/>
    <col min="12" max="12" width="14.85546875" style="14" customWidth="1"/>
    <col min="13" max="14" width="10.425781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20" width="11.7109375" style="12" hidden="1" customWidth="1" outlineLevel="1"/>
    <col min="21" max="21" width="13.140625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4.42578125" style="12" bestFit="1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'[1]24-01-025-001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5" customHeight="1" x14ac:dyDescent="0.25">
      <c r="A5" s="578" t="s">
        <v>1954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s="15" customFormat="1" ht="12.75" customHeight="1" x14ac:dyDescent="0.25">
      <c r="A6" s="609" t="s">
        <v>5</v>
      </c>
      <c r="B6" s="617" t="s">
        <v>6</v>
      </c>
      <c r="C6" s="564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5" customFormat="1" ht="25.5" x14ac:dyDescent="0.25">
      <c r="A7" s="609"/>
      <c r="B7" s="618"/>
      <c r="C7" s="564" t="s">
        <v>26</v>
      </c>
      <c r="D7" s="618"/>
      <c r="E7" s="609"/>
      <c r="F7" s="618"/>
      <c r="G7" s="609"/>
      <c r="H7" s="558" t="s">
        <v>27</v>
      </c>
      <c r="I7" s="558" t="s">
        <v>28</v>
      </c>
      <c r="J7" s="603"/>
      <c r="K7" s="686"/>
      <c r="L7" s="617"/>
      <c r="M7" s="559" t="s">
        <v>29</v>
      </c>
      <c r="N7" s="559" t="s">
        <v>30</v>
      </c>
      <c r="O7" s="559" t="s">
        <v>31</v>
      </c>
      <c r="P7" s="617"/>
      <c r="Q7" s="685"/>
      <c r="R7" s="560" t="s">
        <v>32</v>
      </c>
      <c r="S7" s="560" t="s">
        <v>33</v>
      </c>
      <c r="T7" s="560" t="s">
        <v>34</v>
      </c>
      <c r="U7" s="603"/>
      <c r="V7" s="560" t="s">
        <v>35</v>
      </c>
      <c r="W7" s="560" t="s">
        <v>36</v>
      </c>
      <c r="X7" s="560" t="s">
        <v>37</v>
      </c>
      <c r="Y7" s="603"/>
      <c r="Z7" s="560" t="s">
        <v>38</v>
      </c>
      <c r="AA7" s="560" t="s">
        <v>39</v>
      </c>
      <c r="AB7" s="560" t="s">
        <v>40</v>
      </c>
      <c r="AC7" s="603"/>
      <c r="AD7" s="560" t="s">
        <v>41</v>
      </c>
      <c r="AE7" s="560" t="s">
        <v>42</v>
      </c>
      <c r="AF7" s="560" t="s">
        <v>43</v>
      </c>
      <c r="AG7" s="603"/>
      <c r="AH7" s="603"/>
      <c r="AI7" s="229" t="s">
        <v>44</v>
      </c>
      <c r="AJ7" s="229" t="s">
        <v>45</v>
      </c>
    </row>
    <row r="8" spans="1:36" ht="12.75" customHeight="1" x14ac:dyDescent="0.25">
      <c r="A8" s="710" t="s">
        <v>46</v>
      </c>
      <c r="B8" s="711"/>
      <c r="C8" s="711"/>
      <c r="D8" s="711"/>
      <c r="E8" s="712"/>
      <c r="F8" s="150"/>
      <c r="G8" s="151"/>
      <c r="H8" s="269"/>
      <c r="I8" s="269"/>
      <c r="J8" s="716">
        <v>95170730</v>
      </c>
      <c r="K8" s="340"/>
      <c r="L8" s="438"/>
      <c r="M8" s="485"/>
      <c r="N8" s="485"/>
      <c r="O8" s="485"/>
      <c r="P8" s="421"/>
      <c r="Q8" s="486"/>
      <c r="R8" s="141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36" ht="24.95" customHeight="1" outlineLevel="1" x14ac:dyDescent="0.25">
      <c r="A9" s="390">
        <v>1</v>
      </c>
      <c r="B9" s="390"/>
      <c r="C9" s="360" t="s">
        <v>1955</v>
      </c>
      <c r="D9" s="494">
        <v>44904</v>
      </c>
      <c r="E9" s="260" t="s">
        <v>1956</v>
      </c>
      <c r="F9" s="260" t="s">
        <v>1957</v>
      </c>
      <c r="G9" s="360" t="s">
        <v>1958</v>
      </c>
      <c r="H9" s="391"/>
      <c r="I9" s="391"/>
      <c r="J9" s="717"/>
      <c r="K9" s="259">
        <v>94670730</v>
      </c>
      <c r="L9" s="260"/>
      <c r="M9" s="261"/>
      <c r="N9" s="261"/>
      <c r="O9" s="261"/>
      <c r="P9" s="262"/>
      <c r="Q9" s="262"/>
      <c r="R9" s="95"/>
      <c r="S9" s="28"/>
      <c r="T9" s="28"/>
      <c r="U9" s="29">
        <f t="shared" ref="U9" si="0">SUM(R9:T9)</f>
        <v>0</v>
      </c>
      <c r="V9" s="28"/>
      <c r="W9" s="28"/>
      <c r="X9" s="28"/>
      <c r="Y9" s="29">
        <f t="shared" ref="Y9" si="1">SUM(V9:X9)</f>
        <v>0</v>
      </c>
      <c r="Z9" s="28"/>
      <c r="AA9" s="28"/>
      <c r="AB9" s="28"/>
      <c r="AC9" s="29">
        <f t="shared" ref="AC9" si="2">SUM(Z9:AB9)</f>
        <v>0</v>
      </c>
      <c r="AD9" s="28">
        <v>94670730</v>
      </c>
      <c r="AE9" s="28"/>
      <c r="AF9" s="28"/>
      <c r="AG9" s="29">
        <f t="shared" ref="AG9" si="3">SUM(AD9:AF9)</f>
        <v>94670730</v>
      </c>
      <c r="AH9" s="29">
        <f t="shared" ref="AH9" si="4">SUM(U9,Y9,AC9,AG9)</f>
        <v>94670730</v>
      </c>
      <c r="AI9" s="109">
        <f>IF(ISERROR(AH9/J8),0,AH9/J8)</f>
        <v>0.99474628386269603</v>
      </c>
      <c r="AJ9" s="109">
        <f>IF(ISERROR(AH9/$AH$88),"-",AH9/$AH$88)</f>
        <v>3.3673279021153989E-2</v>
      </c>
    </row>
    <row r="10" spans="1:36" x14ac:dyDescent="0.25">
      <c r="A10" s="669" t="s">
        <v>47</v>
      </c>
      <c r="B10" s="579"/>
      <c r="C10" s="579"/>
      <c r="D10" s="579"/>
      <c r="E10" s="579"/>
      <c r="F10" s="579"/>
      <c r="G10" s="579"/>
      <c r="H10" s="579"/>
      <c r="I10" s="670"/>
      <c r="J10" s="222">
        <f>J8</f>
        <v>95170730</v>
      </c>
      <c r="K10" s="296">
        <f>SUM(K9:K9)</f>
        <v>94670730</v>
      </c>
      <c r="L10" s="565"/>
      <c r="M10" s="296">
        <f>SUM(M9:M9)</f>
        <v>0</v>
      </c>
      <c r="N10" s="296">
        <f>SUM(N9:N9)</f>
        <v>0</v>
      </c>
      <c r="O10" s="296">
        <f>SUM(O9:O9)</f>
        <v>0</v>
      </c>
      <c r="P10" s="718"/>
      <c r="Q10" s="719"/>
      <c r="R10" s="222">
        <f>SUM(R9:R9)</f>
        <v>0</v>
      </c>
      <c r="S10" s="222">
        <f>SUM(S9:S9)</f>
        <v>0</v>
      </c>
      <c r="T10" s="222">
        <f>SUM(T9:T9)</f>
        <v>0</v>
      </c>
      <c r="U10" s="231">
        <f>SUM(U9:U9)</f>
        <v>0</v>
      </c>
      <c r="V10" s="222">
        <f>SUM(V9:V9)</f>
        <v>0</v>
      </c>
      <c r="W10" s="222">
        <f>SUM(W9:W9)</f>
        <v>0</v>
      </c>
      <c r="X10" s="222">
        <f>SUM(X9:X9)</f>
        <v>0</v>
      </c>
      <c r="Y10" s="231">
        <f>SUM(Y9:Y9)</f>
        <v>0</v>
      </c>
      <c r="Z10" s="222">
        <f>SUM(Z9:Z9)</f>
        <v>0</v>
      </c>
      <c r="AA10" s="222">
        <f>SUM(AA9:AA9)</f>
        <v>0</v>
      </c>
      <c r="AB10" s="222">
        <f>SUM(AB9:AB9)</f>
        <v>0</v>
      </c>
      <c r="AC10" s="231">
        <f>SUM(AC9:AC9)</f>
        <v>0</v>
      </c>
      <c r="AD10" s="231">
        <f>SUM(AD9:AD9)</f>
        <v>94670730</v>
      </c>
      <c r="AE10" s="231">
        <f>SUM(AE9:AE9)</f>
        <v>0</v>
      </c>
      <c r="AF10" s="231">
        <f>SUM(AF9:AF9)</f>
        <v>0</v>
      </c>
      <c r="AG10" s="231">
        <f>SUM(AG9:AG9)</f>
        <v>94670730</v>
      </c>
      <c r="AH10" s="231">
        <f>SUM(AH9:AH9)</f>
        <v>94670730</v>
      </c>
      <c r="AI10" s="230">
        <f>IF(ISERROR(AH10/J10),0,AH10/J10)</f>
        <v>0.99474628386269603</v>
      </c>
      <c r="AJ10" s="230">
        <f>IF(ISERROR(AH10/$AH$88),0,AH10/$AH$88)</f>
        <v>3.3673279021153989E-2</v>
      </c>
    </row>
    <row r="11" spans="1:36" x14ac:dyDescent="0.25">
      <c r="A11" s="620" t="s">
        <v>48</v>
      </c>
      <c r="B11" s="621"/>
      <c r="C11" s="621"/>
      <c r="D11" s="621"/>
      <c r="E11" s="622"/>
      <c r="F11" s="16"/>
      <c r="G11" s="5"/>
      <c r="H11" s="17"/>
      <c r="I11" s="17"/>
      <c r="J11" s="720">
        <v>128680432</v>
      </c>
      <c r="K11" s="340"/>
      <c r="L11" s="438"/>
      <c r="M11" s="485"/>
      <c r="N11" s="485"/>
      <c r="O11" s="485"/>
      <c r="P11" s="421"/>
      <c r="Q11" s="486"/>
      <c r="R11" s="141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08"/>
      <c r="AJ11" s="108"/>
    </row>
    <row r="12" spans="1:36" ht="24.95" customHeight="1" outlineLevel="1" x14ac:dyDescent="0.25">
      <c r="A12" s="23">
        <v>1</v>
      </c>
      <c r="B12" s="23"/>
      <c r="C12" s="74"/>
      <c r="D12" s="33"/>
      <c r="E12" s="74"/>
      <c r="F12" s="74"/>
      <c r="G12" s="74"/>
      <c r="H12" s="33"/>
      <c r="I12" s="33"/>
      <c r="J12" s="721"/>
      <c r="K12" s="259">
        <v>188656</v>
      </c>
      <c r="L12" s="260" t="s">
        <v>1319</v>
      </c>
      <c r="M12" s="261"/>
      <c r="N12" s="261"/>
      <c r="O12" s="261"/>
      <c r="P12" s="262"/>
      <c r="Q12" s="262"/>
      <c r="R12" s="95"/>
      <c r="S12" s="28"/>
      <c r="T12" s="155">
        <v>20962</v>
      </c>
      <c r="U12" s="29">
        <f>SUM(R12:T12)</f>
        <v>20962</v>
      </c>
      <c r="V12" s="28"/>
      <c r="W12" s="28"/>
      <c r="X12" s="28">
        <v>20962</v>
      </c>
      <c r="Y12" s="29">
        <f>SUM(V12:X12)</f>
        <v>20962</v>
      </c>
      <c r="Z12" s="29"/>
      <c r="AA12" s="28">
        <v>20962</v>
      </c>
      <c r="AB12" s="28"/>
      <c r="AC12" s="29">
        <f>SUM(Z12:AB12)</f>
        <v>20962</v>
      </c>
      <c r="AD12" s="28"/>
      <c r="AE12" s="28">
        <v>125770</v>
      </c>
      <c r="AF12" s="28"/>
      <c r="AG12" s="29">
        <f>SUM(AD12:AF12)</f>
        <v>125770</v>
      </c>
      <c r="AH12" s="29">
        <f t="shared" ref="AH12:AH14" si="5">SUM(U12,Y12,AC12,AG12)</f>
        <v>188656</v>
      </c>
      <c r="AI12" s="109">
        <f>IF(ISERROR(AH12/$J$11),0,AH12/$J$11)</f>
        <v>1.4660814940378813E-3</v>
      </c>
      <c r="AJ12" s="109">
        <f>IF(ISERROR(AH12/$AH$88),"-",AH12/$AH$88)</f>
        <v>6.7102747882210557E-5</v>
      </c>
    </row>
    <row r="13" spans="1:36" ht="24.95" customHeight="1" outlineLevel="1" x14ac:dyDescent="0.25">
      <c r="A13" s="151">
        <v>2</v>
      </c>
      <c r="B13" s="272"/>
      <c r="C13" s="347"/>
      <c r="D13" s="292"/>
      <c r="E13" s="347"/>
      <c r="F13" s="347"/>
      <c r="G13" s="347"/>
      <c r="H13" s="292"/>
      <c r="I13" s="292"/>
      <c r="J13" s="721"/>
      <c r="K13" s="469">
        <v>341618</v>
      </c>
      <c r="L13" s="400" t="s">
        <v>126</v>
      </c>
      <c r="M13" s="471"/>
      <c r="N13" s="471"/>
      <c r="O13" s="471"/>
      <c r="P13" s="428"/>
      <c r="Q13" s="428"/>
      <c r="R13" s="95"/>
      <c r="S13" s="28"/>
      <c r="T13" s="96"/>
      <c r="U13" s="29">
        <f t="shared" ref="U13:U14" si="6">SUM(R13:T13)</f>
        <v>0</v>
      </c>
      <c r="V13" s="28">
        <v>19000</v>
      </c>
      <c r="W13" s="28"/>
      <c r="X13" s="28"/>
      <c r="Y13" s="29">
        <f>SUM(V13:X13)</f>
        <v>19000</v>
      </c>
      <c r="Z13" s="28"/>
      <c r="AA13" s="28">
        <v>7000</v>
      </c>
      <c r="AB13" s="28"/>
      <c r="AC13" s="29">
        <f>SUM(Z13:AB13)</f>
        <v>7000</v>
      </c>
      <c r="AD13" s="28"/>
      <c r="AE13" s="28"/>
      <c r="AF13" s="28">
        <v>315618</v>
      </c>
      <c r="AG13" s="29">
        <f t="shared" ref="AG13:AG14" si="7">SUM(AD13:AF13)</f>
        <v>315618</v>
      </c>
      <c r="AH13" s="29">
        <f t="shared" si="5"/>
        <v>341618</v>
      </c>
      <c r="AI13" s="109">
        <f t="shared" ref="AI13:AI14" si="8">IF(ISERROR(AH13/$J$11),0,AH13/$J$11)</f>
        <v>2.6547781561690746E-3</v>
      </c>
      <c r="AJ13" s="109">
        <f>IF(ISERROR(AH13/$AH$88),"-",AH13/$AH$88)</f>
        <v>1.2150955456505493E-4</v>
      </c>
    </row>
    <row r="14" spans="1:36" ht="24.95" customHeight="1" outlineLevel="1" x14ac:dyDescent="0.25">
      <c r="A14" s="421">
        <v>3</v>
      </c>
      <c r="B14" s="390"/>
      <c r="C14" s="360" t="s">
        <v>1671</v>
      </c>
      <c r="D14" s="494">
        <v>44544</v>
      </c>
      <c r="E14" s="260" t="s">
        <v>1959</v>
      </c>
      <c r="F14" s="260" t="s">
        <v>1957</v>
      </c>
      <c r="G14" s="360" t="s">
        <v>1958</v>
      </c>
      <c r="H14" s="391"/>
      <c r="I14" s="391"/>
      <c r="J14" s="721"/>
      <c r="K14" s="259">
        <v>127689700</v>
      </c>
      <c r="L14" s="260"/>
      <c r="M14" s="261"/>
      <c r="N14" s="261"/>
      <c r="O14" s="261"/>
      <c r="P14" s="262"/>
      <c r="Q14" s="262"/>
      <c r="R14" s="95"/>
      <c r="S14" s="28"/>
      <c r="T14" s="96"/>
      <c r="U14" s="29">
        <f t="shared" si="6"/>
        <v>0</v>
      </c>
      <c r="V14" s="28"/>
      <c r="W14" s="28"/>
      <c r="X14" s="28"/>
      <c r="Y14" s="29">
        <f t="shared" ref="Y14" si="9">SUM(V14:X14)</f>
        <v>0</v>
      </c>
      <c r="Z14" s="28"/>
      <c r="AA14" s="28"/>
      <c r="AB14" s="28"/>
      <c r="AC14" s="29">
        <f t="shared" ref="AC14" si="10">SUM(Z14:AB14)</f>
        <v>0</v>
      </c>
      <c r="AD14" s="28">
        <v>127689700</v>
      </c>
      <c r="AE14" s="28"/>
      <c r="AF14" s="28"/>
      <c r="AG14" s="29">
        <f t="shared" si="7"/>
        <v>127689700</v>
      </c>
      <c r="AH14" s="29">
        <f t="shared" si="5"/>
        <v>127689700</v>
      </c>
      <c r="AI14" s="109">
        <f t="shared" si="8"/>
        <v>0.99230083405377434</v>
      </c>
      <c r="AJ14" s="109">
        <f>IF(ISERROR(AH14/$AH$88),"-",AH14/$AH$88)</f>
        <v>4.5417743121104553E-2</v>
      </c>
    </row>
    <row r="15" spans="1:36" x14ac:dyDescent="0.25">
      <c r="A15" s="722" t="s">
        <v>49</v>
      </c>
      <c r="B15" s="722"/>
      <c r="C15" s="722"/>
      <c r="D15" s="722"/>
      <c r="E15" s="722"/>
      <c r="F15" s="722"/>
      <c r="G15" s="722"/>
      <c r="H15" s="722"/>
      <c r="I15" s="722"/>
      <c r="J15" s="295">
        <f>+J11</f>
        <v>128680432</v>
      </c>
      <c r="K15" s="296">
        <f>SUM(K12:K14)</f>
        <v>128219974</v>
      </c>
      <c r="L15" s="565"/>
      <c r="M15" s="296">
        <v>0</v>
      </c>
      <c r="N15" s="296">
        <v>0</v>
      </c>
      <c r="O15" s="296">
        <v>0</v>
      </c>
      <c r="P15" s="718"/>
      <c r="Q15" s="719"/>
      <c r="R15" s="295">
        <f>SUM(R12:R12)</f>
        <v>0</v>
      </c>
      <c r="S15" s="295">
        <f>SUM(S12:S12)</f>
        <v>0</v>
      </c>
      <c r="T15" s="295">
        <f>SUM(T12:T12)</f>
        <v>20962</v>
      </c>
      <c r="U15" s="295">
        <f>SUM(U12:U14)</f>
        <v>20962</v>
      </c>
      <c r="V15" s="231">
        <f>+V12+V13</f>
        <v>19000</v>
      </c>
      <c r="W15" s="231">
        <f>+W12+W13</f>
        <v>0</v>
      </c>
      <c r="X15" s="231">
        <f>+X12+X13</f>
        <v>20962</v>
      </c>
      <c r="Y15" s="222">
        <f>SUM(Y12:Y14)</f>
        <v>39962</v>
      </c>
      <c r="Z15" s="222">
        <f>SUM(Z12:Z12)</f>
        <v>0</v>
      </c>
      <c r="AA15" s="222">
        <f>SUM(AA12:AA12)</f>
        <v>20962</v>
      </c>
      <c r="AB15" s="222">
        <f>SUM(AB12:AB12)</f>
        <v>0</v>
      </c>
      <c r="AC15" s="222">
        <f>SUM(AC12:AC14)</f>
        <v>27962</v>
      </c>
      <c r="AD15" s="222">
        <f>SUM(AD12:AD14)</f>
        <v>127689700</v>
      </c>
      <c r="AE15" s="222">
        <f>SUM(AE12:AE14)</f>
        <v>125770</v>
      </c>
      <c r="AF15" s="222">
        <f>SUM(AF12:AF14)</f>
        <v>315618</v>
      </c>
      <c r="AG15" s="222">
        <f>SUM(AG12:AG14)</f>
        <v>128131088</v>
      </c>
      <c r="AH15" s="222">
        <f>SUM(AH12:AH14)</f>
        <v>128219974</v>
      </c>
      <c r="AI15" s="230">
        <f>IF(ISERROR(AH15/J15),0,AH15/J15)</f>
        <v>0.99642169370398137</v>
      </c>
      <c r="AJ15" s="230">
        <f>IF(ISERROR(AH15/$AH$88),0,AH15/$AH$88)</f>
        <v>4.560635542355182E-2</v>
      </c>
    </row>
    <row r="16" spans="1:36" x14ac:dyDescent="0.25">
      <c r="A16" s="706" t="s">
        <v>50</v>
      </c>
      <c r="B16" s="706"/>
      <c r="C16" s="706"/>
      <c r="D16" s="706"/>
      <c r="E16" s="706"/>
      <c r="F16" s="420"/>
      <c r="G16" s="421"/>
      <c r="H16" s="422"/>
      <c r="I16" s="422"/>
      <c r="J16" s="687">
        <v>42075880</v>
      </c>
      <c r="K16" s="340"/>
      <c r="L16" s="438"/>
      <c r="M16" s="485"/>
      <c r="N16" s="485"/>
      <c r="O16" s="485"/>
      <c r="P16" s="421"/>
      <c r="Q16" s="486"/>
      <c r="R16" s="340"/>
      <c r="S16" s="340"/>
      <c r="T16" s="340"/>
      <c r="U16" s="340"/>
      <c r="V16" s="141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108"/>
      <c r="AJ16" s="108"/>
    </row>
    <row r="17" spans="1:36" ht="24.95" customHeight="1" outlineLevel="1" x14ac:dyDescent="0.25">
      <c r="A17" s="390">
        <v>1</v>
      </c>
      <c r="B17" s="390"/>
      <c r="C17" s="360" t="s">
        <v>1490</v>
      </c>
      <c r="D17" s="494">
        <v>44904</v>
      </c>
      <c r="E17" s="260" t="s">
        <v>1960</v>
      </c>
      <c r="F17" s="260" t="s">
        <v>1957</v>
      </c>
      <c r="G17" s="360" t="s">
        <v>1958</v>
      </c>
      <c r="H17" s="391"/>
      <c r="I17" s="391"/>
      <c r="J17" s="688"/>
      <c r="K17" s="259">
        <v>42075880</v>
      </c>
      <c r="L17" s="260"/>
      <c r="M17" s="261"/>
      <c r="N17" s="261"/>
      <c r="O17" s="261"/>
      <c r="P17" s="262"/>
      <c r="Q17" s="262"/>
      <c r="R17" s="261"/>
      <c r="S17" s="261"/>
      <c r="T17" s="261"/>
      <c r="U17" s="340">
        <f>SUM(R17:T17)</f>
        <v>0</v>
      </c>
      <c r="V17" s="95"/>
      <c r="W17" s="28"/>
      <c r="X17" s="28"/>
      <c r="Y17" s="29">
        <f>SUM(V17:X17)</f>
        <v>0</v>
      </c>
      <c r="Z17" s="28"/>
      <c r="AA17" s="28"/>
      <c r="AB17" s="28"/>
      <c r="AC17" s="29">
        <f>SUM(Z17:AB17)</f>
        <v>0</v>
      </c>
      <c r="AD17" s="259">
        <v>42075880</v>
      </c>
      <c r="AE17" s="155"/>
      <c r="AF17" s="28"/>
      <c r="AG17" s="29">
        <f>SUM(AD17:AF17)</f>
        <v>42075880</v>
      </c>
      <c r="AH17" s="29">
        <f t="shared" ref="AH17" si="11">SUM(U17,Y17,AC17,AG17)</f>
        <v>42075880</v>
      </c>
      <c r="AI17" s="109">
        <f>IF(ISERROR(AH17/J16),0,AH17/J16)</f>
        <v>1</v>
      </c>
      <c r="AJ17" s="109">
        <f>IF(ISERROR(AH17/$AH$88),"-",AH17/$AH$88)</f>
        <v>1.4965901787179551E-2</v>
      </c>
    </row>
    <row r="18" spans="1:36" x14ac:dyDescent="0.25">
      <c r="A18" s="707" t="s">
        <v>51</v>
      </c>
      <c r="B18" s="708"/>
      <c r="C18" s="708"/>
      <c r="D18" s="708"/>
      <c r="E18" s="708"/>
      <c r="F18" s="708"/>
      <c r="G18" s="708"/>
      <c r="H18" s="708"/>
      <c r="I18" s="709"/>
      <c r="J18" s="296">
        <f>SUM(J16:J16)</f>
        <v>42075880</v>
      </c>
      <c r="K18" s="296">
        <f>SUM(K17:K17)</f>
        <v>42075880</v>
      </c>
      <c r="L18" s="565"/>
      <c r="M18" s="296">
        <f>SUM(M17:M17)</f>
        <v>0</v>
      </c>
      <c r="N18" s="296">
        <f>SUM(N17:N17)</f>
        <v>0</v>
      </c>
      <c r="O18" s="296">
        <f>SUM(O17:O17)</f>
        <v>0</v>
      </c>
      <c r="P18" s="304"/>
      <c r="Q18" s="305"/>
      <c r="R18" s="231">
        <f>SUM(R17:R17)</f>
        <v>0</v>
      </c>
      <c r="S18" s="231">
        <f>SUM(S17:S17)</f>
        <v>0</v>
      </c>
      <c r="T18" s="231">
        <f>SUM(T17:T17)</f>
        <v>0</v>
      </c>
      <c r="U18" s="231">
        <f>SUM(U17:U17)</f>
        <v>0</v>
      </c>
      <c r="V18" s="222">
        <f>SUM(V17:V17)</f>
        <v>0</v>
      </c>
      <c r="W18" s="222">
        <f>SUM(W17:W17)</f>
        <v>0</v>
      </c>
      <c r="X18" s="222">
        <f>SUM(X17:X17)</f>
        <v>0</v>
      </c>
      <c r="Y18" s="222">
        <f>SUM(Y17:Y17)</f>
        <v>0</v>
      </c>
      <c r="Z18" s="222">
        <f>SUM(Z17:Z17)</f>
        <v>0</v>
      </c>
      <c r="AA18" s="222">
        <f>SUM(AA17:AA17)</f>
        <v>0</v>
      </c>
      <c r="AB18" s="222">
        <f>SUM(AB17:AB17)</f>
        <v>0</v>
      </c>
      <c r="AC18" s="222">
        <f>SUM(AC17:AC17)</f>
        <v>0</v>
      </c>
      <c r="AD18" s="222">
        <f>SUM(AD17:AD17)</f>
        <v>42075880</v>
      </c>
      <c r="AE18" s="222">
        <f>SUM(AE17:AE17)</f>
        <v>0</v>
      </c>
      <c r="AF18" s="222">
        <f>SUM(AF17:AF17)</f>
        <v>0</v>
      </c>
      <c r="AG18" s="222">
        <f>SUM(AG17:AG17)</f>
        <v>42075880</v>
      </c>
      <c r="AH18" s="222">
        <f>SUM(AH17:AH17)</f>
        <v>42075880</v>
      </c>
      <c r="AI18" s="230">
        <f>IF(ISERROR(AH18/J18),0,AH18/J18)</f>
        <v>1</v>
      </c>
      <c r="AJ18" s="230">
        <f>IF(ISERROR(AH18/$AH$88),0,AH18/$AH$88)</f>
        <v>1.4965901787179551E-2</v>
      </c>
    </row>
    <row r="19" spans="1:36" x14ac:dyDescent="0.25">
      <c r="A19" s="706" t="s">
        <v>52</v>
      </c>
      <c r="B19" s="706"/>
      <c r="C19" s="706"/>
      <c r="D19" s="706"/>
      <c r="E19" s="706"/>
      <c r="F19" s="420"/>
      <c r="G19" s="421"/>
      <c r="H19" s="422"/>
      <c r="I19" s="422"/>
      <c r="J19" s="687">
        <v>115708670</v>
      </c>
      <c r="K19" s="340"/>
      <c r="L19" s="438"/>
      <c r="M19" s="485"/>
      <c r="N19" s="485"/>
      <c r="O19" s="485"/>
      <c r="P19" s="421"/>
      <c r="Q19" s="486"/>
      <c r="R19" s="141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108"/>
      <c r="AJ19" s="108"/>
    </row>
    <row r="20" spans="1:36" ht="24.95" customHeight="1" outlineLevel="1" x14ac:dyDescent="0.25">
      <c r="A20" s="390">
        <v>3</v>
      </c>
      <c r="B20" s="390"/>
      <c r="C20" s="360" t="s">
        <v>942</v>
      </c>
      <c r="D20" s="494">
        <v>44525</v>
      </c>
      <c r="E20" s="260" t="s">
        <v>1961</v>
      </c>
      <c r="F20" s="260" t="s">
        <v>1957</v>
      </c>
      <c r="G20" s="360" t="s">
        <v>1958</v>
      </c>
      <c r="H20" s="391"/>
      <c r="I20" s="391"/>
      <c r="J20" s="688"/>
      <c r="K20" s="259">
        <v>63113820</v>
      </c>
      <c r="L20" s="260"/>
      <c r="M20" s="261"/>
      <c r="N20" s="261"/>
      <c r="O20" s="261"/>
      <c r="P20" s="262"/>
      <c r="Q20" s="262"/>
      <c r="R20" s="95"/>
      <c r="S20" s="28"/>
      <c r="T20" s="28"/>
      <c r="U20" s="29">
        <f t="shared" ref="U20:U21" si="12">SUM(R20:T20)</f>
        <v>0</v>
      </c>
      <c r="V20" s="28"/>
      <c r="W20" s="28"/>
      <c r="X20" s="28"/>
      <c r="Y20" s="29">
        <f t="shared" ref="Y20:Y21" si="13">SUM(V20:X20)</f>
        <v>0</v>
      </c>
      <c r="Z20" s="28"/>
      <c r="AA20" s="28"/>
      <c r="AB20" s="28"/>
      <c r="AC20" s="29">
        <f t="shared" ref="AC20:AC21" si="14">SUM(Z20:AB20)</f>
        <v>0</v>
      </c>
      <c r="AD20" s="28"/>
      <c r="AE20" s="259">
        <v>63113820</v>
      </c>
      <c r="AF20" s="259"/>
      <c r="AG20" s="29">
        <f t="shared" ref="AG20:AG21" si="15">SUM(AD20:AF20)</f>
        <v>63113820</v>
      </c>
      <c r="AH20" s="29">
        <f t="shared" ref="AH20:AH21" si="16">SUM(U20,Y20,AC20,AG20)</f>
        <v>63113820</v>
      </c>
      <c r="AI20" s="109">
        <f t="shared" ref="AI20:AI21" si="17">IF(ISERROR(AH20/$J$17),0,AH20/$J$17)</f>
        <v>0</v>
      </c>
      <c r="AJ20" s="109">
        <f>IF(ISERROR(AH20/$AH$80),"-",AH20/$AH$80)</f>
        <v>0.8571428571428571</v>
      </c>
    </row>
    <row r="21" spans="1:36" ht="24.95" customHeight="1" outlineLevel="1" x14ac:dyDescent="0.25">
      <c r="A21" s="390">
        <v>4</v>
      </c>
      <c r="B21" s="390"/>
      <c r="C21" s="360" t="s">
        <v>790</v>
      </c>
      <c r="D21" s="494">
        <v>44525</v>
      </c>
      <c r="E21" s="260" t="s">
        <v>1961</v>
      </c>
      <c r="F21" s="260" t="s">
        <v>1957</v>
      </c>
      <c r="G21" s="360" t="s">
        <v>1958</v>
      </c>
      <c r="H21" s="391"/>
      <c r="I21" s="391"/>
      <c r="J21" s="688"/>
      <c r="K21" s="259">
        <v>52594850</v>
      </c>
      <c r="L21" s="260"/>
      <c r="M21" s="261"/>
      <c r="N21" s="261"/>
      <c r="O21" s="261"/>
      <c r="P21" s="262"/>
      <c r="Q21" s="262"/>
      <c r="R21" s="95"/>
      <c r="S21" s="28"/>
      <c r="T21" s="28"/>
      <c r="U21" s="29">
        <f t="shared" si="12"/>
        <v>0</v>
      </c>
      <c r="V21" s="28"/>
      <c r="W21" s="28"/>
      <c r="X21" s="28"/>
      <c r="Y21" s="29">
        <f t="shared" si="13"/>
        <v>0</v>
      </c>
      <c r="Z21" s="28"/>
      <c r="AA21" s="28"/>
      <c r="AB21" s="28"/>
      <c r="AC21" s="29">
        <f t="shared" si="14"/>
        <v>0</v>
      </c>
      <c r="AD21" s="28"/>
      <c r="AE21" s="259">
        <v>52594850</v>
      </c>
      <c r="AF21" s="259"/>
      <c r="AG21" s="29">
        <f t="shared" si="15"/>
        <v>52594850</v>
      </c>
      <c r="AH21" s="29">
        <f t="shared" si="16"/>
        <v>52594850</v>
      </c>
      <c r="AI21" s="109">
        <f t="shared" si="17"/>
        <v>0</v>
      </c>
      <c r="AJ21" s="109">
        <f>IF(ISERROR(AH21/$AH$80),"-",AH21/$AH$80)</f>
        <v>0.7142857142857143</v>
      </c>
    </row>
    <row r="22" spans="1:36" x14ac:dyDescent="0.25">
      <c r="A22" s="669" t="s">
        <v>53</v>
      </c>
      <c r="B22" s="579"/>
      <c r="C22" s="579"/>
      <c r="D22" s="579"/>
      <c r="E22" s="579"/>
      <c r="F22" s="579"/>
      <c r="G22" s="579"/>
      <c r="H22" s="579"/>
      <c r="I22" s="670"/>
      <c r="J22" s="231">
        <f>SUM(J19:J19)</f>
        <v>115708670</v>
      </c>
      <c r="K22" s="231">
        <f>SUM(K20:K21)</f>
        <v>115708670</v>
      </c>
      <c r="L22" s="555"/>
      <c r="M22" s="231">
        <f>SUM(M20:M20)</f>
        <v>0</v>
      </c>
      <c r="N22" s="231">
        <f>SUM(N20:N20)</f>
        <v>0</v>
      </c>
      <c r="O22" s="231">
        <f>SUM(O20:O20)</f>
        <v>0</v>
      </c>
      <c r="P22" s="249"/>
      <c r="Q22" s="562"/>
      <c r="R22" s="222">
        <f>SUM(R20:R20)</f>
        <v>0</v>
      </c>
      <c r="S22" s="222">
        <f>SUM(S20:S20)</f>
        <v>0</v>
      </c>
      <c r="T22" s="222">
        <f>SUM(T20:T20)</f>
        <v>0</v>
      </c>
      <c r="U22" s="222">
        <f>SUM(U20:U21)</f>
        <v>0</v>
      </c>
      <c r="V22" s="222">
        <f>SUM(V20:V20)</f>
        <v>0</v>
      </c>
      <c r="W22" s="222">
        <f>SUM(W20:W20)</f>
        <v>0</v>
      </c>
      <c r="X22" s="222">
        <f>SUM(X20:X20)</f>
        <v>0</v>
      </c>
      <c r="Y22" s="222">
        <f>SUM(Y20:Y21)</f>
        <v>0</v>
      </c>
      <c r="Z22" s="222">
        <f>SUM(Z20:Z20)</f>
        <v>0</v>
      </c>
      <c r="AA22" s="222">
        <f>SUM(AA20:AA20)</f>
        <v>0</v>
      </c>
      <c r="AB22" s="222">
        <f>SUM(AB20:AB20)</f>
        <v>0</v>
      </c>
      <c r="AC22" s="222">
        <f>SUM(AC20:AC21)</f>
        <v>0</v>
      </c>
      <c r="AD22" s="222">
        <f>SUM(AD20:AD21)</f>
        <v>0</v>
      </c>
      <c r="AE22" s="222">
        <f>SUM(AE20:AE21)</f>
        <v>115708670</v>
      </c>
      <c r="AF22" s="222">
        <f>SUM(AF20:AF21)</f>
        <v>0</v>
      </c>
      <c r="AG22" s="222">
        <f>SUM(AG20:AG21)</f>
        <v>115708670</v>
      </c>
      <c r="AH22" s="222">
        <f>SUM(AH20:AH21)</f>
        <v>115708670</v>
      </c>
      <c r="AI22" s="230">
        <f>IF(ISERROR(AH22/J22),0,AH22/J22)</f>
        <v>1</v>
      </c>
      <c r="AJ22" s="230">
        <f>IF(ISERROR(AH22/$AH$88),0,AH22/$AH$88)</f>
        <v>4.1156229914743762E-2</v>
      </c>
    </row>
    <row r="23" spans="1:36" x14ac:dyDescent="0.25">
      <c r="A23" s="696" t="s">
        <v>54</v>
      </c>
      <c r="B23" s="671"/>
      <c r="C23" s="671"/>
      <c r="D23" s="671"/>
      <c r="E23" s="672"/>
      <c r="F23" s="150"/>
      <c r="G23" s="151"/>
      <c r="H23" s="269"/>
      <c r="I23" s="269"/>
      <c r="J23" s="701">
        <v>284012190</v>
      </c>
      <c r="K23" s="83"/>
      <c r="L23" s="153"/>
      <c r="M23" s="263"/>
      <c r="N23" s="263"/>
      <c r="O23" s="263"/>
      <c r="P23" s="151"/>
      <c r="Q23" s="264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108"/>
      <c r="AJ23" s="108"/>
    </row>
    <row r="24" spans="1:36" ht="24.95" customHeight="1" outlineLevel="1" x14ac:dyDescent="0.25">
      <c r="A24" s="390">
        <v>1</v>
      </c>
      <c r="B24" s="390"/>
      <c r="C24" s="424" t="s">
        <v>1962</v>
      </c>
      <c r="D24" s="494">
        <v>44516</v>
      </c>
      <c r="E24" s="260" t="s">
        <v>1963</v>
      </c>
      <c r="F24" s="260" t="s">
        <v>1957</v>
      </c>
      <c r="G24" s="360" t="s">
        <v>1958</v>
      </c>
      <c r="H24" s="391"/>
      <c r="I24" s="391"/>
      <c r="J24" s="674"/>
      <c r="K24" s="259">
        <v>63113820</v>
      </c>
      <c r="L24" s="260"/>
      <c r="M24" s="261"/>
      <c r="N24" s="261"/>
      <c r="O24" s="261"/>
      <c r="P24" s="262"/>
      <c r="Q24" s="262"/>
      <c r="R24" s="95"/>
      <c r="S24" s="28"/>
      <c r="T24" s="28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/>
      <c r="AC24" s="29">
        <f>SUM(Z24:AB24)</f>
        <v>0</v>
      </c>
      <c r="AD24" s="28">
        <v>63113820</v>
      </c>
      <c r="AE24" s="28"/>
      <c r="AF24" s="28"/>
      <c r="AG24" s="29">
        <f>SUM(AD24:AF24)</f>
        <v>63113820</v>
      </c>
      <c r="AH24" s="29">
        <f t="shared" ref="AH24:AH28" si="18">SUM(U24,Y24,AC24,AG24)</f>
        <v>63113820</v>
      </c>
      <c r="AI24" s="109">
        <f>IF(ISERROR(AH24/$J$23),0,AH24/$J$23)</f>
        <v>0.22222222222222221</v>
      </c>
      <c r="AJ24" s="109">
        <f>IF(ISERROR(AH24/$AH$88),"-",AH24/$AH$88)</f>
        <v>2.2448852680769325E-2</v>
      </c>
    </row>
    <row r="25" spans="1:36" ht="24.95" customHeight="1" outlineLevel="1" x14ac:dyDescent="0.25">
      <c r="A25" s="390">
        <v>2</v>
      </c>
      <c r="B25" s="390"/>
      <c r="C25" s="424" t="s">
        <v>489</v>
      </c>
      <c r="D25" s="494">
        <v>44516</v>
      </c>
      <c r="E25" s="262" t="s">
        <v>1964</v>
      </c>
      <c r="F25" s="260" t="s">
        <v>1957</v>
      </c>
      <c r="G25" s="360" t="s">
        <v>1958</v>
      </c>
      <c r="H25" s="391"/>
      <c r="I25" s="391"/>
      <c r="J25" s="674"/>
      <c r="K25" s="259">
        <v>57854335</v>
      </c>
      <c r="L25" s="260"/>
      <c r="M25" s="261"/>
      <c r="N25" s="261"/>
      <c r="O25" s="261"/>
      <c r="P25" s="262"/>
      <c r="Q25" s="262"/>
      <c r="R25" s="95"/>
      <c r="S25" s="28"/>
      <c r="T25" s="28"/>
      <c r="U25" s="29">
        <f t="shared" ref="U25:U28" si="19">SUM(R25:T25)</f>
        <v>0</v>
      </c>
      <c r="V25" s="28"/>
      <c r="W25" s="28"/>
      <c r="X25" s="28"/>
      <c r="Y25" s="29">
        <f t="shared" ref="Y25:Y28" si="20">SUM(V25:X25)</f>
        <v>0</v>
      </c>
      <c r="Z25" s="28"/>
      <c r="AA25" s="28"/>
      <c r="AB25" s="28"/>
      <c r="AC25" s="29">
        <f t="shared" ref="AC25:AC28" si="21">SUM(Z25:AB25)</f>
        <v>0</v>
      </c>
      <c r="AD25" s="28">
        <v>57854335</v>
      </c>
      <c r="AE25" s="28"/>
      <c r="AF25" s="28"/>
      <c r="AG25" s="29">
        <f t="shared" ref="AG25:AG28" si="22">SUM(AD25:AF25)</f>
        <v>57854335</v>
      </c>
      <c r="AH25" s="29">
        <f t="shared" si="18"/>
        <v>57854335</v>
      </c>
      <c r="AI25" s="109">
        <f>IF(ISERROR(AH25/$J$23),0,AH25/$J$23)</f>
        <v>0.20370370370370369</v>
      </c>
      <c r="AJ25" s="109">
        <f>IF(ISERROR(AH25/$AH$88),"-",AH25/$AH$88)</f>
        <v>2.0578114957371881E-2</v>
      </c>
    </row>
    <row r="26" spans="1:36" ht="24.95" customHeight="1" outlineLevel="1" x14ac:dyDescent="0.25">
      <c r="A26" s="390">
        <v>3</v>
      </c>
      <c r="B26" s="390"/>
      <c r="C26" s="424" t="s">
        <v>1965</v>
      </c>
      <c r="D26" s="494">
        <v>44516</v>
      </c>
      <c r="E26" s="425" t="s">
        <v>1966</v>
      </c>
      <c r="F26" s="260" t="s">
        <v>1957</v>
      </c>
      <c r="G26" s="360" t="s">
        <v>1958</v>
      </c>
      <c r="H26" s="391"/>
      <c r="I26" s="391"/>
      <c r="J26" s="674"/>
      <c r="K26" s="259">
        <v>52594850</v>
      </c>
      <c r="L26" s="260"/>
      <c r="M26" s="261"/>
      <c r="N26" s="261"/>
      <c r="O26" s="261"/>
      <c r="P26" s="262"/>
      <c r="Q26" s="262"/>
      <c r="R26" s="95"/>
      <c r="S26" s="28"/>
      <c r="T26" s="28"/>
      <c r="U26" s="29">
        <f t="shared" si="19"/>
        <v>0</v>
      </c>
      <c r="V26" s="28"/>
      <c r="W26" s="28"/>
      <c r="X26" s="28"/>
      <c r="Y26" s="29">
        <f t="shared" si="20"/>
        <v>0</v>
      </c>
      <c r="Z26" s="28"/>
      <c r="AA26" s="28"/>
      <c r="AB26" s="28"/>
      <c r="AC26" s="29">
        <f t="shared" si="21"/>
        <v>0</v>
      </c>
      <c r="AD26" s="28">
        <v>52594850</v>
      </c>
      <c r="AE26" s="28"/>
      <c r="AF26" s="28"/>
      <c r="AG26" s="29">
        <f t="shared" si="22"/>
        <v>52594850</v>
      </c>
      <c r="AH26" s="29">
        <f t="shared" si="18"/>
        <v>52594850</v>
      </c>
      <c r="AI26" s="109">
        <f>IF(ISERROR(AH26/$J$23),0,AH26/$J$23)</f>
        <v>0.18518518518518517</v>
      </c>
      <c r="AJ26" s="109">
        <f>IF(ISERROR(AH26/$AH$88),"-",AH26/$AH$88)</f>
        <v>1.8707377233974438E-2</v>
      </c>
    </row>
    <row r="27" spans="1:36" ht="24.95" customHeight="1" outlineLevel="1" x14ac:dyDescent="0.25">
      <c r="A27" s="390">
        <v>4</v>
      </c>
      <c r="B27" s="390"/>
      <c r="C27" s="424" t="s">
        <v>452</v>
      </c>
      <c r="D27" s="494">
        <v>44516</v>
      </c>
      <c r="E27" s="260" t="s">
        <v>1328</v>
      </c>
      <c r="F27" s="260" t="s">
        <v>1957</v>
      </c>
      <c r="G27" s="360" t="s">
        <v>1958</v>
      </c>
      <c r="H27" s="391"/>
      <c r="I27" s="391"/>
      <c r="J27" s="674"/>
      <c r="K27" s="259">
        <v>57854335</v>
      </c>
      <c r="L27" s="260"/>
      <c r="M27" s="261"/>
      <c r="N27" s="261"/>
      <c r="O27" s="261"/>
      <c r="P27" s="262"/>
      <c r="Q27" s="262"/>
      <c r="R27" s="95"/>
      <c r="S27" s="28"/>
      <c r="T27" s="28"/>
      <c r="U27" s="29">
        <f t="shared" si="19"/>
        <v>0</v>
      </c>
      <c r="V27" s="28"/>
      <c r="W27" s="28"/>
      <c r="X27" s="28"/>
      <c r="Y27" s="29">
        <f t="shared" si="20"/>
        <v>0</v>
      </c>
      <c r="Z27" s="28"/>
      <c r="AA27" s="28"/>
      <c r="AB27" s="28"/>
      <c r="AC27" s="29">
        <f t="shared" si="21"/>
        <v>0</v>
      </c>
      <c r="AD27" s="28">
        <v>57854335</v>
      </c>
      <c r="AE27" s="28"/>
      <c r="AF27" s="28"/>
      <c r="AG27" s="29">
        <f t="shared" si="22"/>
        <v>57854335</v>
      </c>
      <c r="AH27" s="29">
        <f t="shared" si="18"/>
        <v>57854335</v>
      </c>
      <c r="AI27" s="109">
        <f>IF(ISERROR(AH27/$J$23),0,AH27/$J$23)</f>
        <v>0.20370370370370369</v>
      </c>
      <c r="AJ27" s="109">
        <f>IF(ISERROR(AH27/$AH$88),"-",AH27/$AH$88)</f>
        <v>2.0578114957371881E-2</v>
      </c>
    </row>
    <row r="28" spans="1:36" ht="24.95" customHeight="1" outlineLevel="1" x14ac:dyDescent="0.25">
      <c r="A28" s="390">
        <v>5</v>
      </c>
      <c r="B28" s="390"/>
      <c r="C28" s="424" t="s">
        <v>463</v>
      </c>
      <c r="D28" s="494">
        <v>44516</v>
      </c>
      <c r="E28" s="260" t="s">
        <v>1963</v>
      </c>
      <c r="F28" s="260" t="s">
        <v>1957</v>
      </c>
      <c r="G28" s="360" t="s">
        <v>1958</v>
      </c>
      <c r="H28" s="391"/>
      <c r="I28" s="391"/>
      <c r="J28" s="674"/>
      <c r="K28" s="259">
        <v>52594850</v>
      </c>
      <c r="L28" s="260"/>
      <c r="M28" s="261"/>
      <c r="N28" s="261"/>
      <c r="O28" s="261"/>
      <c r="P28" s="262"/>
      <c r="Q28" s="262"/>
      <c r="R28" s="95"/>
      <c r="S28" s="28"/>
      <c r="T28" s="28"/>
      <c r="U28" s="29">
        <f t="shared" si="19"/>
        <v>0</v>
      </c>
      <c r="V28" s="28"/>
      <c r="W28" s="28"/>
      <c r="X28" s="28"/>
      <c r="Y28" s="29">
        <f t="shared" si="20"/>
        <v>0</v>
      </c>
      <c r="Z28" s="28"/>
      <c r="AA28" s="28"/>
      <c r="AB28" s="28"/>
      <c r="AC28" s="29">
        <f t="shared" si="21"/>
        <v>0</v>
      </c>
      <c r="AD28" s="28">
        <v>52594850</v>
      </c>
      <c r="AE28" s="28"/>
      <c r="AF28" s="28"/>
      <c r="AG28" s="29">
        <f t="shared" si="22"/>
        <v>52594850</v>
      </c>
      <c r="AH28" s="29">
        <f t="shared" si="18"/>
        <v>52594850</v>
      </c>
      <c r="AI28" s="109">
        <f>IF(ISERROR(AH28/$J$23),0,AH28/$J$23)</f>
        <v>0.18518518518518517</v>
      </c>
      <c r="AJ28" s="109">
        <f>IF(ISERROR(AH28/$AH$88),"-",AH28/$AH$88)</f>
        <v>1.8707377233974438E-2</v>
      </c>
    </row>
    <row r="29" spans="1:36" x14ac:dyDescent="0.25">
      <c r="A29" s="669" t="s">
        <v>55</v>
      </c>
      <c r="B29" s="579"/>
      <c r="C29" s="579"/>
      <c r="D29" s="579"/>
      <c r="E29" s="579"/>
      <c r="F29" s="579"/>
      <c r="G29" s="579"/>
      <c r="H29" s="579"/>
      <c r="I29" s="670"/>
      <c r="J29" s="222">
        <f>SUM(J23:J24)</f>
        <v>284012190</v>
      </c>
      <c r="K29" s="231">
        <f>SUM(K24:K28)</f>
        <v>284012190</v>
      </c>
      <c r="L29" s="555"/>
      <c r="M29" s="231">
        <f>SUM(M24:M24)</f>
        <v>0</v>
      </c>
      <c r="N29" s="231">
        <f>SUM(N24:N24)</f>
        <v>0</v>
      </c>
      <c r="O29" s="231">
        <f>SUM(O24:O24)</f>
        <v>0</v>
      </c>
      <c r="P29" s="249"/>
      <c r="Q29" s="562"/>
      <c r="R29" s="222">
        <f>SUM(R24:R24)</f>
        <v>0</v>
      </c>
      <c r="S29" s="222">
        <f>SUM(S24:S24)</f>
        <v>0</v>
      </c>
      <c r="T29" s="222">
        <f>SUM(T24:T24)</f>
        <v>0</v>
      </c>
      <c r="U29" s="231">
        <f>SUM(U24:U28)</f>
        <v>0</v>
      </c>
      <c r="V29" s="222">
        <f>SUM(V24:V24)</f>
        <v>0</v>
      </c>
      <c r="W29" s="222">
        <f>SUM(W24:W24)</f>
        <v>0</v>
      </c>
      <c r="X29" s="222">
        <f>SUM(X24:X24)</f>
        <v>0</v>
      </c>
      <c r="Y29" s="231">
        <f>SUM(Y24:Y28)</f>
        <v>0</v>
      </c>
      <c r="Z29" s="222">
        <f>SUM(Z24:Z24)</f>
        <v>0</v>
      </c>
      <c r="AA29" s="222">
        <f>SUM(AA24:AA24)</f>
        <v>0</v>
      </c>
      <c r="AB29" s="222">
        <f>SUM(AB24:AB24)</f>
        <v>0</v>
      </c>
      <c r="AC29" s="231">
        <f>SUM(AC24:AC28)</f>
        <v>0</v>
      </c>
      <c r="AD29" s="222">
        <f>SUM(AD24:AD28)</f>
        <v>284012190</v>
      </c>
      <c r="AE29" s="222">
        <f>SUM(AE24:AE28)</f>
        <v>0</v>
      </c>
      <c r="AF29" s="222">
        <f>SUM(AF24:AF28)</f>
        <v>0</v>
      </c>
      <c r="AG29" s="222">
        <f>SUM(AG24:AG28)</f>
        <v>284012190</v>
      </c>
      <c r="AH29" s="222">
        <f>SUM(AH24:AH28)</f>
        <v>284012190</v>
      </c>
      <c r="AI29" s="230">
        <f>IF(ISERROR(AH29/J29),0,AH29/J29)</f>
        <v>1</v>
      </c>
      <c r="AJ29" s="230">
        <f>IF(ISERROR(AH29/$AH$88),0,AH29/$AH$88)</f>
        <v>0.10101983706346196</v>
      </c>
    </row>
    <row r="30" spans="1:36" x14ac:dyDescent="0.25">
      <c r="A30" s="696" t="s">
        <v>56</v>
      </c>
      <c r="B30" s="671"/>
      <c r="C30" s="671"/>
      <c r="D30" s="671"/>
      <c r="E30" s="672"/>
      <c r="F30" s="150"/>
      <c r="G30" s="151"/>
      <c r="H30" s="269"/>
      <c r="I30" s="269"/>
      <c r="J30" s="701">
        <v>115708670</v>
      </c>
      <c r="K30" s="83"/>
      <c r="L30" s="153"/>
      <c r="M30" s="263"/>
      <c r="N30" s="263"/>
      <c r="O30" s="263"/>
      <c r="P30" s="151"/>
      <c r="Q30" s="264"/>
      <c r="R30" s="83"/>
      <c r="S30" s="83"/>
      <c r="T30" s="83"/>
      <c r="U30" s="83"/>
      <c r="V30" s="7"/>
      <c r="W30" s="7"/>
      <c r="X30" s="7"/>
      <c r="Y30" s="7"/>
      <c r="Z30" s="7"/>
      <c r="AA30" s="7"/>
      <c r="AB30" s="7"/>
      <c r="AC30" s="7"/>
      <c r="AD30" s="83"/>
      <c r="AE30" s="83"/>
      <c r="AF30" s="83"/>
      <c r="AG30" s="7"/>
      <c r="AH30" s="7"/>
      <c r="AI30" s="108"/>
      <c r="AJ30" s="108"/>
    </row>
    <row r="31" spans="1:36" ht="24.95" customHeight="1" outlineLevel="1" x14ac:dyDescent="0.25">
      <c r="A31" s="390">
        <v>1</v>
      </c>
      <c r="B31" s="390"/>
      <c r="C31" s="424" t="s">
        <v>1967</v>
      </c>
      <c r="D31" s="494">
        <v>44847</v>
      </c>
      <c r="E31" s="351" t="s">
        <v>1968</v>
      </c>
      <c r="F31" s="260" t="s">
        <v>1957</v>
      </c>
      <c r="G31" s="360" t="s">
        <v>1958</v>
      </c>
      <c r="H31" s="391"/>
      <c r="I31" s="391"/>
      <c r="J31" s="674"/>
      <c r="K31" s="259">
        <v>52594850</v>
      </c>
      <c r="L31" s="260"/>
      <c r="M31" s="261"/>
      <c r="N31" s="261"/>
      <c r="O31" s="261"/>
      <c r="P31" s="262"/>
      <c r="Q31" s="262"/>
      <c r="R31" s="261"/>
      <c r="S31" s="261"/>
      <c r="T31" s="261"/>
      <c r="U31" s="340">
        <f>SUM(R31:T31)</f>
        <v>0</v>
      </c>
      <c r="V31" s="95"/>
      <c r="W31" s="28"/>
      <c r="X31" s="28"/>
      <c r="Y31" s="29">
        <f>SUM(V31:X31)</f>
        <v>0</v>
      </c>
      <c r="Z31" s="28"/>
      <c r="AA31" s="28"/>
      <c r="AB31" s="28"/>
      <c r="AC31" s="266">
        <f>SUM(Z31:AB31)</f>
        <v>0</v>
      </c>
      <c r="AD31" s="259">
        <v>52594850</v>
      </c>
      <c r="AE31" s="259"/>
      <c r="AF31" s="261"/>
      <c r="AG31" s="149">
        <f>SUM(AD31:AF31)</f>
        <v>52594850</v>
      </c>
      <c r="AH31" s="29">
        <f t="shared" ref="AH31:AH32" si="23">SUM(U31,Y31,AC31,AG31)</f>
        <v>52594850</v>
      </c>
      <c r="AI31" s="109">
        <f>IF(ISERROR(AH31/$J$30),0,AH31/$J$30)</f>
        <v>0.45454545454545453</v>
      </c>
      <c r="AJ31" s="109">
        <f>IF(ISERROR(AH31/$AH$88),"-",AH31/$AH$88)</f>
        <v>1.8707377233974438E-2</v>
      </c>
    </row>
    <row r="32" spans="1:36" ht="24.95" customHeight="1" outlineLevel="1" x14ac:dyDescent="0.25">
      <c r="A32" s="390">
        <v>2</v>
      </c>
      <c r="B32" s="390"/>
      <c r="C32" s="424" t="s">
        <v>1969</v>
      </c>
      <c r="D32" s="494">
        <v>44847</v>
      </c>
      <c r="E32" s="351" t="s">
        <v>1970</v>
      </c>
      <c r="F32" s="260" t="s">
        <v>1957</v>
      </c>
      <c r="G32" s="360" t="s">
        <v>1958</v>
      </c>
      <c r="H32" s="391"/>
      <c r="I32" s="391"/>
      <c r="J32" s="674"/>
      <c r="K32" s="259">
        <v>63113820</v>
      </c>
      <c r="L32" s="260"/>
      <c r="M32" s="261"/>
      <c r="N32" s="261"/>
      <c r="O32" s="261"/>
      <c r="P32" s="262"/>
      <c r="Q32" s="262"/>
      <c r="R32" s="261"/>
      <c r="S32" s="261"/>
      <c r="T32" s="261"/>
      <c r="U32" s="340">
        <f t="shared" ref="U32" si="24">SUM(R32:T32)</f>
        <v>0</v>
      </c>
      <c r="V32" s="95"/>
      <c r="W32" s="28"/>
      <c r="X32" s="28"/>
      <c r="Y32" s="29">
        <f t="shared" ref="Y32" si="25">SUM(V32:X32)</f>
        <v>0</v>
      </c>
      <c r="Z32" s="28"/>
      <c r="AA32" s="28"/>
      <c r="AB32" s="28"/>
      <c r="AC32" s="266">
        <f t="shared" ref="AC32" si="26">SUM(Z32:AB32)</f>
        <v>0</v>
      </c>
      <c r="AD32" s="259">
        <v>63113820</v>
      </c>
      <c r="AE32" s="259"/>
      <c r="AF32" s="261"/>
      <c r="AG32" s="149">
        <f t="shared" ref="AG32" si="27">SUM(AD32:AF32)</f>
        <v>63113820</v>
      </c>
      <c r="AH32" s="29">
        <f t="shared" si="23"/>
        <v>63113820</v>
      </c>
      <c r="AI32" s="109">
        <f>IF(ISERROR(AH32/$J$30),0,AH32/$J$30)</f>
        <v>0.54545454545454541</v>
      </c>
      <c r="AJ32" s="109">
        <f>IF(ISERROR(AH32/$AH$88),"-",AH32/$AH$88)</f>
        <v>2.2448852680769325E-2</v>
      </c>
    </row>
    <row r="33" spans="1:36" x14ac:dyDescent="0.25">
      <c r="A33" s="707" t="s">
        <v>57</v>
      </c>
      <c r="B33" s="708"/>
      <c r="C33" s="708"/>
      <c r="D33" s="708"/>
      <c r="E33" s="708"/>
      <c r="F33" s="708"/>
      <c r="G33" s="708"/>
      <c r="H33" s="708"/>
      <c r="I33" s="709"/>
      <c r="J33" s="295">
        <f>SUM(J30:J30)</f>
        <v>115708670</v>
      </c>
      <c r="K33" s="296">
        <f>SUM(K31:K32)</f>
        <v>115708670</v>
      </c>
      <c r="L33" s="565"/>
      <c r="M33" s="296">
        <f>SUM(M31:M31)</f>
        <v>0</v>
      </c>
      <c r="N33" s="296">
        <f>SUM(N31:N31)</f>
        <v>0</v>
      </c>
      <c r="O33" s="296">
        <f>SUM(O31:O31)</f>
        <v>0</v>
      </c>
      <c r="P33" s="304"/>
      <c r="Q33" s="305"/>
      <c r="R33" s="231">
        <f>SUM(R31:R31)</f>
        <v>0</v>
      </c>
      <c r="S33" s="231">
        <f>SUM(S31:S31)</f>
        <v>0</v>
      </c>
      <c r="T33" s="231">
        <f>SUM(T31:T31)</f>
        <v>0</v>
      </c>
      <c r="U33" s="231">
        <f>SUM(U31:U32)</f>
        <v>0</v>
      </c>
      <c r="V33" s="222">
        <f>SUM(V31:V31)</f>
        <v>0</v>
      </c>
      <c r="W33" s="222">
        <f>SUM(W31:W31)</f>
        <v>0</v>
      </c>
      <c r="X33" s="222">
        <f>SUM(X31:X31)</f>
        <v>0</v>
      </c>
      <c r="Y33" s="231">
        <f>SUM(Y31:Y32)</f>
        <v>0</v>
      </c>
      <c r="Z33" s="222">
        <f>SUM(Z31:Z31)</f>
        <v>0</v>
      </c>
      <c r="AA33" s="222">
        <f>SUM(AA31:AA31)</f>
        <v>0</v>
      </c>
      <c r="AB33" s="222">
        <f>SUM(AB31:AB31)</f>
        <v>0</v>
      </c>
      <c r="AC33" s="231">
        <f>SUM(AC31:AC32)</f>
        <v>0</v>
      </c>
      <c r="AD33" s="231">
        <f>SUM(AD31:AD32)</f>
        <v>115708670</v>
      </c>
      <c r="AE33" s="231">
        <f>SUM(AE31:AE32)</f>
        <v>0</v>
      </c>
      <c r="AF33" s="231">
        <f>SUM(AF31:AF32)</f>
        <v>0</v>
      </c>
      <c r="AG33" s="222">
        <f>SUM(AG31:AG32)</f>
        <v>115708670</v>
      </c>
      <c r="AH33" s="222">
        <f>SUM(AH31:AH32)</f>
        <v>115708670</v>
      </c>
      <c r="AI33" s="230">
        <f>IF(ISERROR(AH33/J33),0,AH33/J33)</f>
        <v>1</v>
      </c>
      <c r="AJ33" s="230">
        <f>IF(ISERROR(AH33/$AH$88),0,AH33/$AH$88)</f>
        <v>4.1156229914743762E-2</v>
      </c>
    </row>
    <row r="34" spans="1:36" x14ac:dyDescent="0.25">
      <c r="A34" s="706" t="s">
        <v>58</v>
      </c>
      <c r="B34" s="706"/>
      <c r="C34" s="706"/>
      <c r="D34" s="706"/>
      <c r="E34" s="706"/>
      <c r="F34" s="420"/>
      <c r="G34" s="421"/>
      <c r="H34" s="422"/>
      <c r="I34" s="422"/>
      <c r="J34" s="687">
        <v>180284550</v>
      </c>
      <c r="K34" s="340"/>
      <c r="L34" s="438"/>
      <c r="M34" s="485"/>
      <c r="N34" s="485"/>
      <c r="O34" s="485"/>
      <c r="P34" s="421"/>
      <c r="Q34" s="486"/>
      <c r="R34" s="141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83"/>
      <c r="AE34" s="83"/>
      <c r="AF34" s="83"/>
      <c r="AG34" s="83"/>
      <c r="AH34" s="7"/>
      <c r="AI34" s="108"/>
      <c r="AJ34" s="108"/>
    </row>
    <row r="35" spans="1:36" ht="24.95" customHeight="1" outlineLevel="1" x14ac:dyDescent="0.25">
      <c r="A35" s="390">
        <v>1</v>
      </c>
      <c r="B35" s="390"/>
      <c r="C35" s="360" t="s">
        <v>1971</v>
      </c>
      <c r="D35" s="494">
        <v>44551</v>
      </c>
      <c r="E35" s="351" t="s">
        <v>1968</v>
      </c>
      <c r="F35" s="260" t="s">
        <v>1957</v>
      </c>
      <c r="G35" s="360" t="s">
        <v>1958</v>
      </c>
      <c r="H35" s="391"/>
      <c r="I35" s="391"/>
      <c r="J35" s="688"/>
      <c r="K35" s="259">
        <v>96132790</v>
      </c>
      <c r="L35" s="260"/>
      <c r="M35" s="261"/>
      <c r="N35" s="261"/>
      <c r="O35" s="261"/>
      <c r="P35" s="262"/>
      <c r="Q35" s="262"/>
      <c r="R35" s="95"/>
      <c r="S35" s="28"/>
      <c r="T35" s="28"/>
      <c r="U35" s="29">
        <f>SUM(R35:T35)</f>
        <v>0</v>
      </c>
      <c r="V35" s="28"/>
      <c r="W35" s="28"/>
      <c r="X35" s="28"/>
      <c r="Y35" s="29">
        <f>SUM(V35:X35)</f>
        <v>0</v>
      </c>
      <c r="Z35" s="28"/>
      <c r="AA35" s="28"/>
      <c r="AB35" s="28"/>
      <c r="AC35" s="266">
        <f>SUM(Z35:AB35)</f>
        <v>0</v>
      </c>
      <c r="AD35" s="259">
        <v>96132790</v>
      </c>
      <c r="AE35" s="259"/>
      <c r="AF35" s="261"/>
      <c r="AG35" s="340">
        <f>SUM(AD35:AF35)</f>
        <v>96132790</v>
      </c>
      <c r="AH35" s="149">
        <f t="shared" ref="AH35:AH36" si="28">SUM(U35,Y35,AC35,AG35)</f>
        <v>96132790</v>
      </c>
      <c r="AI35" s="109">
        <f>IF(ISERROR(AH35/$J$34),0,AH35/$J$34)</f>
        <v>0.5332281107837582</v>
      </c>
      <c r="AJ35" s="109">
        <f>IF(ISERROR(AH35/$AH$88),"-",AH35/$AH$88)</f>
        <v>3.4193316780719893E-2</v>
      </c>
    </row>
    <row r="36" spans="1:36" ht="24.95" customHeight="1" outlineLevel="1" x14ac:dyDescent="0.25">
      <c r="A36" s="390">
        <v>2</v>
      </c>
      <c r="B36" s="390"/>
      <c r="C36" s="360" t="s">
        <v>1972</v>
      </c>
      <c r="D36" s="494">
        <v>44510</v>
      </c>
      <c r="E36" s="260" t="s">
        <v>1973</v>
      </c>
      <c r="F36" s="260" t="s">
        <v>1957</v>
      </c>
      <c r="G36" s="360" t="s">
        <v>1958</v>
      </c>
      <c r="H36" s="391"/>
      <c r="I36" s="391"/>
      <c r="J36" s="688"/>
      <c r="K36" s="259">
        <v>84151760</v>
      </c>
      <c r="L36" s="260"/>
      <c r="M36" s="261"/>
      <c r="N36" s="261"/>
      <c r="O36" s="261"/>
      <c r="P36" s="262"/>
      <c r="Q36" s="262"/>
      <c r="R36" s="95"/>
      <c r="S36" s="28"/>
      <c r="T36" s="28"/>
      <c r="U36" s="29">
        <f t="shared" ref="U36" si="29">SUM(R36:T36)</f>
        <v>0</v>
      </c>
      <c r="V36" s="28"/>
      <c r="W36" s="28"/>
      <c r="X36" s="28"/>
      <c r="Y36" s="29">
        <f t="shared" ref="Y36" si="30">SUM(V36:X36)</f>
        <v>0</v>
      </c>
      <c r="Z36" s="28"/>
      <c r="AA36" s="28"/>
      <c r="AB36" s="28"/>
      <c r="AC36" s="266">
        <f t="shared" ref="AC36" si="31">SUM(Z36:AB36)</f>
        <v>0</v>
      </c>
      <c r="AD36" s="259">
        <v>84151760</v>
      </c>
      <c r="AE36" s="259"/>
      <c r="AF36" s="261"/>
      <c r="AG36" s="340">
        <f t="shared" ref="AG36" si="32">SUM(AD36:AF36)</f>
        <v>84151760</v>
      </c>
      <c r="AH36" s="149">
        <f t="shared" si="28"/>
        <v>84151760</v>
      </c>
      <c r="AI36" s="109">
        <f>IF(ISERROR(AH36/$J$34),0,AH36/$J$34)</f>
        <v>0.46677188921624174</v>
      </c>
      <c r="AJ36" s="109">
        <f>IF(ISERROR(AH36/$AH$88),"-",AH36/$AH$88)</f>
        <v>2.9931803574359102E-2</v>
      </c>
    </row>
    <row r="37" spans="1:36" x14ac:dyDescent="0.25">
      <c r="A37" s="669" t="s">
        <v>59</v>
      </c>
      <c r="B37" s="579"/>
      <c r="C37" s="579"/>
      <c r="D37" s="579"/>
      <c r="E37" s="579"/>
      <c r="F37" s="579"/>
      <c r="G37" s="579"/>
      <c r="H37" s="579"/>
      <c r="I37" s="670"/>
      <c r="J37" s="231">
        <f>J34</f>
        <v>180284550</v>
      </c>
      <c r="K37" s="231">
        <f>SUM(K35:K36)</f>
        <v>180284550</v>
      </c>
      <c r="L37" s="555"/>
      <c r="M37" s="231">
        <f>SUM(M35:M35)</f>
        <v>0</v>
      </c>
      <c r="N37" s="231">
        <f>SUM(N35:N35)</f>
        <v>0</v>
      </c>
      <c r="O37" s="231">
        <f>SUM(O35:O35)</f>
        <v>0</v>
      </c>
      <c r="P37" s="249"/>
      <c r="Q37" s="562"/>
      <c r="R37" s="222">
        <f>SUM(R35:R35)</f>
        <v>0</v>
      </c>
      <c r="S37" s="222">
        <f>SUM(S35:S35)</f>
        <v>0</v>
      </c>
      <c r="T37" s="222">
        <f>SUM(T35:T35)</f>
        <v>0</v>
      </c>
      <c r="U37" s="222">
        <f>SUM(U35:U35)</f>
        <v>0</v>
      </c>
      <c r="V37" s="222">
        <f>SUM(V35:V35)</f>
        <v>0</v>
      </c>
      <c r="W37" s="222">
        <f>SUM(W35:W35)</f>
        <v>0</v>
      </c>
      <c r="X37" s="222">
        <f>SUM(X35:X35)</f>
        <v>0</v>
      </c>
      <c r="Y37" s="222">
        <f>SUM(Y35:Y35)</f>
        <v>0</v>
      </c>
      <c r="Z37" s="222">
        <f>SUM(Z35:Z35)</f>
        <v>0</v>
      </c>
      <c r="AA37" s="222">
        <f>SUM(AA35:AA35)</f>
        <v>0</v>
      </c>
      <c r="AB37" s="222">
        <f>SUM(AB35:AB35)</f>
        <v>0</v>
      </c>
      <c r="AC37" s="222">
        <f>SUM(AC35:AC35)</f>
        <v>0</v>
      </c>
      <c r="AD37" s="231">
        <f>SUM(AD35:AD36)</f>
        <v>180284550</v>
      </c>
      <c r="AE37" s="231">
        <f>SUM(AE35:AE36)</f>
        <v>0</v>
      </c>
      <c r="AF37" s="231">
        <f>SUM(AF35:AF36)</f>
        <v>0</v>
      </c>
      <c r="AG37" s="231">
        <f>SUM(AG35:AG36)</f>
        <v>180284550</v>
      </c>
      <c r="AH37" s="222">
        <f>SUM(AH35:AH36)</f>
        <v>180284550</v>
      </c>
      <c r="AI37" s="230">
        <f>IF(ISERROR(AH37/J37),0,AH37/J37)</f>
        <v>1</v>
      </c>
      <c r="AJ37" s="230">
        <f>IF(ISERROR(AH37/$AH$88),0,AH37/$AH$88)</f>
        <v>6.4125120355078988E-2</v>
      </c>
    </row>
    <row r="38" spans="1:36" x14ac:dyDescent="0.25">
      <c r="A38" s="696" t="s">
        <v>60</v>
      </c>
      <c r="B38" s="671"/>
      <c r="C38" s="671"/>
      <c r="D38" s="671"/>
      <c r="E38" s="672"/>
      <c r="F38" s="150"/>
      <c r="G38" s="151"/>
      <c r="H38" s="269"/>
      <c r="I38" s="269"/>
      <c r="J38" s="701">
        <v>253446012</v>
      </c>
      <c r="K38" s="83"/>
      <c r="L38" s="153"/>
      <c r="M38" s="263"/>
      <c r="N38" s="263"/>
      <c r="O38" s="263"/>
      <c r="P38" s="151"/>
      <c r="Q38" s="264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108"/>
      <c r="AJ38" s="108"/>
    </row>
    <row r="39" spans="1:36" ht="24.95" customHeight="1" outlineLevel="1" x14ac:dyDescent="0.25">
      <c r="A39" s="390">
        <v>1</v>
      </c>
      <c r="B39" s="390"/>
      <c r="C39" s="360"/>
      <c r="D39" s="391"/>
      <c r="E39" s="262"/>
      <c r="F39" s="260" t="s">
        <v>1957</v>
      </c>
      <c r="G39" s="360" t="s">
        <v>1958</v>
      </c>
      <c r="H39" s="391"/>
      <c r="I39" s="391"/>
      <c r="J39" s="674"/>
      <c r="K39" s="259">
        <v>41924</v>
      </c>
      <c r="L39" s="260" t="s">
        <v>1319</v>
      </c>
      <c r="M39" s="261"/>
      <c r="N39" s="261"/>
      <c r="O39" s="261"/>
      <c r="P39" s="262"/>
      <c r="Q39" s="262"/>
      <c r="R39" s="95"/>
      <c r="S39" s="28"/>
      <c r="T39" s="28"/>
      <c r="U39" s="29">
        <f>SUM(R39:T39)</f>
        <v>0</v>
      </c>
      <c r="V39" s="28"/>
      <c r="W39" s="28"/>
      <c r="X39" s="28"/>
      <c r="Y39" s="29">
        <f>SUM(V39:X39)</f>
        <v>0</v>
      </c>
      <c r="Z39" s="28"/>
      <c r="AA39" s="28"/>
      <c r="AB39" s="28"/>
      <c r="AC39" s="29">
        <f>SUM(Z39:AB39)</f>
        <v>0</v>
      </c>
      <c r="AD39" s="28">
        <v>20962</v>
      </c>
      <c r="AE39" s="28">
        <v>20962</v>
      </c>
      <c r="AF39" s="28"/>
      <c r="AG39" s="29">
        <f>SUM(AD39:AF39)</f>
        <v>41924</v>
      </c>
      <c r="AH39" s="29">
        <f t="shared" ref="AH39:AH44" si="33">SUM(U39,Y39,AC39,AG39)</f>
        <v>41924</v>
      </c>
      <c r="AI39" s="109">
        <f>IF(ISERROR(AH39/$J$38),0,AH39/$J$38)</f>
        <v>1.6541589930403009E-4</v>
      </c>
      <c r="AJ39" s="109">
        <f>IF(ISERROR(AH39/$AH$88),"-",AH39/$AH$88)</f>
        <v>1.4911879835328827E-5</v>
      </c>
    </row>
    <row r="40" spans="1:36" ht="24.95" customHeight="1" outlineLevel="1" x14ac:dyDescent="0.25">
      <c r="A40" s="390">
        <v>2</v>
      </c>
      <c r="B40" s="390"/>
      <c r="C40" s="360"/>
      <c r="D40" s="391"/>
      <c r="E40" s="262"/>
      <c r="F40" s="260" t="s">
        <v>1957</v>
      </c>
      <c r="G40" s="360" t="s">
        <v>1958</v>
      </c>
      <c r="H40" s="391"/>
      <c r="I40" s="391"/>
      <c r="J40" s="674"/>
      <c r="K40" s="259">
        <v>472835</v>
      </c>
      <c r="L40" s="260" t="s">
        <v>126</v>
      </c>
      <c r="M40" s="261"/>
      <c r="N40" s="261"/>
      <c r="O40" s="261"/>
      <c r="P40" s="262"/>
      <c r="Q40" s="262"/>
      <c r="R40" s="95"/>
      <c r="S40" s="28"/>
      <c r="T40" s="28"/>
      <c r="U40" s="29">
        <f t="shared" ref="U40:U44" si="34">SUM(R40:T40)</f>
        <v>0</v>
      </c>
      <c r="V40" s="28"/>
      <c r="W40" s="28"/>
      <c r="X40" s="28"/>
      <c r="Y40" s="29">
        <f t="shared" ref="Y40:Y44" si="35">SUM(V40:X40)</f>
        <v>0</v>
      </c>
      <c r="Z40" s="28"/>
      <c r="AA40" s="28"/>
      <c r="AB40" s="28"/>
      <c r="AC40" s="29">
        <f t="shared" ref="AC40:AC44" si="36">SUM(Z40:AB40)</f>
        <v>0</v>
      </c>
      <c r="AD40" s="28"/>
      <c r="AE40" s="28"/>
      <c r="AF40" s="28">
        <v>472835</v>
      </c>
      <c r="AG40" s="29">
        <f t="shared" ref="AG40:AG44" si="37">SUM(AD40:AF40)</f>
        <v>472835</v>
      </c>
      <c r="AH40" s="29">
        <f t="shared" si="33"/>
        <v>472835</v>
      </c>
      <c r="AI40" s="109">
        <f>IF(ISERROR(AH40/$J$38),0,AH40/$J$38)</f>
        <v>1.8656241472049676E-3</v>
      </c>
      <c r="AJ40" s="109">
        <f>IF(ISERROR(AH40/$AH$88),"-",AH40/$AH$88)</f>
        <v>1.6818191732510509E-4</v>
      </c>
    </row>
    <row r="41" spans="1:36" ht="24.95" customHeight="1" outlineLevel="1" x14ac:dyDescent="0.25">
      <c r="A41" s="390">
        <v>7</v>
      </c>
      <c r="B41" s="390"/>
      <c r="C41" s="424" t="s">
        <v>1975</v>
      </c>
      <c r="D41" s="494">
        <v>44901</v>
      </c>
      <c r="E41" s="260" t="s">
        <v>1976</v>
      </c>
      <c r="F41" s="260" t="s">
        <v>1957</v>
      </c>
      <c r="G41" s="360" t="s">
        <v>1958</v>
      </c>
      <c r="H41" s="391"/>
      <c r="I41" s="391"/>
      <c r="J41" s="674"/>
      <c r="K41" s="259">
        <v>63113820</v>
      </c>
      <c r="L41" s="260"/>
      <c r="M41" s="261"/>
      <c r="N41" s="261"/>
      <c r="O41" s="261"/>
      <c r="P41" s="262"/>
      <c r="Q41" s="262"/>
      <c r="R41" s="95"/>
      <c r="S41" s="28"/>
      <c r="T41" s="28"/>
      <c r="U41" s="29">
        <f t="shared" si="34"/>
        <v>0</v>
      </c>
      <c r="V41" s="28"/>
      <c r="W41" s="28"/>
      <c r="X41" s="28"/>
      <c r="Y41" s="29">
        <f t="shared" si="35"/>
        <v>0</v>
      </c>
      <c r="Z41" s="28"/>
      <c r="AA41" s="28"/>
      <c r="AB41" s="28"/>
      <c r="AC41" s="29">
        <f t="shared" si="36"/>
        <v>0</v>
      </c>
      <c r="AD41" s="28"/>
      <c r="AE41" s="28"/>
      <c r="AF41" s="259">
        <v>63113820</v>
      </c>
      <c r="AG41" s="29">
        <f t="shared" si="37"/>
        <v>63113820</v>
      </c>
      <c r="AH41" s="29">
        <f t="shared" si="33"/>
        <v>63113820</v>
      </c>
      <c r="AI41" s="109">
        <f>IF(ISERROR(AH41/$J$38),0,AH41/$J$38)</f>
        <v>0.24902273861780078</v>
      </c>
      <c r="AJ41" s="109">
        <f>IF(ISERROR(AH41/$AH$88),"-",AH41/$AH$88)</f>
        <v>2.2448852680769325E-2</v>
      </c>
    </row>
    <row r="42" spans="1:36" ht="24.95" customHeight="1" outlineLevel="1" x14ac:dyDescent="0.25">
      <c r="A42" s="390">
        <v>8</v>
      </c>
      <c r="B42" s="390"/>
      <c r="C42" s="424" t="s">
        <v>1975</v>
      </c>
      <c r="D42" s="494">
        <v>44901</v>
      </c>
      <c r="E42" s="260" t="s">
        <v>1977</v>
      </c>
      <c r="F42" s="260" t="s">
        <v>1957</v>
      </c>
      <c r="G42" s="360" t="s">
        <v>1958</v>
      </c>
      <c r="H42" s="391"/>
      <c r="I42" s="391"/>
      <c r="J42" s="674"/>
      <c r="K42" s="259">
        <v>63113820</v>
      </c>
      <c r="L42" s="260"/>
      <c r="M42" s="261"/>
      <c r="N42" s="261"/>
      <c r="O42" s="261"/>
      <c r="P42" s="262"/>
      <c r="Q42" s="262"/>
      <c r="R42" s="95"/>
      <c r="S42" s="28"/>
      <c r="T42" s="28"/>
      <c r="U42" s="29">
        <f t="shared" si="34"/>
        <v>0</v>
      </c>
      <c r="V42" s="28"/>
      <c r="W42" s="28"/>
      <c r="X42" s="28"/>
      <c r="Y42" s="29">
        <f t="shared" si="35"/>
        <v>0</v>
      </c>
      <c r="Z42" s="28"/>
      <c r="AA42" s="28"/>
      <c r="AB42" s="28"/>
      <c r="AC42" s="29">
        <f t="shared" si="36"/>
        <v>0</v>
      </c>
      <c r="AD42" s="28"/>
      <c r="AE42" s="28"/>
      <c r="AF42" s="259">
        <v>63113820</v>
      </c>
      <c r="AG42" s="29">
        <f t="shared" si="37"/>
        <v>63113820</v>
      </c>
      <c r="AH42" s="29">
        <f t="shared" si="33"/>
        <v>63113820</v>
      </c>
      <c r="AI42" s="109">
        <f>IF(ISERROR(AH42/$J$38),0,AH42/$J$38)</f>
        <v>0.24902273861780078</v>
      </c>
      <c r="AJ42" s="109">
        <f>IF(ISERROR(AH42/$AH$88),"-",AH42/$AH$88)</f>
        <v>2.2448852680769325E-2</v>
      </c>
    </row>
    <row r="43" spans="1:36" ht="24.95" customHeight="1" outlineLevel="1" x14ac:dyDescent="0.25">
      <c r="A43" s="390">
        <v>9</v>
      </c>
      <c r="B43" s="390"/>
      <c r="C43" s="424" t="s">
        <v>1975</v>
      </c>
      <c r="D43" s="494">
        <v>44901</v>
      </c>
      <c r="E43" s="260" t="s">
        <v>1978</v>
      </c>
      <c r="F43" s="260" t="s">
        <v>1957</v>
      </c>
      <c r="G43" s="360" t="s">
        <v>1958</v>
      </c>
      <c r="H43" s="391"/>
      <c r="I43" s="391"/>
      <c r="J43" s="674"/>
      <c r="K43" s="259">
        <v>73632790</v>
      </c>
      <c r="L43" s="260"/>
      <c r="M43" s="261"/>
      <c r="N43" s="261"/>
      <c r="O43" s="261"/>
      <c r="P43" s="262"/>
      <c r="Q43" s="262"/>
      <c r="R43" s="95"/>
      <c r="S43" s="28"/>
      <c r="T43" s="28"/>
      <c r="U43" s="29">
        <f t="shared" si="34"/>
        <v>0</v>
      </c>
      <c r="V43" s="28"/>
      <c r="W43" s="28"/>
      <c r="X43" s="28"/>
      <c r="Y43" s="29">
        <f t="shared" si="35"/>
        <v>0</v>
      </c>
      <c r="Z43" s="28"/>
      <c r="AA43" s="28"/>
      <c r="AB43" s="28"/>
      <c r="AC43" s="29">
        <f t="shared" si="36"/>
        <v>0</v>
      </c>
      <c r="AD43" s="28"/>
      <c r="AE43" s="28"/>
      <c r="AF43" s="259">
        <v>73632790</v>
      </c>
      <c r="AG43" s="29">
        <f t="shared" si="37"/>
        <v>73632790</v>
      </c>
      <c r="AH43" s="29">
        <f t="shared" si="33"/>
        <v>73632790</v>
      </c>
      <c r="AI43" s="109">
        <f>IF(ISERROR(AH43/$J$38),0,AH43/$J$38)</f>
        <v>0.29052652838743426</v>
      </c>
      <c r="AJ43" s="109">
        <f>IF(ISERROR(AH43/$AH$88),"-",AH43/$AH$88)</f>
        <v>2.6190328127564211E-2</v>
      </c>
    </row>
    <row r="44" spans="1:36" ht="24.95" customHeight="1" outlineLevel="1" x14ac:dyDescent="0.25">
      <c r="A44" s="390">
        <v>10</v>
      </c>
      <c r="B44" s="390"/>
      <c r="C44" s="424" t="s">
        <v>1975</v>
      </c>
      <c r="D44" s="494">
        <v>44901</v>
      </c>
      <c r="E44" s="260" t="s">
        <v>1974</v>
      </c>
      <c r="F44" s="260" t="s">
        <v>1957</v>
      </c>
      <c r="G44" s="360" t="s">
        <v>1958</v>
      </c>
      <c r="H44" s="391"/>
      <c r="I44" s="391"/>
      <c r="J44" s="675"/>
      <c r="K44" s="259">
        <v>52594850</v>
      </c>
      <c r="L44" s="260"/>
      <c r="M44" s="261"/>
      <c r="N44" s="261"/>
      <c r="O44" s="261"/>
      <c r="P44" s="262"/>
      <c r="Q44" s="262"/>
      <c r="R44" s="95"/>
      <c r="S44" s="28"/>
      <c r="T44" s="28"/>
      <c r="U44" s="29">
        <f t="shared" si="34"/>
        <v>0</v>
      </c>
      <c r="V44" s="28"/>
      <c r="W44" s="28"/>
      <c r="X44" s="28"/>
      <c r="Y44" s="29">
        <f t="shared" si="35"/>
        <v>0</v>
      </c>
      <c r="Z44" s="28"/>
      <c r="AA44" s="28"/>
      <c r="AB44" s="28"/>
      <c r="AC44" s="29">
        <f t="shared" si="36"/>
        <v>0</v>
      </c>
      <c r="AD44" s="28"/>
      <c r="AE44" s="28"/>
      <c r="AF44" s="259">
        <v>52594850</v>
      </c>
      <c r="AG44" s="29">
        <f t="shared" si="37"/>
        <v>52594850</v>
      </c>
      <c r="AH44" s="29">
        <f t="shared" si="33"/>
        <v>52594850</v>
      </c>
      <c r="AI44" s="109">
        <f>IF(ISERROR(AH44/$J$38),0,AH44/$J$38)</f>
        <v>0.20751894884816732</v>
      </c>
      <c r="AJ44" s="109">
        <f>IF(ISERROR(AH44/$AH$88),"-",AH44/$AH$88)</f>
        <v>1.8707377233974438E-2</v>
      </c>
    </row>
    <row r="45" spans="1:36" x14ac:dyDescent="0.25">
      <c r="A45" s="669" t="s">
        <v>61</v>
      </c>
      <c r="B45" s="579"/>
      <c r="C45" s="579"/>
      <c r="D45" s="579"/>
      <c r="E45" s="579"/>
      <c r="F45" s="579"/>
      <c r="G45" s="579"/>
      <c r="H45" s="579"/>
      <c r="I45" s="670"/>
      <c r="J45" s="222">
        <f>J38</f>
        <v>253446012</v>
      </c>
      <c r="K45" s="231">
        <f>SUM(K39:K44)</f>
        <v>252970039</v>
      </c>
      <c r="L45" s="555"/>
      <c r="M45" s="231">
        <f>SUM(M39:M39)</f>
        <v>0</v>
      </c>
      <c r="N45" s="231">
        <f>SUM(N39:N39)</f>
        <v>0</v>
      </c>
      <c r="O45" s="231">
        <f>SUM(O39:O39)</f>
        <v>0</v>
      </c>
      <c r="P45" s="249"/>
      <c r="Q45" s="562"/>
      <c r="R45" s="222">
        <f>SUM(R39:R39)</f>
        <v>0</v>
      </c>
      <c r="S45" s="222">
        <f>SUM(S39:S39)</f>
        <v>0</v>
      </c>
      <c r="T45" s="222">
        <f>SUM(T39:T39)</f>
        <v>0</v>
      </c>
      <c r="U45" s="231">
        <f>SUM(U39:U44)</f>
        <v>0</v>
      </c>
      <c r="V45" s="231">
        <f>SUM(V39:V44)</f>
        <v>0</v>
      </c>
      <c r="W45" s="231">
        <f>SUM(W39:W44)</f>
        <v>0</v>
      </c>
      <c r="X45" s="231">
        <f>SUM(X39:X44)</f>
        <v>0</v>
      </c>
      <c r="Y45" s="231">
        <f>SUM(Y39:Y44)</f>
        <v>0</v>
      </c>
      <c r="Z45" s="231">
        <f>SUM(Z39:Z44)</f>
        <v>0</v>
      </c>
      <c r="AA45" s="231">
        <f>SUM(AA39:AA44)</f>
        <v>0</v>
      </c>
      <c r="AB45" s="231">
        <f>SUM(AB39:AB44)</f>
        <v>0</v>
      </c>
      <c r="AC45" s="231">
        <f>SUM(AC39:AC44)</f>
        <v>0</v>
      </c>
      <c r="AD45" s="222">
        <f>SUM(AD39:AD44)</f>
        <v>20962</v>
      </c>
      <c r="AE45" s="222">
        <f>SUM(AE39:AE44)</f>
        <v>20962</v>
      </c>
      <c r="AF45" s="222">
        <f>SUM(AF39:AF44)</f>
        <v>252928115</v>
      </c>
      <c r="AG45" s="222">
        <f>SUM(AG39:AG44)</f>
        <v>252970039</v>
      </c>
      <c r="AH45" s="222">
        <f>SUM(AH39:AH44)</f>
        <v>252970039</v>
      </c>
      <c r="AI45" s="230">
        <f>IF(ISERROR(AH45/J45),0,AH45/J45)</f>
        <v>0.99812199451771211</v>
      </c>
      <c r="AJ45" s="230">
        <f>IF(ISERROR(AH45/$AH$88),0,AH45/$AH$88)</f>
        <v>8.9978504520237743E-2</v>
      </c>
    </row>
    <row r="46" spans="1:36" x14ac:dyDescent="0.25">
      <c r="A46" s="696" t="s">
        <v>62</v>
      </c>
      <c r="B46" s="671"/>
      <c r="C46" s="671"/>
      <c r="D46" s="671"/>
      <c r="E46" s="672"/>
      <c r="F46" s="150"/>
      <c r="G46" s="151"/>
      <c r="H46" s="269"/>
      <c r="I46" s="269"/>
      <c r="J46" s="673">
        <v>105189700</v>
      </c>
      <c r="K46" s="83"/>
      <c r="L46" s="153"/>
      <c r="M46" s="263"/>
      <c r="N46" s="263"/>
      <c r="O46" s="263"/>
      <c r="P46" s="151"/>
      <c r="Q46" s="264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7"/>
      <c r="AH46" s="7"/>
      <c r="AI46" s="108"/>
      <c r="AJ46" s="108"/>
    </row>
    <row r="47" spans="1:36" ht="24.95" customHeight="1" outlineLevel="1" x14ac:dyDescent="0.25">
      <c r="A47" s="390">
        <v>1</v>
      </c>
      <c r="B47" s="390"/>
      <c r="C47" s="360" t="s">
        <v>1885</v>
      </c>
      <c r="D47" s="494">
        <v>44861</v>
      </c>
      <c r="E47" s="260" t="s">
        <v>1956</v>
      </c>
      <c r="F47" s="260" t="s">
        <v>1957</v>
      </c>
      <c r="G47" s="360" t="s">
        <v>1958</v>
      </c>
      <c r="H47" s="391"/>
      <c r="I47" s="391"/>
      <c r="J47" s="674"/>
      <c r="K47" s="259">
        <v>105189700</v>
      </c>
      <c r="L47" s="260"/>
      <c r="M47" s="261"/>
      <c r="N47" s="261"/>
      <c r="O47" s="261"/>
      <c r="P47" s="262"/>
      <c r="Q47" s="262"/>
      <c r="R47" s="261"/>
      <c r="S47" s="261"/>
      <c r="T47" s="261"/>
      <c r="U47" s="340">
        <f>SUM(R47:T47)</f>
        <v>0</v>
      </c>
      <c r="V47" s="261"/>
      <c r="W47" s="261"/>
      <c r="X47" s="261"/>
      <c r="Y47" s="340">
        <f>SUM(V47:X47)</f>
        <v>0</v>
      </c>
      <c r="Z47" s="261"/>
      <c r="AA47" s="261"/>
      <c r="AB47" s="261"/>
      <c r="AC47" s="340">
        <f>SUM(Z47:AB47)</f>
        <v>0</v>
      </c>
      <c r="AD47" s="261"/>
      <c r="AE47" s="259">
        <v>105189700</v>
      </c>
      <c r="AF47" s="261"/>
      <c r="AG47" s="149">
        <f>SUM(AD47:AF47)</f>
        <v>105189700</v>
      </c>
      <c r="AH47" s="29">
        <f t="shared" ref="AH47" si="38">SUM(U47,Y47,AC47,AG47)</f>
        <v>105189700</v>
      </c>
      <c r="AI47" s="109">
        <f>IF(ISERROR(AH47/$J$46),0,AH47/$J$46)</f>
        <v>1</v>
      </c>
      <c r="AJ47" s="109">
        <f>IF(ISERROR(AH47/$AH$88),"-",AH47/$AH$88)</f>
        <v>3.7414754467948876E-2</v>
      </c>
    </row>
    <row r="48" spans="1:36" x14ac:dyDescent="0.25">
      <c r="A48" s="669" t="s">
        <v>63</v>
      </c>
      <c r="B48" s="579"/>
      <c r="C48" s="579"/>
      <c r="D48" s="579"/>
      <c r="E48" s="579"/>
      <c r="F48" s="579"/>
      <c r="G48" s="579"/>
      <c r="H48" s="579"/>
      <c r="I48" s="670"/>
      <c r="J48" s="222">
        <f>J46</f>
        <v>105189700</v>
      </c>
      <c r="K48" s="231">
        <f>SUM(K47:K47)</f>
        <v>105189700</v>
      </c>
      <c r="L48" s="555"/>
      <c r="M48" s="231">
        <f>SUM(M47:M47)</f>
        <v>0</v>
      </c>
      <c r="N48" s="231">
        <f>SUM(N47:N47)</f>
        <v>0</v>
      </c>
      <c r="O48" s="231">
        <f>SUM(O47:O47)</f>
        <v>0</v>
      </c>
      <c r="P48" s="249"/>
      <c r="Q48" s="562"/>
      <c r="R48" s="231">
        <f>SUM(R47:R47)</f>
        <v>0</v>
      </c>
      <c r="S48" s="231">
        <f>SUM(S47:S47)</f>
        <v>0</v>
      </c>
      <c r="T48" s="231">
        <f>SUM(T47:T47)</f>
        <v>0</v>
      </c>
      <c r="U48" s="231">
        <f>SUM(U47:U47)</f>
        <v>0</v>
      </c>
      <c r="V48" s="231">
        <f>SUM(V47:V47)</f>
        <v>0</v>
      </c>
      <c r="W48" s="231">
        <f>SUM(W47:W47)</f>
        <v>0</v>
      </c>
      <c r="X48" s="231">
        <f>SUM(X47:X47)</f>
        <v>0</v>
      </c>
      <c r="Y48" s="231">
        <f>SUM(Y47:Y47)</f>
        <v>0</v>
      </c>
      <c r="Z48" s="231">
        <f>SUM(Z47:Z47)</f>
        <v>0</v>
      </c>
      <c r="AA48" s="231">
        <f>SUM(AA47:AA47)</f>
        <v>0</v>
      </c>
      <c r="AB48" s="231">
        <f>SUM(AB47:AB47)</f>
        <v>0</v>
      </c>
      <c r="AC48" s="231">
        <f>SUM(AC47:AC47)</f>
        <v>0</v>
      </c>
      <c r="AD48" s="231">
        <f>SUM(AD47:AD47)</f>
        <v>0</v>
      </c>
      <c r="AE48" s="231">
        <f>SUM(AE47:AE47)</f>
        <v>105189700</v>
      </c>
      <c r="AF48" s="231">
        <f>SUM(AF47:AF47)</f>
        <v>0</v>
      </c>
      <c r="AG48" s="231">
        <f>SUM(AG47:AG47)</f>
        <v>105189700</v>
      </c>
      <c r="AH48" s="222">
        <f>SUM(AH47:AH47)</f>
        <v>105189700</v>
      </c>
      <c r="AI48" s="230">
        <f>IF(ISERROR(AH48/J48),0,AH48/J48)</f>
        <v>1</v>
      </c>
      <c r="AJ48" s="230">
        <f>IF(ISERROR(AH48/$AH$88),0,AH48/$AH$88)</f>
        <v>3.7414754467948876E-2</v>
      </c>
    </row>
    <row r="49" spans="1:36" x14ac:dyDescent="0.25">
      <c r="A49" s="696" t="s">
        <v>64</v>
      </c>
      <c r="B49" s="671"/>
      <c r="C49" s="671"/>
      <c r="D49" s="671"/>
      <c r="E49" s="672"/>
      <c r="F49" s="150"/>
      <c r="G49" s="151"/>
      <c r="H49" s="269"/>
      <c r="I49" s="269"/>
      <c r="J49" s="628">
        <v>105189700</v>
      </c>
      <c r="K49" s="83"/>
      <c r="L49" s="153"/>
      <c r="M49" s="263"/>
      <c r="N49" s="263"/>
      <c r="O49" s="263"/>
      <c r="P49" s="151"/>
      <c r="Q49" s="264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83"/>
      <c r="AE49" s="83"/>
      <c r="AF49" s="83"/>
      <c r="AG49" s="83"/>
      <c r="AH49" s="7"/>
      <c r="AI49" s="108"/>
      <c r="AJ49" s="108"/>
    </row>
    <row r="50" spans="1:36" ht="24.95" customHeight="1" outlineLevel="1" x14ac:dyDescent="0.25">
      <c r="A50" s="390">
        <v>1</v>
      </c>
      <c r="B50" s="390"/>
      <c r="C50" s="360" t="s">
        <v>1044</v>
      </c>
      <c r="D50" s="494">
        <v>44517</v>
      </c>
      <c r="E50" s="260" t="s">
        <v>1979</v>
      </c>
      <c r="F50" s="260" t="s">
        <v>1957</v>
      </c>
      <c r="G50" s="360" t="s">
        <v>1958</v>
      </c>
      <c r="H50" s="391"/>
      <c r="I50" s="391"/>
      <c r="J50" s="674"/>
      <c r="K50" s="259">
        <v>52594850</v>
      </c>
      <c r="L50" s="260"/>
      <c r="M50" s="261"/>
      <c r="N50" s="261"/>
      <c r="O50" s="261"/>
      <c r="P50" s="262"/>
      <c r="Q50" s="262"/>
      <c r="R50" s="95">
        <v>0</v>
      </c>
      <c r="S50" s="28">
        <v>0</v>
      </c>
      <c r="T50" s="28"/>
      <c r="U50" s="29">
        <f>SUM(R50:T50)</f>
        <v>0</v>
      </c>
      <c r="V50" s="28">
        <v>0</v>
      </c>
      <c r="W50" s="28">
        <v>0</v>
      </c>
      <c r="X50" s="28">
        <v>0</v>
      </c>
      <c r="Y50" s="29">
        <f>SUM(V50:X50)</f>
        <v>0</v>
      </c>
      <c r="Z50" s="28">
        <v>0</v>
      </c>
      <c r="AA50" s="28">
        <v>0</v>
      </c>
      <c r="AB50" s="28">
        <v>0</v>
      </c>
      <c r="AC50" s="266">
        <f>SUM(Z50:AB50)</f>
        <v>0</v>
      </c>
      <c r="AD50" s="259">
        <v>52594850</v>
      </c>
      <c r="AE50" s="259"/>
      <c r="AF50" s="261">
        <v>0</v>
      </c>
      <c r="AG50" s="340">
        <f>SUM(AD50:AF50)</f>
        <v>52594850</v>
      </c>
      <c r="AH50" s="149">
        <f t="shared" ref="AH50:AH51" si="39">SUM(U50,Y50,AC50,AG50)</f>
        <v>52594850</v>
      </c>
      <c r="AI50" s="109">
        <f>IF(ISERROR(AH50/$J$49),0,AH50/$J$49)</f>
        <v>0.5</v>
      </c>
      <c r="AJ50" s="109">
        <f>IF(ISERROR(AH50/$AH$88),"-",AH50/$AH$88)</f>
        <v>1.8707377233974438E-2</v>
      </c>
    </row>
    <row r="51" spans="1:36" ht="24.95" customHeight="1" outlineLevel="1" x14ac:dyDescent="0.25">
      <c r="A51" s="390">
        <v>2</v>
      </c>
      <c r="B51" s="390"/>
      <c r="C51" s="360" t="s">
        <v>1055</v>
      </c>
      <c r="D51" s="494">
        <v>44517</v>
      </c>
      <c r="E51" s="260" t="s">
        <v>1979</v>
      </c>
      <c r="F51" s="260" t="s">
        <v>1957</v>
      </c>
      <c r="G51" s="360" t="s">
        <v>1958</v>
      </c>
      <c r="H51" s="391"/>
      <c r="I51" s="391"/>
      <c r="J51" s="674"/>
      <c r="K51" s="259">
        <v>52594850</v>
      </c>
      <c r="L51" s="260"/>
      <c r="M51" s="261"/>
      <c r="N51" s="261"/>
      <c r="O51" s="261"/>
      <c r="P51" s="262"/>
      <c r="Q51" s="262"/>
      <c r="R51" s="95"/>
      <c r="S51" s="28"/>
      <c r="T51" s="28"/>
      <c r="U51" s="29">
        <f t="shared" ref="U51" si="40">SUM(R51:T51)</f>
        <v>0</v>
      </c>
      <c r="V51" s="28">
        <v>0</v>
      </c>
      <c r="W51" s="28">
        <v>0</v>
      </c>
      <c r="X51" s="28">
        <v>0</v>
      </c>
      <c r="Y51" s="29">
        <f t="shared" ref="Y51" si="41">SUM(V51:X51)</f>
        <v>0</v>
      </c>
      <c r="Z51" s="28">
        <v>0</v>
      </c>
      <c r="AA51" s="28">
        <v>0</v>
      </c>
      <c r="AB51" s="28">
        <v>0</v>
      </c>
      <c r="AC51" s="266">
        <f t="shared" ref="AC51" si="42">SUM(Z51:AB51)</f>
        <v>0</v>
      </c>
      <c r="AD51" s="259">
        <v>52594850</v>
      </c>
      <c r="AE51" s="259"/>
      <c r="AF51" s="261"/>
      <c r="AG51" s="340">
        <f t="shared" ref="AG51" si="43">SUM(AD51:AF51)</f>
        <v>52594850</v>
      </c>
      <c r="AH51" s="149">
        <f t="shared" si="39"/>
        <v>52594850</v>
      </c>
      <c r="AI51" s="109">
        <f>IF(ISERROR(AH51/$J$49),0,AH51/$J$49)</f>
        <v>0.5</v>
      </c>
      <c r="AJ51" s="109">
        <f>IF(ISERROR(AH51/$AH$88),"-",AH51/$AH$88)</f>
        <v>1.8707377233974438E-2</v>
      </c>
    </row>
    <row r="52" spans="1:36" x14ac:dyDescent="0.25">
      <c r="A52" s="669" t="s">
        <v>1980</v>
      </c>
      <c r="B52" s="579"/>
      <c r="C52" s="579"/>
      <c r="D52" s="579"/>
      <c r="E52" s="579"/>
      <c r="F52" s="579"/>
      <c r="G52" s="579"/>
      <c r="H52" s="579"/>
      <c r="I52" s="670"/>
      <c r="J52" s="222">
        <f>J49</f>
        <v>105189700</v>
      </c>
      <c r="K52" s="231">
        <f>SUM(K50:K51)</f>
        <v>105189700</v>
      </c>
      <c r="L52" s="555"/>
      <c r="M52" s="231">
        <f>SUM(M50:M50)</f>
        <v>0</v>
      </c>
      <c r="N52" s="231">
        <f>SUM(N50:N50)</f>
        <v>0</v>
      </c>
      <c r="O52" s="231">
        <f>SUM(O50:O50)</f>
        <v>0</v>
      </c>
      <c r="P52" s="249"/>
      <c r="Q52" s="562"/>
      <c r="R52" s="222">
        <f>SUM(R50:R50)</f>
        <v>0</v>
      </c>
      <c r="S52" s="222">
        <f>SUM(S50:S50)</f>
        <v>0</v>
      </c>
      <c r="T52" s="222">
        <f>SUM(T50:T50)</f>
        <v>0</v>
      </c>
      <c r="U52" s="231">
        <f>SUM(U50:U51)</f>
        <v>0</v>
      </c>
      <c r="V52" s="231">
        <f>SUM(V50:V51)</f>
        <v>0</v>
      </c>
      <c r="W52" s="231">
        <f>SUM(W50:W51)</f>
        <v>0</v>
      </c>
      <c r="X52" s="231">
        <f>SUM(X50:X51)</f>
        <v>0</v>
      </c>
      <c r="Y52" s="231">
        <f>SUM(Y50:Y51)</f>
        <v>0</v>
      </c>
      <c r="Z52" s="231">
        <f>SUM(Z50:Z51)</f>
        <v>0</v>
      </c>
      <c r="AA52" s="231">
        <f>SUM(AA50:AA51)</f>
        <v>0</v>
      </c>
      <c r="AB52" s="231">
        <f>SUM(AB50:AB51)</f>
        <v>0</v>
      </c>
      <c r="AC52" s="231">
        <f>SUM(AC50:AC51)</f>
        <v>0</v>
      </c>
      <c r="AD52" s="231">
        <f>SUM(AD50:AD51)</f>
        <v>105189700</v>
      </c>
      <c r="AE52" s="231">
        <f>SUM(AE50:AE51)</f>
        <v>0</v>
      </c>
      <c r="AF52" s="231">
        <f>SUM(AF50:AF51)</f>
        <v>0</v>
      </c>
      <c r="AG52" s="231">
        <f>SUM(AG50:AG51)</f>
        <v>105189700</v>
      </c>
      <c r="AH52" s="231">
        <f>SUM(AH50:AH51)</f>
        <v>105189700</v>
      </c>
      <c r="AI52" s="230">
        <f>IF(ISERROR(AH52/J52),0,AH52/J52)</f>
        <v>1</v>
      </c>
      <c r="AJ52" s="230">
        <f>IF(ISERROR(AH52/$AH$88),0,AH52/$AH$88)</f>
        <v>3.7414754467948876E-2</v>
      </c>
    </row>
    <row r="53" spans="1:36" x14ac:dyDescent="0.25">
      <c r="A53" s="620" t="s">
        <v>66</v>
      </c>
      <c r="B53" s="621"/>
      <c r="C53" s="621"/>
      <c r="D53" s="621"/>
      <c r="E53" s="622"/>
      <c r="F53" s="16"/>
      <c r="G53" s="5"/>
      <c r="H53" s="17"/>
      <c r="I53" s="17"/>
      <c r="J53" s="593">
        <v>0</v>
      </c>
      <c r="K53" s="7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08"/>
      <c r="AJ53" s="108"/>
    </row>
    <row r="54" spans="1:36" ht="24.95" customHeight="1" outlineLevel="1" x14ac:dyDescent="0.25">
      <c r="A54" s="23">
        <v>1</v>
      </c>
      <c r="B54" s="23"/>
      <c r="C54" s="360"/>
      <c r="D54" s="494"/>
      <c r="E54" s="163"/>
      <c r="F54" s="260" t="s">
        <v>1957</v>
      </c>
      <c r="G54" s="360" t="s">
        <v>1958</v>
      </c>
      <c r="H54" s="33"/>
      <c r="I54" s="33"/>
      <c r="J54" s="723"/>
      <c r="K54" s="155">
        <v>0</v>
      </c>
      <c r="L54" s="724"/>
      <c r="M54" s="28"/>
      <c r="N54" s="28"/>
      <c r="O54" s="28"/>
      <c r="P54" s="154"/>
      <c r="Q54" s="154"/>
      <c r="R54" s="28"/>
      <c r="S54" s="28"/>
      <c r="T54" s="28"/>
      <c r="U54" s="29">
        <f>SUM(R54:T54)</f>
        <v>0</v>
      </c>
      <c r="V54" s="28"/>
      <c r="W54" s="28"/>
      <c r="X54" s="28"/>
      <c r="Y54" s="29">
        <f>SUM(V54:X54)</f>
        <v>0</v>
      </c>
      <c r="Z54" s="28"/>
      <c r="AA54" s="28"/>
      <c r="AB54" s="28"/>
      <c r="AC54" s="29">
        <f>SUM(Z54:AB54)</f>
        <v>0</v>
      </c>
      <c r="AD54" s="28"/>
      <c r="AE54" s="28"/>
      <c r="AF54" s="155">
        <v>0</v>
      </c>
      <c r="AG54" s="29">
        <f>SUM(AD54:AF54)</f>
        <v>0</v>
      </c>
      <c r="AH54" s="29">
        <f t="shared" ref="AH54" si="44">SUM(U54,Y54,AC54,AG54)</f>
        <v>0</v>
      </c>
      <c r="AI54" s="109">
        <f>IF(ISERROR(AH54/$J$53),0,AH54/$J$53)</f>
        <v>0</v>
      </c>
      <c r="AJ54" s="109">
        <f>IF(ISERROR(AH54/$AH$88),"-",AH54/$AH$88)</f>
        <v>0</v>
      </c>
    </row>
    <row r="55" spans="1:36" x14ac:dyDescent="0.25">
      <c r="A55" s="577" t="s">
        <v>67</v>
      </c>
      <c r="B55" s="577"/>
      <c r="C55" s="577"/>
      <c r="D55" s="577"/>
      <c r="E55" s="577"/>
      <c r="F55" s="577"/>
      <c r="G55" s="577"/>
      <c r="H55" s="577"/>
      <c r="I55" s="577"/>
      <c r="J55" s="222">
        <f>J53</f>
        <v>0</v>
      </c>
      <c r="K55" s="222">
        <f>SUM(K54)</f>
        <v>0</v>
      </c>
      <c r="L55" s="556"/>
      <c r="M55" s="222">
        <f>SUM(M54:M54)</f>
        <v>0</v>
      </c>
      <c r="N55" s="222">
        <f>SUM(N54:N54)</f>
        <v>0</v>
      </c>
      <c r="O55" s="222">
        <f>SUM(O54:O54)</f>
        <v>0</v>
      </c>
      <c r="P55" s="223"/>
      <c r="Q55" s="561"/>
      <c r="R55" s="222">
        <f t="shared" ref="R55:AH55" si="45">SUM(R54:R54)</f>
        <v>0</v>
      </c>
      <c r="S55" s="222">
        <f t="shared" si="45"/>
        <v>0</v>
      </c>
      <c r="T55" s="222">
        <f t="shared" si="45"/>
        <v>0</v>
      </c>
      <c r="U55" s="222">
        <f t="shared" si="45"/>
        <v>0</v>
      </c>
      <c r="V55" s="222">
        <f t="shared" si="45"/>
        <v>0</v>
      </c>
      <c r="W55" s="222">
        <f t="shared" si="45"/>
        <v>0</v>
      </c>
      <c r="X55" s="222">
        <f t="shared" si="45"/>
        <v>0</v>
      </c>
      <c r="Y55" s="222">
        <f t="shared" si="45"/>
        <v>0</v>
      </c>
      <c r="Z55" s="222">
        <f t="shared" si="45"/>
        <v>0</v>
      </c>
      <c r="AA55" s="222">
        <f t="shared" si="45"/>
        <v>0</v>
      </c>
      <c r="AB55" s="222">
        <f t="shared" si="45"/>
        <v>0</v>
      </c>
      <c r="AC55" s="222">
        <f t="shared" si="45"/>
        <v>0</v>
      </c>
      <c r="AD55" s="222">
        <f t="shared" si="45"/>
        <v>0</v>
      </c>
      <c r="AE55" s="222">
        <f t="shared" si="45"/>
        <v>0</v>
      </c>
      <c r="AF55" s="222">
        <f t="shared" si="45"/>
        <v>0</v>
      </c>
      <c r="AG55" s="222">
        <f t="shared" si="45"/>
        <v>0</v>
      </c>
      <c r="AH55" s="222">
        <f t="shared" si="45"/>
        <v>0</v>
      </c>
      <c r="AI55" s="230">
        <f>IF(ISERROR(AH55/J55),0,AH55/J55)</f>
        <v>0</v>
      </c>
      <c r="AJ55" s="230">
        <f>IF(ISERROR(AH55/$AH$88),0,AH55/$AH$88)</f>
        <v>0</v>
      </c>
    </row>
    <row r="56" spans="1:36" x14ac:dyDescent="0.25">
      <c r="A56" s="705" t="s">
        <v>68</v>
      </c>
      <c r="B56" s="705"/>
      <c r="C56" s="705"/>
      <c r="D56" s="705"/>
      <c r="E56" s="705"/>
      <c r="F56" s="150"/>
      <c r="G56" s="151"/>
      <c r="H56" s="269"/>
      <c r="I56" s="269"/>
      <c r="J56" s="673">
        <v>42075880</v>
      </c>
      <c r="K56" s="83"/>
      <c r="L56" s="153"/>
      <c r="M56" s="263"/>
      <c r="N56" s="263"/>
      <c r="O56" s="263"/>
      <c r="P56" s="151"/>
      <c r="Q56" s="264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ht="24.95" customHeight="1" outlineLevel="1" x14ac:dyDescent="0.25">
      <c r="A57" s="390">
        <v>1</v>
      </c>
      <c r="B57" s="390"/>
      <c r="C57" s="360" t="s">
        <v>297</v>
      </c>
      <c r="D57" s="494">
        <v>44530</v>
      </c>
      <c r="E57" s="260" t="s">
        <v>1328</v>
      </c>
      <c r="F57" s="260" t="s">
        <v>1957</v>
      </c>
      <c r="G57" s="360" t="s">
        <v>1958</v>
      </c>
      <c r="H57" s="391"/>
      <c r="I57" s="391"/>
      <c r="J57" s="674"/>
      <c r="K57" s="259">
        <v>42075880</v>
      </c>
      <c r="L57" s="260"/>
      <c r="M57" s="261"/>
      <c r="N57" s="261"/>
      <c r="O57" s="261"/>
      <c r="P57" s="262"/>
      <c r="Q57" s="262"/>
      <c r="R57" s="95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42075880</v>
      </c>
      <c r="AF57" s="155"/>
      <c r="AG57" s="29">
        <f>SUM(AD57:AF57)</f>
        <v>42075880</v>
      </c>
      <c r="AH57" s="29">
        <f t="shared" ref="AH57" si="46">SUM(U57,Y57,AC57,AG57)</f>
        <v>42075880</v>
      </c>
      <c r="AI57" s="109">
        <f>IF(ISERROR(AH57/J56),0,AH57/J56)</f>
        <v>1</v>
      </c>
      <c r="AJ57" s="109">
        <f>IF(ISERROR(AH57/$AH$88),"-",AH57/$AH$88)</f>
        <v>1.4965901787179551E-2</v>
      </c>
    </row>
    <row r="58" spans="1:36" x14ac:dyDescent="0.25">
      <c r="A58" s="669" t="s">
        <v>69</v>
      </c>
      <c r="B58" s="579"/>
      <c r="C58" s="579"/>
      <c r="D58" s="579"/>
      <c r="E58" s="579"/>
      <c r="F58" s="579"/>
      <c r="G58" s="579"/>
      <c r="H58" s="579"/>
      <c r="I58" s="670"/>
      <c r="J58" s="222">
        <f>J56</f>
        <v>42075880</v>
      </c>
      <c r="K58" s="231">
        <f>SUM(K57:K57)</f>
        <v>42075880</v>
      </c>
      <c r="L58" s="555"/>
      <c r="M58" s="231">
        <f>SUM(M57:M57)</f>
        <v>0</v>
      </c>
      <c r="N58" s="231">
        <f>SUM(N57:N57)</f>
        <v>0</v>
      </c>
      <c r="O58" s="231">
        <f>SUM(O57:O57)</f>
        <v>0</v>
      </c>
      <c r="P58" s="249"/>
      <c r="Q58" s="562"/>
      <c r="R58" s="222">
        <f>SUM(R57:R57)</f>
        <v>0</v>
      </c>
      <c r="S58" s="222">
        <f>SUM(S57:S57)</f>
        <v>0</v>
      </c>
      <c r="T58" s="222">
        <f>SUM(T57:T57)</f>
        <v>0</v>
      </c>
      <c r="U58" s="222">
        <f>SUM(U57:U57)</f>
        <v>0</v>
      </c>
      <c r="V58" s="222">
        <f>SUM(V57:V57)</f>
        <v>0</v>
      </c>
      <c r="W58" s="222">
        <f>SUM(W57:W57)</f>
        <v>0</v>
      </c>
      <c r="X58" s="222">
        <f>SUM(X57:X57)</f>
        <v>0</v>
      </c>
      <c r="Y58" s="222">
        <f>SUM(Y57:Y57)</f>
        <v>0</v>
      </c>
      <c r="Z58" s="222">
        <f>SUM(Z57:Z57)</f>
        <v>0</v>
      </c>
      <c r="AA58" s="222">
        <f>SUM(AA57:AA57)</f>
        <v>0</v>
      </c>
      <c r="AB58" s="222">
        <f>SUM(AB57:AB57)</f>
        <v>0</v>
      </c>
      <c r="AC58" s="222">
        <f>SUM(AC57:AC57)</f>
        <v>0</v>
      </c>
      <c r="AD58" s="222">
        <f>SUM(AD57:AD57)</f>
        <v>0</v>
      </c>
      <c r="AE58" s="222">
        <f>SUM(AE57:AE57)</f>
        <v>42075880</v>
      </c>
      <c r="AF58" s="222">
        <f>SUM(AF57:AF57)</f>
        <v>0</v>
      </c>
      <c r="AG58" s="222">
        <f>SUM(AG57:AG57)</f>
        <v>42075880</v>
      </c>
      <c r="AH58" s="222">
        <f>SUM(AH57:AH57)</f>
        <v>42075880</v>
      </c>
      <c r="AI58" s="230">
        <f>IF(ISERROR(AH58/J58),0,AH58/J58)</f>
        <v>1</v>
      </c>
      <c r="AJ58" s="230">
        <f>IF(ISERROR(AH58/$AH$88),0,AH58/$AH$88)</f>
        <v>1.4965901787179551E-2</v>
      </c>
    </row>
    <row r="59" spans="1:36" x14ac:dyDescent="0.25">
      <c r="A59" s="696" t="s">
        <v>70</v>
      </c>
      <c r="B59" s="671"/>
      <c r="C59" s="671"/>
      <c r="D59" s="671"/>
      <c r="E59" s="672"/>
      <c r="F59" s="150"/>
      <c r="G59" s="151"/>
      <c r="H59" s="269"/>
      <c r="I59" s="269"/>
      <c r="J59" s="673">
        <v>52594850</v>
      </c>
      <c r="K59" s="83"/>
      <c r="L59" s="153"/>
      <c r="M59" s="263"/>
      <c r="N59" s="263"/>
      <c r="O59" s="263"/>
      <c r="P59" s="151"/>
      <c r="Q59" s="264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108"/>
      <c r="AJ59" s="108"/>
    </row>
    <row r="60" spans="1:36" ht="24.95" customHeight="1" outlineLevel="1" x14ac:dyDescent="0.25">
      <c r="A60" s="390">
        <v>1</v>
      </c>
      <c r="B60" s="390"/>
      <c r="C60" s="360" t="s">
        <v>1981</v>
      </c>
      <c r="D60" s="494">
        <v>44883</v>
      </c>
      <c r="E60" s="260" t="s">
        <v>1982</v>
      </c>
      <c r="F60" s="260" t="s">
        <v>1957</v>
      </c>
      <c r="G60" s="360" t="s">
        <v>1958</v>
      </c>
      <c r="H60" s="391"/>
      <c r="I60" s="391"/>
      <c r="J60" s="674"/>
      <c r="K60" s="259">
        <v>52594850</v>
      </c>
      <c r="L60" s="260"/>
      <c r="M60" s="261"/>
      <c r="N60" s="261"/>
      <c r="O60" s="261"/>
      <c r="P60" s="262"/>
      <c r="Q60" s="262"/>
      <c r="R60" s="95"/>
      <c r="S60" s="28"/>
      <c r="T60" s="155"/>
      <c r="U60" s="29">
        <f>SUM(R60:T60)</f>
        <v>0</v>
      </c>
      <c r="V60" s="28"/>
      <c r="W60" s="28"/>
      <c r="X60" s="28"/>
      <c r="Y60" s="29">
        <f>SUM(V60:X60)</f>
        <v>0</v>
      </c>
      <c r="Z60" s="28"/>
      <c r="AA60" s="28"/>
      <c r="AB60" s="28"/>
      <c r="AC60" s="29">
        <f>SUM(Z60:AB60)</f>
        <v>0</v>
      </c>
      <c r="AD60" s="28"/>
      <c r="AE60" s="28">
        <v>52594850</v>
      </c>
      <c r="AF60" s="28"/>
      <c r="AG60" s="29">
        <f>SUM(AD60:AF60)</f>
        <v>52594850</v>
      </c>
      <c r="AH60" s="29">
        <f t="shared" ref="AH60" si="47">SUM(U60,Y60,AC60,AG60)</f>
        <v>52594850</v>
      </c>
      <c r="AI60" s="109">
        <f>IF(ISERROR(AH60/J59),0,AH60/J59)</f>
        <v>1</v>
      </c>
      <c r="AJ60" s="109">
        <f>IF(ISERROR(AH60/$AH$88),"-",AH60/$AH$88)</f>
        <v>1.8707377233974438E-2</v>
      </c>
    </row>
    <row r="61" spans="1:36" x14ac:dyDescent="0.25">
      <c r="A61" s="669" t="s">
        <v>71</v>
      </c>
      <c r="B61" s="579"/>
      <c r="C61" s="579"/>
      <c r="D61" s="579"/>
      <c r="E61" s="579"/>
      <c r="F61" s="579"/>
      <c r="G61" s="579"/>
      <c r="H61" s="579"/>
      <c r="I61" s="670"/>
      <c r="J61" s="222">
        <f>J59</f>
        <v>52594850</v>
      </c>
      <c r="K61" s="231">
        <f>SUM(K60:K60)</f>
        <v>52594850</v>
      </c>
      <c r="L61" s="555"/>
      <c r="M61" s="231">
        <f>SUM(M60:M60)</f>
        <v>0</v>
      </c>
      <c r="N61" s="231">
        <f>SUM(N60:N60)</f>
        <v>0</v>
      </c>
      <c r="O61" s="231">
        <f>SUM(O60:O60)</f>
        <v>0</v>
      </c>
      <c r="P61" s="249"/>
      <c r="Q61" s="562"/>
      <c r="R61" s="222">
        <f>SUM(R60:R60)</f>
        <v>0</v>
      </c>
      <c r="S61" s="222">
        <f>SUM(S60:S60)</f>
        <v>0</v>
      </c>
      <c r="T61" s="222">
        <f>SUM(T60:T60)</f>
        <v>0</v>
      </c>
      <c r="U61" s="222">
        <f>SUM(U60:U60)</f>
        <v>0</v>
      </c>
      <c r="V61" s="222">
        <f>SUM(V60:V60)</f>
        <v>0</v>
      </c>
      <c r="W61" s="222">
        <f>SUM(W60:W60)</f>
        <v>0</v>
      </c>
      <c r="X61" s="222">
        <f>SUM(X60:X60)</f>
        <v>0</v>
      </c>
      <c r="Y61" s="222">
        <f>SUM(Y60:Y60)</f>
        <v>0</v>
      </c>
      <c r="Z61" s="222">
        <f>SUM(Z60:Z60)</f>
        <v>0</v>
      </c>
      <c r="AA61" s="222">
        <f>SUM(AA60:AA60)</f>
        <v>0</v>
      </c>
      <c r="AB61" s="222">
        <f>SUM(AB60:AB60)</f>
        <v>0</v>
      </c>
      <c r="AC61" s="222">
        <f>SUM(AC60:AC60)</f>
        <v>0</v>
      </c>
      <c r="AD61" s="222">
        <f>SUM(AD60:AD60)</f>
        <v>0</v>
      </c>
      <c r="AE61" s="222">
        <f>SUM(AE60:AE60)</f>
        <v>52594850</v>
      </c>
      <c r="AF61" s="222">
        <f>SUM(AF60:AF60)</f>
        <v>0</v>
      </c>
      <c r="AG61" s="222">
        <f>SUM(AG60:AG60)</f>
        <v>52594850</v>
      </c>
      <c r="AH61" s="222">
        <f>SUM(AH60:AH60)</f>
        <v>52594850</v>
      </c>
      <c r="AI61" s="230">
        <f>IF(ISERROR(AH61/J61),0,AH61/J61)</f>
        <v>1</v>
      </c>
      <c r="AJ61" s="230">
        <f>IF(ISERROR(AH61/$AH$88),0,AH61/$AH$88)</f>
        <v>1.8707377233974438E-2</v>
      </c>
    </row>
    <row r="62" spans="1:36" x14ac:dyDescent="0.25">
      <c r="A62" s="696" t="s">
        <v>72</v>
      </c>
      <c r="B62" s="671"/>
      <c r="C62" s="671"/>
      <c r="D62" s="671"/>
      <c r="E62" s="672"/>
      <c r="F62" s="150"/>
      <c r="G62" s="151"/>
      <c r="H62" s="269"/>
      <c r="I62" s="269"/>
      <c r="J62" s="701">
        <v>85142492</v>
      </c>
      <c r="K62" s="83"/>
      <c r="L62" s="153"/>
      <c r="M62" s="263"/>
      <c r="N62" s="263"/>
      <c r="O62" s="263"/>
      <c r="P62" s="151"/>
      <c r="Q62" s="264"/>
      <c r="R62" s="83"/>
      <c r="S62" s="83"/>
      <c r="T62" s="83"/>
      <c r="U62" s="83"/>
      <c r="V62" s="7"/>
      <c r="W62" s="7"/>
      <c r="X62" s="7"/>
      <c r="Y62" s="7"/>
      <c r="Z62" s="7"/>
      <c r="AA62" s="7"/>
      <c r="AB62" s="7"/>
      <c r="AC62" s="7"/>
      <c r="AD62" s="83"/>
      <c r="AE62" s="83"/>
      <c r="AF62" s="83"/>
      <c r="AG62" s="7"/>
      <c r="AH62" s="7"/>
      <c r="AI62" s="108"/>
      <c r="AJ62" s="108"/>
    </row>
    <row r="63" spans="1:36" ht="24.95" customHeight="1" outlineLevel="1" x14ac:dyDescent="0.25">
      <c r="A63" s="390">
        <v>1</v>
      </c>
      <c r="B63" s="390"/>
      <c r="C63" s="360"/>
      <c r="D63" s="494"/>
      <c r="E63" s="262"/>
      <c r="F63" s="262"/>
      <c r="G63" s="262"/>
      <c r="H63" s="391"/>
      <c r="I63" s="391"/>
      <c r="J63" s="674"/>
      <c r="K63" s="259">
        <v>500000</v>
      </c>
      <c r="L63" s="260" t="s">
        <v>126</v>
      </c>
      <c r="M63" s="261"/>
      <c r="N63" s="261"/>
      <c r="O63" s="261"/>
      <c r="P63" s="262"/>
      <c r="Q63" s="262"/>
      <c r="R63" s="261"/>
      <c r="S63" s="261"/>
      <c r="T63" s="261"/>
      <c r="U63" s="340">
        <f>SUM(R63:T63)</f>
        <v>0</v>
      </c>
      <c r="V63" s="95"/>
      <c r="W63" s="28"/>
      <c r="X63" s="28"/>
      <c r="Y63" s="29">
        <f>SUM(V63:X63)</f>
        <v>0</v>
      </c>
      <c r="Z63" s="28">
        <v>30000</v>
      </c>
      <c r="AA63" s="28"/>
      <c r="AB63" s="28"/>
      <c r="AC63" s="266">
        <f>SUM(Z63:AB63)</f>
        <v>30000</v>
      </c>
      <c r="AD63" s="261"/>
      <c r="AE63" s="259"/>
      <c r="AF63" s="261">
        <v>470000</v>
      </c>
      <c r="AG63" s="149">
        <f>SUM(AD63:AF63)</f>
        <v>470000</v>
      </c>
      <c r="AH63" s="29">
        <f t="shared" ref="AH63:AH64" si="48">SUM(U63,Y63,AC63,AG63)</f>
        <v>500000</v>
      </c>
      <c r="AI63" s="109">
        <f>IF(ISERROR(AH63/$J$62),0,AH63/$J$62)</f>
        <v>5.8725084062608828E-3</v>
      </c>
      <c r="AJ63" s="109">
        <f>IF(ISERROR(AH63/$AH$88),"-",AH63/$AH$88)</f>
        <v>1.7784419229234839E-4</v>
      </c>
    </row>
    <row r="64" spans="1:36" ht="24.95" customHeight="1" outlineLevel="1" x14ac:dyDescent="0.25">
      <c r="A64" s="390">
        <v>2</v>
      </c>
      <c r="B64" s="390"/>
      <c r="C64" s="360" t="s">
        <v>1983</v>
      </c>
      <c r="D64" s="494">
        <v>44517</v>
      </c>
      <c r="E64" s="260" t="s">
        <v>1984</v>
      </c>
      <c r="F64" s="260" t="s">
        <v>1957</v>
      </c>
      <c r="G64" s="360" t="s">
        <v>1958</v>
      </c>
      <c r="H64" s="391"/>
      <c r="I64" s="391"/>
      <c r="J64" s="674"/>
      <c r="K64" s="259">
        <v>84151760</v>
      </c>
      <c r="L64" s="260"/>
      <c r="M64" s="261"/>
      <c r="N64" s="261"/>
      <c r="O64" s="261"/>
      <c r="P64" s="262"/>
      <c r="Q64" s="262"/>
      <c r="R64" s="261"/>
      <c r="S64" s="261"/>
      <c r="T64" s="261"/>
      <c r="U64" s="340">
        <f t="shared" ref="U64" si="49">SUM(R64:T64)</f>
        <v>0</v>
      </c>
      <c r="V64" s="95"/>
      <c r="W64" s="28"/>
      <c r="X64" s="28"/>
      <c r="Y64" s="29">
        <f t="shared" ref="Y64" si="50">SUM(V64:X64)</f>
        <v>0</v>
      </c>
      <c r="Z64" s="28"/>
      <c r="AA64" s="28"/>
      <c r="AB64" s="28"/>
      <c r="AC64" s="266">
        <f t="shared" ref="AC64" si="51">SUM(Z64:AB64)</f>
        <v>0</v>
      </c>
      <c r="AD64" s="261"/>
      <c r="AE64" s="259">
        <v>84151760</v>
      </c>
      <c r="AF64" s="261"/>
      <c r="AG64" s="149">
        <f t="shared" ref="AG64" si="52">SUM(AD64:AF64)</f>
        <v>84151760</v>
      </c>
      <c r="AH64" s="29">
        <f t="shared" si="48"/>
        <v>84151760</v>
      </c>
      <c r="AI64" s="109">
        <f>IF(ISERROR(AH64/$J$62),0,AH64/$J$62)</f>
        <v>0.98836383600329669</v>
      </c>
      <c r="AJ64" s="109">
        <f>IF(ISERROR(AH64/$AH$88),"-",AH64/$AH$88)</f>
        <v>2.9931803574359102E-2</v>
      </c>
    </row>
    <row r="65" spans="1:36" x14ac:dyDescent="0.25">
      <c r="A65" s="669" t="s">
        <v>73</v>
      </c>
      <c r="B65" s="579"/>
      <c r="C65" s="579"/>
      <c r="D65" s="579"/>
      <c r="E65" s="579"/>
      <c r="F65" s="579"/>
      <c r="G65" s="579"/>
      <c r="H65" s="579"/>
      <c r="I65" s="670"/>
      <c r="J65" s="222">
        <f>J62</f>
        <v>85142492</v>
      </c>
      <c r="K65" s="231">
        <f>SUM(K63:K64)</f>
        <v>84651760</v>
      </c>
      <c r="L65" s="555"/>
      <c r="M65" s="231">
        <f>SUM(M63:M63)</f>
        <v>0</v>
      </c>
      <c r="N65" s="231">
        <f>SUM(N63:N63)</f>
        <v>0</v>
      </c>
      <c r="O65" s="231">
        <f>SUM(O63:O63)</f>
        <v>0</v>
      </c>
      <c r="P65" s="249"/>
      <c r="Q65" s="562"/>
      <c r="R65" s="231">
        <f>SUM(R63:R63)</f>
        <v>0</v>
      </c>
      <c r="S65" s="231">
        <f>SUM(S63:S63)</f>
        <v>0</v>
      </c>
      <c r="T65" s="231">
        <f>SUM(T63:T63)</f>
        <v>0</v>
      </c>
      <c r="U65" s="231">
        <f>SUM(U63:U63)</f>
        <v>0</v>
      </c>
      <c r="V65" s="222">
        <f>SUM(V63:V63)</f>
        <v>0</v>
      </c>
      <c r="W65" s="222">
        <f>SUM(W63:W63)</f>
        <v>0</v>
      </c>
      <c r="X65" s="222">
        <f>SUM(X63:X63)</f>
        <v>0</v>
      </c>
      <c r="Y65" s="222">
        <f>SUM(Y63:Y63)</f>
        <v>0</v>
      </c>
      <c r="Z65" s="222">
        <f>SUM(Z63:Z63)</f>
        <v>30000</v>
      </c>
      <c r="AA65" s="222">
        <f>SUM(AA63:AA63)</f>
        <v>0</v>
      </c>
      <c r="AB65" s="222">
        <f>SUM(AB63:AB63)</f>
        <v>0</v>
      </c>
      <c r="AC65" s="222">
        <f>SUM(AC63:AC63)</f>
        <v>30000</v>
      </c>
      <c r="AD65" s="231">
        <f>SUM(AD63:AD64)</f>
        <v>0</v>
      </c>
      <c r="AE65" s="231">
        <f>SUM(AE63:AE64)</f>
        <v>84151760</v>
      </c>
      <c r="AF65" s="231">
        <f>SUM(AF63:AF64)</f>
        <v>470000</v>
      </c>
      <c r="AG65" s="231">
        <f>SUM(AG63:AG64)</f>
        <v>84621760</v>
      </c>
      <c r="AH65" s="231">
        <f>SUM(AH63:AH64)</f>
        <v>84651760</v>
      </c>
      <c r="AI65" s="230">
        <f>IF(ISERROR(AH65/J65),0,AH65/J65)</f>
        <v>0.99423634440955755</v>
      </c>
      <c r="AJ65" s="230">
        <f>IF(ISERROR(AH65/$AH$88),0,AH65/$AH$88)</f>
        <v>3.010964776665145E-2</v>
      </c>
    </row>
    <row r="66" spans="1:36" x14ac:dyDescent="0.25">
      <c r="A66" s="696" t="s">
        <v>617</v>
      </c>
      <c r="B66" s="671"/>
      <c r="C66" s="671"/>
      <c r="D66" s="671"/>
      <c r="E66" s="672"/>
      <c r="F66" s="150"/>
      <c r="G66" s="151"/>
      <c r="H66" s="269"/>
      <c r="I66" s="269"/>
      <c r="J66" s="673">
        <v>84151760</v>
      </c>
      <c r="K66" s="7"/>
      <c r="L66" s="18"/>
      <c r="M66" s="19"/>
      <c r="N66" s="19"/>
      <c r="O66" s="263"/>
      <c r="P66" s="151"/>
      <c r="Q66" s="264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108"/>
      <c r="AJ66" s="108"/>
    </row>
    <row r="67" spans="1:36" ht="24.95" customHeight="1" outlineLevel="1" x14ac:dyDescent="0.25">
      <c r="A67" s="390">
        <v>1</v>
      </c>
      <c r="B67" s="390"/>
      <c r="C67" s="360" t="s">
        <v>1686</v>
      </c>
      <c r="D67" s="494">
        <v>44537</v>
      </c>
      <c r="E67" s="260" t="s">
        <v>1985</v>
      </c>
      <c r="F67" s="260" t="s">
        <v>1957</v>
      </c>
      <c r="G67" s="360" t="s">
        <v>1958</v>
      </c>
      <c r="H67" s="391"/>
      <c r="I67" s="391"/>
      <c r="J67" s="678"/>
      <c r="K67" s="79">
        <v>84151760</v>
      </c>
      <c r="L67" s="77"/>
      <c r="M67" s="28"/>
      <c r="N67" s="288"/>
      <c r="O67" s="261"/>
      <c r="P67" s="262"/>
      <c r="Q67" s="262"/>
      <c r="R67" s="95"/>
      <c r="S67" s="28"/>
      <c r="T67" s="9"/>
      <c r="U67" s="29">
        <f>SUM(R67:T67)</f>
        <v>0</v>
      </c>
      <c r="V67" s="28"/>
      <c r="W67" s="28"/>
      <c r="X67" s="28"/>
      <c r="Y67" s="29">
        <f>SUM(V67:X67)</f>
        <v>0</v>
      </c>
      <c r="Z67" s="28"/>
      <c r="AA67" s="28"/>
      <c r="AB67" s="28"/>
      <c r="AC67" s="29">
        <f>SUM(Z67:AB67)</f>
        <v>0</v>
      </c>
      <c r="AD67" s="28"/>
      <c r="AE67" s="28">
        <v>84151760</v>
      </c>
      <c r="AF67" s="28"/>
      <c r="AG67" s="29">
        <f>SUM(AD67:AF67)</f>
        <v>84151760</v>
      </c>
      <c r="AH67" s="29">
        <f t="shared" ref="AH67" si="53">SUM(U67,Y67,AC67,AG67)</f>
        <v>84151760</v>
      </c>
      <c r="AI67" s="109">
        <f>IF(ISERROR(AH67/J66),0,AH67/J66)</f>
        <v>1</v>
      </c>
      <c r="AJ67" s="109">
        <f>IF(ISERROR(AH67/$AH$85),"-",AH67/$AH$85)</f>
        <v>1.4462171677115732</v>
      </c>
    </row>
    <row r="68" spans="1:36" x14ac:dyDescent="0.25">
      <c r="A68" s="669" t="s">
        <v>1986</v>
      </c>
      <c r="B68" s="579"/>
      <c r="C68" s="579"/>
      <c r="D68" s="579"/>
      <c r="E68" s="579"/>
      <c r="F68" s="579"/>
      <c r="G68" s="579"/>
      <c r="H68" s="579"/>
      <c r="I68" s="670"/>
      <c r="J68" s="222">
        <f>+J66</f>
        <v>84151760</v>
      </c>
      <c r="K68" s="222">
        <f>+SUM(K67:K67)</f>
        <v>84151760</v>
      </c>
      <c r="L68" s="556"/>
      <c r="M68" s="222"/>
      <c r="N68" s="222"/>
      <c r="O68" s="231"/>
      <c r="P68" s="249"/>
      <c r="Q68" s="562"/>
      <c r="R68" s="222">
        <f>+SUM(R67:R67)</f>
        <v>0</v>
      </c>
      <c r="S68" s="222">
        <f>+SUM(S67:S67)</f>
        <v>0</v>
      </c>
      <c r="T68" s="222">
        <f>+SUM(T67:T67)</f>
        <v>0</v>
      </c>
      <c r="U68" s="222">
        <f>+SUM(U67:U67)</f>
        <v>0</v>
      </c>
      <c r="V68" s="222"/>
      <c r="W68" s="222"/>
      <c r="X68" s="222"/>
      <c r="Y68" s="222">
        <f>+SUM(Y67:Y67)</f>
        <v>0</v>
      </c>
      <c r="Z68" s="222"/>
      <c r="AA68" s="222"/>
      <c r="AB68" s="222"/>
      <c r="AC68" s="222">
        <f>+SUM(AC67:AC67)</f>
        <v>0</v>
      </c>
      <c r="AD68" s="222">
        <f>+SUM(AD67:AD67)</f>
        <v>0</v>
      </c>
      <c r="AE68" s="222">
        <f>+SUM(AE67:AE67)</f>
        <v>84151760</v>
      </c>
      <c r="AF68" s="222">
        <f>+SUM(AF67:AF67)</f>
        <v>0</v>
      </c>
      <c r="AG68" s="222">
        <f>+SUM(AG67:AG67)</f>
        <v>84151760</v>
      </c>
      <c r="AH68" s="222">
        <f>+SUM(AH67:AH67)</f>
        <v>84151760</v>
      </c>
      <c r="AI68" s="230">
        <f>IF(ISERROR(AH68/J68),0,AH68/J68)</f>
        <v>1</v>
      </c>
      <c r="AJ68" s="230">
        <f>IF(ISERROR(AH68/$AH$85),0,AH68/$AH$85)</f>
        <v>1.4462171677115732</v>
      </c>
    </row>
    <row r="69" spans="1:36" x14ac:dyDescent="0.25">
      <c r="A69" s="696" t="s">
        <v>74</v>
      </c>
      <c r="B69" s="671"/>
      <c r="C69" s="671"/>
      <c r="D69" s="671"/>
      <c r="E69" s="672"/>
      <c r="F69" s="150"/>
      <c r="G69" s="151"/>
      <c r="H69" s="269"/>
      <c r="I69" s="269"/>
      <c r="J69" s="673">
        <v>1033783180</v>
      </c>
      <c r="K69" s="83"/>
      <c r="L69" s="153"/>
      <c r="M69" s="263"/>
      <c r="N69" s="263"/>
      <c r="O69" s="263"/>
      <c r="P69" s="151"/>
      <c r="Q69" s="264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108"/>
      <c r="AJ69" s="108"/>
    </row>
    <row r="70" spans="1:36" ht="24.95" customHeight="1" outlineLevel="1" x14ac:dyDescent="0.25">
      <c r="A70" s="390">
        <v>1</v>
      </c>
      <c r="B70" s="390"/>
      <c r="C70" s="424" t="s">
        <v>1987</v>
      </c>
      <c r="D70" s="494">
        <v>44847</v>
      </c>
      <c r="E70" s="260" t="s">
        <v>720</v>
      </c>
      <c r="F70" s="260" t="s">
        <v>1957</v>
      </c>
      <c r="G70" s="360" t="s">
        <v>1958</v>
      </c>
      <c r="H70" s="391"/>
      <c r="I70" s="391"/>
      <c r="J70" s="674"/>
      <c r="K70" s="412">
        <v>94670730</v>
      </c>
      <c r="L70" s="260"/>
      <c r="M70" s="261"/>
      <c r="N70" s="261"/>
      <c r="O70" s="261"/>
      <c r="P70" s="262"/>
      <c r="Q70" s="262"/>
      <c r="R70" s="95"/>
      <c r="S70" s="28"/>
      <c r="T70" s="28"/>
      <c r="U70" s="29">
        <f>SUM(R70:T70)</f>
        <v>0</v>
      </c>
      <c r="V70" s="28"/>
      <c r="W70" s="28"/>
      <c r="X70" s="28"/>
      <c r="Y70" s="29">
        <f>SUM(V70:X70)</f>
        <v>0</v>
      </c>
      <c r="Z70" s="28"/>
      <c r="AA70" s="28"/>
      <c r="AB70" s="28"/>
      <c r="AC70" s="29">
        <f>SUM(Z70:AB70)</f>
        <v>0</v>
      </c>
      <c r="AD70" s="412">
        <v>94670730</v>
      </c>
      <c r="AE70" s="79"/>
      <c r="AF70" s="28"/>
      <c r="AG70" s="29">
        <f>SUM(AD70:AF70)</f>
        <v>94670730</v>
      </c>
      <c r="AH70" s="29">
        <f t="shared" ref="AH70:AH82" si="54">SUM(U70,Y70,AC70,AG70)</f>
        <v>94670730</v>
      </c>
      <c r="AI70" s="109">
        <f>IF(ISERROR(AH70/$J$69),0,AH70/$J$69)</f>
        <v>9.1576968779855758E-2</v>
      </c>
      <c r="AJ70" s="109">
        <f>IF(ISERROR(AH70/$AH$88),"-",AH70/$AH$88)</f>
        <v>3.3673279021153989E-2</v>
      </c>
    </row>
    <row r="71" spans="1:36" ht="24.95" customHeight="1" outlineLevel="1" x14ac:dyDescent="0.25">
      <c r="A71" s="390">
        <v>2</v>
      </c>
      <c r="B71" s="390"/>
      <c r="C71" s="424" t="s">
        <v>1121</v>
      </c>
      <c r="D71" s="494">
        <v>44847</v>
      </c>
      <c r="E71" s="260" t="s">
        <v>1988</v>
      </c>
      <c r="F71" s="260" t="s">
        <v>1957</v>
      </c>
      <c r="G71" s="360" t="s">
        <v>1958</v>
      </c>
      <c r="H71" s="391"/>
      <c r="I71" s="391"/>
      <c r="J71" s="674"/>
      <c r="K71" s="412">
        <v>73632790</v>
      </c>
      <c r="L71" s="260"/>
      <c r="M71" s="261"/>
      <c r="N71" s="261"/>
      <c r="O71" s="261"/>
      <c r="P71" s="262"/>
      <c r="Q71" s="262"/>
      <c r="R71" s="95"/>
      <c r="S71" s="28"/>
      <c r="T71" s="28"/>
      <c r="U71" s="29">
        <f t="shared" ref="U71:U82" si="55">SUM(R71:T71)</f>
        <v>0</v>
      </c>
      <c r="V71" s="28"/>
      <c r="W71" s="28"/>
      <c r="X71" s="28"/>
      <c r="Y71" s="29">
        <f t="shared" ref="Y71:Y82" si="56">SUM(V71:X71)</f>
        <v>0</v>
      </c>
      <c r="Z71" s="28"/>
      <c r="AA71" s="28"/>
      <c r="AB71" s="28"/>
      <c r="AC71" s="29">
        <f t="shared" ref="AC71:AC82" si="57">SUM(Z71:AB71)</f>
        <v>0</v>
      </c>
      <c r="AD71" s="412">
        <v>73632790</v>
      </c>
      <c r="AE71" s="79"/>
      <c r="AF71" s="28"/>
      <c r="AG71" s="29">
        <f t="shared" ref="AG71:AG82" si="58">SUM(AD71:AF71)</f>
        <v>73632790</v>
      </c>
      <c r="AH71" s="29">
        <f t="shared" si="54"/>
        <v>73632790</v>
      </c>
      <c r="AI71" s="109">
        <f>IF(ISERROR(AH71/$J$69),0,AH71/$J$69)</f>
        <v>7.1226531273221136E-2</v>
      </c>
      <c r="AJ71" s="109">
        <f>IF(ISERROR(AH71/$AH$88),"-",AH71/$AH$88)</f>
        <v>2.6190328127564211E-2</v>
      </c>
    </row>
    <row r="72" spans="1:36" ht="24.95" customHeight="1" outlineLevel="1" x14ac:dyDescent="0.25">
      <c r="A72" s="390">
        <v>3</v>
      </c>
      <c r="B72" s="390"/>
      <c r="C72" s="424" t="s">
        <v>1681</v>
      </c>
      <c r="D72" s="494">
        <v>44847</v>
      </c>
      <c r="E72" s="260" t="s">
        <v>1988</v>
      </c>
      <c r="F72" s="260" t="s">
        <v>1957</v>
      </c>
      <c r="G72" s="360" t="s">
        <v>1958</v>
      </c>
      <c r="H72" s="391"/>
      <c r="I72" s="391"/>
      <c r="J72" s="674"/>
      <c r="K72" s="412">
        <v>73632790</v>
      </c>
      <c r="L72" s="260"/>
      <c r="M72" s="261"/>
      <c r="N72" s="261"/>
      <c r="O72" s="261"/>
      <c r="P72" s="262"/>
      <c r="Q72" s="262"/>
      <c r="R72" s="95"/>
      <c r="S72" s="28"/>
      <c r="T72" s="28"/>
      <c r="U72" s="29">
        <f t="shared" si="55"/>
        <v>0</v>
      </c>
      <c r="V72" s="28"/>
      <c r="W72" s="28"/>
      <c r="X72" s="28"/>
      <c r="Y72" s="29">
        <f t="shared" si="56"/>
        <v>0</v>
      </c>
      <c r="Z72" s="28"/>
      <c r="AA72" s="28"/>
      <c r="AB72" s="28"/>
      <c r="AC72" s="29">
        <f t="shared" si="57"/>
        <v>0</v>
      </c>
      <c r="AD72" s="412">
        <v>73632790</v>
      </c>
      <c r="AE72" s="79"/>
      <c r="AF72" s="28"/>
      <c r="AG72" s="29">
        <f t="shared" si="58"/>
        <v>73632790</v>
      </c>
      <c r="AH72" s="29">
        <f t="shared" si="54"/>
        <v>73632790</v>
      </c>
      <c r="AI72" s="109">
        <f>IF(ISERROR(AH72/$J$69),0,AH72/$J$69)</f>
        <v>7.1226531273221136E-2</v>
      </c>
      <c r="AJ72" s="109">
        <f>IF(ISERROR(AH72/$AH$88),"-",AH72/$AH$88)</f>
        <v>2.6190328127564211E-2</v>
      </c>
    </row>
    <row r="73" spans="1:36" ht="24.95" customHeight="1" outlineLevel="1" x14ac:dyDescent="0.25">
      <c r="A73" s="390">
        <v>4</v>
      </c>
      <c r="B73" s="390"/>
      <c r="C73" s="424" t="s">
        <v>1989</v>
      </c>
      <c r="D73" s="494">
        <v>44847</v>
      </c>
      <c r="E73" s="260" t="s">
        <v>1990</v>
      </c>
      <c r="F73" s="260" t="s">
        <v>1957</v>
      </c>
      <c r="G73" s="360" t="s">
        <v>1958</v>
      </c>
      <c r="H73" s="391"/>
      <c r="I73" s="391"/>
      <c r="J73" s="674"/>
      <c r="K73" s="412">
        <v>106651760</v>
      </c>
      <c r="L73" s="260"/>
      <c r="M73" s="261"/>
      <c r="N73" s="261"/>
      <c r="O73" s="261"/>
      <c r="P73" s="262"/>
      <c r="Q73" s="262"/>
      <c r="R73" s="95"/>
      <c r="S73" s="28"/>
      <c r="T73" s="28"/>
      <c r="U73" s="29">
        <f t="shared" si="55"/>
        <v>0</v>
      </c>
      <c r="V73" s="28"/>
      <c r="W73" s="28"/>
      <c r="X73" s="28"/>
      <c r="Y73" s="29">
        <f t="shared" si="56"/>
        <v>0</v>
      </c>
      <c r="Z73" s="28"/>
      <c r="AA73" s="28"/>
      <c r="AB73" s="28"/>
      <c r="AC73" s="29">
        <f t="shared" si="57"/>
        <v>0</v>
      </c>
      <c r="AD73" s="412">
        <v>106651760</v>
      </c>
      <c r="AE73" s="79"/>
      <c r="AF73" s="28"/>
      <c r="AG73" s="29">
        <f t="shared" si="58"/>
        <v>106651760</v>
      </c>
      <c r="AH73" s="29">
        <f t="shared" si="54"/>
        <v>106651760</v>
      </c>
      <c r="AI73" s="109">
        <f>IF(ISERROR(AH73/$J$69),0,AH73/$J$69)</f>
        <v>0.10316646862062508</v>
      </c>
      <c r="AJ73" s="109">
        <f>IF(ISERROR(AH73/$AH$88),"-",AH73/$AH$88)</f>
        <v>3.793479222751478E-2</v>
      </c>
    </row>
    <row r="74" spans="1:36" ht="24.95" customHeight="1" outlineLevel="1" x14ac:dyDescent="0.25">
      <c r="A74" s="390">
        <v>5</v>
      </c>
      <c r="B74" s="390"/>
      <c r="C74" s="424" t="s">
        <v>1120</v>
      </c>
      <c r="D74" s="494">
        <v>44847</v>
      </c>
      <c r="E74" s="260" t="s">
        <v>1991</v>
      </c>
      <c r="F74" s="260" t="s">
        <v>1957</v>
      </c>
      <c r="G74" s="360" t="s">
        <v>1958</v>
      </c>
      <c r="H74" s="391"/>
      <c r="I74" s="391"/>
      <c r="J74" s="674"/>
      <c r="K74" s="412">
        <v>73632790</v>
      </c>
      <c r="L74" s="260"/>
      <c r="M74" s="261"/>
      <c r="N74" s="261"/>
      <c r="O74" s="261"/>
      <c r="P74" s="262"/>
      <c r="Q74" s="262"/>
      <c r="R74" s="95"/>
      <c r="S74" s="28"/>
      <c r="T74" s="28"/>
      <c r="U74" s="29">
        <f t="shared" si="55"/>
        <v>0</v>
      </c>
      <c r="V74" s="28"/>
      <c r="W74" s="28"/>
      <c r="X74" s="28"/>
      <c r="Y74" s="29">
        <f t="shared" si="56"/>
        <v>0</v>
      </c>
      <c r="Z74" s="28"/>
      <c r="AA74" s="28"/>
      <c r="AB74" s="28"/>
      <c r="AC74" s="29">
        <f t="shared" si="57"/>
        <v>0</v>
      </c>
      <c r="AD74" s="412">
        <v>73632790</v>
      </c>
      <c r="AE74" s="79"/>
      <c r="AF74" s="28"/>
      <c r="AG74" s="29">
        <f t="shared" si="58"/>
        <v>73632790</v>
      </c>
      <c r="AH74" s="29">
        <f t="shared" si="54"/>
        <v>73632790</v>
      </c>
      <c r="AI74" s="109">
        <f>IF(ISERROR(AH74/$J$69),0,AH74/$J$69)</f>
        <v>7.1226531273221136E-2</v>
      </c>
      <c r="AJ74" s="109">
        <f>IF(ISERROR(AH74/$AH$88),"-",AH74/$AH$88)</f>
        <v>2.6190328127564211E-2</v>
      </c>
    </row>
    <row r="75" spans="1:36" ht="24.95" customHeight="1" outlineLevel="1" x14ac:dyDescent="0.25">
      <c r="A75" s="390">
        <v>6</v>
      </c>
      <c r="B75" s="390"/>
      <c r="C75" s="424" t="s">
        <v>1676</v>
      </c>
      <c r="D75" s="494">
        <v>44847</v>
      </c>
      <c r="E75" s="260" t="s">
        <v>1992</v>
      </c>
      <c r="F75" s="260" t="s">
        <v>1957</v>
      </c>
      <c r="G75" s="360" t="s">
        <v>1958</v>
      </c>
      <c r="H75" s="391"/>
      <c r="I75" s="391"/>
      <c r="J75" s="674"/>
      <c r="K75" s="412">
        <v>73632790</v>
      </c>
      <c r="L75" s="260"/>
      <c r="M75" s="261"/>
      <c r="N75" s="261"/>
      <c r="O75" s="261"/>
      <c r="P75" s="262"/>
      <c r="Q75" s="262"/>
      <c r="R75" s="95"/>
      <c r="S75" s="28"/>
      <c r="T75" s="28"/>
      <c r="U75" s="29">
        <f t="shared" si="55"/>
        <v>0</v>
      </c>
      <c r="V75" s="28"/>
      <c r="W75" s="28"/>
      <c r="X75" s="28"/>
      <c r="Y75" s="29">
        <f t="shared" si="56"/>
        <v>0</v>
      </c>
      <c r="Z75" s="28"/>
      <c r="AA75" s="28"/>
      <c r="AB75" s="28"/>
      <c r="AC75" s="29">
        <f t="shared" si="57"/>
        <v>0</v>
      </c>
      <c r="AD75" s="412">
        <v>73632790</v>
      </c>
      <c r="AE75" s="79"/>
      <c r="AF75" s="28"/>
      <c r="AG75" s="29">
        <f t="shared" si="58"/>
        <v>73632790</v>
      </c>
      <c r="AH75" s="29">
        <f t="shared" si="54"/>
        <v>73632790</v>
      </c>
      <c r="AI75" s="109">
        <f>IF(ISERROR(AH75/$J$69),0,AH75/$J$69)</f>
        <v>7.1226531273221136E-2</v>
      </c>
      <c r="AJ75" s="109">
        <f>IF(ISERROR(AH75/$AH$88),"-",AH75/$AH$88)</f>
        <v>2.6190328127564211E-2</v>
      </c>
    </row>
    <row r="76" spans="1:36" ht="24.95" customHeight="1" outlineLevel="1" x14ac:dyDescent="0.25">
      <c r="A76" s="390">
        <v>7</v>
      </c>
      <c r="B76" s="390"/>
      <c r="C76" s="424" t="s">
        <v>1972</v>
      </c>
      <c r="D76" s="494">
        <v>44847</v>
      </c>
      <c r="E76" s="260" t="s">
        <v>1383</v>
      </c>
      <c r="F76" s="260" t="s">
        <v>1957</v>
      </c>
      <c r="G76" s="360" t="s">
        <v>1958</v>
      </c>
      <c r="H76" s="391"/>
      <c r="I76" s="391"/>
      <c r="J76" s="674"/>
      <c r="K76" s="412">
        <v>73632790</v>
      </c>
      <c r="L76" s="260"/>
      <c r="M76" s="261"/>
      <c r="N76" s="261"/>
      <c r="O76" s="261"/>
      <c r="P76" s="262"/>
      <c r="Q76" s="262"/>
      <c r="R76" s="95"/>
      <c r="S76" s="28"/>
      <c r="T76" s="28"/>
      <c r="U76" s="29">
        <f t="shared" si="55"/>
        <v>0</v>
      </c>
      <c r="V76" s="28"/>
      <c r="W76" s="28"/>
      <c r="X76" s="28"/>
      <c r="Y76" s="29">
        <f t="shared" si="56"/>
        <v>0</v>
      </c>
      <c r="Z76" s="28"/>
      <c r="AA76" s="28"/>
      <c r="AB76" s="28"/>
      <c r="AC76" s="29">
        <f t="shared" si="57"/>
        <v>0</v>
      </c>
      <c r="AD76" s="412">
        <v>73632790</v>
      </c>
      <c r="AE76" s="79"/>
      <c r="AF76" s="28"/>
      <c r="AG76" s="29">
        <f t="shared" si="58"/>
        <v>73632790</v>
      </c>
      <c r="AH76" s="29">
        <f t="shared" si="54"/>
        <v>73632790</v>
      </c>
      <c r="AI76" s="109">
        <f>IF(ISERROR(AH76/$J$69),0,AH76/$J$69)</f>
        <v>7.1226531273221136E-2</v>
      </c>
      <c r="AJ76" s="109">
        <f>IF(ISERROR(AH76/$AH$88),"-",AH76/$AH$88)</f>
        <v>2.6190328127564211E-2</v>
      </c>
    </row>
    <row r="77" spans="1:36" ht="24.95" customHeight="1" outlineLevel="1" x14ac:dyDescent="0.25">
      <c r="A77" s="390">
        <v>8</v>
      </c>
      <c r="B77" s="390"/>
      <c r="C77" s="424" t="s">
        <v>1993</v>
      </c>
      <c r="D77" s="494">
        <v>44847</v>
      </c>
      <c r="E77" s="260" t="s">
        <v>1992</v>
      </c>
      <c r="F77" s="260" t="s">
        <v>1957</v>
      </c>
      <c r="G77" s="360" t="s">
        <v>1958</v>
      </c>
      <c r="H77" s="391"/>
      <c r="I77" s="391"/>
      <c r="J77" s="674"/>
      <c r="K77" s="412">
        <v>73632790</v>
      </c>
      <c r="L77" s="260"/>
      <c r="M77" s="261"/>
      <c r="N77" s="261"/>
      <c r="O77" s="261"/>
      <c r="P77" s="262"/>
      <c r="Q77" s="262"/>
      <c r="R77" s="95"/>
      <c r="S77" s="28"/>
      <c r="T77" s="28"/>
      <c r="U77" s="29">
        <f t="shared" si="55"/>
        <v>0</v>
      </c>
      <c r="V77" s="28"/>
      <c r="W77" s="28"/>
      <c r="X77" s="28"/>
      <c r="Y77" s="29">
        <f t="shared" si="56"/>
        <v>0</v>
      </c>
      <c r="Z77" s="28"/>
      <c r="AA77" s="28"/>
      <c r="AB77" s="28"/>
      <c r="AC77" s="29">
        <f t="shared" si="57"/>
        <v>0</v>
      </c>
      <c r="AD77" s="412">
        <v>73632790</v>
      </c>
      <c r="AE77" s="79"/>
      <c r="AF77" s="28"/>
      <c r="AG77" s="29">
        <f t="shared" si="58"/>
        <v>73632790</v>
      </c>
      <c r="AH77" s="29">
        <f t="shared" si="54"/>
        <v>73632790</v>
      </c>
      <c r="AI77" s="109">
        <f>IF(ISERROR(AH77/$J$69),0,AH77/$J$69)</f>
        <v>7.1226531273221136E-2</v>
      </c>
      <c r="AJ77" s="109">
        <f>IF(ISERROR(AH77/$AH$88),"-",AH77/$AH$88)</f>
        <v>2.6190328127564211E-2</v>
      </c>
    </row>
    <row r="78" spans="1:36" ht="24.95" customHeight="1" outlineLevel="1" x14ac:dyDescent="0.25">
      <c r="A78" s="390">
        <v>9</v>
      </c>
      <c r="B78" s="390"/>
      <c r="C78" s="424" t="s">
        <v>1994</v>
      </c>
      <c r="D78" s="494">
        <v>44847</v>
      </c>
      <c r="E78" s="260" t="s">
        <v>1995</v>
      </c>
      <c r="F78" s="260" t="s">
        <v>1957</v>
      </c>
      <c r="G78" s="360" t="s">
        <v>1958</v>
      </c>
      <c r="H78" s="391"/>
      <c r="I78" s="391"/>
      <c r="J78" s="674"/>
      <c r="K78" s="412">
        <v>106651760</v>
      </c>
      <c r="L78" s="260"/>
      <c r="M78" s="261"/>
      <c r="N78" s="261"/>
      <c r="O78" s="261"/>
      <c r="P78" s="262"/>
      <c r="Q78" s="262"/>
      <c r="R78" s="95"/>
      <c r="S78" s="28"/>
      <c r="T78" s="28"/>
      <c r="U78" s="29">
        <f t="shared" si="55"/>
        <v>0</v>
      </c>
      <c r="V78" s="28"/>
      <c r="W78" s="28"/>
      <c r="X78" s="28"/>
      <c r="Y78" s="29">
        <f t="shared" si="56"/>
        <v>0</v>
      </c>
      <c r="Z78" s="28"/>
      <c r="AA78" s="28"/>
      <c r="AB78" s="28"/>
      <c r="AC78" s="29">
        <f t="shared" si="57"/>
        <v>0</v>
      </c>
      <c r="AD78" s="412">
        <v>106651760</v>
      </c>
      <c r="AE78" s="79"/>
      <c r="AF78" s="28"/>
      <c r="AG78" s="29">
        <f t="shared" si="58"/>
        <v>106651760</v>
      </c>
      <c r="AH78" s="29">
        <f t="shared" si="54"/>
        <v>106651760</v>
      </c>
      <c r="AI78" s="109">
        <f>IF(ISERROR(AH78/$J$69),0,AH78/$J$69)</f>
        <v>0.10316646862062508</v>
      </c>
      <c r="AJ78" s="109">
        <f>IF(ISERROR(AH78/$AH$88),"-",AH78/$AH$88)</f>
        <v>3.793479222751478E-2</v>
      </c>
    </row>
    <row r="79" spans="1:36" ht="24.95" customHeight="1" outlineLevel="1" x14ac:dyDescent="0.25">
      <c r="A79" s="390">
        <v>10</v>
      </c>
      <c r="B79" s="397"/>
      <c r="C79" s="487" t="s">
        <v>1996</v>
      </c>
      <c r="D79" s="495">
        <v>44847</v>
      </c>
      <c r="E79" s="400" t="s">
        <v>1997</v>
      </c>
      <c r="F79" s="260" t="s">
        <v>1957</v>
      </c>
      <c r="G79" s="360" t="s">
        <v>1958</v>
      </c>
      <c r="H79" s="399"/>
      <c r="I79" s="399"/>
      <c r="J79" s="674"/>
      <c r="K79" s="412">
        <v>63113820</v>
      </c>
      <c r="L79" s="260"/>
      <c r="M79" s="261"/>
      <c r="N79" s="261"/>
      <c r="O79" s="261"/>
      <c r="P79" s="262"/>
      <c r="Q79" s="262"/>
      <c r="R79" s="95"/>
      <c r="S79" s="28"/>
      <c r="T79" s="28"/>
      <c r="U79" s="29">
        <f t="shared" si="55"/>
        <v>0</v>
      </c>
      <c r="V79" s="28"/>
      <c r="W79" s="28"/>
      <c r="X79" s="28"/>
      <c r="Y79" s="29">
        <f t="shared" si="56"/>
        <v>0</v>
      </c>
      <c r="Z79" s="28"/>
      <c r="AA79" s="28"/>
      <c r="AB79" s="28"/>
      <c r="AC79" s="29">
        <f t="shared" si="57"/>
        <v>0</v>
      </c>
      <c r="AD79" s="412">
        <v>63113820</v>
      </c>
      <c r="AE79" s="79"/>
      <c r="AF79" s="28"/>
      <c r="AG79" s="29">
        <f t="shared" si="58"/>
        <v>63113820</v>
      </c>
      <c r="AH79" s="29">
        <f t="shared" si="54"/>
        <v>63113820</v>
      </c>
      <c r="AI79" s="109">
        <f>IF(ISERROR(AH79/$J$69),0,AH79/$J$69)</f>
        <v>6.1051312519903832E-2</v>
      </c>
      <c r="AJ79" s="109">
        <f>IF(ISERROR(AH79/$AH$88),"-",AH79/$AH$88)</f>
        <v>2.2448852680769325E-2</v>
      </c>
    </row>
    <row r="80" spans="1:36" ht="24.95" customHeight="1" outlineLevel="1" x14ac:dyDescent="0.25">
      <c r="A80" s="439">
        <v>11</v>
      </c>
      <c r="B80" s="390"/>
      <c r="C80" s="424" t="s">
        <v>1998</v>
      </c>
      <c r="D80" s="494">
        <v>44847</v>
      </c>
      <c r="E80" s="260" t="s">
        <v>1999</v>
      </c>
      <c r="F80" s="260" t="s">
        <v>1957</v>
      </c>
      <c r="G80" s="360" t="s">
        <v>1958</v>
      </c>
      <c r="H80" s="391"/>
      <c r="I80" s="391"/>
      <c r="J80" s="674"/>
      <c r="K80" s="412">
        <v>73632790</v>
      </c>
      <c r="L80" s="260"/>
      <c r="M80" s="261"/>
      <c r="N80" s="261"/>
      <c r="O80" s="261"/>
      <c r="P80" s="262"/>
      <c r="Q80" s="262"/>
      <c r="R80" s="95"/>
      <c r="S80" s="28"/>
      <c r="T80" s="28"/>
      <c r="U80" s="29">
        <f t="shared" si="55"/>
        <v>0</v>
      </c>
      <c r="V80" s="28"/>
      <c r="W80" s="28"/>
      <c r="X80" s="28"/>
      <c r="Y80" s="29">
        <f t="shared" si="56"/>
        <v>0</v>
      </c>
      <c r="Z80" s="28"/>
      <c r="AA80" s="28"/>
      <c r="AB80" s="28"/>
      <c r="AC80" s="29">
        <f t="shared" si="57"/>
        <v>0</v>
      </c>
      <c r="AD80" s="412">
        <v>73632790</v>
      </c>
      <c r="AE80" s="79"/>
      <c r="AF80" s="28"/>
      <c r="AG80" s="29">
        <f t="shared" si="58"/>
        <v>73632790</v>
      </c>
      <c r="AH80" s="29">
        <f t="shared" si="54"/>
        <v>73632790</v>
      </c>
      <c r="AI80" s="109">
        <f>IF(ISERROR(AH80/$J$69),0,AH80/$J$69)</f>
        <v>7.1226531273221136E-2</v>
      </c>
      <c r="AJ80" s="109">
        <f>IF(ISERROR(AH80/$AH$88),"-",AH80/$AH$88)</f>
        <v>2.6190328127564211E-2</v>
      </c>
    </row>
    <row r="81" spans="1:36" ht="24.95" customHeight="1" outlineLevel="1" x14ac:dyDescent="0.25">
      <c r="A81" s="22">
        <v>12</v>
      </c>
      <c r="B81" s="390"/>
      <c r="C81" s="424" t="s">
        <v>2000</v>
      </c>
      <c r="D81" s="494">
        <v>44847</v>
      </c>
      <c r="E81" s="260" t="s">
        <v>1991</v>
      </c>
      <c r="F81" s="260" t="s">
        <v>1957</v>
      </c>
      <c r="G81" s="360" t="s">
        <v>1958</v>
      </c>
      <c r="H81" s="391"/>
      <c r="I81" s="391"/>
      <c r="J81" s="674"/>
      <c r="K81" s="412">
        <v>73632790</v>
      </c>
      <c r="L81" s="260"/>
      <c r="M81" s="261"/>
      <c r="N81" s="261"/>
      <c r="O81" s="261"/>
      <c r="P81" s="262"/>
      <c r="Q81" s="262"/>
      <c r="R81" s="95"/>
      <c r="S81" s="28"/>
      <c r="T81" s="28"/>
      <c r="U81" s="29">
        <f t="shared" si="55"/>
        <v>0</v>
      </c>
      <c r="V81" s="28"/>
      <c r="W81" s="28"/>
      <c r="X81" s="28"/>
      <c r="Y81" s="29">
        <f t="shared" si="56"/>
        <v>0</v>
      </c>
      <c r="Z81" s="28"/>
      <c r="AA81" s="28"/>
      <c r="AB81" s="28"/>
      <c r="AC81" s="29">
        <f t="shared" si="57"/>
        <v>0</v>
      </c>
      <c r="AD81" s="412">
        <v>73632790</v>
      </c>
      <c r="AE81" s="79"/>
      <c r="AF81" s="28"/>
      <c r="AG81" s="29">
        <f t="shared" si="58"/>
        <v>73632790</v>
      </c>
      <c r="AH81" s="29">
        <f t="shared" si="54"/>
        <v>73632790</v>
      </c>
      <c r="AI81" s="109">
        <f>IF(ISERROR(AH81/$J$69),0,AH81/$J$69)</f>
        <v>7.1226531273221136E-2</v>
      </c>
      <c r="AJ81" s="109">
        <f>IF(ISERROR(AH81/$AH$88),"-",AH81/$AH$88)</f>
        <v>2.6190328127564211E-2</v>
      </c>
    </row>
    <row r="82" spans="1:36" ht="24.95" customHeight="1" outlineLevel="1" x14ac:dyDescent="0.25">
      <c r="A82" s="22">
        <v>13</v>
      </c>
      <c r="B82" s="390"/>
      <c r="C82" s="424" t="s">
        <v>943</v>
      </c>
      <c r="D82" s="494">
        <v>44847</v>
      </c>
      <c r="E82" s="260" t="s">
        <v>2001</v>
      </c>
      <c r="F82" s="260" t="s">
        <v>1957</v>
      </c>
      <c r="G82" s="360" t="s">
        <v>1958</v>
      </c>
      <c r="H82" s="391"/>
      <c r="I82" s="391"/>
      <c r="J82" s="674"/>
      <c r="K82" s="412">
        <v>73632790</v>
      </c>
      <c r="L82" s="260"/>
      <c r="M82" s="261"/>
      <c r="N82" s="261"/>
      <c r="O82" s="261"/>
      <c r="P82" s="262"/>
      <c r="Q82" s="262"/>
      <c r="R82" s="95"/>
      <c r="S82" s="28"/>
      <c r="T82" s="28"/>
      <c r="U82" s="29">
        <f t="shared" si="55"/>
        <v>0</v>
      </c>
      <c r="V82" s="28"/>
      <c r="W82" s="28"/>
      <c r="X82" s="28"/>
      <c r="Y82" s="29">
        <f t="shared" si="56"/>
        <v>0</v>
      </c>
      <c r="Z82" s="28"/>
      <c r="AA82" s="28"/>
      <c r="AB82" s="28"/>
      <c r="AC82" s="29">
        <f t="shared" si="57"/>
        <v>0</v>
      </c>
      <c r="AD82" s="412">
        <v>73632790</v>
      </c>
      <c r="AE82" s="79"/>
      <c r="AF82" s="28"/>
      <c r="AG82" s="29">
        <f t="shared" si="58"/>
        <v>73632790</v>
      </c>
      <c r="AH82" s="29">
        <f t="shared" si="54"/>
        <v>73632790</v>
      </c>
      <c r="AI82" s="109">
        <f>IF(ISERROR(AH82/$J$69),0,AH82/$J$69)</f>
        <v>7.1226531273221136E-2</v>
      </c>
      <c r="AJ82" s="109">
        <f>IF(ISERROR(AH82/$AH$88),"-",AH82/$AH$88)</f>
        <v>2.6190328127564211E-2</v>
      </c>
    </row>
    <row r="83" spans="1:36" x14ac:dyDescent="0.25">
      <c r="A83" s="574" t="s">
        <v>75</v>
      </c>
      <c r="B83" s="575"/>
      <c r="C83" s="575"/>
      <c r="D83" s="575"/>
      <c r="E83" s="575"/>
      <c r="F83" s="575"/>
      <c r="G83" s="575"/>
      <c r="H83" s="575"/>
      <c r="I83" s="576"/>
      <c r="J83" s="222">
        <f>J69</f>
        <v>1033783180</v>
      </c>
      <c r="K83" s="231">
        <f>SUM(K70:K82)</f>
        <v>1033783180</v>
      </c>
      <c r="L83" s="555"/>
      <c r="M83" s="231">
        <f>SUM(M70:M70)</f>
        <v>0</v>
      </c>
      <c r="N83" s="231">
        <f>SUM(N70:N70)</f>
        <v>0</v>
      </c>
      <c r="O83" s="231">
        <f>SUM(O70:O70)</f>
        <v>0</v>
      </c>
      <c r="P83" s="249"/>
      <c r="Q83" s="562"/>
      <c r="R83" s="222">
        <f>SUM(R70:R70)</f>
        <v>0</v>
      </c>
      <c r="S83" s="222">
        <f>SUM(S70:S70)</f>
        <v>0</v>
      </c>
      <c r="T83" s="222">
        <f>SUM(T70:T70)</f>
        <v>0</v>
      </c>
      <c r="U83" s="231">
        <f>SUM(U70:U82)</f>
        <v>0</v>
      </c>
      <c r="V83" s="231">
        <f>SUM(V70:V82)</f>
        <v>0</v>
      </c>
      <c r="W83" s="231">
        <f>SUM(W70:W82)</f>
        <v>0</v>
      </c>
      <c r="X83" s="231">
        <f>SUM(X70:X82)</f>
        <v>0</v>
      </c>
      <c r="Y83" s="231">
        <f>SUM(Y70:Y82)</f>
        <v>0</v>
      </c>
      <c r="Z83" s="231">
        <f>SUM(Z70:Z82)</f>
        <v>0</v>
      </c>
      <c r="AA83" s="231">
        <f>SUM(AA70:AA82)</f>
        <v>0</v>
      </c>
      <c r="AB83" s="231">
        <f>SUM(AB70:AB82)</f>
        <v>0</v>
      </c>
      <c r="AC83" s="231">
        <f>SUM(AC70:AC82)</f>
        <v>0</v>
      </c>
      <c r="AD83" s="231">
        <f>SUM(AD70:AD82)</f>
        <v>1033783180</v>
      </c>
      <c r="AE83" s="231">
        <f>SUM(AE70:AE82)</f>
        <v>0</v>
      </c>
      <c r="AF83" s="231">
        <f>SUM(AF70:AF82)</f>
        <v>0</v>
      </c>
      <c r="AG83" s="231">
        <f>SUM(AG70:AG82)</f>
        <v>1033783180</v>
      </c>
      <c r="AH83" s="231">
        <f>SUM(AH70:AH82)</f>
        <v>1033783180</v>
      </c>
      <c r="AI83" s="230">
        <f>IF(ISERROR(AH83/J83),0,AH83/J83)</f>
        <v>1</v>
      </c>
      <c r="AJ83" s="230">
        <f>IF(ISERROR(AH83/$AH$88),0,AH83/$AH$88)</f>
        <v>0.36770466930503076</v>
      </c>
    </row>
    <row r="84" spans="1:36" x14ac:dyDescent="0.25">
      <c r="A84" s="620" t="s">
        <v>76</v>
      </c>
      <c r="B84" s="621"/>
      <c r="C84" s="621"/>
      <c r="D84" s="621"/>
      <c r="E84" s="622"/>
      <c r="F84" s="16"/>
      <c r="G84" s="5"/>
      <c r="H84" s="17"/>
      <c r="I84" s="17"/>
      <c r="J84" s="628">
        <v>98858304</v>
      </c>
      <c r="K84" s="7"/>
      <c r="L84" s="18"/>
      <c r="M84" s="19"/>
      <c r="N84" s="19"/>
      <c r="O84" s="19"/>
      <c r="P84" s="5"/>
      <c r="Q84" s="20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108"/>
      <c r="AJ84" s="108"/>
    </row>
    <row r="85" spans="1:36" ht="24.95" customHeight="1" outlineLevel="1" x14ac:dyDescent="0.25">
      <c r="A85" s="23">
        <v>1</v>
      </c>
      <c r="B85" s="23"/>
      <c r="C85" s="74"/>
      <c r="D85" s="33"/>
      <c r="E85" s="74"/>
      <c r="F85" s="74"/>
      <c r="G85" s="74"/>
      <c r="H85" s="33"/>
      <c r="I85" s="33"/>
      <c r="J85" s="629"/>
      <c r="K85" s="155">
        <v>58187499</v>
      </c>
      <c r="L85" s="724" t="s">
        <v>1319</v>
      </c>
      <c r="M85" s="28"/>
      <c r="N85" s="28"/>
      <c r="O85" s="28"/>
      <c r="P85" s="74"/>
      <c r="Q85" s="74"/>
      <c r="R85" s="155">
        <v>2514372</v>
      </c>
      <c r="S85" s="155">
        <v>2514372</v>
      </c>
      <c r="T85" s="155">
        <v>5028744</v>
      </c>
      <c r="U85" s="29">
        <f>SUM(R85:T85)</f>
        <v>10057488</v>
      </c>
      <c r="V85" s="155">
        <v>6579273</v>
      </c>
      <c r="W85" s="155">
        <v>5028744</v>
      </c>
      <c r="X85" s="28">
        <v>3771558</v>
      </c>
      <c r="Y85" s="29">
        <f>SUM(V85:X85)</f>
        <v>15379575</v>
      </c>
      <c r="Z85" s="310">
        <v>4845190</v>
      </c>
      <c r="AA85" s="310">
        <v>3924934</v>
      </c>
      <c r="AB85" s="310">
        <v>6850394</v>
      </c>
      <c r="AC85" s="29">
        <f>SUM(Z85:AB85)</f>
        <v>15620518</v>
      </c>
      <c r="AD85" s="28">
        <v>5424934</v>
      </c>
      <c r="AE85" s="28">
        <v>2840998</v>
      </c>
      <c r="AF85" s="28">
        <v>8863986</v>
      </c>
      <c r="AG85" s="29">
        <f>SUM(AD85:AF85)</f>
        <v>17129918</v>
      </c>
      <c r="AH85" s="29">
        <f t="shared" ref="AH85:AH86" si="59">SUM(U85,Y85,AC85,AG85)</f>
        <v>58187499</v>
      </c>
      <c r="AI85" s="109">
        <f>IF(ISERROR(AH85/J84),0,AH85/J84)</f>
        <v>0.58859495505810011</v>
      </c>
      <c r="AJ85" s="109">
        <f>IF(ISERROR(AH85/$AH$88),"-",AH85/$AH$88)</f>
        <v>2.0696617522333656E-2</v>
      </c>
    </row>
    <row r="86" spans="1:36" ht="24.95" customHeight="1" outlineLevel="1" x14ac:dyDescent="0.25">
      <c r="A86" s="23">
        <v>2</v>
      </c>
      <c r="B86" s="23"/>
      <c r="C86" s="74"/>
      <c r="D86" s="33"/>
      <c r="E86" s="74"/>
      <c r="F86" s="74"/>
      <c r="G86" s="74"/>
      <c r="H86" s="33"/>
      <c r="I86" s="33"/>
      <c r="J86" s="664"/>
      <c r="K86" s="155">
        <f>1781624+31949009</f>
        <v>33730633</v>
      </c>
      <c r="L86" s="725" t="s">
        <v>126</v>
      </c>
      <c r="M86" s="28"/>
      <c r="N86" s="28"/>
      <c r="O86" s="28"/>
      <c r="P86" s="74"/>
      <c r="Q86" s="74"/>
      <c r="R86" s="95"/>
      <c r="S86" s="28"/>
      <c r="T86" s="28"/>
      <c r="U86" s="29">
        <f>SUM(R86:T86)</f>
        <v>0</v>
      </c>
      <c r="V86" s="28"/>
      <c r="W86" s="155">
        <v>31624</v>
      </c>
      <c r="X86" s="28"/>
      <c r="Y86" s="29">
        <f>SUM(V86:X86)</f>
        <v>31624</v>
      </c>
      <c r="Z86" s="28"/>
      <c r="AA86" s="28"/>
      <c r="AB86" s="28"/>
      <c r="AC86" s="29">
        <f>SUM(Z86:AB86)</f>
        <v>0</v>
      </c>
      <c r="AD86" s="28"/>
      <c r="AE86" s="28"/>
      <c r="AF86" s="28">
        <v>31943038</v>
      </c>
      <c r="AG86" s="29">
        <f>SUM(AD86:AF86)</f>
        <v>31943038</v>
      </c>
      <c r="AH86" s="29">
        <f t="shared" si="59"/>
        <v>31974662</v>
      </c>
      <c r="AI86" s="109">
        <f>IF(ISERROR(AH86/J84),0,AH86/J84)</f>
        <v>0.3234393137070205</v>
      </c>
      <c r="AJ86" s="109">
        <f>IF(ISERROR(AH86/$AH$88),"-",AH86/$AH$88)</f>
        <v>1.137301587442169E-2</v>
      </c>
    </row>
    <row r="87" spans="1:36" x14ac:dyDescent="0.25">
      <c r="A87" s="574" t="s">
        <v>82</v>
      </c>
      <c r="B87" s="575"/>
      <c r="C87" s="575"/>
      <c r="D87" s="575"/>
      <c r="E87" s="575"/>
      <c r="F87" s="575"/>
      <c r="G87" s="575"/>
      <c r="H87" s="575"/>
      <c r="I87" s="576"/>
      <c r="J87" s="222">
        <f>J84</f>
        <v>98858304</v>
      </c>
      <c r="K87" s="222">
        <f>SUM(K85:K86)</f>
        <v>91918132</v>
      </c>
      <c r="L87" s="556"/>
      <c r="M87" s="222">
        <f>SUM(M85:M85)</f>
        <v>0</v>
      </c>
      <c r="N87" s="222">
        <f>SUM(N85:N85)</f>
        <v>0</v>
      </c>
      <c r="O87" s="222">
        <f>SUM(O85:O85)</f>
        <v>0</v>
      </c>
      <c r="P87" s="223"/>
      <c r="Q87" s="561"/>
      <c r="R87" s="222">
        <f>SUM(R85:R85)</f>
        <v>2514372</v>
      </c>
      <c r="S87" s="222">
        <f>SUM(S85:S85)</f>
        <v>2514372</v>
      </c>
      <c r="T87" s="222">
        <f>SUM(T85:T85)</f>
        <v>5028744</v>
      </c>
      <c r="U87" s="222">
        <f>SUM(U85:U86)</f>
        <v>10057488</v>
      </c>
      <c r="V87" s="222">
        <f>SUM(V85:V86)</f>
        <v>6579273</v>
      </c>
      <c r="W87" s="222">
        <f>SUM(W85:W86)</f>
        <v>5060368</v>
      </c>
      <c r="X87" s="222">
        <f>SUM(X85:X86)</f>
        <v>3771558</v>
      </c>
      <c r="Y87" s="222">
        <f>SUM(Y85:Y86)</f>
        <v>15411199</v>
      </c>
      <c r="Z87" s="222">
        <f t="shared" ref="Z87:AC87" si="60">SUM(Z85:Z85)</f>
        <v>4845190</v>
      </c>
      <c r="AA87" s="222">
        <f t="shared" si="60"/>
        <v>3924934</v>
      </c>
      <c r="AB87" s="222">
        <f t="shared" si="60"/>
        <v>6850394</v>
      </c>
      <c r="AC87" s="222">
        <f t="shared" si="60"/>
        <v>15620518</v>
      </c>
      <c r="AD87" s="222">
        <f>SUM(AD85:AD86)</f>
        <v>5424934</v>
      </c>
      <c r="AE87" s="222">
        <f t="shared" ref="AE87:AH87" si="61">SUM(AE85:AE86)</f>
        <v>2840998</v>
      </c>
      <c r="AF87" s="222">
        <f t="shared" si="61"/>
        <v>40807024</v>
      </c>
      <c r="AG87" s="222">
        <f t="shared" si="61"/>
        <v>49072956</v>
      </c>
      <c r="AH87" s="222">
        <f t="shared" si="61"/>
        <v>90162161</v>
      </c>
      <c r="AI87" s="230">
        <f>IF(ISERROR(AH87/J87),0,AH87/J87)</f>
        <v>0.91203426876512061</v>
      </c>
      <c r="AJ87" s="230">
        <f>IF(ISERROR(AH87/$AH$88),0,AH87/$AH$88)</f>
        <v>3.2069633396755344E-2</v>
      </c>
    </row>
    <row r="88" spans="1:36" x14ac:dyDescent="0.25">
      <c r="A88" s="568" t="s">
        <v>2002</v>
      </c>
      <c r="B88" s="569"/>
      <c r="C88" s="569"/>
      <c r="D88" s="569"/>
      <c r="E88" s="569"/>
      <c r="F88" s="569"/>
      <c r="G88" s="569"/>
      <c r="H88" s="569"/>
      <c r="I88" s="570"/>
      <c r="J88" s="225">
        <f>SUM(J10,J15,J18,J22,J29,J33,J37,J45,J48,J52,J55,J58,J61,J65,J68,J83,J87)</f>
        <v>2822073000</v>
      </c>
      <c r="K88" s="225">
        <f>SUM(K10,K15,K18,K22,K29,K33,K37,K45,K48,K52,K55,K58,K61,K65,K68,K83,K87)</f>
        <v>2813205665</v>
      </c>
      <c r="L88" s="226"/>
      <c r="M88" s="225">
        <f>+M10+M15+M18+M22+M29+M33+M37+M45+M48+M52+M55+M58+M83+M61+M65+M87</f>
        <v>0</v>
      </c>
      <c r="N88" s="225">
        <f>+N10+N15+N18+N22+N29+N33+N37+N45+N48+N52+N55+N58+N83+N61+N65+N87</f>
        <v>0</v>
      </c>
      <c r="O88" s="225">
        <f>+O10+O15+O18+O22+O29+O33+O37+O45+O48+O52+O55+O58+O83+O61+O65+O87</f>
        <v>0</v>
      </c>
      <c r="P88" s="726"/>
      <c r="Q88" s="557"/>
      <c r="R88" s="225">
        <f>SUM(R10,R15,R18,R22,R29,R33,R37,R45,R48,R52,R55,R58,R61,R65,R68,R83,R87)</f>
        <v>2514372</v>
      </c>
      <c r="S88" s="225">
        <f>SUM(S10,S15,S18,S22,S29,S33,S37,S45,S48,S52,S55,S58,S61,S65,S68,S83,S87)</f>
        <v>2514372</v>
      </c>
      <c r="T88" s="225">
        <f>SUM(T10,T15,T18,T22,T29,T33,T37,T45,T48,T52,T55,T58,T61,T65,T68,T83,T87)</f>
        <v>5049706</v>
      </c>
      <c r="U88" s="225">
        <f>SUM(U10,U15,U18,U22,U29,U33,U37,U45,U48,U52,U55,U58,U61,U65,U68,U83,U87)</f>
        <v>10078450</v>
      </c>
      <c r="V88" s="225">
        <f>SUM(V10,V15,V18,V22,V29,V33,V37,V45,V48,V52,V55,V58,V61,V65,V68,V83,V87)</f>
        <v>6598273</v>
      </c>
      <c r="W88" s="225">
        <f>SUM(W10,W15,W18,W22,W29,W33,W37,W45,W48,W52,W55,W58,W61,W65,W68,W83,W87)</f>
        <v>5060368</v>
      </c>
      <c r="X88" s="225">
        <f>SUM(X10,X15,X18,X22,X29,X33,X37,X45,X48,X52,X55,X58,X61,X65,X68,X83,X87)</f>
        <v>3792520</v>
      </c>
      <c r="Y88" s="225">
        <f>SUM(Y10,Y15,Y18,Y22,Y29,Y33,Y37,Y45,Y48,Y52,Y55,Y58,Y61,Y65,Y68,Y83,Y87)</f>
        <v>15451161</v>
      </c>
      <c r="Z88" s="225">
        <f>SUM(Z10,Z15,Z18,Z22,Z29,Z33,Z37,Z45,Z48,Z52,Z55,Z58,Z61,Z65,Z68,Z83,Z87)</f>
        <v>4875190</v>
      </c>
      <c r="AA88" s="225">
        <f>SUM(AA10,AA15,AA18,AA22,AA29,AA33,AA37,AA45,AA48,AA52,AA55,AA58,AA61,AA65,AA68,AA83,AA87)</f>
        <v>3945896</v>
      </c>
      <c r="AB88" s="225">
        <f>SUM(AB10,AB15,AB18,AB22,AB29,AB33,AB37,AB45,AB48,AB52,AB55,AB58,AB61,AB65,AB68,AB83,AB87)</f>
        <v>6850394</v>
      </c>
      <c r="AC88" s="225">
        <f>SUM(AC10,AC15,AC18,AC22,AC29,AC33,AC37,AC45,AC48,AC52,AC55,AC58,AC61,AC65,AC68,AC83,AC87)</f>
        <v>15678480</v>
      </c>
      <c r="AD88" s="225">
        <f>SUM(AD10,AD15,AD18,AD22,AD29,AD33,AD37,AD45,AD48,AD52,AD55,AD58,AD61,AD65,AD68,AD83,AD87)</f>
        <v>1988860496</v>
      </c>
      <c r="AE88" s="225">
        <f>SUM(AE10,AE15,AE18,AE22,AE29,AE33,AE37,AE45,AE48,AE52,AE55,AE58,AE61,AE65,AE68,AE83,AE87)</f>
        <v>486860350</v>
      </c>
      <c r="AF88" s="225">
        <f>SUM(AF10,AF15,AF18,AF22,AF29,AF33,AF37,AF45,AF48,AF52,AF55,AF58,AF61,AF65,AF68,AF83,AF87)</f>
        <v>294520757</v>
      </c>
      <c r="AG88" s="225">
        <f>SUM(AG10,AG15,AG18,AG22,AG29,AG33,AG37,AG45,AG48,AG52,AG55,AG58,AG61,AG65,AG68,AG83,AG87)</f>
        <v>2770241603</v>
      </c>
      <c r="AH88" s="225">
        <f>SUM(AH10,AH15,AH18,AH22,AH29,AH33,AH37,AH45,AH48,AH52,AH55,AH58,AH61,AH65,AH68,AH83,AH87)</f>
        <v>2811449694</v>
      </c>
      <c r="AI88" s="229">
        <f>IF(ISERROR(AH88/J88),0,AH88/J88)</f>
        <v>0.99623563741972654</v>
      </c>
      <c r="AJ88" s="229">
        <f>IF(ISERROR(AH88/$AH$88),0,AH88/$AH$88)</f>
        <v>1</v>
      </c>
    </row>
    <row r="89" spans="1:36" x14ac:dyDescent="0.25">
      <c r="J89" s="41"/>
      <c r="R89" s="41"/>
      <c r="S89" s="41"/>
      <c r="T89" s="41"/>
      <c r="V89" s="41"/>
      <c r="W89" s="41"/>
      <c r="X89" s="41"/>
      <c r="Z89" s="41"/>
      <c r="AA89" s="41"/>
      <c r="AB89" s="41"/>
      <c r="AD89" s="41"/>
      <c r="AE89" s="41"/>
      <c r="AF89" s="41"/>
    </row>
    <row r="90" spans="1:36" x14ac:dyDescent="0.25">
      <c r="J90" s="96"/>
      <c r="R90" s="41"/>
      <c r="S90" s="41"/>
      <c r="T90" s="41"/>
      <c r="V90" s="41"/>
      <c r="W90" s="41"/>
      <c r="X90" s="41"/>
      <c r="Z90" s="41"/>
      <c r="AA90" s="41"/>
      <c r="AB90" s="41"/>
      <c r="AD90" s="41"/>
      <c r="AE90" s="41"/>
      <c r="AF90" s="41"/>
    </row>
    <row r="91" spans="1:36" ht="13.5" x14ac:dyDescent="0.3">
      <c r="J91" s="251"/>
      <c r="R91" s="41"/>
      <c r="S91" s="41"/>
      <c r="T91" s="41"/>
      <c r="V91" s="41"/>
      <c r="W91" s="41"/>
      <c r="X91" s="41"/>
      <c r="Z91" s="41"/>
      <c r="AA91" s="41"/>
      <c r="AB91" s="41"/>
      <c r="AD91" s="41"/>
      <c r="AE91" s="41"/>
      <c r="AF91" s="41"/>
    </row>
    <row r="92" spans="1:36" s="12" customFormat="1" x14ac:dyDescent="0.25">
      <c r="A92" s="15"/>
      <c r="B92" s="15"/>
      <c r="C92" s="15"/>
      <c r="D92" s="15"/>
      <c r="E92" s="14"/>
      <c r="F92" s="727"/>
      <c r="G92" s="727"/>
      <c r="H92" s="727"/>
      <c r="I92" s="727"/>
      <c r="J92" s="727"/>
      <c r="K92" s="727"/>
      <c r="L92" s="727"/>
      <c r="M92" s="727"/>
      <c r="N92" s="727"/>
      <c r="O92" s="15"/>
      <c r="P92" s="15"/>
      <c r="Q92" s="42"/>
      <c r="R92" s="41"/>
      <c r="S92" s="41"/>
      <c r="T92" s="41"/>
      <c r="V92" s="41"/>
      <c r="W92" s="41"/>
      <c r="X92" s="41"/>
      <c r="Z92" s="41"/>
      <c r="AA92" s="41"/>
      <c r="AB92" s="41"/>
      <c r="AD92" s="41"/>
      <c r="AE92" s="41"/>
      <c r="AF92" s="41"/>
      <c r="AI92" s="13"/>
      <c r="AJ92" s="13"/>
    </row>
    <row r="93" spans="1:36" s="12" customFormat="1" x14ac:dyDescent="0.25">
      <c r="A93" s="15"/>
      <c r="B93" s="15"/>
      <c r="C93" s="15"/>
      <c r="D93" s="15"/>
      <c r="E93" s="14"/>
      <c r="F93" s="14"/>
      <c r="G93" s="15"/>
      <c r="H93" s="15"/>
      <c r="I93" s="15"/>
      <c r="K93" s="41"/>
      <c r="L93" s="14"/>
      <c r="M93" s="15"/>
      <c r="N93" s="15"/>
      <c r="O93" s="15"/>
      <c r="P93" s="15"/>
      <c r="Q93" s="42"/>
      <c r="R93" s="41"/>
      <c r="S93" s="41"/>
      <c r="T93" s="41"/>
      <c r="V93" s="41"/>
      <c r="W93" s="41"/>
      <c r="X93" s="41"/>
      <c r="Z93" s="41"/>
      <c r="AA93" s="41"/>
      <c r="AB93" s="41"/>
      <c r="AD93" s="41"/>
      <c r="AE93" s="41"/>
      <c r="AF93" s="41"/>
      <c r="AI93" s="13"/>
      <c r="AJ93" s="13"/>
    </row>
    <row r="94" spans="1:36" s="12" customFormat="1" x14ac:dyDescent="0.25">
      <c r="A94" s="15"/>
      <c r="B94" s="15"/>
      <c r="C94" s="15"/>
      <c r="D94" s="15"/>
      <c r="E94" s="14"/>
      <c r="F94" s="14"/>
      <c r="G94" s="15"/>
      <c r="H94" s="15"/>
      <c r="I94" s="15"/>
      <c r="J94" s="41"/>
      <c r="K94" s="41"/>
      <c r="L94" s="14"/>
      <c r="M94" s="15"/>
      <c r="N94" s="15"/>
      <c r="O94" s="15"/>
      <c r="P94" s="15"/>
      <c r="Q94" s="42"/>
      <c r="R94" s="41"/>
      <c r="S94" s="41"/>
      <c r="T94" s="41"/>
      <c r="V94" s="41"/>
      <c r="W94" s="41"/>
      <c r="X94" s="41"/>
      <c r="Z94" s="41"/>
      <c r="AA94" s="41"/>
      <c r="AB94" s="41"/>
      <c r="AD94" s="41"/>
      <c r="AE94" s="41"/>
      <c r="AF94" s="41"/>
      <c r="AI94" s="13"/>
      <c r="AJ94" s="13"/>
    </row>
    <row r="95" spans="1:36" s="12" customFormat="1" x14ac:dyDescent="0.25">
      <c r="A95" s="15"/>
      <c r="B95" s="15"/>
      <c r="C95" s="15"/>
      <c r="D95" s="15"/>
      <c r="E95" s="14"/>
      <c r="F95" s="14"/>
      <c r="G95" s="15"/>
      <c r="H95" s="15"/>
      <c r="I95" s="15"/>
      <c r="J95" s="41"/>
      <c r="K95" s="41"/>
      <c r="L95" s="14"/>
      <c r="M95" s="15"/>
      <c r="N95" s="15"/>
      <c r="O95" s="15"/>
      <c r="P95" s="15"/>
      <c r="Q95" s="42"/>
      <c r="R95" s="41"/>
      <c r="S95" s="41"/>
      <c r="T95" s="41"/>
      <c r="V95" s="41"/>
      <c r="W95" s="41"/>
      <c r="X95" s="41"/>
      <c r="Z95" s="41"/>
      <c r="AA95" s="41"/>
      <c r="AB95" s="41"/>
      <c r="AD95" s="41"/>
      <c r="AE95" s="41"/>
      <c r="AF95" s="41"/>
      <c r="AI95" s="13"/>
      <c r="AJ95" s="13"/>
    </row>
    <row r="96" spans="1:36" s="12" customFormat="1" x14ac:dyDescent="0.25">
      <c r="A96" s="15"/>
      <c r="B96" s="15"/>
      <c r="C96" s="15"/>
      <c r="D96" s="15"/>
      <c r="E96" s="14"/>
      <c r="F96" s="14"/>
      <c r="G96" s="15"/>
      <c r="H96" s="15"/>
      <c r="I96" s="15"/>
      <c r="J96" s="41"/>
      <c r="K96" s="41"/>
      <c r="L96" s="14"/>
      <c r="M96" s="15"/>
      <c r="N96" s="15"/>
      <c r="O96" s="15"/>
      <c r="P96" s="15"/>
      <c r="Q96" s="42"/>
      <c r="R96" s="41"/>
      <c r="S96" s="41"/>
      <c r="T96" s="41"/>
      <c r="V96" s="41"/>
      <c r="W96" s="41"/>
      <c r="X96" s="41"/>
      <c r="Z96" s="41"/>
      <c r="AA96" s="41"/>
      <c r="AB96" s="41"/>
      <c r="AD96" s="41"/>
      <c r="AE96" s="41"/>
      <c r="AF96" s="41"/>
      <c r="AI96" s="13"/>
      <c r="AJ96" s="13"/>
    </row>
    <row r="97" spans="1:36" s="12" customFormat="1" x14ac:dyDescent="0.25">
      <c r="A97" s="14"/>
      <c r="B97" s="15"/>
      <c r="C97" s="15"/>
      <c r="D97" s="15"/>
      <c r="E97" s="14"/>
      <c r="F97" s="14"/>
      <c r="G97" s="15"/>
      <c r="H97" s="15"/>
      <c r="I97" s="15"/>
      <c r="J97" s="41"/>
      <c r="K97" s="41"/>
      <c r="L97" s="14"/>
      <c r="M97" s="15"/>
      <c r="N97" s="15"/>
      <c r="O97" s="15"/>
      <c r="P97" s="15"/>
      <c r="Q97" s="42"/>
      <c r="R97" s="41"/>
      <c r="S97" s="41"/>
      <c r="T97" s="41"/>
      <c r="V97" s="41"/>
      <c r="W97" s="41"/>
      <c r="X97" s="41"/>
      <c r="Z97" s="41"/>
      <c r="AA97" s="41"/>
      <c r="AB97" s="41"/>
      <c r="AD97" s="41"/>
      <c r="AE97" s="41"/>
      <c r="AF97" s="41"/>
      <c r="AI97" s="13"/>
      <c r="AJ97" s="13"/>
    </row>
    <row r="98" spans="1:36" s="12" customFormat="1" x14ac:dyDescent="0.25">
      <c r="A98" s="14"/>
      <c r="B98" s="15"/>
      <c r="C98" s="15"/>
      <c r="D98" s="15"/>
      <c r="E98" s="14"/>
      <c r="F98" s="14"/>
      <c r="G98" s="15"/>
      <c r="H98" s="15"/>
      <c r="I98" s="15"/>
      <c r="J98" s="41"/>
      <c r="K98" s="41"/>
      <c r="L98" s="14"/>
      <c r="M98" s="15"/>
      <c r="N98" s="15"/>
      <c r="O98" s="15"/>
      <c r="P98" s="15"/>
      <c r="Q98" s="42"/>
      <c r="R98" s="41"/>
      <c r="S98" s="41"/>
      <c r="T98" s="41"/>
      <c r="V98" s="41"/>
      <c r="W98" s="41"/>
      <c r="X98" s="41"/>
      <c r="Z98" s="41"/>
      <c r="AA98" s="41"/>
      <c r="AB98" s="41"/>
      <c r="AD98" s="41"/>
      <c r="AE98" s="41"/>
      <c r="AF98" s="41"/>
      <c r="AI98" s="13"/>
      <c r="AJ98" s="13"/>
    </row>
    <row r="99" spans="1:36" s="12" customFormat="1" x14ac:dyDescent="0.25">
      <c r="A99" s="14"/>
      <c r="B99" s="15"/>
      <c r="C99" s="15"/>
      <c r="D99" s="15"/>
      <c r="E99" s="14"/>
      <c r="F99" s="14"/>
      <c r="G99" s="15"/>
      <c r="H99" s="15"/>
      <c r="I99" s="15"/>
      <c r="J99" s="41"/>
      <c r="K99" s="41"/>
      <c r="L99" s="14"/>
      <c r="M99" s="15"/>
      <c r="N99" s="15"/>
      <c r="O99" s="15"/>
      <c r="P99" s="15"/>
      <c r="Q99" s="42"/>
      <c r="R99" s="41"/>
      <c r="S99" s="41"/>
      <c r="T99" s="41"/>
      <c r="V99" s="41"/>
      <c r="W99" s="41"/>
      <c r="X99" s="41"/>
      <c r="Z99" s="41"/>
      <c r="AA99" s="41"/>
      <c r="AB99" s="41"/>
      <c r="AD99" s="41"/>
      <c r="AE99" s="41"/>
      <c r="AF99" s="41"/>
      <c r="AI99" s="13"/>
      <c r="AJ99" s="13"/>
    </row>
    <row r="100" spans="1:36" s="12" customFormat="1" x14ac:dyDescent="0.25">
      <c r="A100" s="14"/>
      <c r="B100" s="15"/>
      <c r="C100" s="15"/>
      <c r="D100" s="15"/>
      <c r="E100" s="14"/>
      <c r="F100" s="14"/>
      <c r="G100" s="15"/>
      <c r="H100" s="15"/>
      <c r="I100" s="15"/>
      <c r="J100" s="41"/>
      <c r="K100" s="41"/>
      <c r="L100" s="14"/>
      <c r="M100" s="15"/>
      <c r="N100" s="15"/>
      <c r="O100" s="15"/>
      <c r="P100" s="15"/>
      <c r="Q100" s="42"/>
      <c r="R100" s="41"/>
      <c r="S100" s="41"/>
      <c r="T100" s="41"/>
      <c r="V100" s="41"/>
      <c r="W100" s="41"/>
      <c r="X100" s="41"/>
      <c r="Z100" s="41"/>
      <c r="AA100" s="41"/>
      <c r="AB100" s="41"/>
      <c r="AD100" s="41"/>
      <c r="AE100" s="41"/>
      <c r="AF100" s="41"/>
      <c r="AI100" s="13"/>
      <c r="AJ100" s="13"/>
    </row>
    <row r="101" spans="1:36" s="12" customFormat="1" x14ac:dyDescent="0.25">
      <c r="A101" s="14"/>
      <c r="B101" s="15"/>
      <c r="C101" s="15"/>
      <c r="D101" s="15"/>
      <c r="E101" s="14"/>
      <c r="F101" s="14"/>
      <c r="G101" s="15"/>
      <c r="H101" s="15"/>
      <c r="I101" s="15"/>
      <c r="J101" s="41"/>
      <c r="K101" s="41"/>
      <c r="L101" s="14"/>
      <c r="M101" s="15"/>
      <c r="N101" s="15"/>
      <c r="O101" s="15"/>
      <c r="P101" s="15"/>
      <c r="Q101" s="42"/>
      <c r="R101" s="41"/>
      <c r="S101" s="41"/>
      <c r="T101" s="41"/>
      <c r="V101" s="41"/>
      <c r="W101" s="41"/>
      <c r="X101" s="41"/>
      <c r="Z101" s="41"/>
      <c r="AA101" s="41"/>
      <c r="AB101" s="41"/>
      <c r="AD101" s="41"/>
      <c r="AE101" s="41"/>
      <c r="AF101" s="41"/>
      <c r="AI101" s="13"/>
      <c r="AJ101" s="13"/>
    </row>
    <row r="102" spans="1:36" s="12" customFormat="1" x14ac:dyDescent="0.25">
      <c r="A102" s="14"/>
      <c r="B102" s="15"/>
      <c r="C102" s="15"/>
      <c r="D102" s="15"/>
      <c r="E102" s="14"/>
      <c r="F102" s="14"/>
      <c r="G102" s="15"/>
      <c r="H102" s="15"/>
      <c r="I102" s="15"/>
      <c r="J102" s="41"/>
      <c r="K102" s="41"/>
      <c r="L102" s="14"/>
      <c r="M102" s="15"/>
      <c r="N102" s="15"/>
      <c r="O102" s="15"/>
      <c r="P102" s="15"/>
      <c r="Q102" s="42"/>
      <c r="R102" s="41"/>
      <c r="S102" s="41"/>
      <c r="T102" s="41"/>
      <c r="V102" s="41"/>
      <c r="W102" s="41"/>
      <c r="X102" s="41"/>
      <c r="Z102" s="41"/>
      <c r="AA102" s="41"/>
      <c r="AB102" s="41"/>
      <c r="AD102" s="41"/>
      <c r="AE102" s="41"/>
      <c r="AF102" s="41"/>
      <c r="AI102" s="13"/>
      <c r="AJ102" s="13"/>
    </row>
    <row r="103" spans="1:36" s="12" customFormat="1" x14ac:dyDescent="0.25">
      <c r="A103" s="14"/>
      <c r="B103" s="15"/>
      <c r="C103" s="15"/>
      <c r="D103" s="15"/>
      <c r="E103" s="14"/>
      <c r="F103" s="14"/>
      <c r="G103" s="15"/>
      <c r="H103" s="15"/>
      <c r="I103" s="15"/>
      <c r="J103" s="41"/>
      <c r="K103" s="41"/>
      <c r="L103" s="14"/>
      <c r="M103" s="15"/>
      <c r="N103" s="15"/>
      <c r="O103" s="15"/>
      <c r="P103" s="15"/>
      <c r="Q103" s="42"/>
      <c r="R103" s="41"/>
      <c r="S103" s="41"/>
      <c r="T103" s="41"/>
      <c r="V103" s="41"/>
      <c r="W103" s="41"/>
      <c r="X103" s="41"/>
      <c r="Z103" s="41"/>
      <c r="AA103" s="41"/>
      <c r="AB103" s="41"/>
      <c r="AD103" s="41"/>
      <c r="AE103" s="41"/>
      <c r="AF103" s="41"/>
      <c r="AI103" s="13"/>
      <c r="AJ103" s="13"/>
    </row>
    <row r="104" spans="1:36" s="12" customFormat="1" x14ac:dyDescent="0.25">
      <c r="A104" s="14"/>
      <c r="B104" s="15"/>
      <c r="C104" s="15"/>
      <c r="D104" s="15"/>
      <c r="E104" s="14"/>
      <c r="F104" s="14"/>
      <c r="G104" s="15"/>
      <c r="H104" s="15"/>
      <c r="I104" s="15"/>
      <c r="J104" s="41"/>
      <c r="K104" s="41"/>
      <c r="L104" s="14"/>
      <c r="M104" s="15"/>
      <c r="N104" s="15"/>
      <c r="O104" s="15"/>
      <c r="P104" s="15"/>
      <c r="Q104" s="42"/>
      <c r="R104" s="41"/>
      <c r="S104" s="41"/>
      <c r="T104" s="41"/>
      <c r="V104" s="41"/>
      <c r="W104" s="41"/>
      <c r="X104" s="41"/>
      <c r="Z104" s="41"/>
      <c r="AA104" s="41"/>
      <c r="AB104" s="41"/>
      <c r="AD104" s="41"/>
      <c r="AE104" s="41"/>
      <c r="AF104" s="41"/>
      <c r="AI104" s="13"/>
      <c r="AJ104" s="13"/>
    </row>
    <row r="105" spans="1:36" s="12" customFormat="1" x14ac:dyDescent="0.25">
      <c r="A105" s="14"/>
      <c r="B105" s="15"/>
      <c r="C105" s="15"/>
      <c r="D105" s="15"/>
      <c r="E105" s="14"/>
      <c r="F105" s="14"/>
      <c r="G105" s="15"/>
      <c r="H105" s="15"/>
      <c r="I105" s="15"/>
      <c r="J105" s="41"/>
      <c r="K105" s="41"/>
      <c r="L105" s="14"/>
      <c r="M105" s="15"/>
      <c r="N105" s="15"/>
      <c r="O105" s="15"/>
      <c r="P105" s="15"/>
      <c r="Q105" s="42"/>
      <c r="R105" s="41"/>
      <c r="S105" s="41"/>
      <c r="T105" s="41"/>
      <c r="V105" s="41"/>
      <c r="W105" s="41"/>
      <c r="X105" s="41"/>
      <c r="Z105" s="41"/>
      <c r="AA105" s="41"/>
      <c r="AB105" s="41"/>
      <c r="AD105" s="41"/>
      <c r="AE105" s="41"/>
      <c r="AF105" s="41"/>
      <c r="AI105" s="13"/>
      <c r="AJ105" s="13"/>
    </row>
  </sheetData>
  <mergeCells count="81">
    <mergeCell ref="A84:E84"/>
    <mergeCell ref="J84:J86"/>
    <mergeCell ref="A87:I87"/>
    <mergeCell ref="A88:I88"/>
    <mergeCell ref="F92:N92"/>
    <mergeCell ref="A66:E66"/>
    <mergeCell ref="J66:J67"/>
    <mergeCell ref="A68:I68"/>
    <mergeCell ref="A69:E69"/>
    <mergeCell ref="J69:J82"/>
    <mergeCell ref="A83:I83"/>
    <mergeCell ref="A59:E59"/>
    <mergeCell ref="J59:J60"/>
    <mergeCell ref="A61:I61"/>
    <mergeCell ref="A62:E62"/>
    <mergeCell ref="J62:J64"/>
    <mergeCell ref="A65:I65"/>
    <mergeCell ref="A53:E53"/>
    <mergeCell ref="J53:J54"/>
    <mergeCell ref="A55:I55"/>
    <mergeCell ref="A56:E56"/>
    <mergeCell ref="J56:J57"/>
    <mergeCell ref="A58:I58"/>
    <mergeCell ref="A46:E46"/>
    <mergeCell ref="J46:J47"/>
    <mergeCell ref="A48:I48"/>
    <mergeCell ref="A49:E49"/>
    <mergeCell ref="J49:J51"/>
    <mergeCell ref="A52:I52"/>
    <mergeCell ref="A34:E34"/>
    <mergeCell ref="J34:J36"/>
    <mergeCell ref="A37:I37"/>
    <mergeCell ref="A38:E38"/>
    <mergeCell ref="J38:J44"/>
    <mergeCell ref="A45:I45"/>
    <mergeCell ref="A23:E23"/>
    <mergeCell ref="J23:J28"/>
    <mergeCell ref="A29:I29"/>
    <mergeCell ref="A30:E30"/>
    <mergeCell ref="J30:J32"/>
    <mergeCell ref="A33:I33"/>
    <mergeCell ref="A16:E16"/>
    <mergeCell ref="J16:J17"/>
    <mergeCell ref="A18:I18"/>
    <mergeCell ref="A19:E19"/>
    <mergeCell ref="J19:J21"/>
    <mergeCell ref="A22:I22"/>
    <mergeCell ref="A8:E8"/>
    <mergeCell ref="J8:J9"/>
    <mergeCell ref="A10:I10"/>
    <mergeCell ref="A11:E11"/>
    <mergeCell ref="J11:J14"/>
    <mergeCell ref="A15:I15"/>
    <mergeCell ref="Z6:AB6"/>
    <mergeCell ref="AC6:AC7"/>
    <mergeCell ref="AD6:AF6"/>
    <mergeCell ref="AG6:AG7"/>
    <mergeCell ref="AH6:AH7"/>
    <mergeCell ref="AI6:AJ6"/>
    <mergeCell ref="P6:P7"/>
    <mergeCell ref="Q6:Q7"/>
    <mergeCell ref="R6:T6"/>
    <mergeCell ref="U6:U7"/>
    <mergeCell ref="V6:X6"/>
    <mergeCell ref="Y6:Y7"/>
    <mergeCell ref="G6:G7"/>
    <mergeCell ref="H6:I6"/>
    <mergeCell ref="J6:J7"/>
    <mergeCell ref="K6:K7"/>
    <mergeCell ref="L6:L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</mergeCells>
  <dataValidations count="7">
    <dataValidation allowBlank="1" showInputMessage="1" showErrorMessage="1" errorTitle="Sólo números" error="Sólo ingresar números sin letras_x000a_" sqref="O11:O14 O59:O60 O56:O57 P54 O53:O54 O34:O36 O66:O82 O16:O17 O8:O9 O23:O28 O30:O32 O62:O64 O46:O47 O49:O51 O84:O86 O38:O44 O19:O21"/>
    <dataValidation type="date" operator="greaterThan" allowBlank="1" showInputMessage="1" showErrorMessage="1" errorTitle="Error en Ingresos de Fechas" error="La fecha debe corresponder al Año 2014." sqref="D31:D32 D60 D57 D54 D12:D14 D9 D24:D28 D63:D64 D39:D44 D35:D36 D17 D67 D70:D82 D20:D21">
      <formula1>41275</formula1>
    </dataValidation>
    <dataValidation type="textLength" operator="lessThanOrEqual" allowBlank="1" showInputMessage="1" showErrorMessage="1" errorTitle="MÁXIMO DE CARACTERES SOBREPASADO" error="Sólo 255 caracteres por celdas" sqref="E85:G86 E57:G57 L57 P60:Q60 C60 E54:G54 Q54 L54 C54 P47:Q47 N47 C35:C36 L31:L32 P31:Q32 P24:Q28 C12:C14 E67:G67 L17 P12:Q14 E31:G32 P17:Q17 L9 P39:Q44 E17:G17 E12:G14 L24:L28 L47 P35:Q36 E24:G28 C31:C32 C70:C82 E47:G47 N50:N51 P50:Q51 E35:G36 C57 P57:Q57 E50:G51 N85:N86 P85:Q86 C9 L12:L14 P9:Q9 L35:L36 C63:C64 L60 E60:G60 P63:Q64 L67 P70:Q82 E63:G64 P67:Q67 C67 E9:G9 C17 C24:C28 E70:G82 C39:C44 E39:G44 P20:Q21 C20:C21 E20:G21 L20:L21">
      <formula1>255</formula1>
    </dataValidation>
    <dataValidation type="date" errorStyle="information" operator="greaterThan" allowBlank="1" showInputMessage="1" showErrorMessage="1" errorTitle="SÓLO FECHAS" error="Las fechas corresponden al presupuesto 2014" sqref="H70:I82 H60:I60 H57:I57 H54:I54 H39:I44 H63:I64 H67:I67 H17:I17 H24:I28 H31:I32 H35:I36 H12:I14 H9:I9 H20:I21">
      <formula1>42005</formula1>
    </dataValidation>
    <dataValidation type="textLength" operator="lessThanOrEqual" allowBlank="1" showInputMessage="1" showErrorMessage="1" sqref="K12:K14 T60 K54 K17 K67 AF54 AF57 K24:K28 K31:K32 K35:K36 K47 AE47 K50:K51 K57 K60 K63:K64 AE63:AE64 K9 AD17:AE17 K39:K44 AD31:AE32 AD35:AE36 AD50:AE51 K70:K82 AD70:AE82 AF41:AF44 K20:K21 AE20:AF21">
      <formula1>255</formula1>
    </dataValidation>
    <dataValidation type="decimal" allowBlank="1" showInputMessage="1" showErrorMessage="1" errorTitle="Sólo números" error="Sólo ingresar números sin letras_x000a_" sqref="Z13:Z14 Z63:AB64 AD60:AF60 V86:W86 Z60:AB60 V60:X60 R60:S60 M54:N54 R54:T54 Z54:AB54 V54:X54 R47:T47 V47:X47 AF39:AF40 M47 Z31:AB32 R31:T32 M31:N32 V31:X32 Z24:AB28 V24:X28 M24:N28 R24:T28 Z86:AB86 Z17:AB17 V17:X17 M17:N17 V12:X14 R17:T17 AF17 R35:T36 M35:N36 V35:X36 AF31:AF32 AF35:AF36 S86:T86 Z50:AB51 Z47:AB47 R50:T51 M50:M51 AF47 Z57:AB57 V57:X57 R57:T57 M57:N57 AD54:AE54 AD57:AE57 M12:N14 R12:S14 M85:M86 AD67:AF67 AF63:AF64 Z9:AB9 AD85:AF86 R9:T9 V9:X9 AD9:AF9 AD12:AF14 M9:N9 Z35:AB36 AD47 V50:X51 M60:N60 AF50:AF51 M63:N64 R63:T64 AD63:AD64 M70:N82 Z70:AB82 Z67:AB67 R70:T82 V70:X82 V67:X67 M67:N67 V63:X64 R67:S67 AA12:AB14 X85:X86 Z39:AB44 AD24:AF28 AF70:AF82 AD39:AE44 V39:X44 M39:N44 R39:T44 Z20:AB21 V20:X21 M20:N21 R20:T21 AD20:AD21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85:D86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32" orientation="landscape" r:id="rId1"/>
  <headerFooter>
    <oddHeader>&amp;L&amp;G</oddHeader>
    <oddFooter>Preparado por Fabiola Oyanedel &amp;D&amp;RPágina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Z42"/>
  <sheetViews>
    <sheetView topLeftCell="A7" zoomScaleNormal="100" workbookViewId="0">
      <selection activeCell="B27" sqref="B27:B29"/>
    </sheetView>
  </sheetViews>
  <sheetFormatPr baseColWidth="10" defaultColWidth="11.42578125" defaultRowHeight="12.75" outlineLevelCol="1" x14ac:dyDescent="0.25"/>
  <cols>
    <col min="1" max="1" width="42.57031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6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6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6" s="11" customFormat="1" ht="15" customHeight="1" x14ac:dyDescent="0.25">
      <c r="A3" s="729">
        <v>44926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6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6" ht="18" customHeight="1" x14ac:dyDescent="0.25">
      <c r="A5" s="606" t="e">
        <v>#REF!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6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6" s="15" customFormat="1" ht="25.5" x14ac:dyDescent="0.25">
      <c r="A7" s="609"/>
      <c r="B7" s="603"/>
      <c r="C7" s="603"/>
      <c r="D7" s="560" t="s">
        <v>29</v>
      </c>
      <c r="E7" s="560" t="s">
        <v>30</v>
      </c>
      <c r="F7" s="560" t="s">
        <v>31</v>
      </c>
      <c r="G7" s="560" t="s">
        <v>32</v>
      </c>
      <c r="H7" s="560" t="s">
        <v>33</v>
      </c>
      <c r="I7" s="560" t="s">
        <v>34</v>
      </c>
      <c r="J7" s="603"/>
      <c r="K7" s="560" t="s">
        <v>35</v>
      </c>
      <c r="L7" s="560" t="s">
        <v>36</v>
      </c>
      <c r="M7" s="560" t="s">
        <v>37</v>
      </c>
      <c r="N7" s="603"/>
      <c r="O7" s="560" t="s">
        <v>38</v>
      </c>
      <c r="P7" s="560" t="s">
        <v>39</v>
      </c>
      <c r="Q7" s="560" t="s">
        <v>40</v>
      </c>
      <c r="R7" s="603"/>
      <c r="S7" s="560" t="s">
        <v>41</v>
      </c>
      <c r="T7" s="560" t="s">
        <v>42</v>
      </c>
      <c r="U7" s="560" t="s">
        <v>43</v>
      </c>
      <c r="V7" s="603"/>
      <c r="W7" s="603"/>
      <c r="X7" s="229" t="s">
        <v>44</v>
      </c>
      <c r="Y7" s="229" t="s">
        <v>86</v>
      </c>
    </row>
    <row r="8" spans="1:26" ht="24.75" customHeight="1" x14ac:dyDescent="0.25">
      <c r="A8" s="43" t="s">
        <v>46</v>
      </c>
      <c r="B8" s="567">
        <f>+'24-03-986 Ind. Proy'!J10</f>
        <v>95170730</v>
      </c>
      <c r="C8" s="9">
        <f>+'24-03-986 Ind. Proy'!K10</f>
        <v>94670730</v>
      </c>
      <c r="D8" s="9">
        <f>+'24-03-986 Ind. Proy'!L10</f>
        <v>0</v>
      </c>
      <c r="E8" s="9">
        <f>+'24-03-986 Ind. Proy'!M10</f>
        <v>0</v>
      </c>
      <c r="F8" s="9">
        <f>+'24-03-986 Ind. Proy'!N10</f>
        <v>0</v>
      </c>
      <c r="G8" s="9">
        <f>+'24-03-986 Ind. Proy'!O10</f>
        <v>0</v>
      </c>
      <c r="H8" s="9">
        <f>+'24-03-986 Ind. Proy'!P10</f>
        <v>0</v>
      </c>
      <c r="I8" s="9">
        <f>+'24-03-986 Ind. Proy'!Q10</f>
        <v>0</v>
      </c>
      <c r="J8" s="9">
        <f>+'24-03-986 Ind. Proy'!U10</f>
        <v>0</v>
      </c>
      <c r="K8" s="9">
        <f>+'24-03-986 Ind. Proy'!S10</f>
        <v>0</v>
      </c>
      <c r="L8" s="9">
        <f>+'24-03-986 Ind. Proy'!T10</f>
        <v>0</v>
      </c>
      <c r="M8" s="9">
        <f>+'24-03-986 Ind. Proy'!U10</f>
        <v>0</v>
      </c>
      <c r="N8" s="9">
        <f>+'24-03-986 Ind. Proy'!Y10</f>
        <v>0</v>
      </c>
      <c r="O8" s="9">
        <f>+'24-03-986 Ind. Proy'!W10</f>
        <v>0</v>
      </c>
      <c r="P8" s="9">
        <f>+'24-03-986 Ind. Proy'!X10</f>
        <v>0</v>
      </c>
      <c r="Q8" s="9">
        <f>+'24-03-986 Ind. Proy'!Y10</f>
        <v>0</v>
      </c>
      <c r="R8" s="9">
        <f>+'24-03-986 Ind. Proy'!AC10</f>
        <v>0</v>
      </c>
      <c r="S8" s="9">
        <f>+'24-03-986 Ind. Proy'!AD10</f>
        <v>94670730</v>
      </c>
      <c r="T8" s="9">
        <f>+'24-03-986 Ind. Proy'!AE10</f>
        <v>0</v>
      </c>
      <c r="U8" s="9">
        <f>+'24-03-986 Ind. Proy'!AF10</f>
        <v>0</v>
      </c>
      <c r="V8" s="9">
        <f>+'24-03-986 Ind. Proy'!AG10</f>
        <v>94670730</v>
      </c>
      <c r="W8" s="9">
        <f>+'24-03-986 Ind. Proy'!AH10</f>
        <v>94670730</v>
      </c>
      <c r="X8" s="9">
        <f>+'24-03-986 Ind. Proy'!AI10</f>
        <v>0.99474628386269603</v>
      </c>
      <c r="Y8" s="9">
        <f>+'24-03-986 Ind. Proy'!AJ10</f>
        <v>3.3673279021153989E-2</v>
      </c>
      <c r="Z8" s="459"/>
    </row>
    <row r="9" spans="1:26" ht="24.75" customHeight="1" x14ac:dyDescent="0.25">
      <c r="A9" s="43" t="s">
        <v>48</v>
      </c>
      <c r="B9" s="567">
        <f>+'24-03-986 Ind. Proy'!J15</f>
        <v>128680432</v>
      </c>
      <c r="C9" s="9">
        <f>+'24-03-986 Ind. Proy'!K15</f>
        <v>128219974</v>
      </c>
      <c r="D9" s="9">
        <f>+'24-03-986 Ind. Proy'!L15</f>
        <v>0</v>
      </c>
      <c r="E9" s="9">
        <f>+'24-03-986 Ind. Proy'!M15</f>
        <v>0</v>
      </c>
      <c r="F9" s="9">
        <f>+'24-03-986 Ind. Proy'!N15</f>
        <v>0</v>
      </c>
      <c r="G9" s="9">
        <f>+'24-03-986 Ind. Proy'!O15</f>
        <v>0</v>
      </c>
      <c r="H9" s="9">
        <f>+'24-03-986 Ind. Proy'!P15</f>
        <v>0</v>
      </c>
      <c r="I9" s="9">
        <f>+'24-03-986 Ind. Proy'!Q15</f>
        <v>0</v>
      </c>
      <c r="J9" s="9">
        <f>+'24-03-986 Ind. Proy'!U15</f>
        <v>20962</v>
      </c>
      <c r="K9" s="9">
        <f>+'24-03-986 Ind. Proy'!S15</f>
        <v>0</v>
      </c>
      <c r="L9" s="9">
        <f>+'24-03-986 Ind. Proy'!T15</f>
        <v>20962</v>
      </c>
      <c r="M9" s="9">
        <f>+'24-03-986 Ind. Proy'!U15</f>
        <v>20962</v>
      </c>
      <c r="N9" s="9">
        <f>+'24-03-986 Ind. Proy'!Y15</f>
        <v>39962</v>
      </c>
      <c r="O9" s="9">
        <f>+'24-03-986 Ind. Proy'!W15</f>
        <v>0</v>
      </c>
      <c r="P9" s="9">
        <f>+'24-03-986 Ind. Proy'!X15</f>
        <v>20962</v>
      </c>
      <c r="Q9" s="9">
        <f>+'24-03-986 Ind. Proy'!Y15</f>
        <v>39962</v>
      </c>
      <c r="R9" s="9">
        <f>+'24-03-986 Ind. Proy'!AC15</f>
        <v>27962</v>
      </c>
      <c r="S9" s="9">
        <f>+'24-03-986 Ind. Proy'!AD15</f>
        <v>127689700</v>
      </c>
      <c r="T9" s="9">
        <f>+'24-03-986 Ind. Proy'!AE15</f>
        <v>125770</v>
      </c>
      <c r="U9" s="9">
        <f>+'24-03-986 Ind. Proy'!AF15</f>
        <v>315618</v>
      </c>
      <c r="V9" s="9">
        <f>+'24-03-986 Ind. Proy'!AG15</f>
        <v>128131088</v>
      </c>
      <c r="W9" s="9">
        <f>+'24-03-986 Ind. Proy'!AH15</f>
        <v>128219974</v>
      </c>
      <c r="X9" s="9">
        <f>+'24-03-986 Ind. Proy'!AI15</f>
        <v>0.99642169370398137</v>
      </c>
      <c r="Y9" s="9">
        <f>+'24-03-986 Ind. Proy'!AJ15</f>
        <v>4.560635542355182E-2</v>
      </c>
      <c r="Z9" s="459"/>
    </row>
    <row r="10" spans="1:26" ht="24.75" customHeight="1" x14ac:dyDescent="0.25">
      <c r="A10" s="43" t="s">
        <v>50</v>
      </c>
      <c r="B10" s="567">
        <f>+'24-03-986 Ind. Proy'!J18</f>
        <v>42075880</v>
      </c>
      <c r="C10" s="9">
        <f>+'24-03-986 Ind. Proy'!K18</f>
        <v>42075880</v>
      </c>
      <c r="D10" s="9">
        <f>+'24-03-986 Ind. Proy'!L18</f>
        <v>0</v>
      </c>
      <c r="E10" s="9">
        <f>+'24-03-986 Ind. Proy'!M18</f>
        <v>0</v>
      </c>
      <c r="F10" s="9">
        <f>+'24-03-986 Ind. Proy'!N18</f>
        <v>0</v>
      </c>
      <c r="G10" s="9">
        <f>+'24-03-986 Ind. Proy'!O18</f>
        <v>0</v>
      </c>
      <c r="H10" s="9">
        <f>+'24-03-986 Ind. Proy'!P18</f>
        <v>0</v>
      </c>
      <c r="I10" s="9">
        <f>+'24-03-986 Ind. Proy'!Q18</f>
        <v>0</v>
      </c>
      <c r="J10" s="9">
        <f>+'24-03-986 Ind. Proy'!U18</f>
        <v>0</v>
      </c>
      <c r="K10" s="9">
        <f>+'24-03-986 Ind. Proy'!S18</f>
        <v>0</v>
      </c>
      <c r="L10" s="9">
        <f>+'24-03-986 Ind. Proy'!T18</f>
        <v>0</v>
      </c>
      <c r="M10" s="9">
        <f>+'24-03-986 Ind. Proy'!U18</f>
        <v>0</v>
      </c>
      <c r="N10" s="9">
        <f>+'24-03-986 Ind. Proy'!Y18</f>
        <v>0</v>
      </c>
      <c r="O10" s="9">
        <f>+'24-03-986 Ind. Proy'!W18</f>
        <v>0</v>
      </c>
      <c r="P10" s="9">
        <f>+'24-03-986 Ind. Proy'!X18</f>
        <v>0</v>
      </c>
      <c r="Q10" s="9">
        <f>+'24-03-986 Ind. Proy'!Y18</f>
        <v>0</v>
      </c>
      <c r="R10" s="9">
        <f>+'24-03-986 Ind. Proy'!AC18</f>
        <v>0</v>
      </c>
      <c r="S10" s="9">
        <f>+'24-03-986 Ind. Proy'!AD18</f>
        <v>42075880</v>
      </c>
      <c r="T10" s="9">
        <f>+'24-03-986 Ind. Proy'!AE18</f>
        <v>0</v>
      </c>
      <c r="U10" s="9">
        <f>+'24-03-986 Ind. Proy'!AF18</f>
        <v>0</v>
      </c>
      <c r="V10" s="9">
        <f>+'24-03-986 Ind. Proy'!AG18</f>
        <v>42075880</v>
      </c>
      <c r="W10" s="9">
        <f>+'24-03-986 Ind. Proy'!AH18</f>
        <v>42075880</v>
      </c>
      <c r="X10" s="9">
        <f>+'24-03-986 Ind. Proy'!AI18</f>
        <v>1</v>
      </c>
      <c r="Y10" s="9">
        <f>+'24-03-986 Ind. Proy'!AJ18</f>
        <v>1.4965901787179551E-2</v>
      </c>
      <c r="Z10" s="459"/>
    </row>
    <row r="11" spans="1:26" ht="24.75" customHeight="1" x14ac:dyDescent="0.25">
      <c r="A11" s="43" t="s">
        <v>52</v>
      </c>
      <c r="B11" s="567">
        <f>+'24-03-986 Ind. Proy'!J22</f>
        <v>115708670</v>
      </c>
      <c r="C11" s="9">
        <f>+'24-03-986 Ind. Proy'!K22</f>
        <v>115708670</v>
      </c>
      <c r="D11" s="9">
        <f>+'24-03-986 Ind. Proy'!L22</f>
        <v>0</v>
      </c>
      <c r="E11" s="9">
        <f>+'24-03-986 Ind. Proy'!M22</f>
        <v>0</v>
      </c>
      <c r="F11" s="9">
        <f>+'24-03-986 Ind. Proy'!N22</f>
        <v>0</v>
      </c>
      <c r="G11" s="9">
        <f>+'24-03-986 Ind. Proy'!O22</f>
        <v>0</v>
      </c>
      <c r="H11" s="9">
        <f>+'24-03-986 Ind. Proy'!P22</f>
        <v>0</v>
      </c>
      <c r="I11" s="9">
        <f>+'24-03-986 Ind. Proy'!Q22</f>
        <v>0</v>
      </c>
      <c r="J11" s="9">
        <f>+'24-03-986 Ind. Proy'!U22</f>
        <v>0</v>
      </c>
      <c r="K11" s="9">
        <f>+'24-03-986 Ind. Proy'!S22</f>
        <v>0</v>
      </c>
      <c r="L11" s="9">
        <f>+'24-03-986 Ind. Proy'!T22</f>
        <v>0</v>
      </c>
      <c r="M11" s="9">
        <f>+'24-03-986 Ind. Proy'!U22</f>
        <v>0</v>
      </c>
      <c r="N11" s="9">
        <f>+'24-03-986 Ind. Proy'!Y22</f>
        <v>0</v>
      </c>
      <c r="O11" s="9">
        <f>+'24-03-986 Ind. Proy'!W22</f>
        <v>0</v>
      </c>
      <c r="P11" s="9">
        <f>+'24-03-986 Ind. Proy'!X22</f>
        <v>0</v>
      </c>
      <c r="Q11" s="9">
        <f>+'24-03-986 Ind. Proy'!Y22</f>
        <v>0</v>
      </c>
      <c r="R11" s="9">
        <f>+'24-03-986 Ind. Proy'!AC22</f>
        <v>0</v>
      </c>
      <c r="S11" s="9">
        <f>+'24-03-986 Ind. Proy'!AD22</f>
        <v>0</v>
      </c>
      <c r="T11" s="9">
        <f>+'24-03-986 Ind. Proy'!AE22</f>
        <v>115708670</v>
      </c>
      <c r="U11" s="9">
        <f>+'24-03-986 Ind. Proy'!AF22</f>
        <v>0</v>
      </c>
      <c r="V11" s="9">
        <f>+'24-03-986 Ind. Proy'!AG22</f>
        <v>115708670</v>
      </c>
      <c r="W11" s="9">
        <f>+'24-03-986 Ind. Proy'!AH22</f>
        <v>115708670</v>
      </c>
      <c r="X11" s="9">
        <f>+'24-03-986 Ind. Proy'!AI22</f>
        <v>1</v>
      </c>
      <c r="Y11" s="9">
        <f>+'24-03-986 Ind. Proy'!AJ22</f>
        <v>4.1156229914743762E-2</v>
      </c>
      <c r="Z11" s="459"/>
    </row>
    <row r="12" spans="1:26" ht="24.75" customHeight="1" x14ac:dyDescent="0.25">
      <c r="A12" s="43" t="s">
        <v>54</v>
      </c>
      <c r="B12" s="567">
        <f>+'24-03-986 Ind. Proy'!J29</f>
        <v>284012190</v>
      </c>
      <c r="C12" s="9">
        <f>+'24-03-986 Ind. Proy'!K29</f>
        <v>284012190</v>
      </c>
      <c r="D12" s="9">
        <f>+'24-03-986 Ind. Proy'!L29</f>
        <v>0</v>
      </c>
      <c r="E12" s="9">
        <f>+'24-03-986 Ind. Proy'!M29</f>
        <v>0</v>
      </c>
      <c r="F12" s="9">
        <f>+'24-03-986 Ind. Proy'!N29</f>
        <v>0</v>
      </c>
      <c r="G12" s="9">
        <f>+'24-03-986 Ind. Proy'!O29</f>
        <v>0</v>
      </c>
      <c r="H12" s="9">
        <f>+'24-03-986 Ind. Proy'!P29</f>
        <v>0</v>
      </c>
      <c r="I12" s="9">
        <f>+'24-03-986 Ind. Proy'!Q29</f>
        <v>0</v>
      </c>
      <c r="J12" s="9">
        <f>+'24-03-986 Ind. Proy'!U29</f>
        <v>0</v>
      </c>
      <c r="K12" s="9">
        <f>+'24-03-986 Ind. Proy'!S29</f>
        <v>0</v>
      </c>
      <c r="L12" s="9">
        <f>+'24-03-986 Ind. Proy'!T29</f>
        <v>0</v>
      </c>
      <c r="M12" s="9">
        <f>+'24-03-986 Ind. Proy'!U29</f>
        <v>0</v>
      </c>
      <c r="N12" s="9">
        <f>+'24-03-986 Ind. Proy'!Y29</f>
        <v>0</v>
      </c>
      <c r="O12" s="9">
        <f>+'24-03-986 Ind. Proy'!W29</f>
        <v>0</v>
      </c>
      <c r="P12" s="9">
        <f>+'24-03-986 Ind. Proy'!X29</f>
        <v>0</v>
      </c>
      <c r="Q12" s="9">
        <f>+'24-03-986 Ind. Proy'!Y29</f>
        <v>0</v>
      </c>
      <c r="R12" s="9">
        <f>+'24-03-986 Ind. Proy'!AC29</f>
        <v>0</v>
      </c>
      <c r="S12" s="9">
        <f>+'24-03-986 Ind. Proy'!AD29</f>
        <v>284012190</v>
      </c>
      <c r="T12" s="9">
        <f>+'24-03-986 Ind. Proy'!AE29</f>
        <v>0</v>
      </c>
      <c r="U12" s="9">
        <f>+'24-03-986 Ind. Proy'!AF29</f>
        <v>0</v>
      </c>
      <c r="V12" s="9">
        <f>+'24-03-986 Ind. Proy'!AG29</f>
        <v>284012190</v>
      </c>
      <c r="W12" s="9">
        <f>+'24-03-986 Ind. Proy'!AH29</f>
        <v>284012190</v>
      </c>
      <c r="X12" s="9">
        <f>+'24-03-986 Ind. Proy'!AI29</f>
        <v>1</v>
      </c>
      <c r="Y12" s="9">
        <f>+'24-03-986 Ind. Proy'!AJ29</f>
        <v>0.10101983706346196</v>
      </c>
      <c r="Z12" s="459"/>
    </row>
    <row r="13" spans="1:26" ht="24.75" customHeight="1" x14ac:dyDescent="0.25">
      <c r="A13" s="43" t="s">
        <v>56</v>
      </c>
      <c r="B13" s="567">
        <f>+'24-03-986 Ind. Proy'!J33</f>
        <v>115708670</v>
      </c>
      <c r="C13" s="9">
        <f>+'24-03-986 Ind. Proy'!K33</f>
        <v>115708670</v>
      </c>
      <c r="D13" s="9">
        <f>+'24-03-986 Ind. Proy'!L33</f>
        <v>0</v>
      </c>
      <c r="E13" s="9">
        <f>+'24-03-986 Ind. Proy'!M33</f>
        <v>0</v>
      </c>
      <c r="F13" s="9">
        <f>+'24-03-986 Ind. Proy'!N33</f>
        <v>0</v>
      </c>
      <c r="G13" s="9">
        <f>+'24-03-986 Ind. Proy'!O33</f>
        <v>0</v>
      </c>
      <c r="H13" s="9">
        <f>+'24-03-986 Ind. Proy'!P33</f>
        <v>0</v>
      </c>
      <c r="I13" s="9">
        <f>+'24-03-986 Ind. Proy'!Q33</f>
        <v>0</v>
      </c>
      <c r="J13" s="9">
        <f>+'24-03-986 Ind. Proy'!U33</f>
        <v>0</v>
      </c>
      <c r="K13" s="9">
        <f>+'24-03-986 Ind. Proy'!S33</f>
        <v>0</v>
      </c>
      <c r="L13" s="9">
        <f>+'24-03-986 Ind. Proy'!T33</f>
        <v>0</v>
      </c>
      <c r="M13" s="9">
        <f>+'24-03-986 Ind. Proy'!U33</f>
        <v>0</v>
      </c>
      <c r="N13" s="9">
        <f>+'24-03-986 Ind. Proy'!Y33</f>
        <v>0</v>
      </c>
      <c r="O13" s="9">
        <f>+'24-03-986 Ind. Proy'!W33</f>
        <v>0</v>
      </c>
      <c r="P13" s="9">
        <f>+'24-03-986 Ind. Proy'!X33</f>
        <v>0</v>
      </c>
      <c r="Q13" s="9">
        <f>+'24-03-986 Ind. Proy'!Y33</f>
        <v>0</v>
      </c>
      <c r="R13" s="9">
        <f>+'24-03-986 Ind. Proy'!AC33</f>
        <v>0</v>
      </c>
      <c r="S13" s="9">
        <f>+'24-03-986 Ind. Proy'!AD33</f>
        <v>115708670</v>
      </c>
      <c r="T13" s="9">
        <f>+'24-03-986 Ind. Proy'!AE33</f>
        <v>0</v>
      </c>
      <c r="U13" s="9">
        <f>+'24-03-986 Ind. Proy'!AF33</f>
        <v>0</v>
      </c>
      <c r="V13" s="9">
        <f>+'24-03-986 Ind. Proy'!AG33</f>
        <v>115708670</v>
      </c>
      <c r="W13" s="9">
        <f>+'24-03-986 Ind. Proy'!AH33</f>
        <v>115708670</v>
      </c>
      <c r="X13" s="9">
        <f>+'24-03-986 Ind. Proy'!AI33</f>
        <v>1</v>
      </c>
      <c r="Y13" s="9">
        <f>+'24-03-986 Ind. Proy'!AJ33</f>
        <v>4.1156229914743762E-2</v>
      </c>
      <c r="Z13" s="459"/>
    </row>
    <row r="14" spans="1:26" ht="24.75" customHeight="1" x14ac:dyDescent="0.25">
      <c r="A14" s="43" t="s">
        <v>58</v>
      </c>
      <c r="B14" s="567">
        <f>+'24-03-986 Ind. Proy'!J37</f>
        <v>180284550</v>
      </c>
      <c r="C14" s="9">
        <f>+'24-03-986 Ind. Proy'!K37</f>
        <v>180284550</v>
      </c>
      <c r="D14" s="9">
        <f>+'24-03-986 Ind. Proy'!L37</f>
        <v>0</v>
      </c>
      <c r="E14" s="9">
        <f>+'24-03-986 Ind. Proy'!M37</f>
        <v>0</v>
      </c>
      <c r="F14" s="9">
        <f>+'24-03-986 Ind. Proy'!N37</f>
        <v>0</v>
      </c>
      <c r="G14" s="9">
        <f>+'24-03-986 Ind. Proy'!O37</f>
        <v>0</v>
      </c>
      <c r="H14" s="9">
        <f>+'24-03-986 Ind. Proy'!P37</f>
        <v>0</v>
      </c>
      <c r="I14" s="9">
        <f>+'24-03-986 Ind. Proy'!Q37</f>
        <v>0</v>
      </c>
      <c r="J14" s="9">
        <f>+'24-03-986 Ind. Proy'!U37</f>
        <v>0</v>
      </c>
      <c r="K14" s="9">
        <f>+'24-03-986 Ind. Proy'!S37</f>
        <v>0</v>
      </c>
      <c r="L14" s="9">
        <f>+'24-03-986 Ind. Proy'!T37</f>
        <v>0</v>
      </c>
      <c r="M14" s="9">
        <f>+'24-03-986 Ind. Proy'!U37</f>
        <v>0</v>
      </c>
      <c r="N14" s="9">
        <f>+'24-03-986 Ind. Proy'!Y37</f>
        <v>0</v>
      </c>
      <c r="O14" s="9">
        <f>+'24-03-986 Ind. Proy'!W37</f>
        <v>0</v>
      </c>
      <c r="P14" s="9">
        <f>+'24-03-986 Ind. Proy'!X37</f>
        <v>0</v>
      </c>
      <c r="Q14" s="9">
        <f>+'24-03-986 Ind. Proy'!Y37</f>
        <v>0</v>
      </c>
      <c r="R14" s="9">
        <f>+'24-03-986 Ind. Proy'!AC37</f>
        <v>0</v>
      </c>
      <c r="S14" s="9">
        <f>+'24-03-986 Ind. Proy'!AD37</f>
        <v>180284550</v>
      </c>
      <c r="T14" s="9">
        <f>+'24-03-986 Ind. Proy'!AE37</f>
        <v>0</v>
      </c>
      <c r="U14" s="9">
        <f>+'24-03-986 Ind. Proy'!AF37</f>
        <v>0</v>
      </c>
      <c r="V14" s="9">
        <f>+'24-03-986 Ind. Proy'!AG37</f>
        <v>180284550</v>
      </c>
      <c r="W14" s="9">
        <f>+'24-03-986 Ind. Proy'!AH37</f>
        <v>180284550</v>
      </c>
      <c r="X14" s="9">
        <f>+'24-03-986 Ind. Proy'!AI37</f>
        <v>1</v>
      </c>
      <c r="Y14" s="9">
        <f>+'24-03-986 Ind. Proy'!AJ37</f>
        <v>6.4125120355078988E-2</v>
      </c>
      <c r="Z14" s="459"/>
    </row>
    <row r="15" spans="1:26" ht="24.75" customHeight="1" x14ac:dyDescent="0.25">
      <c r="A15" s="43" t="s">
        <v>60</v>
      </c>
      <c r="B15" s="567">
        <f>+'24-03-986 Ind. Proy'!J45</f>
        <v>253446012</v>
      </c>
      <c r="C15" s="9">
        <f>+'24-03-986 Ind. Proy'!K45</f>
        <v>252970039</v>
      </c>
      <c r="D15" s="9">
        <f>+'24-03-986 Ind. Proy'!L45</f>
        <v>0</v>
      </c>
      <c r="E15" s="9">
        <f>+'24-03-986 Ind. Proy'!M45</f>
        <v>0</v>
      </c>
      <c r="F15" s="9">
        <f>+'24-03-986 Ind. Proy'!N45</f>
        <v>0</v>
      </c>
      <c r="G15" s="9">
        <f>+'24-03-986 Ind. Proy'!O45</f>
        <v>0</v>
      </c>
      <c r="H15" s="9">
        <f>+'24-03-986 Ind. Proy'!P45</f>
        <v>0</v>
      </c>
      <c r="I15" s="9">
        <f>+'24-03-986 Ind. Proy'!Q45</f>
        <v>0</v>
      </c>
      <c r="J15" s="9">
        <f>+'24-03-986 Ind. Proy'!U45</f>
        <v>0</v>
      </c>
      <c r="K15" s="9">
        <f>+'24-03-986 Ind. Proy'!S45</f>
        <v>0</v>
      </c>
      <c r="L15" s="9">
        <f>+'24-03-986 Ind. Proy'!T45</f>
        <v>0</v>
      </c>
      <c r="M15" s="9">
        <f>+'24-03-986 Ind. Proy'!U45</f>
        <v>0</v>
      </c>
      <c r="N15" s="9">
        <f>+'24-03-986 Ind. Proy'!Y45</f>
        <v>0</v>
      </c>
      <c r="O15" s="9">
        <f>+'24-03-986 Ind. Proy'!W45</f>
        <v>0</v>
      </c>
      <c r="P15" s="9">
        <f>+'24-03-986 Ind. Proy'!X45</f>
        <v>0</v>
      </c>
      <c r="Q15" s="9">
        <f>+'24-03-986 Ind. Proy'!Y45</f>
        <v>0</v>
      </c>
      <c r="R15" s="9">
        <f>+'24-03-986 Ind. Proy'!AC45</f>
        <v>0</v>
      </c>
      <c r="S15" s="9">
        <f>+'24-03-986 Ind. Proy'!AD45</f>
        <v>20962</v>
      </c>
      <c r="T15" s="9">
        <f>+'24-03-986 Ind. Proy'!AE45</f>
        <v>20962</v>
      </c>
      <c r="U15" s="9">
        <f>+'24-03-986 Ind. Proy'!AF45</f>
        <v>252928115</v>
      </c>
      <c r="V15" s="9">
        <f>+'24-03-986 Ind. Proy'!AG45</f>
        <v>252970039</v>
      </c>
      <c r="W15" s="9">
        <f>+'24-03-986 Ind. Proy'!AH45</f>
        <v>252970039</v>
      </c>
      <c r="X15" s="9">
        <f>+'24-03-986 Ind. Proy'!AI45</f>
        <v>0.99812199451771211</v>
      </c>
      <c r="Y15" s="9">
        <f>+'24-03-986 Ind. Proy'!AJ45</f>
        <v>8.9978504520237743E-2</v>
      </c>
      <c r="Z15" s="459"/>
    </row>
    <row r="16" spans="1:26" s="728" customFormat="1" ht="24.75" customHeight="1" x14ac:dyDescent="0.25">
      <c r="A16" s="43" t="s">
        <v>62</v>
      </c>
      <c r="B16" s="567">
        <f>+'24-03-986 Ind. Proy'!J48</f>
        <v>105189700</v>
      </c>
      <c r="C16" s="9">
        <f>+'24-03-986 Ind. Proy'!K48</f>
        <v>105189700</v>
      </c>
      <c r="D16" s="9">
        <f>+'24-03-986 Ind. Proy'!L48</f>
        <v>0</v>
      </c>
      <c r="E16" s="9">
        <f>+'24-03-986 Ind. Proy'!M48</f>
        <v>0</v>
      </c>
      <c r="F16" s="9">
        <f>+'24-03-986 Ind. Proy'!N48</f>
        <v>0</v>
      </c>
      <c r="G16" s="9">
        <f>+'24-03-986 Ind. Proy'!O48</f>
        <v>0</v>
      </c>
      <c r="H16" s="9">
        <f>+'24-03-986 Ind. Proy'!P48</f>
        <v>0</v>
      </c>
      <c r="I16" s="9">
        <f>+'24-03-986 Ind. Proy'!Q48</f>
        <v>0</v>
      </c>
      <c r="J16" s="9">
        <f>+'24-03-986 Ind. Proy'!U48</f>
        <v>0</v>
      </c>
      <c r="K16" s="9">
        <f>+'24-03-986 Ind. Proy'!S48</f>
        <v>0</v>
      </c>
      <c r="L16" s="9">
        <f>+'24-03-986 Ind. Proy'!T48</f>
        <v>0</v>
      </c>
      <c r="M16" s="9">
        <f>+'24-03-986 Ind. Proy'!U48</f>
        <v>0</v>
      </c>
      <c r="N16" s="9">
        <f>+'24-03-986 Ind. Proy'!Y48</f>
        <v>0</v>
      </c>
      <c r="O16" s="9">
        <f>+'24-03-986 Ind. Proy'!W48</f>
        <v>0</v>
      </c>
      <c r="P16" s="9">
        <f>+'24-03-986 Ind. Proy'!X48</f>
        <v>0</v>
      </c>
      <c r="Q16" s="9">
        <f>+'24-03-986 Ind. Proy'!Y48</f>
        <v>0</v>
      </c>
      <c r="R16" s="9">
        <f>+'24-03-986 Ind. Proy'!AC48</f>
        <v>0</v>
      </c>
      <c r="S16" s="9">
        <f>+'24-03-986 Ind. Proy'!AD48</f>
        <v>0</v>
      </c>
      <c r="T16" s="9">
        <f>+'24-03-986 Ind. Proy'!AE48</f>
        <v>105189700</v>
      </c>
      <c r="U16" s="9">
        <f>+'24-03-986 Ind. Proy'!AF48</f>
        <v>0</v>
      </c>
      <c r="V16" s="9">
        <f>+'24-03-986 Ind. Proy'!AG48</f>
        <v>105189700</v>
      </c>
      <c r="W16" s="9">
        <f>+'24-03-986 Ind. Proy'!AH48</f>
        <v>105189700</v>
      </c>
      <c r="X16" s="9">
        <f>+'24-03-986 Ind. Proy'!AI48</f>
        <v>1</v>
      </c>
      <c r="Y16" s="9">
        <f>+'24-03-986 Ind. Proy'!AJ48</f>
        <v>3.7414754467948876E-2</v>
      </c>
      <c r="Z16" s="459"/>
    </row>
    <row r="17" spans="1:26" s="728" customFormat="1" ht="24.75" customHeight="1" x14ac:dyDescent="0.25">
      <c r="A17" s="43" t="s">
        <v>64</v>
      </c>
      <c r="B17" s="567">
        <f>+'24-03-986 Ind. Proy'!J52</f>
        <v>105189700</v>
      </c>
      <c r="C17" s="9">
        <f>+'24-03-986 Ind. Proy'!K52</f>
        <v>105189700</v>
      </c>
      <c r="D17" s="9">
        <f>+'24-03-986 Ind. Proy'!L52</f>
        <v>0</v>
      </c>
      <c r="E17" s="9">
        <f>+'24-03-986 Ind. Proy'!M52</f>
        <v>0</v>
      </c>
      <c r="F17" s="9">
        <f>+'24-03-986 Ind. Proy'!N52</f>
        <v>0</v>
      </c>
      <c r="G17" s="9">
        <f>+'24-03-986 Ind. Proy'!O52</f>
        <v>0</v>
      </c>
      <c r="H17" s="9">
        <f>+'24-03-986 Ind. Proy'!P52</f>
        <v>0</v>
      </c>
      <c r="I17" s="9">
        <f>+'24-03-986 Ind. Proy'!Q52</f>
        <v>0</v>
      </c>
      <c r="J17" s="9">
        <f>+'24-03-986 Ind. Proy'!U52</f>
        <v>0</v>
      </c>
      <c r="K17" s="9">
        <f>+'24-03-986 Ind. Proy'!S52</f>
        <v>0</v>
      </c>
      <c r="L17" s="9">
        <f>+'24-03-986 Ind. Proy'!T52</f>
        <v>0</v>
      </c>
      <c r="M17" s="9">
        <f>+'24-03-986 Ind. Proy'!U52</f>
        <v>0</v>
      </c>
      <c r="N17" s="9">
        <f>+'24-03-986 Ind. Proy'!Y52</f>
        <v>0</v>
      </c>
      <c r="O17" s="9">
        <f>+'24-03-986 Ind. Proy'!W52</f>
        <v>0</v>
      </c>
      <c r="P17" s="9">
        <f>+'24-03-986 Ind. Proy'!X52</f>
        <v>0</v>
      </c>
      <c r="Q17" s="9">
        <f>+'24-03-986 Ind. Proy'!Y52</f>
        <v>0</v>
      </c>
      <c r="R17" s="9">
        <f>+'24-03-986 Ind. Proy'!AC52</f>
        <v>0</v>
      </c>
      <c r="S17" s="9">
        <f>+'24-03-986 Ind. Proy'!AD52</f>
        <v>105189700</v>
      </c>
      <c r="T17" s="9">
        <f>+'24-03-986 Ind. Proy'!AE52</f>
        <v>0</v>
      </c>
      <c r="U17" s="9">
        <f>+'24-03-986 Ind. Proy'!AF52</f>
        <v>0</v>
      </c>
      <c r="V17" s="9">
        <f>+'24-03-986 Ind. Proy'!AG52</f>
        <v>105189700</v>
      </c>
      <c r="W17" s="9">
        <f>+'24-03-986 Ind. Proy'!AH52</f>
        <v>105189700</v>
      </c>
      <c r="X17" s="9">
        <f>+'24-03-986 Ind. Proy'!AI52</f>
        <v>1</v>
      </c>
      <c r="Y17" s="9">
        <f>+'24-03-986 Ind. Proy'!AJ52</f>
        <v>3.7414754467948876E-2</v>
      </c>
      <c r="Z17" s="459"/>
    </row>
    <row r="18" spans="1:26" s="728" customFormat="1" ht="24.75" customHeight="1" x14ac:dyDescent="0.25">
      <c r="A18" s="43" t="s">
        <v>66</v>
      </c>
      <c r="B18" s="567">
        <f>+'24-03-986 Ind. Proy'!J55</f>
        <v>0</v>
      </c>
      <c r="C18" s="9">
        <f>+'24-03-986 Ind. Proy'!K55</f>
        <v>0</v>
      </c>
      <c r="D18" s="9">
        <f>+'24-03-986 Ind. Proy'!L55</f>
        <v>0</v>
      </c>
      <c r="E18" s="9">
        <f>+'24-03-986 Ind. Proy'!M55</f>
        <v>0</v>
      </c>
      <c r="F18" s="9">
        <f>+'24-03-986 Ind. Proy'!N55</f>
        <v>0</v>
      </c>
      <c r="G18" s="9">
        <f>+'24-03-986 Ind. Proy'!O55</f>
        <v>0</v>
      </c>
      <c r="H18" s="9">
        <f>+'24-03-986 Ind. Proy'!P55</f>
        <v>0</v>
      </c>
      <c r="I18" s="9">
        <f>+'24-03-986 Ind. Proy'!Q55</f>
        <v>0</v>
      </c>
      <c r="J18" s="9">
        <f>+'24-03-986 Ind. Proy'!U55</f>
        <v>0</v>
      </c>
      <c r="K18" s="9">
        <f>+'24-03-986 Ind. Proy'!S55</f>
        <v>0</v>
      </c>
      <c r="L18" s="9">
        <f>+'24-03-986 Ind. Proy'!T55</f>
        <v>0</v>
      </c>
      <c r="M18" s="9">
        <f>+'24-03-986 Ind. Proy'!U55</f>
        <v>0</v>
      </c>
      <c r="N18" s="9">
        <f>+'24-03-986 Ind. Proy'!Y55</f>
        <v>0</v>
      </c>
      <c r="O18" s="9">
        <f>+'24-03-986 Ind. Proy'!W55</f>
        <v>0</v>
      </c>
      <c r="P18" s="9">
        <f>+'24-03-986 Ind. Proy'!X55</f>
        <v>0</v>
      </c>
      <c r="Q18" s="9">
        <f>+'24-03-986 Ind. Proy'!Y55</f>
        <v>0</v>
      </c>
      <c r="R18" s="9">
        <f>+'24-03-986 Ind. Proy'!AC55</f>
        <v>0</v>
      </c>
      <c r="S18" s="9">
        <f>+'24-03-986 Ind. Proy'!AD55</f>
        <v>0</v>
      </c>
      <c r="T18" s="9">
        <f>+'24-03-986 Ind. Proy'!AE55</f>
        <v>0</v>
      </c>
      <c r="U18" s="9">
        <f>+'24-03-986 Ind. Proy'!AF55</f>
        <v>0</v>
      </c>
      <c r="V18" s="9">
        <f>+'24-03-986 Ind. Proy'!AG55</f>
        <v>0</v>
      </c>
      <c r="W18" s="9">
        <f>+'24-03-986 Ind. Proy'!AH55</f>
        <v>0</v>
      </c>
      <c r="X18" s="9">
        <f>+'24-03-986 Ind. Proy'!AI55</f>
        <v>0</v>
      </c>
      <c r="Y18" s="9">
        <f>+'24-03-986 Ind. Proy'!AJ55</f>
        <v>0</v>
      </c>
      <c r="Z18" s="459"/>
    </row>
    <row r="19" spans="1:26" s="728" customFormat="1" ht="24.75" customHeight="1" x14ac:dyDescent="0.25">
      <c r="A19" s="43" t="s">
        <v>68</v>
      </c>
      <c r="B19" s="567">
        <f>+'24-03-986 Ind. Proy'!J58</f>
        <v>42075880</v>
      </c>
      <c r="C19" s="9">
        <f>+'24-03-986 Ind. Proy'!K58</f>
        <v>42075880</v>
      </c>
      <c r="D19" s="9">
        <f>+'24-03-986 Ind. Proy'!L58</f>
        <v>0</v>
      </c>
      <c r="E19" s="9">
        <f>+'24-03-986 Ind. Proy'!M58</f>
        <v>0</v>
      </c>
      <c r="F19" s="9">
        <f>+'24-03-986 Ind. Proy'!N58</f>
        <v>0</v>
      </c>
      <c r="G19" s="9">
        <f>+'24-03-986 Ind. Proy'!O58</f>
        <v>0</v>
      </c>
      <c r="H19" s="9">
        <f>+'24-03-986 Ind. Proy'!P58</f>
        <v>0</v>
      </c>
      <c r="I19" s="9">
        <f>+'24-03-986 Ind. Proy'!Q58</f>
        <v>0</v>
      </c>
      <c r="J19" s="9">
        <f>+'24-03-986 Ind. Proy'!U58</f>
        <v>0</v>
      </c>
      <c r="K19" s="9">
        <f>+'24-03-986 Ind. Proy'!S58</f>
        <v>0</v>
      </c>
      <c r="L19" s="9">
        <f>+'24-03-986 Ind. Proy'!T58</f>
        <v>0</v>
      </c>
      <c r="M19" s="9">
        <f>+'24-03-986 Ind. Proy'!U58</f>
        <v>0</v>
      </c>
      <c r="N19" s="9">
        <f>+'24-03-986 Ind. Proy'!Y58</f>
        <v>0</v>
      </c>
      <c r="O19" s="9">
        <f>+'24-03-986 Ind. Proy'!W58</f>
        <v>0</v>
      </c>
      <c r="P19" s="9">
        <f>+'24-03-986 Ind. Proy'!X58</f>
        <v>0</v>
      </c>
      <c r="Q19" s="9">
        <f>+'24-03-986 Ind. Proy'!Y58</f>
        <v>0</v>
      </c>
      <c r="R19" s="9">
        <f>+'24-03-986 Ind. Proy'!AC58</f>
        <v>0</v>
      </c>
      <c r="S19" s="9">
        <f>+'24-03-986 Ind. Proy'!AD58</f>
        <v>0</v>
      </c>
      <c r="T19" s="9">
        <f>+'24-03-986 Ind. Proy'!AE58</f>
        <v>42075880</v>
      </c>
      <c r="U19" s="9">
        <f>+'24-03-986 Ind. Proy'!AF58</f>
        <v>0</v>
      </c>
      <c r="V19" s="9">
        <f>+'24-03-986 Ind. Proy'!AG58</f>
        <v>42075880</v>
      </c>
      <c r="W19" s="9">
        <f>+'24-03-986 Ind. Proy'!AH58</f>
        <v>42075880</v>
      </c>
      <c r="X19" s="9">
        <f>+'24-03-986 Ind. Proy'!AI58</f>
        <v>1</v>
      </c>
      <c r="Y19" s="9">
        <f>+'24-03-986 Ind. Proy'!AJ58</f>
        <v>1.4965901787179551E-2</v>
      </c>
      <c r="Z19" s="459"/>
    </row>
    <row r="20" spans="1:26" s="728" customFormat="1" ht="24.75" customHeight="1" x14ac:dyDescent="0.25">
      <c r="A20" s="44" t="s">
        <v>70</v>
      </c>
      <c r="B20" s="567">
        <f>+'24-03-986 Ind. Proy'!J61</f>
        <v>52594850</v>
      </c>
      <c r="C20" s="9">
        <f>+'24-03-986 Ind. Proy'!K61</f>
        <v>52594850</v>
      </c>
      <c r="D20" s="9">
        <f>+'24-03-986 Ind. Proy'!L61</f>
        <v>0</v>
      </c>
      <c r="E20" s="9">
        <f>+'24-03-986 Ind. Proy'!M61</f>
        <v>0</v>
      </c>
      <c r="F20" s="9">
        <f>+'24-03-986 Ind. Proy'!N61</f>
        <v>0</v>
      </c>
      <c r="G20" s="9">
        <f>+'24-03-986 Ind. Proy'!O61</f>
        <v>0</v>
      </c>
      <c r="H20" s="9">
        <f>+'24-03-986 Ind. Proy'!P61</f>
        <v>0</v>
      </c>
      <c r="I20" s="9">
        <f>+'24-03-986 Ind. Proy'!Q61</f>
        <v>0</v>
      </c>
      <c r="J20" s="9">
        <f>+'24-03-986 Ind. Proy'!U61</f>
        <v>0</v>
      </c>
      <c r="K20" s="9">
        <f>+'24-03-986 Ind. Proy'!S61</f>
        <v>0</v>
      </c>
      <c r="L20" s="9">
        <f>+'24-03-986 Ind. Proy'!T61</f>
        <v>0</v>
      </c>
      <c r="M20" s="9">
        <f>+'24-03-986 Ind. Proy'!U61</f>
        <v>0</v>
      </c>
      <c r="N20" s="9">
        <f>+'24-03-986 Ind. Proy'!Y61</f>
        <v>0</v>
      </c>
      <c r="O20" s="9">
        <f>+'24-03-986 Ind. Proy'!W61</f>
        <v>0</v>
      </c>
      <c r="P20" s="9">
        <f>+'24-03-986 Ind. Proy'!X61</f>
        <v>0</v>
      </c>
      <c r="Q20" s="9">
        <f>+'24-03-986 Ind. Proy'!Y61</f>
        <v>0</v>
      </c>
      <c r="R20" s="9">
        <f>+'24-03-986 Ind. Proy'!AC61</f>
        <v>0</v>
      </c>
      <c r="S20" s="9">
        <f>+'24-03-986 Ind. Proy'!AD61</f>
        <v>0</v>
      </c>
      <c r="T20" s="9">
        <f>+'24-03-986 Ind. Proy'!AE61</f>
        <v>52594850</v>
      </c>
      <c r="U20" s="9">
        <f>+'24-03-986 Ind. Proy'!AF61</f>
        <v>0</v>
      </c>
      <c r="V20" s="9">
        <f>+'24-03-986 Ind. Proy'!AG61</f>
        <v>52594850</v>
      </c>
      <c r="W20" s="9">
        <f>+'24-03-986 Ind. Proy'!AH61</f>
        <v>52594850</v>
      </c>
      <c r="X20" s="9">
        <f>+'24-03-986 Ind. Proy'!AI61</f>
        <v>1</v>
      </c>
      <c r="Y20" s="9">
        <f>+'24-03-986 Ind. Proy'!AJ61</f>
        <v>1.8707377233974438E-2</v>
      </c>
      <c r="Z20" s="459"/>
    </row>
    <row r="21" spans="1:26" s="728" customFormat="1" ht="24.75" customHeight="1" x14ac:dyDescent="0.25">
      <c r="A21" s="44" t="s">
        <v>72</v>
      </c>
      <c r="B21" s="567">
        <f>+'24-03-986 Ind. Proy'!J65</f>
        <v>85142492</v>
      </c>
      <c r="C21" s="9">
        <f>+'24-03-986 Ind. Proy'!K65</f>
        <v>84651760</v>
      </c>
      <c r="D21" s="9">
        <f>+'24-03-986 Ind. Proy'!L65</f>
        <v>0</v>
      </c>
      <c r="E21" s="9">
        <f>+'24-03-986 Ind. Proy'!M65</f>
        <v>0</v>
      </c>
      <c r="F21" s="9">
        <f>+'24-03-986 Ind. Proy'!N65</f>
        <v>0</v>
      </c>
      <c r="G21" s="9">
        <f>+'24-03-986 Ind. Proy'!O65</f>
        <v>0</v>
      </c>
      <c r="H21" s="9">
        <f>+'24-03-986 Ind. Proy'!P65</f>
        <v>0</v>
      </c>
      <c r="I21" s="9">
        <f>+'24-03-986 Ind. Proy'!Q65</f>
        <v>0</v>
      </c>
      <c r="J21" s="9">
        <f>+'24-03-986 Ind. Proy'!U65</f>
        <v>0</v>
      </c>
      <c r="K21" s="9">
        <f>+'24-03-986 Ind. Proy'!S65</f>
        <v>0</v>
      </c>
      <c r="L21" s="9">
        <f>+'24-03-986 Ind. Proy'!T65</f>
        <v>0</v>
      </c>
      <c r="M21" s="9">
        <f>+'24-03-986 Ind. Proy'!U65</f>
        <v>0</v>
      </c>
      <c r="N21" s="9">
        <f>+'24-03-986 Ind. Proy'!Y65</f>
        <v>0</v>
      </c>
      <c r="O21" s="9">
        <f>+'24-03-986 Ind. Proy'!W65</f>
        <v>0</v>
      </c>
      <c r="P21" s="9">
        <f>+'24-03-986 Ind. Proy'!X65</f>
        <v>0</v>
      </c>
      <c r="Q21" s="9">
        <f>+'24-03-986 Ind. Proy'!Y65</f>
        <v>0</v>
      </c>
      <c r="R21" s="9">
        <f>+'24-03-986 Ind. Proy'!AC65</f>
        <v>30000</v>
      </c>
      <c r="S21" s="9">
        <f>+'24-03-986 Ind. Proy'!AD65</f>
        <v>0</v>
      </c>
      <c r="T21" s="9">
        <f>+'24-03-986 Ind. Proy'!AE65</f>
        <v>84151760</v>
      </c>
      <c r="U21" s="9">
        <f>+'24-03-986 Ind. Proy'!AF65</f>
        <v>470000</v>
      </c>
      <c r="V21" s="9">
        <f>+'24-03-986 Ind. Proy'!AG65</f>
        <v>84621760</v>
      </c>
      <c r="W21" s="9">
        <f>+'24-03-986 Ind. Proy'!AH65</f>
        <v>84651760</v>
      </c>
      <c r="X21" s="9">
        <f>+'24-03-986 Ind. Proy'!AI65</f>
        <v>0.99423634440955755</v>
      </c>
      <c r="Y21" s="9">
        <f>+'24-03-986 Ind. Proy'!AJ65</f>
        <v>3.010964776665145E-2</v>
      </c>
      <c r="Z21" s="459"/>
    </row>
    <row r="22" spans="1:26" s="728" customFormat="1" ht="24.75" customHeight="1" x14ac:dyDescent="0.25">
      <c r="A22" s="44" t="s">
        <v>617</v>
      </c>
      <c r="B22" s="567">
        <f>+'24-03-986 Ind. Proy'!J68</f>
        <v>84151760</v>
      </c>
      <c r="C22" s="9">
        <f>+'24-03-986 Ind. Proy'!K68</f>
        <v>84151760</v>
      </c>
      <c r="D22" s="9">
        <f>+'24-03-986 Ind. Proy'!L68</f>
        <v>0</v>
      </c>
      <c r="E22" s="9">
        <f>+'24-03-986 Ind. Proy'!M68</f>
        <v>0</v>
      </c>
      <c r="F22" s="9">
        <f>+'24-03-986 Ind. Proy'!N68</f>
        <v>0</v>
      </c>
      <c r="G22" s="9">
        <f>+'24-03-986 Ind. Proy'!O68</f>
        <v>0</v>
      </c>
      <c r="H22" s="9">
        <f>+'24-03-986 Ind. Proy'!P68</f>
        <v>0</v>
      </c>
      <c r="I22" s="9">
        <f>+'24-03-986 Ind. Proy'!Q68</f>
        <v>0</v>
      </c>
      <c r="J22" s="9">
        <f>+'24-03-986 Ind. Proy'!U68</f>
        <v>0</v>
      </c>
      <c r="K22" s="9">
        <f>+'24-03-986 Ind. Proy'!S68</f>
        <v>0</v>
      </c>
      <c r="L22" s="9">
        <f>+'24-03-986 Ind. Proy'!T68</f>
        <v>0</v>
      </c>
      <c r="M22" s="9">
        <f>+'24-03-986 Ind. Proy'!U68</f>
        <v>0</v>
      </c>
      <c r="N22" s="9">
        <f>+'24-03-986 Ind. Proy'!Y68</f>
        <v>0</v>
      </c>
      <c r="O22" s="9">
        <f>+'24-03-986 Ind. Proy'!W68</f>
        <v>0</v>
      </c>
      <c r="P22" s="9">
        <f>+'24-03-986 Ind. Proy'!X68</f>
        <v>0</v>
      </c>
      <c r="Q22" s="9">
        <f>+'24-03-986 Ind. Proy'!Y68</f>
        <v>0</v>
      </c>
      <c r="R22" s="9">
        <f>+'24-03-986 Ind. Proy'!AC68</f>
        <v>0</v>
      </c>
      <c r="S22" s="9">
        <f>+'24-03-986 Ind. Proy'!AD68</f>
        <v>0</v>
      </c>
      <c r="T22" s="9">
        <f>+'24-03-986 Ind. Proy'!AE68</f>
        <v>84151760</v>
      </c>
      <c r="U22" s="9">
        <f>+'24-03-986 Ind. Proy'!AF68</f>
        <v>0</v>
      </c>
      <c r="V22" s="9">
        <f>+'24-03-986 Ind. Proy'!AG68</f>
        <v>84151760</v>
      </c>
      <c r="W22" s="9">
        <f>+'24-03-986 Ind. Proy'!AH68</f>
        <v>84151760</v>
      </c>
      <c r="X22" s="9">
        <f>+'24-03-986 Ind. Proy'!AI68</f>
        <v>1</v>
      </c>
      <c r="Y22" s="9">
        <f>+'24-03-986 Ind. Proy'!AJ68</f>
        <v>1.4462171677115732</v>
      </c>
      <c r="Z22" s="459"/>
    </row>
    <row r="23" spans="1:26" s="728" customFormat="1" ht="24.75" customHeight="1" x14ac:dyDescent="0.25">
      <c r="A23" s="44" t="s">
        <v>74</v>
      </c>
      <c r="B23" s="567">
        <f>+'24-03-986 Ind. Proy'!J83</f>
        <v>1033783180</v>
      </c>
      <c r="C23" s="9">
        <f>+'24-03-986 Ind. Proy'!K83</f>
        <v>1033783180</v>
      </c>
      <c r="D23" s="9">
        <f>+'24-03-986 Ind. Proy'!L83</f>
        <v>0</v>
      </c>
      <c r="E23" s="9">
        <f>+'24-03-986 Ind. Proy'!M83</f>
        <v>0</v>
      </c>
      <c r="F23" s="9">
        <f>+'24-03-986 Ind. Proy'!N83</f>
        <v>0</v>
      </c>
      <c r="G23" s="9">
        <f>+'24-03-986 Ind. Proy'!O83</f>
        <v>0</v>
      </c>
      <c r="H23" s="9">
        <f>+'24-03-986 Ind. Proy'!P83</f>
        <v>0</v>
      </c>
      <c r="I23" s="9">
        <f>+'24-03-986 Ind. Proy'!Q83</f>
        <v>0</v>
      </c>
      <c r="J23" s="9">
        <f>+'24-03-986 Ind. Proy'!U83</f>
        <v>0</v>
      </c>
      <c r="K23" s="9">
        <f>+'24-03-986 Ind. Proy'!S83</f>
        <v>0</v>
      </c>
      <c r="L23" s="9">
        <f>+'24-03-986 Ind. Proy'!T83</f>
        <v>0</v>
      </c>
      <c r="M23" s="9">
        <f>+'24-03-986 Ind. Proy'!U83</f>
        <v>0</v>
      </c>
      <c r="N23" s="9">
        <f>+'24-03-986 Ind. Proy'!Y83</f>
        <v>0</v>
      </c>
      <c r="O23" s="9">
        <f>+'24-03-986 Ind. Proy'!W83</f>
        <v>0</v>
      </c>
      <c r="P23" s="9">
        <f>+'24-03-986 Ind. Proy'!X83</f>
        <v>0</v>
      </c>
      <c r="Q23" s="9">
        <f>+'24-03-986 Ind. Proy'!Y83</f>
        <v>0</v>
      </c>
      <c r="R23" s="9">
        <f>+'24-03-986 Ind. Proy'!AC83</f>
        <v>0</v>
      </c>
      <c r="S23" s="9">
        <f>+'24-03-986 Ind. Proy'!AD83</f>
        <v>1033783180</v>
      </c>
      <c r="T23" s="9">
        <f>+'24-03-986 Ind. Proy'!AE83</f>
        <v>0</v>
      </c>
      <c r="U23" s="9">
        <f>+'24-03-986 Ind. Proy'!AF83</f>
        <v>0</v>
      </c>
      <c r="V23" s="9">
        <f>+'24-03-986 Ind. Proy'!AG83</f>
        <v>1033783180</v>
      </c>
      <c r="W23" s="9">
        <f>+'24-03-986 Ind. Proy'!AH83</f>
        <v>1033783180</v>
      </c>
      <c r="X23" s="9">
        <f>+'24-03-986 Ind. Proy'!AI83</f>
        <v>1</v>
      </c>
      <c r="Y23" s="9">
        <f>+'24-03-986 Ind. Proy'!AJ83</f>
        <v>0.36770466930503076</v>
      </c>
      <c r="Z23" s="459"/>
    </row>
    <row r="24" spans="1:26" ht="24.75" customHeight="1" x14ac:dyDescent="0.25">
      <c r="A24" s="45" t="s">
        <v>76</v>
      </c>
      <c r="B24" s="567">
        <f>+'24-03-986 Ind. Proy'!J87</f>
        <v>98858304</v>
      </c>
      <c r="C24" s="9">
        <f>+'24-03-986 Ind. Proy'!K87</f>
        <v>91918132</v>
      </c>
      <c r="D24" s="9">
        <f>+'24-03-986 Ind. Proy'!L87</f>
        <v>0</v>
      </c>
      <c r="E24" s="9">
        <f>+'24-03-986 Ind. Proy'!M87</f>
        <v>0</v>
      </c>
      <c r="F24" s="9">
        <f>+'24-03-986 Ind. Proy'!N87</f>
        <v>0</v>
      </c>
      <c r="G24" s="9">
        <f>+'24-03-986 Ind. Proy'!O87</f>
        <v>0</v>
      </c>
      <c r="H24" s="9">
        <f>+'24-03-986 Ind. Proy'!P87</f>
        <v>0</v>
      </c>
      <c r="I24" s="9">
        <f>+'24-03-986 Ind. Proy'!Q87</f>
        <v>0</v>
      </c>
      <c r="J24" s="9">
        <f>+'24-03-986 Ind. Proy'!U87</f>
        <v>10057488</v>
      </c>
      <c r="K24" s="9">
        <f>+'24-03-986 Ind. Proy'!S87</f>
        <v>2514372</v>
      </c>
      <c r="L24" s="9">
        <f>+'24-03-986 Ind. Proy'!T87</f>
        <v>5028744</v>
      </c>
      <c r="M24" s="9">
        <f>+'24-03-986 Ind. Proy'!U87</f>
        <v>10057488</v>
      </c>
      <c r="N24" s="9">
        <f>+'24-03-986 Ind. Proy'!Y87</f>
        <v>15411199</v>
      </c>
      <c r="O24" s="9">
        <f>+'24-03-986 Ind. Proy'!W87</f>
        <v>5060368</v>
      </c>
      <c r="P24" s="9">
        <f>+'24-03-986 Ind. Proy'!X87</f>
        <v>3771558</v>
      </c>
      <c r="Q24" s="9">
        <f>+'24-03-986 Ind. Proy'!Y87</f>
        <v>15411199</v>
      </c>
      <c r="R24" s="9">
        <f>+'24-03-986 Ind. Proy'!AC87</f>
        <v>15620518</v>
      </c>
      <c r="S24" s="9">
        <f>+'24-03-986 Ind. Proy'!AD87</f>
        <v>5424934</v>
      </c>
      <c r="T24" s="9">
        <f>+'24-03-986 Ind. Proy'!AE87</f>
        <v>2840998</v>
      </c>
      <c r="U24" s="9">
        <f>+'24-03-986 Ind. Proy'!AF87</f>
        <v>40807024</v>
      </c>
      <c r="V24" s="9">
        <f>+'24-03-986 Ind. Proy'!AG87</f>
        <v>49072956</v>
      </c>
      <c r="W24" s="9">
        <f>+'24-03-986 Ind. Proy'!AH87</f>
        <v>90162161</v>
      </c>
      <c r="X24" s="9">
        <f>+'24-03-986 Ind. Proy'!AI87</f>
        <v>0.91203426876512061</v>
      </c>
      <c r="Y24" s="9">
        <f>+'24-03-986 Ind. Proy'!AJ87</f>
        <v>3.2069633396755344E-2</v>
      </c>
      <c r="Z24" s="459"/>
    </row>
    <row r="25" spans="1:26" ht="30.6" customHeight="1" x14ac:dyDescent="0.25">
      <c r="A25" s="563" t="s">
        <v>2002</v>
      </c>
      <c r="B25" s="222">
        <f>+SUM(B8:B24)</f>
        <v>2822073000</v>
      </c>
      <c r="C25" s="222">
        <f>+SUM(C8:C24)</f>
        <v>2813205665</v>
      </c>
      <c r="D25" s="222">
        <f t="shared" ref="D25:Y25" si="0">+SUM(D8:D24)</f>
        <v>0</v>
      </c>
      <c r="E25" s="222">
        <f t="shared" si="0"/>
        <v>0</v>
      </c>
      <c r="F25" s="222">
        <f t="shared" si="0"/>
        <v>0</v>
      </c>
      <c r="G25" s="222">
        <f t="shared" si="0"/>
        <v>0</v>
      </c>
      <c r="H25" s="222">
        <f t="shared" si="0"/>
        <v>0</v>
      </c>
      <c r="I25" s="222">
        <f t="shared" si="0"/>
        <v>0</v>
      </c>
      <c r="J25" s="222">
        <f t="shared" si="0"/>
        <v>10078450</v>
      </c>
      <c r="K25" s="222">
        <f t="shared" si="0"/>
        <v>2514372</v>
      </c>
      <c r="L25" s="222">
        <f t="shared" si="0"/>
        <v>5049706</v>
      </c>
      <c r="M25" s="222">
        <f t="shared" si="0"/>
        <v>10078450</v>
      </c>
      <c r="N25" s="222">
        <f t="shared" si="0"/>
        <v>15451161</v>
      </c>
      <c r="O25" s="222">
        <f t="shared" si="0"/>
        <v>5060368</v>
      </c>
      <c r="P25" s="222">
        <f t="shared" si="0"/>
        <v>3792520</v>
      </c>
      <c r="Q25" s="222">
        <f t="shared" si="0"/>
        <v>15451161</v>
      </c>
      <c r="R25" s="222">
        <f t="shared" si="0"/>
        <v>15678480</v>
      </c>
      <c r="S25" s="222">
        <f t="shared" si="0"/>
        <v>1988860496</v>
      </c>
      <c r="T25" s="222">
        <f t="shared" si="0"/>
        <v>486860350</v>
      </c>
      <c r="U25" s="222">
        <f t="shared" si="0"/>
        <v>294520757</v>
      </c>
      <c r="V25" s="222">
        <f t="shared" si="0"/>
        <v>2770241603</v>
      </c>
      <c r="W25" s="222">
        <f t="shared" si="0"/>
        <v>2811449694</v>
      </c>
      <c r="X25" s="222">
        <f t="shared" si="0"/>
        <v>15.895560585259068</v>
      </c>
      <c r="Y25" s="222">
        <f t="shared" si="0"/>
        <v>2.416285364137214</v>
      </c>
      <c r="Z25" s="459"/>
    </row>
    <row r="26" spans="1:26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6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6" x14ac:dyDescent="0.25"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6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6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6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6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BB228"/>
  <sheetViews>
    <sheetView zoomScale="110" zoomScaleNormal="110" workbookViewId="0">
      <selection sqref="A1:AJ1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9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2" width="8.140625" style="12" hidden="1" customWidth="1" outlineLevel="1"/>
    <col min="23" max="23" width="7.7109375" style="12" hidden="1" customWidth="1" outlineLevel="1"/>
    <col min="24" max="24" width="12.14062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2.140625" style="12" customWidth="1" collapsed="1"/>
    <col min="30" max="32" width="13.7109375" style="12" customWidth="1" outlineLevel="1"/>
    <col min="33" max="34" width="13.7109375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54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54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54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54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54" ht="17.25" customHeight="1" x14ac:dyDescent="0.25">
      <c r="A5" s="578" t="s">
        <v>1868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54" s="63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  <c r="AK6" s="11"/>
      <c r="AL6" s="11"/>
      <c r="AM6" s="11"/>
      <c r="AN6" s="11"/>
      <c r="AO6" s="11"/>
      <c r="AP6" s="11"/>
      <c r="AQ6" s="11"/>
      <c r="AR6" s="11"/>
    </row>
    <row r="7" spans="1:54" s="63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54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628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54" ht="12.75" hidden="1" customHeight="1" outlineLevel="1" x14ac:dyDescent="0.25">
      <c r="A9" s="23">
        <v>1</v>
      </c>
      <c r="B9" s="23"/>
      <c r="C9" s="158"/>
      <c r="D9" s="98"/>
      <c r="E9" s="68"/>
      <c r="F9" s="68"/>
      <c r="G9" s="68"/>
      <c r="H9" s="98"/>
      <c r="I9" s="98"/>
      <c r="J9" s="664"/>
      <c r="K9" s="46"/>
      <c r="L9" s="68"/>
      <c r="M9" s="28"/>
      <c r="N9" s="28"/>
      <c r="O9" s="28"/>
      <c r="P9" s="68"/>
      <c r="Q9" s="68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" si="0">SUM(U9,Y9,AC9,AG9)</f>
        <v>0</v>
      </c>
      <c r="AI9" s="109">
        <f>IF(ISERROR(AH9/J9),0,AH9/J9)</f>
        <v>0</v>
      </c>
      <c r="AJ9" s="109">
        <f>IF(ISERROR(AH9/$AH$211),"-",AH9/$AH$211)</f>
        <v>0</v>
      </c>
      <c r="AK9" s="11"/>
      <c r="AL9" s="11"/>
      <c r="AM9" s="11"/>
      <c r="AN9" s="11"/>
      <c r="AO9" s="11"/>
      <c r="AP9" s="11"/>
      <c r="AQ9" s="11"/>
      <c r="AR9" s="11"/>
    </row>
    <row r="10" spans="1:54" s="233" customFormat="1" ht="12.75" customHeight="1" collapsed="1" x14ac:dyDescent="0.25">
      <c r="A10" s="574" t="s">
        <v>47</v>
      </c>
      <c r="B10" s="579"/>
      <c r="C10" s="575"/>
      <c r="D10" s="575"/>
      <c r="E10" s="575"/>
      <c r="F10" s="575"/>
      <c r="G10" s="575"/>
      <c r="H10" s="575"/>
      <c r="I10" s="576"/>
      <c r="J10" s="222">
        <f>SUM(J8)</f>
        <v>0</v>
      </c>
      <c r="K10" s="222">
        <f>SUM(K9:K9)</f>
        <v>0</v>
      </c>
      <c r="L10" s="528"/>
      <c r="M10" s="222">
        <f>SUM(M9:M9)</f>
        <v>0</v>
      </c>
      <c r="N10" s="222">
        <f>SUM(N9:N9)</f>
        <v>0</v>
      </c>
      <c r="O10" s="222">
        <f>SUM(O9:O9)</f>
        <v>0</v>
      </c>
      <c r="P10" s="223"/>
      <c r="Q10" s="538"/>
      <c r="R10" s="222">
        <f t="shared" ref="R10:AH10" si="1">SUM(R9:R9)</f>
        <v>0</v>
      </c>
      <c r="S10" s="222">
        <f t="shared" si="1"/>
        <v>0</v>
      </c>
      <c r="T10" s="222">
        <f t="shared" si="1"/>
        <v>0</v>
      </c>
      <c r="U10" s="222">
        <f t="shared" si="1"/>
        <v>0</v>
      </c>
      <c r="V10" s="222">
        <f t="shared" si="1"/>
        <v>0</v>
      </c>
      <c r="W10" s="222">
        <f t="shared" si="1"/>
        <v>0</v>
      </c>
      <c r="X10" s="222">
        <f t="shared" si="1"/>
        <v>0</v>
      </c>
      <c r="Y10" s="222">
        <f t="shared" si="1"/>
        <v>0</v>
      </c>
      <c r="Z10" s="222">
        <f t="shared" si="1"/>
        <v>0</v>
      </c>
      <c r="AA10" s="222">
        <f t="shared" si="1"/>
        <v>0</v>
      </c>
      <c r="AB10" s="222">
        <f t="shared" si="1"/>
        <v>0</v>
      </c>
      <c r="AC10" s="222">
        <f t="shared" si="1"/>
        <v>0</v>
      </c>
      <c r="AD10" s="222">
        <f t="shared" si="1"/>
        <v>0</v>
      </c>
      <c r="AE10" s="222">
        <f t="shared" si="1"/>
        <v>0</v>
      </c>
      <c r="AF10" s="222">
        <f t="shared" si="1"/>
        <v>0</v>
      </c>
      <c r="AG10" s="222">
        <f t="shared" si="1"/>
        <v>0</v>
      </c>
      <c r="AH10" s="222">
        <f t="shared" si="1"/>
        <v>0</v>
      </c>
      <c r="AI10" s="230">
        <f>IF(ISERROR(AH10/J10),0,AH10/J10)</f>
        <v>0</v>
      </c>
      <c r="AJ10" s="230">
        <f>IF(ISERROR(AH10/$AH$211),0,AH10/$AH$211)</f>
        <v>0</v>
      </c>
      <c r="AK10" s="11"/>
      <c r="AL10" s="11"/>
      <c r="AM10" s="11"/>
      <c r="AN10" s="11"/>
      <c r="AO10" s="11"/>
      <c r="AP10" s="11"/>
      <c r="AQ10" s="11"/>
      <c r="AR10" s="11"/>
      <c r="AS10" s="14"/>
      <c r="AT10" s="14"/>
      <c r="AU10" s="14"/>
      <c r="AV10" s="14"/>
      <c r="AW10" s="14"/>
      <c r="AX10" s="14"/>
      <c r="AY10" s="14"/>
      <c r="AZ10" s="14"/>
      <c r="BA10" s="14"/>
      <c r="BB10" s="14"/>
    </row>
    <row r="11" spans="1:54" ht="12.75" customHeight="1" x14ac:dyDescent="0.25">
      <c r="A11" s="620" t="s">
        <v>48</v>
      </c>
      <c r="B11" s="621"/>
      <c r="C11" s="621"/>
      <c r="D11" s="621"/>
      <c r="E11" s="622"/>
      <c r="F11" s="16"/>
      <c r="G11" s="5"/>
      <c r="H11" s="17"/>
      <c r="I11" s="17"/>
      <c r="J11" s="64"/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08"/>
      <c r="AJ11" s="108"/>
    </row>
    <row r="12" spans="1:54" ht="12.75" hidden="1" customHeight="1" outlineLevel="1" x14ac:dyDescent="0.25">
      <c r="A12" s="22">
        <v>1</v>
      </c>
      <c r="B12" s="23"/>
      <c r="C12" s="82"/>
      <c r="D12" s="98"/>
      <c r="E12" s="68"/>
      <c r="F12" s="68"/>
      <c r="G12" s="68"/>
      <c r="H12" s="98"/>
      <c r="I12" s="98"/>
      <c r="J12" s="64"/>
      <c r="K12" s="46"/>
      <c r="L12" s="68"/>
      <c r="M12" s="28"/>
      <c r="N12" s="28"/>
      <c r="O12" s="28"/>
      <c r="P12" s="68"/>
      <c r="Q12" s="68"/>
      <c r="R12" s="28"/>
      <c r="S12" s="28"/>
      <c r="T12" s="28"/>
      <c r="U12" s="29">
        <f>SUM(R12:T12)</f>
        <v>0</v>
      </c>
      <c r="V12" s="28"/>
      <c r="W12" s="28"/>
      <c r="X12" s="28"/>
      <c r="Y12" s="29">
        <f>SUM(V12:X12)</f>
        <v>0</v>
      </c>
      <c r="Z12" s="28"/>
      <c r="AA12" s="28"/>
      <c r="AB12" s="28"/>
      <c r="AC12" s="29">
        <f>SUM(Z12:AB12)</f>
        <v>0</v>
      </c>
      <c r="AD12" s="28"/>
      <c r="AE12" s="28"/>
      <c r="AF12" s="28"/>
      <c r="AG12" s="29">
        <f>SUM(AD12:AF12)</f>
        <v>0</v>
      </c>
      <c r="AH12" s="29">
        <f t="shared" ref="AH12:AH21" si="2">SUM(U12,Y12,AC12,AG12)</f>
        <v>0</v>
      </c>
      <c r="AI12" s="109">
        <f>IF(ISERROR(AH12/J12),0,AH12/J12)</f>
        <v>0</v>
      </c>
      <c r="AJ12" s="109">
        <f t="shared" ref="AJ12:AJ21" si="3">IF(ISERROR(AH12/$AH$211),"-",AH12/$AH$211)</f>
        <v>0</v>
      </c>
      <c r="AK12" s="11"/>
      <c r="AL12" s="11"/>
      <c r="AM12" s="11"/>
      <c r="AN12" s="11"/>
      <c r="AO12" s="11"/>
      <c r="AP12" s="11"/>
      <c r="AQ12" s="11"/>
      <c r="AR12" s="11"/>
    </row>
    <row r="13" spans="1:54" ht="12.75" hidden="1" customHeight="1" outlineLevel="1" x14ac:dyDescent="0.25">
      <c r="A13" s="22">
        <v>2</v>
      </c>
      <c r="B13" s="23"/>
      <c r="C13" s="54"/>
      <c r="D13" s="99"/>
      <c r="E13" s="71"/>
      <c r="F13" s="71"/>
      <c r="G13" s="71"/>
      <c r="H13" s="99"/>
      <c r="I13" s="99"/>
      <c r="J13" s="64"/>
      <c r="K13" s="70"/>
      <c r="L13" s="71"/>
      <c r="M13" s="28"/>
      <c r="N13" s="28"/>
      <c r="O13" s="28"/>
      <c r="P13" s="71"/>
      <c r="Q13" s="71"/>
      <c r="R13" s="28"/>
      <c r="S13" s="28"/>
      <c r="T13" s="28"/>
      <c r="U13" s="29">
        <f t="shared" ref="U13:U21" si="4">SUM(R13:T13)</f>
        <v>0</v>
      </c>
      <c r="V13" s="28"/>
      <c r="W13" s="28"/>
      <c r="X13" s="28"/>
      <c r="Y13" s="29">
        <f t="shared" ref="Y13:Y21" si="5">SUM(V13:X13)</f>
        <v>0</v>
      </c>
      <c r="Z13" s="28"/>
      <c r="AA13" s="28"/>
      <c r="AB13" s="28"/>
      <c r="AC13" s="29">
        <f t="shared" ref="AC13:AC21" si="6">SUM(Z13:AB13)</f>
        <v>0</v>
      </c>
      <c r="AD13" s="28"/>
      <c r="AE13" s="28"/>
      <c r="AF13" s="28"/>
      <c r="AG13" s="29">
        <f t="shared" ref="AG13:AG21" si="7">SUM(AD13:AF13)</f>
        <v>0</v>
      </c>
      <c r="AH13" s="29">
        <f t="shared" si="2"/>
        <v>0</v>
      </c>
      <c r="AI13" s="109">
        <f t="shared" ref="AI13:AI21" si="8">IF(ISERROR(AH13/J13),0,AH13/J13)</f>
        <v>0</v>
      </c>
      <c r="AJ13" s="109">
        <f t="shared" si="3"/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54" ht="12.75" hidden="1" customHeight="1" outlineLevel="1" x14ac:dyDescent="0.25">
      <c r="A14" s="22">
        <v>3</v>
      </c>
      <c r="B14" s="23"/>
      <c r="C14" s="54"/>
      <c r="D14" s="99"/>
      <c r="E14" s="71"/>
      <c r="F14" s="71"/>
      <c r="G14" s="71"/>
      <c r="H14" s="99"/>
      <c r="I14" s="99"/>
      <c r="J14" s="64"/>
      <c r="K14" s="70"/>
      <c r="L14" s="71"/>
      <c r="M14" s="28"/>
      <c r="N14" s="28"/>
      <c r="O14" s="28"/>
      <c r="P14" s="71"/>
      <c r="Q14" s="71"/>
      <c r="R14" s="28"/>
      <c r="S14" s="28"/>
      <c r="T14" s="28"/>
      <c r="U14" s="29">
        <f t="shared" si="4"/>
        <v>0</v>
      </c>
      <c r="V14" s="28"/>
      <c r="W14" s="28"/>
      <c r="X14" s="28"/>
      <c r="Y14" s="29">
        <f t="shared" si="5"/>
        <v>0</v>
      </c>
      <c r="Z14" s="28"/>
      <c r="AA14" s="28"/>
      <c r="AB14" s="28"/>
      <c r="AC14" s="29">
        <f t="shared" si="6"/>
        <v>0</v>
      </c>
      <c r="AD14" s="28"/>
      <c r="AE14" s="28"/>
      <c r="AF14" s="28"/>
      <c r="AG14" s="29">
        <f t="shared" si="7"/>
        <v>0</v>
      </c>
      <c r="AH14" s="29">
        <f t="shared" si="2"/>
        <v>0</v>
      </c>
      <c r="AI14" s="109">
        <f t="shared" si="8"/>
        <v>0</v>
      </c>
      <c r="AJ14" s="109">
        <f t="shared" si="3"/>
        <v>0</v>
      </c>
    </row>
    <row r="15" spans="1:54" ht="12.75" hidden="1" customHeight="1" outlineLevel="1" x14ac:dyDescent="0.25">
      <c r="A15" s="22">
        <v>4</v>
      </c>
      <c r="B15" s="23"/>
      <c r="C15" s="54"/>
      <c r="D15" s="99"/>
      <c r="E15" s="71"/>
      <c r="F15" s="71"/>
      <c r="G15" s="71"/>
      <c r="H15" s="99"/>
      <c r="I15" s="99"/>
      <c r="J15" s="64"/>
      <c r="K15" s="70"/>
      <c r="L15" s="71"/>
      <c r="M15" s="28"/>
      <c r="N15" s="28"/>
      <c r="O15" s="28"/>
      <c r="P15" s="71"/>
      <c r="Q15" s="71"/>
      <c r="R15" s="28"/>
      <c r="S15" s="28"/>
      <c r="T15" s="28"/>
      <c r="U15" s="29">
        <f t="shared" si="4"/>
        <v>0</v>
      </c>
      <c r="V15" s="28"/>
      <c r="W15" s="28"/>
      <c r="X15" s="28"/>
      <c r="Y15" s="29">
        <f t="shared" si="5"/>
        <v>0</v>
      </c>
      <c r="Z15" s="28"/>
      <c r="AA15" s="28"/>
      <c r="AB15" s="28"/>
      <c r="AC15" s="29">
        <f t="shared" si="6"/>
        <v>0</v>
      </c>
      <c r="AD15" s="28"/>
      <c r="AE15" s="28"/>
      <c r="AF15" s="28"/>
      <c r="AG15" s="29">
        <f t="shared" si="7"/>
        <v>0</v>
      </c>
      <c r="AH15" s="29">
        <f t="shared" si="2"/>
        <v>0</v>
      </c>
      <c r="AI15" s="109">
        <f t="shared" si="8"/>
        <v>0</v>
      </c>
      <c r="AJ15" s="109">
        <f t="shared" si="3"/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54" ht="12.75" hidden="1" customHeight="1" outlineLevel="1" x14ac:dyDescent="0.25">
      <c r="A16" s="22">
        <v>5</v>
      </c>
      <c r="B16" s="23"/>
      <c r="C16" s="54"/>
      <c r="D16" s="99"/>
      <c r="E16" s="71"/>
      <c r="F16" s="71"/>
      <c r="G16" s="71"/>
      <c r="H16" s="99"/>
      <c r="I16" s="99"/>
      <c r="J16" s="64"/>
      <c r="K16" s="70"/>
      <c r="L16" s="71"/>
      <c r="M16" s="28"/>
      <c r="N16" s="28"/>
      <c r="O16" s="28"/>
      <c r="P16" s="71"/>
      <c r="Q16" s="71"/>
      <c r="R16" s="28"/>
      <c r="S16" s="28"/>
      <c r="T16" s="28"/>
      <c r="U16" s="29">
        <f t="shared" si="4"/>
        <v>0</v>
      </c>
      <c r="V16" s="28"/>
      <c r="W16" s="28"/>
      <c r="X16" s="28"/>
      <c r="Y16" s="29">
        <f t="shared" si="5"/>
        <v>0</v>
      </c>
      <c r="Z16" s="28"/>
      <c r="AA16" s="28"/>
      <c r="AB16" s="28"/>
      <c r="AC16" s="29">
        <f t="shared" si="6"/>
        <v>0</v>
      </c>
      <c r="AD16" s="28"/>
      <c r="AE16" s="28"/>
      <c r="AF16" s="28"/>
      <c r="AG16" s="29">
        <f t="shared" si="7"/>
        <v>0</v>
      </c>
      <c r="AH16" s="29">
        <f t="shared" si="2"/>
        <v>0</v>
      </c>
      <c r="AI16" s="109">
        <f t="shared" si="8"/>
        <v>0</v>
      </c>
      <c r="AJ16" s="109">
        <f t="shared" si="3"/>
        <v>0</v>
      </c>
      <c r="AK16" s="11"/>
      <c r="AL16" s="11"/>
      <c r="AM16" s="11"/>
      <c r="AN16" s="11"/>
      <c r="AO16" s="11"/>
      <c r="AP16" s="11"/>
      <c r="AQ16" s="11"/>
      <c r="AR16" s="11"/>
    </row>
    <row r="17" spans="1:54" ht="12.75" hidden="1" customHeight="1" outlineLevel="1" x14ac:dyDescent="0.25">
      <c r="A17" s="22">
        <v>6</v>
      </c>
      <c r="B17" s="23"/>
      <c r="C17" s="54"/>
      <c r="D17" s="99"/>
      <c r="E17" s="71"/>
      <c r="F17" s="71"/>
      <c r="G17" s="71"/>
      <c r="H17" s="99"/>
      <c r="I17" s="99"/>
      <c r="J17" s="64"/>
      <c r="K17" s="70"/>
      <c r="L17" s="71"/>
      <c r="M17" s="28"/>
      <c r="N17" s="28"/>
      <c r="O17" s="28"/>
      <c r="P17" s="71"/>
      <c r="Q17" s="71"/>
      <c r="R17" s="28"/>
      <c r="S17" s="28"/>
      <c r="T17" s="28"/>
      <c r="U17" s="29">
        <f t="shared" si="4"/>
        <v>0</v>
      </c>
      <c r="V17" s="28"/>
      <c r="W17" s="28"/>
      <c r="X17" s="28"/>
      <c r="Y17" s="29">
        <f t="shared" si="5"/>
        <v>0</v>
      </c>
      <c r="Z17" s="28"/>
      <c r="AA17" s="28"/>
      <c r="AB17" s="28"/>
      <c r="AC17" s="29">
        <f t="shared" si="6"/>
        <v>0</v>
      </c>
      <c r="AD17" s="28"/>
      <c r="AE17" s="28"/>
      <c r="AF17" s="28"/>
      <c r="AG17" s="29">
        <f t="shared" si="7"/>
        <v>0</v>
      </c>
      <c r="AH17" s="29">
        <f t="shared" si="2"/>
        <v>0</v>
      </c>
      <c r="AI17" s="109">
        <f t="shared" si="8"/>
        <v>0</v>
      </c>
      <c r="AJ17" s="109">
        <f t="shared" si="3"/>
        <v>0</v>
      </c>
    </row>
    <row r="18" spans="1:54" ht="12.75" hidden="1" customHeight="1" outlineLevel="1" x14ac:dyDescent="0.25">
      <c r="A18" s="22">
        <v>7</v>
      </c>
      <c r="B18" s="23"/>
      <c r="C18" s="54"/>
      <c r="D18" s="99"/>
      <c r="E18" s="71"/>
      <c r="F18" s="71"/>
      <c r="G18" s="71"/>
      <c r="H18" s="99"/>
      <c r="I18" s="99"/>
      <c r="J18" s="64"/>
      <c r="K18" s="70"/>
      <c r="L18" s="71"/>
      <c r="M18" s="28"/>
      <c r="N18" s="28"/>
      <c r="O18" s="28"/>
      <c r="P18" s="71"/>
      <c r="Q18" s="71"/>
      <c r="R18" s="28"/>
      <c r="S18" s="28"/>
      <c r="T18" s="28"/>
      <c r="U18" s="29">
        <f t="shared" si="4"/>
        <v>0</v>
      </c>
      <c r="V18" s="28"/>
      <c r="W18" s="28"/>
      <c r="X18" s="28"/>
      <c r="Y18" s="29">
        <f t="shared" si="5"/>
        <v>0</v>
      </c>
      <c r="Z18" s="28"/>
      <c r="AA18" s="28"/>
      <c r="AB18" s="28"/>
      <c r="AC18" s="29">
        <f t="shared" si="6"/>
        <v>0</v>
      </c>
      <c r="AD18" s="28"/>
      <c r="AE18" s="28"/>
      <c r="AF18" s="28"/>
      <c r="AG18" s="29">
        <f t="shared" si="7"/>
        <v>0</v>
      </c>
      <c r="AH18" s="29">
        <f t="shared" si="2"/>
        <v>0</v>
      </c>
      <c r="AI18" s="109">
        <f t="shared" si="8"/>
        <v>0</v>
      </c>
      <c r="AJ18" s="109">
        <f t="shared" si="3"/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54" ht="12.75" hidden="1" customHeight="1" outlineLevel="1" x14ac:dyDescent="0.25">
      <c r="A19" s="22">
        <v>8</v>
      </c>
      <c r="B19" s="23"/>
      <c r="C19" s="54"/>
      <c r="D19" s="99"/>
      <c r="E19" s="71"/>
      <c r="F19" s="71"/>
      <c r="G19" s="71"/>
      <c r="H19" s="99"/>
      <c r="I19" s="99"/>
      <c r="J19" s="64"/>
      <c r="K19" s="70"/>
      <c r="L19" s="71"/>
      <c r="M19" s="28"/>
      <c r="N19" s="28"/>
      <c r="O19" s="28"/>
      <c r="P19" s="71"/>
      <c r="Q19" s="71"/>
      <c r="R19" s="28"/>
      <c r="S19" s="28"/>
      <c r="T19" s="28"/>
      <c r="U19" s="29">
        <f t="shared" si="4"/>
        <v>0</v>
      </c>
      <c r="V19" s="28"/>
      <c r="W19" s="28"/>
      <c r="X19" s="28"/>
      <c r="Y19" s="29">
        <f t="shared" si="5"/>
        <v>0</v>
      </c>
      <c r="Z19" s="28"/>
      <c r="AA19" s="28"/>
      <c r="AB19" s="28"/>
      <c r="AC19" s="29">
        <f t="shared" si="6"/>
        <v>0</v>
      </c>
      <c r="AD19" s="28"/>
      <c r="AE19" s="28"/>
      <c r="AF19" s="28"/>
      <c r="AG19" s="29">
        <f t="shared" si="7"/>
        <v>0</v>
      </c>
      <c r="AH19" s="29">
        <f t="shared" si="2"/>
        <v>0</v>
      </c>
      <c r="AI19" s="109">
        <f t="shared" si="8"/>
        <v>0</v>
      </c>
      <c r="AJ19" s="109">
        <f t="shared" si="3"/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54" ht="12.75" hidden="1" customHeight="1" outlineLevel="1" x14ac:dyDescent="0.25">
      <c r="A20" s="22">
        <v>9</v>
      </c>
      <c r="B20" s="23"/>
      <c r="C20" s="54"/>
      <c r="D20" s="99"/>
      <c r="E20" s="71"/>
      <c r="F20" s="71"/>
      <c r="G20" s="71"/>
      <c r="H20" s="99"/>
      <c r="I20" s="99"/>
      <c r="J20" s="64"/>
      <c r="K20" s="70"/>
      <c r="L20" s="71"/>
      <c r="M20" s="28"/>
      <c r="N20" s="28"/>
      <c r="O20" s="28"/>
      <c r="P20" s="71"/>
      <c r="Q20" s="71"/>
      <c r="R20" s="28"/>
      <c r="S20" s="28"/>
      <c r="T20" s="28"/>
      <c r="U20" s="29">
        <f t="shared" si="4"/>
        <v>0</v>
      </c>
      <c r="V20" s="28"/>
      <c r="W20" s="28"/>
      <c r="X20" s="28"/>
      <c r="Y20" s="29">
        <f t="shared" si="5"/>
        <v>0</v>
      </c>
      <c r="Z20" s="28"/>
      <c r="AA20" s="28"/>
      <c r="AB20" s="28"/>
      <c r="AC20" s="29">
        <f t="shared" si="6"/>
        <v>0</v>
      </c>
      <c r="AD20" s="28"/>
      <c r="AE20" s="28"/>
      <c r="AF20" s="28"/>
      <c r="AG20" s="29">
        <f t="shared" si="7"/>
        <v>0</v>
      </c>
      <c r="AH20" s="29">
        <f t="shared" si="2"/>
        <v>0</v>
      </c>
      <c r="AI20" s="109">
        <f t="shared" si="8"/>
        <v>0</v>
      </c>
      <c r="AJ20" s="109">
        <f t="shared" si="3"/>
        <v>0</v>
      </c>
    </row>
    <row r="21" spans="1:54" ht="12.75" hidden="1" customHeight="1" outlineLevel="1" x14ac:dyDescent="0.25">
      <c r="A21" s="22">
        <v>10</v>
      </c>
      <c r="B21" s="23"/>
      <c r="C21" s="54"/>
      <c r="D21" s="99"/>
      <c r="E21" s="71"/>
      <c r="F21" s="71"/>
      <c r="G21" s="71"/>
      <c r="H21" s="99"/>
      <c r="I21" s="99"/>
      <c r="J21" s="64"/>
      <c r="K21" s="100"/>
      <c r="L21" s="71"/>
      <c r="M21" s="28"/>
      <c r="N21" s="28"/>
      <c r="O21" s="28"/>
      <c r="P21" s="71"/>
      <c r="Q21" s="71"/>
      <c r="R21" s="28"/>
      <c r="S21" s="28"/>
      <c r="T21" s="28"/>
      <c r="U21" s="29">
        <f t="shared" si="4"/>
        <v>0</v>
      </c>
      <c r="V21" s="28"/>
      <c r="W21" s="28"/>
      <c r="X21" s="28"/>
      <c r="Y21" s="29">
        <f t="shared" si="5"/>
        <v>0</v>
      </c>
      <c r="Z21" s="28"/>
      <c r="AA21" s="28"/>
      <c r="AB21" s="28"/>
      <c r="AC21" s="29">
        <f t="shared" si="6"/>
        <v>0</v>
      </c>
      <c r="AD21" s="28"/>
      <c r="AE21" s="28"/>
      <c r="AF21" s="28"/>
      <c r="AG21" s="29">
        <f t="shared" si="7"/>
        <v>0</v>
      </c>
      <c r="AH21" s="29">
        <f t="shared" si="2"/>
        <v>0</v>
      </c>
      <c r="AI21" s="109">
        <f t="shared" si="8"/>
        <v>0</v>
      </c>
      <c r="AJ21" s="109">
        <f t="shared" si="3"/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54" s="233" customFormat="1" ht="12.75" customHeight="1" collapsed="1" x14ac:dyDescent="0.25">
      <c r="A22" s="574" t="s">
        <v>49</v>
      </c>
      <c r="B22" s="579"/>
      <c r="C22" s="575"/>
      <c r="D22" s="575"/>
      <c r="E22" s="575"/>
      <c r="F22" s="575"/>
      <c r="G22" s="575"/>
      <c r="H22" s="575"/>
      <c r="I22" s="576"/>
      <c r="J22" s="222">
        <f>SUM(J12:J21)</f>
        <v>0</v>
      </c>
      <c r="K22" s="222">
        <f>SUM(K12:K21)</f>
        <v>0</v>
      </c>
      <c r="L22" s="528"/>
      <c r="M22" s="222">
        <f>SUM(M12:M21)</f>
        <v>0</v>
      </c>
      <c r="N22" s="222">
        <f>SUM(N12:N21)</f>
        <v>0</v>
      </c>
      <c r="O22" s="222">
        <f>SUM(O12:O21)</f>
        <v>0</v>
      </c>
      <c r="P22" s="223"/>
      <c r="Q22" s="538"/>
      <c r="R22" s="222">
        <f t="shared" ref="R22:AH22" si="9">SUM(R12:R21)</f>
        <v>0</v>
      </c>
      <c r="S22" s="222">
        <f t="shared" si="9"/>
        <v>0</v>
      </c>
      <c r="T22" s="222">
        <f t="shared" si="9"/>
        <v>0</v>
      </c>
      <c r="U22" s="222">
        <f t="shared" si="9"/>
        <v>0</v>
      </c>
      <c r="V22" s="222">
        <f t="shared" si="9"/>
        <v>0</v>
      </c>
      <c r="W22" s="222">
        <f t="shared" si="9"/>
        <v>0</v>
      </c>
      <c r="X22" s="222">
        <f t="shared" si="9"/>
        <v>0</v>
      </c>
      <c r="Y22" s="222">
        <f t="shared" si="9"/>
        <v>0</v>
      </c>
      <c r="Z22" s="222">
        <f t="shared" si="9"/>
        <v>0</v>
      </c>
      <c r="AA22" s="222">
        <f t="shared" si="9"/>
        <v>0</v>
      </c>
      <c r="AB22" s="222">
        <f t="shared" si="9"/>
        <v>0</v>
      </c>
      <c r="AC22" s="222">
        <f t="shared" si="9"/>
        <v>0</v>
      </c>
      <c r="AD22" s="222">
        <f t="shared" si="9"/>
        <v>0</v>
      </c>
      <c r="AE22" s="222">
        <f t="shared" si="9"/>
        <v>0</v>
      </c>
      <c r="AF22" s="222">
        <f t="shared" si="9"/>
        <v>0</v>
      </c>
      <c r="AG22" s="222">
        <f t="shared" si="9"/>
        <v>0</v>
      </c>
      <c r="AH22" s="222">
        <f t="shared" si="9"/>
        <v>0</v>
      </c>
      <c r="AI22" s="230">
        <f>IF(ISERROR(AH22/J22),0,AH22/J22)</f>
        <v>0</v>
      </c>
      <c r="AJ22" s="230">
        <f>IF(ISERROR(AH22/$AH$211),0,AH22/$AH$211)</f>
        <v>0</v>
      </c>
      <c r="AK22" s="11"/>
      <c r="AL22" s="11"/>
      <c r="AM22" s="11"/>
      <c r="AN22" s="11"/>
      <c r="AO22" s="11"/>
      <c r="AP22" s="11"/>
      <c r="AQ22" s="11"/>
      <c r="AR22" s="11"/>
      <c r="AS22" s="14"/>
      <c r="AT22" s="14"/>
      <c r="AU22" s="14"/>
      <c r="AV22" s="14"/>
      <c r="AW22" s="14"/>
      <c r="AX22" s="14"/>
      <c r="AY22" s="14"/>
      <c r="AZ22" s="14"/>
      <c r="BA22" s="14"/>
      <c r="BB22" s="14"/>
    </row>
    <row r="23" spans="1:54" ht="12.75" customHeight="1" x14ac:dyDescent="0.25">
      <c r="A23" s="620" t="s">
        <v>50</v>
      </c>
      <c r="B23" s="621"/>
      <c r="C23" s="621"/>
      <c r="D23" s="621"/>
      <c r="E23" s="622"/>
      <c r="F23" s="16"/>
      <c r="G23" s="5"/>
      <c r="H23" s="17"/>
      <c r="I23" s="17"/>
      <c r="J23" s="628">
        <v>5304742</v>
      </c>
      <c r="K23" s="7"/>
      <c r="L23" s="18"/>
      <c r="M23" s="19"/>
      <c r="N23" s="19"/>
      <c r="O23" s="19"/>
      <c r="P23" s="5"/>
      <c r="Q23" s="20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108"/>
      <c r="AJ23" s="108"/>
    </row>
    <row r="24" spans="1:54" ht="24.75" customHeight="1" outlineLevel="1" x14ac:dyDescent="0.25">
      <c r="A24" s="23">
        <v>1</v>
      </c>
      <c r="B24" s="23"/>
      <c r="C24" s="176" t="s">
        <v>1869</v>
      </c>
      <c r="D24" s="69">
        <v>44917</v>
      </c>
      <c r="E24" s="68" t="s">
        <v>1870</v>
      </c>
      <c r="F24" s="68" t="s">
        <v>1871</v>
      </c>
      <c r="G24" s="47" t="s">
        <v>1872</v>
      </c>
      <c r="H24" s="98"/>
      <c r="I24" s="98"/>
      <c r="J24" s="629"/>
      <c r="K24" s="46">
        <v>5304742</v>
      </c>
      <c r="L24" s="68"/>
      <c r="M24" s="28"/>
      <c r="N24" s="28"/>
      <c r="O24" s="28"/>
      <c r="P24" s="68"/>
      <c r="Q24" s="68"/>
      <c r="R24" s="28"/>
      <c r="S24" s="28"/>
      <c r="T24" s="28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/>
      <c r="AC24" s="29">
        <f>SUM(Z24:AB24)</f>
        <v>0</v>
      </c>
      <c r="AD24" s="28"/>
      <c r="AE24" s="28"/>
      <c r="AF24" s="46">
        <v>5304742</v>
      </c>
      <c r="AG24" s="29">
        <f>SUM(AD24:AF24)</f>
        <v>5304742</v>
      </c>
      <c r="AH24" s="29">
        <f t="shared" ref="AH24" si="10">SUM(U24,Y24,AC24,AG24)</f>
        <v>5304742</v>
      </c>
      <c r="AI24" s="109">
        <f>IF(ISERROR(AH24/J23),0,AH24/J23)</f>
        <v>1</v>
      </c>
      <c r="AJ24" s="109">
        <f>IF(ISERROR(AH24/$AH$211),"-",AH24/$AH$211)</f>
        <v>1.1588977620523735E-2</v>
      </c>
      <c r="AK24" s="11"/>
      <c r="AL24" s="11"/>
      <c r="AM24" s="11"/>
      <c r="AN24" s="11"/>
      <c r="AO24" s="11"/>
      <c r="AP24" s="11"/>
      <c r="AQ24" s="11"/>
      <c r="AR24" s="11"/>
    </row>
    <row r="25" spans="1:54" s="233" customFormat="1" ht="12.75" customHeight="1" x14ac:dyDescent="0.25">
      <c r="A25" s="574" t="s">
        <v>51</v>
      </c>
      <c r="B25" s="579"/>
      <c r="C25" s="575"/>
      <c r="D25" s="575"/>
      <c r="E25" s="575"/>
      <c r="F25" s="575"/>
      <c r="G25" s="575"/>
      <c r="H25" s="575"/>
      <c r="I25" s="576"/>
      <c r="J25" s="222">
        <f>+J23</f>
        <v>5304742</v>
      </c>
      <c r="K25" s="222">
        <f>SUM(K24:K24)</f>
        <v>5304742</v>
      </c>
      <c r="L25" s="528"/>
      <c r="M25" s="222">
        <f>SUM(M24:M24)</f>
        <v>0</v>
      </c>
      <c r="N25" s="222">
        <f>SUM(N24:N24)</f>
        <v>0</v>
      </c>
      <c r="O25" s="222">
        <f>SUM(O24:O24)</f>
        <v>0</v>
      </c>
      <c r="P25" s="223"/>
      <c r="Q25" s="538"/>
      <c r="R25" s="222">
        <f t="shared" ref="R25:AH25" si="11">SUM(R24:R24)</f>
        <v>0</v>
      </c>
      <c r="S25" s="222">
        <f t="shared" si="11"/>
        <v>0</v>
      </c>
      <c r="T25" s="222">
        <f t="shared" si="11"/>
        <v>0</v>
      </c>
      <c r="U25" s="222">
        <f t="shared" si="11"/>
        <v>0</v>
      </c>
      <c r="V25" s="222">
        <f t="shared" si="11"/>
        <v>0</v>
      </c>
      <c r="W25" s="222">
        <f t="shared" si="11"/>
        <v>0</v>
      </c>
      <c r="X25" s="222">
        <f t="shared" si="11"/>
        <v>0</v>
      </c>
      <c r="Y25" s="222">
        <f t="shared" si="11"/>
        <v>0</v>
      </c>
      <c r="Z25" s="222">
        <f t="shared" si="11"/>
        <v>0</v>
      </c>
      <c r="AA25" s="222">
        <f t="shared" si="11"/>
        <v>0</v>
      </c>
      <c r="AB25" s="222">
        <f t="shared" si="11"/>
        <v>0</v>
      </c>
      <c r="AC25" s="222">
        <f t="shared" si="11"/>
        <v>0</v>
      </c>
      <c r="AD25" s="222">
        <f t="shared" si="11"/>
        <v>0</v>
      </c>
      <c r="AE25" s="222">
        <f t="shared" si="11"/>
        <v>0</v>
      </c>
      <c r="AF25" s="222">
        <f t="shared" si="11"/>
        <v>5304742</v>
      </c>
      <c r="AG25" s="222">
        <f t="shared" si="11"/>
        <v>5304742</v>
      </c>
      <c r="AH25" s="222">
        <f t="shared" si="11"/>
        <v>5304742</v>
      </c>
      <c r="AI25" s="230">
        <f>IF(ISERROR(AH25/J25),0,AH25/J25)</f>
        <v>1</v>
      </c>
      <c r="AJ25" s="230">
        <f>IF(ISERROR(AH25/$AH$211),0,AH25/$AH$211)</f>
        <v>1.1588977620523735E-2</v>
      </c>
      <c r="AK25" s="11"/>
      <c r="AL25" s="11"/>
      <c r="AM25" s="11"/>
      <c r="AN25" s="11"/>
      <c r="AO25" s="11"/>
      <c r="AP25" s="11"/>
      <c r="AQ25" s="11"/>
      <c r="AR25" s="11"/>
      <c r="AS25" s="14"/>
      <c r="AT25" s="14"/>
      <c r="AU25" s="14"/>
      <c r="AV25" s="14"/>
      <c r="AW25" s="14"/>
      <c r="AX25" s="14"/>
      <c r="AY25" s="14"/>
      <c r="AZ25" s="14"/>
      <c r="BA25" s="14"/>
      <c r="BB25" s="14"/>
    </row>
    <row r="26" spans="1:54" ht="12.75" customHeight="1" x14ac:dyDescent="0.25">
      <c r="A26" s="620" t="s">
        <v>52</v>
      </c>
      <c r="B26" s="621"/>
      <c r="C26" s="621"/>
      <c r="D26" s="621"/>
      <c r="E26" s="622"/>
      <c r="F26" s="16"/>
      <c r="G26" s="5"/>
      <c r="H26" s="17"/>
      <c r="I26" s="17"/>
      <c r="J26" s="628">
        <v>28291960</v>
      </c>
      <c r="K26" s="7"/>
      <c r="L26" s="18"/>
      <c r="M26" s="19"/>
      <c r="N26" s="19"/>
      <c r="O26" s="19"/>
      <c r="P26" s="5"/>
      <c r="Q26" s="20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108"/>
      <c r="AJ26" s="108"/>
    </row>
    <row r="27" spans="1:54" ht="24.75" customHeight="1" outlineLevel="1" x14ac:dyDescent="0.25">
      <c r="A27" s="23">
        <v>1</v>
      </c>
      <c r="B27" s="23"/>
      <c r="C27" s="176" t="s">
        <v>1873</v>
      </c>
      <c r="D27" s="69">
        <v>44921</v>
      </c>
      <c r="E27" s="68" t="s">
        <v>180</v>
      </c>
      <c r="F27" s="68" t="s">
        <v>1871</v>
      </c>
      <c r="G27" s="47" t="s">
        <v>1872</v>
      </c>
      <c r="H27" s="98"/>
      <c r="I27" s="98"/>
      <c r="J27" s="629"/>
      <c r="K27" s="46">
        <v>3536495</v>
      </c>
      <c r="L27" s="68"/>
      <c r="M27" s="28"/>
      <c r="N27" s="28"/>
      <c r="O27" s="28"/>
      <c r="P27" s="68"/>
      <c r="Q27" s="68"/>
      <c r="R27" s="28"/>
      <c r="S27" s="28"/>
      <c r="T27" s="28"/>
      <c r="U27" s="29">
        <f>SUM(R27:T27)</f>
        <v>0</v>
      </c>
      <c r="V27" s="28"/>
      <c r="W27" s="28"/>
      <c r="X27" s="28"/>
      <c r="Y27" s="29">
        <f>SUM(V27:X27)</f>
        <v>0</v>
      </c>
      <c r="Z27" s="28"/>
      <c r="AA27" s="28"/>
      <c r="AB27" s="28"/>
      <c r="AC27" s="29">
        <f>SUM(Z27:AB27)</f>
        <v>0</v>
      </c>
      <c r="AD27" s="28"/>
      <c r="AE27" s="28"/>
      <c r="AF27" s="46">
        <v>3536495</v>
      </c>
      <c r="AG27" s="29">
        <f>SUM(AD27:AF27)</f>
        <v>3536495</v>
      </c>
      <c r="AH27" s="29">
        <f t="shared" ref="AH27" si="12">SUM(U27,Y27,AC27,AG27)</f>
        <v>3536495</v>
      </c>
      <c r="AI27" s="109">
        <f>IF(ISERROR(AH27/$J$26),0,AH27/$J$26)</f>
        <v>0.125</v>
      </c>
      <c r="AJ27" s="109">
        <f>IF(ISERROR(AH27/$AH$211),"-",AH27/$AH$211)</f>
        <v>7.7259858085641283E-3</v>
      </c>
      <c r="AK27" s="11"/>
      <c r="AL27" s="11"/>
      <c r="AM27" s="11"/>
      <c r="AN27" s="11"/>
      <c r="AO27" s="11"/>
      <c r="AP27" s="11"/>
      <c r="AQ27" s="11"/>
      <c r="AR27" s="11"/>
    </row>
    <row r="28" spans="1:54" ht="24.75" customHeight="1" outlineLevel="1" x14ac:dyDescent="0.25">
      <c r="A28" s="23">
        <v>2</v>
      </c>
      <c r="B28" s="23"/>
      <c r="C28" s="176" t="s">
        <v>1874</v>
      </c>
      <c r="D28" s="69">
        <v>44921</v>
      </c>
      <c r="E28" s="68" t="s">
        <v>194</v>
      </c>
      <c r="F28" s="68" t="s">
        <v>1871</v>
      </c>
      <c r="G28" s="47" t="s">
        <v>1872</v>
      </c>
      <c r="H28" s="98"/>
      <c r="I28" s="98"/>
      <c r="J28" s="629"/>
      <c r="K28" s="46">
        <v>3536495</v>
      </c>
      <c r="L28" s="68"/>
      <c r="M28" s="28"/>
      <c r="N28" s="28"/>
      <c r="O28" s="28"/>
      <c r="P28" s="68"/>
      <c r="Q28" s="68"/>
      <c r="R28" s="28"/>
      <c r="S28" s="28"/>
      <c r="T28" s="28"/>
      <c r="U28" s="29">
        <f t="shared" ref="U28:U32" si="13">SUM(R28:T28)</f>
        <v>0</v>
      </c>
      <c r="V28" s="28"/>
      <c r="W28" s="28"/>
      <c r="X28" s="28"/>
      <c r="Y28" s="29">
        <f t="shared" ref="Y28:Y31" si="14">SUM(V28:X28)</f>
        <v>0</v>
      </c>
      <c r="Z28" s="28"/>
      <c r="AA28" s="28"/>
      <c r="AB28" s="28"/>
      <c r="AC28" s="29">
        <f t="shared" ref="AC28:AC32" si="15">SUM(Z28:AB28)</f>
        <v>0</v>
      </c>
      <c r="AD28" s="28"/>
      <c r="AE28" s="28"/>
      <c r="AF28" s="46">
        <v>3536495</v>
      </c>
      <c r="AG28" s="29">
        <f t="shared" ref="AG28:AG33" si="16">SUM(AD28:AF28)</f>
        <v>3536495</v>
      </c>
      <c r="AH28" s="29">
        <f t="shared" ref="AH28:AH33" si="17">SUM(U28,Y28,AC28,AG28)</f>
        <v>3536495</v>
      </c>
      <c r="AI28" s="109">
        <f t="shared" ref="AI28:AI33" si="18">IF(ISERROR(AH28/$J$26),0,AH28/$J$26)</f>
        <v>0.125</v>
      </c>
      <c r="AJ28" s="109">
        <f t="shared" ref="AJ28:AJ33" si="19">IF(ISERROR(AH28/$AH$211),"-",AH28/$AH$211)</f>
        <v>7.7259858085641283E-3</v>
      </c>
      <c r="AK28" s="11"/>
      <c r="AL28" s="11"/>
      <c r="AM28" s="11"/>
      <c r="AN28" s="11"/>
      <c r="AO28" s="11"/>
      <c r="AP28" s="11"/>
      <c r="AQ28" s="11"/>
      <c r="AR28" s="11"/>
    </row>
    <row r="29" spans="1:54" ht="24.75" customHeight="1" outlineLevel="1" x14ac:dyDescent="0.25">
      <c r="A29" s="23">
        <v>3</v>
      </c>
      <c r="B29" s="23"/>
      <c r="C29" s="176" t="s">
        <v>1875</v>
      </c>
      <c r="D29" s="69">
        <v>44918</v>
      </c>
      <c r="E29" s="68" t="s">
        <v>192</v>
      </c>
      <c r="F29" s="68" t="s">
        <v>1871</v>
      </c>
      <c r="G29" s="47" t="s">
        <v>1872</v>
      </c>
      <c r="H29" s="98"/>
      <c r="I29" s="98"/>
      <c r="J29" s="629"/>
      <c r="K29" s="46">
        <v>5894159</v>
      </c>
      <c r="L29" s="68"/>
      <c r="M29" s="28"/>
      <c r="N29" s="28"/>
      <c r="O29" s="28"/>
      <c r="P29" s="68"/>
      <c r="Q29" s="68"/>
      <c r="R29" s="28"/>
      <c r="S29" s="28"/>
      <c r="T29" s="28"/>
      <c r="U29" s="29">
        <f t="shared" si="13"/>
        <v>0</v>
      </c>
      <c r="V29" s="28"/>
      <c r="W29" s="28"/>
      <c r="X29" s="28"/>
      <c r="Y29" s="29">
        <f t="shared" si="14"/>
        <v>0</v>
      </c>
      <c r="Z29" s="28"/>
      <c r="AA29" s="28"/>
      <c r="AB29" s="28"/>
      <c r="AC29" s="29">
        <f t="shared" si="15"/>
        <v>0</v>
      </c>
      <c r="AD29" s="28"/>
      <c r="AE29" s="28"/>
      <c r="AF29" s="46">
        <v>5894159</v>
      </c>
      <c r="AG29" s="29">
        <f t="shared" si="16"/>
        <v>5894159</v>
      </c>
      <c r="AH29" s="29">
        <f t="shared" si="17"/>
        <v>5894159</v>
      </c>
      <c r="AI29" s="109">
        <f t="shared" si="18"/>
        <v>0.20833335689715382</v>
      </c>
      <c r="AJ29" s="109">
        <f t="shared" si="19"/>
        <v>1.2876644470703488E-2</v>
      </c>
      <c r="AK29" s="11"/>
      <c r="AL29" s="11"/>
      <c r="AM29" s="11"/>
      <c r="AN29" s="11"/>
      <c r="AO29" s="11"/>
      <c r="AP29" s="11"/>
      <c r="AQ29" s="11"/>
      <c r="AR29" s="11"/>
    </row>
    <row r="30" spans="1:54" ht="24.75" customHeight="1" outlineLevel="1" x14ac:dyDescent="0.25">
      <c r="A30" s="23">
        <v>4</v>
      </c>
      <c r="B30" s="23"/>
      <c r="C30" s="176" t="s">
        <v>1876</v>
      </c>
      <c r="D30" s="69">
        <v>44918</v>
      </c>
      <c r="E30" s="68" t="s">
        <v>198</v>
      </c>
      <c r="F30" s="68" t="s">
        <v>1871</v>
      </c>
      <c r="G30" s="47" t="s">
        <v>1872</v>
      </c>
      <c r="H30" s="98"/>
      <c r="I30" s="98"/>
      <c r="J30" s="629"/>
      <c r="K30" s="46">
        <v>7072990</v>
      </c>
      <c r="L30" s="68"/>
      <c r="M30" s="28"/>
      <c r="N30" s="28"/>
      <c r="O30" s="28"/>
      <c r="P30" s="68"/>
      <c r="Q30" s="68"/>
      <c r="R30" s="28"/>
      <c r="S30" s="28"/>
      <c r="T30" s="28"/>
      <c r="U30" s="29">
        <f t="shared" si="13"/>
        <v>0</v>
      </c>
      <c r="V30" s="28"/>
      <c r="W30" s="28"/>
      <c r="X30" s="28"/>
      <c r="Y30" s="29">
        <f t="shared" si="14"/>
        <v>0</v>
      </c>
      <c r="Z30" s="28"/>
      <c r="AA30" s="28"/>
      <c r="AB30" s="28"/>
      <c r="AC30" s="29">
        <f t="shared" si="15"/>
        <v>0</v>
      </c>
      <c r="AD30" s="28"/>
      <c r="AE30" s="28"/>
      <c r="AF30" s="46">
        <v>7072990</v>
      </c>
      <c r="AG30" s="29">
        <f t="shared" si="16"/>
        <v>7072990</v>
      </c>
      <c r="AH30" s="29">
        <f t="shared" si="17"/>
        <v>7072990</v>
      </c>
      <c r="AI30" s="109">
        <f t="shared" si="18"/>
        <v>0.25</v>
      </c>
      <c r="AJ30" s="109">
        <f t="shared" si="19"/>
        <v>1.5451971617128257E-2</v>
      </c>
      <c r="AK30" s="11"/>
      <c r="AL30" s="11"/>
      <c r="AM30" s="11"/>
      <c r="AN30" s="11"/>
      <c r="AO30" s="11"/>
      <c r="AP30" s="11"/>
      <c r="AQ30" s="11"/>
      <c r="AR30" s="11"/>
    </row>
    <row r="31" spans="1:54" ht="24.75" customHeight="1" outlineLevel="1" x14ac:dyDescent="0.25">
      <c r="A31" s="23">
        <v>5</v>
      </c>
      <c r="B31" s="23"/>
      <c r="C31" s="176" t="s">
        <v>673</v>
      </c>
      <c r="D31" s="69">
        <v>44918</v>
      </c>
      <c r="E31" s="68" t="s">
        <v>190</v>
      </c>
      <c r="F31" s="68" t="s">
        <v>1871</v>
      </c>
      <c r="G31" s="47" t="s">
        <v>1872</v>
      </c>
      <c r="H31" s="98"/>
      <c r="I31" s="98"/>
      <c r="J31" s="629"/>
      <c r="K31" s="46">
        <v>3536495</v>
      </c>
      <c r="L31" s="68"/>
      <c r="M31" s="28"/>
      <c r="N31" s="28"/>
      <c r="O31" s="28"/>
      <c r="P31" s="68"/>
      <c r="Q31" s="68"/>
      <c r="R31" s="28"/>
      <c r="S31" s="28"/>
      <c r="T31" s="28"/>
      <c r="U31" s="29">
        <f t="shared" si="13"/>
        <v>0</v>
      </c>
      <c r="V31" s="28"/>
      <c r="W31" s="28"/>
      <c r="X31" s="28"/>
      <c r="Y31" s="29">
        <f t="shared" si="14"/>
        <v>0</v>
      </c>
      <c r="Z31" s="28"/>
      <c r="AA31" s="28"/>
      <c r="AB31" s="28"/>
      <c r="AC31" s="29">
        <f t="shared" si="15"/>
        <v>0</v>
      </c>
      <c r="AD31" s="28"/>
      <c r="AE31" s="28"/>
      <c r="AF31" s="46">
        <v>3536495</v>
      </c>
      <c r="AG31" s="29">
        <f t="shared" si="16"/>
        <v>3536495</v>
      </c>
      <c r="AH31" s="29">
        <f t="shared" si="17"/>
        <v>3536495</v>
      </c>
      <c r="AI31" s="109">
        <f t="shared" si="18"/>
        <v>0.125</v>
      </c>
      <c r="AJ31" s="109">
        <f t="shared" si="19"/>
        <v>7.7259858085641283E-3</v>
      </c>
      <c r="AK31" s="11"/>
      <c r="AL31" s="11"/>
      <c r="AM31" s="11"/>
      <c r="AN31" s="11"/>
      <c r="AO31" s="11"/>
      <c r="AP31" s="11"/>
      <c r="AQ31" s="11"/>
      <c r="AR31" s="11"/>
    </row>
    <row r="32" spans="1:54" ht="24.75" customHeight="1" outlineLevel="1" x14ac:dyDescent="0.25">
      <c r="A32" s="23">
        <v>6</v>
      </c>
      <c r="B32" s="23"/>
      <c r="C32" s="176" t="s">
        <v>1877</v>
      </c>
      <c r="D32" s="69">
        <v>44918</v>
      </c>
      <c r="E32" s="68" t="s">
        <v>178</v>
      </c>
      <c r="F32" s="68" t="s">
        <v>1871</v>
      </c>
      <c r="G32" s="47" t="s">
        <v>1872</v>
      </c>
      <c r="H32" s="99"/>
      <c r="I32" s="99"/>
      <c r="J32" s="629"/>
      <c r="K32" s="70">
        <v>1768247</v>
      </c>
      <c r="L32" s="68"/>
      <c r="M32" s="28"/>
      <c r="N32" s="28"/>
      <c r="O32" s="28"/>
      <c r="P32" s="71"/>
      <c r="Q32" s="71"/>
      <c r="R32" s="28"/>
      <c r="S32" s="28"/>
      <c r="T32" s="28"/>
      <c r="U32" s="29">
        <f t="shared" si="13"/>
        <v>0</v>
      </c>
      <c r="V32" s="28"/>
      <c r="W32" s="28"/>
      <c r="X32" s="28"/>
      <c r="Y32" s="29">
        <f t="shared" ref="Y32:Y33" si="20">SUM(V32:X32)</f>
        <v>0</v>
      </c>
      <c r="Z32" s="28"/>
      <c r="AA32" s="28"/>
      <c r="AB32" s="28"/>
      <c r="AC32" s="29">
        <f t="shared" si="15"/>
        <v>0</v>
      </c>
      <c r="AD32" s="28"/>
      <c r="AE32" s="28"/>
      <c r="AF32" s="70">
        <v>1768247</v>
      </c>
      <c r="AG32" s="29">
        <f t="shared" si="16"/>
        <v>1768247</v>
      </c>
      <c r="AH32" s="29">
        <f t="shared" si="17"/>
        <v>1768247</v>
      </c>
      <c r="AI32" s="109">
        <f t="shared" si="18"/>
        <v>6.2499982327134634E-2</v>
      </c>
      <c r="AJ32" s="109">
        <f t="shared" si="19"/>
        <v>3.8629918119596077E-3</v>
      </c>
      <c r="AK32" s="11"/>
      <c r="AL32" s="11"/>
      <c r="AM32" s="11"/>
      <c r="AN32" s="11"/>
      <c r="AO32" s="11"/>
      <c r="AP32" s="11"/>
      <c r="AQ32" s="11"/>
      <c r="AR32" s="11"/>
    </row>
    <row r="33" spans="1:54" ht="24.75" customHeight="1" outlineLevel="1" x14ac:dyDescent="0.25">
      <c r="A33" s="23">
        <v>7</v>
      </c>
      <c r="B33" s="23"/>
      <c r="C33" s="176" t="s">
        <v>1878</v>
      </c>
      <c r="D33" s="69">
        <v>44918</v>
      </c>
      <c r="E33" s="68" t="s">
        <v>196</v>
      </c>
      <c r="F33" s="68" t="s">
        <v>1871</v>
      </c>
      <c r="G33" s="47" t="s">
        <v>1872</v>
      </c>
      <c r="H33" s="99"/>
      <c r="I33" s="99"/>
      <c r="J33" s="664"/>
      <c r="K33" s="70">
        <v>2947079</v>
      </c>
      <c r="L33" s="68"/>
      <c r="M33" s="28"/>
      <c r="N33" s="28"/>
      <c r="O33" s="28"/>
      <c r="P33" s="71"/>
      <c r="Q33" s="71"/>
      <c r="R33" s="28"/>
      <c r="S33" s="28"/>
      <c r="T33" s="28"/>
      <c r="U33" s="29">
        <f t="shared" ref="U33" si="21">SUM(R33:T33)</f>
        <v>0</v>
      </c>
      <c r="V33" s="28"/>
      <c r="W33" s="28"/>
      <c r="X33" s="28"/>
      <c r="Y33" s="29">
        <f t="shared" si="20"/>
        <v>0</v>
      </c>
      <c r="Z33" s="28"/>
      <c r="AA33" s="28"/>
      <c r="AB33" s="28"/>
      <c r="AC33" s="29">
        <f t="shared" ref="AC33" si="22">SUM(Z33:AB33)</f>
        <v>0</v>
      </c>
      <c r="AD33" s="28"/>
      <c r="AE33" s="28"/>
      <c r="AF33" s="70">
        <v>2947079</v>
      </c>
      <c r="AG33" s="29">
        <f t="shared" si="16"/>
        <v>2947079</v>
      </c>
      <c r="AH33" s="29">
        <f t="shared" si="17"/>
        <v>2947079</v>
      </c>
      <c r="AI33" s="109">
        <f t="shared" si="18"/>
        <v>0.10416666077571154</v>
      </c>
      <c r="AJ33" s="109">
        <f t="shared" si="19"/>
        <v>6.4383211430292875E-3</v>
      </c>
    </row>
    <row r="34" spans="1:54" s="233" customFormat="1" ht="12.75" customHeight="1" x14ac:dyDescent="0.25">
      <c r="A34" s="574" t="s">
        <v>53</v>
      </c>
      <c r="B34" s="579"/>
      <c r="C34" s="575"/>
      <c r="D34" s="575"/>
      <c r="E34" s="575"/>
      <c r="F34" s="575"/>
      <c r="G34" s="575"/>
      <c r="H34" s="575"/>
      <c r="I34" s="576"/>
      <c r="J34" s="222">
        <f>+J26</f>
        <v>28291960</v>
      </c>
      <c r="K34" s="222">
        <f>SUM(K27:K33)</f>
        <v>28291960</v>
      </c>
      <c r="L34" s="528"/>
      <c r="M34" s="222">
        <f>SUM(M27:M33)</f>
        <v>0</v>
      </c>
      <c r="N34" s="222">
        <f>SUM(N27:N33)</f>
        <v>0</v>
      </c>
      <c r="O34" s="222">
        <f>SUM(O27:O33)</f>
        <v>0</v>
      </c>
      <c r="P34" s="223"/>
      <c r="Q34" s="538"/>
      <c r="R34" s="222">
        <f t="shared" ref="R34:AH34" si="23">SUM(R27:R33)</f>
        <v>0</v>
      </c>
      <c r="S34" s="222">
        <f t="shared" si="23"/>
        <v>0</v>
      </c>
      <c r="T34" s="222">
        <f t="shared" si="23"/>
        <v>0</v>
      </c>
      <c r="U34" s="222">
        <f t="shared" si="23"/>
        <v>0</v>
      </c>
      <c r="V34" s="222">
        <f t="shared" si="23"/>
        <v>0</v>
      </c>
      <c r="W34" s="222">
        <f t="shared" si="23"/>
        <v>0</v>
      </c>
      <c r="X34" s="222">
        <f t="shared" si="23"/>
        <v>0</v>
      </c>
      <c r="Y34" s="222">
        <f t="shared" si="23"/>
        <v>0</v>
      </c>
      <c r="Z34" s="222">
        <f t="shared" si="23"/>
        <v>0</v>
      </c>
      <c r="AA34" s="222">
        <f t="shared" si="23"/>
        <v>0</v>
      </c>
      <c r="AB34" s="222">
        <f t="shared" si="23"/>
        <v>0</v>
      </c>
      <c r="AC34" s="222">
        <f t="shared" si="23"/>
        <v>0</v>
      </c>
      <c r="AD34" s="222">
        <f t="shared" si="23"/>
        <v>0</v>
      </c>
      <c r="AE34" s="222">
        <f t="shared" si="23"/>
        <v>0</v>
      </c>
      <c r="AF34" s="222">
        <f t="shared" si="23"/>
        <v>28291960</v>
      </c>
      <c r="AG34" s="222">
        <f t="shared" si="23"/>
        <v>28291960</v>
      </c>
      <c r="AH34" s="222">
        <f t="shared" si="23"/>
        <v>28291960</v>
      </c>
      <c r="AI34" s="230">
        <f>IF(ISERROR(AH34/J34),0,AH34/J34)</f>
        <v>1</v>
      </c>
      <c r="AJ34" s="230">
        <f>IF(ISERROR(AH34/$AH$211),0,AH34/$AH$211)</f>
        <v>6.1807886468513026E-2</v>
      </c>
      <c r="AK34" s="11"/>
      <c r="AL34" s="11"/>
      <c r="AM34" s="11"/>
      <c r="AN34" s="11"/>
      <c r="AO34" s="11"/>
      <c r="AP34" s="11"/>
      <c r="AQ34" s="11"/>
      <c r="AR34" s="11"/>
      <c r="AS34" s="14"/>
      <c r="AT34" s="14"/>
      <c r="AU34" s="14"/>
      <c r="AV34" s="14"/>
      <c r="AW34" s="14"/>
      <c r="AX34" s="14"/>
      <c r="AY34" s="14"/>
      <c r="AZ34" s="14"/>
      <c r="BA34" s="14"/>
      <c r="BB34" s="14"/>
    </row>
    <row r="35" spans="1:54" ht="12.75" customHeight="1" x14ac:dyDescent="0.25">
      <c r="A35" s="620" t="s">
        <v>54</v>
      </c>
      <c r="B35" s="621"/>
      <c r="C35" s="621"/>
      <c r="D35" s="621"/>
      <c r="E35" s="622"/>
      <c r="F35" s="16"/>
      <c r="G35" s="5"/>
      <c r="H35" s="17"/>
      <c r="I35" s="17"/>
      <c r="J35" s="713">
        <v>46269135</v>
      </c>
      <c r="K35" s="133"/>
      <c r="L35" s="18"/>
      <c r="M35" s="19"/>
      <c r="N35" s="19"/>
      <c r="O35" s="19"/>
      <c r="P35" s="5"/>
      <c r="Q35" s="20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108"/>
      <c r="AJ35" s="108"/>
    </row>
    <row r="36" spans="1:54" ht="24.75" customHeight="1" outlineLevel="1" x14ac:dyDescent="0.25">
      <c r="A36" s="22">
        <v>1</v>
      </c>
      <c r="B36" s="23"/>
      <c r="C36" s="286" t="s">
        <v>858</v>
      </c>
      <c r="D36" s="138">
        <v>44924</v>
      </c>
      <c r="E36" s="84" t="s">
        <v>206</v>
      </c>
      <c r="F36" s="68" t="s">
        <v>1871</v>
      </c>
      <c r="G36" s="47" t="s">
        <v>1872</v>
      </c>
      <c r="H36" s="2"/>
      <c r="I36" s="2"/>
      <c r="J36" s="714"/>
      <c r="K36" s="86">
        <v>1768247</v>
      </c>
      <c r="L36" s="102"/>
      <c r="M36" s="51"/>
      <c r="N36" s="58"/>
      <c r="O36" s="51"/>
      <c r="P36" s="47"/>
      <c r="Q36" s="47"/>
      <c r="R36" s="28"/>
      <c r="S36" s="28"/>
      <c r="T36" s="28"/>
      <c r="U36" s="29">
        <f>SUM(R36:T36)</f>
        <v>0</v>
      </c>
      <c r="V36" s="28"/>
      <c r="W36" s="28"/>
      <c r="X36" s="28"/>
      <c r="Y36" s="29">
        <f>SUM(V36:X36)</f>
        <v>0</v>
      </c>
      <c r="Z36" s="28"/>
      <c r="AA36" s="28"/>
      <c r="AB36" s="28"/>
      <c r="AC36" s="29">
        <f>SUM(Z36:AB36)</f>
        <v>0</v>
      </c>
      <c r="AD36" s="28"/>
      <c r="AE36" s="28"/>
      <c r="AF36" s="86">
        <v>1768247</v>
      </c>
      <c r="AG36" s="29">
        <f>SUM(AD36:AF36)</f>
        <v>1768247</v>
      </c>
      <c r="AH36" s="29">
        <f t="shared" ref="AH36" si="24">SUM(U36,Y36,AC36,AG36)</f>
        <v>1768247</v>
      </c>
      <c r="AI36" s="109">
        <f>IF(ISERROR(AH36/$J$35),0,AH36/$J$35)</f>
        <v>3.8216556242082332E-2</v>
      </c>
      <c r="AJ36" s="109">
        <f>IF(ISERROR(AH36/$AH$211),"-",AH36/$AH$211)</f>
        <v>3.8629918119596077E-3</v>
      </c>
      <c r="AK36" s="11"/>
      <c r="AL36" s="11"/>
      <c r="AM36" s="11"/>
      <c r="AN36" s="11"/>
      <c r="AO36" s="11"/>
      <c r="AP36" s="11"/>
      <c r="AQ36" s="11"/>
      <c r="AR36" s="11"/>
    </row>
    <row r="37" spans="1:54" ht="24.75" customHeight="1" outlineLevel="1" x14ac:dyDescent="0.25">
      <c r="A37" s="22">
        <v>2</v>
      </c>
      <c r="B37" s="23"/>
      <c r="C37" s="286" t="s">
        <v>866</v>
      </c>
      <c r="D37" s="138">
        <v>44925</v>
      </c>
      <c r="E37" s="84" t="s">
        <v>230</v>
      </c>
      <c r="F37" s="68" t="s">
        <v>1871</v>
      </c>
      <c r="G37" s="47" t="s">
        <v>1872</v>
      </c>
      <c r="H37" s="2"/>
      <c r="I37" s="2"/>
      <c r="J37" s="714"/>
      <c r="K37" s="86">
        <v>2357663</v>
      </c>
      <c r="L37" s="102"/>
      <c r="M37" s="51"/>
      <c r="N37" s="58"/>
      <c r="O37" s="51"/>
      <c r="P37" s="47"/>
      <c r="Q37" s="47"/>
      <c r="R37" s="28"/>
      <c r="S37" s="28"/>
      <c r="T37" s="28"/>
      <c r="U37" s="29">
        <f t="shared" ref="U37:U56" si="25">SUM(R37:T37)</f>
        <v>0</v>
      </c>
      <c r="V37" s="28"/>
      <c r="W37" s="28"/>
      <c r="X37" s="28"/>
      <c r="Y37" s="29">
        <f t="shared" ref="Y37:Y56" si="26">SUM(V37:X37)</f>
        <v>0</v>
      </c>
      <c r="Z37" s="28"/>
      <c r="AA37" s="28"/>
      <c r="AB37" s="28"/>
      <c r="AC37" s="29">
        <f t="shared" ref="AC37:AC56" si="27">SUM(Z37:AB37)</f>
        <v>0</v>
      </c>
      <c r="AD37" s="28"/>
      <c r="AE37" s="28"/>
      <c r="AF37" s="86">
        <v>2357663</v>
      </c>
      <c r="AG37" s="29">
        <f t="shared" ref="AG37:AG56" si="28">SUM(AD37:AF37)</f>
        <v>2357663</v>
      </c>
      <c r="AH37" s="29">
        <f t="shared" ref="AH37:AH56" si="29">SUM(U37,Y37,AC37,AG37)</f>
        <v>2357663</v>
      </c>
      <c r="AI37" s="109">
        <f t="shared" ref="AI37:AI56" si="30">IF(ISERROR(AH37/$J$35),0,AH37/$J$35)</f>
        <v>5.0955415527003042E-2</v>
      </c>
      <c r="AJ37" s="109">
        <f t="shared" ref="AJ37:AJ56" si="31">IF(ISERROR(AH37/$AH$211),"-",AH37/$AH$211)</f>
        <v>5.1506564774944476E-3</v>
      </c>
      <c r="AK37" s="11"/>
      <c r="AL37" s="11"/>
      <c r="AM37" s="11"/>
      <c r="AN37" s="11"/>
      <c r="AO37" s="11"/>
      <c r="AP37" s="11"/>
      <c r="AQ37" s="11"/>
      <c r="AR37" s="11"/>
    </row>
    <row r="38" spans="1:54" ht="24.75" customHeight="1" outlineLevel="1" x14ac:dyDescent="0.25">
      <c r="A38" s="22">
        <v>3</v>
      </c>
      <c r="B38" s="23"/>
      <c r="C38" s="286" t="s">
        <v>864</v>
      </c>
      <c r="D38" s="138">
        <v>44925</v>
      </c>
      <c r="E38" s="84" t="s">
        <v>240</v>
      </c>
      <c r="F38" s="68" t="s">
        <v>1871</v>
      </c>
      <c r="G38" s="47" t="s">
        <v>1872</v>
      </c>
      <c r="H38" s="2"/>
      <c r="I38" s="2"/>
      <c r="J38" s="714"/>
      <c r="K38" s="86">
        <v>1473539</v>
      </c>
      <c r="L38" s="102"/>
      <c r="M38" s="51"/>
      <c r="N38" s="58"/>
      <c r="O38" s="51"/>
      <c r="P38" s="47"/>
      <c r="Q38" s="47"/>
      <c r="R38" s="28"/>
      <c r="S38" s="28"/>
      <c r="T38" s="28"/>
      <c r="U38" s="29">
        <f t="shared" si="25"/>
        <v>0</v>
      </c>
      <c r="V38" s="28"/>
      <c r="W38" s="28"/>
      <c r="X38" s="28"/>
      <c r="Y38" s="29">
        <f t="shared" si="26"/>
        <v>0</v>
      </c>
      <c r="Z38" s="28"/>
      <c r="AA38" s="28"/>
      <c r="AB38" s="28"/>
      <c r="AC38" s="29">
        <f t="shared" si="27"/>
        <v>0</v>
      </c>
      <c r="AD38" s="28"/>
      <c r="AE38" s="28"/>
      <c r="AF38" s="86">
        <v>1473539</v>
      </c>
      <c r="AG38" s="29">
        <f t="shared" si="28"/>
        <v>1473539</v>
      </c>
      <c r="AH38" s="29">
        <f t="shared" si="29"/>
        <v>1473539</v>
      </c>
      <c r="AI38" s="109">
        <f t="shared" si="30"/>
        <v>3.1847126599621974E-2</v>
      </c>
      <c r="AJ38" s="109">
        <f t="shared" si="31"/>
        <v>3.2191594791921877E-3</v>
      </c>
      <c r="AK38" s="11"/>
      <c r="AL38" s="11"/>
      <c r="AM38" s="11"/>
      <c r="AN38" s="11"/>
      <c r="AO38" s="11"/>
      <c r="AP38" s="11"/>
      <c r="AQ38" s="11"/>
      <c r="AR38" s="11"/>
    </row>
    <row r="39" spans="1:54" ht="24.75" customHeight="1" outlineLevel="1" x14ac:dyDescent="0.25">
      <c r="A39" s="22">
        <v>4</v>
      </c>
      <c r="B39" s="23"/>
      <c r="C39" s="286" t="s">
        <v>610</v>
      </c>
      <c r="D39" s="138">
        <v>44925</v>
      </c>
      <c r="E39" s="84" t="s">
        <v>232</v>
      </c>
      <c r="F39" s="68" t="s">
        <v>1871</v>
      </c>
      <c r="G39" s="47" t="s">
        <v>1872</v>
      </c>
      <c r="H39" s="2"/>
      <c r="I39" s="2"/>
      <c r="J39" s="714"/>
      <c r="K39" s="86">
        <v>1473539</v>
      </c>
      <c r="L39" s="102"/>
      <c r="M39" s="51"/>
      <c r="N39" s="58"/>
      <c r="O39" s="51"/>
      <c r="P39" s="47"/>
      <c r="Q39" s="47"/>
      <c r="R39" s="28"/>
      <c r="S39" s="28"/>
      <c r="T39" s="28"/>
      <c r="U39" s="29">
        <f t="shared" si="25"/>
        <v>0</v>
      </c>
      <c r="V39" s="28"/>
      <c r="W39" s="28"/>
      <c r="X39" s="28"/>
      <c r="Y39" s="29">
        <f t="shared" si="26"/>
        <v>0</v>
      </c>
      <c r="Z39" s="28"/>
      <c r="AA39" s="28"/>
      <c r="AB39" s="28"/>
      <c r="AC39" s="29">
        <f t="shared" si="27"/>
        <v>0</v>
      </c>
      <c r="AD39" s="28"/>
      <c r="AE39" s="28"/>
      <c r="AF39" s="86">
        <v>1473539</v>
      </c>
      <c r="AG39" s="29">
        <f t="shared" si="28"/>
        <v>1473539</v>
      </c>
      <c r="AH39" s="29">
        <f t="shared" si="29"/>
        <v>1473539</v>
      </c>
      <c r="AI39" s="109">
        <f t="shared" si="30"/>
        <v>3.1847126599621974E-2</v>
      </c>
      <c r="AJ39" s="109">
        <f t="shared" si="31"/>
        <v>3.2191594791921877E-3</v>
      </c>
      <c r="AK39" s="11"/>
      <c r="AL39" s="11"/>
      <c r="AM39" s="11"/>
      <c r="AN39" s="11"/>
      <c r="AO39" s="11"/>
      <c r="AP39" s="11"/>
      <c r="AQ39" s="11"/>
      <c r="AR39" s="11"/>
    </row>
    <row r="40" spans="1:54" ht="24.75" customHeight="1" outlineLevel="1" x14ac:dyDescent="0.25">
      <c r="A40" s="22">
        <v>5</v>
      </c>
      <c r="B40" s="23"/>
      <c r="C40" s="286" t="s">
        <v>1490</v>
      </c>
      <c r="D40" s="138">
        <v>44922</v>
      </c>
      <c r="E40" s="84" t="s">
        <v>224</v>
      </c>
      <c r="F40" s="68" t="s">
        <v>1871</v>
      </c>
      <c r="G40" s="47" t="s">
        <v>1872</v>
      </c>
      <c r="H40" s="2"/>
      <c r="I40" s="2"/>
      <c r="J40" s="714"/>
      <c r="K40" s="86">
        <v>2357663</v>
      </c>
      <c r="L40" s="102"/>
      <c r="M40" s="51"/>
      <c r="N40" s="58"/>
      <c r="O40" s="51"/>
      <c r="P40" s="47"/>
      <c r="Q40" s="47"/>
      <c r="R40" s="28"/>
      <c r="S40" s="28"/>
      <c r="T40" s="28"/>
      <c r="U40" s="29">
        <f t="shared" si="25"/>
        <v>0</v>
      </c>
      <c r="V40" s="28"/>
      <c r="W40" s="28"/>
      <c r="X40" s="28"/>
      <c r="Y40" s="29">
        <f t="shared" si="26"/>
        <v>0</v>
      </c>
      <c r="Z40" s="28"/>
      <c r="AA40" s="28"/>
      <c r="AB40" s="28"/>
      <c r="AC40" s="29">
        <f t="shared" si="27"/>
        <v>0</v>
      </c>
      <c r="AD40" s="28"/>
      <c r="AE40" s="28"/>
      <c r="AF40" s="86">
        <v>2357663</v>
      </c>
      <c r="AG40" s="29">
        <f t="shared" si="28"/>
        <v>2357663</v>
      </c>
      <c r="AH40" s="29">
        <f t="shared" si="29"/>
        <v>2357663</v>
      </c>
      <c r="AI40" s="109">
        <f t="shared" si="30"/>
        <v>5.0955415527003042E-2</v>
      </c>
      <c r="AJ40" s="109">
        <f t="shared" si="31"/>
        <v>5.1506564774944476E-3</v>
      </c>
      <c r="AK40" s="11"/>
      <c r="AL40" s="11"/>
      <c r="AM40" s="11"/>
      <c r="AN40" s="11"/>
      <c r="AO40" s="11"/>
      <c r="AP40" s="11"/>
      <c r="AQ40" s="11"/>
      <c r="AR40" s="11"/>
    </row>
    <row r="41" spans="1:54" ht="24.75" customHeight="1" outlineLevel="1" x14ac:dyDescent="0.25">
      <c r="A41" s="22">
        <v>6</v>
      </c>
      <c r="B41" s="23"/>
      <c r="C41" s="286" t="s">
        <v>1482</v>
      </c>
      <c r="D41" s="138">
        <v>44922</v>
      </c>
      <c r="E41" s="84" t="s">
        <v>272</v>
      </c>
      <c r="F41" s="68" t="s">
        <v>1871</v>
      </c>
      <c r="G41" s="47" t="s">
        <v>1872</v>
      </c>
      <c r="H41" s="2"/>
      <c r="I41" s="2"/>
      <c r="J41" s="714"/>
      <c r="K41" s="86">
        <v>2357663</v>
      </c>
      <c r="L41" s="102"/>
      <c r="M41" s="51"/>
      <c r="N41" s="58"/>
      <c r="O41" s="51"/>
      <c r="P41" s="47"/>
      <c r="Q41" s="47"/>
      <c r="R41" s="28"/>
      <c r="S41" s="28"/>
      <c r="T41" s="28"/>
      <c r="U41" s="29">
        <f t="shared" si="25"/>
        <v>0</v>
      </c>
      <c r="V41" s="28"/>
      <c r="W41" s="28"/>
      <c r="X41" s="28"/>
      <c r="Y41" s="29">
        <f t="shared" si="26"/>
        <v>0</v>
      </c>
      <c r="Z41" s="28"/>
      <c r="AA41" s="28"/>
      <c r="AB41" s="28"/>
      <c r="AC41" s="29">
        <f t="shared" si="27"/>
        <v>0</v>
      </c>
      <c r="AD41" s="28"/>
      <c r="AE41" s="28"/>
      <c r="AF41" s="86">
        <v>2357663</v>
      </c>
      <c r="AG41" s="29">
        <f t="shared" si="28"/>
        <v>2357663</v>
      </c>
      <c r="AH41" s="29">
        <f t="shared" si="29"/>
        <v>2357663</v>
      </c>
      <c r="AI41" s="109">
        <f t="shared" si="30"/>
        <v>5.0955415527003042E-2</v>
      </c>
      <c r="AJ41" s="109">
        <f t="shared" si="31"/>
        <v>5.1506564774944476E-3</v>
      </c>
      <c r="AK41" s="11"/>
      <c r="AL41" s="11"/>
      <c r="AM41" s="11"/>
      <c r="AN41" s="11"/>
      <c r="AO41" s="11"/>
      <c r="AP41" s="11"/>
      <c r="AQ41" s="11"/>
      <c r="AR41" s="11"/>
    </row>
    <row r="42" spans="1:54" ht="24.75" customHeight="1" outlineLevel="1" x14ac:dyDescent="0.25">
      <c r="A42" s="22">
        <v>7</v>
      </c>
      <c r="B42" s="23"/>
      <c r="C42" s="286" t="s">
        <v>1879</v>
      </c>
      <c r="D42" s="138">
        <v>44922</v>
      </c>
      <c r="E42" s="84" t="s">
        <v>258</v>
      </c>
      <c r="F42" s="68" t="s">
        <v>1871</v>
      </c>
      <c r="G42" s="47" t="s">
        <v>1872</v>
      </c>
      <c r="H42" s="2"/>
      <c r="I42" s="2"/>
      <c r="J42" s="714"/>
      <c r="K42" s="86">
        <v>2652371</v>
      </c>
      <c r="L42" s="102"/>
      <c r="M42" s="51"/>
      <c r="N42" s="58"/>
      <c r="O42" s="51"/>
      <c r="P42" s="47"/>
      <c r="Q42" s="47"/>
      <c r="R42" s="28"/>
      <c r="S42" s="28"/>
      <c r="T42" s="28"/>
      <c r="U42" s="29">
        <f t="shared" si="25"/>
        <v>0</v>
      </c>
      <c r="V42" s="28"/>
      <c r="W42" s="28"/>
      <c r="X42" s="28"/>
      <c r="Y42" s="29">
        <f t="shared" si="26"/>
        <v>0</v>
      </c>
      <c r="Z42" s="28"/>
      <c r="AA42" s="28"/>
      <c r="AB42" s="28"/>
      <c r="AC42" s="29">
        <f t="shared" si="27"/>
        <v>0</v>
      </c>
      <c r="AD42" s="28"/>
      <c r="AE42" s="28"/>
      <c r="AF42" s="86">
        <v>2652371</v>
      </c>
      <c r="AG42" s="29">
        <f t="shared" si="28"/>
        <v>2652371</v>
      </c>
      <c r="AH42" s="29">
        <f t="shared" si="29"/>
        <v>2652371</v>
      </c>
      <c r="AI42" s="109">
        <f t="shared" si="30"/>
        <v>5.7324845169463401E-2</v>
      </c>
      <c r="AJ42" s="109">
        <f t="shared" si="31"/>
        <v>5.7944888102618676E-3</v>
      </c>
      <c r="AK42" s="11"/>
      <c r="AL42" s="11"/>
      <c r="AM42" s="11"/>
      <c r="AN42" s="11"/>
      <c r="AO42" s="11"/>
      <c r="AP42" s="11"/>
      <c r="AQ42" s="11"/>
      <c r="AR42" s="11"/>
    </row>
    <row r="43" spans="1:54" ht="24.75" customHeight="1" outlineLevel="1" x14ac:dyDescent="0.25">
      <c r="A43" s="22">
        <v>8</v>
      </c>
      <c r="B43" s="23"/>
      <c r="C43" s="286" t="s">
        <v>1473</v>
      </c>
      <c r="D43" s="138">
        <v>44922</v>
      </c>
      <c r="E43" s="84" t="s">
        <v>270</v>
      </c>
      <c r="F43" s="68" t="s">
        <v>1871</v>
      </c>
      <c r="G43" s="47" t="s">
        <v>1872</v>
      </c>
      <c r="H43" s="2"/>
      <c r="I43" s="2"/>
      <c r="J43" s="714"/>
      <c r="K43" s="86">
        <v>1473539</v>
      </c>
      <c r="L43" s="102"/>
      <c r="M43" s="51"/>
      <c r="N43" s="58"/>
      <c r="O43" s="51"/>
      <c r="P43" s="47"/>
      <c r="Q43" s="47"/>
      <c r="R43" s="28"/>
      <c r="S43" s="28"/>
      <c r="T43" s="28"/>
      <c r="U43" s="29">
        <f t="shared" si="25"/>
        <v>0</v>
      </c>
      <c r="V43" s="28"/>
      <c r="W43" s="28"/>
      <c r="X43" s="28"/>
      <c r="Y43" s="29">
        <f t="shared" si="26"/>
        <v>0</v>
      </c>
      <c r="Z43" s="28"/>
      <c r="AA43" s="28"/>
      <c r="AB43" s="28"/>
      <c r="AC43" s="29">
        <f t="shared" si="27"/>
        <v>0</v>
      </c>
      <c r="AD43" s="28"/>
      <c r="AE43" s="28"/>
      <c r="AF43" s="86">
        <v>1473539</v>
      </c>
      <c r="AG43" s="29">
        <f t="shared" si="28"/>
        <v>1473539</v>
      </c>
      <c r="AH43" s="29">
        <f t="shared" si="29"/>
        <v>1473539</v>
      </c>
      <c r="AI43" s="109">
        <f t="shared" si="30"/>
        <v>3.1847126599621974E-2</v>
      </c>
      <c r="AJ43" s="109">
        <f t="shared" si="31"/>
        <v>3.2191594791921877E-3</v>
      </c>
      <c r="AK43" s="11"/>
      <c r="AL43" s="11"/>
      <c r="AM43" s="11"/>
      <c r="AN43" s="11"/>
      <c r="AO43" s="11"/>
      <c r="AP43" s="11"/>
      <c r="AQ43" s="11"/>
      <c r="AR43" s="11"/>
    </row>
    <row r="44" spans="1:54" ht="24.75" customHeight="1" outlineLevel="1" x14ac:dyDescent="0.25">
      <c r="A44" s="22">
        <v>9</v>
      </c>
      <c r="B44" s="23"/>
      <c r="C44" s="286" t="s">
        <v>1504</v>
      </c>
      <c r="D44" s="138">
        <v>44923</v>
      </c>
      <c r="E44" s="84" t="s">
        <v>256</v>
      </c>
      <c r="F44" s="68" t="s">
        <v>1871</v>
      </c>
      <c r="G44" s="47" t="s">
        <v>1872</v>
      </c>
      <c r="H44" s="2"/>
      <c r="I44" s="2"/>
      <c r="J44" s="714"/>
      <c r="K44" s="86">
        <v>2357663</v>
      </c>
      <c r="L44" s="102"/>
      <c r="M44" s="51"/>
      <c r="N44" s="58"/>
      <c r="O44" s="51"/>
      <c r="P44" s="47"/>
      <c r="Q44" s="47"/>
      <c r="R44" s="28"/>
      <c r="S44" s="28"/>
      <c r="T44" s="28"/>
      <c r="U44" s="29">
        <f t="shared" si="25"/>
        <v>0</v>
      </c>
      <c r="V44" s="28"/>
      <c r="W44" s="28"/>
      <c r="X44" s="28"/>
      <c r="Y44" s="29">
        <f t="shared" si="26"/>
        <v>0</v>
      </c>
      <c r="Z44" s="28"/>
      <c r="AA44" s="28"/>
      <c r="AB44" s="28"/>
      <c r="AC44" s="29">
        <f t="shared" si="27"/>
        <v>0</v>
      </c>
      <c r="AD44" s="28"/>
      <c r="AE44" s="28"/>
      <c r="AF44" s="86">
        <v>2357663</v>
      </c>
      <c r="AG44" s="29">
        <f t="shared" si="28"/>
        <v>2357663</v>
      </c>
      <c r="AH44" s="29">
        <f t="shared" si="29"/>
        <v>2357663</v>
      </c>
      <c r="AI44" s="109">
        <f t="shared" si="30"/>
        <v>5.0955415527003042E-2</v>
      </c>
      <c r="AJ44" s="109">
        <f t="shared" si="31"/>
        <v>5.1506564774944476E-3</v>
      </c>
      <c r="AK44" s="11"/>
      <c r="AL44" s="11"/>
      <c r="AM44" s="11"/>
      <c r="AN44" s="11"/>
      <c r="AO44" s="11"/>
      <c r="AP44" s="11"/>
      <c r="AQ44" s="11"/>
      <c r="AR44" s="11"/>
    </row>
    <row r="45" spans="1:54" ht="24.75" customHeight="1" outlineLevel="1" x14ac:dyDescent="0.25">
      <c r="A45" s="22">
        <v>10</v>
      </c>
      <c r="B45" s="23"/>
      <c r="C45" s="286" t="s">
        <v>1497</v>
      </c>
      <c r="D45" s="138">
        <v>44923</v>
      </c>
      <c r="E45" s="84" t="s">
        <v>218</v>
      </c>
      <c r="F45" s="68" t="s">
        <v>1871</v>
      </c>
      <c r="G45" s="47" t="s">
        <v>1872</v>
      </c>
      <c r="H45" s="2"/>
      <c r="I45" s="2"/>
      <c r="J45" s="714"/>
      <c r="K45" s="86">
        <v>2357663</v>
      </c>
      <c r="L45" s="102"/>
      <c r="M45" s="51"/>
      <c r="N45" s="58"/>
      <c r="O45" s="51"/>
      <c r="P45" s="47"/>
      <c r="Q45" s="47"/>
      <c r="R45" s="28"/>
      <c r="S45" s="28"/>
      <c r="T45" s="28"/>
      <c r="U45" s="29">
        <f t="shared" si="25"/>
        <v>0</v>
      </c>
      <c r="V45" s="28"/>
      <c r="W45" s="28"/>
      <c r="X45" s="28"/>
      <c r="Y45" s="29">
        <f t="shared" si="26"/>
        <v>0</v>
      </c>
      <c r="Z45" s="28"/>
      <c r="AA45" s="28"/>
      <c r="AB45" s="28"/>
      <c r="AC45" s="29">
        <f t="shared" si="27"/>
        <v>0</v>
      </c>
      <c r="AD45" s="28"/>
      <c r="AE45" s="28"/>
      <c r="AF45" s="86">
        <v>2357663</v>
      </c>
      <c r="AG45" s="29">
        <f t="shared" si="28"/>
        <v>2357663</v>
      </c>
      <c r="AH45" s="29">
        <f t="shared" si="29"/>
        <v>2357663</v>
      </c>
      <c r="AI45" s="109">
        <f t="shared" si="30"/>
        <v>5.0955415527003042E-2</v>
      </c>
      <c r="AJ45" s="109">
        <f t="shared" si="31"/>
        <v>5.1506564774944476E-3</v>
      </c>
      <c r="AK45" s="11"/>
      <c r="AL45" s="11"/>
      <c r="AM45" s="11"/>
      <c r="AN45" s="11"/>
      <c r="AO45" s="11"/>
      <c r="AP45" s="11"/>
      <c r="AQ45" s="11"/>
      <c r="AR45" s="11"/>
    </row>
    <row r="46" spans="1:54" ht="24.75" customHeight="1" outlineLevel="1" x14ac:dyDescent="0.25">
      <c r="A46" s="22">
        <v>11</v>
      </c>
      <c r="B46" s="23"/>
      <c r="C46" s="286" t="s">
        <v>1499</v>
      </c>
      <c r="D46" s="138">
        <v>44923</v>
      </c>
      <c r="E46" s="84" t="s">
        <v>234</v>
      </c>
      <c r="F46" s="68" t="s">
        <v>1871</v>
      </c>
      <c r="G46" s="47" t="s">
        <v>1872</v>
      </c>
      <c r="H46" s="2"/>
      <c r="I46" s="2"/>
      <c r="J46" s="714"/>
      <c r="K46" s="86">
        <v>2652371</v>
      </c>
      <c r="L46" s="102"/>
      <c r="M46" s="51"/>
      <c r="N46" s="58"/>
      <c r="O46" s="51"/>
      <c r="P46" s="47"/>
      <c r="Q46" s="47"/>
      <c r="R46" s="28"/>
      <c r="S46" s="28"/>
      <c r="T46" s="28"/>
      <c r="U46" s="29">
        <f t="shared" si="25"/>
        <v>0</v>
      </c>
      <c r="V46" s="28"/>
      <c r="W46" s="28"/>
      <c r="X46" s="28"/>
      <c r="Y46" s="29">
        <f t="shared" si="26"/>
        <v>0</v>
      </c>
      <c r="Z46" s="28"/>
      <c r="AA46" s="28"/>
      <c r="AB46" s="28"/>
      <c r="AC46" s="29">
        <f t="shared" si="27"/>
        <v>0</v>
      </c>
      <c r="AD46" s="28"/>
      <c r="AE46" s="28"/>
      <c r="AF46" s="86">
        <v>2652371</v>
      </c>
      <c r="AG46" s="29">
        <f t="shared" si="28"/>
        <v>2652371</v>
      </c>
      <c r="AH46" s="29">
        <f t="shared" si="29"/>
        <v>2652371</v>
      </c>
      <c r="AI46" s="109">
        <f t="shared" si="30"/>
        <v>5.7324845169463401E-2</v>
      </c>
      <c r="AJ46" s="109">
        <f t="shared" si="31"/>
        <v>5.7944888102618676E-3</v>
      </c>
      <c r="AK46" s="11"/>
      <c r="AL46" s="11"/>
      <c r="AM46" s="11"/>
      <c r="AN46" s="11"/>
      <c r="AO46" s="11"/>
      <c r="AP46" s="11"/>
      <c r="AQ46" s="11"/>
      <c r="AR46" s="11"/>
    </row>
    <row r="47" spans="1:54" ht="24.75" customHeight="1" outlineLevel="1" x14ac:dyDescent="0.25">
      <c r="A47" s="22">
        <v>12</v>
      </c>
      <c r="B47" s="23"/>
      <c r="C47" s="286" t="s">
        <v>1501</v>
      </c>
      <c r="D47" s="138">
        <v>44922</v>
      </c>
      <c r="E47" s="84" t="s">
        <v>254</v>
      </c>
      <c r="F47" s="68" t="s">
        <v>1871</v>
      </c>
      <c r="G47" s="47" t="s">
        <v>1872</v>
      </c>
      <c r="H47" s="2"/>
      <c r="I47" s="2"/>
      <c r="J47" s="714"/>
      <c r="K47" s="86">
        <v>2947079</v>
      </c>
      <c r="L47" s="102"/>
      <c r="M47" s="51"/>
      <c r="N47" s="58"/>
      <c r="O47" s="51"/>
      <c r="P47" s="47"/>
      <c r="Q47" s="47"/>
      <c r="R47" s="28"/>
      <c r="S47" s="28"/>
      <c r="T47" s="28"/>
      <c r="U47" s="29">
        <f t="shared" si="25"/>
        <v>0</v>
      </c>
      <c r="V47" s="28"/>
      <c r="W47" s="28"/>
      <c r="X47" s="28"/>
      <c r="Y47" s="29">
        <f t="shared" si="26"/>
        <v>0</v>
      </c>
      <c r="Z47" s="28"/>
      <c r="AA47" s="28"/>
      <c r="AB47" s="28"/>
      <c r="AC47" s="29">
        <f t="shared" si="27"/>
        <v>0</v>
      </c>
      <c r="AD47" s="28"/>
      <c r="AE47" s="28"/>
      <c r="AF47" s="86">
        <v>2947079</v>
      </c>
      <c r="AG47" s="29">
        <f t="shared" si="28"/>
        <v>2947079</v>
      </c>
      <c r="AH47" s="29">
        <f t="shared" si="29"/>
        <v>2947079</v>
      </c>
      <c r="AI47" s="109">
        <f t="shared" si="30"/>
        <v>6.369427481192376E-2</v>
      </c>
      <c r="AJ47" s="109">
        <f t="shared" si="31"/>
        <v>6.4383211430292875E-3</v>
      </c>
      <c r="AK47" s="11"/>
      <c r="AL47" s="11"/>
      <c r="AM47" s="11"/>
      <c r="AN47" s="11"/>
      <c r="AO47" s="11"/>
      <c r="AP47" s="11"/>
      <c r="AQ47" s="11"/>
      <c r="AR47" s="11"/>
    </row>
    <row r="48" spans="1:54" ht="24.75" customHeight="1" outlineLevel="1" x14ac:dyDescent="0.25">
      <c r="A48" s="22">
        <v>13</v>
      </c>
      <c r="B48" s="23"/>
      <c r="C48" s="286" t="s">
        <v>1494</v>
      </c>
      <c r="D48" s="138">
        <v>44924</v>
      </c>
      <c r="E48" s="84" t="s">
        <v>274</v>
      </c>
      <c r="F48" s="68" t="s">
        <v>1871</v>
      </c>
      <c r="G48" s="47" t="s">
        <v>1872</v>
      </c>
      <c r="H48" s="10"/>
      <c r="I48" s="2"/>
      <c r="J48" s="714"/>
      <c r="K48" s="91">
        <v>1768247</v>
      </c>
      <c r="L48" s="102"/>
      <c r="M48" s="51"/>
      <c r="N48" s="58"/>
      <c r="O48" s="51"/>
      <c r="P48" s="47"/>
      <c r="Q48" s="47"/>
      <c r="R48" s="28"/>
      <c r="S48" s="28"/>
      <c r="T48" s="28"/>
      <c r="U48" s="29">
        <f t="shared" si="25"/>
        <v>0</v>
      </c>
      <c r="V48" s="28"/>
      <c r="W48" s="28"/>
      <c r="X48" s="28"/>
      <c r="Y48" s="29">
        <f t="shared" si="26"/>
        <v>0</v>
      </c>
      <c r="Z48" s="28"/>
      <c r="AA48" s="28"/>
      <c r="AB48" s="28"/>
      <c r="AC48" s="29">
        <f t="shared" si="27"/>
        <v>0</v>
      </c>
      <c r="AD48" s="28"/>
      <c r="AE48" s="28"/>
      <c r="AF48" s="91">
        <v>1768247</v>
      </c>
      <c r="AG48" s="29">
        <f t="shared" si="28"/>
        <v>1768247</v>
      </c>
      <c r="AH48" s="29">
        <f t="shared" si="29"/>
        <v>1768247</v>
      </c>
      <c r="AI48" s="109">
        <f t="shared" si="30"/>
        <v>3.8216556242082332E-2</v>
      </c>
      <c r="AJ48" s="109">
        <f t="shared" si="31"/>
        <v>3.8629918119596077E-3</v>
      </c>
      <c r="AK48" s="11"/>
      <c r="AL48" s="11"/>
      <c r="AM48" s="11"/>
      <c r="AN48" s="11"/>
      <c r="AO48" s="11"/>
      <c r="AP48" s="11"/>
      <c r="AQ48" s="11"/>
      <c r="AR48" s="11"/>
    </row>
    <row r="49" spans="1:54" ht="24.75" customHeight="1" outlineLevel="1" x14ac:dyDescent="0.25">
      <c r="A49" s="22">
        <v>14</v>
      </c>
      <c r="B49" s="23"/>
      <c r="C49" s="286" t="s">
        <v>1880</v>
      </c>
      <c r="D49" s="138">
        <v>44921</v>
      </c>
      <c r="E49" s="84" t="s">
        <v>266</v>
      </c>
      <c r="F49" s="68" t="s">
        <v>1871</v>
      </c>
      <c r="G49" s="47" t="s">
        <v>1872</v>
      </c>
      <c r="H49" s="99"/>
      <c r="I49" s="99"/>
      <c r="J49" s="714"/>
      <c r="K49" s="104">
        <v>1768247</v>
      </c>
      <c r="L49" s="102"/>
      <c r="M49" s="28"/>
      <c r="N49" s="28"/>
      <c r="O49" s="28"/>
      <c r="P49" s="71"/>
      <c r="Q49" s="71"/>
      <c r="R49" s="28"/>
      <c r="S49" s="28"/>
      <c r="T49" s="28"/>
      <c r="U49" s="29">
        <f t="shared" si="25"/>
        <v>0</v>
      </c>
      <c r="V49" s="28"/>
      <c r="W49" s="28"/>
      <c r="X49" s="28"/>
      <c r="Y49" s="29">
        <f t="shared" si="26"/>
        <v>0</v>
      </c>
      <c r="Z49" s="28"/>
      <c r="AA49" s="28"/>
      <c r="AB49" s="28"/>
      <c r="AC49" s="29">
        <f t="shared" si="27"/>
        <v>0</v>
      </c>
      <c r="AD49" s="28"/>
      <c r="AE49" s="28"/>
      <c r="AF49" s="104">
        <v>1768247</v>
      </c>
      <c r="AG49" s="29">
        <f t="shared" si="28"/>
        <v>1768247</v>
      </c>
      <c r="AH49" s="29">
        <f t="shared" si="29"/>
        <v>1768247</v>
      </c>
      <c r="AI49" s="109">
        <f t="shared" si="30"/>
        <v>3.8216556242082332E-2</v>
      </c>
      <c r="AJ49" s="109">
        <f t="shared" si="31"/>
        <v>3.8629918119596077E-3</v>
      </c>
    </row>
    <row r="50" spans="1:54" ht="24.75" customHeight="1" outlineLevel="1" x14ac:dyDescent="0.25">
      <c r="A50" s="22">
        <v>15</v>
      </c>
      <c r="B50" s="23"/>
      <c r="C50" s="286" t="s">
        <v>1881</v>
      </c>
      <c r="D50" s="138">
        <v>44921</v>
      </c>
      <c r="E50" s="84" t="s">
        <v>260</v>
      </c>
      <c r="F50" s="68" t="s">
        <v>1871</v>
      </c>
      <c r="G50" s="47" t="s">
        <v>1872</v>
      </c>
      <c r="H50" s="99"/>
      <c r="I50" s="99"/>
      <c r="J50" s="714"/>
      <c r="K50" s="104">
        <v>2357663</v>
      </c>
      <c r="L50" s="102"/>
      <c r="M50" s="28"/>
      <c r="N50" s="28"/>
      <c r="O50" s="28"/>
      <c r="P50" s="71"/>
      <c r="Q50" s="71"/>
      <c r="R50" s="28"/>
      <c r="S50" s="28"/>
      <c r="T50" s="28"/>
      <c r="U50" s="29">
        <f t="shared" si="25"/>
        <v>0</v>
      </c>
      <c r="V50" s="28"/>
      <c r="W50" s="28"/>
      <c r="X50" s="28"/>
      <c r="Y50" s="29">
        <f t="shared" si="26"/>
        <v>0</v>
      </c>
      <c r="Z50" s="28"/>
      <c r="AA50" s="28"/>
      <c r="AB50" s="28"/>
      <c r="AC50" s="29">
        <f t="shared" si="27"/>
        <v>0</v>
      </c>
      <c r="AD50" s="28"/>
      <c r="AE50" s="28"/>
      <c r="AF50" s="104">
        <v>2357663</v>
      </c>
      <c r="AG50" s="29">
        <f t="shared" si="28"/>
        <v>2357663</v>
      </c>
      <c r="AH50" s="29">
        <f t="shared" si="29"/>
        <v>2357663</v>
      </c>
      <c r="AI50" s="109">
        <f t="shared" si="30"/>
        <v>5.0955415527003042E-2</v>
      </c>
      <c r="AJ50" s="109">
        <f t="shared" si="31"/>
        <v>5.1506564774944476E-3</v>
      </c>
      <c r="AK50" s="11"/>
      <c r="AL50" s="11"/>
      <c r="AM50" s="11"/>
      <c r="AN50" s="11"/>
      <c r="AO50" s="11"/>
      <c r="AP50" s="11"/>
      <c r="AQ50" s="11"/>
      <c r="AR50" s="11"/>
    </row>
    <row r="51" spans="1:54" ht="24.75" customHeight="1" outlineLevel="1" x14ac:dyDescent="0.25">
      <c r="A51" s="22">
        <v>16</v>
      </c>
      <c r="B51" s="23"/>
      <c r="C51" s="286" t="s">
        <v>1805</v>
      </c>
      <c r="D51" s="138">
        <v>44921</v>
      </c>
      <c r="E51" s="84" t="s">
        <v>226</v>
      </c>
      <c r="F51" s="68" t="s">
        <v>1871</v>
      </c>
      <c r="G51" s="47" t="s">
        <v>1872</v>
      </c>
      <c r="H51" s="99"/>
      <c r="I51" s="99"/>
      <c r="J51" s="714"/>
      <c r="K51" s="104">
        <v>2062955</v>
      </c>
      <c r="L51" s="102"/>
      <c r="M51" s="28"/>
      <c r="N51" s="28"/>
      <c r="O51" s="28"/>
      <c r="P51" s="71"/>
      <c r="Q51" s="71"/>
      <c r="R51" s="28"/>
      <c r="S51" s="28"/>
      <c r="T51" s="28"/>
      <c r="U51" s="29">
        <f t="shared" si="25"/>
        <v>0</v>
      </c>
      <c r="V51" s="28"/>
      <c r="W51" s="28"/>
      <c r="X51" s="28"/>
      <c r="Y51" s="29">
        <f t="shared" si="26"/>
        <v>0</v>
      </c>
      <c r="Z51" s="28"/>
      <c r="AA51" s="28"/>
      <c r="AB51" s="28"/>
      <c r="AC51" s="29">
        <f t="shared" si="27"/>
        <v>0</v>
      </c>
      <c r="AD51" s="28"/>
      <c r="AE51" s="28"/>
      <c r="AF51" s="104">
        <v>2062955</v>
      </c>
      <c r="AG51" s="29">
        <f t="shared" si="28"/>
        <v>2062955</v>
      </c>
      <c r="AH51" s="29">
        <f t="shared" si="29"/>
        <v>2062955</v>
      </c>
      <c r="AI51" s="109">
        <f t="shared" si="30"/>
        <v>4.4585985884542684E-2</v>
      </c>
      <c r="AJ51" s="109">
        <f t="shared" si="31"/>
        <v>4.5068241447270277E-3</v>
      </c>
      <c r="AK51" s="11"/>
      <c r="AL51" s="11"/>
      <c r="AM51" s="11"/>
      <c r="AN51" s="11"/>
      <c r="AO51" s="11"/>
      <c r="AP51" s="11"/>
      <c r="AQ51" s="11"/>
      <c r="AR51" s="11"/>
    </row>
    <row r="52" spans="1:54" ht="24.75" customHeight="1" outlineLevel="1" x14ac:dyDescent="0.25">
      <c r="A52" s="22">
        <v>17</v>
      </c>
      <c r="B52" s="23"/>
      <c r="C52" s="286" t="s">
        <v>1882</v>
      </c>
      <c r="D52" s="138">
        <v>44921</v>
      </c>
      <c r="E52" s="84" t="s">
        <v>214</v>
      </c>
      <c r="F52" s="68" t="s">
        <v>1871</v>
      </c>
      <c r="G52" s="47" t="s">
        <v>1872</v>
      </c>
      <c r="H52" s="99"/>
      <c r="I52" s="99"/>
      <c r="J52" s="714"/>
      <c r="K52" s="104">
        <v>2947079</v>
      </c>
      <c r="L52" s="102"/>
      <c r="M52" s="28"/>
      <c r="N52" s="28"/>
      <c r="O52" s="28"/>
      <c r="P52" s="71"/>
      <c r="Q52" s="71"/>
      <c r="R52" s="28"/>
      <c r="S52" s="28"/>
      <c r="T52" s="28"/>
      <c r="U52" s="29">
        <f t="shared" si="25"/>
        <v>0</v>
      </c>
      <c r="V52" s="28"/>
      <c r="W52" s="28"/>
      <c r="X52" s="28"/>
      <c r="Y52" s="29">
        <f t="shared" si="26"/>
        <v>0</v>
      </c>
      <c r="Z52" s="28"/>
      <c r="AA52" s="28"/>
      <c r="AB52" s="28"/>
      <c r="AC52" s="29">
        <f t="shared" si="27"/>
        <v>0</v>
      </c>
      <c r="AD52" s="28"/>
      <c r="AE52" s="28"/>
      <c r="AF52" s="104">
        <v>2947079</v>
      </c>
      <c r="AG52" s="29">
        <f t="shared" si="28"/>
        <v>2947079</v>
      </c>
      <c r="AH52" s="29">
        <f t="shared" si="29"/>
        <v>2947079</v>
      </c>
      <c r="AI52" s="109">
        <f t="shared" si="30"/>
        <v>6.369427481192376E-2</v>
      </c>
      <c r="AJ52" s="109">
        <f t="shared" si="31"/>
        <v>6.4383211430292875E-3</v>
      </c>
    </row>
    <row r="53" spans="1:54" ht="24.75" customHeight="1" outlineLevel="1" x14ac:dyDescent="0.25">
      <c r="A53" s="22">
        <v>18</v>
      </c>
      <c r="B53" s="23"/>
      <c r="C53" s="286" t="s">
        <v>1155</v>
      </c>
      <c r="D53" s="138">
        <v>44921</v>
      </c>
      <c r="E53" s="84" t="s">
        <v>208</v>
      </c>
      <c r="F53" s="68" t="s">
        <v>1871</v>
      </c>
      <c r="G53" s="47" t="s">
        <v>1872</v>
      </c>
      <c r="H53" s="99"/>
      <c r="I53" s="99"/>
      <c r="J53" s="714"/>
      <c r="K53" s="104">
        <v>1473539</v>
      </c>
      <c r="L53" s="102"/>
      <c r="M53" s="28"/>
      <c r="N53" s="28"/>
      <c r="O53" s="28"/>
      <c r="P53" s="71"/>
      <c r="Q53" s="71"/>
      <c r="R53" s="28"/>
      <c r="S53" s="28"/>
      <c r="T53" s="28"/>
      <c r="U53" s="29">
        <f t="shared" si="25"/>
        <v>0</v>
      </c>
      <c r="V53" s="28"/>
      <c r="W53" s="28"/>
      <c r="X53" s="28"/>
      <c r="Y53" s="29">
        <f t="shared" si="26"/>
        <v>0</v>
      </c>
      <c r="Z53" s="28"/>
      <c r="AA53" s="28"/>
      <c r="AB53" s="28"/>
      <c r="AC53" s="29">
        <f t="shared" si="27"/>
        <v>0</v>
      </c>
      <c r="AD53" s="28"/>
      <c r="AE53" s="28"/>
      <c r="AF53" s="104">
        <v>1473539</v>
      </c>
      <c r="AG53" s="29">
        <f t="shared" si="28"/>
        <v>1473539</v>
      </c>
      <c r="AH53" s="29">
        <f t="shared" si="29"/>
        <v>1473539</v>
      </c>
      <c r="AI53" s="109">
        <f t="shared" si="30"/>
        <v>3.1847126599621974E-2</v>
      </c>
      <c r="AJ53" s="109">
        <f t="shared" si="31"/>
        <v>3.2191594791921877E-3</v>
      </c>
    </row>
    <row r="54" spans="1:54" ht="24.75" customHeight="1" outlineLevel="1" x14ac:dyDescent="0.25">
      <c r="A54" s="22">
        <v>19</v>
      </c>
      <c r="B54" s="23"/>
      <c r="C54" s="286" t="s">
        <v>1883</v>
      </c>
      <c r="D54" s="138">
        <v>44921</v>
      </c>
      <c r="E54" s="84" t="s">
        <v>210</v>
      </c>
      <c r="F54" s="68" t="s">
        <v>1871</v>
      </c>
      <c r="G54" s="47" t="s">
        <v>1872</v>
      </c>
      <c r="H54" s="99"/>
      <c r="I54" s="99"/>
      <c r="J54" s="714"/>
      <c r="K54" s="104">
        <v>2357663</v>
      </c>
      <c r="L54" s="102"/>
      <c r="M54" s="28"/>
      <c r="N54" s="28"/>
      <c r="O54" s="28"/>
      <c r="P54" s="71"/>
      <c r="Q54" s="71"/>
      <c r="R54" s="28"/>
      <c r="S54" s="28"/>
      <c r="T54" s="28"/>
      <c r="U54" s="29">
        <f t="shared" si="25"/>
        <v>0</v>
      </c>
      <c r="V54" s="28"/>
      <c r="W54" s="28"/>
      <c r="X54" s="28"/>
      <c r="Y54" s="29">
        <f t="shared" si="26"/>
        <v>0</v>
      </c>
      <c r="Z54" s="28"/>
      <c r="AA54" s="28"/>
      <c r="AB54" s="28"/>
      <c r="AC54" s="29">
        <f t="shared" si="27"/>
        <v>0</v>
      </c>
      <c r="AD54" s="28"/>
      <c r="AE54" s="28"/>
      <c r="AF54" s="104">
        <v>2357663</v>
      </c>
      <c r="AG54" s="29">
        <f t="shared" si="28"/>
        <v>2357663</v>
      </c>
      <c r="AH54" s="29">
        <f t="shared" si="29"/>
        <v>2357663</v>
      </c>
      <c r="AI54" s="109">
        <f t="shared" si="30"/>
        <v>5.0955415527003042E-2</v>
      </c>
      <c r="AJ54" s="109">
        <f t="shared" si="31"/>
        <v>5.1506564774944476E-3</v>
      </c>
    </row>
    <row r="55" spans="1:54" ht="24.75" customHeight="1" outlineLevel="1" x14ac:dyDescent="0.25">
      <c r="A55" s="22">
        <v>20</v>
      </c>
      <c r="B55" s="23"/>
      <c r="C55" s="286" t="s">
        <v>1884</v>
      </c>
      <c r="D55" s="138">
        <v>44921</v>
      </c>
      <c r="E55" s="84" t="s">
        <v>244</v>
      </c>
      <c r="F55" s="68" t="s">
        <v>1871</v>
      </c>
      <c r="G55" s="47" t="s">
        <v>1872</v>
      </c>
      <c r="H55" s="99"/>
      <c r="I55" s="99"/>
      <c r="J55" s="714"/>
      <c r="K55" s="104">
        <v>1768247</v>
      </c>
      <c r="L55" s="102"/>
      <c r="M55" s="28"/>
      <c r="N55" s="28"/>
      <c r="O55" s="28"/>
      <c r="P55" s="71"/>
      <c r="Q55" s="71"/>
      <c r="R55" s="28"/>
      <c r="S55" s="28"/>
      <c r="T55" s="28"/>
      <c r="U55" s="29">
        <f t="shared" si="25"/>
        <v>0</v>
      </c>
      <c r="V55" s="28"/>
      <c r="W55" s="28"/>
      <c r="X55" s="28"/>
      <c r="Y55" s="29">
        <f t="shared" si="26"/>
        <v>0</v>
      </c>
      <c r="Z55" s="28"/>
      <c r="AA55" s="28"/>
      <c r="AB55" s="28"/>
      <c r="AC55" s="29">
        <f t="shared" si="27"/>
        <v>0</v>
      </c>
      <c r="AD55" s="28"/>
      <c r="AE55" s="28"/>
      <c r="AF55" s="104">
        <v>1768247</v>
      </c>
      <c r="AG55" s="29">
        <f t="shared" si="28"/>
        <v>1768247</v>
      </c>
      <c r="AH55" s="29">
        <f t="shared" si="29"/>
        <v>1768247</v>
      </c>
      <c r="AI55" s="109">
        <f t="shared" si="30"/>
        <v>3.8216556242082332E-2</v>
      </c>
      <c r="AJ55" s="109">
        <f t="shared" si="31"/>
        <v>3.8629918119596077E-3</v>
      </c>
    </row>
    <row r="56" spans="1:54" ht="24.75" customHeight="1" outlineLevel="1" x14ac:dyDescent="0.25">
      <c r="A56" s="22">
        <v>21</v>
      </c>
      <c r="B56" s="23"/>
      <c r="C56" s="286" t="s">
        <v>1885</v>
      </c>
      <c r="D56" s="138">
        <v>44921</v>
      </c>
      <c r="E56" s="84" t="s">
        <v>262</v>
      </c>
      <c r="F56" s="68" t="s">
        <v>1871</v>
      </c>
      <c r="G56" s="47" t="s">
        <v>1872</v>
      </c>
      <c r="H56" s="99"/>
      <c r="I56" s="99"/>
      <c r="J56" s="714"/>
      <c r="K56" s="104">
        <v>3536495</v>
      </c>
      <c r="L56" s="102"/>
      <c r="M56" s="28"/>
      <c r="N56" s="28"/>
      <c r="O56" s="28"/>
      <c r="P56" s="71"/>
      <c r="Q56" s="71"/>
      <c r="R56" s="28"/>
      <c r="S56" s="28"/>
      <c r="T56" s="28"/>
      <c r="U56" s="29">
        <f t="shared" si="25"/>
        <v>0</v>
      </c>
      <c r="V56" s="28"/>
      <c r="W56" s="28"/>
      <c r="X56" s="28"/>
      <c r="Y56" s="29">
        <f t="shared" si="26"/>
        <v>0</v>
      </c>
      <c r="Z56" s="28"/>
      <c r="AA56" s="28"/>
      <c r="AB56" s="28"/>
      <c r="AC56" s="29">
        <f t="shared" si="27"/>
        <v>0</v>
      </c>
      <c r="AD56" s="28"/>
      <c r="AE56" s="28"/>
      <c r="AF56" s="104">
        <v>3536495</v>
      </c>
      <c r="AG56" s="29">
        <f t="shared" si="28"/>
        <v>3536495</v>
      </c>
      <c r="AH56" s="29">
        <f t="shared" si="29"/>
        <v>3536495</v>
      </c>
      <c r="AI56" s="109">
        <f t="shared" si="30"/>
        <v>7.6433134096844477E-2</v>
      </c>
      <c r="AJ56" s="109">
        <f t="shared" si="31"/>
        <v>7.7259858085641283E-3</v>
      </c>
    </row>
    <row r="57" spans="1:54" s="233" customFormat="1" ht="13.5" customHeight="1" x14ac:dyDescent="0.25">
      <c r="A57" s="574" t="s">
        <v>55</v>
      </c>
      <c r="B57" s="579"/>
      <c r="C57" s="575"/>
      <c r="D57" s="575"/>
      <c r="E57" s="575"/>
      <c r="F57" s="575"/>
      <c r="G57" s="575"/>
      <c r="H57" s="575"/>
      <c r="I57" s="576"/>
      <c r="J57" s="222">
        <f>+J35</f>
        <v>46269135</v>
      </c>
      <c r="K57" s="222">
        <f>SUM(K36:K56)</f>
        <v>46269135</v>
      </c>
      <c r="L57" s="528"/>
      <c r="M57" s="222">
        <f>SUM(M36:M56)</f>
        <v>0</v>
      </c>
      <c r="N57" s="222">
        <f>SUM(N36:N56)</f>
        <v>0</v>
      </c>
      <c r="O57" s="222">
        <f>SUM(O36:O56)</f>
        <v>0</v>
      </c>
      <c r="P57" s="223"/>
      <c r="Q57" s="538"/>
      <c r="R57" s="222">
        <f>SUM(R36:R56)</f>
        <v>0</v>
      </c>
      <c r="S57" s="222">
        <f>SUM(S36:S56)</f>
        <v>0</v>
      </c>
      <c r="T57" s="222">
        <f>SUM(T36:T56)</f>
        <v>0</v>
      </c>
      <c r="U57" s="222">
        <f t="shared" ref="U57:AH57" si="32">SUM(U36:U56)</f>
        <v>0</v>
      </c>
      <c r="V57" s="222">
        <f t="shared" si="32"/>
        <v>0</v>
      </c>
      <c r="W57" s="222">
        <f t="shared" si="32"/>
        <v>0</v>
      </c>
      <c r="X57" s="222">
        <f t="shared" si="32"/>
        <v>0</v>
      </c>
      <c r="Y57" s="222">
        <f t="shared" si="32"/>
        <v>0</v>
      </c>
      <c r="Z57" s="222">
        <f t="shared" si="32"/>
        <v>0</v>
      </c>
      <c r="AA57" s="222">
        <f t="shared" si="32"/>
        <v>0</v>
      </c>
      <c r="AB57" s="222">
        <f t="shared" si="32"/>
        <v>0</v>
      </c>
      <c r="AC57" s="222">
        <f t="shared" si="32"/>
        <v>0</v>
      </c>
      <c r="AD57" s="222">
        <f t="shared" si="32"/>
        <v>0</v>
      </c>
      <c r="AE57" s="222">
        <f t="shared" si="32"/>
        <v>0</v>
      </c>
      <c r="AF57" s="222">
        <f t="shared" si="32"/>
        <v>46269135</v>
      </c>
      <c r="AG57" s="222">
        <f t="shared" si="32"/>
        <v>46269135</v>
      </c>
      <c r="AH57" s="222">
        <f t="shared" si="32"/>
        <v>46269135</v>
      </c>
      <c r="AI57" s="230">
        <f>IF(ISERROR(AH57/J57),0,AH57/J57)</f>
        <v>1</v>
      </c>
      <c r="AJ57" s="230">
        <f>IF(ISERROR(AH57/$AH$211),0,AH57/$AH$211)</f>
        <v>0.10108163036694179</v>
      </c>
      <c r="AK57" s="11"/>
      <c r="AL57" s="11"/>
      <c r="AM57" s="11"/>
      <c r="AN57" s="11"/>
      <c r="AO57" s="11"/>
      <c r="AP57" s="11"/>
      <c r="AQ57" s="11"/>
      <c r="AR57" s="11"/>
      <c r="AS57" s="14"/>
      <c r="AT57" s="14"/>
      <c r="AU57" s="14"/>
      <c r="AV57" s="14"/>
      <c r="AW57" s="14"/>
      <c r="AX57" s="14"/>
      <c r="AY57" s="14"/>
      <c r="AZ57" s="14"/>
      <c r="BA57" s="14"/>
      <c r="BB57" s="14"/>
    </row>
    <row r="58" spans="1:54" ht="12.75" customHeight="1" x14ac:dyDescent="0.25">
      <c r="A58" s="620" t="s">
        <v>56</v>
      </c>
      <c r="B58" s="621"/>
      <c r="C58" s="621"/>
      <c r="D58" s="621"/>
      <c r="E58" s="622"/>
      <c r="F58" s="16"/>
      <c r="G58" s="5"/>
      <c r="H58" s="17"/>
      <c r="I58" s="17"/>
      <c r="J58" s="628">
        <v>75504159</v>
      </c>
      <c r="K58" s="7"/>
      <c r="L58" s="18"/>
      <c r="M58" s="19"/>
      <c r="N58" s="19"/>
      <c r="O58" s="19"/>
      <c r="P58" s="5"/>
      <c r="Q58" s="20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108"/>
      <c r="AJ58" s="108"/>
    </row>
    <row r="59" spans="1:54" ht="24.75" customHeight="1" outlineLevel="1" x14ac:dyDescent="0.25">
      <c r="A59" s="23">
        <v>1</v>
      </c>
      <c r="B59" s="23"/>
      <c r="C59" s="524" t="s">
        <v>395</v>
      </c>
      <c r="D59" s="138">
        <v>44923</v>
      </c>
      <c r="E59" s="102" t="s">
        <v>334</v>
      </c>
      <c r="F59" s="68" t="s">
        <v>1871</v>
      </c>
      <c r="G59" s="47" t="s">
        <v>1872</v>
      </c>
      <c r="H59" s="98"/>
      <c r="I59" s="98"/>
      <c r="J59" s="629"/>
      <c r="K59" s="46">
        <v>1178832</v>
      </c>
      <c r="L59" s="68"/>
      <c r="M59" s="28"/>
      <c r="N59" s="28"/>
      <c r="O59" s="28"/>
      <c r="P59" s="68"/>
      <c r="Q59" s="68"/>
      <c r="R59" s="28"/>
      <c r="S59" s="28"/>
      <c r="T59" s="28"/>
      <c r="U59" s="29">
        <f>SUM(R59:T59)</f>
        <v>0</v>
      </c>
      <c r="V59" s="28"/>
      <c r="W59" s="28"/>
      <c r="X59" s="28"/>
      <c r="Y59" s="29">
        <f>SUM(V59:X59)</f>
        <v>0</v>
      </c>
      <c r="Z59" s="28"/>
      <c r="AA59" s="28"/>
      <c r="AB59" s="28"/>
      <c r="AC59" s="29">
        <f>SUM(Z59:AB59)</f>
        <v>0</v>
      </c>
      <c r="AD59" s="28"/>
      <c r="AE59" s="28"/>
      <c r="AF59" s="46">
        <v>1178832</v>
      </c>
      <c r="AG59" s="29">
        <f>SUM(AD59:AF59)</f>
        <v>1178832</v>
      </c>
      <c r="AH59" s="29">
        <f t="shared" ref="AH59" si="33">SUM(U59,Y59,AC59,AG59)</f>
        <v>1178832</v>
      </c>
      <c r="AI59" s="109">
        <f>IF(ISERROR(AH59/$J$58),0,AH59/$J$58)</f>
        <v>1.5612808825537677E-2</v>
      </c>
      <c r="AJ59" s="109">
        <f>IF(ISERROR(AH59/$AH$211),"-",AH59/$AH$211)</f>
        <v>2.5753293310696798E-3</v>
      </c>
      <c r="AK59" s="11"/>
      <c r="AL59" s="11"/>
      <c r="AM59" s="11"/>
      <c r="AN59" s="11"/>
      <c r="AO59" s="11"/>
      <c r="AP59" s="11"/>
      <c r="AQ59" s="11"/>
      <c r="AR59" s="11"/>
    </row>
    <row r="60" spans="1:54" ht="24.75" customHeight="1" outlineLevel="1" x14ac:dyDescent="0.25">
      <c r="A60" s="23">
        <v>2</v>
      </c>
      <c r="B60" s="23"/>
      <c r="C60" s="496" t="s">
        <v>1327</v>
      </c>
      <c r="D60" s="138">
        <v>44923</v>
      </c>
      <c r="E60" s="102" t="s">
        <v>332</v>
      </c>
      <c r="F60" s="68" t="s">
        <v>1871</v>
      </c>
      <c r="G60" s="47" t="s">
        <v>1872</v>
      </c>
      <c r="H60" s="99"/>
      <c r="I60" s="99"/>
      <c r="J60" s="629"/>
      <c r="K60" s="70">
        <v>1768247</v>
      </c>
      <c r="L60" s="68"/>
      <c r="M60" s="28"/>
      <c r="N60" s="28"/>
      <c r="O60" s="28"/>
      <c r="P60" s="71"/>
      <c r="Q60" s="71"/>
      <c r="R60" s="28"/>
      <c r="S60" s="28"/>
      <c r="T60" s="28"/>
      <c r="U60" s="29">
        <f t="shared" ref="U60:U85" si="34">SUM(R60:T60)</f>
        <v>0</v>
      </c>
      <c r="V60" s="28"/>
      <c r="W60" s="28"/>
      <c r="X60" s="28"/>
      <c r="Y60" s="29">
        <f t="shared" ref="Y60:Y85" si="35">SUM(V60:X60)</f>
        <v>0</v>
      </c>
      <c r="Z60" s="28"/>
      <c r="AA60" s="28"/>
      <c r="AB60" s="28"/>
      <c r="AC60" s="29">
        <f t="shared" ref="AC60:AC85" si="36">SUM(Z60:AB60)</f>
        <v>0</v>
      </c>
      <c r="AD60" s="28"/>
      <c r="AE60" s="28"/>
      <c r="AF60" s="70">
        <v>1768247</v>
      </c>
      <c r="AG60" s="29">
        <f t="shared" ref="AG60:AG85" si="37">SUM(AD60:AF60)</f>
        <v>1768247</v>
      </c>
      <c r="AH60" s="29">
        <f t="shared" ref="AH60:AH85" si="38">SUM(U60,Y60,AC60,AG60)</f>
        <v>1768247</v>
      </c>
      <c r="AI60" s="109">
        <f t="shared" ref="AI60:AI85" si="39">IF(ISERROR(AH60/$J$58),0,AH60/$J$58)</f>
        <v>2.3419199994002979E-2</v>
      </c>
      <c r="AJ60" s="109">
        <f t="shared" ref="AJ60:AJ85" si="40">IF(ISERROR(AH60/$AH$211),"-",AH60/$AH$211)</f>
        <v>3.8629918119596077E-3</v>
      </c>
      <c r="AK60" s="11"/>
      <c r="AL60" s="11"/>
      <c r="AM60" s="11"/>
      <c r="AN60" s="11"/>
      <c r="AO60" s="11"/>
      <c r="AP60" s="11"/>
      <c r="AQ60" s="11"/>
      <c r="AR60" s="11"/>
    </row>
    <row r="61" spans="1:54" ht="24.75" customHeight="1" outlineLevel="1" x14ac:dyDescent="0.25">
      <c r="A61" s="23">
        <v>3</v>
      </c>
      <c r="B61" s="23"/>
      <c r="C61" s="496" t="s">
        <v>1809</v>
      </c>
      <c r="D61" s="138">
        <v>44923</v>
      </c>
      <c r="E61" s="102" t="s">
        <v>282</v>
      </c>
      <c r="F61" s="68" t="s">
        <v>1871</v>
      </c>
      <c r="G61" s="47" t="s">
        <v>1872</v>
      </c>
      <c r="H61" s="99"/>
      <c r="I61" s="99"/>
      <c r="J61" s="629"/>
      <c r="K61" s="70">
        <v>1768247</v>
      </c>
      <c r="L61" s="68"/>
      <c r="M61" s="28"/>
      <c r="N61" s="28"/>
      <c r="O61" s="28"/>
      <c r="P61" s="71"/>
      <c r="Q61" s="71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70">
        <v>1768247</v>
      </c>
      <c r="AG61" s="29">
        <f t="shared" si="37"/>
        <v>1768247</v>
      </c>
      <c r="AH61" s="29">
        <f t="shared" si="38"/>
        <v>1768247</v>
      </c>
      <c r="AI61" s="109">
        <f t="shared" si="39"/>
        <v>2.3419199994002979E-2</v>
      </c>
      <c r="AJ61" s="109">
        <f t="shared" si="40"/>
        <v>3.8629918119596077E-3</v>
      </c>
      <c r="AK61" s="11"/>
      <c r="AL61" s="11"/>
      <c r="AM61" s="11"/>
      <c r="AN61" s="11"/>
      <c r="AO61" s="11"/>
      <c r="AP61" s="11"/>
      <c r="AQ61" s="11"/>
      <c r="AR61" s="11"/>
    </row>
    <row r="62" spans="1:54" ht="24.75" customHeight="1" outlineLevel="1" x14ac:dyDescent="0.25">
      <c r="A62" s="23">
        <v>4</v>
      </c>
      <c r="B62" s="23"/>
      <c r="C62" s="496" t="s">
        <v>1886</v>
      </c>
      <c r="D62" s="138">
        <v>44923</v>
      </c>
      <c r="E62" s="102" t="s">
        <v>280</v>
      </c>
      <c r="F62" s="68" t="s">
        <v>1871</v>
      </c>
      <c r="G62" s="47" t="s">
        <v>1872</v>
      </c>
      <c r="H62" s="99"/>
      <c r="I62" s="99"/>
      <c r="J62" s="629"/>
      <c r="K62" s="70">
        <v>3536495</v>
      </c>
      <c r="L62" s="68"/>
      <c r="M62" s="28"/>
      <c r="N62" s="28"/>
      <c r="O62" s="28"/>
      <c r="P62" s="71"/>
      <c r="Q62" s="71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70">
        <v>3536495</v>
      </c>
      <c r="AG62" s="29">
        <f t="shared" si="37"/>
        <v>3536495</v>
      </c>
      <c r="AH62" s="29">
        <f t="shared" si="38"/>
        <v>3536495</v>
      </c>
      <c r="AI62" s="109">
        <f t="shared" si="39"/>
        <v>4.6838413232309493E-2</v>
      </c>
      <c r="AJ62" s="109">
        <f t="shared" si="40"/>
        <v>7.7259858085641283E-3</v>
      </c>
      <c r="AK62" s="11"/>
      <c r="AL62" s="11"/>
      <c r="AM62" s="11"/>
      <c r="AN62" s="11"/>
      <c r="AO62" s="11"/>
      <c r="AP62" s="11"/>
      <c r="AQ62" s="11"/>
      <c r="AR62" s="11"/>
    </row>
    <row r="63" spans="1:54" ht="24.75" customHeight="1" outlineLevel="1" x14ac:dyDescent="0.25">
      <c r="A63" s="23">
        <v>5</v>
      </c>
      <c r="B63" s="23"/>
      <c r="C63" s="524" t="s">
        <v>450</v>
      </c>
      <c r="D63" s="138">
        <v>44923</v>
      </c>
      <c r="E63" s="102" t="s">
        <v>314</v>
      </c>
      <c r="F63" s="68" t="s">
        <v>1871</v>
      </c>
      <c r="G63" s="47" t="s">
        <v>1872</v>
      </c>
      <c r="H63" s="99"/>
      <c r="I63" s="99"/>
      <c r="J63" s="629"/>
      <c r="K63" s="70">
        <v>1768247</v>
      </c>
      <c r="L63" s="68"/>
      <c r="M63" s="28"/>
      <c r="N63" s="28"/>
      <c r="O63" s="28"/>
      <c r="P63" s="71"/>
      <c r="Q63" s="71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70">
        <v>1768247</v>
      </c>
      <c r="AG63" s="29">
        <f t="shared" si="37"/>
        <v>1768247</v>
      </c>
      <c r="AH63" s="29">
        <f t="shared" si="38"/>
        <v>1768247</v>
      </c>
      <c r="AI63" s="109">
        <f t="shared" si="39"/>
        <v>2.3419199994002979E-2</v>
      </c>
      <c r="AJ63" s="109">
        <f t="shared" si="40"/>
        <v>3.8629918119596077E-3</v>
      </c>
      <c r="AK63" s="11"/>
      <c r="AL63" s="11"/>
      <c r="AM63" s="11"/>
      <c r="AN63" s="11"/>
      <c r="AO63" s="11"/>
      <c r="AP63" s="11"/>
      <c r="AQ63" s="11"/>
      <c r="AR63" s="11"/>
    </row>
    <row r="64" spans="1:54" ht="24.75" customHeight="1" outlineLevel="1" x14ac:dyDescent="0.25">
      <c r="A64" s="23">
        <v>6</v>
      </c>
      <c r="B64" s="23"/>
      <c r="C64" s="496" t="s">
        <v>1806</v>
      </c>
      <c r="D64" s="138">
        <v>44923</v>
      </c>
      <c r="E64" s="102" t="s">
        <v>275</v>
      </c>
      <c r="F64" s="68" t="s">
        <v>1871</v>
      </c>
      <c r="G64" s="47" t="s">
        <v>1872</v>
      </c>
      <c r="H64" s="99"/>
      <c r="I64" s="99"/>
      <c r="J64" s="629"/>
      <c r="K64" s="70">
        <v>4125910</v>
      </c>
      <c r="L64" s="68"/>
      <c r="M64" s="28"/>
      <c r="N64" s="28"/>
      <c r="O64" s="28"/>
      <c r="P64" s="71"/>
      <c r="Q64" s="71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70">
        <v>4125910</v>
      </c>
      <c r="AG64" s="29">
        <f t="shared" si="37"/>
        <v>4125910</v>
      </c>
      <c r="AH64" s="29">
        <f t="shared" si="38"/>
        <v>4125910</v>
      </c>
      <c r="AI64" s="109">
        <f t="shared" si="39"/>
        <v>5.46448044007748E-2</v>
      </c>
      <c r="AJ64" s="109">
        <f t="shared" si="40"/>
        <v>9.0136482894540553E-3</v>
      </c>
      <c r="AK64" s="11"/>
      <c r="AL64" s="11"/>
      <c r="AM64" s="11"/>
      <c r="AN64" s="11"/>
      <c r="AO64" s="11"/>
      <c r="AP64" s="11"/>
      <c r="AQ64" s="11"/>
      <c r="AR64" s="11"/>
    </row>
    <row r="65" spans="1:44" ht="24.75" customHeight="1" outlineLevel="1" x14ac:dyDescent="0.25">
      <c r="A65" s="23">
        <v>7</v>
      </c>
      <c r="B65" s="23"/>
      <c r="C65" s="496" t="s">
        <v>1887</v>
      </c>
      <c r="D65" s="138">
        <v>44923</v>
      </c>
      <c r="E65" s="102" t="s">
        <v>292</v>
      </c>
      <c r="F65" s="68" t="s">
        <v>1871</v>
      </c>
      <c r="G65" s="47" t="s">
        <v>1872</v>
      </c>
      <c r="H65" s="99"/>
      <c r="I65" s="99"/>
      <c r="J65" s="629"/>
      <c r="K65" s="70">
        <v>2357663</v>
      </c>
      <c r="L65" s="68"/>
      <c r="M65" s="28"/>
      <c r="N65" s="28"/>
      <c r="O65" s="28"/>
      <c r="P65" s="71"/>
      <c r="Q65" s="71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70">
        <v>2357663</v>
      </c>
      <c r="AG65" s="29">
        <f t="shared" si="37"/>
        <v>2357663</v>
      </c>
      <c r="AH65" s="29">
        <f t="shared" si="38"/>
        <v>2357663</v>
      </c>
      <c r="AI65" s="109">
        <f t="shared" si="39"/>
        <v>3.1225604406771818E-2</v>
      </c>
      <c r="AJ65" s="109">
        <f t="shared" si="40"/>
        <v>5.1506564774944476E-3</v>
      </c>
      <c r="AK65" s="11"/>
      <c r="AL65" s="11"/>
      <c r="AM65" s="11"/>
      <c r="AN65" s="11"/>
      <c r="AO65" s="11"/>
      <c r="AP65" s="11"/>
      <c r="AQ65" s="11"/>
      <c r="AR65" s="11"/>
    </row>
    <row r="66" spans="1:44" ht="24.75" customHeight="1" outlineLevel="1" x14ac:dyDescent="0.25">
      <c r="A66" s="23">
        <v>8</v>
      </c>
      <c r="B66" s="23"/>
      <c r="C66" s="524" t="s">
        <v>227</v>
      </c>
      <c r="D66" s="138">
        <v>44923</v>
      </c>
      <c r="E66" s="102" t="s">
        <v>1888</v>
      </c>
      <c r="F66" s="68" t="s">
        <v>1871</v>
      </c>
      <c r="G66" s="47" t="s">
        <v>1872</v>
      </c>
      <c r="H66" s="99"/>
      <c r="I66" s="99"/>
      <c r="J66" s="629"/>
      <c r="K66" s="70">
        <v>4125910</v>
      </c>
      <c r="L66" s="68"/>
      <c r="M66" s="28"/>
      <c r="N66" s="28"/>
      <c r="O66" s="28"/>
      <c r="P66" s="71"/>
      <c r="Q66" s="71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70">
        <v>4125910</v>
      </c>
      <c r="AG66" s="29">
        <f t="shared" si="37"/>
        <v>4125910</v>
      </c>
      <c r="AH66" s="29">
        <f t="shared" si="38"/>
        <v>4125910</v>
      </c>
      <c r="AI66" s="109">
        <f t="shared" si="39"/>
        <v>5.46448044007748E-2</v>
      </c>
      <c r="AJ66" s="109">
        <f t="shared" si="40"/>
        <v>9.0136482894540553E-3</v>
      </c>
      <c r="AK66" s="11"/>
      <c r="AL66" s="11"/>
      <c r="AM66" s="11"/>
      <c r="AN66" s="11"/>
      <c r="AO66" s="11"/>
      <c r="AP66" s="11"/>
      <c r="AQ66" s="11"/>
      <c r="AR66" s="11"/>
    </row>
    <row r="67" spans="1:44" ht="24.75" customHeight="1" outlineLevel="1" x14ac:dyDescent="0.25">
      <c r="A67" s="23">
        <v>9</v>
      </c>
      <c r="B67" s="23"/>
      <c r="C67" s="496" t="s">
        <v>1889</v>
      </c>
      <c r="D67" s="138">
        <v>44923</v>
      </c>
      <c r="E67" s="102" t="s">
        <v>928</v>
      </c>
      <c r="F67" s="68" t="s">
        <v>1871</v>
      </c>
      <c r="G67" s="47" t="s">
        <v>1872</v>
      </c>
      <c r="H67" s="99"/>
      <c r="I67" s="99"/>
      <c r="J67" s="629"/>
      <c r="K67" s="70">
        <v>5010034</v>
      </c>
      <c r="L67" s="68"/>
      <c r="M67" s="28"/>
      <c r="N67" s="28"/>
      <c r="O67" s="28"/>
      <c r="P67" s="71"/>
      <c r="Q67" s="71"/>
      <c r="R67" s="28"/>
      <c r="S67" s="28"/>
      <c r="T67" s="28"/>
      <c r="U67" s="29">
        <f t="shared" si="34"/>
        <v>0</v>
      </c>
      <c r="V67" s="28"/>
      <c r="W67" s="28"/>
      <c r="X67" s="28"/>
      <c r="Y67" s="29">
        <f t="shared" si="35"/>
        <v>0</v>
      </c>
      <c r="Z67" s="28"/>
      <c r="AA67" s="28"/>
      <c r="AB67" s="28"/>
      <c r="AC67" s="29">
        <f t="shared" si="36"/>
        <v>0</v>
      </c>
      <c r="AD67" s="28"/>
      <c r="AE67" s="28"/>
      <c r="AF67" s="70">
        <v>5010034</v>
      </c>
      <c r="AG67" s="29">
        <f t="shared" si="37"/>
        <v>5010034</v>
      </c>
      <c r="AH67" s="29">
        <f t="shared" si="38"/>
        <v>5010034</v>
      </c>
      <c r="AI67" s="109">
        <f t="shared" si="39"/>
        <v>6.6354411019928061E-2</v>
      </c>
      <c r="AJ67" s="109">
        <f t="shared" si="40"/>
        <v>1.0945145287756315E-2</v>
      </c>
      <c r="AK67" s="11"/>
      <c r="AL67" s="11"/>
      <c r="AM67" s="11"/>
      <c r="AN67" s="11"/>
      <c r="AO67" s="11"/>
      <c r="AP67" s="11"/>
      <c r="AQ67" s="11"/>
      <c r="AR67" s="11"/>
    </row>
    <row r="68" spans="1:44" ht="24.75" customHeight="1" outlineLevel="1" x14ac:dyDescent="0.25">
      <c r="A68" s="23">
        <v>10</v>
      </c>
      <c r="B68" s="23"/>
      <c r="C68" s="496" t="s">
        <v>1332</v>
      </c>
      <c r="D68" s="138">
        <v>44923</v>
      </c>
      <c r="E68" s="102" t="s">
        <v>883</v>
      </c>
      <c r="F68" s="68" t="s">
        <v>1871</v>
      </c>
      <c r="G68" s="47" t="s">
        <v>1872</v>
      </c>
      <c r="H68" s="99"/>
      <c r="I68" s="99"/>
      <c r="J68" s="629"/>
      <c r="K68" s="70">
        <v>3536495</v>
      </c>
      <c r="L68" s="68"/>
      <c r="M68" s="28"/>
      <c r="N68" s="28"/>
      <c r="O68" s="28"/>
      <c r="P68" s="71"/>
      <c r="Q68" s="71"/>
      <c r="R68" s="28"/>
      <c r="S68" s="28"/>
      <c r="T68" s="28"/>
      <c r="U68" s="29">
        <f t="shared" si="34"/>
        <v>0</v>
      </c>
      <c r="V68" s="28"/>
      <c r="W68" s="28"/>
      <c r="X68" s="28"/>
      <c r="Y68" s="29">
        <f t="shared" si="35"/>
        <v>0</v>
      </c>
      <c r="Z68" s="28"/>
      <c r="AA68" s="28"/>
      <c r="AB68" s="28"/>
      <c r="AC68" s="29">
        <f t="shared" si="36"/>
        <v>0</v>
      </c>
      <c r="AD68" s="28"/>
      <c r="AE68" s="28"/>
      <c r="AF68" s="70">
        <v>3536495</v>
      </c>
      <c r="AG68" s="29">
        <f t="shared" si="37"/>
        <v>3536495</v>
      </c>
      <c r="AH68" s="29">
        <f t="shared" si="38"/>
        <v>3536495</v>
      </c>
      <c r="AI68" s="109">
        <f t="shared" si="39"/>
        <v>4.6838413232309493E-2</v>
      </c>
      <c r="AJ68" s="109">
        <f t="shared" si="40"/>
        <v>7.7259858085641283E-3</v>
      </c>
      <c r="AK68" s="11"/>
      <c r="AL68" s="11"/>
      <c r="AM68" s="11"/>
      <c r="AN68" s="11"/>
      <c r="AO68" s="11"/>
      <c r="AP68" s="11"/>
      <c r="AQ68" s="11"/>
      <c r="AR68" s="11"/>
    </row>
    <row r="69" spans="1:44" ht="24.75" customHeight="1" outlineLevel="1" x14ac:dyDescent="0.25">
      <c r="A69" s="23">
        <v>11</v>
      </c>
      <c r="B69" s="23"/>
      <c r="C69" s="524" t="s">
        <v>399</v>
      </c>
      <c r="D69" s="138">
        <v>44922</v>
      </c>
      <c r="E69" s="102" t="s">
        <v>328</v>
      </c>
      <c r="F69" s="68" t="s">
        <v>1871</v>
      </c>
      <c r="G69" s="47" t="s">
        <v>1872</v>
      </c>
      <c r="H69" s="99"/>
      <c r="I69" s="99"/>
      <c r="J69" s="629"/>
      <c r="K69" s="70">
        <v>1768247</v>
      </c>
      <c r="L69" s="68"/>
      <c r="M69" s="28"/>
      <c r="N69" s="28"/>
      <c r="O69" s="28"/>
      <c r="P69" s="71"/>
      <c r="Q69" s="71"/>
      <c r="R69" s="28"/>
      <c r="S69" s="28"/>
      <c r="T69" s="28"/>
      <c r="U69" s="29">
        <f t="shared" si="34"/>
        <v>0</v>
      </c>
      <c r="V69" s="28"/>
      <c r="W69" s="28"/>
      <c r="X69" s="28"/>
      <c r="Y69" s="29">
        <f t="shared" si="35"/>
        <v>0</v>
      </c>
      <c r="Z69" s="28"/>
      <c r="AA69" s="28"/>
      <c r="AB69" s="28"/>
      <c r="AC69" s="29">
        <f t="shared" si="36"/>
        <v>0</v>
      </c>
      <c r="AD69" s="28"/>
      <c r="AE69" s="28"/>
      <c r="AF69" s="70">
        <v>1768247</v>
      </c>
      <c r="AG69" s="29">
        <f t="shared" si="37"/>
        <v>1768247</v>
      </c>
      <c r="AH69" s="29">
        <f t="shared" si="38"/>
        <v>1768247</v>
      </c>
      <c r="AI69" s="109">
        <f t="shared" si="39"/>
        <v>2.3419199994002979E-2</v>
      </c>
      <c r="AJ69" s="109">
        <f t="shared" si="40"/>
        <v>3.8629918119596077E-3</v>
      </c>
      <c r="AK69" s="11"/>
      <c r="AL69" s="11"/>
      <c r="AM69" s="11"/>
      <c r="AN69" s="11"/>
      <c r="AO69" s="11"/>
      <c r="AP69" s="11"/>
      <c r="AQ69" s="11"/>
      <c r="AR69" s="11"/>
    </row>
    <row r="70" spans="1:44" ht="24.75" customHeight="1" outlineLevel="1" x14ac:dyDescent="0.25">
      <c r="A70" s="23">
        <v>12</v>
      </c>
      <c r="B70" s="23"/>
      <c r="C70" s="496" t="s">
        <v>402</v>
      </c>
      <c r="D70" s="138">
        <v>44922</v>
      </c>
      <c r="E70" s="102" t="s">
        <v>298</v>
      </c>
      <c r="F70" s="68" t="s">
        <v>1871</v>
      </c>
      <c r="G70" s="47" t="s">
        <v>1872</v>
      </c>
      <c r="H70" s="99"/>
      <c r="I70" s="99"/>
      <c r="J70" s="629"/>
      <c r="K70" s="70">
        <v>2357663</v>
      </c>
      <c r="L70" s="68"/>
      <c r="M70" s="28"/>
      <c r="N70" s="28"/>
      <c r="O70" s="28"/>
      <c r="P70" s="71"/>
      <c r="Q70" s="71"/>
      <c r="R70" s="28"/>
      <c r="S70" s="28"/>
      <c r="T70" s="28"/>
      <c r="U70" s="29">
        <f t="shared" si="34"/>
        <v>0</v>
      </c>
      <c r="V70" s="28"/>
      <c r="W70" s="28"/>
      <c r="X70" s="28"/>
      <c r="Y70" s="29">
        <f t="shared" si="35"/>
        <v>0</v>
      </c>
      <c r="Z70" s="28"/>
      <c r="AA70" s="28"/>
      <c r="AB70" s="28"/>
      <c r="AC70" s="29">
        <f t="shared" si="36"/>
        <v>0</v>
      </c>
      <c r="AD70" s="28"/>
      <c r="AE70" s="28"/>
      <c r="AF70" s="70">
        <v>2357663</v>
      </c>
      <c r="AG70" s="29">
        <f t="shared" si="37"/>
        <v>2357663</v>
      </c>
      <c r="AH70" s="29">
        <f t="shared" si="38"/>
        <v>2357663</v>
      </c>
      <c r="AI70" s="109">
        <f t="shared" si="39"/>
        <v>3.1225604406771818E-2</v>
      </c>
      <c r="AJ70" s="109">
        <f t="shared" si="40"/>
        <v>5.1506564774944476E-3</v>
      </c>
      <c r="AK70" s="11"/>
      <c r="AL70" s="11"/>
      <c r="AM70" s="11"/>
      <c r="AN70" s="11"/>
      <c r="AO70" s="11"/>
      <c r="AP70" s="11"/>
      <c r="AQ70" s="11"/>
      <c r="AR70" s="11"/>
    </row>
    <row r="71" spans="1:44" ht="24.75" customHeight="1" outlineLevel="1" x14ac:dyDescent="0.25">
      <c r="A71" s="23">
        <v>13</v>
      </c>
      <c r="B71" s="23"/>
      <c r="C71" s="524" t="s">
        <v>1730</v>
      </c>
      <c r="D71" s="138">
        <v>44922</v>
      </c>
      <c r="E71" s="102" t="s">
        <v>320</v>
      </c>
      <c r="F71" s="68" t="s">
        <v>1871</v>
      </c>
      <c r="G71" s="47" t="s">
        <v>1872</v>
      </c>
      <c r="H71" s="99"/>
      <c r="I71" s="99"/>
      <c r="J71" s="629"/>
      <c r="K71" s="70">
        <v>3300728</v>
      </c>
      <c r="L71" s="68"/>
      <c r="M71" s="28"/>
      <c r="N71" s="28"/>
      <c r="O71" s="28"/>
      <c r="P71" s="71"/>
      <c r="Q71" s="71"/>
      <c r="R71" s="28"/>
      <c r="S71" s="28"/>
      <c r="T71" s="28"/>
      <c r="U71" s="29">
        <f t="shared" si="34"/>
        <v>0</v>
      </c>
      <c r="V71" s="28"/>
      <c r="W71" s="28"/>
      <c r="X71" s="28"/>
      <c r="Y71" s="29">
        <f t="shared" si="35"/>
        <v>0</v>
      </c>
      <c r="Z71" s="28"/>
      <c r="AA71" s="28"/>
      <c r="AB71" s="28"/>
      <c r="AC71" s="29">
        <f t="shared" si="36"/>
        <v>0</v>
      </c>
      <c r="AD71" s="28"/>
      <c r="AE71" s="28"/>
      <c r="AF71" s="70">
        <v>3300728</v>
      </c>
      <c r="AG71" s="29">
        <f t="shared" si="37"/>
        <v>3300728</v>
      </c>
      <c r="AH71" s="29">
        <f t="shared" si="38"/>
        <v>3300728</v>
      </c>
      <c r="AI71" s="109">
        <f t="shared" si="39"/>
        <v>4.3715843520619836E-2</v>
      </c>
      <c r="AJ71" s="109">
        <f t="shared" si="40"/>
        <v>7.2109186315632446E-3</v>
      </c>
      <c r="AK71" s="11"/>
      <c r="AL71" s="11"/>
      <c r="AM71" s="11"/>
      <c r="AN71" s="11"/>
      <c r="AO71" s="11"/>
      <c r="AP71" s="11"/>
      <c r="AQ71" s="11"/>
      <c r="AR71" s="11"/>
    </row>
    <row r="72" spans="1:44" ht="24.75" customHeight="1" outlineLevel="1" x14ac:dyDescent="0.25">
      <c r="A72" s="23">
        <v>14</v>
      </c>
      <c r="B72" s="23"/>
      <c r="C72" s="496" t="s">
        <v>1728</v>
      </c>
      <c r="D72" s="138">
        <v>44923</v>
      </c>
      <c r="E72" s="102" t="s">
        <v>318</v>
      </c>
      <c r="F72" s="68" t="s">
        <v>1871</v>
      </c>
      <c r="G72" s="47" t="s">
        <v>1872</v>
      </c>
      <c r="H72" s="99"/>
      <c r="I72" s="99"/>
      <c r="J72" s="629"/>
      <c r="K72" s="70">
        <v>1768247</v>
      </c>
      <c r="L72" s="68"/>
      <c r="M72" s="28"/>
      <c r="N72" s="28"/>
      <c r="O72" s="28"/>
      <c r="P72" s="71"/>
      <c r="Q72" s="71"/>
      <c r="R72" s="28"/>
      <c r="S72" s="28"/>
      <c r="T72" s="28"/>
      <c r="U72" s="29">
        <f t="shared" si="34"/>
        <v>0</v>
      </c>
      <c r="V72" s="28"/>
      <c r="W72" s="28"/>
      <c r="X72" s="28"/>
      <c r="Y72" s="29">
        <f t="shared" si="35"/>
        <v>0</v>
      </c>
      <c r="Z72" s="28"/>
      <c r="AA72" s="28"/>
      <c r="AB72" s="28"/>
      <c r="AC72" s="29">
        <f t="shared" si="36"/>
        <v>0</v>
      </c>
      <c r="AD72" s="28"/>
      <c r="AE72" s="28"/>
      <c r="AF72" s="70">
        <v>1768247</v>
      </c>
      <c r="AG72" s="29">
        <f t="shared" si="37"/>
        <v>1768247</v>
      </c>
      <c r="AH72" s="29">
        <f t="shared" si="38"/>
        <v>1768247</v>
      </c>
      <c r="AI72" s="109">
        <f t="shared" si="39"/>
        <v>2.3419199994002979E-2</v>
      </c>
      <c r="AJ72" s="109">
        <f t="shared" si="40"/>
        <v>3.8629918119596077E-3</v>
      </c>
      <c r="AK72" s="11"/>
      <c r="AL72" s="11"/>
      <c r="AM72" s="11"/>
      <c r="AN72" s="11"/>
      <c r="AO72" s="11"/>
      <c r="AP72" s="11"/>
      <c r="AQ72" s="11"/>
      <c r="AR72" s="11"/>
    </row>
    <row r="73" spans="1:44" ht="24.75" customHeight="1" outlineLevel="1" x14ac:dyDescent="0.25">
      <c r="A73" s="23">
        <v>15</v>
      </c>
      <c r="B73" s="23"/>
      <c r="C73" s="524" t="s">
        <v>1729</v>
      </c>
      <c r="D73" s="138">
        <v>44922</v>
      </c>
      <c r="E73" s="102" t="s">
        <v>308</v>
      </c>
      <c r="F73" s="68" t="s">
        <v>1871</v>
      </c>
      <c r="G73" s="47" t="s">
        <v>1872</v>
      </c>
      <c r="H73" s="99"/>
      <c r="I73" s="99"/>
      <c r="J73" s="629"/>
      <c r="K73" s="70">
        <v>3536495</v>
      </c>
      <c r="L73" s="68"/>
      <c r="M73" s="28"/>
      <c r="N73" s="28"/>
      <c r="O73" s="28"/>
      <c r="P73" s="71"/>
      <c r="Q73" s="71"/>
      <c r="R73" s="28"/>
      <c r="S73" s="28"/>
      <c r="T73" s="28"/>
      <c r="U73" s="29">
        <f t="shared" si="34"/>
        <v>0</v>
      </c>
      <c r="V73" s="28"/>
      <c r="W73" s="28"/>
      <c r="X73" s="28"/>
      <c r="Y73" s="29">
        <f t="shared" si="35"/>
        <v>0</v>
      </c>
      <c r="Z73" s="28"/>
      <c r="AA73" s="28"/>
      <c r="AB73" s="28"/>
      <c r="AC73" s="29">
        <f t="shared" si="36"/>
        <v>0</v>
      </c>
      <c r="AD73" s="28"/>
      <c r="AE73" s="28"/>
      <c r="AF73" s="70">
        <v>3536495</v>
      </c>
      <c r="AG73" s="29">
        <f t="shared" si="37"/>
        <v>3536495</v>
      </c>
      <c r="AH73" s="29">
        <f t="shared" si="38"/>
        <v>3536495</v>
      </c>
      <c r="AI73" s="109">
        <f t="shared" si="39"/>
        <v>4.6838413232309493E-2</v>
      </c>
      <c r="AJ73" s="109">
        <f t="shared" si="40"/>
        <v>7.7259858085641283E-3</v>
      </c>
      <c r="AK73" s="11"/>
      <c r="AL73" s="11"/>
      <c r="AM73" s="11"/>
      <c r="AN73" s="11"/>
      <c r="AO73" s="11"/>
      <c r="AP73" s="11"/>
      <c r="AQ73" s="11"/>
      <c r="AR73" s="11"/>
    </row>
    <row r="74" spans="1:44" ht="24.75" customHeight="1" outlineLevel="1" x14ac:dyDescent="0.25">
      <c r="A74" s="23">
        <v>16</v>
      </c>
      <c r="B74" s="23"/>
      <c r="C74" s="496" t="s">
        <v>587</v>
      </c>
      <c r="D74" s="138">
        <v>44922</v>
      </c>
      <c r="E74" s="102" t="s">
        <v>294</v>
      </c>
      <c r="F74" s="68" t="s">
        <v>1871</v>
      </c>
      <c r="G74" s="47" t="s">
        <v>1872</v>
      </c>
      <c r="H74" s="99"/>
      <c r="I74" s="99"/>
      <c r="J74" s="629"/>
      <c r="K74" s="70">
        <v>3536495</v>
      </c>
      <c r="L74" s="68"/>
      <c r="M74" s="28"/>
      <c r="N74" s="28"/>
      <c r="O74" s="28"/>
      <c r="P74" s="71"/>
      <c r="Q74" s="71"/>
      <c r="R74" s="28"/>
      <c r="S74" s="28"/>
      <c r="T74" s="28"/>
      <c r="U74" s="29">
        <f t="shared" si="34"/>
        <v>0</v>
      </c>
      <c r="V74" s="28"/>
      <c r="W74" s="28"/>
      <c r="X74" s="28"/>
      <c r="Y74" s="29">
        <f t="shared" si="35"/>
        <v>0</v>
      </c>
      <c r="Z74" s="28"/>
      <c r="AA74" s="28"/>
      <c r="AB74" s="28"/>
      <c r="AC74" s="29">
        <f t="shared" si="36"/>
        <v>0</v>
      </c>
      <c r="AD74" s="28"/>
      <c r="AE74" s="28"/>
      <c r="AF74" s="70">
        <v>3536495</v>
      </c>
      <c r="AG74" s="29">
        <f t="shared" si="37"/>
        <v>3536495</v>
      </c>
      <c r="AH74" s="29">
        <f t="shared" si="38"/>
        <v>3536495</v>
      </c>
      <c r="AI74" s="109">
        <f t="shared" si="39"/>
        <v>4.6838413232309493E-2</v>
      </c>
      <c r="AJ74" s="109">
        <f t="shared" si="40"/>
        <v>7.7259858085641283E-3</v>
      </c>
      <c r="AK74" s="11"/>
      <c r="AL74" s="11"/>
      <c r="AM74" s="11"/>
      <c r="AN74" s="11"/>
      <c r="AO74" s="11"/>
      <c r="AP74" s="11"/>
      <c r="AQ74" s="11"/>
      <c r="AR74" s="11"/>
    </row>
    <row r="75" spans="1:44" ht="24.75" customHeight="1" outlineLevel="1" x14ac:dyDescent="0.25">
      <c r="A75" s="23">
        <v>17</v>
      </c>
      <c r="B75" s="23"/>
      <c r="C75" s="496" t="s">
        <v>1890</v>
      </c>
      <c r="D75" s="138">
        <v>44922</v>
      </c>
      <c r="E75" s="102" t="s">
        <v>278</v>
      </c>
      <c r="F75" s="68" t="s">
        <v>1871</v>
      </c>
      <c r="G75" s="47" t="s">
        <v>1872</v>
      </c>
      <c r="H75" s="99"/>
      <c r="I75" s="99"/>
      <c r="J75" s="629"/>
      <c r="K75" s="70">
        <v>3536495</v>
      </c>
      <c r="L75" s="68"/>
      <c r="M75" s="28"/>
      <c r="N75" s="28"/>
      <c r="O75" s="28"/>
      <c r="P75" s="71"/>
      <c r="Q75" s="71"/>
      <c r="R75" s="28"/>
      <c r="S75" s="28"/>
      <c r="T75" s="28"/>
      <c r="U75" s="29">
        <f t="shared" si="34"/>
        <v>0</v>
      </c>
      <c r="V75" s="28"/>
      <c r="W75" s="28"/>
      <c r="X75" s="28"/>
      <c r="Y75" s="29">
        <f t="shared" si="35"/>
        <v>0</v>
      </c>
      <c r="Z75" s="28"/>
      <c r="AA75" s="28"/>
      <c r="AB75" s="28"/>
      <c r="AC75" s="29">
        <f t="shared" si="36"/>
        <v>0</v>
      </c>
      <c r="AD75" s="28"/>
      <c r="AE75" s="28"/>
      <c r="AF75" s="70">
        <v>3536495</v>
      </c>
      <c r="AG75" s="29">
        <f t="shared" si="37"/>
        <v>3536495</v>
      </c>
      <c r="AH75" s="29">
        <f t="shared" si="38"/>
        <v>3536495</v>
      </c>
      <c r="AI75" s="109">
        <f t="shared" si="39"/>
        <v>4.6838413232309493E-2</v>
      </c>
      <c r="AJ75" s="109">
        <f t="shared" si="40"/>
        <v>7.7259858085641283E-3</v>
      </c>
      <c r="AK75" s="11"/>
      <c r="AL75" s="11"/>
      <c r="AM75" s="11"/>
      <c r="AN75" s="11"/>
      <c r="AO75" s="11"/>
      <c r="AP75" s="11"/>
      <c r="AQ75" s="11"/>
      <c r="AR75" s="11"/>
    </row>
    <row r="76" spans="1:44" ht="24.75" customHeight="1" outlineLevel="1" x14ac:dyDescent="0.25">
      <c r="A76" s="23">
        <v>18</v>
      </c>
      <c r="B76" s="23"/>
      <c r="C76" s="496" t="s">
        <v>1891</v>
      </c>
      <c r="D76" s="138">
        <v>44922</v>
      </c>
      <c r="E76" s="102" t="s">
        <v>304</v>
      </c>
      <c r="F76" s="68" t="s">
        <v>1871</v>
      </c>
      <c r="G76" s="47" t="s">
        <v>1872</v>
      </c>
      <c r="H76" s="99"/>
      <c r="I76" s="99"/>
      <c r="J76" s="629"/>
      <c r="K76" s="70">
        <v>1768247</v>
      </c>
      <c r="L76" s="68"/>
      <c r="M76" s="28"/>
      <c r="N76" s="28"/>
      <c r="O76" s="28"/>
      <c r="P76" s="71"/>
      <c r="Q76" s="71"/>
      <c r="R76" s="28"/>
      <c r="S76" s="28"/>
      <c r="T76" s="28"/>
      <c r="U76" s="29">
        <f t="shared" si="34"/>
        <v>0</v>
      </c>
      <c r="V76" s="28"/>
      <c r="W76" s="28"/>
      <c r="X76" s="28"/>
      <c r="Y76" s="29">
        <f t="shared" si="35"/>
        <v>0</v>
      </c>
      <c r="Z76" s="28"/>
      <c r="AA76" s="28"/>
      <c r="AB76" s="28"/>
      <c r="AC76" s="29">
        <f t="shared" si="36"/>
        <v>0</v>
      </c>
      <c r="AD76" s="28"/>
      <c r="AE76" s="28"/>
      <c r="AF76" s="70">
        <v>1768247</v>
      </c>
      <c r="AG76" s="29">
        <f t="shared" si="37"/>
        <v>1768247</v>
      </c>
      <c r="AH76" s="29">
        <f t="shared" si="38"/>
        <v>1768247</v>
      </c>
      <c r="AI76" s="109">
        <f t="shared" si="39"/>
        <v>2.3419199994002979E-2</v>
      </c>
      <c r="AJ76" s="109">
        <f t="shared" si="40"/>
        <v>3.8629918119596077E-3</v>
      </c>
      <c r="AK76" s="11"/>
      <c r="AL76" s="11"/>
      <c r="AM76" s="11"/>
      <c r="AN76" s="11"/>
      <c r="AO76" s="11"/>
      <c r="AP76" s="11"/>
      <c r="AQ76" s="11"/>
      <c r="AR76" s="11"/>
    </row>
    <row r="77" spans="1:44" ht="24.75" customHeight="1" outlineLevel="1" x14ac:dyDescent="0.25">
      <c r="A77" s="23">
        <v>19</v>
      </c>
      <c r="B77" s="23"/>
      <c r="C77" s="524" t="s">
        <v>1892</v>
      </c>
      <c r="D77" s="138">
        <v>44922</v>
      </c>
      <c r="E77" s="102" t="s">
        <v>300</v>
      </c>
      <c r="F77" s="68" t="s">
        <v>1871</v>
      </c>
      <c r="G77" s="47" t="s">
        <v>1872</v>
      </c>
      <c r="H77" s="99"/>
      <c r="I77" s="99"/>
      <c r="J77" s="629"/>
      <c r="K77" s="70">
        <v>1768247</v>
      </c>
      <c r="L77" s="68"/>
      <c r="M77" s="28"/>
      <c r="N77" s="28"/>
      <c r="O77" s="28"/>
      <c r="P77" s="71"/>
      <c r="Q77" s="71"/>
      <c r="R77" s="28"/>
      <c r="S77" s="28"/>
      <c r="T77" s="28"/>
      <c r="U77" s="29">
        <f t="shared" si="34"/>
        <v>0</v>
      </c>
      <c r="V77" s="28"/>
      <c r="W77" s="28"/>
      <c r="X77" s="28"/>
      <c r="Y77" s="29">
        <f t="shared" si="35"/>
        <v>0</v>
      </c>
      <c r="Z77" s="28"/>
      <c r="AA77" s="28"/>
      <c r="AB77" s="28"/>
      <c r="AC77" s="29">
        <f t="shared" si="36"/>
        <v>0</v>
      </c>
      <c r="AD77" s="28"/>
      <c r="AE77" s="28"/>
      <c r="AF77" s="70">
        <v>1768247</v>
      </c>
      <c r="AG77" s="29">
        <f t="shared" si="37"/>
        <v>1768247</v>
      </c>
      <c r="AH77" s="29">
        <f t="shared" si="38"/>
        <v>1768247</v>
      </c>
      <c r="AI77" s="109">
        <f t="shared" si="39"/>
        <v>2.3419199994002979E-2</v>
      </c>
      <c r="AJ77" s="109">
        <f t="shared" si="40"/>
        <v>3.8629918119596077E-3</v>
      </c>
      <c r="AK77" s="11"/>
      <c r="AL77" s="11"/>
      <c r="AM77" s="11"/>
      <c r="AN77" s="11"/>
      <c r="AO77" s="11"/>
      <c r="AP77" s="11"/>
      <c r="AQ77" s="11"/>
      <c r="AR77" s="11"/>
    </row>
    <row r="78" spans="1:44" ht="24.75" customHeight="1" outlineLevel="1" x14ac:dyDescent="0.25">
      <c r="A78" s="23">
        <v>20</v>
      </c>
      <c r="B78" s="23"/>
      <c r="C78" s="496" t="s">
        <v>1893</v>
      </c>
      <c r="D78" s="138">
        <v>44922</v>
      </c>
      <c r="E78" s="102" t="s">
        <v>322</v>
      </c>
      <c r="F78" s="68" t="s">
        <v>1871</v>
      </c>
      <c r="G78" s="47" t="s">
        <v>1872</v>
      </c>
      <c r="H78" s="99"/>
      <c r="I78" s="99"/>
      <c r="J78" s="629"/>
      <c r="K78" s="70">
        <v>3536495</v>
      </c>
      <c r="L78" s="68"/>
      <c r="M78" s="28"/>
      <c r="N78" s="28"/>
      <c r="O78" s="28"/>
      <c r="P78" s="71"/>
      <c r="Q78" s="71"/>
      <c r="R78" s="28"/>
      <c r="S78" s="28"/>
      <c r="T78" s="28"/>
      <c r="U78" s="29">
        <f t="shared" si="34"/>
        <v>0</v>
      </c>
      <c r="V78" s="28"/>
      <c r="W78" s="28"/>
      <c r="X78" s="28"/>
      <c r="Y78" s="29">
        <f t="shared" si="35"/>
        <v>0</v>
      </c>
      <c r="Z78" s="28"/>
      <c r="AA78" s="28"/>
      <c r="AB78" s="28"/>
      <c r="AC78" s="29">
        <f t="shared" si="36"/>
        <v>0</v>
      </c>
      <c r="AD78" s="28"/>
      <c r="AE78" s="28"/>
      <c r="AF78" s="70">
        <v>3536495</v>
      </c>
      <c r="AG78" s="29">
        <f t="shared" si="37"/>
        <v>3536495</v>
      </c>
      <c r="AH78" s="29">
        <f t="shared" si="38"/>
        <v>3536495</v>
      </c>
      <c r="AI78" s="109">
        <f t="shared" si="39"/>
        <v>4.6838413232309493E-2</v>
      </c>
      <c r="AJ78" s="109">
        <f t="shared" si="40"/>
        <v>7.7259858085641283E-3</v>
      </c>
      <c r="AK78" s="11"/>
      <c r="AL78" s="11"/>
      <c r="AM78" s="11"/>
      <c r="AN78" s="11"/>
      <c r="AO78" s="11"/>
      <c r="AP78" s="11"/>
      <c r="AQ78" s="11"/>
      <c r="AR78" s="11"/>
    </row>
    <row r="79" spans="1:44" ht="24.75" customHeight="1" outlineLevel="1" x14ac:dyDescent="0.25">
      <c r="A79" s="23">
        <v>21</v>
      </c>
      <c r="B79" s="23"/>
      <c r="C79" s="496" t="s">
        <v>824</v>
      </c>
      <c r="D79" s="138">
        <v>44921</v>
      </c>
      <c r="E79" s="102" t="s">
        <v>310</v>
      </c>
      <c r="F79" s="68" t="s">
        <v>1871</v>
      </c>
      <c r="G79" s="47" t="s">
        <v>1872</v>
      </c>
      <c r="H79" s="99"/>
      <c r="I79" s="99"/>
      <c r="J79" s="629"/>
      <c r="K79" s="70">
        <v>1768247</v>
      </c>
      <c r="L79" s="68"/>
      <c r="M79" s="28"/>
      <c r="N79" s="28"/>
      <c r="O79" s="28"/>
      <c r="P79" s="71"/>
      <c r="Q79" s="71"/>
      <c r="R79" s="28"/>
      <c r="S79" s="28"/>
      <c r="T79" s="28"/>
      <c r="U79" s="29">
        <f t="shared" si="34"/>
        <v>0</v>
      </c>
      <c r="V79" s="28"/>
      <c r="W79" s="28"/>
      <c r="X79" s="28"/>
      <c r="Y79" s="29">
        <f t="shared" si="35"/>
        <v>0</v>
      </c>
      <c r="Z79" s="28"/>
      <c r="AA79" s="28"/>
      <c r="AB79" s="28"/>
      <c r="AC79" s="29">
        <f t="shared" si="36"/>
        <v>0</v>
      </c>
      <c r="AD79" s="28"/>
      <c r="AE79" s="28"/>
      <c r="AF79" s="70">
        <v>1768247</v>
      </c>
      <c r="AG79" s="29">
        <f t="shared" si="37"/>
        <v>1768247</v>
      </c>
      <c r="AH79" s="29">
        <f t="shared" si="38"/>
        <v>1768247</v>
      </c>
      <c r="AI79" s="109">
        <f t="shared" si="39"/>
        <v>2.3419199994002979E-2</v>
      </c>
      <c r="AJ79" s="109">
        <f t="shared" si="40"/>
        <v>3.8629918119596077E-3</v>
      </c>
      <c r="AK79" s="11"/>
      <c r="AL79" s="11"/>
      <c r="AM79" s="11"/>
      <c r="AN79" s="11"/>
      <c r="AO79" s="11"/>
      <c r="AP79" s="11"/>
      <c r="AQ79" s="11"/>
      <c r="AR79" s="11"/>
    </row>
    <row r="80" spans="1:44" ht="24.75" customHeight="1" outlineLevel="1" x14ac:dyDescent="0.25">
      <c r="A80" s="23">
        <v>22</v>
      </c>
      <c r="B80" s="23"/>
      <c r="C80" s="496" t="s">
        <v>1894</v>
      </c>
      <c r="D80" s="138">
        <v>44921</v>
      </c>
      <c r="E80" s="102" t="s">
        <v>290</v>
      </c>
      <c r="F80" s="68" t="s">
        <v>1871</v>
      </c>
      <c r="G80" s="47" t="s">
        <v>1872</v>
      </c>
      <c r="H80" s="99"/>
      <c r="I80" s="99"/>
      <c r="J80" s="629"/>
      <c r="K80" s="70">
        <v>2947079</v>
      </c>
      <c r="L80" s="68"/>
      <c r="M80" s="28"/>
      <c r="N80" s="28"/>
      <c r="O80" s="28"/>
      <c r="P80" s="71"/>
      <c r="Q80" s="71"/>
      <c r="R80" s="28"/>
      <c r="S80" s="28"/>
      <c r="T80" s="28"/>
      <c r="U80" s="29">
        <f t="shared" si="34"/>
        <v>0</v>
      </c>
      <c r="V80" s="28"/>
      <c r="W80" s="28"/>
      <c r="X80" s="28"/>
      <c r="Y80" s="29">
        <f t="shared" si="35"/>
        <v>0</v>
      </c>
      <c r="Z80" s="28"/>
      <c r="AA80" s="28"/>
      <c r="AB80" s="28"/>
      <c r="AC80" s="29">
        <f t="shared" si="36"/>
        <v>0</v>
      </c>
      <c r="AD80" s="28"/>
      <c r="AE80" s="28"/>
      <c r="AF80" s="70">
        <v>2947079</v>
      </c>
      <c r="AG80" s="29">
        <f t="shared" si="37"/>
        <v>2947079</v>
      </c>
      <c r="AH80" s="29">
        <f t="shared" si="38"/>
        <v>2947079</v>
      </c>
      <c r="AI80" s="109">
        <f t="shared" si="39"/>
        <v>3.9032008819540658E-2</v>
      </c>
      <c r="AJ80" s="109">
        <f t="shared" si="40"/>
        <v>6.4383211430292875E-3</v>
      </c>
      <c r="AK80" s="11"/>
      <c r="AL80" s="11"/>
      <c r="AM80" s="11"/>
      <c r="AN80" s="11"/>
      <c r="AO80" s="11"/>
      <c r="AP80" s="11"/>
      <c r="AQ80" s="11"/>
      <c r="AR80" s="11"/>
    </row>
    <row r="81" spans="1:54" ht="24.75" customHeight="1" outlineLevel="1" x14ac:dyDescent="0.25">
      <c r="A81" s="23">
        <v>23</v>
      </c>
      <c r="B81" s="23"/>
      <c r="C81" s="496" t="s">
        <v>1732</v>
      </c>
      <c r="D81" s="138">
        <v>44921</v>
      </c>
      <c r="E81" s="102" t="s">
        <v>330</v>
      </c>
      <c r="F81" s="68" t="s">
        <v>1871</v>
      </c>
      <c r="G81" s="47" t="s">
        <v>1872</v>
      </c>
      <c r="H81" s="99"/>
      <c r="I81" s="99"/>
      <c r="J81" s="629"/>
      <c r="K81" s="70">
        <v>4420618</v>
      </c>
      <c r="L81" s="68"/>
      <c r="M81" s="28"/>
      <c r="N81" s="28"/>
      <c r="O81" s="28"/>
      <c r="P81" s="71"/>
      <c r="Q81" s="71"/>
      <c r="R81" s="28"/>
      <c r="S81" s="28"/>
      <c r="T81" s="28"/>
      <c r="U81" s="29">
        <f t="shared" si="34"/>
        <v>0</v>
      </c>
      <c r="V81" s="28"/>
      <c r="W81" s="28"/>
      <c r="X81" s="28"/>
      <c r="Y81" s="29">
        <f t="shared" si="35"/>
        <v>0</v>
      </c>
      <c r="Z81" s="28"/>
      <c r="AA81" s="28"/>
      <c r="AB81" s="28"/>
      <c r="AC81" s="29">
        <f t="shared" si="36"/>
        <v>0</v>
      </c>
      <c r="AD81" s="28"/>
      <c r="AE81" s="28"/>
      <c r="AF81" s="70">
        <v>4420618</v>
      </c>
      <c r="AG81" s="29">
        <f t="shared" si="37"/>
        <v>4420618</v>
      </c>
      <c r="AH81" s="29">
        <f t="shared" si="38"/>
        <v>4420618</v>
      </c>
      <c r="AI81" s="109">
        <f t="shared" si="39"/>
        <v>5.8548006607159218E-2</v>
      </c>
      <c r="AJ81" s="109">
        <f t="shared" si="40"/>
        <v>9.6574806222214753E-3</v>
      </c>
    </row>
    <row r="82" spans="1:54" ht="24.75" customHeight="1" outlineLevel="1" x14ac:dyDescent="0.25">
      <c r="A82" s="23">
        <v>24</v>
      </c>
      <c r="B82" s="23"/>
      <c r="C82" s="496" t="s">
        <v>1733</v>
      </c>
      <c r="D82" s="138">
        <v>44921</v>
      </c>
      <c r="E82" s="102" t="s">
        <v>312</v>
      </c>
      <c r="F82" s="68" t="s">
        <v>1871</v>
      </c>
      <c r="G82" s="47" t="s">
        <v>1872</v>
      </c>
      <c r="H82" s="99"/>
      <c r="I82" s="99"/>
      <c r="J82" s="629"/>
      <c r="K82" s="70">
        <v>2357663</v>
      </c>
      <c r="L82" s="68"/>
      <c r="M82" s="28"/>
      <c r="N82" s="28"/>
      <c r="O82" s="28"/>
      <c r="P82" s="71"/>
      <c r="Q82" s="71"/>
      <c r="R82" s="28"/>
      <c r="S82" s="28"/>
      <c r="T82" s="28"/>
      <c r="U82" s="29">
        <f t="shared" si="34"/>
        <v>0</v>
      </c>
      <c r="V82" s="28"/>
      <c r="W82" s="28"/>
      <c r="X82" s="28"/>
      <c r="Y82" s="29">
        <f t="shared" si="35"/>
        <v>0</v>
      </c>
      <c r="Z82" s="28"/>
      <c r="AA82" s="28"/>
      <c r="AB82" s="28"/>
      <c r="AC82" s="29">
        <f t="shared" si="36"/>
        <v>0</v>
      </c>
      <c r="AD82" s="28"/>
      <c r="AE82" s="28"/>
      <c r="AF82" s="70">
        <v>2357663</v>
      </c>
      <c r="AG82" s="29">
        <f t="shared" si="37"/>
        <v>2357663</v>
      </c>
      <c r="AH82" s="29">
        <f t="shared" si="38"/>
        <v>2357663</v>
      </c>
      <c r="AI82" s="109">
        <f t="shared" si="39"/>
        <v>3.1225604406771818E-2</v>
      </c>
      <c r="AJ82" s="109">
        <f t="shared" si="40"/>
        <v>5.1506564774944476E-3</v>
      </c>
      <c r="AK82" s="11"/>
      <c r="AL82" s="11"/>
      <c r="AM82" s="11"/>
      <c r="AN82" s="11"/>
      <c r="AO82" s="11"/>
      <c r="AP82" s="11"/>
      <c r="AQ82" s="11"/>
      <c r="AR82" s="11"/>
    </row>
    <row r="83" spans="1:54" ht="24.75" customHeight="1" outlineLevel="1" x14ac:dyDescent="0.25">
      <c r="A83" s="23">
        <v>25</v>
      </c>
      <c r="B83" s="23"/>
      <c r="C83" s="524" t="s">
        <v>1740</v>
      </c>
      <c r="D83" s="138">
        <v>44917</v>
      </c>
      <c r="E83" s="102" t="s">
        <v>324</v>
      </c>
      <c r="F83" s="68" t="s">
        <v>1871</v>
      </c>
      <c r="G83" s="47" t="s">
        <v>1872</v>
      </c>
      <c r="H83" s="99"/>
      <c r="I83" s="99"/>
      <c r="J83" s="629"/>
      <c r="K83" s="70">
        <v>3536495</v>
      </c>
      <c r="L83" s="68"/>
      <c r="M83" s="28"/>
      <c r="N83" s="28"/>
      <c r="O83" s="28"/>
      <c r="P83" s="71"/>
      <c r="Q83" s="71"/>
      <c r="R83" s="28"/>
      <c r="S83" s="28"/>
      <c r="T83" s="28"/>
      <c r="U83" s="29">
        <f t="shared" si="34"/>
        <v>0</v>
      </c>
      <c r="V83" s="28"/>
      <c r="W83" s="28"/>
      <c r="X83" s="28"/>
      <c r="Y83" s="29">
        <f t="shared" si="35"/>
        <v>0</v>
      </c>
      <c r="Z83" s="28"/>
      <c r="AA83" s="28"/>
      <c r="AB83" s="28"/>
      <c r="AC83" s="29">
        <f t="shared" si="36"/>
        <v>0</v>
      </c>
      <c r="AD83" s="28"/>
      <c r="AE83" s="28"/>
      <c r="AF83" s="70">
        <v>3536495</v>
      </c>
      <c r="AG83" s="29">
        <f t="shared" si="37"/>
        <v>3536495</v>
      </c>
      <c r="AH83" s="29">
        <f t="shared" si="38"/>
        <v>3536495</v>
      </c>
      <c r="AI83" s="109">
        <f t="shared" si="39"/>
        <v>4.6838413232309493E-2</v>
      </c>
      <c r="AJ83" s="109">
        <f t="shared" si="40"/>
        <v>7.7259858085641283E-3</v>
      </c>
      <c r="AK83" s="11"/>
      <c r="AL83" s="11"/>
      <c r="AM83" s="11"/>
      <c r="AN83" s="11"/>
      <c r="AO83" s="11"/>
      <c r="AP83" s="11"/>
      <c r="AQ83" s="11"/>
      <c r="AR83" s="11"/>
    </row>
    <row r="84" spans="1:54" ht="24.75" customHeight="1" outlineLevel="1" x14ac:dyDescent="0.25">
      <c r="A84" s="23">
        <v>26</v>
      </c>
      <c r="B84" s="23"/>
      <c r="C84" s="496" t="s">
        <v>1736</v>
      </c>
      <c r="D84" s="138">
        <v>44916</v>
      </c>
      <c r="E84" s="102" t="s">
        <v>306</v>
      </c>
      <c r="F84" s="68" t="s">
        <v>1871</v>
      </c>
      <c r="G84" s="47" t="s">
        <v>1872</v>
      </c>
      <c r="H84" s="99"/>
      <c r="I84" s="99"/>
      <c r="J84" s="629"/>
      <c r="K84" s="70">
        <v>1768247</v>
      </c>
      <c r="L84" s="68"/>
      <c r="M84" s="28"/>
      <c r="N84" s="28"/>
      <c r="O84" s="28"/>
      <c r="P84" s="71"/>
      <c r="Q84" s="71"/>
      <c r="R84" s="28"/>
      <c r="S84" s="28"/>
      <c r="T84" s="28"/>
      <c r="U84" s="29">
        <f t="shared" si="34"/>
        <v>0</v>
      </c>
      <c r="V84" s="28"/>
      <c r="W84" s="28"/>
      <c r="X84" s="28"/>
      <c r="Y84" s="29">
        <f t="shared" si="35"/>
        <v>0</v>
      </c>
      <c r="Z84" s="28"/>
      <c r="AA84" s="28"/>
      <c r="AB84" s="28"/>
      <c r="AC84" s="29">
        <f t="shared" si="36"/>
        <v>0</v>
      </c>
      <c r="AD84" s="28"/>
      <c r="AE84" s="28"/>
      <c r="AF84" s="70">
        <v>1768247</v>
      </c>
      <c r="AG84" s="29">
        <f t="shared" si="37"/>
        <v>1768247</v>
      </c>
      <c r="AH84" s="29">
        <f t="shared" si="38"/>
        <v>1768247</v>
      </c>
      <c r="AI84" s="109">
        <f t="shared" si="39"/>
        <v>2.3419199994002979E-2</v>
      </c>
      <c r="AJ84" s="109">
        <f t="shared" si="40"/>
        <v>3.8629918119596077E-3</v>
      </c>
    </row>
    <row r="85" spans="1:54" ht="24.75" customHeight="1" outlineLevel="1" x14ac:dyDescent="0.25">
      <c r="A85" s="23">
        <v>27</v>
      </c>
      <c r="B85" s="23"/>
      <c r="C85" s="496" t="s">
        <v>1895</v>
      </c>
      <c r="D85" s="138">
        <v>44916</v>
      </c>
      <c r="E85" s="102" t="s">
        <v>326</v>
      </c>
      <c r="F85" s="68" t="s">
        <v>1871</v>
      </c>
      <c r="G85" s="47" t="s">
        <v>1872</v>
      </c>
      <c r="H85" s="99"/>
      <c r="I85" s="99"/>
      <c r="J85" s="629"/>
      <c r="K85" s="70">
        <v>2652371</v>
      </c>
      <c r="L85" s="68"/>
      <c r="M85" s="28"/>
      <c r="N85" s="28"/>
      <c r="O85" s="28"/>
      <c r="P85" s="71"/>
      <c r="Q85" s="71"/>
      <c r="R85" s="28"/>
      <c r="S85" s="28"/>
      <c r="T85" s="28"/>
      <c r="U85" s="29">
        <f t="shared" si="34"/>
        <v>0</v>
      </c>
      <c r="V85" s="28"/>
      <c r="W85" s="28"/>
      <c r="X85" s="28"/>
      <c r="Y85" s="29">
        <f t="shared" si="35"/>
        <v>0</v>
      </c>
      <c r="Z85" s="28"/>
      <c r="AA85" s="28"/>
      <c r="AB85" s="28"/>
      <c r="AC85" s="29">
        <f t="shared" si="36"/>
        <v>0</v>
      </c>
      <c r="AD85" s="28"/>
      <c r="AE85" s="28"/>
      <c r="AF85" s="70">
        <v>2652371</v>
      </c>
      <c r="AG85" s="29">
        <f t="shared" si="37"/>
        <v>2652371</v>
      </c>
      <c r="AH85" s="29">
        <f t="shared" si="38"/>
        <v>2652371</v>
      </c>
      <c r="AI85" s="109">
        <f t="shared" si="39"/>
        <v>3.512880661315624E-2</v>
      </c>
      <c r="AJ85" s="109">
        <f t="shared" si="40"/>
        <v>5.7944888102618676E-3</v>
      </c>
      <c r="AK85" s="11"/>
      <c r="AL85" s="11"/>
      <c r="AM85" s="11"/>
      <c r="AN85" s="11"/>
      <c r="AO85" s="11"/>
      <c r="AP85" s="11"/>
      <c r="AQ85" s="11"/>
      <c r="AR85" s="11"/>
    </row>
    <row r="86" spans="1:54" s="233" customFormat="1" ht="12.75" customHeight="1" x14ac:dyDescent="0.25">
      <c r="A86" s="574" t="s">
        <v>57</v>
      </c>
      <c r="B86" s="579"/>
      <c r="C86" s="575"/>
      <c r="D86" s="575"/>
      <c r="E86" s="575"/>
      <c r="F86" s="575"/>
      <c r="G86" s="575"/>
      <c r="H86" s="575"/>
      <c r="I86" s="576"/>
      <c r="J86" s="222">
        <f>+J58</f>
        <v>75504159</v>
      </c>
      <c r="K86" s="222">
        <f>SUM(K59:K85)</f>
        <v>75504159</v>
      </c>
      <c r="L86" s="528"/>
      <c r="M86" s="222">
        <f>SUM(M59:M85)</f>
        <v>0</v>
      </c>
      <c r="N86" s="222">
        <f>SUM(N59:N85)</f>
        <v>0</v>
      </c>
      <c r="O86" s="222">
        <f>SUM(O59:O85)</f>
        <v>0</v>
      </c>
      <c r="P86" s="223"/>
      <c r="Q86" s="538"/>
      <c r="R86" s="222">
        <f>SUM(R59:R85)</f>
        <v>0</v>
      </c>
      <c r="S86" s="222">
        <f>SUM(S59:S85)</f>
        <v>0</v>
      </c>
      <c r="T86" s="222">
        <f>SUM(T59:T85)</f>
        <v>0</v>
      </c>
      <c r="U86" s="222">
        <f t="shared" ref="U86:AH86" si="41">SUM(U59:U85)</f>
        <v>0</v>
      </c>
      <c r="V86" s="222">
        <f t="shared" si="41"/>
        <v>0</v>
      </c>
      <c r="W86" s="222">
        <f t="shared" si="41"/>
        <v>0</v>
      </c>
      <c r="X86" s="222">
        <f t="shared" si="41"/>
        <v>0</v>
      </c>
      <c r="Y86" s="222">
        <f t="shared" si="41"/>
        <v>0</v>
      </c>
      <c r="Z86" s="222">
        <f t="shared" si="41"/>
        <v>0</v>
      </c>
      <c r="AA86" s="222">
        <f t="shared" si="41"/>
        <v>0</v>
      </c>
      <c r="AB86" s="222">
        <f t="shared" si="41"/>
        <v>0</v>
      </c>
      <c r="AC86" s="222">
        <f t="shared" si="41"/>
        <v>0</v>
      </c>
      <c r="AD86" s="222">
        <f t="shared" si="41"/>
        <v>0</v>
      </c>
      <c r="AE86" s="222">
        <f t="shared" si="41"/>
        <v>0</v>
      </c>
      <c r="AF86" s="222">
        <f t="shared" si="41"/>
        <v>75504159</v>
      </c>
      <c r="AG86" s="222">
        <f t="shared" si="41"/>
        <v>75504159</v>
      </c>
      <c r="AH86" s="222">
        <f t="shared" si="41"/>
        <v>75504159</v>
      </c>
      <c r="AI86" s="230">
        <f>IF(ISERROR(AH86/J86),0,AH86/J86)</f>
        <v>1</v>
      </c>
      <c r="AJ86" s="230">
        <f>IF(ISERROR(AH86/$AH$211),0,AH86/$AH$211)</f>
        <v>0.16494977680487868</v>
      </c>
      <c r="AK86" s="11"/>
      <c r="AL86" s="11"/>
      <c r="AM86" s="11"/>
      <c r="AN86" s="11"/>
      <c r="AO86" s="11"/>
      <c r="AP86" s="11"/>
      <c r="AQ86" s="11"/>
      <c r="AR86" s="11"/>
      <c r="AS86" s="14"/>
      <c r="AT86" s="14"/>
      <c r="AU86" s="14"/>
      <c r="AV86" s="14"/>
      <c r="AW86" s="14"/>
      <c r="AX86" s="14"/>
      <c r="AY86" s="14"/>
      <c r="AZ86" s="14"/>
      <c r="BA86" s="14"/>
      <c r="BB86" s="14"/>
    </row>
    <row r="87" spans="1:54" ht="12.75" customHeight="1" x14ac:dyDescent="0.25">
      <c r="A87" s="620" t="s">
        <v>58</v>
      </c>
      <c r="B87" s="621"/>
      <c r="C87" s="621"/>
      <c r="D87" s="621"/>
      <c r="E87" s="622"/>
      <c r="F87" s="16"/>
      <c r="G87" s="5"/>
      <c r="H87" s="17"/>
      <c r="I87" s="17"/>
      <c r="J87" s="628">
        <v>71908725</v>
      </c>
      <c r="K87" s="7"/>
      <c r="L87" s="18"/>
      <c r="M87" s="19"/>
      <c r="N87" s="19"/>
      <c r="O87" s="19"/>
      <c r="P87" s="5"/>
      <c r="Q87" s="20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108"/>
      <c r="AJ87" s="108"/>
    </row>
    <row r="88" spans="1:54" ht="24.75" customHeight="1" outlineLevel="1" x14ac:dyDescent="0.25">
      <c r="A88" s="23">
        <v>1</v>
      </c>
      <c r="B88" s="23"/>
      <c r="C88" s="497" t="s">
        <v>1788</v>
      </c>
      <c r="D88" s="138">
        <v>44923</v>
      </c>
      <c r="E88" s="68" t="s">
        <v>361</v>
      </c>
      <c r="F88" s="68" t="s">
        <v>1871</v>
      </c>
      <c r="G88" s="47" t="s">
        <v>1872</v>
      </c>
      <c r="H88" s="98"/>
      <c r="I88" s="98"/>
      <c r="J88" s="629"/>
      <c r="K88" s="46">
        <v>4715326</v>
      </c>
      <c r="L88" s="68"/>
      <c r="M88" s="28"/>
      <c r="N88" s="28"/>
      <c r="O88" s="28"/>
      <c r="P88" s="68"/>
      <c r="Q88" s="68"/>
      <c r="R88" s="28"/>
      <c r="S88" s="28"/>
      <c r="T88" s="28"/>
      <c r="U88" s="29">
        <f>SUM(R88:T88)</f>
        <v>0</v>
      </c>
      <c r="V88" s="28"/>
      <c r="W88" s="28"/>
      <c r="X88" s="28"/>
      <c r="Y88" s="29">
        <f>SUM(V88:X88)</f>
        <v>0</v>
      </c>
      <c r="Z88" s="28"/>
      <c r="AA88" s="28"/>
      <c r="AB88" s="28"/>
      <c r="AC88" s="29">
        <f>SUM(Z88:AB88)</f>
        <v>0</v>
      </c>
      <c r="AD88" s="28"/>
      <c r="AE88" s="28"/>
      <c r="AF88" s="46">
        <v>4715326</v>
      </c>
      <c r="AG88" s="29">
        <f>SUM(AD88:AF88)</f>
        <v>4715326</v>
      </c>
      <c r="AH88" s="29">
        <f t="shared" ref="AH88" si="42">SUM(U88,Y88,AC88,AG88)</f>
        <v>4715326</v>
      </c>
      <c r="AI88" s="109">
        <f>IF(ISERROR(AH88/$J$87),0,AH88/$J$87)</f>
        <v>6.5573767300143346E-2</v>
      </c>
      <c r="AJ88" s="109">
        <f>IF(ISERROR(AH88/$AH$211),"-",AH88/$AH$211)</f>
        <v>1.0301312954988895E-2</v>
      </c>
      <c r="AK88" s="11"/>
      <c r="AL88" s="11"/>
      <c r="AM88" s="11"/>
      <c r="AN88" s="11"/>
      <c r="AO88" s="11"/>
      <c r="AP88" s="11"/>
      <c r="AQ88" s="11"/>
      <c r="AR88" s="11"/>
    </row>
    <row r="89" spans="1:54" ht="24.75" customHeight="1" outlineLevel="1" x14ac:dyDescent="0.25">
      <c r="A89" s="23">
        <v>2</v>
      </c>
      <c r="B89" s="23"/>
      <c r="C89" s="497" t="s">
        <v>1786</v>
      </c>
      <c r="D89" s="138">
        <v>44922</v>
      </c>
      <c r="E89" s="68" t="s">
        <v>368</v>
      </c>
      <c r="F89" s="68" t="s">
        <v>1871</v>
      </c>
      <c r="G89" s="47" t="s">
        <v>1872</v>
      </c>
      <c r="H89" s="99"/>
      <c r="I89" s="99"/>
      <c r="J89" s="629"/>
      <c r="K89" s="70">
        <v>1768247</v>
      </c>
      <c r="L89" s="68"/>
      <c r="M89" s="28"/>
      <c r="N89" s="28"/>
      <c r="O89" s="28"/>
      <c r="P89" s="71"/>
      <c r="Q89" s="71"/>
      <c r="R89" s="28"/>
      <c r="S89" s="28"/>
      <c r="T89" s="28"/>
      <c r="U89" s="29">
        <f t="shared" ref="U89" si="43">SUM(R89:T89)</f>
        <v>0</v>
      </c>
      <c r="V89" s="28"/>
      <c r="W89" s="28"/>
      <c r="X89" s="28"/>
      <c r="Y89" s="29">
        <f t="shared" ref="Y89" si="44">SUM(V89:X89)</f>
        <v>0</v>
      </c>
      <c r="Z89" s="28"/>
      <c r="AA89" s="28"/>
      <c r="AB89" s="28"/>
      <c r="AC89" s="29">
        <f t="shared" ref="AC89" si="45">SUM(Z89:AB89)</f>
        <v>0</v>
      </c>
      <c r="AD89" s="28"/>
      <c r="AE89" s="28"/>
      <c r="AF89" s="70">
        <v>1768247</v>
      </c>
      <c r="AG89" s="29">
        <f t="shared" ref="AG89:AG111" si="46">SUM(AD89:AF89)</f>
        <v>1768247</v>
      </c>
      <c r="AH89" s="29">
        <f t="shared" ref="AH89:AH111" si="47">SUM(U89,Y89,AC89,AG89)</f>
        <v>1768247</v>
      </c>
      <c r="AI89" s="109">
        <f t="shared" ref="AI89:AI111" si="48">IF(ISERROR(AH89/$J$87),0,AH89/$J$87)</f>
        <v>2.4590159260924178E-2</v>
      </c>
      <c r="AJ89" s="109">
        <f t="shared" ref="AJ89:AJ111" si="49">IF(ISERROR(AH89/$AH$211),"-",AH89/$AH$211)</f>
        <v>3.8629918119596077E-3</v>
      </c>
      <c r="AK89" s="11"/>
      <c r="AL89" s="11"/>
      <c r="AM89" s="11"/>
      <c r="AN89" s="11"/>
      <c r="AO89" s="11"/>
      <c r="AP89" s="11"/>
      <c r="AQ89" s="11"/>
      <c r="AR89" s="11"/>
    </row>
    <row r="90" spans="1:54" ht="24.75" customHeight="1" outlineLevel="1" x14ac:dyDescent="0.25">
      <c r="A90" s="23">
        <v>3</v>
      </c>
      <c r="B90" s="23"/>
      <c r="C90" s="497" t="s">
        <v>1896</v>
      </c>
      <c r="D90" s="138">
        <v>44922</v>
      </c>
      <c r="E90" s="68" t="s">
        <v>348</v>
      </c>
      <c r="F90" s="68" t="s">
        <v>1871</v>
      </c>
      <c r="G90" s="47" t="s">
        <v>1872</v>
      </c>
      <c r="H90" s="99"/>
      <c r="I90" s="99"/>
      <c r="J90" s="629"/>
      <c r="K90" s="70">
        <v>2947079</v>
      </c>
      <c r="L90" s="68"/>
      <c r="M90" s="28"/>
      <c r="N90" s="28"/>
      <c r="O90" s="28"/>
      <c r="P90" s="71"/>
      <c r="Q90" s="71"/>
      <c r="R90" s="28"/>
      <c r="S90" s="28"/>
      <c r="T90" s="28"/>
      <c r="U90" s="29">
        <f t="shared" ref="U90:U111" si="50">SUM(R90:T90)</f>
        <v>0</v>
      </c>
      <c r="V90" s="28"/>
      <c r="W90" s="28"/>
      <c r="X90" s="28"/>
      <c r="Y90" s="29">
        <f t="shared" ref="Y90:Y111" si="51">SUM(V90:X90)</f>
        <v>0</v>
      </c>
      <c r="Z90" s="28"/>
      <c r="AA90" s="28"/>
      <c r="AB90" s="28"/>
      <c r="AC90" s="29">
        <f t="shared" ref="AC90:AC111" si="52">SUM(Z90:AB90)</f>
        <v>0</v>
      </c>
      <c r="AD90" s="28"/>
      <c r="AE90" s="28"/>
      <c r="AF90" s="70">
        <v>2947079</v>
      </c>
      <c r="AG90" s="29">
        <f t="shared" si="46"/>
        <v>2947079</v>
      </c>
      <c r="AH90" s="29">
        <f t="shared" si="47"/>
        <v>2947079</v>
      </c>
      <c r="AI90" s="109">
        <f t="shared" si="48"/>
        <v>4.098360803921916E-2</v>
      </c>
      <c r="AJ90" s="109">
        <f t="shared" si="49"/>
        <v>6.4383211430292875E-3</v>
      </c>
      <c r="AK90" s="11"/>
      <c r="AL90" s="11"/>
      <c r="AM90" s="11"/>
      <c r="AN90" s="11"/>
      <c r="AO90" s="11"/>
      <c r="AP90" s="11"/>
      <c r="AQ90" s="11"/>
      <c r="AR90" s="11"/>
    </row>
    <row r="91" spans="1:54" ht="24.75" customHeight="1" outlineLevel="1" x14ac:dyDescent="0.25">
      <c r="A91" s="23">
        <v>4</v>
      </c>
      <c r="B91" s="23"/>
      <c r="C91" s="497" t="s">
        <v>1897</v>
      </c>
      <c r="D91" s="138">
        <v>44922</v>
      </c>
      <c r="E91" s="68" t="s">
        <v>340</v>
      </c>
      <c r="F91" s="68" t="s">
        <v>1871</v>
      </c>
      <c r="G91" s="47" t="s">
        <v>1872</v>
      </c>
      <c r="H91" s="99"/>
      <c r="I91" s="99"/>
      <c r="J91" s="629"/>
      <c r="K91" s="70">
        <v>2947079</v>
      </c>
      <c r="L91" s="68"/>
      <c r="M91" s="28"/>
      <c r="N91" s="28"/>
      <c r="O91" s="28"/>
      <c r="P91" s="71"/>
      <c r="Q91" s="71"/>
      <c r="R91" s="28"/>
      <c r="S91" s="28"/>
      <c r="T91" s="28"/>
      <c r="U91" s="29">
        <f t="shared" si="50"/>
        <v>0</v>
      </c>
      <c r="V91" s="28"/>
      <c r="W91" s="28"/>
      <c r="X91" s="28"/>
      <c r="Y91" s="29">
        <f t="shared" si="51"/>
        <v>0</v>
      </c>
      <c r="Z91" s="28"/>
      <c r="AA91" s="28"/>
      <c r="AB91" s="28"/>
      <c r="AC91" s="29">
        <f t="shared" si="52"/>
        <v>0</v>
      </c>
      <c r="AD91" s="28"/>
      <c r="AE91" s="28"/>
      <c r="AF91" s="70">
        <v>2947079</v>
      </c>
      <c r="AG91" s="29">
        <f t="shared" si="46"/>
        <v>2947079</v>
      </c>
      <c r="AH91" s="29">
        <f t="shared" si="47"/>
        <v>2947079</v>
      </c>
      <c r="AI91" s="109">
        <f t="shared" si="48"/>
        <v>4.098360803921916E-2</v>
      </c>
      <c r="AJ91" s="109">
        <f t="shared" si="49"/>
        <v>6.4383211430292875E-3</v>
      </c>
      <c r="AK91" s="11"/>
      <c r="AL91" s="11"/>
      <c r="AM91" s="11"/>
      <c r="AN91" s="11"/>
      <c r="AO91" s="11"/>
      <c r="AP91" s="11"/>
      <c r="AQ91" s="11"/>
      <c r="AR91" s="11"/>
    </row>
    <row r="92" spans="1:54" ht="24.75" customHeight="1" outlineLevel="1" x14ac:dyDescent="0.25">
      <c r="A92" s="23">
        <v>5</v>
      </c>
      <c r="B92" s="23"/>
      <c r="C92" s="497" t="s">
        <v>1898</v>
      </c>
      <c r="D92" s="138">
        <v>44922</v>
      </c>
      <c r="E92" s="68" t="s">
        <v>338</v>
      </c>
      <c r="F92" s="68" t="s">
        <v>1871</v>
      </c>
      <c r="G92" s="47" t="s">
        <v>1872</v>
      </c>
      <c r="H92" s="99"/>
      <c r="I92" s="99"/>
      <c r="J92" s="629"/>
      <c r="K92" s="70">
        <v>3536495</v>
      </c>
      <c r="L92" s="68"/>
      <c r="M92" s="28"/>
      <c r="N92" s="28"/>
      <c r="O92" s="28"/>
      <c r="P92" s="71"/>
      <c r="Q92" s="71"/>
      <c r="R92" s="28"/>
      <c r="S92" s="28"/>
      <c r="T92" s="28"/>
      <c r="U92" s="29">
        <f t="shared" si="50"/>
        <v>0</v>
      </c>
      <c r="V92" s="28"/>
      <c r="W92" s="28"/>
      <c r="X92" s="28"/>
      <c r="Y92" s="29">
        <f t="shared" si="51"/>
        <v>0</v>
      </c>
      <c r="Z92" s="28"/>
      <c r="AA92" s="28"/>
      <c r="AB92" s="28"/>
      <c r="AC92" s="29">
        <f t="shared" si="52"/>
        <v>0</v>
      </c>
      <c r="AD92" s="28"/>
      <c r="AE92" s="28"/>
      <c r="AF92" s="70">
        <v>3536495</v>
      </c>
      <c r="AG92" s="29">
        <f t="shared" si="46"/>
        <v>3536495</v>
      </c>
      <c r="AH92" s="29">
        <f t="shared" si="47"/>
        <v>3536495</v>
      </c>
      <c r="AI92" s="109">
        <f t="shared" si="48"/>
        <v>4.9180332428366655E-2</v>
      </c>
      <c r="AJ92" s="109">
        <f t="shared" si="49"/>
        <v>7.7259858085641283E-3</v>
      </c>
      <c r="AK92" s="11"/>
      <c r="AL92" s="11"/>
      <c r="AM92" s="11"/>
      <c r="AN92" s="11"/>
      <c r="AO92" s="11"/>
      <c r="AP92" s="11"/>
      <c r="AQ92" s="11"/>
      <c r="AR92" s="11"/>
    </row>
    <row r="93" spans="1:54" ht="24.75" customHeight="1" outlineLevel="1" x14ac:dyDescent="0.25">
      <c r="A93" s="23">
        <v>6</v>
      </c>
      <c r="B93" s="23"/>
      <c r="C93" s="497" t="s">
        <v>1899</v>
      </c>
      <c r="D93" s="138">
        <v>44917</v>
      </c>
      <c r="E93" s="68" t="s">
        <v>372</v>
      </c>
      <c r="F93" s="68" t="s">
        <v>1871</v>
      </c>
      <c r="G93" s="47" t="s">
        <v>1872</v>
      </c>
      <c r="H93" s="99"/>
      <c r="I93" s="99"/>
      <c r="J93" s="629"/>
      <c r="K93" s="70">
        <v>3536495</v>
      </c>
      <c r="L93" s="68"/>
      <c r="M93" s="28"/>
      <c r="N93" s="28"/>
      <c r="O93" s="28"/>
      <c r="P93" s="71"/>
      <c r="Q93" s="71"/>
      <c r="R93" s="28"/>
      <c r="S93" s="28"/>
      <c r="T93" s="28"/>
      <c r="U93" s="29">
        <f t="shared" si="50"/>
        <v>0</v>
      </c>
      <c r="V93" s="28"/>
      <c r="W93" s="28"/>
      <c r="X93" s="28"/>
      <c r="Y93" s="29">
        <f t="shared" si="51"/>
        <v>0</v>
      </c>
      <c r="Z93" s="28"/>
      <c r="AA93" s="28"/>
      <c r="AB93" s="28"/>
      <c r="AC93" s="29">
        <f t="shared" si="52"/>
        <v>0</v>
      </c>
      <c r="AD93" s="28"/>
      <c r="AE93" s="28"/>
      <c r="AF93" s="70">
        <v>3536495</v>
      </c>
      <c r="AG93" s="29">
        <f t="shared" si="46"/>
        <v>3536495</v>
      </c>
      <c r="AH93" s="29">
        <f t="shared" si="47"/>
        <v>3536495</v>
      </c>
      <c r="AI93" s="109">
        <f t="shared" si="48"/>
        <v>4.9180332428366655E-2</v>
      </c>
      <c r="AJ93" s="109">
        <f t="shared" si="49"/>
        <v>7.7259858085641283E-3</v>
      </c>
      <c r="AK93" s="11"/>
      <c r="AL93" s="11"/>
      <c r="AM93" s="11"/>
      <c r="AN93" s="11"/>
      <c r="AO93" s="11"/>
      <c r="AP93" s="11"/>
      <c r="AQ93" s="11"/>
      <c r="AR93" s="11"/>
    </row>
    <row r="94" spans="1:54" ht="24.75" customHeight="1" outlineLevel="1" x14ac:dyDescent="0.25">
      <c r="A94" s="23">
        <v>7</v>
      </c>
      <c r="B94" s="23"/>
      <c r="C94" s="497" t="s">
        <v>1900</v>
      </c>
      <c r="D94" s="138">
        <v>44917</v>
      </c>
      <c r="E94" s="68" t="s">
        <v>336</v>
      </c>
      <c r="F94" s="68" t="s">
        <v>1871</v>
      </c>
      <c r="G94" s="47" t="s">
        <v>1872</v>
      </c>
      <c r="H94" s="99"/>
      <c r="I94" s="99"/>
      <c r="J94" s="629"/>
      <c r="K94" s="70">
        <v>3536495</v>
      </c>
      <c r="L94" s="68"/>
      <c r="M94" s="28"/>
      <c r="N94" s="28"/>
      <c r="O94" s="28"/>
      <c r="P94" s="71"/>
      <c r="Q94" s="71"/>
      <c r="R94" s="28"/>
      <c r="S94" s="28"/>
      <c r="T94" s="28"/>
      <c r="U94" s="29">
        <f t="shared" si="50"/>
        <v>0</v>
      </c>
      <c r="V94" s="28"/>
      <c r="W94" s="28"/>
      <c r="X94" s="28"/>
      <c r="Y94" s="29">
        <f t="shared" si="51"/>
        <v>0</v>
      </c>
      <c r="Z94" s="28"/>
      <c r="AA94" s="28"/>
      <c r="AB94" s="28"/>
      <c r="AC94" s="29">
        <f t="shared" si="52"/>
        <v>0</v>
      </c>
      <c r="AD94" s="28"/>
      <c r="AE94" s="28"/>
      <c r="AF94" s="70">
        <v>3536495</v>
      </c>
      <c r="AG94" s="29">
        <f t="shared" si="46"/>
        <v>3536495</v>
      </c>
      <c r="AH94" s="29">
        <f t="shared" si="47"/>
        <v>3536495</v>
      </c>
      <c r="AI94" s="109">
        <f t="shared" si="48"/>
        <v>4.9180332428366655E-2</v>
      </c>
      <c r="AJ94" s="109">
        <f t="shared" si="49"/>
        <v>7.7259858085641283E-3</v>
      </c>
      <c r="AK94" s="11"/>
      <c r="AL94" s="11"/>
      <c r="AM94" s="11"/>
      <c r="AN94" s="11"/>
      <c r="AO94" s="11"/>
      <c r="AP94" s="11"/>
      <c r="AQ94" s="11"/>
      <c r="AR94" s="11"/>
    </row>
    <row r="95" spans="1:54" ht="24.75" customHeight="1" outlineLevel="1" x14ac:dyDescent="0.25">
      <c r="A95" s="23">
        <v>8</v>
      </c>
      <c r="B95" s="23"/>
      <c r="C95" s="497" t="s">
        <v>1901</v>
      </c>
      <c r="D95" s="138">
        <v>44917</v>
      </c>
      <c r="E95" s="68" t="s">
        <v>382</v>
      </c>
      <c r="F95" s="68" t="s">
        <v>1871</v>
      </c>
      <c r="G95" s="47" t="s">
        <v>1872</v>
      </c>
      <c r="H95" s="99"/>
      <c r="I95" s="99"/>
      <c r="J95" s="629"/>
      <c r="K95" s="70">
        <v>9430652</v>
      </c>
      <c r="L95" s="68"/>
      <c r="M95" s="28"/>
      <c r="N95" s="28"/>
      <c r="O95" s="28"/>
      <c r="P95" s="71"/>
      <c r="Q95" s="71"/>
      <c r="R95" s="28"/>
      <c r="S95" s="28"/>
      <c r="T95" s="28"/>
      <c r="U95" s="29">
        <f t="shared" si="50"/>
        <v>0</v>
      </c>
      <c r="V95" s="28"/>
      <c r="W95" s="28"/>
      <c r="X95" s="28"/>
      <c r="Y95" s="29">
        <f t="shared" si="51"/>
        <v>0</v>
      </c>
      <c r="Z95" s="28"/>
      <c r="AA95" s="28"/>
      <c r="AB95" s="28"/>
      <c r="AC95" s="29">
        <f t="shared" si="52"/>
        <v>0</v>
      </c>
      <c r="AD95" s="28"/>
      <c r="AE95" s="28"/>
      <c r="AF95" s="70">
        <v>9430652</v>
      </c>
      <c r="AG95" s="29">
        <f t="shared" si="46"/>
        <v>9430652</v>
      </c>
      <c r="AH95" s="29">
        <f t="shared" si="47"/>
        <v>9430652</v>
      </c>
      <c r="AI95" s="109">
        <f t="shared" si="48"/>
        <v>0.13114753460028669</v>
      </c>
      <c r="AJ95" s="109">
        <f t="shared" si="49"/>
        <v>2.060262590997779E-2</v>
      </c>
      <c r="AK95" s="11"/>
      <c r="AL95" s="11"/>
      <c r="AM95" s="11"/>
      <c r="AN95" s="11"/>
      <c r="AO95" s="11"/>
      <c r="AP95" s="11"/>
      <c r="AQ95" s="11"/>
      <c r="AR95" s="11"/>
    </row>
    <row r="96" spans="1:54" ht="24.75" customHeight="1" outlineLevel="1" x14ac:dyDescent="0.25">
      <c r="A96" s="23">
        <v>9</v>
      </c>
      <c r="B96" s="23"/>
      <c r="C96" s="497" t="s">
        <v>1902</v>
      </c>
      <c r="D96" s="138">
        <v>44917</v>
      </c>
      <c r="E96" s="68" t="s">
        <v>350</v>
      </c>
      <c r="F96" s="68" t="s">
        <v>1871</v>
      </c>
      <c r="G96" s="47" t="s">
        <v>1872</v>
      </c>
      <c r="H96" s="99"/>
      <c r="I96" s="99"/>
      <c r="J96" s="629"/>
      <c r="K96" s="70">
        <v>1768247</v>
      </c>
      <c r="L96" s="68"/>
      <c r="M96" s="28"/>
      <c r="N96" s="28"/>
      <c r="O96" s="28"/>
      <c r="P96" s="71"/>
      <c r="Q96" s="71"/>
      <c r="R96" s="28"/>
      <c r="S96" s="28"/>
      <c r="T96" s="28"/>
      <c r="U96" s="29">
        <f t="shared" si="50"/>
        <v>0</v>
      </c>
      <c r="V96" s="28"/>
      <c r="W96" s="28"/>
      <c r="X96" s="28"/>
      <c r="Y96" s="29">
        <f t="shared" si="51"/>
        <v>0</v>
      </c>
      <c r="Z96" s="28"/>
      <c r="AA96" s="28"/>
      <c r="AB96" s="28"/>
      <c r="AC96" s="29">
        <f t="shared" si="52"/>
        <v>0</v>
      </c>
      <c r="AD96" s="28"/>
      <c r="AE96" s="28"/>
      <c r="AF96" s="70">
        <v>1768247</v>
      </c>
      <c r="AG96" s="29">
        <f t="shared" si="46"/>
        <v>1768247</v>
      </c>
      <c r="AH96" s="29">
        <f t="shared" si="47"/>
        <v>1768247</v>
      </c>
      <c r="AI96" s="109">
        <f t="shared" si="48"/>
        <v>2.4590159260924178E-2</v>
      </c>
      <c r="AJ96" s="109">
        <f t="shared" si="49"/>
        <v>3.8629918119596077E-3</v>
      </c>
      <c r="AK96" s="11"/>
      <c r="AL96" s="11"/>
      <c r="AM96" s="11"/>
      <c r="AN96" s="11"/>
      <c r="AO96" s="11"/>
      <c r="AP96" s="11"/>
      <c r="AQ96" s="11"/>
      <c r="AR96" s="11"/>
    </row>
    <row r="97" spans="1:54" ht="24.75" customHeight="1" outlineLevel="1" x14ac:dyDescent="0.25">
      <c r="A97" s="23">
        <v>10</v>
      </c>
      <c r="B97" s="23"/>
      <c r="C97" s="497" t="s">
        <v>1903</v>
      </c>
      <c r="D97" s="138">
        <v>44917</v>
      </c>
      <c r="E97" s="68" t="s">
        <v>359</v>
      </c>
      <c r="F97" s="68" t="s">
        <v>1871</v>
      </c>
      <c r="G97" s="47" t="s">
        <v>1872</v>
      </c>
      <c r="H97" s="99"/>
      <c r="I97" s="99"/>
      <c r="J97" s="629"/>
      <c r="K97" s="70">
        <v>3536495</v>
      </c>
      <c r="L97" s="68"/>
      <c r="M97" s="28"/>
      <c r="N97" s="28"/>
      <c r="O97" s="28"/>
      <c r="P97" s="71"/>
      <c r="Q97" s="71"/>
      <c r="R97" s="28"/>
      <c r="S97" s="28"/>
      <c r="T97" s="28"/>
      <c r="U97" s="29">
        <f t="shared" si="50"/>
        <v>0</v>
      </c>
      <c r="V97" s="28"/>
      <c r="W97" s="28"/>
      <c r="X97" s="28"/>
      <c r="Y97" s="29">
        <f t="shared" si="51"/>
        <v>0</v>
      </c>
      <c r="Z97" s="28"/>
      <c r="AA97" s="28"/>
      <c r="AB97" s="28"/>
      <c r="AC97" s="29">
        <f t="shared" si="52"/>
        <v>0</v>
      </c>
      <c r="AD97" s="28"/>
      <c r="AE97" s="28"/>
      <c r="AF97" s="70">
        <v>3536495</v>
      </c>
      <c r="AG97" s="29">
        <f t="shared" si="46"/>
        <v>3536495</v>
      </c>
      <c r="AH97" s="29">
        <f t="shared" si="47"/>
        <v>3536495</v>
      </c>
      <c r="AI97" s="109">
        <f t="shared" si="48"/>
        <v>4.9180332428366655E-2</v>
      </c>
      <c r="AJ97" s="109">
        <f t="shared" si="49"/>
        <v>7.7259858085641283E-3</v>
      </c>
      <c r="AK97" s="11"/>
      <c r="AL97" s="11"/>
      <c r="AM97" s="11"/>
      <c r="AN97" s="11"/>
      <c r="AO97" s="11"/>
      <c r="AP97" s="11"/>
      <c r="AQ97" s="11"/>
      <c r="AR97" s="11"/>
    </row>
    <row r="98" spans="1:54" ht="24.75" customHeight="1" outlineLevel="1" x14ac:dyDescent="0.25">
      <c r="A98" s="23">
        <v>11</v>
      </c>
      <c r="B98" s="23"/>
      <c r="C98" s="497" t="s">
        <v>1904</v>
      </c>
      <c r="D98" s="138">
        <v>44917</v>
      </c>
      <c r="E98" s="68" t="s">
        <v>363</v>
      </c>
      <c r="F98" s="68" t="s">
        <v>1871</v>
      </c>
      <c r="G98" s="47" t="s">
        <v>1872</v>
      </c>
      <c r="H98" s="99"/>
      <c r="I98" s="99"/>
      <c r="J98" s="629"/>
      <c r="K98" s="70">
        <v>2357663</v>
      </c>
      <c r="L98" s="68"/>
      <c r="M98" s="28"/>
      <c r="N98" s="28"/>
      <c r="O98" s="28"/>
      <c r="P98" s="71"/>
      <c r="Q98" s="71"/>
      <c r="R98" s="28"/>
      <c r="S98" s="28"/>
      <c r="T98" s="28"/>
      <c r="U98" s="29">
        <f t="shared" si="50"/>
        <v>0</v>
      </c>
      <c r="V98" s="28"/>
      <c r="W98" s="28"/>
      <c r="X98" s="28"/>
      <c r="Y98" s="29">
        <f t="shared" si="51"/>
        <v>0</v>
      </c>
      <c r="Z98" s="28"/>
      <c r="AA98" s="28"/>
      <c r="AB98" s="28"/>
      <c r="AC98" s="29">
        <f t="shared" si="52"/>
        <v>0</v>
      </c>
      <c r="AD98" s="28"/>
      <c r="AE98" s="28"/>
      <c r="AF98" s="70">
        <v>2357663</v>
      </c>
      <c r="AG98" s="29">
        <f t="shared" si="46"/>
        <v>2357663</v>
      </c>
      <c r="AH98" s="29">
        <f t="shared" si="47"/>
        <v>2357663</v>
      </c>
      <c r="AI98" s="109">
        <f t="shared" si="48"/>
        <v>3.2786883650071673E-2</v>
      </c>
      <c r="AJ98" s="109">
        <f t="shared" si="49"/>
        <v>5.1506564774944476E-3</v>
      </c>
      <c r="AK98" s="11"/>
      <c r="AL98" s="11"/>
      <c r="AM98" s="11"/>
      <c r="AN98" s="11"/>
      <c r="AO98" s="11"/>
      <c r="AP98" s="11"/>
      <c r="AQ98" s="11"/>
      <c r="AR98" s="11"/>
    </row>
    <row r="99" spans="1:54" ht="24.75" customHeight="1" outlineLevel="1" x14ac:dyDescent="0.25">
      <c r="A99" s="23">
        <v>12</v>
      </c>
      <c r="B99" s="23"/>
      <c r="C99" s="497" t="s">
        <v>1905</v>
      </c>
      <c r="D99" s="138">
        <v>44917</v>
      </c>
      <c r="E99" s="68" t="s">
        <v>378</v>
      </c>
      <c r="F99" s="68" t="s">
        <v>1871</v>
      </c>
      <c r="G99" s="47" t="s">
        <v>1872</v>
      </c>
      <c r="H99" s="99"/>
      <c r="I99" s="99"/>
      <c r="J99" s="629"/>
      <c r="K99" s="70">
        <v>3536495</v>
      </c>
      <c r="L99" s="68"/>
      <c r="M99" s="28"/>
      <c r="N99" s="28"/>
      <c r="O99" s="28"/>
      <c r="P99" s="71"/>
      <c r="Q99" s="71"/>
      <c r="R99" s="28"/>
      <c r="S99" s="28"/>
      <c r="T99" s="28"/>
      <c r="U99" s="29">
        <f t="shared" si="50"/>
        <v>0</v>
      </c>
      <c r="V99" s="28"/>
      <c r="W99" s="28"/>
      <c r="X99" s="28"/>
      <c r="Y99" s="29">
        <f t="shared" si="51"/>
        <v>0</v>
      </c>
      <c r="Z99" s="28"/>
      <c r="AA99" s="28"/>
      <c r="AB99" s="28"/>
      <c r="AC99" s="29">
        <f t="shared" si="52"/>
        <v>0</v>
      </c>
      <c r="AD99" s="28"/>
      <c r="AE99" s="28"/>
      <c r="AF99" s="70">
        <v>3536495</v>
      </c>
      <c r="AG99" s="29">
        <f t="shared" si="46"/>
        <v>3536495</v>
      </c>
      <c r="AH99" s="29">
        <f t="shared" si="47"/>
        <v>3536495</v>
      </c>
      <c r="AI99" s="109">
        <f t="shared" si="48"/>
        <v>4.9180332428366655E-2</v>
      </c>
      <c r="AJ99" s="109">
        <f t="shared" si="49"/>
        <v>7.7259858085641283E-3</v>
      </c>
      <c r="AK99" s="11"/>
      <c r="AL99" s="11"/>
      <c r="AM99" s="11"/>
      <c r="AN99" s="11"/>
      <c r="AO99" s="11"/>
      <c r="AP99" s="11"/>
      <c r="AQ99" s="11"/>
      <c r="AR99" s="11"/>
    </row>
    <row r="100" spans="1:54" ht="24.75" customHeight="1" outlineLevel="1" x14ac:dyDescent="0.25">
      <c r="A100" s="23">
        <v>13</v>
      </c>
      <c r="B100" s="23"/>
      <c r="C100" s="497" t="s">
        <v>1906</v>
      </c>
      <c r="D100" s="138">
        <v>44917</v>
      </c>
      <c r="E100" s="68" t="s">
        <v>366</v>
      </c>
      <c r="F100" s="68" t="s">
        <v>1871</v>
      </c>
      <c r="G100" s="47" t="s">
        <v>1872</v>
      </c>
      <c r="H100" s="99"/>
      <c r="I100" s="99"/>
      <c r="J100" s="629"/>
      <c r="K100" s="70">
        <v>1768247</v>
      </c>
      <c r="L100" s="68"/>
      <c r="M100" s="28"/>
      <c r="N100" s="28"/>
      <c r="O100" s="28"/>
      <c r="P100" s="71"/>
      <c r="Q100" s="71"/>
      <c r="R100" s="28"/>
      <c r="S100" s="28"/>
      <c r="T100" s="28"/>
      <c r="U100" s="29">
        <f t="shared" si="50"/>
        <v>0</v>
      </c>
      <c r="V100" s="28"/>
      <c r="W100" s="28"/>
      <c r="X100" s="28"/>
      <c r="Y100" s="29">
        <f t="shared" si="51"/>
        <v>0</v>
      </c>
      <c r="Z100" s="28"/>
      <c r="AA100" s="28"/>
      <c r="AB100" s="28"/>
      <c r="AC100" s="29">
        <f t="shared" si="52"/>
        <v>0</v>
      </c>
      <c r="AD100" s="28"/>
      <c r="AE100" s="28"/>
      <c r="AF100" s="70">
        <v>1768247</v>
      </c>
      <c r="AG100" s="29">
        <f t="shared" si="46"/>
        <v>1768247</v>
      </c>
      <c r="AH100" s="29">
        <f t="shared" si="47"/>
        <v>1768247</v>
      </c>
      <c r="AI100" s="109">
        <f t="shared" si="48"/>
        <v>2.4590159260924178E-2</v>
      </c>
      <c r="AJ100" s="109">
        <f t="shared" si="49"/>
        <v>3.8629918119596077E-3</v>
      </c>
      <c r="AK100" s="11"/>
      <c r="AL100" s="11"/>
      <c r="AM100" s="11"/>
      <c r="AN100" s="11"/>
      <c r="AO100" s="11"/>
      <c r="AP100" s="11"/>
      <c r="AQ100" s="11"/>
      <c r="AR100" s="11"/>
    </row>
    <row r="101" spans="1:54" ht="24.75" customHeight="1" outlineLevel="1" x14ac:dyDescent="0.25">
      <c r="A101" s="23">
        <v>14</v>
      </c>
      <c r="B101" s="23"/>
      <c r="C101" s="497" t="s">
        <v>1907</v>
      </c>
      <c r="D101" s="138">
        <v>44917</v>
      </c>
      <c r="E101" s="68" t="s">
        <v>344</v>
      </c>
      <c r="F101" s="68" t="s">
        <v>1871</v>
      </c>
      <c r="G101" s="47" t="s">
        <v>1872</v>
      </c>
      <c r="H101" s="99"/>
      <c r="I101" s="99"/>
      <c r="J101" s="629"/>
      <c r="K101" s="70">
        <v>3536495</v>
      </c>
      <c r="L101" s="68"/>
      <c r="M101" s="28"/>
      <c r="N101" s="28"/>
      <c r="O101" s="28"/>
      <c r="P101" s="71"/>
      <c r="Q101" s="71"/>
      <c r="R101" s="28"/>
      <c r="S101" s="28"/>
      <c r="T101" s="28"/>
      <c r="U101" s="29">
        <f t="shared" si="50"/>
        <v>0</v>
      </c>
      <c r="V101" s="28"/>
      <c r="W101" s="28"/>
      <c r="X101" s="28"/>
      <c r="Y101" s="29">
        <f t="shared" si="51"/>
        <v>0</v>
      </c>
      <c r="Z101" s="28"/>
      <c r="AA101" s="28"/>
      <c r="AB101" s="28"/>
      <c r="AC101" s="29">
        <f t="shared" si="52"/>
        <v>0</v>
      </c>
      <c r="AD101" s="28"/>
      <c r="AE101" s="28"/>
      <c r="AF101" s="70">
        <v>3536495</v>
      </c>
      <c r="AG101" s="29">
        <f t="shared" si="46"/>
        <v>3536495</v>
      </c>
      <c r="AH101" s="29">
        <f t="shared" si="47"/>
        <v>3536495</v>
      </c>
      <c r="AI101" s="109">
        <f t="shared" si="48"/>
        <v>4.9180332428366655E-2</v>
      </c>
      <c r="AJ101" s="109">
        <f t="shared" si="49"/>
        <v>7.7259858085641283E-3</v>
      </c>
      <c r="AK101" s="11"/>
      <c r="AL101" s="11"/>
      <c r="AM101" s="11"/>
      <c r="AN101" s="11"/>
      <c r="AO101" s="11"/>
      <c r="AP101" s="11"/>
      <c r="AQ101" s="11"/>
      <c r="AR101" s="11"/>
    </row>
    <row r="102" spans="1:54" ht="24.75" customHeight="1" outlineLevel="1" x14ac:dyDescent="0.25">
      <c r="A102" s="23">
        <v>15</v>
      </c>
      <c r="B102" s="23"/>
      <c r="C102" s="497" t="s">
        <v>1908</v>
      </c>
      <c r="D102" s="138">
        <v>44917</v>
      </c>
      <c r="E102" s="68" t="s">
        <v>388</v>
      </c>
      <c r="F102" s="68" t="s">
        <v>1871</v>
      </c>
      <c r="G102" s="47" t="s">
        <v>1872</v>
      </c>
      <c r="H102" s="99"/>
      <c r="I102" s="99"/>
      <c r="J102" s="629"/>
      <c r="K102" s="70">
        <v>3536495</v>
      </c>
      <c r="L102" s="68"/>
      <c r="M102" s="28"/>
      <c r="N102" s="28"/>
      <c r="O102" s="28"/>
      <c r="P102" s="71"/>
      <c r="Q102" s="71"/>
      <c r="R102" s="28"/>
      <c r="S102" s="28"/>
      <c r="T102" s="28"/>
      <c r="U102" s="29">
        <f t="shared" si="50"/>
        <v>0</v>
      </c>
      <c r="V102" s="28"/>
      <c r="W102" s="28"/>
      <c r="X102" s="28"/>
      <c r="Y102" s="29">
        <f t="shared" si="51"/>
        <v>0</v>
      </c>
      <c r="Z102" s="28"/>
      <c r="AA102" s="28"/>
      <c r="AB102" s="28"/>
      <c r="AC102" s="29">
        <f t="shared" si="52"/>
        <v>0</v>
      </c>
      <c r="AD102" s="28"/>
      <c r="AE102" s="28"/>
      <c r="AF102" s="70">
        <v>3536495</v>
      </c>
      <c r="AG102" s="29">
        <f t="shared" si="46"/>
        <v>3536495</v>
      </c>
      <c r="AH102" s="29">
        <f t="shared" si="47"/>
        <v>3536495</v>
      </c>
      <c r="AI102" s="109">
        <f t="shared" si="48"/>
        <v>4.9180332428366655E-2</v>
      </c>
      <c r="AJ102" s="109">
        <f t="shared" si="49"/>
        <v>7.7259858085641283E-3</v>
      </c>
      <c r="AK102" s="11"/>
      <c r="AL102" s="11"/>
      <c r="AM102" s="11"/>
      <c r="AN102" s="11"/>
      <c r="AO102" s="11"/>
      <c r="AP102" s="11"/>
      <c r="AQ102" s="11"/>
      <c r="AR102" s="11"/>
    </row>
    <row r="103" spans="1:54" ht="24.75" customHeight="1" outlineLevel="1" x14ac:dyDescent="0.25">
      <c r="A103" s="23">
        <v>16</v>
      </c>
      <c r="B103" s="23"/>
      <c r="C103" s="497" t="s">
        <v>1592</v>
      </c>
      <c r="D103" s="138">
        <v>44917</v>
      </c>
      <c r="E103" s="68" t="s">
        <v>370</v>
      </c>
      <c r="F103" s="68" t="s">
        <v>1871</v>
      </c>
      <c r="G103" s="47" t="s">
        <v>1872</v>
      </c>
      <c r="H103" s="99"/>
      <c r="I103" s="99"/>
      <c r="J103" s="629"/>
      <c r="K103" s="70">
        <v>4715326</v>
      </c>
      <c r="L103" s="68"/>
      <c r="M103" s="28"/>
      <c r="N103" s="28"/>
      <c r="O103" s="28"/>
      <c r="P103" s="71"/>
      <c r="Q103" s="71"/>
      <c r="R103" s="28"/>
      <c r="S103" s="28"/>
      <c r="T103" s="28"/>
      <c r="U103" s="29">
        <f t="shared" si="50"/>
        <v>0</v>
      </c>
      <c r="V103" s="28"/>
      <c r="W103" s="28"/>
      <c r="X103" s="28"/>
      <c r="Y103" s="29">
        <f t="shared" si="51"/>
        <v>0</v>
      </c>
      <c r="Z103" s="28"/>
      <c r="AA103" s="28"/>
      <c r="AB103" s="28"/>
      <c r="AC103" s="29">
        <f t="shared" si="52"/>
        <v>0</v>
      </c>
      <c r="AD103" s="28"/>
      <c r="AE103" s="28"/>
      <c r="AF103" s="70">
        <v>4715326</v>
      </c>
      <c r="AG103" s="29">
        <f t="shared" si="46"/>
        <v>4715326</v>
      </c>
      <c r="AH103" s="29">
        <f t="shared" si="47"/>
        <v>4715326</v>
      </c>
      <c r="AI103" s="109">
        <f t="shared" si="48"/>
        <v>6.5573767300143346E-2</v>
      </c>
      <c r="AJ103" s="109">
        <f t="shared" si="49"/>
        <v>1.0301312954988895E-2</v>
      </c>
      <c r="AK103" s="11"/>
      <c r="AL103" s="11"/>
      <c r="AM103" s="11"/>
      <c r="AN103" s="11"/>
      <c r="AO103" s="11"/>
      <c r="AP103" s="11"/>
      <c r="AQ103" s="11"/>
      <c r="AR103" s="11"/>
    </row>
    <row r="104" spans="1:54" ht="24.75" customHeight="1" outlineLevel="1" x14ac:dyDescent="0.25">
      <c r="A104" s="23">
        <v>17</v>
      </c>
      <c r="B104" s="23"/>
      <c r="C104" s="497" t="s">
        <v>1594</v>
      </c>
      <c r="D104" s="138">
        <v>44917</v>
      </c>
      <c r="E104" s="68" t="s">
        <v>354</v>
      </c>
      <c r="F104" s="68" t="s">
        <v>1871</v>
      </c>
      <c r="G104" s="47" t="s">
        <v>1872</v>
      </c>
      <c r="H104" s="99"/>
      <c r="I104" s="99"/>
      <c r="J104" s="629"/>
      <c r="K104" s="70">
        <v>1768247</v>
      </c>
      <c r="L104" s="68"/>
      <c r="M104" s="28"/>
      <c r="N104" s="28"/>
      <c r="O104" s="28"/>
      <c r="P104" s="71"/>
      <c r="Q104" s="71"/>
      <c r="R104" s="28"/>
      <c r="S104" s="28"/>
      <c r="T104" s="28"/>
      <c r="U104" s="29">
        <f t="shared" si="50"/>
        <v>0</v>
      </c>
      <c r="V104" s="28"/>
      <c r="W104" s="28"/>
      <c r="X104" s="28"/>
      <c r="Y104" s="29">
        <f t="shared" si="51"/>
        <v>0</v>
      </c>
      <c r="Z104" s="28"/>
      <c r="AA104" s="28"/>
      <c r="AB104" s="28"/>
      <c r="AC104" s="29">
        <f t="shared" si="52"/>
        <v>0</v>
      </c>
      <c r="AD104" s="28"/>
      <c r="AE104" s="28"/>
      <c r="AF104" s="70">
        <v>1768247</v>
      </c>
      <c r="AG104" s="29">
        <f t="shared" si="46"/>
        <v>1768247</v>
      </c>
      <c r="AH104" s="29">
        <f t="shared" si="47"/>
        <v>1768247</v>
      </c>
      <c r="AI104" s="109">
        <f t="shared" si="48"/>
        <v>2.4590159260924178E-2</v>
      </c>
      <c r="AJ104" s="109">
        <f t="shared" si="49"/>
        <v>3.8629918119596077E-3</v>
      </c>
      <c r="AK104" s="11"/>
      <c r="AL104" s="11"/>
      <c r="AM104" s="11"/>
      <c r="AN104" s="11"/>
      <c r="AO104" s="11"/>
      <c r="AP104" s="11"/>
      <c r="AQ104" s="11"/>
      <c r="AR104" s="11"/>
    </row>
    <row r="105" spans="1:54" ht="24.75" customHeight="1" outlineLevel="1" x14ac:dyDescent="0.25">
      <c r="A105" s="23">
        <v>18</v>
      </c>
      <c r="B105" s="23"/>
      <c r="C105" s="497" t="s">
        <v>1595</v>
      </c>
      <c r="D105" s="138">
        <v>44917</v>
      </c>
      <c r="E105" s="68" t="s">
        <v>342</v>
      </c>
      <c r="F105" s="68" t="s">
        <v>1871</v>
      </c>
      <c r="G105" s="47" t="s">
        <v>1872</v>
      </c>
      <c r="H105" s="99"/>
      <c r="I105" s="99"/>
      <c r="J105" s="629"/>
      <c r="K105" s="70">
        <v>1178832</v>
      </c>
      <c r="L105" s="68"/>
      <c r="M105" s="28"/>
      <c r="N105" s="28"/>
      <c r="O105" s="28"/>
      <c r="P105" s="71"/>
      <c r="Q105" s="71"/>
      <c r="R105" s="28"/>
      <c r="S105" s="28"/>
      <c r="T105" s="28"/>
      <c r="U105" s="29">
        <f t="shared" si="50"/>
        <v>0</v>
      </c>
      <c r="V105" s="28"/>
      <c r="W105" s="28"/>
      <c r="X105" s="28"/>
      <c r="Y105" s="29">
        <f t="shared" si="51"/>
        <v>0</v>
      </c>
      <c r="Z105" s="28"/>
      <c r="AA105" s="28"/>
      <c r="AB105" s="28"/>
      <c r="AC105" s="29">
        <f t="shared" si="52"/>
        <v>0</v>
      </c>
      <c r="AD105" s="28"/>
      <c r="AE105" s="28"/>
      <c r="AF105" s="70">
        <v>1178832</v>
      </c>
      <c r="AG105" s="29">
        <f t="shared" si="46"/>
        <v>1178832</v>
      </c>
      <c r="AH105" s="29">
        <f t="shared" si="47"/>
        <v>1178832</v>
      </c>
      <c r="AI105" s="109">
        <f t="shared" si="48"/>
        <v>1.6393448778294985E-2</v>
      </c>
      <c r="AJ105" s="109">
        <f t="shared" si="49"/>
        <v>2.5753293310696798E-3</v>
      </c>
      <c r="AK105" s="11"/>
      <c r="AL105" s="11"/>
      <c r="AM105" s="11"/>
      <c r="AN105" s="11"/>
      <c r="AO105" s="11"/>
      <c r="AP105" s="11"/>
      <c r="AQ105" s="11"/>
      <c r="AR105" s="11"/>
    </row>
    <row r="106" spans="1:54" ht="24.75" customHeight="1" outlineLevel="1" x14ac:dyDescent="0.25">
      <c r="A106" s="23">
        <v>19</v>
      </c>
      <c r="B106" s="23"/>
      <c r="C106" s="497" t="s">
        <v>1593</v>
      </c>
      <c r="D106" s="138">
        <v>44917</v>
      </c>
      <c r="E106" s="68" t="s">
        <v>357</v>
      </c>
      <c r="F106" s="68" t="s">
        <v>1871</v>
      </c>
      <c r="G106" s="47" t="s">
        <v>1872</v>
      </c>
      <c r="H106" s="99"/>
      <c r="I106" s="99"/>
      <c r="J106" s="629"/>
      <c r="K106" s="70">
        <v>1768247</v>
      </c>
      <c r="L106" s="68"/>
      <c r="M106" s="28"/>
      <c r="N106" s="28"/>
      <c r="O106" s="28"/>
      <c r="P106" s="71"/>
      <c r="Q106" s="71"/>
      <c r="R106" s="28"/>
      <c r="S106" s="28"/>
      <c r="T106" s="28"/>
      <c r="U106" s="29">
        <f t="shared" si="50"/>
        <v>0</v>
      </c>
      <c r="V106" s="28"/>
      <c r="W106" s="28"/>
      <c r="X106" s="28"/>
      <c r="Y106" s="29">
        <f t="shared" si="51"/>
        <v>0</v>
      </c>
      <c r="Z106" s="28"/>
      <c r="AA106" s="28"/>
      <c r="AB106" s="28"/>
      <c r="AC106" s="29">
        <f t="shared" si="52"/>
        <v>0</v>
      </c>
      <c r="AD106" s="28"/>
      <c r="AE106" s="28"/>
      <c r="AF106" s="70">
        <v>1768247</v>
      </c>
      <c r="AG106" s="29">
        <f t="shared" si="46"/>
        <v>1768247</v>
      </c>
      <c r="AH106" s="29">
        <f t="shared" si="47"/>
        <v>1768247</v>
      </c>
      <c r="AI106" s="109">
        <f t="shared" si="48"/>
        <v>2.4590159260924178E-2</v>
      </c>
      <c r="AJ106" s="109">
        <f t="shared" si="49"/>
        <v>3.8629918119596077E-3</v>
      </c>
      <c r="AK106" s="11"/>
      <c r="AL106" s="11"/>
      <c r="AM106" s="11"/>
      <c r="AN106" s="11"/>
      <c r="AO106" s="11"/>
      <c r="AP106" s="11"/>
      <c r="AQ106" s="11"/>
      <c r="AR106" s="11"/>
    </row>
    <row r="107" spans="1:54" ht="24.75" customHeight="1" outlineLevel="1" x14ac:dyDescent="0.25">
      <c r="A107" s="23">
        <v>20</v>
      </c>
      <c r="B107" s="23"/>
      <c r="C107" s="497" t="s">
        <v>1596</v>
      </c>
      <c r="D107" s="138">
        <v>44917</v>
      </c>
      <c r="E107" s="68" t="s">
        <v>374</v>
      </c>
      <c r="F107" s="68" t="s">
        <v>1871</v>
      </c>
      <c r="G107" s="47" t="s">
        <v>1872</v>
      </c>
      <c r="H107" s="99"/>
      <c r="I107" s="99"/>
      <c r="J107" s="629"/>
      <c r="K107" s="70">
        <v>2357663</v>
      </c>
      <c r="L107" s="68"/>
      <c r="M107" s="28"/>
      <c r="N107" s="28"/>
      <c r="O107" s="28"/>
      <c r="P107" s="71"/>
      <c r="Q107" s="71"/>
      <c r="R107" s="28"/>
      <c r="S107" s="28"/>
      <c r="T107" s="28"/>
      <c r="U107" s="29">
        <f t="shared" si="50"/>
        <v>0</v>
      </c>
      <c r="V107" s="28"/>
      <c r="W107" s="28"/>
      <c r="X107" s="28"/>
      <c r="Y107" s="29">
        <f t="shared" si="51"/>
        <v>0</v>
      </c>
      <c r="Z107" s="28"/>
      <c r="AA107" s="28"/>
      <c r="AB107" s="28"/>
      <c r="AC107" s="29">
        <f t="shared" si="52"/>
        <v>0</v>
      </c>
      <c r="AD107" s="28"/>
      <c r="AE107" s="28"/>
      <c r="AF107" s="70">
        <v>2357663</v>
      </c>
      <c r="AG107" s="29">
        <f t="shared" si="46"/>
        <v>2357663</v>
      </c>
      <c r="AH107" s="29">
        <f t="shared" si="47"/>
        <v>2357663</v>
      </c>
      <c r="AI107" s="109">
        <f t="shared" si="48"/>
        <v>3.2786883650071673E-2</v>
      </c>
      <c r="AJ107" s="109">
        <f t="shared" si="49"/>
        <v>5.1506564774944476E-3</v>
      </c>
      <c r="AK107" s="11"/>
      <c r="AL107" s="11"/>
      <c r="AM107" s="11"/>
      <c r="AN107" s="11"/>
      <c r="AO107" s="11"/>
      <c r="AP107" s="11"/>
      <c r="AQ107" s="11"/>
      <c r="AR107" s="11"/>
    </row>
    <row r="108" spans="1:54" ht="24.75" customHeight="1" outlineLevel="1" x14ac:dyDescent="0.25">
      <c r="A108" s="23">
        <v>21</v>
      </c>
      <c r="B108" s="23"/>
      <c r="C108" s="497" t="s">
        <v>1909</v>
      </c>
      <c r="D108" s="138">
        <v>44917</v>
      </c>
      <c r="E108" s="68" t="s">
        <v>386</v>
      </c>
      <c r="F108" s="68" t="s">
        <v>1871</v>
      </c>
      <c r="G108" s="47" t="s">
        <v>1872</v>
      </c>
      <c r="H108" s="99"/>
      <c r="I108" s="99"/>
      <c r="J108" s="629"/>
      <c r="K108" s="70">
        <v>1178832</v>
      </c>
      <c r="L108" s="68"/>
      <c r="M108" s="28"/>
      <c r="N108" s="28"/>
      <c r="O108" s="28"/>
      <c r="P108" s="71"/>
      <c r="Q108" s="71"/>
      <c r="R108" s="28"/>
      <c r="S108" s="28"/>
      <c r="T108" s="28"/>
      <c r="U108" s="29">
        <f t="shared" si="50"/>
        <v>0</v>
      </c>
      <c r="V108" s="28"/>
      <c r="W108" s="28"/>
      <c r="X108" s="28"/>
      <c r="Y108" s="29">
        <f t="shared" si="51"/>
        <v>0</v>
      </c>
      <c r="Z108" s="28"/>
      <c r="AA108" s="28"/>
      <c r="AB108" s="28"/>
      <c r="AC108" s="29">
        <f t="shared" si="52"/>
        <v>0</v>
      </c>
      <c r="AD108" s="28"/>
      <c r="AE108" s="28"/>
      <c r="AF108" s="70">
        <v>1178832</v>
      </c>
      <c r="AG108" s="29">
        <f t="shared" si="46"/>
        <v>1178832</v>
      </c>
      <c r="AH108" s="29">
        <f t="shared" si="47"/>
        <v>1178832</v>
      </c>
      <c r="AI108" s="109">
        <f t="shared" si="48"/>
        <v>1.6393448778294985E-2</v>
      </c>
      <c r="AJ108" s="109">
        <f t="shared" si="49"/>
        <v>2.5753293310696798E-3</v>
      </c>
      <c r="AK108" s="11"/>
      <c r="AL108" s="11"/>
      <c r="AM108" s="11"/>
      <c r="AN108" s="11"/>
      <c r="AO108" s="11"/>
      <c r="AP108" s="11"/>
      <c r="AQ108" s="11"/>
      <c r="AR108" s="11"/>
    </row>
    <row r="109" spans="1:54" ht="24.75" customHeight="1" outlineLevel="1" x14ac:dyDescent="0.25">
      <c r="A109" s="23">
        <v>22</v>
      </c>
      <c r="B109" s="23"/>
      <c r="C109" s="497" t="s">
        <v>1910</v>
      </c>
      <c r="D109" s="138">
        <v>44917</v>
      </c>
      <c r="E109" s="68" t="s">
        <v>352</v>
      </c>
      <c r="F109" s="68" t="s">
        <v>1871</v>
      </c>
      <c r="G109" s="47" t="s">
        <v>1872</v>
      </c>
      <c r="H109" s="99"/>
      <c r="I109" s="99"/>
      <c r="J109" s="629"/>
      <c r="K109" s="70">
        <v>1768247</v>
      </c>
      <c r="L109" s="68"/>
      <c r="M109" s="28"/>
      <c r="N109" s="28"/>
      <c r="O109" s="28"/>
      <c r="P109" s="71"/>
      <c r="Q109" s="71"/>
      <c r="R109" s="28"/>
      <c r="S109" s="28"/>
      <c r="T109" s="28"/>
      <c r="U109" s="29">
        <f t="shared" si="50"/>
        <v>0</v>
      </c>
      <c r="V109" s="28"/>
      <c r="W109" s="28"/>
      <c r="X109" s="28"/>
      <c r="Y109" s="29">
        <f t="shared" si="51"/>
        <v>0</v>
      </c>
      <c r="Z109" s="28"/>
      <c r="AA109" s="28"/>
      <c r="AB109" s="28"/>
      <c r="AC109" s="29">
        <f t="shared" si="52"/>
        <v>0</v>
      </c>
      <c r="AD109" s="28"/>
      <c r="AE109" s="28"/>
      <c r="AF109" s="70">
        <v>1768247</v>
      </c>
      <c r="AG109" s="29">
        <f t="shared" si="46"/>
        <v>1768247</v>
      </c>
      <c r="AH109" s="29">
        <f t="shared" si="47"/>
        <v>1768247</v>
      </c>
      <c r="AI109" s="109">
        <f t="shared" si="48"/>
        <v>2.4590159260924178E-2</v>
      </c>
      <c r="AJ109" s="109">
        <f t="shared" si="49"/>
        <v>3.8629918119596077E-3</v>
      </c>
      <c r="AK109" s="11"/>
      <c r="AL109" s="11"/>
      <c r="AM109" s="11"/>
      <c r="AN109" s="11"/>
      <c r="AO109" s="11"/>
      <c r="AP109" s="11"/>
      <c r="AQ109" s="11"/>
      <c r="AR109" s="11"/>
    </row>
    <row r="110" spans="1:54" ht="24.75" customHeight="1" outlineLevel="1" x14ac:dyDescent="0.25">
      <c r="A110" s="23">
        <v>23</v>
      </c>
      <c r="B110" s="23"/>
      <c r="C110" s="497" t="s">
        <v>1911</v>
      </c>
      <c r="D110" s="138">
        <v>44917</v>
      </c>
      <c r="E110" s="68" t="s">
        <v>346</v>
      </c>
      <c r="F110" s="68" t="s">
        <v>1871</v>
      </c>
      <c r="G110" s="47" t="s">
        <v>1872</v>
      </c>
      <c r="H110" s="99"/>
      <c r="I110" s="99"/>
      <c r="J110" s="629"/>
      <c r="K110" s="70">
        <v>2357663</v>
      </c>
      <c r="L110" s="68"/>
      <c r="M110" s="28"/>
      <c r="N110" s="28"/>
      <c r="O110" s="28"/>
      <c r="P110" s="71"/>
      <c r="Q110" s="71"/>
      <c r="R110" s="28"/>
      <c r="S110" s="28"/>
      <c r="T110" s="28"/>
      <c r="U110" s="29">
        <f t="shared" si="50"/>
        <v>0</v>
      </c>
      <c r="V110" s="28"/>
      <c r="W110" s="28"/>
      <c r="X110" s="28"/>
      <c r="Y110" s="29">
        <f t="shared" si="51"/>
        <v>0</v>
      </c>
      <c r="Z110" s="28"/>
      <c r="AA110" s="28"/>
      <c r="AB110" s="28"/>
      <c r="AC110" s="29">
        <f t="shared" si="52"/>
        <v>0</v>
      </c>
      <c r="AD110" s="28"/>
      <c r="AE110" s="28"/>
      <c r="AF110" s="70">
        <v>2357663</v>
      </c>
      <c r="AG110" s="29">
        <f t="shared" si="46"/>
        <v>2357663</v>
      </c>
      <c r="AH110" s="29">
        <f t="shared" si="47"/>
        <v>2357663</v>
      </c>
      <c r="AI110" s="109">
        <f t="shared" si="48"/>
        <v>3.2786883650071673E-2</v>
      </c>
      <c r="AJ110" s="109">
        <f t="shared" si="49"/>
        <v>5.1506564774944476E-3</v>
      </c>
      <c r="AK110" s="11"/>
      <c r="AL110" s="11"/>
      <c r="AM110" s="11"/>
      <c r="AN110" s="11"/>
      <c r="AO110" s="11"/>
      <c r="AP110" s="11"/>
      <c r="AQ110" s="11"/>
      <c r="AR110" s="11"/>
    </row>
    <row r="111" spans="1:54" ht="24.75" customHeight="1" outlineLevel="1" x14ac:dyDescent="0.25">
      <c r="A111" s="23">
        <v>24</v>
      </c>
      <c r="B111" s="23"/>
      <c r="C111" s="497" t="s">
        <v>1912</v>
      </c>
      <c r="D111" s="138">
        <v>44917</v>
      </c>
      <c r="E111" s="68" t="s">
        <v>1913</v>
      </c>
      <c r="F111" s="68" t="s">
        <v>1871</v>
      </c>
      <c r="G111" s="47" t="s">
        <v>1872</v>
      </c>
      <c r="H111" s="99"/>
      <c r="I111" s="99"/>
      <c r="J111" s="664"/>
      <c r="K111" s="70">
        <v>2357663</v>
      </c>
      <c r="L111" s="68"/>
      <c r="M111" s="28"/>
      <c r="N111" s="28"/>
      <c r="O111" s="28"/>
      <c r="P111" s="71"/>
      <c r="Q111" s="71"/>
      <c r="R111" s="28"/>
      <c r="S111" s="28"/>
      <c r="T111" s="28"/>
      <c r="U111" s="29">
        <f t="shared" si="50"/>
        <v>0</v>
      </c>
      <c r="V111" s="28"/>
      <c r="W111" s="28"/>
      <c r="X111" s="28"/>
      <c r="Y111" s="29">
        <f t="shared" si="51"/>
        <v>0</v>
      </c>
      <c r="Z111" s="28"/>
      <c r="AA111" s="28"/>
      <c r="AB111" s="28"/>
      <c r="AC111" s="29">
        <f t="shared" si="52"/>
        <v>0</v>
      </c>
      <c r="AD111" s="28"/>
      <c r="AE111" s="28"/>
      <c r="AF111" s="70">
        <v>2357663</v>
      </c>
      <c r="AG111" s="29">
        <f t="shared" si="46"/>
        <v>2357663</v>
      </c>
      <c r="AH111" s="29">
        <f t="shared" si="47"/>
        <v>2357663</v>
      </c>
      <c r="AI111" s="109">
        <f t="shared" si="48"/>
        <v>3.2786883650071673E-2</v>
      </c>
      <c r="AJ111" s="109">
        <f t="shared" si="49"/>
        <v>5.1506564774944476E-3</v>
      </c>
      <c r="AK111" s="11"/>
      <c r="AL111" s="11"/>
      <c r="AM111" s="11"/>
      <c r="AN111" s="11"/>
      <c r="AO111" s="11"/>
      <c r="AP111" s="11"/>
      <c r="AQ111" s="11"/>
      <c r="AR111" s="11"/>
    </row>
    <row r="112" spans="1:54" s="233" customFormat="1" ht="12.75" customHeight="1" x14ac:dyDescent="0.25">
      <c r="A112" s="574" t="s">
        <v>59</v>
      </c>
      <c r="B112" s="579"/>
      <c r="C112" s="575"/>
      <c r="D112" s="575"/>
      <c r="E112" s="575"/>
      <c r="F112" s="575"/>
      <c r="G112" s="575"/>
      <c r="H112" s="575"/>
      <c r="I112" s="576"/>
      <c r="J112" s="222">
        <f>+J87</f>
        <v>71908725</v>
      </c>
      <c r="K112" s="222">
        <f>SUM(K88:K111)</f>
        <v>71908725</v>
      </c>
      <c r="L112" s="528"/>
      <c r="M112" s="222">
        <f>SUM(M88:M111)</f>
        <v>0</v>
      </c>
      <c r="N112" s="222">
        <f>SUM(N88:N111)</f>
        <v>0</v>
      </c>
      <c r="O112" s="222">
        <f>SUM(O88:O111)</f>
        <v>0</v>
      </c>
      <c r="P112" s="223"/>
      <c r="Q112" s="538"/>
      <c r="R112" s="222">
        <f>SUM(R88:R111)</f>
        <v>0</v>
      </c>
      <c r="S112" s="222">
        <f>SUM(S88:S111)</f>
        <v>0</v>
      </c>
      <c r="T112" s="222">
        <f>SUM(T88:T111)</f>
        <v>0</v>
      </c>
      <c r="U112" s="222">
        <f t="shared" ref="U112:AG112" si="53">SUM(U88:U111)</f>
        <v>0</v>
      </c>
      <c r="V112" s="222">
        <f t="shared" si="53"/>
        <v>0</v>
      </c>
      <c r="W112" s="222">
        <f t="shared" si="53"/>
        <v>0</v>
      </c>
      <c r="X112" s="222">
        <f t="shared" si="53"/>
        <v>0</v>
      </c>
      <c r="Y112" s="222">
        <f t="shared" si="53"/>
        <v>0</v>
      </c>
      <c r="Z112" s="222">
        <f t="shared" si="53"/>
        <v>0</v>
      </c>
      <c r="AA112" s="222">
        <f t="shared" si="53"/>
        <v>0</v>
      </c>
      <c r="AB112" s="222">
        <f t="shared" si="53"/>
        <v>0</v>
      </c>
      <c r="AC112" s="222">
        <f t="shared" si="53"/>
        <v>0</v>
      </c>
      <c r="AD112" s="222">
        <f t="shared" si="53"/>
        <v>0</v>
      </c>
      <c r="AE112" s="222">
        <f t="shared" si="53"/>
        <v>0</v>
      </c>
      <c r="AF112" s="222">
        <f t="shared" si="53"/>
        <v>71908725</v>
      </c>
      <c r="AG112" s="222">
        <f t="shared" si="53"/>
        <v>71908725</v>
      </c>
      <c r="AH112" s="222">
        <f>SUM(AH88:AH111)</f>
        <v>71908725</v>
      </c>
      <c r="AI112" s="230">
        <f>IF(ISERROR(AH112/J112),0,AH112/J112)</f>
        <v>1</v>
      </c>
      <c r="AJ112" s="230">
        <f>IF(ISERROR(AH112/$AH$211),0,AH112/$AH$211)</f>
        <v>0.15709503020983787</v>
      </c>
      <c r="AK112" s="11"/>
      <c r="AL112" s="11"/>
      <c r="AM112" s="11"/>
      <c r="AN112" s="11"/>
      <c r="AO112" s="11"/>
      <c r="AP112" s="11"/>
      <c r="AQ112" s="11"/>
      <c r="AR112" s="11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</row>
    <row r="113" spans="1:44" ht="12.75" customHeight="1" x14ac:dyDescent="0.25">
      <c r="A113" s="620" t="s">
        <v>60</v>
      </c>
      <c r="B113" s="621"/>
      <c r="C113" s="621"/>
      <c r="D113" s="621"/>
      <c r="E113" s="622"/>
      <c r="F113" s="16"/>
      <c r="G113" s="5"/>
      <c r="H113" s="17"/>
      <c r="I113" s="17"/>
      <c r="J113" s="628">
        <v>41259104</v>
      </c>
      <c r="K113" s="7"/>
      <c r="L113" s="18"/>
      <c r="M113" s="19"/>
      <c r="N113" s="19"/>
      <c r="O113" s="19"/>
      <c r="P113" s="5"/>
      <c r="Q113" s="20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108"/>
      <c r="AJ113" s="108"/>
    </row>
    <row r="114" spans="1:44" ht="24.75" customHeight="1" outlineLevel="1" x14ac:dyDescent="0.25">
      <c r="A114" s="22">
        <v>1</v>
      </c>
      <c r="B114" s="23"/>
      <c r="C114" s="497" t="s">
        <v>1049</v>
      </c>
      <c r="D114" s="138">
        <v>44923</v>
      </c>
      <c r="E114" s="68" t="s">
        <v>424</v>
      </c>
      <c r="F114" s="68" t="s">
        <v>1871</v>
      </c>
      <c r="G114" s="47" t="s">
        <v>1872</v>
      </c>
      <c r="H114" s="98"/>
      <c r="I114" s="98"/>
      <c r="J114" s="629"/>
      <c r="K114" s="46">
        <v>2357663</v>
      </c>
      <c r="L114" s="68"/>
      <c r="M114" s="28"/>
      <c r="N114" s="28"/>
      <c r="O114" s="28"/>
      <c r="P114" s="68"/>
      <c r="Q114" s="68"/>
      <c r="R114" s="28"/>
      <c r="S114" s="28"/>
      <c r="T114" s="28"/>
      <c r="U114" s="29">
        <f>SUM(R114:T114)</f>
        <v>0</v>
      </c>
      <c r="V114" s="28"/>
      <c r="W114" s="28"/>
      <c r="X114" s="28"/>
      <c r="Y114" s="29">
        <f>SUM(V114:X114)</f>
        <v>0</v>
      </c>
      <c r="Z114" s="28"/>
      <c r="AA114" s="28"/>
      <c r="AB114" s="28"/>
      <c r="AC114" s="29">
        <f>SUM(Z114:AB114)</f>
        <v>0</v>
      </c>
      <c r="AD114" s="28"/>
      <c r="AE114" s="28"/>
      <c r="AF114" s="46">
        <v>2357663</v>
      </c>
      <c r="AG114" s="29">
        <f>SUM(AD114:AF114)</f>
        <v>2357663</v>
      </c>
      <c r="AH114" s="29">
        <f t="shared" ref="AH114" si="54">SUM(U114,Y114,AC114,AG114)</f>
        <v>2357663</v>
      </c>
      <c r="AI114" s="109">
        <f>IF(ISERROR(AH114/$J$113),0,AH114/$J$113)</f>
        <v>5.7142855065393565E-2</v>
      </c>
      <c r="AJ114" s="109">
        <f>IF(ISERROR(AH114/$AH$211),"-",AH114/$AH$211)</f>
        <v>5.1506564774944476E-3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ht="24.75" customHeight="1" outlineLevel="1" x14ac:dyDescent="0.25">
      <c r="A115" s="22">
        <v>2</v>
      </c>
      <c r="B115" s="23"/>
      <c r="C115" s="497" t="s">
        <v>510</v>
      </c>
      <c r="D115" s="138">
        <v>44922</v>
      </c>
      <c r="E115" s="68" t="s">
        <v>426</v>
      </c>
      <c r="F115" s="68" t="s">
        <v>1871</v>
      </c>
      <c r="G115" s="47" t="s">
        <v>1872</v>
      </c>
      <c r="H115" s="98"/>
      <c r="I115" s="98"/>
      <c r="J115" s="629"/>
      <c r="K115" s="46">
        <v>3536495</v>
      </c>
      <c r="L115" s="68"/>
      <c r="M115" s="28"/>
      <c r="N115" s="28"/>
      <c r="O115" s="28"/>
      <c r="P115" s="68"/>
      <c r="Q115" s="68"/>
      <c r="R115" s="28"/>
      <c r="S115" s="28"/>
      <c r="T115" s="28"/>
      <c r="U115" s="29">
        <f t="shared" ref="U115:U126" si="55">SUM(R115:T115)</f>
        <v>0</v>
      </c>
      <c r="V115" s="28"/>
      <c r="W115" s="28"/>
      <c r="X115" s="28"/>
      <c r="Y115" s="29">
        <f t="shared" ref="Y115:Y126" si="56">SUM(V115:X115)</f>
        <v>0</v>
      </c>
      <c r="Z115" s="28"/>
      <c r="AA115" s="28"/>
      <c r="AB115" s="28"/>
      <c r="AC115" s="29">
        <f t="shared" ref="AC115:AC126" si="57">SUM(Z115:AB115)</f>
        <v>0</v>
      </c>
      <c r="AD115" s="28"/>
      <c r="AE115" s="28"/>
      <c r="AF115" s="46">
        <v>3536495</v>
      </c>
      <c r="AG115" s="29">
        <f t="shared" ref="AG115:AG128" si="58">SUM(AD115:AF115)</f>
        <v>3536495</v>
      </c>
      <c r="AH115" s="29">
        <f t="shared" ref="AH115:AH128" si="59">SUM(U115,Y115,AC115,AG115)</f>
        <v>3536495</v>
      </c>
      <c r="AI115" s="109">
        <f t="shared" ref="AI115:AI128" si="60">IF(ISERROR(AH115/$J$113),0,AH115/$J$113)</f>
        <v>8.5714294716627878E-2</v>
      </c>
      <c r="AJ115" s="109">
        <f t="shared" ref="AJ115:AJ128" si="61">IF(ISERROR(AH115/$AH$211),"-",AH115/$AH$211)</f>
        <v>7.7259858085641283E-3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24.75" customHeight="1" outlineLevel="1" x14ac:dyDescent="0.25">
      <c r="A116" s="22">
        <v>3</v>
      </c>
      <c r="B116" s="23"/>
      <c r="C116" s="497" t="s">
        <v>1914</v>
      </c>
      <c r="D116" s="138">
        <v>44922</v>
      </c>
      <c r="E116" s="68" t="s">
        <v>404</v>
      </c>
      <c r="F116" s="68" t="s">
        <v>1871</v>
      </c>
      <c r="G116" s="47" t="s">
        <v>1872</v>
      </c>
      <c r="H116" s="98"/>
      <c r="I116" s="98"/>
      <c r="J116" s="629"/>
      <c r="K116" s="46">
        <v>1768247</v>
      </c>
      <c r="L116" s="68"/>
      <c r="M116" s="28"/>
      <c r="N116" s="28"/>
      <c r="O116" s="28"/>
      <c r="P116" s="68"/>
      <c r="Q116" s="68"/>
      <c r="R116" s="28"/>
      <c r="S116" s="28"/>
      <c r="T116" s="28"/>
      <c r="U116" s="29">
        <f t="shared" si="55"/>
        <v>0</v>
      </c>
      <c r="V116" s="28"/>
      <c r="W116" s="28"/>
      <c r="X116" s="28"/>
      <c r="Y116" s="29">
        <f t="shared" si="56"/>
        <v>0</v>
      </c>
      <c r="Z116" s="28"/>
      <c r="AA116" s="28"/>
      <c r="AB116" s="28"/>
      <c r="AC116" s="29">
        <f t="shared" si="57"/>
        <v>0</v>
      </c>
      <c r="AD116" s="28"/>
      <c r="AE116" s="28"/>
      <c r="AF116" s="46">
        <v>1768247</v>
      </c>
      <c r="AG116" s="29">
        <f t="shared" si="58"/>
        <v>1768247</v>
      </c>
      <c r="AH116" s="29">
        <f t="shared" si="59"/>
        <v>1768247</v>
      </c>
      <c r="AI116" s="109">
        <f t="shared" si="60"/>
        <v>4.2857135239776412E-2</v>
      </c>
      <c r="AJ116" s="109">
        <f t="shared" si="61"/>
        <v>3.8629918119596077E-3</v>
      </c>
      <c r="AK116" s="11"/>
      <c r="AL116" s="11"/>
      <c r="AM116" s="11"/>
      <c r="AN116" s="11"/>
      <c r="AO116" s="11"/>
      <c r="AP116" s="11"/>
      <c r="AQ116" s="11"/>
      <c r="AR116" s="11"/>
    </row>
    <row r="117" spans="1:44" ht="24.75" customHeight="1" outlineLevel="1" x14ac:dyDescent="0.25">
      <c r="A117" s="22">
        <v>4</v>
      </c>
      <c r="B117" s="23"/>
      <c r="C117" s="497" t="s">
        <v>1915</v>
      </c>
      <c r="D117" s="138">
        <v>44922</v>
      </c>
      <c r="E117" s="68" t="s">
        <v>1916</v>
      </c>
      <c r="F117" s="68" t="s">
        <v>1871</v>
      </c>
      <c r="G117" s="47" t="s">
        <v>1872</v>
      </c>
      <c r="H117" s="98"/>
      <c r="I117" s="98"/>
      <c r="J117" s="629"/>
      <c r="K117" s="46">
        <v>3536495</v>
      </c>
      <c r="L117" s="68"/>
      <c r="M117" s="28"/>
      <c r="N117" s="28"/>
      <c r="O117" s="28"/>
      <c r="P117" s="68"/>
      <c r="Q117" s="68"/>
      <c r="R117" s="28"/>
      <c r="S117" s="28"/>
      <c r="T117" s="28"/>
      <c r="U117" s="29">
        <f t="shared" si="55"/>
        <v>0</v>
      </c>
      <c r="V117" s="28"/>
      <c r="W117" s="28"/>
      <c r="X117" s="28"/>
      <c r="Y117" s="29">
        <f t="shared" si="56"/>
        <v>0</v>
      </c>
      <c r="Z117" s="28"/>
      <c r="AA117" s="28"/>
      <c r="AB117" s="28"/>
      <c r="AC117" s="29">
        <f t="shared" si="57"/>
        <v>0</v>
      </c>
      <c r="AD117" s="28"/>
      <c r="AE117" s="28"/>
      <c r="AF117" s="46">
        <v>3536495</v>
      </c>
      <c r="AG117" s="29">
        <f t="shared" si="58"/>
        <v>3536495</v>
      </c>
      <c r="AH117" s="29">
        <f t="shared" si="59"/>
        <v>3536495</v>
      </c>
      <c r="AI117" s="109">
        <f t="shared" si="60"/>
        <v>8.5714294716627878E-2</v>
      </c>
      <c r="AJ117" s="109">
        <f t="shared" si="61"/>
        <v>7.7259858085641283E-3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ht="24.75" customHeight="1" outlineLevel="1" x14ac:dyDescent="0.25">
      <c r="A118" s="22">
        <v>5</v>
      </c>
      <c r="B118" s="23"/>
      <c r="C118" s="497" t="s">
        <v>1917</v>
      </c>
      <c r="D118" s="138">
        <v>44922</v>
      </c>
      <c r="E118" s="68" t="s">
        <v>403</v>
      </c>
      <c r="F118" s="68" t="s">
        <v>1871</v>
      </c>
      <c r="G118" s="47" t="s">
        <v>1872</v>
      </c>
      <c r="H118" s="98"/>
      <c r="I118" s="98"/>
      <c r="J118" s="629"/>
      <c r="K118" s="46">
        <v>1768247</v>
      </c>
      <c r="L118" s="68"/>
      <c r="M118" s="28"/>
      <c r="N118" s="28"/>
      <c r="O118" s="28"/>
      <c r="P118" s="68"/>
      <c r="Q118" s="68"/>
      <c r="R118" s="28"/>
      <c r="S118" s="28"/>
      <c r="T118" s="28"/>
      <c r="U118" s="29">
        <f t="shared" si="55"/>
        <v>0</v>
      </c>
      <c r="V118" s="28"/>
      <c r="W118" s="28"/>
      <c r="X118" s="28"/>
      <c r="Y118" s="29">
        <f t="shared" si="56"/>
        <v>0</v>
      </c>
      <c r="Z118" s="28"/>
      <c r="AA118" s="28"/>
      <c r="AB118" s="28"/>
      <c r="AC118" s="29">
        <f t="shared" si="57"/>
        <v>0</v>
      </c>
      <c r="AD118" s="28"/>
      <c r="AE118" s="28"/>
      <c r="AF118" s="46">
        <v>1768247</v>
      </c>
      <c r="AG118" s="29">
        <f t="shared" si="58"/>
        <v>1768247</v>
      </c>
      <c r="AH118" s="29">
        <f t="shared" si="59"/>
        <v>1768247</v>
      </c>
      <c r="AI118" s="109">
        <f t="shared" si="60"/>
        <v>4.2857135239776412E-2</v>
      </c>
      <c r="AJ118" s="109">
        <f t="shared" si="61"/>
        <v>3.8629918119596077E-3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ht="24.75" customHeight="1" outlineLevel="1" x14ac:dyDescent="0.25">
      <c r="A119" s="22">
        <v>6</v>
      </c>
      <c r="B119" s="23"/>
      <c r="C119" s="497" t="s">
        <v>1918</v>
      </c>
      <c r="D119" s="138">
        <v>44922</v>
      </c>
      <c r="E119" s="68" t="s">
        <v>420</v>
      </c>
      <c r="F119" s="68" t="s">
        <v>1871</v>
      </c>
      <c r="G119" s="47" t="s">
        <v>1872</v>
      </c>
      <c r="H119" s="98"/>
      <c r="I119" s="98"/>
      <c r="J119" s="629"/>
      <c r="K119" s="46">
        <v>5304742</v>
      </c>
      <c r="L119" s="68"/>
      <c r="M119" s="28"/>
      <c r="N119" s="28"/>
      <c r="O119" s="28"/>
      <c r="P119" s="68"/>
      <c r="Q119" s="68"/>
      <c r="R119" s="28"/>
      <c r="S119" s="28"/>
      <c r="T119" s="28"/>
      <c r="U119" s="29">
        <f t="shared" si="55"/>
        <v>0</v>
      </c>
      <c r="V119" s="28"/>
      <c r="W119" s="28"/>
      <c r="X119" s="28"/>
      <c r="Y119" s="29">
        <f t="shared" si="56"/>
        <v>0</v>
      </c>
      <c r="Z119" s="28"/>
      <c r="AA119" s="28"/>
      <c r="AB119" s="28"/>
      <c r="AC119" s="29">
        <f t="shared" si="57"/>
        <v>0</v>
      </c>
      <c r="AD119" s="28"/>
      <c r="AE119" s="28"/>
      <c r="AF119" s="46">
        <v>5304742</v>
      </c>
      <c r="AG119" s="29">
        <f t="shared" si="58"/>
        <v>5304742</v>
      </c>
      <c r="AH119" s="29">
        <f t="shared" si="59"/>
        <v>5304742</v>
      </c>
      <c r="AI119" s="109">
        <f t="shared" si="60"/>
        <v>0.12857142995640428</v>
      </c>
      <c r="AJ119" s="109">
        <f t="shared" si="61"/>
        <v>1.1588977620523735E-2</v>
      </c>
      <c r="AK119" s="11"/>
      <c r="AL119" s="11"/>
      <c r="AM119" s="11"/>
      <c r="AN119" s="11"/>
      <c r="AO119" s="11"/>
      <c r="AP119" s="11"/>
      <c r="AQ119" s="11"/>
      <c r="AR119" s="11"/>
    </row>
    <row r="120" spans="1:44" ht="24.75" customHeight="1" outlineLevel="1" x14ac:dyDescent="0.25">
      <c r="A120" s="22">
        <v>7</v>
      </c>
      <c r="B120" s="23"/>
      <c r="C120" s="497" t="s">
        <v>1919</v>
      </c>
      <c r="D120" s="138">
        <v>44922</v>
      </c>
      <c r="E120" s="68" t="s">
        <v>427</v>
      </c>
      <c r="F120" s="68" t="s">
        <v>1871</v>
      </c>
      <c r="G120" s="47" t="s">
        <v>1872</v>
      </c>
      <c r="H120" s="98"/>
      <c r="I120" s="98"/>
      <c r="J120" s="629"/>
      <c r="K120" s="46">
        <v>1768247</v>
      </c>
      <c r="L120" s="68"/>
      <c r="M120" s="28"/>
      <c r="N120" s="28"/>
      <c r="O120" s="28"/>
      <c r="P120" s="68"/>
      <c r="Q120" s="68"/>
      <c r="R120" s="28"/>
      <c r="S120" s="28"/>
      <c r="T120" s="28"/>
      <c r="U120" s="29">
        <f t="shared" si="55"/>
        <v>0</v>
      </c>
      <c r="V120" s="28"/>
      <c r="W120" s="28"/>
      <c r="X120" s="28"/>
      <c r="Y120" s="29">
        <f t="shared" si="56"/>
        <v>0</v>
      </c>
      <c r="Z120" s="28"/>
      <c r="AA120" s="28"/>
      <c r="AB120" s="28"/>
      <c r="AC120" s="29">
        <f t="shared" si="57"/>
        <v>0</v>
      </c>
      <c r="AD120" s="28"/>
      <c r="AE120" s="28"/>
      <c r="AF120" s="46">
        <v>1768247</v>
      </c>
      <c r="AG120" s="29">
        <f t="shared" si="58"/>
        <v>1768247</v>
      </c>
      <c r="AH120" s="29">
        <f t="shared" si="59"/>
        <v>1768247</v>
      </c>
      <c r="AI120" s="109">
        <f t="shared" si="60"/>
        <v>4.2857135239776412E-2</v>
      </c>
      <c r="AJ120" s="109">
        <f t="shared" si="61"/>
        <v>3.8629918119596077E-3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24.75" customHeight="1" outlineLevel="1" x14ac:dyDescent="0.25">
      <c r="A121" s="22">
        <v>8</v>
      </c>
      <c r="B121" s="23"/>
      <c r="C121" s="497" t="s">
        <v>1046</v>
      </c>
      <c r="D121" s="138">
        <v>44923</v>
      </c>
      <c r="E121" s="68" t="s">
        <v>401</v>
      </c>
      <c r="F121" s="68" t="s">
        <v>1871</v>
      </c>
      <c r="G121" s="47" t="s">
        <v>1872</v>
      </c>
      <c r="H121" s="98"/>
      <c r="I121" s="98"/>
      <c r="J121" s="629"/>
      <c r="K121" s="46">
        <v>1768247</v>
      </c>
      <c r="L121" s="68"/>
      <c r="M121" s="28"/>
      <c r="N121" s="28"/>
      <c r="O121" s="28"/>
      <c r="P121" s="68"/>
      <c r="Q121" s="68"/>
      <c r="R121" s="28"/>
      <c r="S121" s="28"/>
      <c r="T121" s="28"/>
      <c r="U121" s="29">
        <f t="shared" si="55"/>
        <v>0</v>
      </c>
      <c r="V121" s="28"/>
      <c r="W121" s="28"/>
      <c r="X121" s="28"/>
      <c r="Y121" s="29">
        <f t="shared" si="56"/>
        <v>0</v>
      </c>
      <c r="Z121" s="28"/>
      <c r="AA121" s="28"/>
      <c r="AB121" s="28"/>
      <c r="AC121" s="29">
        <f t="shared" si="57"/>
        <v>0</v>
      </c>
      <c r="AD121" s="28"/>
      <c r="AE121" s="28"/>
      <c r="AF121" s="46">
        <v>1768247</v>
      </c>
      <c r="AG121" s="29">
        <f t="shared" si="58"/>
        <v>1768247</v>
      </c>
      <c r="AH121" s="29">
        <f t="shared" si="59"/>
        <v>1768247</v>
      </c>
      <c r="AI121" s="109">
        <f t="shared" si="60"/>
        <v>4.2857135239776412E-2</v>
      </c>
      <c r="AJ121" s="109">
        <f t="shared" si="61"/>
        <v>3.8629918119596077E-3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ht="24.75" customHeight="1" outlineLevel="1" x14ac:dyDescent="0.25">
      <c r="A122" s="22">
        <v>9</v>
      </c>
      <c r="B122" s="23"/>
      <c r="C122" s="497" t="s">
        <v>1061</v>
      </c>
      <c r="D122" s="138">
        <v>44923</v>
      </c>
      <c r="E122" s="68" t="s">
        <v>429</v>
      </c>
      <c r="F122" s="68" t="s">
        <v>1871</v>
      </c>
      <c r="G122" s="47" t="s">
        <v>1872</v>
      </c>
      <c r="H122" s="98"/>
      <c r="I122" s="98"/>
      <c r="J122" s="629"/>
      <c r="K122" s="46">
        <v>3536495</v>
      </c>
      <c r="L122" s="68"/>
      <c r="M122" s="28"/>
      <c r="N122" s="28"/>
      <c r="O122" s="28"/>
      <c r="P122" s="68"/>
      <c r="Q122" s="68"/>
      <c r="R122" s="28"/>
      <c r="S122" s="28"/>
      <c r="T122" s="28"/>
      <c r="U122" s="29">
        <f t="shared" si="55"/>
        <v>0</v>
      </c>
      <c r="V122" s="28"/>
      <c r="W122" s="28"/>
      <c r="X122" s="28"/>
      <c r="Y122" s="29">
        <f t="shared" si="56"/>
        <v>0</v>
      </c>
      <c r="Z122" s="28"/>
      <c r="AA122" s="28"/>
      <c r="AB122" s="28"/>
      <c r="AC122" s="29">
        <f t="shared" si="57"/>
        <v>0</v>
      </c>
      <c r="AD122" s="28"/>
      <c r="AE122" s="28"/>
      <c r="AF122" s="46">
        <v>3536495</v>
      </c>
      <c r="AG122" s="29">
        <f t="shared" si="58"/>
        <v>3536495</v>
      </c>
      <c r="AH122" s="29">
        <f t="shared" si="59"/>
        <v>3536495</v>
      </c>
      <c r="AI122" s="109">
        <f t="shared" si="60"/>
        <v>8.5714294716627878E-2</v>
      </c>
      <c r="AJ122" s="109">
        <f t="shared" si="61"/>
        <v>7.7259858085641283E-3</v>
      </c>
      <c r="AK122" s="11"/>
      <c r="AL122" s="11"/>
      <c r="AM122" s="11"/>
      <c r="AN122" s="11"/>
      <c r="AO122" s="11"/>
      <c r="AP122" s="11"/>
      <c r="AQ122" s="11"/>
      <c r="AR122" s="11"/>
    </row>
    <row r="123" spans="1:44" ht="24.75" customHeight="1" outlineLevel="1" x14ac:dyDescent="0.25">
      <c r="A123" s="22">
        <v>10</v>
      </c>
      <c r="B123" s="23"/>
      <c r="C123" s="497" t="s">
        <v>487</v>
      </c>
      <c r="D123" s="138">
        <v>44922</v>
      </c>
      <c r="E123" s="68" t="s">
        <v>449</v>
      </c>
      <c r="F123" s="68" t="s">
        <v>1871</v>
      </c>
      <c r="G123" s="47" t="s">
        <v>1872</v>
      </c>
      <c r="H123" s="98"/>
      <c r="I123" s="98"/>
      <c r="J123" s="629"/>
      <c r="K123" s="46">
        <v>1768247</v>
      </c>
      <c r="L123" s="68"/>
      <c r="M123" s="28"/>
      <c r="N123" s="28"/>
      <c r="O123" s="28"/>
      <c r="P123" s="68"/>
      <c r="Q123" s="68"/>
      <c r="R123" s="28"/>
      <c r="S123" s="28"/>
      <c r="T123" s="28"/>
      <c r="U123" s="29">
        <f t="shared" si="55"/>
        <v>0</v>
      </c>
      <c r="V123" s="28"/>
      <c r="W123" s="28"/>
      <c r="X123" s="28"/>
      <c r="Y123" s="29">
        <f t="shared" si="56"/>
        <v>0</v>
      </c>
      <c r="Z123" s="28"/>
      <c r="AA123" s="28"/>
      <c r="AB123" s="28"/>
      <c r="AC123" s="29">
        <f t="shared" si="57"/>
        <v>0</v>
      </c>
      <c r="AD123" s="28"/>
      <c r="AE123" s="28"/>
      <c r="AF123" s="46">
        <v>1768247</v>
      </c>
      <c r="AG123" s="29">
        <f t="shared" si="58"/>
        <v>1768247</v>
      </c>
      <c r="AH123" s="29">
        <f t="shared" si="59"/>
        <v>1768247</v>
      </c>
      <c r="AI123" s="109">
        <f t="shared" si="60"/>
        <v>4.2857135239776412E-2</v>
      </c>
      <c r="AJ123" s="109">
        <f t="shared" si="61"/>
        <v>3.8629918119596077E-3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ht="24.75" customHeight="1" outlineLevel="1" x14ac:dyDescent="0.25">
      <c r="A124" s="22">
        <v>11</v>
      </c>
      <c r="B124" s="23"/>
      <c r="C124" s="497" t="s">
        <v>1920</v>
      </c>
      <c r="D124" s="138">
        <v>44922</v>
      </c>
      <c r="E124" s="68" t="s">
        <v>431</v>
      </c>
      <c r="F124" s="68" t="s">
        <v>1871</v>
      </c>
      <c r="G124" s="47" t="s">
        <v>1872</v>
      </c>
      <c r="H124" s="98"/>
      <c r="I124" s="98"/>
      <c r="J124" s="629"/>
      <c r="K124" s="46">
        <v>2947079</v>
      </c>
      <c r="L124" s="68"/>
      <c r="M124" s="28"/>
      <c r="N124" s="28"/>
      <c r="O124" s="28"/>
      <c r="P124" s="68"/>
      <c r="Q124" s="68"/>
      <c r="R124" s="28"/>
      <c r="S124" s="28"/>
      <c r="T124" s="28"/>
      <c r="U124" s="29">
        <f t="shared" si="55"/>
        <v>0</v>
      </c>
      <c r="V124" s="28"/>
      <c r="W124" s="28"/>
      <c r="X124" s="28"/>
      <c r="Y124" s="29">
        <f t="shared" si="56"/>
        <v>0</v>
      </c>
      <c r="Z124" s="28"/>
      <c r="AA124" s="28"/>
      <c r="AB124" s="28"/>
      <c r="AC124" s="29">
        <f t="shared" si="57"/>
        <v>0</v>
      </c>
      <c r="AD124" s="28"/>
      <c r="AE124" s="28"/>
      <c r="AF124" s="46">
        <v>2947079</v>
      </c>
      <c r="AG124" s="29">
        <f t="shared" si="58"/>
        <v>2947079</v>
      </c>
      <c r="AH124" s="29">
        <f t="shared" si="59"/>
        <v>2947079</v>
      </c>
      <c r="AI124" s="109">
        <f t="shared" si="60"/>
        <v>7.1428574891010718E-2</v>
      </c>
      <c r="AJ124" s="109">
        <f t="shared" si="61"/>
        <v>6.4383211430292875E-3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ht="24.75" customHeight="1" outlineLevel="1" x14ac:dyDescent="0.25">
      <c r="A125" s="22">
        <v>12</v>
      </c>
      <c r="B125" s="23"/>
      <c r="C125" s="497" t="s">
        <v>465</v>
      </c>
      <c r="D125" s="138">
        <v>44922</v>
      </c>
      <c r="E125" s="68" t="s">
        <v>433</v>
      </c>
      <c r="F125" s="68" t="s">
        <v>1871</v>
      </c>
      <c r="G125" s="47" t="s">
        <v>1872</v>
      </c>
      <c r="H125" s="98"/>
      <c r="I125" s="98"/>
      <c r="J125" s="629"/>
      <c r="K125" s="46">
        <v>2947079</v>
      </c>
      <c r="L125" s="68"/>
      <c r="M125" s="28"/>
      <c r="N125" s="28"/>
      <c r="O125" s="28"/>
      <c r="P125" s="68"/>
      <c r="Q125" s="68"/>
      <c r="R125" s="28"/>
      <c r="S125" s="28"/>
      <c r="T125" s="28"/>
      <c r="U125" s="29">
        <f t="shared" si="55"/>
        <v>0</v>
      </c>
      <c r="V125" s="28"/>
      <c r="W125" s="28"/>
      <c r="X125" s="28"/>
      <c r="Y125" s="29">
        <f t="shared" si="56"/>
        <v>0</v>
      </c>
      <c r="Z125" s="28"/>
      <c r="AA125" s="28"/>
      <c r="AB125" s="28"/>
      <c r="AC125" s="29">
        <f t="shared" si="57"/>
        <v>0</v>
      </c>
      <c r="AD125" s="28"/>
      <c r="AE125" s="28"/>
      <c r="AF125" s="46">
        <v>2947079</v>
      </c>
      <c r="AG125" s="29">
        <f t="shared" si="58"/>
        <v>2947079</v>
      </c>
      <c r="AH125" s="29">
        <f t="shared" si="59"/>
        <v>2947079</v>
      </c>
      <c r="AI125" s="109">
        <f t="shared" si="60"/>
        <v>7.1428574891010718E-2</v>
      </c>
      <c r="AJ125" s="109">
        <f t="shared" si="61"/>
        <v>6.4383211430292875E-3</v>
      </c>
      <c r="AK125" s="11"/>
      <c r="AL125" s="11"/>
      <c r="AM125" s="11"/>
      <c r="AN125" s="11"/>
      <c r="AO125" s="11"/>
      <c r="AP125" s="11"/>
      <c r="AQ125" s="11"/>
      <c r="AR125" s="11"/>
    </row>
    <row r="126" spans="1:44" ht="24.75" customHeight="1" outlineLevel="1" x14ac:dyDescent="0.25">
      <c r="A126" s="22">
        <v>13</v>
      </c>
      <c r="B126" s="23"/>
      <c r="C126" s="497" t="s">
        <v>1921</v>
      </c>
      <c r="D126" s="138">
        <v>44922</v>
      </c>
      <c r="E126" s="68" t="s">
        <v>441</v>
      </c>
      <c r="F126" s="68" t="s">
        <v>1871</v>
      </c>
      <c r="G126" s="47" t="s">
        <v>1872</v>
      </c>
      <c r="H126" s="98"/>
      <c r="I126" s="98"/>
      <c r="J126" s="629"/>
      <c r="K126" s="46">
        <v>1768247</v>
      </c>
      <c r="L126" s="68"/>
      <c r="M126" s="28"/>
      <c r="N126" s="28"/>
      <c r="O126" s="28"/>
      <c r="P126" s="68"/>
      <c r="Q126" s="68"/>
      <c r="R126" s="28"/>
      <c r="S126" s="28"/>
      <c r="T126" s="28"/>
      <c r="U126" s="29">
        <f t="shared" si="55"/>
        <v>0</v>
      </c>
      <c r="V126" s="28"/>
      <c r="W126" s="28"/>
      <c r="X126" s="28"/>
      <c r="Y126" s="29">
        <f t="shared" si="56"/>
        <v>0</v>
      </c>
      <c r="Z126" s="28"/>
      <c r="AA126" s="28"/>
      <c r="AB126" s="28"/>
      <c r="AC126" s="29">
        <f t="shared" si="57"/>
        <v>0</v>
      </c>
      <c r="AD126" s="28"/>
      <c r="AE126" s="28"/>
      <c r="AF126" s="46">
        <v>1768247</v>
      </c>
      <c r="AG126" s="29">
        <f t="shared" si="58"/>
        <v>1768247</v>
      </c>
      <c r="AH126" s="29">
        <f t="shared" si="59"/>
        <v>1768247</v>
      </c>
      <c r="AI126" s="109">
        <f t="shared" si="60"/>
        <v>4.2857135239776412E-2</v>
      </c>
      <c r="AJ126" s="109">
        <f t="shared" si="61"/>
        <v>3.8629918119596077E-3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ht="24.75" customHeight="1" outlineLevel="1" x14ac:dyDescent="0.25">
      <c r="A127" s="22">
        <v>14</v>
      </c>
      <c r="B127" s="23"/>
      <c r="C127" s="497" t="s">
        <v>491</v>
      </c>
      <c r="D127" s="138">
        <v>44922</v>
      </c>
      <c r="E127" s="68" t="s">
        <v>447</v>
      </c>
      <c r="F127" s="68" t="s">
        <v>1871</v>
      </c>
      <c r="G127" s="47" t="s">
        <v>1872</v>
      </c>
      <c r="H127" s="99"/>
      <c r="I127" s="99"/>
      <c r="J127" s="629"/>
      <c r="K127" s="70">
        <v>2947079</v>
      </c>
      <c r="L127" s="71"/>
      <c r="M127" s="28"/>
      <c r="N127" s="28"/>
      <c r="O127" s="28"/>
      <c r="P127" s="71"/>
      <c r="Q127" s="71"/>
      <c r="R127" s="28"/>
      <c r="S127" s="28"/>
      <c r="T127" s="28"/>
      <c r="U127" s="29">
        <f t="shared" ref="U127:U128" si="62">SUM(R127:T127)</f>
        <v>0</v>
      </c>
      <c r="V127" s="28"/>
      <c r="W127" s="28"/>
      <c r="X127" s="28"/>
      <c r="Y127" s="29">
        <f t="shared" ref="Y127:Y128" si="63">SUM(V127:X127)</f>
        <v>0</v>
      </c>
      <c r="Z127" s="28"/>
      <c r="AA127" s="28"/>
      <c r="AB127" s="28"/>
      <c r="AC127" s="29">
        <f t="shared" ref="AC127:AC128" si="64">SUM(Z127:AB127)</f>
        <v>0</v>
      </c>
      <c r="AD127" s="28"/>
      <c r="AE127" s="28"/>
      <c r="AF127" s="70">
        <v>2947079</v>
      </c>
      <c r="AG127" s="29">
        <f t="shared" si="58"/>
        <v>2947079</v>
      </c>
      <c r="AH127" s="29">
        <f t="shared" si="59"/>
        <v>2947079</v>
      </c>
      <c r="AI127" s="109">
        <f t="shared" si="60"/>
        <v>7.1428574891010718E-2</v>
      </c>
      <c r="AJ127" s="109">
        <f t="shared" si="61"/>
        <v>6.4383211430292875E-3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ht="24.75" customHeight="1" outlineLevel="1" x14ac:dyDescent="0.25">
      <c r="A128" s="22">
        <v>15</v>
      </c>
      <c r="B128" s="23"/>
      <c r="C128" s="497" t="s">
        <v>1922</v>
      </c>
      <c r="D128" s="138">
        <v>44922</v>
      </c>
      <c r="E128" s="68" t="s">
        <v>437</v>
      </c>
      <c r="F128" s="68" t="s">
        <v>1871</v>
      </c>
      <c r="G128" s="47" t="s">
        <v>1872</v>
      </c>
      <c r="H128" s="99"/>
      <c r="I128" s="99"/>
      <c r="J128" s="664"/>
      <c r="K128" s="70">
        <v>3536495</v>
      </c>
      <c r="L128" s="71"/>
      <c r="M128" s="28"/>
      <c r="N128" s="28"/>
      <c r="O128" s="28"/>
      <c r="P128" s="71"/>
      <c r="Q128" s="71"/>
      <c r="R128" s="28"/>
      <c r="S128" s="28"/>
      <c r="T128" s="28"/>
      <c r="U128" s="29">
        <f t="shared" si="62"/>
        <v>0</v>
      </c>
      <c r="V128" s="28"/>
      <c r="W128" s="28"/>
      <c r="X128" s="28"/>
      <c r="Y128" s="29">
        <f t="shared" si="63"/>
        <v>0</v>
      </c>
      <c r="Z128" s="28"/>
      <c r="AA128" s="28"/>
      <c r="AB128" s="28"/>
      <c r="AC128" s="29">
        <f t="shared" si="64"/>
        <v>0</v>
      </c>
      <c r="AD128" s="28"/>
      <c r="AE128" s="28"/>
      <c r="AF128" s="70">
        <v>3536495</v>
      </c>
      <c r="AG128" s="29">
        <f t="shared" si="58"/>
        <v>3536495</v>
      </c>
      <c r="AH128" s="29">
        <f t="shared" si="59"/>
        <v>3536495</v>
      </c>
      <c r="AI128" s="109">
        <f t="shared" si="60"/>
        <v>8.5714294716627878E-2</v>
      </c>
      <c r="AJ128" s="109">
        <f t="shared" si="61"/>
        <v>7.7259858085641283E-3</v>
      </c>
    </row>
    <row r="129" spans="1:54" s="233" customFormat="1" ht="12.75" customHeight="1" x14ac:dyDescent="0.25">
      <c r="A129" s="574" t="s">
        <v>61</v>
      </c>
      <c r="B129" s="579"/>
      <c r="C129" s="575"/>
      <c r="D129" s="575"/>
      <c r="E129" s="575"/>
      <c r="F129" s="575"/>
      <c r="G129" s="575"/>
      <c r="H129" s="575"/>
      <c r="I129" s="576"/>
      <c r="J129" s="222">
        <f>+J113</f>
        <v>41259104</v>
      </c>
      <c r="K129" s="222">
        <f>SUM(K114:K128)</f>
        <v>41259104</v>
      </c>
      <c r="L129" s="528"/>
      <c r="M129" s="222">
        <f>SUM(M114:M128)</f>
        <v>0</v>
      </c>
      <c r="N129" s="222">
        <f>SUM(N114:N128)</f>
        <v>0</v>
      </c>
      <c r="O129" s="222">
        <f>SUM(O114:O128)</f>
        <v>0</v>
      </c>
      <c r="P129" s="223"/>
      <c r="Q129" s="538"/>
      <c r="R129" s="222">
        <f>SUM(R114:R128)</f>
        <v>0</v>
      </c>
      <c r="S129" s="222">
        <f>SUM(S114:S128)</f>
        <v>0</v>
      </c>
      <c r="T129" s="222">
        <f>SUM(T114:T128)</f>
        <v>0</v>
      </c>
      <c r="U129" s="222">
        <f t="shared" ref="U129:AF129" si="65">SUM(U114:U128)</f>
        <v>0</v>
      </c>
      <c r="V129" s="222">
        <f t="shared" si="65"/>
        <v>0</v>
      </c>
      <c r="W129" s="222">
        <f t="shared" si="65"/>
        <v>0</v>
      </c>
      <c r="X129" s="222">
        <f t="shared" si="65"/>
        <v>0</v>
      </c>
      <c r="Y129" s="222">
        <f t="shared" si="65"/>
        <v>0</v>
      </c>
      <c r="Z129" s="222">
        <f t="shared" si="65"/>
        <v>0</v>
      </c>
      <c r="AA129" s="222">
        <f t="shared" si="65"/>
        <v>0</v>
      </c>
      <c r="AB129" s="222">
        <f t="shared" si="65"/>
        <v>0</v>
      </c>
      <c r="AC129" s="222">
        <f t="shared" si="65"/>
        <v>0</v>
      </c>
      <c r="AD129" s="222">
        <f t="shared" si="65"/>
        <v>0</v>
      </c>
      <c r="AE129" s="222">
        <f t="shared" si="65"/>
        <v>0</v>
      </c>
      <c r="AF129" s="222">
        <f t="shared" si="65"/>
        <v>41259104</v>
      </c>
      <c r="AG129" s="222">
        <f t="shared" ref="AG129" si="66">SUM(AG114:AG128)</f>
        <v>41259104</v>
      </c>
      <c r="AH129" s="222">
        <f t="shared" ref="AH129" si="67">SUM(AH114:AH128)</f>
        <v>41259104</v>
      </c>
      <c r="AI129" s="230">
        <f>IF(ISERROR(AH129/J129),0,AH129/J129)</f>
        <v>1</v>
      </c>
      <c r="AJ129" s="230">
        <f>IF(ISERROR(AH129/$AH$211),0,AH129/$AH$211)</f>
        <v>9.0136491633120208E-2</v>
      </c>
      <c r="AK129" s="11"/>
      <c r="AL129" s="11"/>
      <c r="AM129" s="11"/>
      <c r="AN129" s="11"/>
      <c r="AO129" s="11"/>
      <c r="AP129" s="11"/>
      <c r="AQ129" s="11"/>
      <c r="AR129" s="11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</row>
    <row r="130" spans="1:54" ht="12.75" customHeight="1" x14ac:dyDescent="0.25">
      <c r="A130" s="620" t="s">
        <v>62</v>
      </c>
      <c r="B130" s="621"/>
      <c r="C130" s="621"/>
      <c r="D130" s="621"/>
      <c r="E130" s="622"/>
      <c r="F130" s="16"/>
      <c r="G130" s="5"/>
      <c r="H130" s="17"/>
      <c r="I130" s="17"/>
      <c r="J130" s="628">
        <v>63067491</v>
      </c>
      <c r="K130" s="7"/>
      <c r="L130" s="18"/>
      <c r="M130" s="19"/>
      <c r="N130" s="19"/>
      <c r="O130" s="19"/>
      <c r="P130" s="5"/>
      <c r="Q130" s="20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108"/>
      <c r="AJ130" s="108"/>
    </row>
    <row r="131" spans="1:54" ht="24.75" customHeight="1" outlineLevel="1" x14ac:dyDescent="0.25">
      <c r="A131" s="22">
        <v>1</v>
      </c>
      <c r="B131" s="23"/>
      <c r="C131" s="497" t="s">
        <v>525</v>
      </c>
      <c r="D131" s="49">
        <v>44924</v>
      </c>
      <c r="E131" s="59" t="s">
        <v>501</v>
      </c>
      <c r="F131" s="68" t="s">
        <v>1871</v>
      </c>
      <c r="G131" s="47" t="s">
        <v>1872</v>
      </c>
      <c r="H131" s="6"/>
      <c r="I131" s="6"/>
      <c r="J131" s="629"/>
      <c r="K131" s="52">
        <v>3536495</v>
      </c>
      <c r="L131" s="68"/>
      <c r="M131" s="51"/>
      <c r="N131" s="58"/>
      <c r="O131" s="51"/>
      <c r="P131" s="47"/>
      <c r="Q131" s="47"/>
      <c r="R131" s="28"/>
      <c r="S131" s="28"/>
      <c r="T131" s="28"/>
      <c r="U131" s="29">
        <f>SUM(R131:T131)</f>
        <v>0</v>
      </c>
      <c r="V131" s="28"/>
      <c r="W131" s="28"/>
      <c r="X131" s="28"/>
      <c r="Y131" s="29">
        <f>SUM(V131:X131)</f>
        <v>0</v>
      </c>
      <c r="Z131" s="28"/>
      <c r="AA131" s="28"/>
      <c r="AB131" s="28"/>
      <c r="AC131" s="29">
        <f>SUM(Z131:AB131)</f>
        <v>0</v>
      </c>
      <c r="AD131" s="28"/>
      <c r="AE131" s="28"/>
      <c r="AF131" s="52">
        <v>3536495</v>
      </c>
      <c r="AG131" s="29">
        <f>SUM(AD131:AF131)</f>
        <v>3536495</v>
      </c>
      <c r="AH131" s="29">
        <f t="shared" ref="AH131" si="68">SUM(U131,Y131,AC131,AG131)</f>
        <v>3536495</v>
      </c>
      <c r="AI131" s="109">
        <f>IF(ISERROR(AH131/$J$130),0,AH131/$J$130)</f>
        <v>5.6074769170696835E-2</v>
      </c>
      <c r="AJ131" s="109">
        <f>IF(ISERROR(AH131/$AH$211),"-",AH131/$AH$211)</f>
        <v>7.7259858085641283E-3</v>
      </c>
      <c r="AK131" s="11"/>
      <c r="AL131" s="11"/>
      <c r="AM131" s="11"/>
      <c r="AN131" s="11"/>
      <c r="AO131" s="11"/>
      <c r="AP131" s="11"/>
      <c r="AQ131" s="11"/>
      <c r="AR131" s="11"/>
    </row>
    <row r="132" spans="1:54" ht="24.75" customHeight="1" outlineLevel="1" x14ac:dyDescent="0.25">
      <c r="A132" s="22">
        <v>2</v>
      </c>
      <c r="B132" s="23"/>
      <c r="C132" s="497" t="s">
        <v>568</v>
      </c>
      <c r="D132" s="49">
        <v>44924</v>
      </c>
      <c r="E132" s="59" t="s">
        <v>490</v>
      </c>
      <c r="F132" s="68" t="s">
        <v>1871</v>
      </c>
      <c r="G132" s="47" t="s">
        <v>1872</v>
      </c>
      <c r="H132" s="6"/>
      <c r="I132" s="6"/>
      <c r="J132" s="629"/>
      <c r="K132" s="52">
        <v>2357663</v>
      </c>
      <c r="L132" s="68"/>
      <c r="M132" s="51"/>
      <c r="N132" s="498"/>
      <c r="O132" s="51"/>
      <c r="P132" s="47"/>
      <c r="Q132" s="47"/>
      <c r="R132" s="28"/>
      <c r="S132" s="28"/>
      <c r="T132" s="28"/>
      <c r="U132" s="29">
        <f t="shared" ref="U132:U144" si="69">SUM(R132:T132)</f>
        <v>0</v>
      </c>
      <c r="V132" s="28"/>
      <c r="W132" s="28"/>
      <c r="X132" s="28"/>
      <c r="Y132" s="29">
        <f t="shared" ref="Y132:Y144" si="70">SUM(V132:X132)</f>
        <v>0</v>
      </c>
      <c r="Z132" s="28"/>
      <c r="AA132" s="28"/>
      <c r="AB132" s="28"/>
      <c r="AC132" s="29">
        <f t="shared" ref="AC132:AC144" si="71">SUM(Z132:AB132)</f>
        <v>0</v>
      </c>
      <c r="AD132" s="28"/>
      <c r="AE132" s="28"/>
      <c r="AF132" s="52">
        <v>2357663</v>
      </c>
      <c r="AG132" s="29">
        <f t="shared" ref="AG132:AG148" si="72">SUM(AD132:AF132)</f>
        <v>2357663</v>
      </c>
      <c r="AH132" s="29">
        <f t="shared" ref="AH132:AH148" si="73">SUM(U132,Y132,AC132,AG132)</f>
        <v>2357663</v>
      </c>
      <c r="AI132" s="109">
        <f t="shared" ref="AI132:AI148" si="74">IF(ISERROR(AH132/$J$130),0,AH132/$J$130)</f>
        <v>3.7383174161788046E-2</v>
      </c>
      <c r="AJ132" s="109">
        <f t="shared" ref="AJ132:AJ148" si="75">IF(ISERROR(AH132/$AH$211),"-",AH132/$AH$211)</f>
        <v>5.1506564774944476E-3</v>
      </c>
      <c r="AK132" s="11"/>
      <c r="AL132" s="11"/>
      <c r="AM132" s="11"/>
      <c r="AN132" s="11"/>
      <c r="AO132" s="11"/>
      <c r="AP132" s="11"/>
      <c r="AQ132" s="11"/>
      <c r="AR132" s="11"/>
    </row>
    <row r="133" spans="1:54" ht="24.75" customHeight="1" outlineLevel="1" x14ac:dyDescent="0.25">
      <c r="A133" s="22">
        <v>3</v>
      </c>
      <c r="B133" s="23"/>
      <c r="C133" s="497" t="s">
        <v>1869</v>
      </c>
      <c r="D133" s="49">
        <v>44921</v>
      </c>
      <c r="E133" s="59" t="s">
        <v>462</v>
      </c>
      <c r="F133" s="68" t="s">
        <v>1871</v>
      </c>
      <c r="G133" s="47" t="s">
        <v>1872</v>
      </c>
      <c r="H133" s="6"/>
      <c r="I133" s="6"/>
      <c r="J133" s="629"/>
      <c r="K133" s="52">
        <v>1768247</v>
      </c>
      <c r="L133" s="68"/>
      <c r="M133" s="51"/>
      <c r="N133" s="498"/>
      <c r="O133" s="51"/>
      <c r="P133" s="47"/>
      <c r="Q133" s="47"/>
      <c r="R133" s="28"/>
      <c r="S133" s="28"/>
      <c r="T133" s="28"/>
      <c r="U133" s="29">
        <f t="shared" si="69"/>
        <v>0</v>
      </c>
      <c r="V133" s="28"/>
      <c r="W133" s="28"/>
      <c r="X133" s="28"/>
      <c r="Y133" s="29">
        <f t="shared" si="70"/>
        <v>0</v>
      </c>
      <c r="Z133" s="28"/>
      <c r="AA133" s="28"/>
      <c r="AB133" s="28"/>
      <c r="AC133" s="29">
        <f t="shared" si="71"/>
        <v>0</v>
      </c>
      <c r="AD133" s="28"/>
      <c r="AE133" s="28"/>
      <c r="AF133" s="52">
        <v>1768247</v>
      </c>
      <c r="AG133" s="29">
        <f t="shared" si="72"/>
        <v>1768247</v>
      </c>
      <c r="AH133" s="29">
        <f t="shared" si="73"/>
        <v>1768247</v>
      </c>
      <c r="AI133" s="109">
        <f t="shared" si="74"/>
        <v>2.8037376657333649E-2</v>
      </c>
      <c r="AJ133" s="109">
        <f t="shared" si="75"/>
        <v>3.8629918119596077E-3</v>
      </c>
      <c r="AK133" s="11"/>
      <c r="AL133" s="11"/>
      <c r="AM133" s="11"/>
      <c r="AN133" s="11"/>
      <c r="AO133" s="11"/>
      <c r="AP133" s="11"/>
      <c r="AQ133" s="11"/>
      <c r="AR133" s="11"/>
    </row>
    <row r="134" spans="1:54" ht="24.75" customHeight="1" outlineLevel="1" x14ac:dyDescent="0.25">
      <c r="A134" s="22">
        <v>4</v>
      </c>
      <c r="B134" s="23"/>
      <c r="C134" s="497" t="s">
        <v>538</v>
      </c>
      <c r="D134" s="49">
        <v>44924</v>
      </c>
      <c r="E134" s="59" t="s">
        <v>492</v>
      </c>
      <c r="F134" s="68" t="s">
        <v>1871</v>
      </c>
      <c r="G134" s="47" t="s">
        <v>1872</v>
      </c>
      <c r="H134" s="6"/>
      <c r="I134" s="6"/>
      <c r="J134" s="629"/>
      <c r="K134" s="52">
        <v>6188867</v>
      </c>
      <c r="L134" s="68"/>
      <c r="M134" s="51"/>
      <c r="N134" s="498"/>
      <c r="O134" s="51"/>
      <c r="P134" s="47"/>
      <c r="Q134" s="47"/>
      <c r="R134" s="28"/>
      <c r="S134" s="28"/>
      <c r="T134" s="28"/>
      <c r="U134" s="29">
        <f t="shared" si="69"/>
        <v>0</v>
      </c>
      <c r="V134" s="28"/>
      <c r="W134" s="28"/>
      <c r="X134" s="28"/>
      <c r="Y134" s="29">
        <f t="shared" si="70"/>
        <v>0</v>
      </c>
      <c r="Z134" s="28"/>
      <c r="AA134" s="28"/>
      <c r="AB134" s="28"/>
      <c r="AC134" s="29">
        <f t="shared" si="71"/>
        <v>0</v>
      </c>
      <c r="AD134" s="28"/>
      <c r="AE134" s="28"/>
      <c r="AF134" s="52">
        <v>6188867</v>
      </c>
      <c r="AG134" s="29">
        <f t="shared" si="72"/>
        <v>6188867</v>
      </c>
      <c r="AH134" s="29">
        <f t="shared" si="73"/>
        <v>6188867</v>
      </c>
      <c r="AI134" s="109">
        <f t="shared" si="74"/>
        <v>9.8130857940741612E-2</v>
      </c>
      <c r="AJ134" s="109">
        <f t="shared" si="75"/>
        <v>1.3520476803470908E-2</v>
      </c>
      <c r="AK134" s="11"/>
      <c r="AL134" s="11"/>
      <c r="AM134" s="11"/>
      <c r="AN134" s="11"/>
      <c r="AO134" s="11"/>
      <c r="AP134" s="11"/>
      <c r="AQ134" s="11"/>
      <c r="AR134" s="11"/>
    </row>
    <row r="135" spans="1:54" ht="24.75" customHeight="1" outlineLevel="1" x14ac:dyDescent="0.25">
      <c r="A135" s="22">
        <v>5</v>
      </c>
      <c r="B135" s="23"/>
      <c r="C135" s="497" t="s">
        <v>562</v>
      </c>
      <c r="D135" s="49">
        <v>44924</v>
      </c>
      <c r="E135" s="59" t="s">
        <v>460</v>
      </c>
      <c r="F135" s="68" t="s">
        <v>1871</v>
      </c>
      <c r="G135" s="47" t="s">
        <v>1872</v>
      </c>
      <c r="H135" s="6"/>
      <c r="I135" s="6"/>
      <c r="J135" s="629"/>
      <c r="K135" s="52">
        <v>1768247</v>
      </c>
      <c r="L135" s="68"/>
      <c r="M135" s="51"/>
      <c r="N135" s="498"/>
      <c r="O135" s="51"/>
      <c r="P135" s="47"/>
      <c r="Q135" s="47"/>
      <c r="R135" s="28"/>
      <c r="S135" s="28"/>
      <c r="T135" s="28"/>
      <c r="U135" s="29">
        <f t="shared" si="69"/>
        <v>0</v>
      </c>
      <c r="V135" s="28"/>
      <c r="W135" s="28"/>
      <c r="X135" s="28"/>
      <c r="Y135" s="29">
        <f t="shared" si="70"/>
        <v>0</v>
      </c>
      <c r="Z135" s="28"/>
      <c r="AA135" s="28"/>
      <c r="AB135" s="28"/>
      <c r="AC135" s="29">
        <f t="shared" si="71"/>
        <v>0</v>
      </c>
      <c r="AD135" s="28"/>
      <c r="AE135" s="28"/>
      <c r="AF135" s="52">
        <v>1768247</v>
      </c>
      <c r="AG135" s="29">
        <f t="shared" si="72"/>
        <v>1768247</v>
      </c>
      <c r="AH135" s="29">
        <f t="shared" si="73"/>
        <v>1768247</v>
      </c>
      <c r="AI135" s="109">
        <f t="shared" si="74"/>
        <v>2.8037376657333649E-2</v>
      </c>
      <c r="AJ135" s="109">
        <f t="shared" si="75"/>
        <v>3.8629918119596077E-3</v>
      </c>
      <c r="AK135" s="11"/>
      <c r="AL135" s="11"/>
      <c r="AM135" s="11"/>
      <c r="AN135" s="11"/>
      <c r="AO135" s="11"/>
      <c r="AP135" s="11"/>
      <c r="AQ135" s="11"/>
      <c r="AR135" s="11"/>
    </row>
    <row r="136" spans="1:54" ht="24.75" customHeight="1" outlineLevel="1" x14ac:dyDescent="0.25">
      <c r="A136" s="22">
        <v>6</v>
      </c>
      <c r="B136" s="23"/>
      <c r="C136" s="497" t="s">
        <v>347</v>
      </c>
      <c r="D136" s="49">
        <v>44918</v>
      </c>
      <c r="E136" s="59" t="s">
        <v>488</v>
      </c>
      <c r="F136" s="68" t="s">
        <v>1871</v>
      </c>
      <c r="G136" s="47" t="s">
        <v>1872</v>
      </c>
      <c r="H136" s="6"/>
      <c r="I136" s="6"/>
      <c r="J136" s="629"/>
      <c r="K136" s="52">
        <v>8841237</v>
      </c>
      <c r="L136" s="68"/>
      <c r="M136" s="51"/>
      <c r="N136" s="498"/>
      <c r="O136" s="51"/>
      <c r="P136" s="47"/>
      <c r="Q136" s="47"/>
      <c r="R136" s="28"/>
      <c r="S136" s="28"/>
      <c r="T136" s="28"/>
      <c r="U136" s="29">
        <f t="shared" si="69"/>
        <v>0</v>
      </c>
      <c r="V136" s="28"/>
      <c r="W136" s="28"/>
      <c r="X136" s="28"/>
      <c r="Y136" s="29">
        <f t="shared" si="70"/>
        <v>0</v>
      </c>
      <c r="Z136" s="28"/>
      <c r="AA136" s="28"/>
      <c r="AB136" s="28"/>
      <c r="AC136" s="29">
        <f t="shared" si="71"/>
        <v>0</v>
      </c>
      <c r="AD136" s="28"/>
      <c r="AE136" s="28"/>
      <c r="AF136" s="52">
        <v>8841237</v>
      </c>
      <c r="AG136" s="29">
        <f t="shared" si="72"/>
        <v>8841237</v>
      </c>
      <c r="AH136" s="29">
        <f t="shared" si="73"/>
        <v>8841237</v>
      </c>
      <c r="AI136" s="109">
        <f t="shared" si="74"/>
        <v>0.14018691499872732</v>
      </c>
      <c r="AJ136" s="109">
        <f t="shared" si="75"/>
        <v>1.9314963429087863E-2</v>
      </c>
      <c r="AK136" s="11"/>
      <c r="AL136" s="11"/>
      <c r="AM136" s="11"/>
      <c r="AN136" s="11"/>
      <c r="AO136" s="11"/>
      <c r="AP136" s="11"/>
      <c r="AQ136" s="11"/>
      <c r="AR136" s="11"/>
    </row>
    <row r="137" spans="1:54" ht="24.75" customHeight="1" outlineLevel="1" x14ac:dyDescent="0.25">
      <c r="A137" s="22">
        <v>7</v>
      </c>
      <c r="B137" s="23"/>
      <c r="C137" s="497" t="s">
        <v>546</v>
      </c>
      <c r="D137" s="49">
        <v>44923</v>
      </c>
      <c r="E137" s="59" t="s">
        <v>503</v>
      </c>
      <c r="F137" s="68" t="s">
        <v>1871</v>
      </c>
      <c r="G137" s="47" t="s">
        <v>1872</v>
      </c>
      <c r="H137" s="6"/>
      <c r="I137" s="6"/>
      <c r="J137" s="629"/>
      <c r="K137" s="52">
        <v>1768247</v>
      </c>
      <c r="L137" s="68"/>
      <c r="M137" s="51"/>
      <c r="N137" s="498"/>
      <c r="O137" s="51"/>
      <c r="P137" s="47"/>
      <c r="Q137" s="47"/>
      <c r="R137" s="28"/>
      <c r="S137" s="28"/>
      <c r="T137" s="28"/>
      <c r="U137" s="29">
        <f t="shared" si="69"/>
        <v>0</v>
      </c>
      <c r="V137" s="28"/>
      <c r="W137" s="28"/>
      <c r="X137" s="28"/>
      <c r="Y137" s="29">
        <f t="shared" si="70"/>
        <v>0</v>
      </c>
      <c r="Z137" s="28"/>
      <c r="AA137" s="28"/>
      <c r="AB137" s="28"/>
      <c r="AC137" s="29">
        <f t="shared" si="71"/>
        <v>0</v>
      </c>
      <c r="AD137" s="28"/>
      <c r="AE137" s="28"/>
      <c r="AF137" s="52">
        <v>1768247</v>
      </c>
      <c r="AG137" s="29">
        <f t="shared" si="72"/>
        <v>1768247</v>
      </c>
      <c r="AH137" s="29">
        <f t="shared" si="73"/>
        <v>1768247</v>
      </c>
      <c r="AI137" s="109">
        <f t="shared" si="74"/>
        <v>2.8037376657333649E-2</v>
      </c>
      <c r="AJ137" s="109">
        <f t="shared" si="75"/>
        <v>3.8629918119596077E-3</v>
      </c>
      <c r="AK137" s="11"/>
      <c r="AL137" s="11"/>
      <c r="AM137" s="11"/>
      <c r="AN137" s="11"/>
      <c r="AO137" s="11"/>
      <c r="AP137" s="11"/>
      <c r="AQ137" s="11"/>
      <c r="AR137" s="11"/>
    </row>
    <row r="138" spans="1:54" ht="24.75" customHeight="1" outlineLevel="1" x14ac:dyDescent="0.25">
      <c r="A138" s="22">
        <v>8</v>
      </c>
      <c r="B138" s="23"/>
      <c r="C138" s="497" t="s">
        <v>345</v>
      </c>
      <c r="D138" s="49">
        <v>44918</v>
      </c>
      <c r="E138" s="59" t="s">
        <v>480</v>
      </c>
      <c r="F138" s="68" t="s">
        <v>1871</v>
      </c>
      <c r="G138" s="47" t="s">
        <v>1872</v>
      </c>
      <c r="H138" s="6"/>
      <c r="I138" s="6"/>
      <c r="J138" s="629"/>
      <c r="K138" s="52">
        <v>2357663</v>
      </c>
      <c r="L138" s="68"/>
      <c r="M138" s="51"/>
      <c r="N138" s="498"/>
      <c r="O138" s="51"/>
      <c r="P138" s="47"/>
      <c r="Q138" s="47"/>
      <c r="R138" s="28"/>
      <c r="S138" s="28"/>
      <c r="T138" s="28"/>
      <c r="U138" s="29">
        <f t="shared" si="69"/>
        <v>0</v>
      </c>
      <c r="V138" s="28"/>
      <c r="W138" s="28"/>
      <c r="X138" s="28"/>
      <c r="Y138" s="29">
        <f t="shared" si="70"/>
        <v>0</v>
      </c>
      <c r="Z138" s="28"/>
      <c r="AA138" s="28"/>
      <c r="AB138" s="28"/>
      <c r="AC138" s="29">
        <f t="shared" si="71"/>
        <v>0</v>
      </c>
      <c r="AD138" s="28"/>
      <c r="AE138" s="28"/>
      <c r="AF138" s="52">
        <v>2357663</v>
      </c>
      <c r="AG138" s="29">
        <f t="shared" si="72"/>
        <v>2357663</v>
      </c>
      <c r="AH138" s="29">
        <f t="shared" si="73"/>
        <v>2357663</v>
      </c>
      <c r="AI138" s="109">
        <f t="shared" si="74"/>
        <v>3.7383174161788046E-2</v>
      </c>
      <c r="AJ138" s="109">
        <f t="shared" si="75"/>
        <v>5.1506564774944476E-3</v>
      </c>
      <c r="AK138" s="11"/>
      <c r="AL138" s="11"/>
      <c r="AM138" s="11"/>
      <c r="AN138" s="11"/>
      <c r="AO138" s="11"/>
      <c r="AP138" s="11"/>
      <c r="AQ138" s="11"/>
      <c r="AR138" s="11"/>
    </row>
    <row r="139" spans="1:54" ht="24.75" customHeight="1" outlineLevel="1" x14ac:dyDescent="0.25">
      <c r="A139" s="22">
        <v>9</v>
      </c>
      <c r="B139" s="23"/>
      <c r="C139" s="497" t="s">
        <v>375</v>
      </c>
      <c r="D139" s="49">
        <v>44887</v>
      </c>
      <c r="E139" s="59" t="s">
        <v>486</v>
      </c>
      <c r="F139" s="68" t="s">
        <v>1871</v>
      </c>
      <c r="G139" s="47" t="s">
        <v>1872</v>
      </c>
      <c r="H139" s="6"/>
      <c r="I139" s="6"/>
      <c r="J139" s="629"/>
      <c r="K139" s="52">
        <v>1178832</v>
      </c>
      <c r="L139" s="68"/>
      <c r="M139" s="51"/>
      <c r="N139" s="498"/>
      <c r="O139" s="51"/>
      <c r="P139" s="47"/>
      <c r="Q139" s="47"/>
      <c r="R139" s="28"/>
      <c r="S139" s="28"/>
      <c r="T139" s="28"/>
      <c r="U139" s="29">
        <f t="shared" si="69"/>
        <v>0</v>
      </c>
      <c r="V139" s="28"/>
      <c r="W139" s="28"/>
      <c r="X139" s="28"/>
      <c r="Y139" s="29">
        <f t="shared" si="70"/>
        <v>0</v>
      </c>
      <c r="Z139" s="28"/>
      <c r="AA139" s="28"/>
      <c r="AB139" s="28"/>
      <c r="AC139" s="29">
        <f t="shared" si="71"/>
        <v>0</v>
      </c>
      <c r="AD139" s="28"/>
      <c r="AE139" s="28"/>
      <c r="AF139" s="52">
        <v>1178832</v>
      </c>
      <c r="AG139" s="29">
        <f t="shared" si="72"/>
        <v>1178832</v>
      </c>
      <c r="AH139" s="29">
        <f t="shared" si="73"/>
        <v>1178832</v>
      </c>
      <c r="AI139" s="109">
        <f t="shared" si="74"/>
        <v>1.8691595008908789E-2</v>
      </c>
      <c r="AJ139" s="109">
        <f t="shared" si="75"/>
        <v>2.5753293310696798E-3</v>
      </c>
      <c r="AK139" s="11"/>
      <c r="AL139" s="11"/>
      <c r="AM139" s="11"/>
      <c r="AN139" s="11"/>
      <c r="AO139" s="11"/>
      <c r="AP139" s="11"/>
      <c r="AQ139" s="11"/>
      <c r="AR139" s="11"/>
    </row>
    <row r="140" spans="1:54" ht="24.75" customHeight="1" outlineLevel="1" x14ac:dyDescent="0.25">
      <c r="A140" s="22">
        <v>10</v>
      </c>
      <c r="B140" s="23"/>
      <c r="C140" s="497" t="s">
        <v>519</v>
      </c>
      <c r="D140" s="49">
        <v>44923</v>
      </c>
      <c r="E140" s="59" t="s">
        <v>472</v>
      </c>
      <c r="F140" s="68" t="s">
        <v>1871</v>
      </c>
      <c r="G140" s="47" t="s">
        <v>1872</v>
      </c>
      <c r="H140" s="6"/>
      <c r="I140" s="6"/>
      <c r="J140" s="629"/>
      <c r="K140" s="52">
        <v>2357663</v>
      </c>
      <c r="L140" s="68"/>
      <c r="M140" s="51"/>
      <c r="N140" s="498"/>
      <c r="O140" s="51"/>
      <c r="P140" s="47"/>
      <c r="Q140" s="47"/>
      <c r="R140" s="28"/>
      <c r="S140" s="28"/>
      <c r="T140" s="28"/>
      <c r="U140" s="29">
        <f t="shared" si="69"/>
        <v>0</v>
      </c>
      <c r="V140" s="28"/>
      <c r="W140" s="28"/>
      <c r="X140" s="28"/>
      <c r="Y140" s="29">
        <f t="shared" si="70"/>
        <v>0</v>
      </c>
      <c r="Z140" s="28"/>
      <c r="AA140" s="28"/>
      <c r="AB140" s="28"/>
      <c r="AC140" s="29">
        <f t="shared" si="71"/>
        <v>0</v>
      </c>
      <c r="AD140" s="28"/>
      <c r="AE140" s="28"/>
      <c r="AF140" s="52">
        <v>2357663</v>
      </c>
      <c r="AG140" s="29">
        <f t="shared" si="72"/>
        <v>2357663</v>
      </c>
      <c r="AH140" s="29">
        <f t="shared" si="73"/>
        <v>2357663</v>
      </c>
      <c r="AI140" s="109">
        <f t="shared" si="74"/>
        <v>3.7383174161788046E-2</v>
      </c>
      <c r="AJ140" s="109">
        <f t="shared" si="75"/>
        <v>5.1506564774944476E-3</v>
      </c>
      <c r="AK140" s="11"/>
      <c r="AL140" s="11"/>
      <c r="AM140" s="11"/>
      <c r="AN140" s="11"/>
      <c r="AO140" s="11"/>
      <c r="AP140" s="11"/>
      <c r="AQ140" s="11"/>
      <c r="AR140" s="11"/>
    </row>
    <row r="141" spans="1:54" ht="24.75" customHeight="1" outlineLevel="1" x14ac:dyDescent="0.25">
      <c r="A141" s="22">
        <v>11</v>
      </c>
      <c r="B141" s="23"/>
      <c r="C141" s="497" t="s">
        <v>556</v>
      </c>
      <c r="D141" s="49">
        <v>44923</v>
      </c>
      <c r="E141" s="59" t="s">
        <v>455</v>
      </c>
      <c r="F141" s="68" t="s">
        <v>1871</v>
      </c>
      <c r="G141" s="47" t="s">
        <v>1872</v>
      </c>
      <c r="H141" s="6"/>
      <c r="I141" s="6"/>
      <c r="J141" s="629"/>
      <c r="K141" s="52">
        <v>1473539</v>
      </c>
      <c r="L141" s="68"/>
      <c r="M141" s="51"/>
      <c r="N141" s="498"/>
      <c r="O141" s="51"/>
      <c r="P141" s="47"/>
      <c r="Q141" s="47"/>
      <c r="R141" s="28"/>
      <c r="S141" s="28"/>
      <c r="T141" s="28"/>
      <c r="U141" s="29">
        <f t="shared" si="69"/>
        <v>0</v>
      </c>
      <c r="V141" s="28"/>
      <c r="W141" s="28"/>
      <c r="X141" s="28"/>
      <c r="Y141" s="29">
        <f t="shared" si="70"/>
        <v>0</v>
      </c>
      <c r="Z141" s="28"/>
      <c r="AA141" s="28"/>
      <c r="AB141" s="28"/>
      <c r="AC141" s="29">
        <f t="shared" si="71"/>
        <v>0</v>
      </c>
      <c r="AD141" s="28"/>
      <c r="AE141" s="28"/>
      <c r="AF141" s="52">
        <v>1473539</v>
      </c>
      <c r="AG141" s="29">
        <f t="shared" si="72"/>
        <v>1473539</v>
      </c>
      <c r="AH141" s="29">
        <f t="shared" si="73"/>
        <v>1473539</v>
      </c>
      <c r="AI141" s="109">
        <f t="shared" si="74"/>
        <v>2.3364477905106453E-2</v>
      </c>
      <c r="AJ141" s="109">
        <f t="shared" si="75"/>
        <v>3.2191594791921877E-3</v>
      </c>
      <c r="AK141" s="11"/>
      <c r="AL141" s="11"/>
      <c r="AM141" s="11"/>
      <c r="AN141" s="11"/>
      <c r="AO141" s="11"/>
      <c r="AP141" s="11"/>
      <c r="AQ141" s="11"/>
      <c r="AR141" s="11"/>
    </row>
    <row r="142" spans="1:54" ht="24.75" customHeight="1" outlineLevel="1" x14ac:dyDescent="0.25">
      <c r="A142" s="22">
        <v>12</v>
      </c>
      <c r="B142" s="23"/>
      <c r="C142" s="497" t="s">
        <v>517</v>
      </c>
      <c r="D142" s="49">
        <v>44923</v>
      </c>
      <c r="E142" s="59" t="s">
        <v>494</v>
      </c>
      <c r="F142" s="68" t="s">
        <v>1871</v>
      </c>
      <c r="G142" s="47" t="s">
        <v>1872</v>
      </c>
      <c r="H142" s="6"/>
      <c r="I142" s="6"/>
      <c r="J142" s="629"/>
      <c r="K142" s="52">
        <v>4125910</v>
      </c>
      <c r="L142" s="68"/>
      <c r="M142" s="51"/>
      <c r="N142" s="498"/>
      <c r="O142" s="51"/>
      <c r="P142" s="47"/>
      <c r="Q142" s="47"/>
      <c r="R142" s="28"/>
      <c r="S142" s="28"/>
      <c r="T142" s="28"/>
      <c r="U142" s="29">
        <f t="shared" si="69"/>
        <v>0</v>
      </c>
      <c r="V142" s="28"/>
      <c r="W142" s="28"/>
      <c r="X142" s="28"/>
      <c r="Y142" s="29">
        <f t="shared" si="70"/>
        <v>0</v>
      </c>
      <c r="Z142" s="28"/>
      <c r="AA142" s="28"/>
      <c r="AB142" s="28"/>
      <c r="AC142" s="29">
        <f t="shared" si="71"/>
        <v>0</v>
      </c>
      <c r="AD142" s="28"/>
      <c r="AE142" s="28"/>
      <c r="AF142" s="52">
        <v>4125910</v>
      </c>
      <c r="AG142" s="29">
        <f t="shared" si="72"/>
        <v>4125910</v>
      </c>
      <c r="AH142" s="29">
        <f t="shared" si="73"/>
        <v>4125910</v>
      </c>
      <c r="AI142" s="109">
        <f t="shared" si="74"/>
        <v>6.5420550819121695E-2</v>
      </c>
      <c r="AJ142" s="109">
        <f t="shared" si="75"/>
        <v>9.0136482894540553E-3</v>
      </c>
      <c r="AK142" s="11"/>
      <c r="AL142" s="11"/>
      <c r="AM142" s="11"/>
      <c r="AN142" s="11"/>
      <c r="AO142" s="11"/>
      <c r="AP142" s="11"/>
      <c r="AQ142" s="11"/>
      <c r="AR142" s="11"/>
    </row>
    <row r="143" spans="1:54" ht="24.75" customHeight="1" outlineLevel="1" x14ac:dyDescent="0.25">
      <c r="A143" s="22">
        <v>13</v>
      </c>
      <c r="B143" s="23"/>
      <c r="C143" s="497" t="s">
        <v>1923</v>
      </c>
      <c r="D143" s="49">
        <v>44918</v>
      </c>
      <c r="E143" s="59" t="s">
        <v>499</v>
      </c>
      <c r="F143" s="68" t="s">
        <v>1871</v>
      </c>
      <c r="G143" s="47" t="s">
        <v>1872</v>
      </c>
      <c r="H143" s="6"/>
      <c r="I143" s="6"/>
      <c r="J143" s="629"/>
      <c r="K143" s="52">
        <v>1768247</v>
      </c>
      <c r="L143" s="68"/>
      <c r="M143" s="51"/>
      <c r="N143" s="498"/>
      <c r="O143" s="51"/>
      <c r="P143" s="47"/>
      <c r="Q143" s="47"/>
      <c r="R143" s="28"/>
      <c r="S143" s="28"/>
      <c r="T143" s="28"/>
      <c r="U143" s="29">
        <f t="shared" si="69"/>
        <v>0</v>
      </c>
      <c r="V143" s="28"/>
      <c r="W143" s="28"/>
      <c r="X143" s="28"/>
      <c r="Y143" s="29">
        <f t="shared" si="70"/>
        <v>0</v>
      </c>
      <c r="Z143" s="28"/>
      <c r="AA143" s="28"/>
      <c r="AB143" s="28"/>
      <c r="AC143" s="29">
        <f t="shared" si="71"/>
        <v>0</v>
      </c>
      <c r="AD143" s="28"/>
      <c r="AE143" s="28"/>
      <c r="AF143" s="52">
        <v>1768247</v>
      </c>
      <c r="AG143" s="29">
        <f t="shared" si="72"/>
        <v>1768247</v>
      </c>
      <c r="AH143" s="29">
        <f t="shared" si="73"/>
        <v>1768247</v>
      </c>
      <c r="AI143" s="109">
        <f t="shared" si="74"/>
        <v>2.8037376657333649E-2</v>
      </c>
      <c r="AJ143" s="109">
        <f t="shared" si="75"/>
        <v>3.8629918119596077E-3</v>
      </c>
      <c r="AK143" s="11"/>
      <c r="AL143" s="11"/>
      <c r="AM143" s="11"/>
      <c r="AN143" s="11"/>
      <c r="AO143" s="11"/>
      <c r="AP143" s="11"/>
      <c r="AQ143" s="11"/>
      <c r="AR143" s="11"/>
    </row>
    <row r="144" spans="1:54" ht="24.75" customHeight="1" outlineLevel="1" x14ac:dyDescent="0.25">
      <c r="A144" s="22">
        <v>14</v>
      </c>
      <c r="B144" s="23"/>
      <c r="C144" s="497" t="s">
        <v>548</v>
      </c>
      <c r="D144" s="49">
        <v>44923</v>
      </c>
      <c r="E144" s="59" t="s">
        <v>511</v>
      </c>
      <c r="F144" s="68" t="s">
        <v>1871</v>
      </c>
      <c r="G144" s="47" t="s">
        <v>1872</v>
      </c>
      <c r="H144" s="6"/>
      <c r="I144" s="6"/>
      <c r="J144" s="629"/>
      <c r="K144" s="52">
        <v>8841238</v>
      </c>
      <c r="L144" s="68"/>
      <c r="M144" s="51"/>
      <c r="N144" s="498"/>
      <c r="O144" s="51"/>
      <c r="P144" s="47"/>
      <c r="Q144" s="47"/>
      <c r="R144" s="28"/>
      <c r="S144" s="28"/>
      <c r="T144" s="28"/>
      <c r="U144" s="29">
        <f t="shared" si="69"/>
        <v>0</v>
      </c>
      <c r="V144" s="28"/>
      <c r="W144" s="28"/>
      <c r="X144" s="28"/>
      <c r="Y144" s="29">
        <f t="shared" si="70"/>
        <v>0</v>
      </c>
      <c r="Z144" s="28"/>
      <c r="AA144" s="28"/>
      <c r="AB144" s="28"/>
      <c r="AC144" s="29">
        <f t="shared" si="71"/>
        <v>0</v>
      </c>
      <c r="AD144" s="28"/>
      <c r="AE144" s="28"/>
      <c r="AF144" s="52">
        <v>8841238</v>
      </c>
      <c r="AG144" s="29">
        <f t="shared" si="72"/>
        <v>8841238</v>
      </c>
      <c r="AH144" s="29">
        <f t="shared" si="73"/>
        <v>8841238</v>
      </c>
      <c r="AI144" s="109">
        <f t="shared" si="74"/>
        <v>0.14018693085475686</v>
      </c>
      <c r="AJ144" s="109">
        <f t="shared" si="75"/>
        <v>1.9314965613732776E-2</v>
      </c>
      <c r="AK144" s="11"/>
      <c r="AL144" s="11"/>
      <c r="AM144" s="11"/>
      <c r="AN144" s="11"/>
      <c r="AO144" s="11"/>
      <c r="AP144" s="11"/>
      <c r="AQ144" s="11"/>
      <c r="AR144" s="11"/>
    </row>
    <row r="145" spans="1:54" ht="24.75" customHeight="1" outlineLevel="1" x14ac:dyDescent="0.25">
      <c r="A145" s="22">
        <v>15</v>
      </c>
      <c r="B145" s="23"/>
      <c r="C145" s="497" t="s">
        <v>1924</v>
      </c>
      <c r="D145" s="49">
        <v>44918</v>
      </c>
      <c r="E145" s="59" t="s">
        <v>466</v>
      </c>
      <c r="F145" s="68" t="s">
        <v>1871</v>
      </c>
      <c r="G145" s="47" t="s">
        <v>1872</v>
      </c>
      <c r="H145" s="99"/>
      <c r="I145" s="99"/>
      <c r="J145" s="629"/>
      <c r="K145" s="70">
        <v>2357663</v>
      </c>
      <c r="L145" s="68"/>
      <c r="M145" s="28"/>
      <c r="N145" s="28"/>
      <c r="O145" s="28"/>
      <c r="P145" s="71"/>
      <c r="Q145" s="71"/>
      <c r="R145" s="28"/>
      <c r="S145" s="28"/>
      <c r="T145" s="28"/>
      <c r="U145" s="29">
        <f t="shared" ref="U145:U148" si="76">SUM(R145:T145)</f>
        <v>0</v>
      </c>
      <c r="V145" s="28"/>
      <c r="W145" s="28"/>
      <c r="X145" s="28"/>
      <c r="Y145" s="29">
        <f t="shared" ref="Y145:Y148" si="77">SUM(V145:X145)</f>
        <v>0</v>
      </c>
      <c r="Z145" s="28"/>
      <c r="AA145" s="28"/>
      <c r="AB145" s="28"/>
      <c r="AC145" s="29">
        <f t="shared" ref="AC145:AC148" si="78">SUM(Z145:AB145)</f>
        <v>0</v>
      </c>
      <c r="AD145" s="28"/>
      <c r="AE145" s="28"/>
      <c r="AF145" s="70">
        <v>2357663</v>
      </c>
      <c r="AG145" s="29">
        <f t="shared" si="72"/>
        <v>2357663</v>
      </c>
      <c r="AH145" s="29">
        <f t="shared" si="73"/>
        <v>2357663</v>
      </c>
      <c r="AI145" s="109">
        <f t="shared" si="74"/>
        <v>3.7383174161788046E-2</v>
      </c>
      <c r="AJ145" s="109">
        <f t="shared" si="75"/>
        <v>5.1506564774944476E-3</v>
      </c>
      <c r="AK145" s="11"/>
      <c r="AL145" s="11"/>
      <c r="AM145" s="11"/>
      <c r="AN145" s="11"/>
      <c r="AO145" s="11"/>
      <c r="AP145" s="11"/>
      <c r="AQ145" s="11"/>
      <c r="AR145" s="11"/>
    </row>
    <row r="146" spans="1:54" ht="24.75" customHeight="1" outlineLevel="1" x14ac:dyDescent="0.25">
      <c r="A146" s="22">
        <v>16</v>
      </c>
      <c r="B146" s="23"/>
      <c r="C146" s="497" t="s">
        <v>162</v>
      </c>
      <c r="D146" s="49">
        <v>44918</v>
      </c>
      <c r="E146" s="59" t="s">
        <v>482</v>
      </c>
      <c r="F146" s="68" t="s">
        <v>1871</v>
      </c>
      <c r="G146" s="47" t="s">
        <v>1872</v>
      </c>
      <c r="H146" s="99"/>
      <c r="I146" s="99"/>
      <c r="J146" s="629"/>
      <c r="K146" s="70">
        <v>3536495</v>
      </c>
      <c r="L146" s="68"/>
      <c r="M146" s="28"/>
      <c r="N146" s="28"/>
      <c r="O146" s="28"/>
      <c r="P146" s="71"/>
      <c r="Q146" s="71"/>
      <c r="R146" s="28"/>
      <c r="S146" s="28"/>
      <c r="T146" s="28"/>
      <c r="U146" s="29">
        <f t="shared" si="76"/>
        <v>0</v>
      </c>
      <c r="V146" s="28"/>
      <c r="W146" s="28"/>
      <c r="X146" s="28"/>
      <c r="Y146" s="29">
        <f t="shared" si="77"/>
        <v>0</v>
      </c>
      <c r="Z146" s="28"/>
      <c r="AA146" s="28"/>
      <c r="AB146" s="28"/>
      <c r="AC146" s="29">
        <f t="shared" si="78"/>
        <v>0</v>
      </c>
      <c r="AD146" s="28"/>
      <c r="AE146" s="28"/>
      <c r="AF146" s="70">
        <v>3536495</v>
      </c>
      <c r="AG146" s="29">
        <f t="shared" si="72"/>
        <v>3536495</v>
      </c>
      <c r="AH146" s="29">
        <f t="shared" si="73"/>
        <v>3536495</v>
      </c>
      <c r="AI146" s="109">
        <f t="shared" si="74"/>
        <v>5.6074769170696835E-2</v>
      </c>
      <c r="AJ146" s="109">
        <f t="shared" si="75"/>
        <v>7.7259858085641283E-3</v>
      </c>
    </row>
    <row r="147" spans="1:54" ht="24.75" customHeight="1" outlineLevel="1" x14ac:dyDescent="0.25">
      <c r="A147" s="22">
        <v>17</v>
      </c>
      <c r="B147" s="23"/>
      <c r="C147" s="497" t="s">
        <v>377</v>
      </c>
      <c r="D147" s="49">
        <v>44917</v>
      </c>
      <c r="E147" s="59" t="s">
        <v>484</v>
      </c>
      <c r="F147" s="68" t="s">
        <v>1871</v>
      </c>
      <c r="G147" s="47" t="s">
        <v>1872</v>
      </c>
      <c r="H147" s="99"/>
      <c r="I147" s="99"/>
      <c r="J147" s="629"/>
      <c r="K147" s="70">
        <v>5894159</v>
      </c>
      <c r="L147" s="68"/>
      <c r="M147" s="28"/>
      <c r="N147" s="28"/>
      <c r="O147" s="28"/>
      <c r="P147" s="71"/>
      <c r="Q147" s="71"/>
      <c r="R147" s="28"/>
      <c r="S147" s="28"/>
      <c r="T147" s="28"/>
      <c r="U147" s="29">
        <f t="shared" si="76"/>
        <v>0</v>
      </c>
      <c r="V147" s="28"/>
      <c r="W147" s="28"/>
      <c r="X147" s="28"/>
      <c r="Y147" s="29">
        <f t="shared" si="77"/>
        <v>0</v>
      </c>
      <c r="Z147" s="28"/>
      <c r="AA147" s="28"/>
      <c r="AB147" s="28"/>
      <c r="AC147" s="29">
        <f t="shared" si="78"/>
        <v>0</v>
      </c>
      <c r="AD147" s="28"/>
      <c r="AE147" s="28"/>
      <c r="AF147" s="70">
        <v>5894159</v>
      </c>
      <c r="AG147" s="29">
        <f t="shared" si="72"/>
        <v>5894159</v>
      </c>
      <c r="AH147" s="29">
        <f t="shared" si="73"/>
        <v>5894159</v>
      </c>
      <c r="AI147" s="109">
        <f t="shared" si="74"/>
        <v>9.3457959188514406E-2</v>
      </c>
      <c r="AJ147" s="109">
        <f t="shared" si="75"/>
        <v>1.2876644470703488E-2</v>
      </c>
      <c r="AK147" s="11"/>
      <c r="AL147" s="11"/>
      <c r="AM147" s="11"/>
      <c r="AN147" s="11"/>
      <c r="AO147" s="11"/>
      <c r="AP147" s="11"/>
      <c r="AQ147" s="11"/>
      <c r="AR147" s="11"/>
    </row>
    <row r="148" spans="1:54" ht="24.75" customHeight="1" outlineLevel="1" x14ac:dyDescent="0.25">
      <c r="A148" s="22">
        <v>18</v>
      </c>
      <c r="B148" s="23"/>
      <c r="C148" s="497" t="s">
        <v>353</v>
      </c>
      <c r="D148" s="49">
        <v>44918</v>
      </c>
      <c r="E148" s="59" t="s">
        <v>1039</v>
      </c>
      <c r="F148" s="68" t="s">
        <v>1871</v>
      </c>
      <c r="G148" s="47" t="s">
        <v>1872</v>
      </c>
      <c r="H148" s="99"/>
      <c r="I148" s="99"/>
      <c r="J148" s="629"/>
      <c r="K148" s="70">
        <v>2947079</v>
      </c>
      <c r="L148" s="68"/>
      <c r="M148" s="28"/>
      <c r="N148" s="28"/>
      <c r="O148" s="28"/>
      <c r="P148" s="71"/>
      <c r="Q148" s="71"/>
      <c r="R148" s="28"/>
      <c r="S148" s="28"/>
      <c r="T148" s="28"/>
      <c r="U148" s="29">
        <f t="shared" si="76"/>
        <v>0</v>
      </c>
      <c r="V148" s="28"/>
      <c r="W148" s="28"/>
      <c r="X148" s="28"/>
      <c r="Y148" s="29">
        <f t="shared" si="77"/>
        <v>0</v>
      </c>
      <c r="Z148" s="28"/>
      <c r="AA148" s="28"/>
      <c r="AB148" s="28"/>
      <c r="AC148" s="29">
        <f t="shared" si="78"/>
        <v>0</v>
      </c>
      <c r="AD148" s="28"/>
      <c r="AE148" s="28"/>
      <c r="AF148" s="70">
        <v>2947079</v>
      </c>
      <c r="AG148" s="29">
        <f t="shared" si="72"/>
        <v>2947079</v>
      </c>
      <c r="AH148" s="29">
        <f t="shared" si="73"/>
        <v>2947079</v>
      </c>
      <c r="AI148" s="109">
        <f t="shared" si="74"/>
        <v>4.6728971666242437E-2</v>
      </c>
      <c r="AJ148" s="109">
        <f t="shared" si="75"/>
        <v>6.4383211430292875E-3</v>
      </c>
      <c r="AK148" s="11"/>
      <c r="AL148" s="11"/>
      <c r="AM148" s="11"/>
      <c r="AN148" s="11"/>
      <c r="AO148" s="11"/>
      <c r="AP148" s="11"/>
      <c r="AQ148" s="11"/>
      <c r="AR148" s="11"/>
    </row>
    <row r="149" spans="1:54" s="233" customFormat="1" ht="12.75" customHeight="1" x14ac:dyDescent="0.25">
      <c r="A149" s="574" t="s">
        <v>63</v>
      </c>
      <c r="B149" s="579"/>
      <c r="C149" s="575"/>
      <c r="D149" s="575"/>
      <c r="E149" s="575"/>
      <c r="F149" s="575"/>
      <c r="G149" s="575"/>
      <c r="H149" s="575"/>
      <c r="I149" s="576"/>
      <c r="J149" s="222">
        <f>+J130</f>
        <v>63067491</v>
      </c>
      <c r="K149" s="222">
        <f>SUM(K131:K148)</f>
        <v>63067491</v>
      </c>
      <c r="L149" s="528"/>
      <c r="M149" s="222">
        <f>SUM(M131:M148)</f>
        <v>0</v>
      </c>
      <c r="N149" s="222">
        <f>SUM(N131:N148)</f>
        <v>0</v>
      </c>
      <c r="O149" s="222">
        <f>SUM(O131:O148)</f>
        <v>0</v>
      </c>
      <c r="P149" s="223"/>
      <c r="Q149" s="538"/>
      <c r="R149" s="222">
        <f>SUM(R131:R148)</f>
        <v>0</v>
      </c>
      <c r="S149" s="222">
        <f>SUM(S131:S148)</f>
        <v>0</v>
      </c>
      <c r="T149" s="222">
        <f>SUM(T131:T148)</f>
        <v>0</v>
      </c>
      <c r="U149" s="222">
        <f t="shared" ref="U149:AC149" si="79">SUM(U131:U148)</f>
        <v>0</v>
      </c>
      <c r="V149" s="222">
        <f t="shared" si="79"/>
        <v>0</v>
      </c>
      <c r="W149" s="222">
        <f t="shared" si="79"/>
        <v>0</v>
      </c>
      <c r="X149" s="222">
        <f t="shared" si="79"/>
        <v>0</v>
      </c>
      <c r="Y149" s="222">
        <f t="shared" si="79"/>
        <v>0</v>
      </c>
      <c r="Z149" s="222">
        <f t="shared" si="79"/>
        <v>0</v>
      </c>
      <c r="AA149" s="222">
        <f t="shared" si="79"/>
        <v>0</v>
      </c>
      <c r="AB149" s="222">
        <f t="shared" si="79"/>
        <v>0</v>
      </c>
      <c r="AC149" s="222">
        <f t="shared" si="79"/>
        <v>0</v>
      </c>
      <c r="AD149" s="222">
        <f>SUM(AD131:AD148)</f>
        <v>0</v>
      </c>
      <c r="AE149" s="222">
        <f>SUM(AE131:AE148)</f>
        <v>0</v>
      </c>
      <c r="AF149" s="222">
        <f>SUM(AF131:AF148)</f>
        <v>63067491</v>
      </c>
      <c r="AG149" s="222">
        <f>SUM(AG131:AG148)</f>
        <v>63067491</v>
      </c>
      <c r="AH149" s="222">
        <f>SUM(AH131:AH148)</f>
        <v>63067491</v>
      </c>
      <c r="AI149" s="230">
        <f>IF(ISERROR(AH149/J149),0,AH149/J149)</f>
        <v>1</v>
      </c>
      <c r="AJ149" s="230">
        <f>IF(ISERROR(AH149/$AH$211),0,AH149/$AH$211)</f>
        <v>0.13778007333468473</v>
      </c>
      <c r="AK149" s="11"/>
      <c r="AL149" s="11"/>
      <c r="AM149" s="11"/>
      <c r="AN149" s="11"/>
      <c r="AO149" s="11"/>
      <c r="AP149" s="11"/>
      <c r="AQ149" s="11"/>
      <c r="AR149" s="11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</row>
    <row r="150" spans="1:54" ht="12.75" customHeight="1" x14ac:dyDescent="0.25">
      <c r="A150" s="620" t="s">
        <v>64</v>
      </c>
      <c r="B150" s="621"/>
      <c r="C150" s="621"/>
      <c r="D150" s="621"/>
      <c r="E150" s="622"/>
      <c r="F150" s="16"/>
      <c r="G150" s="5"/>
      <c r="H150" s="17"/>
      <c r="I150" s="17"/>
      <c r="J150" s="628">
        <v>27407832</v>
      </c>
      <c r="K150" s="7"/>
      <c r="L150" s="18"/>
      <c r="M150" s="19"/>
      <c r="N150" s="19"/>
      <c r="O150" s="19"/>
      <c r="P150" s="5"/>
      <c r="Q150" s="20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108"/>
      <c r="AJ150" s="108"/>
    </row>
    <row r="151" spans="1:54" ht="24.75" customHeight="1" outlineLevel="1" x14ac:dyDescent="0.25">
      <c r="A151" s="23">
        <v>1</v>
      </c>
      <c r="B151" s="23"/>
      <c r="C151" s="48" t="s">
        <v>1925</v>
      </c>
      <c r="D151" s="49">
        <v>44910</v>
      </c>
      <c r="E151" s="60" t="s">
        <v>547</v>
      </c>
      <c r="F151" s="68" t="s">
        <v>1871</v>
      </c>
      <c r="G151" s="47" t="s">
        <v>1872</v>
      </c>
      <c r="H151" s="6"/>
      <c r="I151" s="6"/>
      <c r="J151" s="629"/>
      <c r="K151" s="46">
        <v>2947079</v>
      </c>
      <c r="L151" s="50"/>
      <c r="M151" s="51"/>
      <c r="N151" s="58"/>
      <c r="O151" s="51"/>
      <c r="P151" s="47"/>
      <c r="Q151" s="47"/>
      <c r="R151" s="28">
        <v>0</v>
      </c>
      <c r="S151" s="28">
        <v>0</v>
      </c>
      <c r="T151" s="28">
        <v>0</v>
      </c>
      <c r="U151" s="29">
        <f>SUM(R151:T151)</f>
        <v>0</v>
      </c>
      <c r="V151" s="28">
        <v>0</v>
      </c>
      <c r="W151" s="28">
        <v>0</v>
      </c>
      <c r="X151" s="28">
        <v>0</v>
      </c>
      <c r="Y151" s="29">
        <f>SUM(V151:X151)</f>
        <v>0</v>
      </c>
      <c r="Z151" s="28">
        <v>0</v>
      </c>
      <c r="AA151" s="28">
        <v>0</v>
      </c>
      <c r="AB151" s="28">
        <v>0</v>
      </c>
      <c r="AC151" s="29">
        <f>SUM(Z151:AB151)</f>
        <v>0</v>
      </c>
      <c r="AD151" s="28"/>
      <c r="AE151" s="28"/>
      <c r="AF151" s="46">
        <v>2947079</v>
      </c>
      <c r="AG151" s="29">
        <f>SUM(AD151:AF151)</f>
        <v>2947079</v>
      </c>
      <c r="AH151" s="29">
        <f t="shared" ref="AH151" si="80">SUM(U151,Y151,AC151,AG151)</f>
        <v>2947079</v>
      </c>
      <c r="AI151" s="109">
        <f>IF(ISERROR(AH151/$J$150),0,AH151/$J$150)</f>
        <v>0.10752689231311692</v>
      </c>
      <c r="AJ151" s="109">
        <f>IF(ISERROR(AH151/$AH$211),"-",AH151/$AH$211)</f>
        <v>6.4383211430292875E-3</v>
      </c>
      <c r="AK151" s="11"/>
      <c r="AL151" s="11"/>
      <c r="AM151" s="11"/>
      <c r="AN151" s="11"/>
      <c r="AO151" s="11"/>
      <c r="AP151" s="11"/>
      <c r="AQ151" s="11"/>
      <c r="AR151" s="11"/>
    </row>
    <row r="152" spans="1:54" ht="24.75" customHeight="1" outlineLevel="1" x14ac:dyDescent="0.25">
      <c r="A152" s="23">
        <v>2</v>
      </c>
      <c r="B152" s="23"/>
      <c r="C152" s="48" t="s">
        <v>1926</v>
      </c>
      <c r="D152" s="49">
        <v>44910</v>
      </c>
      <c r="E152" s="60" t="s">
        <v>518</v>
      </c>
      <c r="F152" s="68" t="s">
        <v>1871</v>
      </c>
      <c r="G152" s="47" t="s">
        <v>1872</v>
      </c>
      <c r="H152" s="98"/>
      <c r="I152" s="99"/>
      <c r="J152" s="629"/>
      <c r="K152" s="70">
        <v>1768247</v>
      </c>
      <c r="L152" s="71"/>
      <c r="M152" s="28"/>
      <c r="N152" s="28"/>
      <c r="O152" s="28"/>
      <c r="P152" s="71"/>
      <c r="Q152" s="71"/>
      <c r="R152" s="28"/>
      <c r="S152" s="28"/>
      <c r="T152" s="28"/>
      <c r="U152" s="29">
        <f t="shared" ref="U152:U158" si="81">SUM(R152:T152)</f>
        <v>0</v>
      </c>
      <c r="V152" s="28"/>
      <c r="W152" s="28"/>
      <c r="X152" s="28"/>
      <c r="Y152" s="29">
        <f t="shared" ref="Y152:Y158" si="82">SUM(V152:X152)</f>
        <v>0</v>
      </c>
      <c r="Z152" s="28"/>
      <c r="AA152" s="28"/>
      <c r="AB152" s="28"/>
      <c r="AC152" s="29">
        <f t="shared" ref="AC152:AC158" si="83">SUM(Z152:AB152)</f>
        <v>0</v>
      </c>
      <c r="AD152" s="28"/>
      <c r="AE152" s="28"/>
      <c r="AF152" s="70">
        <v>1768247</v>
      </c>
      <c r="AG152" s="29">
        <f t="shared" ref="AG152:AG161" si="84">SUM(AD152:AF152)</f>
        <v>1768247</v>
      </c>
      <c r="AH152" s="29">
        <f t="shared" ref="AH152:AH161" si="85">SUM(U152,Y152,AC152,AG152)</f>
        <v>1768247</v>
      </c>
      <c r="AI152" s="109">
        <f t="shared" ref="AI152:AI161" si="86">IF(ISERROR(AH152/$J$150),0,AH152/$J$150)</f>
        <v>6.451612079350165E-2</v>
      </c>
      <c r="AJ152" s="109">
        <f t="shared" ref="AJ152:AJ161" si="87">IF(ISERROR(AH152/$AH$211),"-",AH152/$AH$211)</f>
        <v>3.8629918119596077E-3</v>
      </c>
      <c r="AK152" s="11"/>
      <c r="AL152" s="11"/>
      <c r="AM152" s="11"/>
      <c r="AN152" s="11"/>
      <c r="AO152" s="11"/>
      <c r="AP152" s="11"/>
      <c r="AQ152" s="11"/>
      <c r="AR152" s="11"/>
    </row>
    <row r="153" spans="1:54" ht="24.75" customHeight="1" outlineLevel="1" x14ac:dyDescent="0.25">
      <c r="A153" s="23">
        <v>3</v>
      </c>
      <c r="B153" s="23"/>
      <c r="C153" s="48" t="s">
        <v>1927</v>
      </c>
      <c r="D153" s="49">
        <v>44910</v>
      </c>
      <c r="E153" s="60" t="s">
        <v>549</v>
      </c>
      <c r="F153" s="68" t="s">
        <v>1871</v>
      </c>
      <c r="G153" s="47" t="s">
        <v>1872</v>
      </c>
      <c r="H153" s="99"/>
      <c r="I153" s="99"/>
      <c r="J153" s="629"/>
      <c r="K153" s="70">
        <v>1768247</v>
      </c>
      <c r="L153" s="71"/>
      <c r="M153" s="28"/>
      <c r="N153" s="28"/>
      <c r="O153" s="28"/>
      <c r="P153" s="71"/>
      <c r="Q153" s="71"/>
      <c r="R153" s="28"/>
      <c r="S153" s="28"/>
      <c r="T153" s="28"/>
      <c r="U153" s="29">
        <f t="shared" si="81"/>
        <v>0</v>
      </c>
      <c r="V153" s="28"/>
      <c r="W153" s="28"/>
      <c r="X153" s="28"/>
      <c r="Y153" s="29">
        <f t="shared" si="82"/>
        <v>0</v>
      </c>
      <c r="Z153" s="28"/>
      <c r="AA153" s="28"/>
      <c r="AB153" s="28"/>
      <c r="AC153" s="29">
        <f t="shared" si="83"/>
        <v>0</v>
      </c>
      <c r="AD153" s="28"/>
      <c r="AE153" s="28"/>
      <c r="AF153" s="70">
        <v>1768247</v>
      </c>
      <c r="AG153" s="29">
        <f t="shared" si="84"/>
        <v>1768247</v>
      </c>
      <c r="AH153" s="29">
        <f t="shared" si="85"/>
        <v>1768247</v>
      </c>
      <c r="AI153" s="109">
        <f t="shared" si="86"/>
        <v>6.451612079350165E-2</v>
      </c>
      <c r="AJ153" s="109">
        <f t="shared" si="87"/>
        <v>3.8629918119596077E-3</v>
      </c>
    </row>
    <row r="154" spans="1:54" ht="24.75" customHeight="1" outlineLevel="1" x14ac:dyDescent="0.25">
      <c r="A154" s="23">
        <v>4</v>
      </c>
      <c r="B154" s="23"/>
      <c r="C154" s="48" t="s">
        <v>1928</v>
      </c>
      <c r="D154" s="49">
        <v>44910</v>
      </c>
      <c r="E154" s="60" t="s">
        <v>522</v>
      </c>
      <c r="F154" s="68" t="s">
        <v>1871</v>
      </c>
      <c r="G154" s="47" t="s">
        <v>1872</v>
      </c>
      <c r="H154" s="99"/>
      <c r="I154" s="99"/>
      <c r="J154" s="629"/>
      <c r="K154" s="70">
        <v>2652371</v>
      </c>
      <c r="L154" s="71"/>
      <c r="M154" s="28"/>
      <c r="N154" s="28"/>
      <c r="O154" s="28"/>
      <c r="P154" s="71"/>
      <c r="Q154" s="71"/>
      <c r="R154" s="28"/>
      <c r="S154" s="28"/>
      <c r="T154" s="28"/>
      <c r="U154" s="29">
        <f t="shared" si="81"/>
        <v>0</v>
      </c>
      <c r="V154" s="28"/>
      <c r="W154" s="28"/>
      <c r="X154" s="28"/>
      <c r="Y154" s="29">
        <f t="shared" si="82"/>
        <v>0</v>
      </c>
      <c r="Z154" s="28"/>
      <c r="AA154" s="28"/>
      <c r="AB154" s="28"/>
      <c r="AC154" s="29">
        <f t="shared" si="83"/>
        <v>0</v>
      </c>
      <c r="AD154" s="28"/>
      <c r="AE154" s="28"/>
      <c r="AF154" s="70">
        <v>2652371</v>
      </c>
      <c r="AG154" s="29">
        <f t="shared" si="84"/>
        <v>2652371</v>
      </c>
      <c r="AH154" s="29">
        <f t="shared" si="85"/>
        <v>2652371</v>
      </c>
      <c r="AI154" s="109">
        <f t="shared" si="86"/>
        <v>9.6774199433213109E-2</v>
      </c>
      <c r="AJ154" s="109">
        <f t="shared" si="87"/>
        <v>5.7944888102618676E-3</v>
      </c>
      <c r="AK154" s="11"/>
      <c r="AL154" s="11"/>
      <c r="AM154" s="11"/>
      <c r="AN154" s="11"/>
      <c r="AO154" s="11"/>
      <c r="AP154" s="11"/>
      <c r="AQ154" s="11"/>
      <c r="AR154" s="11"/>
    </row>
    <row r="155" spans="1:54" ht="24.75" customHeight="1" outlineLevel="1" x14ac:dyDescent="0.25">
      <c r="A155" s="23">
        <v>5</v>
      </c>
      <c r="B155" s="23"/>
      <c r="C155" s="48" t="s">
        <v>1929</v>
      </c>
      <c r="D155" s="49">
        <v>44910</v>
      </c>
      <c r="E155" s="60" t="s">
        <v>553</v>
      </c>
      <c r="F155" s="68" t="s">
        <v>1871</v>
      </c>
      <c r="G155" s="47" t="s">
        <v>1872</v>
      </c>
      <c r="H155" s="99"/>
      <c r="I155" s="99"/>
      <c r="J155" s="629"/>
      <c r="K155" s="70">
        <v>3536495</v>
      </c>
      <c r="L155" s="71"/>
      <c r="M155" s="28"/>
      <c r="N155" s="28"/>
      <c r="O155" s="28"/>
      <c r="P155" s="71"/>
      <c r="Q155" s="71"/>
      <c r="R155" s="28"/>
      <c r="S155" s="28"/>
      <c r="T155" s="28"/>
      <c r="U155" s="29">
        <f t="shared" si="81"/>
        <v>0</v>
      </c>
      <c r="V155" s="28"/>
      <c r="W155" s="28"/>
      <c r="X155" s="28"/>
      <c r="Y155" s="29">
        <f t="shared" si="82"/>
        <v>0</v>
      </c>
      <c r="Z155" s="28"/>
      <c r="AA155" s="28"/>
      <c r="AB155" s="28"/>
      <c r="AC155" s="29">
        <f t="shared" si="83"/>
        <v>0</v>
      </c>
      <c r="AD155" s="28"/>
      <c r="AE155" s="28"/>
      <c r="AF155" s="70">
        <v>3536495</v>
      </c>
      <c r="AG155" s="29">
        <f t="shared" si="84"/>
        <v>3536495</v>
      </c>
      <c r="AH155" s="29">
        <f t="shared" si="85"/>
        <v>3536495</v>
      </c>
      <c r="AI155" s="109">
        <f t="shared" si="86"/>
        <v>0.12903227807292456</v>
      </c>
      <c r="AJ155" s="109">
        <f t="shared" si="87"/>
        <v>7.7259858085641283E-3</v>
      </c>
      <c r="AK155" s="11"/>
      <c r="AL155" s="11"/>
      <c r="AM155" s="11"/>
      <c r="AN155" s="11"/>
      <c r="AO155" s="11"/>
      <c r="AP155" s="11"/>
      <c r="AQ155" s="11"/>
      <c r="AR155" s="11"/>
    </row>
    <row r="156" spans="1:54" ht="24.75" customHeight="1" outlineLevel="1" x14ac:dyDescent="0.25">
      <c r="A156" s="23">
        <v>6</v>
      </c>
      <c r="B156" s="23"/>
      <c r="C156" s="48" t="s">
        <v>1930</v>
      </c>
      <c r="D156" s="49">
        <v>44910</v>
      </c>
      <c r="E156" s="60" t="s">
        <v>528</v>
      </c>
      <c r="F156" s="68" t="s">
        <v>1871</v>
      </c>
      <c r="G156" s="47" t="s">
        <v>1872</v>
      </c>
      <c r="H156" s="99"/>
      <c r="I156" s="99"/>
      <c r="J156" s="629"/>
      <c r="K156" s="70">
        <v>1768247</v>
      </c>
      <c r="L156" s="71"/>
      <c r="M156" s="28"/>
      <c r="N156" s="28"/>
      <c r="O156" s="28"/>
      <c r="P156" s="71"/>
      <c r="Q156" s="71"/>
      <c r="R156" s="28"/>
      <c r="S156" s="28"/>
      <c r="T156" s="28"/>
      <c r="U156" s="29">
        <f t="shared" si="81"/>
        <v>0</v>
      </c>
      <c r="V156" s="28"/>
      <c r="W156" s="28"/>
      <c r="X156" s="28"/>
      <c r="Y156" s="29">
        <f t="shared" si="82"/>
        <v>0</v>
      </c>
      <c r="Z156" s="28"/>
      <c r="AA156" s="28"/>
      <c r="AB156" s="28"/>
      <c r="AC156" s="29">
        <f t="shared" si="83"/>
        <v>0</v>
      </c>
      <c r="AD156" s="28"/>
      <c r="AE156" s="28"/>
      <c r="AF156" s="70">
        <v>1768247</v>
      </c>
      <c r="AG156" s="29">
        <f t="shared" si="84"/>
        <v>1768247</v>
      </c>
      <c r="AH156" s="29">
        <f t="shared" si="85"/>
        <v>1768247</v>
      </c>
      <c r="AI156" s="109">
        <f t="shared" si="86"/>
        <v>6.451612079350165E-2</v>
      </c>
      <c r="AJ156" s="109">
        <f t="shared" si="87"/>
        <v>3.8629918119596077E-3</v>
      </c>
    </row>
    <row r="157" spans="1:54" ht="24.75" customHeight="1" outlineLevel="1" x14ac:dyDescent="0.25">
      <c r="A157" s="23">
        <v>7</v>
      </c>
      <c r="B157" s="23"/>
      <c r="C157" s="48" t="s">
        <v>1931</v>
      </c>
      <c r="D157" s="49">
        <v>44910</v>
      </c>
      <c r="E157" s="60" t="s">
        <v>532</v>
      </c>
      <c r="F157" s="68" t="s">
        <v>1871</v>
      </c>
      <c r="G157" s="47" t="s">
        <v>1872</v>
      </c>
      <c r="H157" s="99"/>
      <c r="I157" s="99"/>
      <c r="J157" s="629"/>
      <c r="K157" s="70">
        <v>4715326</v>
      </c>
      <c r="L157" s="71"/>
      <c r="M157" s="28"/>
      <c r="N157" s="28"/>
      <c r="O157" s="28"/>
      <c r="P157" s="71"/>
      <c r="Q157" s="71"/>
      <c r="R157" s="28"/>
      <c r="S157" s="28"/>
      <c r="T157" s="28"/>
      <c r="U157" s="29">
        <f t="shared" si="81"/>
        <v>0</v>
      </c>
      <c r="V157" s="28"/>
      <c r="W157" s="28"/>
      <c r="X157" s="28"/>
      <c r="Y157" s="29">
        <f t="shared" si="82"/>
        <v>0</v>
      </c>
      <c r="Z157" s="28"/>
      <c r="AA157" s="28"/>
      <c r="AB157" s="28"/>
      <c r="AC157" s="29">
        <f t="shared" si="83"/>
        <v>0</v>
      </c>
      <c r="AD157" s="28"/>
      <c r="AE157" s="28"/>
      <c r="AF157" s="70">
        <v>4715326</v>
      </c>
      <c r="AG157" s="29">
        <f t="shared" si="84"/>
        <v>4715326</v>
      </c>
      <c r="AH157" s="29">
        <f t="shared" si="85"/>
        <v>4715326</v>
      </c>
      <c r="AI157" s="109">
        <f t="shared" si="86"/>
        <v>0.17204301310661857</v>
      </c>
      <c r="AJ157" s="109">
        <f t="shared" si="87"/>
        <v>1.0301312954988895E-2</v>
      </c>
      <c r="AK157" s="11"/>
      <c r="AL157" s="11"/>
      <c r="AM157" s="11"/>
      <c r="AN157" s="11"/>
      <c r="AO157" s="11"/>
      <c r="AP157" s="11"/>
      <c r="AQ157" s="11"/>
      <c r="AR157" s="11"/>
    </row>
    <row r="158" spans="1:54" ht="24.75" customHeight="1" outlineLevel="1" x14ac:dyDescent="0.25">
      <c r="A158" s="23">
        <v>8</v>
      </c>
      <c r="B158" s="23"/>
      <c r="C158" s="48" t="s">
        <v>1932</v>
      </c>
      <c r="D158" s="49">
        <v>44910</v>
      </c>
      <c r="E158" s="60" t="s">
        <v>537</v>
      </c>
      <c r="F158" s="68" t="s">
        <v>1871</v>
      </c>
      <c r="G158" s="47" t="s">
        <v>1872</v>
      </c>
      <c r="H158" s="99"/>
      <c r="I158" s="99"/>
      <c r="J158" s="629"/>
      <c r="K158" s="70">
        <v>1768247</v>
      </c>
      <c r="L158" s="71"/>
      <c r="M158" s="28"/>
      <c r="N158" s="28"/>
      <c r="O158" s="28"/>
      <c r="P158" s="71"/>
      <c r="Q158" s="71"/>
      <c r="R158" s="28"/>
      <c r="S158" s="28"/>
      <c r="T158" s="28"/>
      <c r="U158" s="29">
        <f t="shared" si="81"/>
        <v>0</v>
      </c>
      <c r="V158" s="28"/>
      <c r="W158" s="28"/>
      <c r="X158" s="28"/>
      <c r="Y158" s="29">
        <f t="shared" si="82"/>
        <v>0</v>
      </c>
      <c r="Z158" s="28"/>
      <c r="AA158" s="28"/>
      <c r="AB158" s="28"/>
      <c r="AC158" s="29">
        <f t="shared" si="83"/>
        <v>0</v>
      </c>
      <c r="AD158" s="28"/>
      <c r="AE158" s="28"/>
      <c r="AF158" s="70">
        <v>1768247</v>
      </c>
      <c r="AG158" s="29">
        <f t="shared" si="84"/>
        <v>1768247</v>
      </c>
      <c r="AH158" s="29">
        <f t="shared" si="85"/>
        <v>1768247</v>
      </c>
      <c r="AI158" s="109">
        <f t="shared" si="86"/>
        <v>6.451612079350165E-2</v>
      </c>
      <c r="AJ158" s="109">
        <f t="shared" si="87"/>
        <v>3.8629918119596077E-3</v>
      </c>
      <c r="AK158" s="11"/>
      <c r="AL158" s="11"/>
      <c r="AM158" s="11"/>
      <c r="AN158" s="11"/>
      <c r="AO158" s="11"/>
      <c r="AP158" s="11"/>
      <c r="AQ158" s="11"/>
      <c r="AR158" s="11"/>
    </row>
    <row r="159" spans="1:54" ht="24.75" customHeight="1" outlineLevel="1" x14ac:dyDescent="0.25">
      <c r="A159" s="23">
        <v>9</v>
      </c>
      <c r="B159" s="23"/>
      <c r="C159" s="48" t="s">
        <v>1933</v>
      </c>
      <c r="D159" s="49">
        <v>44910</v>
      </c>
      <c r="E159" s="60" t="s">
        <v>563</v>
      </c>
      <c r="F159" s="68" t="s">
        <v>1871</v>
      </c>
      <c r="G159" s="47" t="s">
        <v>1872</v>
      </c>
      <c r="H159" s="99"/>
      <c r="I159" s="99"/>
      <c r="J159" s="629"/>
      <c r="K159" s="70">
        <v>2357663</v>
      </c>
      <c r="L159" s="71"/>
      <c r="M159" s="28"/>
      <c r="N159" s="28"/>
      <c r="O159" s="28"/>
      <c r="P159" s="71"/>
      <c r="Q159" s="71"/>
      <c r="R159" s="28"/>
      <c r="S159" s="28"/>
      <c r="T159" s="28"/>
      <c r="U159" s="29">
        <f t="shared" ref="U159:U161" si="88">SUM(R159:T159)</f>
        <v>0</v>
      </c>
      <c r="V159" s="28"/>
      <c r="W159" s="28"/>
      <c r="X159" s="28"/>
      <c r="Y159" s="29">
        <f t="shared" ref="Y159:Y161" si="89">SUM(V159:X159)</f>
        <v>0</v>
      </c>
      <c r="Z159" s="28"/>
      <c r="AA159" s="28"/>
      <c r="AB159" s="28"/>
      <c r="AC159" s="29">
        <f t="shared" ref="AC159:AC161" si="90">SUM(Z159:AB159)</f>
        <v>0</v>
      </c>
      <c r="AD159" s="28"/>
      <c r="AE159" s="28"/>
      <c r="AF159" s="70">
        <v>2357663</v>
      </c>
      <c r="AG159" s="29">
        <f t="shared" si="84"/>
        <v>2357663</v>
      </c>
      <c r="AH159" s="29">
        <f t="shared" si="85"/>
        <v>2357663</v>
      </c>
      <c r="AI159" s="109">
        <f t="shared" si="86"/>
        <v>8.6021506553309285E-2</v>
      </c>
      <c r="AJ159" s="109">
        <f t="shared" si="87"/>
        <v>5.1506564774944476E-3</v>
      </c>
      <c r="AK159" s="11"/>
      <c r="AL159" s="11"/>
      <c r="AM159" s="11"/>
      <c r="AN159" s="11"/>
      <c r="AO159" s="11"/>
      <c r="AP159" s="11"/>
      <c r="AQ159" s="11"/>
      <c r="AR159" s="11"/>
    </row>
    <row r="160" spans="1:54" ht="24.75" customHeight="1" outlineLevel="1" x14ac:dyDescent="0.25">
      <c r="A160" s="23">
        <v>10</v>
      </c>
      <c r="B160" s="23"/>
      <c r="C160" s="48" t="s">
        <v>1934</v>
      </c>
      <c r="D160" s="49">
        <v>44910</v>
      </c>
      <c r="E160" s="60" t="s">
        <v>567</v>
      </c>
      <c r="F160" s="68" t="s">
        <v>1871</v>
      </c>
      <c r="G160" s="47" t="s">
        <v>1872</v>
      </c>
      <c r="H160" s="99"/>
      <c r="I160" s="99"/>
      <c r="J160" s="629"/>
      <c r="K160" s="70">
        <v>2357663</v>
      </c>
      <c r="L160" s="71"/>
      <c r="M160" s="28"/>
      <c r="N160" s="28"/>
      <c r="O160" s="28"/>
      <c r="P160" s="71"/>
      <c r="Q160" s="71"/>
      <c r="R160" s="28"/>
      <c r="S160" s="28"/>
      <c r="T160" s="28"/>
      <c r="U160" s="29">
        <f t="shared" si="88"/>
        <v>0</v>
      </c>
      <c r="V160" s="28"/>
      <c r="W160" s="28"/>
      <c r="X160" s="28"/>
      <c r="Y160" s="29">
        <f t="shared" si="89"/>
        <v>0</v>
      </c>
      <c r="Z160" s="28"/>
      <c r="AA160" s="28"/>
      <c r="AB160" s="28"/>
      <c r="AC160" s="29">
        <f t="shared" si="90"/>
        <v>0</v>
      </c>
      <c r="AD160" s="28"/>
      <c r="AE160" s="28"/>
      <c r="AF160" s="70">
        <v>2357663</v>
      </c>
      <c r="AG160" s="29">
        <f t="shared" si="84"/>
        <v>2357663</v>
      </c>
      <c r="AH160" s="29">
        <f t="shared" si="85"/>
        <v>2357663</v>
      </c>
      <c r="AI160" s="109">
        <f t="shared" si="86"/>
        <v>8.6021506553309285E-2</v>
      </c>
      <c r="AJ160" s="109">
        <f t="shared" si="87"/>
        <v>5.1506564774944476E-3</v>
      </c>
      <c r="AK160" s="11"/>
      <c r="AL160" s="11"/>
      <c r="AM160" s="11"/>
      <c r="AN160" s="11"/>
      <c r="AO160" s="11"/>
      <c r="AP160" s="11"/>
      <c r="AQ160" s="11"/>
      <c r="AR160" s="11"/>
    </row>
    <row r="161" spans="1:54" ht="24.75" customHeight="1" outlineLevel="1" x14ac:dyDescent="0.25">
      <c r="A161" s="23">
        <v>11</v>
      </c>
      <c r="B161" s="23"/>
      <c r="C161" s="48" t="s">
        <v>1935</v>
      </c>
      <c r="D161" s="49">
        <v>44910</v>
      </c>
      <c r="E161" s="60" t="s">
        <v>573</v>
      </c>
      <c r="F161" s="68" t="s">
        <v>1871</v>
      </c>
      <c r="G161" s="47" t="s">
        <v>1872</v>
      </c>
      <c r="H161" s="99"/>
      <c r="I161" s="99"/>
      <c r="J161" s="629"/>
      <c r="K161" s="70">
        <v>1768247</v>
      </c>
      <c r="L161" s="71"/>
      <c r="M161" s="28"/>
      <c r="N161" s="28"/>
      <c r="O161" s="28"/>
      <c r="P161" s="71"/>
      <c r="Q161" s="71"/>
      <c r="R161" s="28"/>
      <c r="S161" s="28"/>
      <c r="T161" s="28"/>
      <c r="U161" s="29">
        <f t="shared" si="88"/>
        <v>0</v>
      </c>
      <c r="V161" s="28"/>
      <c r="W161" s="28"/>
      <c r="X161" s="28"/>
      <c r="Y161" s="29">
        <f t="shared" si="89"/>
        <v>0</v>
      </c>
      <c r="Z161" s="28"/>
      <c r="AA161" s="28"/>
      <c r="AB161" s="28"/>
      <c r="AC161" s="29">
        <f t="shared" si="90"/>
        <v>0</v>
      </c>
      <c r="AD161" s="28"/>
      <c r="AE161" s="28"/>
      <c r="AF161" s="70">
        <v>1768247</v>
      </c>
      <c r="AG161" s="29">
        <f t="shared" si="84"/>
        <v>1768247</v>
      </c>
      <c r="AH161" s="29">
        <f t="shared" si="85"/>
        <v>1768247</v>
      </c>
      <c r="AI161" s="109">
        <f t="shared" si="86"/>
        <v>6.451612079350165E-2</v>
      </c>
      <c r="AJ161" s="109">
        <f t="shared" si="87"/>
        <v>3.8629918119596077E-3</v>
      </c>
      <c r="AK161" s="11"/>
      <c r="AL161" s="11"/>
      <c r="AM161" s="11"/>
      <c r="AN161" s="11"/>
      <c r="AO161" s="11"/>
      <c r="AP161" s="11"/>
      <c r="AQ161" s="11"/>
      <c r="AR161" s="11"/>
    </row>
    <row r="162" spans="1:54" s="233" customFormat="1" ht="12.75" customHeight="1" x14ac:dyDescent="0.25">
      <c r="A162" s="574" t="s">
        <v>65</v>
      </c>
      <c r="B162" s="579"/>
      <c r="C162" s="575"/>
      <c r="D162" s="575"/>
      <c r="E162" s="575"/>
      <c r="F162" s="575"/>
      <c r="G162" s="575"/>
      <c r="H162" s="575"/>
      <c r="I162" s="576"/>
      <c r="J162" s="222">
        <f>+J150</f>
        <v>27407832</v>
      </c>
      <c r="K162" s="222">
        <f>SUM(K151:K161)</f>
        <v>27407832</v>
      </c>
      <c r="L162" s="528"/>
      <c r="M162" s="222">
        <f>SUM(M151:M161)</f>
        <v>0</v>
      </c>
      <c r="N162" s="222">
        <f>SUM(N151:N161)</f>
        <v>0</v>
      </c>
      <c r="O162" s="222">
        <f>SUM(O151:O161)</f>
        <v>0</v>
      </c>
      <c r="P162" s="223"/>
      <c r="Q162" s="538"/>
      <c r="R162" s="222">
        <f>SUM(R151:R161)</f>
        <v>0</v>
      </c>
      <c r="S162" s="222">
        <f>SUM(S151:S161)</f>
        <v>0</v>
      </c>
      <c r="T162" s="222">
        <f>SUM(T151:T161)</f>
        <v>0</v>
      </c>
      <c r="U162" s="222">
        <f t="shared" ref="U162:AH162" si="91">SUM(U151:U161)</f>
        <v>0</v>
      </c>
      <c r="V162" s="222">
        <f t="shared" si="91"/>
        <v>0</v>
      </c>
      <c r="W162" s="222">
        <f t="shared" si="91"/>
        <v>0</v>
      </c>
      <c r="X162" s="222">
        <f t="shared" si="91"/>
        <v>0</v>
      </c>
      <c r="Y162" s="222">
        <f t="shared" si="91"/>
        <v>0</v>
      </c>
      <c r="Z162" s="222">
        <f t="shared" si="91"/>
        <v>0</v>
      </c>
      <c r="AA162" s="222">
        <f t="shared" si="91"/>
        <v>0</v>
      </c>
      <c r="AB162" s="222">
        <f t="shared" si="91"/>
        <v>0</v>
      </c>
      <c r="AC162" s="222">
        <f t="shared" si="91"/>
        <v>0</v>
      </c>
      <c r="AD162" s="222">
        <f t="shared" si="91"/>
        <v>0</v>
      </c>
      <c r="AE162" s="222">
        <f t="shared" si="91"/>
        <v>0</v>
      </c>
      <c r="AF162" s="222">
        <f t="shared" si="91"/>
        <v>27407832</v>
      </c>
      <c r="AG162" s="222">
        <f t="shared" si="91"/>
        <v>27407832</v>
      </c>
      <c r="AH162" s="222">
        <f t="shared" si="91"/>
        <v>27407832</v>
      </c>
      <c r="AI162" s="230">
        <f>IF(ISERROR(AH162/J162),0,AH162/J162)</f>
        <v>1</v>
      </c>
      <c r="AJ162" s="230">
        <f>IF(ISERROR(AH162/$AH$211),0,AH162/$AH$211)</f>
        <v>5.9876380731631117E-2</v>
      </c>
      <c r="AK162" s="11"/>
      <c r="AL162" s="11"/>
      <c r="AM162" s="11"/>
      <c r="AN162" s="11"/>
      <c r="AO162" s="11"/>
      <c r="AP162" s="11"/>
      <c r="AQ162" s="11"/>
      <c r="AR162" s="11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</row>
    <row r="163" spans="1:54" ht="12.75" customHeight="1" x14ac:dyDescent="0.25">
      <c r="A163" s="620" t="s">
        <v>66</v>
      </c>
      <c r="B163" s="671"/>
      <c r="C163" s="671"/>
      <c r="D163" s="671"/>
      <c r="E163" s="672"/>
      <c r="F163" s="150"/>
      <c r="G163" s="151"/>
      <c r="H163" s="269"/>
      <c r="I163" s="269"/>
      <c r="J163" s="701">
        <v>3536496</v>
      </c>
      <c r="K163" s="83"/>
      <c r="L163" s="153"/>
      <c r="M163" s="263"/>
      <c r="N163" s="263"/>
      <c r="O163" s="263"/>
      <c r="P163" s="151"/>
      <c r="Q163" s="264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83"/>
      <c r="AG163" s="83"/>
      <c r="AH163" s="7"/>
      <c r="AI163" s="108"/>
      <c r="AJ163" s="108"/>
    </row>
    <row r="164" spans="1:54" ht="24.75" customHeight="1" outlineLevel="1" x14ac:dyDescent="0.25">
      <c r="A164" s="22">
        <v>1</v>
      </c>
      <c r="B164" s="499"/>
      <c r="C164" s="499" t="s">
        <v>1808</v>
      </c>
      <c r="D164" s="49">
        <v>44922</v>
      </c>
      <c r="E164" s="506" t="s">
        <v>1135</v>
      </c>
      <c r="F164" s="501" t="s">
        <v>1871</v>
      </c>
      <c r="G164" s="505" t="s">
        <v>1872</v>
      </c>
      <c r="H164" s="502"/>
      <c r="I164" s="502"/>
      <c r="J164" s="674"/>
      <c r="K164" s="503">
        <v>1178832</v>
      </c>
      <c r="L164" s="501"/>
      <c r="M164" s="504"/>
      <c r="N164" s="504"/>
      <c r="O164" s="421"/>
      <c r="P164" s="421"/>
      <c r="Q164" s="421"/>
      <c r="R164" s="311"/>
      <c r="S164" s="9"/>
      <c r="T164" s="9"/>
      <c r="U164" s="29">
        <f>SUM(R164:T164)</f>
        <v>0</v>
      </c>
      <c r="V164" s="28"/>
      <c r="W164" s="28"/>
      <c r="X164" s="28"/>
      <c r="Y164" s="29">
        <f>SUM(V164:X164)</f>
        <v>0</v>
      </c>
      <c r="Z164" s="28"/>
      <c r="AA164" s="28"/>
      <c r="AB164" s="28"/>
      <c r="AC164" s="29">
        <f>SUM(Z164:AB164)</f>
        <v>0</v>
      </c>
      <c r="AD164" s="28"/>
      <c r="AE164" s="288"/>
      <c r="AF164" s="503">
        <v>1178832</v>
      </c>
      <c r="AG164" s="340">
        <f>SUM(AD164:AF164)</f>
        <v>1178832</v>
      </c>
      <c r="AH164" s="149">
        <f t="shared" ref="AH164" si="92">SUM(U164,Y164,AC164,AG164)</f>
        <v>1178832</v>
      </c>
      <c r="AI164" s="109">
        <f>IF(ISERROR(AH164/$J$163),0,AH164/$J$163)</f>
        <v>0.33333333333333331</v>
      </c>
      <c r="AJ164" s="109">
        <f>IF(ISERROR(AH164/$AH$211),"-",AH164/$AH$211)</f>
        <v>2.5753293310696798E-3</v>
      </c>
      <c r="AK164" s="11"/>
      <c r="AL164" s="11"/>
      <c r="AM164" s="11"/>
      <c r="AN164" s="11"/>
      <c r="AO164" s="11"/>
      <c r="AP164" s="11"/>
      <c r="AQ164" s="11"/>
      <c r="AR164" s="11"/>
    </row>
    <row r="165" spans="1:54" ht="24.75" customHeight="1" outlineLevel="1" x14ac:dyDescent="0.25">
      <c r="A165" s="22">
        <v>2</v>
      </c>
      <c r="B165" s="499"/>
      <c r="C165" s="499" t="s">
        <v>1737</v>
      </c>
      <c r="D165" s="49">
        <v>44921</v>
      </c>
      <c r="E165" s="500" t="s">
        <v>584</v>
      </c>
      <c r="F165" s="68" t="s">
        <v>1871</v>
      </c>
      <c r="G165" s="47" t="s">
        <v>1872</v>
      </c>
      <c r="H165" s="507"/>
      <c r="I165" s="507"/>
      <c r="J165" s="674"/>
      <c r="K165" s="503">
        <v>1178832</v>
      </c>
      <c r="L165" s="501"/>
      <c r="M165" s="504"/>
      <c r="N165" s="504"/>
      <c r="O165" s="421"/>
      <c r="P165" s="421"/>
      <c r="Q165" s="421"/>
      <c r="R165" s="311"/>
      <c r="S165" s="9"/>
      <c r="T165" s="9"/>
      <c r="U165" s="29">
        <f t="shared" ref="U165:U166" si="93">SUM(R165:T165)</f>
        <v>0</v>
      </c>
      <c r="V165" s="28"/>
      <c r="W165" s="28"/>
      <c r="X165" s="28"/>
      <c r="Y165" s="29">
        <f t="shared" ref="Y165:Y166" si="94">SUM(V165:X165)</f>
        <v>0</v>
      </c>
      <c r="Z165" s="28"/>
      <c r="AA165" s="28"/>
      <c r="AB165" s="28"/>
      <c r="AC165" s="29">
        <f t="shared" ref="AC165:AC166" si="95">SUM(Z165:AB165)</f>
        <v>0</v>
      </c>
      <c r="AD165" s="28"/>
      <c r="AE165" s="288"/>
      <c r="AF165" s="503">
        <v>1178832</v>
      </c>
      <c r="AG165" s="340">
        <f t="shared" ref="AG165:AG166" si="96">SUM(AD165:AF165)</f>
        <v>1178832</v>
      </c>
      <c r="AH165" s="149">
        <f t="shared" ref="AH165:AH166" si="97">SUM(U165,Y165,AC165,AG165)</f>
        <v>1178832</v>
      </c>
      <c r="AI165" s="109">
        <f t="shared" ref="AI165:AI166" si="98">IF(ISERROR(AH165/$J$163),0,AH165/$J$163)</f>
        <v>0.33333333333333331</v>
      </c>
      <c r="AJ165" s="109">
        <f t="shared" ref="AJ165:AJ166" si="99">IF(ISERROR(AH165/$AH$211),"-",AH165/$AH$211)</f>
        <v>2.5753293310696798E-3</v>
      </c>
      <c r="AK165" s="11"/>
      <c r="AL165" s="11"/>
      <c r="AM165" s="11"/>
      <c r="AN165" s="11"/>
      <c r="AO165" s="11"/>
      <c r="AP165" s="11"/>
      <c r="AQ165" s="11"/>
      <c r="AR165" s="11"/>
    </row>
    <row r="166" spans="1:54" ht="24.75" customHeight="1" outlineLevel="1" x14ac:dyDescent="0.25">
      <c r="A166" s="22">
        <v>3</v>
      </c>
      <c r="B166" s="499"/>
      <c r="C166" s="499" t="s">
        <v>1143</v>
      </c>
      <c r="D166" s="49">
        <v>44921</v>
      </c>
      <c r="E166" s="500" t="s">
        <v>577</v>
      </c>
      <c r="F166" s="68" t="s">
        <v>1871</v>
      </c>
      <c r="G166" s="47" t="s">
        <v>1872</v>
      </c>
      <c r="H166" s="502"/>
      <c r="I166" s="502"/>
      <c r="J166" s="702"/>
      <c r="K166" s="503">
        <v>1178832</v>
      </c>
      <c r="L166" s="501"/>
      <c r="M166" s="504"/>
      <c r="N166" s="504"/>
      <c r="O166" s="421"/>
      <c r="P166" s="421"/>
      <c r="Q166" s="421"/>
      <c r="R166" s="311"/>
      <c r="S166" s="9"/>
      <c r="T166" s="9"/>
      <c r="U166" s="29">
        <f t="shared" si="93"/>
        <v>0</v>
      </c>
      <c r="V166" s="28"/>
      <c r="W166" s="28"/>
      <c r="X166" s="28"/>
      <c r="Y166" s="29">
        <f t="shared" si="94"/>
        <v>0</v>
      </c>
      <c r="Z166" s="28"/>
      <c r="AA166" s="28"/>
      <c r="AB166" s="28"/>
      <c r="AC166" s="29">
        <f t="shared" si="95"/>
        <v>0</v>
      </c>
      <c r="AD166" s="28"/>
      <c r="AE166" s="288"/>
      <c r="AF166" s="503">
        <v>1178832</v>
      </c>
      <c r="AG166" s="340">
        <f t="shared" si="96"/>
        <v>1178832</v>
      </c>
      <c r="AH166" s="149">
        <f t="shared" si="97"/>
        <v>1178832</v>
      </c>
      <c r="AI166" s="109">
        <f t="shared" si="98"/>
        <v>0.33333333333333331</v>
      </c>
      <c r="AJ166" s="109">
        <f t="shared" si="99"/>
        <v>2.5753293310696798E-3</v>
      </c>
      <c r="AK166" s="11"/>
      <c r="AL166" s="11"/>
      <c r="AM166" s="11"/>
      <c r="AN166" s="11"/>
      <c r="AO166" s="11"/>
      <c r="AP166" s="11"/>
      <c r="AQ166" s="11"/>
      <c r="AR166" s="11"/>
    </row>
    <row r="167" spans="1:54" s="233" customFormat="1" ht="12.75" customHeight="1" x14ac:dyDescent="0.25">
      <c r="A167" s="577" t="s">
        <v>67</v>
      </c>
      <c r="B167" s="700"/>
      <c r="C167" s="700"/>
      <c r="D167" s="700"/>
      <c r="E167" s="700"/>
      <c r="F167" s="700"/>
      <c r="G167" s="700"/>
      <c r="H167" s="700"/>
      <c r="I167" s="700"/>
      <c r="J167" s="231">
        <f>+J163</f>
        <v>3536496</v>
      </c>
      <c r="K167" s="231">
        <f>SUM(K164:K166)</f>
        <v>3536496</v>
      </c>
      <c r="L167" s="530"/>
      <c r="M167" s="231">
        <f>SUM(M164:M164)</f>
        <v>0</v>
      </c>
      <c r="N167" s="231">
        <f>SUM(N164:N164)</f>
        <v>0</v>
      </c>
      <c r="O167" s="231">
        <f>SUM(O164:O164)</f>
        <v>0</v>
      </c>
      <c r="P167" s="249"/>
      <c r="Q167" s="539"/>
      <c r="R167" s="222">
        <f t="shared" ref="R167:T167" si="100">SUM(R164:R164)</f>
        <v>0</v>
      </c>
      <c r="S167" s="222">
        <f t="shared" si="100"/>
        <v>0</v>
      </c>
      <c r="T167" s="222">
        <f t="shared" si="100"/>
        <v>0</v>
      </c>
      <c r="U167" s="231">
        <f t="shared" ref="U167:AH167" si="101">SUM(U164:U166)</f>
        <v>0</v>
      </c>
      <c r="V167" s="231">
        <f t="shared" si="101"/>
        <v>0</v>
      </c>
      <c r="W167" s="231">
        <f t="shared" si="101"/>
        <v>0</v>
      </c>
      <c r="X167" s="231">
        <f t="shared" si="101"/>
        <v>0</v>
      </c>
      <c r="Y167" s="231">
        <f t="shared" si="101"/>
        <v>0</v>
      </c>
      <c r="Z167" s="231">
        <f t="shared" si="101"/>
        <v>0</v>
      </c>
      <c r="AA167" s="231">
        <f t="shared" si="101"/>
        <v>0</v>
      </c>
      <c r="AB167" s="231">
        <f t="shared" si="101"/>
        <v>0</v>
      </c>
      <c r="AC167" s="231">
        <f t="shared" si="101"/>
        <v>0</v>
      </c>
      <c r="AD167" s="231">
        <f t="shared" si="101"/>
        <v>0</v>
      </c>
      <c r="AE167" s="231">
        <f t="shared" si="101"/>
        <v>0</v>
      </c>
      <c r="AF167" s="231">
        <f t="shared" si="101"/>
        <v>3536496</v>
      </c>
      <c r="AG167" s="231">
        <f t="shared" si="101"/>
        <v>3536496</v>
      </c>
      <c r="AH167" s="231">
        <f t="shared" si="101"/>
        <v>3536496</v>
      </c>
      <c r="AI167" s="230">
        <f>IF(ISERROR(AH167/J167),0,AH167/J167)</f>
        <v>1</v>
      </c>
      <c r="AJ167" s="230">
        <f>IF(ISERROR(AH167/$AH$211),0,AH167/$AH$211)</f>
        <v>7.7259879932090403E-3</v>
      </c>
      <c r="AK167" s="11"/>
      <c r="AL167" s="11"/>
      <c r="AM167" s="11"/>
      <c r="AN167" s="11"/>
      <c r="AO167" s="11"/>
      <c r="AP167" s="11"/>
      <c r="AQ167" s="11"/>
      <c r="AR167" s="11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</row>
    <row r="168" spans="1:54" ht="12.75" customHeight="1" x14ac:dyDescent="0.25">
      <c r="A168" s="623" t="s">
        <v>68</v>
      </c>
      <c r="B168" s="624"/>
      <c r="C168" s="624"/>
      <c r="D168" s="624"/>
      <c r="E168" s="625"/>
      <c r="F168" s="39"/>
      <c r="G168" s="315"/>
      <c r="H168" s="40"/>
      <c r="I168" s="40"/>
      <c r="J168" s="628">
        <v>10609484</v>
      </c>
      <c r="K168" s="7"/>
      <c r="L168" s="18"/>
      <c r="M168" s="19"/>
      <c r="N168" s="19"/>
      <c r="O168" s="19"/>
      <c r="P168" s="5"/>
      <c r="Q168" s="20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108"/>
      <c r="AJ168" s="108"/>
    </row>
    <row r="169" spans="1:54" ht="24.75" customHeight="1" outlineLevel="1" x14ac:dyDescent="0.25">
      <c r="A169" s="23">
        <v>1</v>
      </c>
      <c r="B169" s="23"/>
      <c r="C169" s="497" t="s">
        <v>1157</v>
      </c>
      <c r="D169" s="49">
        <v>44923</v>
      </c>
      <c r="E169" s="68" t="s">
        <v>588</v>
      </c>
      <c r="F169" s="68" t="s">
        <v>1871</v>
      </c>
      <c r="G169" s="47" t="s">
        <v>1872</v>
      </c>
      <c r="H169" s="507"/>
      <c r="I169" s="507"/>
      <c r="J169" s="629"/>
      <c r="K169" s="46">
        <v>5304742</v>
      </c>
      <c r="L169" s="68"/>
      <c r="M169" s="28"/>
      <c r="N169" s="28"/>
      <c r="O169" s="28"/>
      <c r="P169" s="68"/>
      <c r="Q169" s="68"/>
      <c r="R169" s="28"/>
      <c r="S169" s="28"/>
      <c r="T169" s="28"/>
      <c r="U169" s="29">
        <f>SUM(R169:T169)</f>
        <v>0</v>
      </c>
      <c r="V169" s="28"/>
      <c r="W169" s="28"/>
      <c r="X169" s="28"/>
      <c r="Y169" s="29">
        <f>SUM(V169:X169)</f>
        <v>0</v>
      </c>
      <c r="Z169" s="28"/>
      <c r="AA169" s="28"/>
      <c r="AB169" s="28"/>
      <c r="AC169" s="29">
        <f>SUM(Z169:AB169)</f>
        <v>0</v>
      </c>
      <c r="AD169" s="28"/>
      <c r="AE169" s="28"/>
      <c r="AF169" s="46">
        <v>5304742</v>
      </c>
      <c r="AG169" s="29">
        <f>SUM(AD169:AF169)</f>
        <v>5304742</v>
      </c>
      <c r="AH169" s="29">
        <f t="shared" ref="AH169:AH170" si="102">SUM(U169,Y169,AC169,AG169)</f>
        <v>5304742</v>
      </c>
      <c r="AI169" s="109">
        <f>IF(ISERROR(AH169/$J$168),0,AH169/$J$168)</f>
        <v>0.5</v>
      </c>
      <c r="AJ169" s="109">
        <f>IF(ISERROR(AH169/$AH$211),"-",AH169/$AH$211)</f>
        <v>1.1588977620523735E-2</v>
      </c>
      <c r="AK169" s="11"/>
      <c r="AL169" s="11"/>
      <c r="AM169" s="11"/>
      <c r="AN169" s="11"/>
      <c r="AO169" s="11"/>
      <c r="AP169" s="11"/>
      <c r="AQ169" s="11"/>
      <c r="AR169" s="11"/>
    </row>
    <row r="170" spans="1:54" ht="24.75" customHeight="1" outlineLevel="1" x14ac:dyDescent="0.25">
      <c r="A170" s="23">
        <v>2</v>
      </c>
      <c r="B170" s="23"/>
      <c r="C170" s="497" t="s">
        <v>1151</v>
      </c>
      <c r="D170" s="49">
        <v>44922</v>
      </c>
      <c r="E170" s="68" t="s">
        <v>1936</v>
      </c>
      <c r="F170" s="68" t="s">
        <v>1871</v>
      </c>
      <c r="G170" s="47" t="s">
        <v>1872</v>
      </c>
      <c r="H170" s="507"/>
      <c r="I170" s="507"/>
      <c r="J170" s="629"/>
      <c r="K170" s="70">
        <v>5304742</v>
      </c>
      <c r="L170" s="71"/>
      <c r="M170" s="28"/>
      <c r="N170" s="28"/>
      <c r="O170" s="28"/>
      <c r="P170" s="71"/>
      <c r="Q170" s="71"/>
      <c r="R170" s="28"/>
      <c r="S170" s="28"/>
      <c r="T170" s="28"/>
      <c r="U170" s="29">
        <f t="shared" ref="U170" si="103">SUM(R170:T170)</f>
        <v>0</v>
      </c>
      <c r="V170" s="28"/>
      <c r="W170" s="28"/>
      <c r="X170" s="28"/>
      <c r="Y170" s="29">
        <f t="shared" ref="Y170" si="104">SUM(V170:X170)</f>
        <v>0</v>
      </c>
      <c r="Z170" s="28"/>
      <c r="AA170" s="28"/>
      <c r="AB170" s="28"/>
      <c r="AC170" s="29">
        <f t="shared" ref="AC170" si="105">SUM(Z170:AB170)</f>
        <v>0</v>
      </c>
      <c r="AD170" s="28"/>
      <c r="AE170" s="28"/>
      <c r="AF170" s="70">
        <v>5304742</v>
      </c>
      <c r="AG170" s="29">
        <f t="shared" ref="AG170" si="106">SUM(AD170:AF170)</f>
        <v>5304742</v>
      </c>
      <c r="AH170" s="29">
        <f t="shared" si="102"/>
        <v>5304742</v>
      </c>
      <c r="AI170" s="109">
        <f>IF(ISERROR(AH170/$J$168),0,AH170/$J$168)</f>
        <v>0.5</v>
      </c>
      <c r="AJ170" s="109">
        <f>IF(ISERROR(AH170/$AH$211),"-",AH170/$AH$211)</f>
        <v>1.1588977620523735E-2</v>
      </c>
      <c r="AK170" s="11"/>
      <c r="AL170" s="11"/>
      <c r="AM170" s="11"/>
      <c r="AN170" s="11"/>
      <c r="AO170" s="11"/>
      <c r="AP170" s="11"/>
      <c r="AQ170" s="11"/>
      <c r="AR170" s="11"/>
    </row>
    <row r="171" spans="1:54" s="233" customFormat="1" ht="12.75" customHeight="1" x14ac:dyDescent="0.25">
      <c r="A171" s="574" t="s">
        <v>69</v>
      </c>
      <c r="B171" s="575"/>
      <c r="C171" s="575"/>
      <c r="D171" s="575"/>
      <c r="E171" s="575"/>
      <c r="F171" s="575"/>
      <c r="G171" s="575"/>
      <c r="H171" s="575"/>
      <c r="I171" s="576"/>
      <c r="J171" s="222">
        <f>+J168</f>
        <v>10609484</v>
      </c>
      <c r="K171" s="222">
        <f>SUM(K169:K170)</f>
        <v>10609484</v>
      </c>
      <c r="L171" s="528"/>
      <c r="M171" s="222">
        <f>SUM(M169:M170)</f>
        <v>0</v>
      </c>
      <c r="N171" s="222">
        <f>SUM(N169:N170)</f>
        <v>0</v>
      </c>
      <c r="O171" s="222">
        <f>SUM(O169:O170)</f>
        <v>0</v>
      </c>
      <c r="P171" s="223"/>
      <c r="Q171" s="538"/>
      <c r="R171" s="222">
        <f t="shared" ref="R171:AH171" si="107">SUM(R169:R170)</f>
        <v>0</v>
      </c>
      <c r="S171" s="222">
        <f t="shared" si="107"/>
        <v>0</v>
      </c>
      <c r="T171" s="222">
        <f t="shared" si="107"/>
        <v>0</v>
      </c>
      <c r="U171" s="222">
        <f t="shared" si="107"/>
        <v>0</v>
      </c>
      <c r="V171" s="222">
        <f t="shared" si="107"/>
        <v>0</v>
      </c>
      <c r="W171" s="222">
        <f t="shared" si="107"/>
        <v>0</v>
      </c>
      <c r="X171" s="222">
        <f t="shared" si="107"/>
        <v>0</v>
      </c>
      <c r="Y171" s="222">
        <f t="shared" si="107"/>
        <v>0</v>
      </c>
      <c r="Z171" s="222">
        <f t="shared" si="107"/>
        <v>0</v>
      </c>
      <c r="AA171" s="222">
        <f t="shared" si="107"/>
        <v>0</v>
      </c>
      <c r="AB171" s="222">
        <f t="shared" si="107"/>
        <v>0</v>
      </c>
      <c r="AC171" s="222">
        <f t="shared" si="107"/>
        <v>0</v>
      </c>
      <c r="AD171" s="222">
        <f t="shared" si="107"/>
        <v>0</v>
      </c>
      <c r="AE171" s="222">
        <f t="shared" si="107"/>
        <v>0</v>
      </c>
      <c r="AF171" s="222">
        <f t="shared" si="107"/>
        <v>10609484</v>
      </c>
      <c r="AG171" s="222">
        <f t="shared" si="107"/>
        <v>10609484</v>
      </c>
      <c r="AH171" s="222">
        <f t="shared" si="107"/>
        <v>10609484</v>
      </c>
      <c r="AI171" s="230">
        <f>IF(ISERROR(AH171/J171),0,AH171/J171)</f>
        <v>1</v>
      </c>
      <c r="AJ171" s="230">
        <f>IF(ISERROR(AH171/$AH$211),0,AH171/$AH$211)</f>
        <v>2.317795524104747E-2</v>
      </c>
      <c r="AK171" s="11"/>
      <c r="AL171" s="11"/>
      <c r="AM171" s="11"/>
      <c r="AN171" s="11"/>
      <c r="AO171" s="11"/>
      <c r="AP171" s="11"/>
      <c r="AQ171" s="11"/>
      <c r="AR171" s="11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</row>
    <row r="172" spans="1:54" ht="12.75" customHeight="1" x14ac:dyDescent="0.25">
      <c r="A172" s="620" t="s">
        <v>70</v>
      </c>
      <c r="B172" s="621"/>
      <c r="C172" s="621"/>
      <c r="D172" s="621"/>
      <c r="E172" s="622"/>
      <c r="F172" s="16"/>
      <c r="G172" s="5"/>
      <c r="H172" s="17"/>
      <c r="I172" s="17"/>
      <c r="J172" s="628">
        <v>20924261</v>
      </c>
      <c r="K172" s="7"/>
      <c r="L172" s="18"/>
      <c r="M172" s="19"/>
      <c r="N172" s="19"/>
      <c r="O172" s="19"/>
      <c r="P172" s="5"/>
      <c r="Q172" s="20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108"/>
      <c r="AJ172" s="108"/>
    </row>
    <row r="173" spans="1:54" ht="24.75" customHeight="1" outlineLevel="1" x14ac:dyDescent="0.25">
      <c r="A173" s="22">
        <v>1</v>
      </c>
      <c r="B173" s="23"/>
      <c r="C173" s="120" t="s">
        <v>861</v>
      </c>
      <c r="D173" s="49">
        <v>44921</v>
      </c>
      <c r="E173" s="191" t="s">
        <v>604</v>
      </c>
      <c r="F173" s="68" t="s">
        <v>1871</v>
      </c>
      <c r="G173" s="47" t="s">
        <v>1872</v>
      </c>
      <c r="H173" s="98"/>
      <c r="I173" s="98"/>
      <c r="J173" s="629"/>
      <c r="K173" s="46">
        <v>2062955</v>
      </c>
      <c r="L173" s="68"/>
      <c r="M173" s="28"/>
      <c r="N173" s="28"/>
      <c r="O173" s="28"/>
      <c r="P173" s="68"/>
      <c r="Q173" s="68"/>
      <c r="R173" s="28"/>
      <c r="S173" s="28"/>
      <c r="T173" s="28"/>
      <c r="U173" s="29">
        <f>SUM(R173:T173)</f>
        <v>0</v>
      </c>
      <c r="V173" s="28"/>
      <c r="W173" s="28"/>
      <c r="X173" s="28"/>
      <c r="Y173" s="29">
        <f>SUM(V173:X173)</f>
        <v>0</v>
      </c>
      <c r="Z173" s="28"/>
      <c r="AA173" s="28"/>
      <c r="AB173" s="28"/>
      <c r="AC173" s="29">
        <f>SUM(Z173:AB173)</f>
        <v>0</v>
      </c>
      <c r="AD173" s="28"/>
      <c r="AE173" s="28"/>
      <c r="AF173" s="46">
        <v>2062955</v>
      </c>
      <c r="AG173" s="29">
        <f>SUM(AD173:AF173)</f>
        <v>2062955</v>
      </c>
      <c r="AH173" s="29">
        <f t="shared" ref="AH173" si="108">SUM(U173,Y173,AC173,AG173)</f>
        <v>2062955</v>
      </c>
      <c r="AI173" s="109">
        <f>IF(ISERROR(AH173/$J$172),0,AH173/$J$172)</f>
        <v>9.8591534487167787E-2</v>
      </c>
      <c r="AJ173" s="109">
        <f>IF(ISERROR(AH173/$AH$211),"-",AH173/$AH$211)</f>
        <v>4.5068241447270277E-3</v>
      </c>
      <c r="AK173" s="11"/>
      <c r="AL173" s="11"/>
      <c r="AM173" s="11"/>
      <c r="AN173" s="11"/>
      <c r="AO173" s="11"/>
      <c r="AP173" s="11"/>
      <c r="AQ173" s="11"/>
      <c r="AR173" s="11"/>
    </row>
    <row r="174" spans="1:54" ht="24.75" customHeight="1" outlineLevel="1" x14ac:dyDescent="0.25">
      <c r="A174" s="22">
        <v>2</v>
      </c>
      <c r="B174" s="23"/>
      <c r="C174" s="120" t="s">
        <v>1494</v>
      </c>
      <c r="D174" s="49">
        <v>44916</v>
      </c>
      <c r="E174" s="191" t="s">
        <v>599</v>
      </c>
      <c r="F174" s="68" t="s">
        <v>1871</v>
      </c>
      <c r="G174" s="47" t="s">
        <v>1872</v>
      </c>
      <c r="H174" s="98"/>
      <c r="I174" s="98"/>
      <c r="J174" s="629"/>
      <c r="K174" s="46">
        <v>2062955</v>
      </c>
      <c r="L174" s="68"/>
      <c r="M174" s="28"/>
      <c r="N174" s="28"/>
      <c r="O174" s="28"/>
      <c r="P174" s="68"/>
      <c r="Q174" s="68"/>
      <c r="R174" s="28"/>
      <c r="S174" s="28"/>
      <c r="T174" s="28"/>
      <c r="U174" s="29">
        <f t="shared" ref="U174:U179" si="109">SUM(R174:T174)</f>
        <v>0</v>
      </c>
      <c r="V174" s="28"/>
      <c r="W174" s="28"/>
      <c r="X174" s="28"/>
      <c r="Y174" s="29">
        <f t="shared" ref="Y174:Y179" si="110">SUM(V174:X174)</f>
        <v>0</v>
      </c>
      <c r="Z174" s="28"/>
      <c r="AA174" s="28"/>
      <c r="AB174" s="28"/>
      <c r="AC174" s="29">
        <f t="shared" ref="AC174:AC179" si="111">SUM(Z174:AB174)</f>
        <v>0</v>
      </c>
      <c r="AD174" s="28"/>
      <c r="AE174" s="28"/>
      <c r="AF174" s="46">
        <v>2062955</v>
      </c>
      <c r="AG174" s="29">
        <f t="shared" ref="AG174:AG179" si="112">SUM(AD174:AF174)</f>
        <v>2062955</v>
      </c>
      <c r="AH174" s="29">
        <f t="shared" ref="AH174:AH179" si="113">SUM(U174,Y174,AC174,AG174)</f>
        <v>2062955</v>
      </c>
      <c r="AI174" s="109">
        <f t="shared" ref="AI174:AI179" si="114">IF(ISERROR(AH174/$J$172),0,AH174/$J$172)</f>
        <v>9.8591534487167787E-2</v>
      </c>
      <c r="AJ174" s="109">
        <f t="shared" ref="AJ174:AJ179" si="115">IF(ISERROR(AH174/$AH$211),"-",AH174/$AH$211)</f>
        <v>4.5068241447270277E-3</v>
      </c>
      <c r="AK174" s="11"/>
      <c r="AL174" s="11"/>
      <c r="AM174" s="11"/>
      <c r="AN174" s="11"/>
      <c r="AO174" s="11"/>
      <c r="AP174" s="11"/>
      <c r="AQ174" s="11"/>
      <c r="AR174" s="11"/>
    </row>
    <row r="175" spans="1:54" ht="24.75" customHeight="1" outlineLevel="1" x14ac:dyDescent="0.25">
      <c r="A175" s="22">
        <v>3</v>
      </c>
      <c r="B175" s="23"/>
      <c r="C175" s="120" t="s">
        <v>1937</v>
      </c>
      <c r="D175" s="49">
        <v>44916</v>
      </c>
      <c r="E175" s="191" t="s">
        <v>1154</v>
      </c>
      <c r="F175" s="68" t="s">
        <v>1871</v>
      </c>
      <c r="G175" s="47" t="s">
        <v>1872</v>
      </c>
      <c r="H175" s="98"/>
      <c r="I175" s="98"/>
      <c r="J175" s="629"/>
      <c r="K175" s="46">
        <v>3536495</v>
      </c>
      <c r="L175" s="68"/>
      <c r="M175" s="28"/>
      <c r="N175" s="28"/>
      <c r="O175" s="28"/>
      <c r="P175" s="68"/>
      <c r="Q175" s="68"/>
      <c r="R175" s="28"/>
      <c r="S175" s="28"/>
      <c r="T175" s="28"/>
      <c r="U175" s="29">
        <f t="shared" si="109"/>
        <v>0</v>
      </c>
      <c r="V175" s="28"/>
      <c r="W175" s="28"/>
      <c r="X175" s="28"/>
      <c r="Y175" s="29">
        <f t="shared" si="110"/>
        <v>0</v>
      </c>
      <c r="Z175" s="28"/>
      <c r="AA175" s="28"/>
      <c r="AB175" s="28"/>
      <c r="AC175" s="29">
        <f t="shared" si="111"/>
        <v>0</v>
      </c>
      <c r="AD175" s="28"/>
      <c r="AE175" s="28"/>
      <c r="AF175" s="46">
        <v>3536495</v>
      </c>
      <c r="AG175" s="29">
        <f t="shared" si="112"/>
        <v>3536495</v>
      </c>
      <c r="AH175" s="29">
        <f t="shared" si="113"/>
        <v>3536495</v>
      </c>
      <c r="AI175" s="109">
        <f t="shared" si="114"/>
        <v>0.16901409325758268</v>
      </c>
      <c r="AJ175" s="109">
        <f t="shared" si="115"/>
        <v>7.7259858085641283E-3</v>
      </c>
      <c r="AK175" s="11"/>
      <c r="AL175" s="11"/>
      <c r="AM175" s="11"/>
      <c r="AN175" s="11"/>
      <c r="AO175" s="11"/>
      <c r="AP175" s="11"/>
      <c r="AQ175" s="11"/>
      <c r="AR175" s="11"/>
    </row>
    <row r="176" spans="1:54" ht="24.75" customHeight="1" outlineLevel="1" x14ac:dyDescent="0.25">
      <c r="A176" s="22">
        <v>4</v>
      </c>
      <c r="B176" s="23"/>
      <c r="C176" s="120" t="s">
        <v>1471</v>
      </c>
      <c r="D176" s="49">
        <v>44916</v>
      </c>
      <c r="E176" s="191" t="s">
        <v>591</v>
      </c>
      <c r="F176" s="68" t="s">
        <v>1871</v>
      </c>
      <c r="G176" s="47" t="s">
        <v>1872</v>
      </c>
      <c r="H176" s="98"/>
      <c r="I176" s="98"/>
      <c r="J176" s="629"/>
      <c r="K176" s="46">
        <v>3536495</v>
      </c>
      <c r="L176" s="68"/>
      <c r="M176" s="28"/>
      <c r="N176" s="28"/>
      <c r="O176" s="28"/>
      <c r="P176" s="68"/>
      <c r="Q176" s="68"/>
      <c r="R176" s="28"/>
      <c r="S176" s="28"/>
      <c r="T176" s="28"/>
      <c r="U176" s="29">
        <f t="shared" si="109"/>
        <v>0</v>
      </c>
      <c r="V176" s="28"/>
      <c r="W176" s="28"/>
      <c r="X176" s="28"/>
      <c r="Y176" s="29">
        <f t="shared" si="110"/>
        <v>0</v>
      </c>
      <c r="Z176" s="28"/>
      <c r="AA176" s="28"/>
      <c r="AB176" s="28"/>
      <c r="AC176" s="29">
        <f t="shared" si="111"/>
        <v>0</v>
      </c>
      <c r="AD176" s="28"/>
      <c r="AE176" s="28"/>
      <c r="AF176" s="46">
        <v>3536495</v>
      </c>
      <c r="AG176" s="29">
        <f t="shared" si="112"/>
        <v>3536495</v>
      </c>
      <c r="AH176" s="29">
        <f t="shared" si="113"/>
        <v>3536495</v>
      </c>
      <c r="AI176" s="109">
        <f t="shared" si="114"/>
        <v>0.16901409325758268</v>
      </c>
      <c r="AJ176" s="109">
        <f t="shared" si="115"/>
        <v>7.7259858085641283E-3</v>
      </c>
      <c r="AK176" s="11"/>
      <c r="AL176" s="11"/>
      <c r="AM176" s="11"/>
      <c r="AN176" s="11"/>
      <c r="AO176" s="11"/>
      <c r="AP176" s="11"/>
      <c r="AQ176" s="11"/>
      <c r="AR176" s="11"/>
    </row>
    <row r="177" spans="1:54" ht="24.75" customHeight="1" outlineLevel="1" x14ac:dyDescent="0.25">
      <c r="A177" s="22">
        <v>5</v>
      </c>
      <c r="B177" s="23"/>
      <c r="C177" s="120" t="s">
        <v>875</v>
      </c>
      <c r="D177" s="49">
        <v>44921</v>
      </c>
      <c r="E177" s="191" t="s">
        <v>597</v>
      </c>
      <c r="F177" s="68" t="s">
        <v>1871</v>
      </c>
      <c r="G177" s="47" t="s">
        <v>1872</v>
      </c>
      <c r="H177" s="98"/>
      <c r="I177" s="98"/>
      <c r="J177" s="629"/>
      <c r="K177" s="46">
        <v>3536495</v>
      </c>
      <c r="L177" s="68"/>
      <c r="M177" s="28"/>
      <c r="N177" s="28"/>
      <c r="O177" s="28"/>
      <c r="P177" s="68"/>
      <c r="Q177" s="68"/>
      <c r="R177" s="28"/>
      <c r="S177" s="28"/>
      <c r="T177" s="28"/>
      <c r="U177" s="29">
        <f t="shared" si="109"/>
        <v>0</v>
      </c>
      <c r="V177" s="28"/>
      <c r="W177" s="28"/>
      <c r="X177" s="28"/>
      <c r="Y177" s="29">
        <f t="shared" si="110"/>
        <v>0</v>
      </c>
      <c r="Z177" s="28"/>
      <c r="AA177" s="28"/>
      <c r="AB177" s="28"/>
      <c r="AC177" s="29">
        <f t="shared" si="111"/>
        <v>0</v>
      </c>
      <c r="AD177" s="28"/>
      <c r="AE177" s="28"/>
      <c r="AF177" s="46">
        <v>3536495</v>
      </c>
      <c r="AG177" s="29">
        <f t="shared" si="112"/>
        <v>3536495</v>
      </c>
      <c r="AH177" s="29">
        <f t="shared" si="113"/>
        <v>3536495</v>
      </c>
      <c r="AI177" s="109">
        <f t="shared" si="114"/>
        <v>0.16901409325758268</v>
      </c>
      <c r="AJ177" s="109">
        <f t="shared" si="115"/>
        <v>7.7259858085641283E-3</v>
      </c>
      <c r="AK177" s="11"/>
      <c r="AL177" s="11"/>
      <c r="AM177" s="11"/>
      <c r="AN177" s="11"/>
      <c r="AO177" s="11"/>
      <c r="AP177" s="11"/>
      <c r="AQ177" s="11"/>
      <c r="AR177" s="11"/>
    </row>
    <row r="178" spans="1:54" ht="24.75" customHeight="1" outlineLevel="1" x14ac:dyDescent="0.25">
      <c r="A178" s="22">
        <v>6</v>
      </c>
      <c r="B178" s="23"/>
      <c r="C178" s="519" t="s">
        <v>872</v>
      </c>
      <c r="D178" s="49">
        <v>44921</v>
      </c>
      <c r="E178" s="191" t="s">
        <v>1938</v>
      </c>
      <c r="F178" s="68" t="s">
        <v>1871</v>
      </c>
      <c r="G178" s="47" t="s">
        <v>1872</v>
      </c>
      <c r="H178" s="98"/>
      <c r="I178" s="98"/>
      <c r="J178" s="629"/>
      <c r="K178" s="46">
        <v>2062955</v>
      </c>
      <c r="L178" s="68"/>
      <c r="M178" s="28"/>
      <c r="N178" s="28"/>
      <c r="O178" s="28"/>
      <c r="P178" s="68"/>
      <c r="Q178" s="68"/>
      <c r="R178" s="28"/>
      <c r="S178" s="28"/>
      <c r="T178" s="28"/>
      <c r="U178" s="29">
        <f t="shared" si="109"/>
        <v>0</v>
      </c>
      <c r="V178" s="28"/>
      <c r="W178" s="28"/>
      <c r="X178" s="28"/>
      <c r="Y178" s="29">
        <f t="shared" si="110"/>
        <v>0</v>
      </c>
      <c r="Z178" s="28"/>
      <c r="AA178" s="28"/>
      <c r="AB178" s="28"/>
      <c r="AC178" s="29">
        <f t="shared" si="111"/>
        <v>0</v>
      </c>
      <c r="AD178" s="28"/>
      <c r="AE178" s="28"/>
      <c r="AF178" s="46">
        <v>2062955</v>
      </c>
      <c r="AG178" s="29">
        <f t="shared" si="112"/>
        <v>2062955</v>
      </c>
      <c r="AH178" s="29">
        <f t="shared" si="113"/>
        <v>2062955</v>
      </c>
      <c r="AI178" s="109">
        <f t="shared" si="114"/>
        <v>9.8591534487167787E-2</v>
      </c>
      <c r="AJ178" s="109">
        <f t="shared" si="115"/>
        <v>4.5068241447270277E-3</v>
      </c>
      <c r="AK178" s="11"/>
      <c r="AL178" s="11"/>
      <c r="AM178" s="11"/>
      <c r="AN178" s="11"/>
      <c r="AO178" s="11"/>
      <c r="AP178" s="11"/>
      <c r="AQ178" s="11"/>
      <c r="AR178" s="11"/>
    </row>
    <row r="179" spans="1:54" ht="24.75" customHeight="1" outlineLevel="1" x14ac:dyDescent="0.25">
      <c r="A179" s="22">
        <v>7</v>
      </c>
      <c r="B179" s="23"/>
      <c r="C179" s="120" t="s">
        <v>1507</v>
      </c>
      <c r="D179" s="49">
        <v>44916</v>
      </c>
      <c r="E179" s="191" t="s">
        <v>607</v>
      </c>
      <c r="F179" s="68" t="s">
        <v>1871</v>
      </c>
      <c r="G179" s="47" t="s">
        <v>1872</v>
      </c>
      <c r="H179" s="98"/>
      <c r="I179" s="98"/>
      <c r="J179" s="629"/>
      <c r="K179" s="46">
        <v>3831203</v>
      </c>
      <c r="L179" s="68"/>
      <c r="M179" s="28"/>
      <c r="N179" s="28"/>
      <c r="O179" s="28"/>
      <c r="P179" s="68"/>
      <c r="Q179" s="68"/>
      <c r="R179" s="28"/>
      <c r="S179" s="28"/>
      <c r="T179" s="28"/>
      <c r="U179" s="29">
        <f t="shared" si="109"/>
        <v>0</v>
      </c>
      <c r="V179" s="28"/>
      <c r="W179" s="28"/>
      <c r="X179" s="28"/>
      <c r="Y179" s="29">
        <f t="shared" si="110"/>
        <v>0</v>
      </c>
      <c r="Z179" s="28"/>
      <c r="AA179" s="28"/>
      <c r="AB179" s="28"/>
      <c r="AC179" s="29">
        <f t="shared" si="111"/>
        <v>0</v>
      </c>
      <c r="AD179" s="28"/>
      <c r="AE179" s="28"/>
      <c r="AF179" s="46">
        <v>3831203</v>
      </c>
      <c r="AG179" s="29">
        <f t="shared" si="112"/>
        <v>3831203</v>
      </c>
      <c r="AH179" s="29">
        <f t="shared" si="113"/>
        <v>3831203</v>
      </c>
      <c r="AI179" s="109">
        <f t="shared" si="114"/>
        <v>0.18309860501166564</v>
      </c>
      <c r="AJ179" s="109">
        <f t="shared" si="115"/>
        <v>8.3698181413315483E-3</v>
      </c>
      <c r="AK179" s="11"/>
      <c r="AL179" s="11"/>
      <c r="AM179" s="11"/>
      <c r="AN179" s="11"/>
      <c r="AO179" s="11"/>
      <c r="AP179" s="11"/>
      <c r="AQ179" s="11"/>
      <c r="AR179" s="11"/>
    </row>
    <row r="180" spans="1:54" s="233" customFormat="1" ht="12.75" customHeight="1" x14ac:dyDescent="0.25">
      <c r="A180" s="574" t="s">
        <v>71</v>
      </c>
      <c r="B180" s="575"/>
      <c r="C180" s="575"/>
      <c r="D180" s="575"/>
      <c r="E180" s="575"/>
      <c r="F180" s="575"/>
      <c r="G180" s="575"/>
      <c r="H180" s="575"/>
      <c r="I180" s="576"/>
      <c r="J180" s="222">
        <f>+J172</f>
        <v>20924261</v>
      </c>
      <c r="K180" s="222">
        <f>SUM(K173:K179)</f>
        <v>20629553</v>
      </c>
      <c r="L180" s="528"/>
      <c r="M180" s="222">
        <f>SUM(M173:M179)</f>
        <v>0</v>
      </c>
      <c r="N180" s="222">
        <f>SUM(N173:N179)</f>
        <v>0</v>
      </c>
      <c r="O180" s="222">
        <f>SUM(O173:O179)</f>
        <v>0</v>
      </c>
      <c r="P180" s="223"/>
      <c r="Q180" s="538"/>
      <c r="R180" s="222">
        <f>SUM(R173:R179)</f>
        <v>0</v>
      </c>
      <c r="S180" s="222">
        <f>SUM(S173:S179)</f>
        <v>0</v>
      </c>
      <c r="T180" s="222">
        <f>SUM(T173:T179)</f>
        <v>0</v>
      </c>
      <c r="U180" s="222">
        <f t="shared" ref="U180:AH180" si="116">SUM(U173:U179)</f>
        <v>0</v>
      </c>
      <c r="V180" s="222">
        <f t="shared" si="116"/>
        <v>0</v>
      </c>
      <c r="W180" s="222">
        <f t="shared" si="116"/>
        <v>0</v>
      </c>
      <c r="X180" s="222">
        <f t="shared" si="116"/>
        <v>0</v>
      </c>
      <c r="Y180" s="222">
        <f t="shared" si="116"/>
        <v>0</v>
      </c>
      <c r="Z180" s="222">
        <f t="shared" si="116"/>
        <v>0</v>
      </c>
      <c r="AA180" s="222">
        <f t="shared" si="116"/>
        <v>0</v>
      </c>
      <c r="AB180" s="222">
        <f t="shared" si="116"/>
        <v>0</v>
      </c>
      <c r="AC180" s="222">
        <f t="shared" si="116"/>
        <v>0</v>
      </c>
      <c r="AD180" s="222">
        <f t="shared" si="116"/>
        <v>0</v>
      </c>
      <c r="AE180" s="222">
        <f t="shared" si="116"/>
        <v>0</v>
      </c>
      <c r="AF180" s="222">
        <f t="shared" si="116"/>
        <v>20629553</v>
      </c>
      <c r="AG180" s="222">
        <f t="shared" si="116"/>
        <v>20629553</v>
      </c>
      <c r="AH180" s="222">
        <f t="shared" si="116"/>
        <v>20629553</v>
      </c>
      <c r="AI180" s="230">
        <f>IF(ISERROR(AH180/J180),0,AH180/J180)</f>
        <v>0.98591548824591702</v>
      </c>
      <c r="AJ180" s="230">
        <f>IF(ISERROR(AH180/$AH$211),0,AH180/$AH$211)</f>
        <v>4.5068248001205014E-2</v>
      </c>
      <c r="AK180" s="11"/>
      <c r="AL180" s="11"/>
      <c r="AM180" s="11"/>
      <c r="AN180" s="11"/>
      <c r="AO180" s="11"/>
      <c r="AP180" s="11"/>
      <c r="AQ180" s="11"/>
      <c r="AR180" s="11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</row>
    <row r="181" spans="1:54" ht="12.75" customHeight="1" x14ac:dyDescent="0.25">
      <c r="A181" s="620" t="s">
        <v>617</v>
      </c>
      <c r="B181" s="621"/>
      <c r="C181" s="621"/>
      <c r="D181" s="621"/>
      <c r="E181" s="622"/>
      <c r="F181" s="16"/>
      <c r="G181" s="5"/>
      <c r="H181" s="17"/>
      <c r="I181" s="17"/>
      <c r="J181" s="628">
        <v>49805631</v>
      </c>
      <c r="K181" s="7"/>
      <c r="L181" s="18"/>
      <c r="M181" s="19"/>
      <c r="N181" s="19"/>
      <c r="O181" s="19"/>
      <c r="P181" s="5"/>
      <c r="Q181" s="20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108"/>
      <c r="AJ181" s="108"/>
    </row>
    <row r="182" spans="1:54" ht="24.75" customHeight="1" outlineLevel="1" x14ac:dyDescent="0.25">
      <c r="A182" s="22">
        <v>1</v>
      </c>
      <c r="B182" s="23"/>
      <c r="C182" s="57" t="s">
        <v>1939</v>
      </c>
      <c r="D182" s="49">
        <v>44922</v>
      </c>
      <c r="E182" s="68" t="s">
        <v>622</v>
      </c>
      <c r="F182" s="68" t="s">
        <v>1871</v>
      </c>
      <c r="G182" s="47" t="s">
        <v>1872</v>
      </c>
      <c r="H182" s="98"/>
      <c r="I182" s="98"/>
      <c r="J182" s="629"/>
      <c r="K182" s="46">
        <v>1768247</v>
      </c>
      <c r="L182" s="68"/>
      <c r="M182" s="28"/>
      <c r="N182" s="28"/>
      <c r="O182" s="28"/>
      <c r="P182" s="68"/>
      <c r="Q182" s="68"/>
      <c r="R182" s="28"/>
      <c r="S182" s="28"/>
      <c r="T182" s="28"/>
      <c r="U182" s="29">
        <f>SUM(R182:T182)</f>
        <v>0</v>
      </c>
      <c r="V182" s="28"/>
      <c r="W182" s="28"/>
      <c r="X182" s="28"/>
      <c r="Y182" s="29">
        <f>SUM(V182:X182)</f>
        <v>0</v>
      </c>
      <c r="Z182" s="28"/>
      <c r="AA182" s="28"/>
      <c r="AB182" s="28"/>
      <c r="AC182" s="29">
        <f>SUM(Z182:AB182)</f>
        <v>0</v>
      </c>
      <c r="AD182" s="28"/>
      <c r="AE182" s="28"/>
      <c r="AF182" s="46">
        <v>1768247</v>
      </c>
      <c r="AG182" s="29">
        <f>SUM(AD182:AF182)</f>
        <v>1768247</v>
      </c>
      <c r="AH182" s="29">
        <f t="shared" ref="AH182" si="117">SUM(U182,Y182,AC182,AG182)</f>
        <v>1768247</v>
      </c>
      <c r="AI182" s="109">
        <f>IF(ISERROR(AH182/$J$181),0,AH182/$J$181)</f>
        <v>3.5502953471265128E-2</v>
      </c>
      <c r="AJ182" s="109">
        <f>IF(ISERROR(AH182/$AH$211),"-",AH182/$AH$211)</f>
        <v>3.8629918119596077E-3</v>
      </c>
      <c r="AK182" s="11"/>
      <c r="AL182" s="11"/>
      <c r="AM182" s="11"/>
      <c r="AN182" s="11"/>
      <c r="AO182" s="11"/>
      <c r="AP182" s="11"/>
      <c r="AQ182" s="11"/>
      <c r="AR182" s="11"/>
    </row>
    <row r="183" spans="1:54" ht="24.75" customHeight="1" outlineLevel="1" x14ac:dyDescent="0.25">
      <c r="A183" s="22">
        <v>2</v>
      </c>
      <c r="B183" s="23"/>
      <c r="C183" s="57" t="s">
        <v>1940</v>
      </c>
      <c r="D183" s="49">
        <v>44921</v>
      </c>
      <c r="E183" s="68" t="s">
        <v>643</v>
      </c>
      <c r="F183" s="68" t="s">
        <v>1871</v>
      </c>
      <c r="G183" s="47" t="s">
        <v>1872</v>
      </c>
      <c r="H183" s="98"/>
      <c r="I183" s="98"/>
      <c r="J183" s="629"/>
      <c r="K183" s="46">
        <v>2652371</v>
      </c>
      <c r="L183" s="68"/>
      <c r="M183" s="28"/>
      <c r="N183" s="28"/>
      <c r="O183" s="28"/>
      <c r="P183" s="68"/>
      <c r="Q183" s="68"/>
      <c r="R183" s="28"/>
      <c r="S183" s="28"/>
      <c r="T183" s="28"/>
      <c r="U183" s="29">
        <f t="shared" ref="U183:U200" si="118">SUM(R183:T183)</f>
        <v>0</v>
      </c>
      <c r="V183" s="28"/>
      <c r="W183" s="28"/>
      <c r="X183" s="28"/>
      <c r="Y183" s="29">
        <f t="shared" ref="Y183:Y200" si="119">SUM(V183:X183)</f>
        <v>0</v>
      </c>
      <c r="Z183" s="28"/>
      <c r="AA183" s="28"/>
      <c r="AB183" s="28"/>
      <c r="AC183" s="29">
        <f t="shared" ref="AC183:AC200" si="120">SUM(Z183:AB183)</f>
        <v>0</v>
      </c>
      <c r="AD183" s="28"/>
      <c r="AE183" s="28"/>
      <c r="AF183" s="46">
        <v>2652371</v>
      </c>
      <c r="AG183" s="29">
        <f t="shared" ref="AG183:AG200" si="121">SUM(AD183:AF183)</f>
        <v>2652371</v>
      </c>
      <c r="AH183" s="29">
        <f t="shared" ref="AH183:AH200" si="122">SUM(U183,Y183,AC183,AG183)</f>
        <v>2652371</v>
      </c>
      <c r="AI183" s="109">
        <f t="shared" ref="AI183:AI200" si="123">IF(ISERROR(AH183/$J$181),0,AH183/$J$181)</f>
        <v>5.3254440245923199E-2</v>
      </c>
      <c r="AJ183" s="109">
        <f t="shared" ref="AJ183:AJ200" si="124">IF(ISERROR(AH183/$AH$211),"-",AH183/$AH$211)</f>
        <v>5.7944888102618676E-3</v>
      </c>
      <c r="AK183" s="11"/>
      <c r="AL183" s="11"/>
      <c r="AM183" s="11"/>
      <c r="AN183" s="11"/>
      <c r="AO183" s="11"/>
      <c r="AP183" s="11"/>
      <c r="AQ183" s="11"/>
      <c r="AR183" s="11"/>
    </row>
    <row r="184" spans="1:54" ht="24.75" customHeight="1" outlineLevel="1" x14ac:dyDescent="0.25">
      <c r="A184" s="22">
        <v>3</v>
      </c>
      <c r="B184" s="23"/>
      <c r="C184" s="57" t="s">
        <v>846</v>
      </c>
      <c r="D184" s="49">
        <v>44917</v>
      </c>
      <c r="E184" s="68" t="s">
        <v>638</v>
      </c>
      <c r="F184" s="68" t="s">
        <v>1871</v>
      </c>
      <c r="G184" s="47" t="s">
        <v>1872</v>
      </c>
      <c r="H184" s="98"/>
      <c r="I184" s="98"/>
      <c r="J184" s="629"/>
      <c r="K184" s="46">
        <v>2062955</v>
      </c>
      <c r="L184" s="68"/>
      <c r="M184" s="28"/>
      <c r="N184" s="28"/>
      <c r="O184" s="28"/>
      <c r="P184" s="68"/>
      <c r="Q184" s="68"/>
      <c r="R184" s="28"/>
      <c r="S184" s="28"/>
      <c r="T184" s="28"/>
      <c r="U184" s="29">
        <f t="shared" si="118"/>
        <v>0</v>
      </c>
      <c r="V184" s="28"/>
      <c r="W184" s="28"/>
      <c r="X184" s="28"/>
      <c r="Y184" s="29">
        <f t="shared" si="119"/>
        <v>0</v>
      </c>
      <c r="Z184" s="28"/>
      <c r="AA184" s="28"/>
      <c r="AB184" s="28"/>
      <c r="AC184" s="29">
        <f t="shared" si="120"/>
        <v>0</v>
      </c>
      <c r="AD184" s="28"/>
      <c r="AE184" s="28"/>
      <c r="AF184" s="46">
        <v>2062955</v>
      </c>
      <c r="AG184" s="29">
        <f t="shared" si="121"/>
        <v>2062955</v>
      </c>
      <c r="AH184" s="29">
        <f t="shared" si="122"/>
        <v>2062955</v>
      </c>
      <c r="AI184" s="109">
        <f t="shared" si="123"/>
        <v>4.142011572948448E-2</v>
      </c>
      <c r="AJ184" s="109">
        <f t="shared" si="124"/>
        <v>4.5068241447270277E-3</v>
      </c>
      <c r="AK184" s="11"/>
      <c r="AL184" s="11"/>
      <c r="AM184" s="11"/>
      <c r="AN184" s="11"/>
      <c r="AO184" s="11"/>
      <c r="AP184" s="11"/>
      <c r="AQ184" s="11"/>
      <c r="AR184" s="11"/>
    </row>
    <row r="185" spans="1:54" ht="24.75" customHeight="1" outlineLevel="1" x14ac:dyDescent="0.25">
      <c r="A185" s="22">
        <v>4</v>
      </c>
      <c r="B185" s="23"/>
      <c r="C185" s="57" t="s">
        <v>1134</v>
      </c>
      <c r="D185" s="49">
        <v>44918</v>
      </c>
      <c r="E185" s="68" t="s">
        <v>621</v>
      </c>
      <c r="F185" s="68" t="s">
        <v>1871</v>
      </c>
      <c r="G185" s="47" t="s">
        <v>1872</v>
      </c>
      <c r="H185" s="98"/>
      <c r="I185" s="98"/>
      <c r="J185" s="629"/>
      <c r="K185" s="46">
        <v>2357663</v>
      </c>
      <c r="L185" s="68"/>
      <c r="M185" s="28"/>
      <c r="N185" s="28"/>
      <c r="O185" s="28"/>
      <c r="P185" s="68"/>
      <c r="Q185" s="68"/>
      <c r="R185" s="28"/>
      <c r="S185" s="28"/>
      <c r="T185" s="28"/>
      <c r="U185" s="29">
        <f t="shared" si="118"/>
        <v>0</v>
      </c>
      <c r="V185" s="28"/>
      <c r="W185" s="28"/>
      <c r="X185" s="28"/>
      <c r="Y185" s="29">
        <f t="shared" si="119"/>
        <v>0</v>
      </c>
      <c r="Z185" s="28"/>
      <c r="AA185" s="28"/>
      <c r="AB185" s="28"/>
      <c r="AC185" s="29">
        <f t="shared" si="120"/>
        <v>0</v>
      </c>
      <c r="AD185" s="28"/>
      <c r="AE185" s="28"/>
      <c r="AF185" s="46">
        <v>2357663</v>
      </c>
      <c r="AG185" s="29">
        <f t="shared" si="121"/>
        <v>2357663</v>
      </c>
      <c r="AH185" s="29">
        <f t="shared" si="122"/>
        <v>2357663</v>
      </c>
      <c r="AI185" s="109">
        <f t="shared" si="123"/>
        <v>4.7337277987703839E-2</v>
      </c>
      <c r="AJ185" s="109">
        <f t="shared" si="124"/>
        <v>5.1506564774944476E-3</v>
      </c>
      <c r="AK185" s="11"/>
      <c r="AL185" s="11"/>
      <c r="AM185" s="11"/>
      <c r="AN185" s="11"/>
      <c r="AO185" s="11"/>
      <c r="AP185" s="11"/>
      <c r="AQ185" s="11"/>
      <c r="AR185" s="11"/>
    </row>
    <row r="186" spans="1:54" ht="24.75" customHeight="1" outlineLevel="1" x14ac:dyDescent="0.25">
      <c r="A186" s="22">
        <v>5</v>
      </c>
      <c r="B186" s="23"/>
      <c r="C186" s="57" t="s">
        <v>888</v>
      </c>
      <c r="D186" s="49">
        <v>44918</v>
      </c>
      <c r="E186" s="68" t="s">
        <v>630</v>
      </c>
      <c r="F186" s="68" t="s">
        <v>1871</v>
      </c>
      <c r="G186" s="47" t="s">
        <v>1872</v>
      </c>
      <c r="H186" s="98"/>
      <c r="I186" s="98"/>
      <c r="J186" s="629"/>
      <c r="K186" s="46">
        <v>1768247</v>
      </c>
      <c r="L186" s="68"/>
      <c r="M186" s="28"/>
      <c r="N186" s="28"/>
      <c r="O186" s="28"/>
      <c r="P186" s="68"/>
      <c r="Q186" s="68"/>
      <c r="R186" s="28"/>
      <c r="S186" s="28"/>
      <c r="T186" s="28"/>
      <c r="U186" s="29">
        <f t="shared" si="118"/>
        <v>0</v>
      </c>
      <c r="V186" s="28"/>
      <c r="W186" s="28"/>
      <c r="X186" s="28"/>
      <c r="Y186" s="29">
        <f t="shared" si="119"/>
        <v>0</v>
      </c>
      <c r="Z186" s="28"/>
      <c r="AA186" s="28"/>
      <c r="AB186" s="28"/>
      <c r="AC186" s="29">
        <f t="shared" si="120"/>
        <v>0</v>
      </c>
      <c r="AD186" s="28"/>
      <c r="AE186" s="28"/>
      <c r="AF186" s="46">
        <v>1768247</v>
      </c>
      <c r="AG186" s="29">
        <f t="shared" si="121"/>
        <v>1768247</v>
      </c>
      <c r="AH186" s="29">
        <f t="shared" si="122"/>
        <v>1768247</v>
      </c>
      <c r="AI186" s="109">
        <f t="shared" si="123"/>
        <v>3.5502953471265128E-2</v>
      </c>
      <c r="AJ186" s="109">
        <f t="shared" si="124"/>
        <v>3.8629918119596077E-3</v>
      </c>
      <c r="AK186" s="11"/>
      <c r="AL186" s="11"/>
      <c r="AM186" s="11"/>
      <c r="AN186" s="11"/>
      <c r="AO186" s="11"/>
      <c r="AP186" s="11"/>
      <c r="AQ186" s="11"/>
      <c r="AR186" s="11"/>
    </row>
    <row r="187" spans="1:54" ht="24.75" customHeight="1" outlineLevel="1" x14ac:dyDescent="0.25">
      <c r="A187" s="22">
        <v>6</v>
      </c>
      <c r="B187" s="23"/>
      <c r="C187" s="57" t="s">
        <v>1941</v>
      </c>
      <c r="D187" s="49">
        <v>44917</v>
      </c>
      <c r="E187" s="68" t="s">
        <v>639</v>
      </c>
      <c r="F187" s="68" t="s">
        <v>1871</v>
      </c>
      <c r="G187" s="47" t="s">
        <v>1872</v>
      </c>
      <c r="H187" s="98"/>
      <c r="I187" s="98"/>
      <c r="J187" s="629"/>
      <c r="K187" s="46">
        <v>3536495</v>
      </c>
      <c r="L187" s="68"/>
      <c r="M187" s="28"/>
      <c r="N187" s="28"/>
      <c r="O187" s="28"/>
      <c r="P187" s="68"/>
      <c r="Q187" s="68"/>
      <c r="R187" s="28"/>
      <c r="S187" s="28"/>
      <c r="T187" s="28"/>
      <c r="U187" s="29">
        <f t="shared" si="118"/>
        <v>0</v>
      </c>
      <c r="V187" s="28"/>
      <c r="W187" s="28"/>
      <c r="X187" s="28"/>
      <c r="Y187" s="29">
        <f t="shared" si="119"/>
        <v>0</v>
      </c>
      <c r="Z187" s="28"/>
      <c r="AA187" s="28"/>
      <c r="AB187" s="28"/>
      <c r="AC187" s="29">
        <f t="shared" si="120"/>
        <v>0</v>
      </c>
      <c r="AD187" s="28"/>
      <c r="AE187" s="28"/>
      <c r="AF187" s="46">
        <v>3536495</v>
      </c>
      <c r="AG187" s="29">
        <f t="shared" si="121"/>
        <v>3536495</v>
      </c>
      <c r="AH187" s="29">
        <f t="shared" si="122"/>
        <v>3536495</v>
      </c>
      <c r="AI187" s="109">
        <f t="shared" si="123"/>
        <v>7.1005927020581269E-2</v>
      </c>
      <c r="AJ187" s="109">
        <f t="shared" si="124"/>
        <v>7.7259858085641283E-3</v>
      </c>
      <c r="AK187" s="11"/>
      <c r="AL187" s="11"/>
      <c r="AM187" s="11"/>
      <c r="AN187" s="11"/>
      <c r="AO187" s="11"/>
      <c r="AP187" s="11"/>
      <c r="AQ187" s="11"/>
      <c r="AR187" s="11"/>
    </row>
    <row r="188" spans="1:54" ht="24.75" customHeight="1" outlineLevel="1" x14ac:dyDescent="0.25">
      <c r="A188" s="22">
        <v>7</v>
      </c>
      <c r="B188" s="23"/>
      <c r="C188" s="57" t="s">
        <v>602</v>
      </c>
      <c r="D188" s="49">
        <v>44918</v>
      </c>
      <c r="E188" s="68" t="s">
        <v>1942</v>
      </c>
      <c r="F188" s="68" t="s">
        <v>1871</v>
      </c>
      <c r="G188" s="47" t="s">
        <v>1872</v>
      </c>
      <c r="H188" s="98"/>
      <c r="I188" s="98"/>
      <c r="J188" s="629"/>
      <c r="K188" s="46">
        <v>2947079</v>
      </c>
      <c r="L188" s="68"/>
      <c r="M188" s="28"/>
      <c r="N188" s="28"/>
      <c r="O188" s="28"/>
      <c r="P188" s="68"/>
      <c r="Q188" s="68"/>
      <c r="R188" s="28"/>
      <c r="S188" s="28"/>
      <c r="T188" s="28"/>
      <c r="U188" s="29">
        <f t="shared" si="118"/>
        <v>0</v>
      </c>
      <c r="V188" s="28"/>
      <c r="W188" s="28"/>
      <c r="X188" s="28"/>
      <c r="Y188" s="29">
        <f t="shared" si="119"/>
        <v>0</v>
      </c>
      <c r="Z188" s="28"/>
      <c r="AA188" s="28"/>
      <c r="AB188" s="28"/>
      <c r="AC188" s="29">
        <f t="shared" si="120"/>
        <v>0</v>
      </c>
      <c r="AD188" s="28"/>
      <c r="AE188" s="28"/>
      <c r="AF188" s="46">
        <v>2947079</v>
      </c>
      <c r="AG188" s="29">
        <f t="shared" si="121"/>
        <v>2947079</v>
      </c>
      <c r="AH188" s="29">
        <f t="shared" si="122"/>
        <v>2947079</v>
      </c>
      <c r="AI188" s="109">
        <f t="shared" si="123"/>
        <v>5.9171602504142551E-2</v>
      </c>
      <c r="AJ188" s="109">
        <f t="shared" si="124"/>
        <v>6.4383211430292875E-3</v>
      </c>
      <c r="AK188" s="11"/>
      <c r="AL188" s="11"/>
      <c r="AM188" s="11"/>
      <c r="AN188" s="11"/>
      <c r="AO188" s="11"/>
      <c r="AP188" s="11"/>
      <c r="AQ188" s="11"/>
      <c r="AR188" s="11"/>
    </row>
    <row r="189" spans="1:54" ht="24.75" customHeight="1" outlineLevel="1" x14ac:dyDescent="0.25">
      <c r="A189" s="22">
        <v>8</v>
      </c>
      <c r="B189" s="23"/>
      <c r="C189" s="57" t="s">
        <v>1329</v>
      </c>
      <c r="D189" s="49">
        <v>44918</v>
      </c>
      <c r="E189" s="68" t="s">
        <v>646</v>
      </c>
      <c r="F189" s="68" t="s">
        <v>1871</v>
      </c>
      <c r="G189" s="47" t="s">
        <v>1872</v>
      </c>
      <c r="H189" s="98"/>
      <c r="I189" s="98"/>
      <c r="J189" s="629"/>
      <c r="K189" s="46">
        <v>2947079</v>
      </c>
      <c r="L189" s="68"/>
      <c r="M189" s="28"/>
      <c r="N189" s="28"/>
      <c r="O189" s="28"/>
      <c r="P189" s="68"/>
      <c r="Q189" s="68"/>
      <c r="R189" s="28"/>
      <c r="S189" s="28"/>
      <c r="T189" s="28"/>
      <c r="U189" s="29">
        <f t="shared" si="118"/>
        <v>0</v>
      </c>
      <c r="V189" s="28"/>
      <c r="W189" s="28"/>
      <c r="X189" s="28"/>
      <c r="Y189" s="29">
        <f t="shared" si="119"/>
        <v>0</v>
      </c>
      <c r="Z189" s="28"/>
      <c r="AA189" s="28"/>
      <c r="AB189" s="28"/>
      <c r="AC189" s="29">
        <f t="shared" si="120"/>
        <v>0</v>
      </c>
      <c r="AD189" s="28"/>
      <c r="AE189" s="28"/>
      <c r="AF189" s="46">
        <v>2947079</v>
      </c>
      <c r="AG189" s="29">
        <f t="shared" si="121"/>
        <v>2947079</v>
      </c>
      <c r="AH189" s="29">
        <f t="shared" si="122"/>
        <v>2947079</v>
      </c>
      <c r="AI189" s="109">
        <f t="shared" si="123"/>
        <v>5.9171602504142551E-2</v>
      </c>
      <c r="AJ189" s="109">
        <f t="shared" si="124"/>
        <v>6.4383211430292875E-3</v>
      </c>
      <c r="AK189" s="11"/>
      <c r="AL189" s="11"/>
      <c r="AM189" s="11"/>
      <c r="AN189" s="11"/>
      <c r="AO189" s="11"/>
      <c r="AP189" s="11"/>
      <c r="AQ189" s="11"/>
      <c r="AR189" s="11"/>
    </row>
    <row r="190" spans="1:54" ht="24.75" customHeight="1" outlineLevel="1" x14ac:dyDescent="0.25">
      <c r="A190" s="22">
        <v>9</v>
      </c>
      <c r="B190" s="23"/>
      <c r="C190" s="57" t="s">
        <v>1133</v>
      </c>
      <c r="D190" s="49">
        <v>44918</v>
      </c>
      <c r="E190" s="68" t="s">
        <v>641</v>
      </c>
      <c r="F190" s="68" t="s">
        <v>1871</v>
      </c>
      <c r="G190" s="47" t="s">
        <v>1872</v>
      </c>
      <c r="H190" s="98"/>
      <c r="I190" s="98"/>
      <c r="J190" s="629"/>
      <c r="K190" s="46">
        <v>2357663</v>
      </c>
      <c r="L190" s="68"/>
      <c r="M190" s="28"/>
      <c r="N190" s="28"/>
      <c r="O190" s="28"/>
      <c r="P190" s="68"/>
      <c r="Q190" s="68"/>
      <c r="R190" s="28"/>
      <c r="S190" s="28"/>
      <c r="T190" s="28"/>
      <c r="U190" s="29">
        <f t="shared" si="118"/>
        <v>0</v>
      </c>
      <c r="V190" s="28"/>
      <c r="W190" s="28"/>
      <c r="X190" s="28"/>
      <c r="Y190" s="29">
        <f t="shared" si="119"/>
        <v>0</v>
      </c>
      <c r="Z190" s="28"/>
      <c r="AA190" s="28"/>
      <c r="AB190" s="28"/>
      <c r="AC190" s="29">
        <f t="shared" si="120"/>
        <v>0</v>
      </c>
      <c r="AD190" s="28"/>
      <c r="AE190" s="28"/>
      <c r="AF190" s="46">
        <v>2357663</v>
      </c>
      <c r="AG190" s="29">
        <f t="shared" si="121"/>
        <v>2357663</v>
      </c>
      <c r="AH190" s="29">
        <f t="shared" si="122"/>
        <v>2357663</v>
      </c>
      <c r="AI190" s="109">
        <f t="shared" si="123"/>
        <v>4.7337277987703839E-2</v>
      </c>
      <c r="AJ190" s="109">
        <f t="shared" si="124"/>
        <v>5.1506564774944476E-3</v>
      </c>
      <c r="AK190" s="11"/>
      <c r="AL190" s="11"/>
      <c r="AM190" s="11"/>
      <c r="AN190" s="11"/>
      <c r="AO190" s="11"/>
      <c r="AP190" s="11"/>
      <c r="AQ190" s="11"/>
      <c r="AR190" s="11"/>
    </row>
    <row r="191" spans="1:54" ht="24.75" customHeight="1" outlineLevel="1" x14ac:dyDescent="0.25">
      <c r="A191" s="22">
        <v>10</v>
      </c>
      <c r="B191" s="23"/>
      <c r="C191" s="57" t="s">
        <v>213</v>
      </c>
      <c r="D191" s="49">
        <v>44918</v>
      </c>
      <c r="E191" s="68" t="s">
        <v>637</v>
      </c>
      <c r="F191" s="68" t="s">
        <v>1871</v>
      </c>
      <c r="G191" s="47" t="s">
        <v>1872</v>
      </c>
      <c r="H191" s="99"/>
      <c r="I191" s="99"/>
      <c r="J191" s="629"/>
      <c r="K191" s="70">
        <v>2357663</v>
      </c>
      <c r="L191" s="68"/>
      <c r="M191" s="28"/>
      <c r="N191" s="28"/>
      <c r="O191" s="28"/>
      <c r="P191" s="71"/>
      <c r="Q191" s="71"/>
      <c r="R191" s="28"/>
      <c r="S191" s="28"/>
      <c r="T191" s="28"/>
      <c r="U191" s="29">
        <f t="shared" si="118"/>
        <v>0</v>
      </c>
      <c r="V191" s="28"/>
      <c r="W191" s="28"/>
      <c r="X191" s="28"/>
      <c r="Y191" s="29">
        <f t="shared" si="119"/>
        <v>0</v>
      </c>
      <c r="Z191" s="28"/>
      <c r="AA191" s="28"/>
      <c r="AB191" s="28"/>
      <c r="AC191" s="29">
        <f t="shared" si="120"/>
        <v>0</v>
      </c>
      <c r="AD191" s="28"/>
      <c r="AE191" s="28"/>
      <c r="AF191" s="70">
        <v>2357663</v>
      </c>
      <c r="AG191" s="29">
        <f t="shared" si="121"/>
        <v>2357663</v>
      </c>
      <c r="AH191" s="29">
        <f t="shared" si="122"/>
        <v>2357663</v>
      </c>
      <c r="AI191" s="109">
        <f t="shared" si="123"/>
        <v>4.7337277987703839E-2</v>
      </c>
      <c r="AJ191" s="109">
        <f t="shared" si="124"/>
        <v>5.1506564774944476E-3</v>
      </c>
      <c r="AK191" s="11"/>
      <c r="AL191" s="11"/>
      <c r="AM191" s="11"/>
      <c r="AN191" s="11"/>
      <c r="AO191" s="11"/>
      <c r="AP191" s="11"/>
      <c r="AQ191" s="11"/>
      <c r="AR191" s="11"/>
    </row>
    <row r="192" spans="1:54" ht="24.75" customHeight="1" outlineLevel="1" x14ac:dyDescent="0.25">
      <c r="A192" s="22">
        <v>11</v>
      </c>
      <c r="B192" s="23"/>
      <c r="C192" s="57" t="s">
        <v>850</v>
      </c>
      <c r="D192" s="49">
        <v>44917</v>
      </c>
      <c r="E192" s="68" t="s">
        <v>634</v>
      </c>
      <c r="F192" s="68" t="s">
        <v>1871</v>
      </c>
      <c r="G192" s="47" t="s">
        <v>1872</v>
      </c>
      <c r="H192" s="99"/>
      <c r="I192" s="99"/>
      <c r="J192" s="629"/>
      <c r="K192" s="70">
        <v>3536495</v>
      </c>
      <c r="L192" s="68"/>
      <c r="M192" s="28"/>
      <c r="N192" s="28"/>
      <c r="O192" s="28"/>
      <c r="P192" s="71"/>
      <c r="Q192" s="71"/>
      <c r="R192" s="28"/>
      <c r="S192" s="28"/>
      <c r="T192" s="28"/>
      <c r="U192" s="29">
        <f t="shared" si="118"/>
        <v>0</v>
      </c>
      <c r="V192" s="28"/>
      <c r="W192" s="28"/>
      <c r="X192" s="28"/>
      <c r="Y192" s="29">
        <f t="shared" si="119"/>
        <v>0</v>
      </c>
      <c r="Z192" s="28"/>
      <c r="AA192" s="28"/>
      <c r="AB192" s="28"/>
      <c r="AC192" s="29">
        <f t="shared" si="120"/>
        <v>0</v>
      </c>
      <c r="AD192" s="28"/>
      <c r="AE192" s="28"/>
      <c r="AF192" s="70">
        <v>3536495</v>
      </c>
      <c r="AG192" s="29">
        <f t="shared" si="121"/>
        <v>3536495</v>
      </c>
      <c r="AH192" s="29">
        <f t="shared" si="122"/>
        <v>3536495</v>
      </c>
      <c r="AI192" s="109">
        <f t="shared" si="123"/>
        <v>7.1005927020581269E-2</v>
      </c>
      <c r="AJ192" s="109">
        <f t="shared" si="124"/>
        <v>7.7259858085641283E-3</v>
      </c>
      <c r="AK192" s="11"/>
      <c r="AL192" s="11"/>
      <c r="AM192" s="11"/>
      <c r="AN192" s="11"/>
      <c r="AO192" s="11"/>
      <c r="AP192" s="11"/>
      <c r="AQ192" s="11"/>
      <c r="AR192" s="11"/>
    </row>
    <row r="193" spans="1:54" ht="24.75" customHeight="1" outlineLevel="1" x14ac:dyDescent="0.25">
      <c r="A193" s="22">
        <v>12</v>
      </c>
      <c r="B193" s="23"/>
      <c r="C193" s="57" t="s">
        <v>1333</v>
      </c>
      <c r="D193" s="49">
        <v>44918</v>
      </c>
      <c r="E193" s="68" t="s">
        <v>627</v>
      </c>
      <c r="F193" s="68" t="s">
        <v>1871</v>
      </c>
      <c r="G193" s="47" t="s">
        <v>1872</v>
      </c>
      <c r="H193" s="99"/>
      <c r="I193" s="99"/>
      <c r="J193" s="629"/>
      <c r="K193" s="70">
        <v>1473539</v>
      </c>
      <c r="L193" s="68"/>
      <c r="M193" s="28"/>
      <c r="N193" s="28"/>
      <c r="O193" s="28"/>
      <c r="P193" s="71"/>
      <c r="Q193" s="71"/>
      <c r="R193" s="28"/>
      <c r="S193" s="28"/>
      <c r="T193" s="28"/>
      <c r="U193" s="29">
        <f t="shared" si="118"/>
        <v>0</v>
      </c>
      <c r="V193" s="28"/>
      <c r="W193" s="28"/>
      <c r="X193" s="28"/>
      <c r="Y193" s="29">
        <f t="shared" si="119"/>
        <v>0</v>
      </c>
      <c r="Z193" s="28"/>
      <c r="AA193" s="28"/>
      <c r="AB193" s="28"/>
      <c r="AC193" s="29">
        <f t="shared" si="120"/>
        <v>0</v>
      </c>
      <c r="AD193" s="28"/>
      <c r="AE193" s="28"/>
      <c r="AF193" s="70">
        <v>1473539</v>
      </c>
      <c r="AG193" s="29">
        <f t="shared" si="121"/>
        <v>1473539</v>
      </c>
      <c r="AH193" s="29">
        <f t="shared" si="122"/>
        <v>1473539</v>
      </c>
      <c r="AI193" s="109">
        <f t="shared" si="123"/>
        <v>2.9585791213045769E-2</v>
      </c>
      <c r="AJ193" s="109">
        <f t="shared" si="124"/>
        <v>3.2191594791921877E-3</v>
      </c>
      <c r="AK193" s="11"/>
      <c r="AL193" s="11"/>
      <c r="AM193" s="11"/>
      <c r="AN193" s="11"/>
      <c r="AO193" s="11"/>
      <c r="AP193" s="11"/>
      <c r="AQ193" s="11"/>
      <c r="AR193" s="11"/>
    </row>
    <row r="194" spans="1:54" ht="24.75" customHeight="1" outlineLevel="1" x14ac:dyDescent="0.25">
      <c r="A194" s="22">
        <v>13</v>
      </c>
      <c r="B194" s="23"/>
      <c r="C194" s="57" t="s">
        <v>1335</v>
      </c>
      <c r="D194" s="49">
        <v>44918</v>
      </c>
      <c r="E194" s="68" t="s">
        <v>640</v>
      </c>
      <c r="F194" s="68" t="s">
        <v>1871</v>
      </c>
      <c r="G194" s="47" t="s">
        <v>1872</v>
      </c>
      <c r="H194" s="99"/>
      <c r="I194" s="99"/>
      <c r="J194" s="629"/>
      <c r="K194" s="70">
        <v>2062955</v>
      </c>
      <c r="L194" s="68"/>
      <c r="M194" s="28"/>
      <c r="N194" s="28"/>
      <c r="O194" s="28"/>
      <c r="P194" s="71"/>
      <c r="Q194" s="71"/>
      <c r="R194" s="28"/>
      <c r="S194" s="28"/>
      <c r="T194" s="28"/>
      <c r="U194" s="29">
        <f t="shared" si="118"/>
        <v>0</v>
      </c>
      <c r="V194" s="28"/>
      <c r="W194" s="28"/>
      <c r="X194" s="28"/>
      <c r="Y194" s="29">
        <f t="shared" si="119"/>
        <v>0</v>
      </c>
      <c r="Z194" s="28"/>
      <c r="AA194" s="28"/>
      <c r="AB194" s="28"/>
      <c r="AC194" s="29">
        <f t="shared" si="120"/>
        <v>0</v>
      </c>
      <c r="AD194" s="28"/>
      <c r="AE194" s="28"/>
      <c r="AF194" s="70">
        <v>2062955</v>
      </c>
      <c r="AG194" s="29">
        <f t="shared" si="121"/>
        <v>2062955</v>
      </c>
      <c r="AH194" s="29">
        <f t="shared" si="122"/>
        <v>2062955</v>
      </c>
      <c r="AI194" s="109">
        <f t="shared" si="123"/>
        <v>4.142011572948448E-2</v>
      </c>
      <c r="AJ194" s="109">
        <f t="shared" si="124"/>
        <v>4.5068241447270277E-3</v>
      </c>
      <c r="AK194" s="11"/>
      <c r="AL194" s="11"/>
      <c r="AM194" s="11"/>
      <c r="AN194" s="11"/>
      <c r="AO194" s="11"/>
      <c r="AP194" s="11"/>
      <c r="AQ194" s="11"/>
      <c r="AR194" s="11"/>
    </row>
    <row r="195" spans="1:54" ht="24.75" customHeight="1" outlineLevel="1" x14ac:dyDescent="0.25">
      <c r="A195" s="22">
        <v>14</v>
      </c>
      <c r="B195" s="23"/>
      <c r="C195" s="57" t="s">
        <v>605</v>
      </c>
      <c r="D195" s="49">
        <v>44918</v>
      </c>
      <c r="E195" s="68" t="s">
        <v>636</v>
      </c>
      <c r="F195" s="68" t="s">
        <v>1871</v>
      </c>
      <c r="G195" s="47" t="s">
        <v>1872</v>
      </c>
      <c r="H195" s="99"/>
      <c r="I195" s="99"/>
      <c r="J195" s="629"/>
      <c r="K195" s="70">
        <v>1768247</v>
      </c>
      <c r="L195" s="68"/>
      <c r="M195" s="28"/>
      <c r="N195" s="28"/>
      <c r="O195" s="28"/>
      <c r="P195" s="71"/>
      <c r="Q195" s="71"/>
      <c r="R195" s="28"/>
      <c r="S195" s="28"/>
      <c r="T195" s="28"/>
      <c r="U195" s="29">
        <f t="shared" si="118"/>
        <v>0</v>
      </c>
      <c r="V195" s="28"/>
      <c r="W195" s="28"/>
      <c r="X195" s="28"/>
      <c r="Y195" s="29">
        <f t="shared" si="119"/>
        <v>0</v>
      </c>
      <c r="Z195" s="28"/>
      <c r="AA195" s="28"/>
      <c r="AB195" s="28"/>
      <c r="AC195" s="29">
        <f t="shared" si="120"/>
        <v>0</v>
      </c>
      <c r="AD195" s="28"/>
      <c r="AE195" s="28"/>
      <c r="AF195" s="70">
        <v>1768247</v>
      </c>
      <c r="AG195" s="29">
        <f t="shared" si="121"/>
        <v>1768247</v>
      </c>
      <c r="AH195" s="29">
        <f t="shared" si="122"/>
        <v>1768247</v>
      </c>
      <c r="AI195" s="109">
        <f t="shared" si="123"/>
        <v>3.5502953471265128E-2</v>
      </c>
      <c r="AJ195" s="109">
        <f t="shared" si="124"/>
        <v>3.8629918119596077E-3</v>
      </c>
      <c r="AK195" s="11"/>
      <c r="AL195" s="11"/>
      <c r="AM195" s="11"/>
      <c r="AN195" s="11"/>
      <c r="AO195" s="11"/>
      <c r="AP195" s="11"/>
      <c r="AQ195" s="11"/>
      <c r="AR195" s="11"/>
    </row>
    <row r="196" spans="1:54" ht="24.75" customHeight="1" outlineLevel="1" x14ac:dyDescent="0.25">
      <c r="A196" s="22">
        <v>15</v>
      </c>
      <c r="B196" s="23"/>
      <c r="C196" s="57" t="s">
        <v>849</v>
      </c>
      <c r="D196" s="49">
        <v>44917</v>
      </c>
      <c r="E196" s="68" t="s">
        <v>632</v>
      </c>
      <c r="F196" s="68" t="s">
        <v>1871</v>
      </c>
      <c r="G196" s="47" t="s">
        <v>1872</v>
      </c>
      <c r="H196" s="99"/>
      <c r="I196" s="99"/>
      <c r="J196" s="629"/>
      <c r="K196" s="70">
        <v>2357663</v>
      </c>
      <c r="L196" s="68"/>
      <c r="M196" s="28"/>
      <c r="N196" s="28"/>
      <c r="O196" s="28"/>
      <c r="P196" s="71"/>
      <c r="Q196" s="71"/>
      <c r="R196" s="28"/>
      <c r="S196" s="28"/>
      <c r="T196" s="28"/>
      <c r="U196" s="29">
        <f t="shared" si="118"/>
        <v>0</v>
      </c>
      <c r="V196" s="28"/>
      <c r="W196" s="28"/>
      <c r="X196" s="28"/>
      <c r="Y196" s="29">
        <f t="shared" si="119"/>
        <v>0</v>
      </c>
      <c r="Z196" s="28"/>
      <c r="AA196" s="28"/>
      <c r="AB196" s="28"/>
      <c r="AC196" s="29">
        <f t="shared" si="120"/>
        <v>0</v>
      </c>
      <c r="AD196" s="28"/>
      <c r="AE196" s="28"/>
      <c r="AF196" s="70">
        <v>2357663</v>
      </c>
      <c r="AG196" s="29">
        <f t="shared" si="121"/>
        <v>2357663</v>
      </c>
      <c r="AH196" s="29">
        <f t="shared" si="122"/>
        <v>2357663</v>
      </c>
      <c r="AI196" s="109">
        <f t="shared" si="123"/>
        <v>4.7337277987703839E-2</v>
      </c>
      <c r="AJ196" s="109">
        <f t="shared" si="124"/>
        <v>5.1506564774944476E-3</v>
      </c>
      <c r="AK196" s="11"/>
      <c r="AL196" s="11"/>
      <c r="AM196" s="11"/>
      <c r="AN196" s="11"/>
      <c r="AO196" s="11"/>
      <c r="AP196" s="11"/>
      <c r="AQ196" s="11"/>
      <c r="AR196" s="11"/>
    </row>
    <row r="197" spans="1:54" ht="24.75" customHeight="1" outlineLevel="1" x14ac:dyDescent="0.25">
      <c r="A197" s="22">
        <v>16</v>
      </c>
      <c r="B197" s="23"/>
      <c r="C197" s="57" t="s">
        <v>845</v>
      </c>
      <c r="D197" s="49">
        <v>44917</v>
      </c>
      <c r="E197" s="68" t="s">
        <v>642</v>
      </c>
      <c r="F197" s="68" t="s">
        <v>1871</v>
      </c>
      <c r="G197" s="47" t="s">
        <v>1872</v>
      </c>
      <c r="H197" s="99"/>
      <c r="I197" s="99"/>
      <c r="J197" s="629"/>
      <c r="K197" s="70">
        <v>4715326</v>
      </c>
      <c r="L197" s="68"/>
      <c r="M197" s="28"/>
      <c r="N197" s="28"/>
      <c r="O197" s="28"/>
      <c r="P197" s="71"/>
      <c r="Q197" s="71"/>
      <c r="R197" s="28"/>
      <c r="S197" s="28"/>
      <c r="T197" s="28"/>
      <c r="U197" s="29">
        <f t="shared" si="118"/>
        <v>0</v>
      </c>
      <c r="V197" s="28"/>
      <c r="W197" s="28"/>
      <c r="X197" s="28"/>
      <c r="Y197" s="29">
        <f t="shared" si="119"/>
        <v>0</v>
      </c>
      <c r="Z197" s="28"/>
      <c r="AA197" s="28"/>
      <c r="AB197" s="28"/>
      <c r="AC197" s="29">
        <f t="shared" si="120"/>
        <v>0</v>
      </c>
      <c r="AD197" s="28"/>
      <c r="AE197" s="28"/>
      <c r="AF197" s="70">
        <v>4715326</v>
      </c>
      <c r="AG197" s="29">
        <f t="shared" si="121"/>
        <v>4715326</v>
      </c>
      <c r="AH197" s="29">
        <f t="shared" si="122"/>
        <v>4715326</v>
      </c>
      <c r="AI197" s="109">
        <f t="shared" si="123"/>
        <v>9.4674555975407679E-2</v>
      </c>
      <c r="AJ197" s="109">
        <f t="shared" si="124"/>
        <v>1.0301312954988895E-2</v>
      </c>
      <c r="AK197" s="11"/>
      <c r="AL197" s="11"/>
      <c r="AM197" s="11"/>
      <c r="AN197" s="11"/>
      <c r="AO197" s="11"/>
      <c r="AP197" s="11"/>
      <c r="AQ197" s="11"/>
      <c r="AR197" s="11"/>
    </row>
    <row r="198" spans="1:54" ht="24.75" customHeight="1" outlineLevel="1" x14ac:dyDescent="0.25">
      <c r="A198" s="22">
        <v>17</v>
      </c>
      <c r="B198" s="23"/>
      <c r="C198" s="57" t="s">
        <v>823</v>
      </c>
      <c r="D198" s="49">
        <v>44917</v>
      </c>
      <c r="E198" s="68" t="s">
        <v>623</v>
      </c>
      <c r="F198" s="68" t="s">
        <v>1871</v>
      </c>
      <c r="G198" s="47" t="s">
        <v>1872</v>
      </c>
      <c r="H198" s="99"/>
      <c r="I198" s="99"/>
      <c r="J198" s="629"/>
      <c r="K198" s="70">
        <v>2357663</v>
      </c>
      <c r="L198" s="68"/>
      <c r="M198" s="28"/>
      <c r="N198" s="28"/>
      <c r="O198" s="28"/>
      <c r="P198" s="71"/>
      <c r="Q198" s="71"/>
      <c r="R198" s="28"/>
      <c r="S198" s="28"/>
      <c r="T198" s="28"/>
      <c r="U198" s="29">
        <f t="shared" si="118"/>
        <v>0</v>
      </c>
      <c r="V198" s="28"/>
      <c r="W198" s="28"/>
      <c r="X198" s="28"/>
      <c r="Y198" s="29">
        <f t="shared" si="119"/>
        <v>0</v>
      </c>
      <c r="Z198" s="28"/>
      <c r="AA198" s="28"/>
      <c r="AB198" s="28"/>
      <c r="AC198" s="29">
        <f t="shared" si="120"/>
        <v>0</v>
      </c>
      <c r="AD198" s="28"/>
      <c r="AE198" s="28"/>
      <c r="AF198" s="70">
        <v>2357663</v>
      </c>
      <c r="AG198" s="29">
        <f t="shared" si="121"/>
        <v>2357663</v>
      </c>
      <c r="AH198" s="29">
        <f t="shared" si="122"/>
        <v>2357663</v>
      </c>
      <c r="AI198" s="109">
        <f t="shared" si="123"/>
        <v>4.7337277987703839E-2</v>
      </c>
      <c r="AJ198" s="109">
        <f t="shared" si="124"/>
        <v>5.1506564774944476E-3</v>
      </c>
    </row>
    <row r="199" spans="1:54" ht="24.75" customHeight="1" outlineLevel="1" x14ac:dyDescent="0.25">
      <c r="A199" s="22">
        <v>18</v>
      </c>
      <c r="B199" s="23"/>
      <c r="C199" s="57" t="s">
        <v>269</v>
      </c>
      <c r="D199" s="49">
        <v>44918</v>
      </c>
      <c r="E199" s="68" t="s">
        <v>1201</v>
      </c>
      <c r="F199" s="68" t="s">
        <v>1871</v>
      </c>
      <c r="G199" s="47" t="s">
        <v>1872</v>
      </c>
      <c r="H199" s="99"/>
      <c r="I199" s="99"/>
      <c r="J199" s="629"/>
      <c r="K199" s="70">
        <v>4715326</v>
      </c>
      <c r="L199" s="68"/>
      <c r="M199" s="28"/>
      <c r="N199" s="28"/>
      <c r="O199" s="28"/>
      <c r="P199" s="71"/>
      <c r="Q199" s="71"/>
      <c r="R199" s="28"/>
      <c r="S199" s="28"/>
      <c r="T199" s="28"/>
      <c r="U199" s="29">
        <f t="shared" si="118"/>
        <v>0</v>
      </c>
      <c r="V199" s="28"/>
      <c r="W199" s="28"/>
      <c r="X199" s="28"/>
      <c r="Y199" s="29">
        <f t="shared" si="119"/>
        <v>0</v>
      </c>
      <c r="Z199" s="28"/>
      <c r="AA199" s="28"/>
      <c r="AB199" s="28"/>
      <c r="AC199" s="29">
        <f t="shared" si="120"/>
        <v>0</v>
      </c>
      <c r="AD199" s="28"/>
      <c r="AE199" s="28"/>
      <c r="AF199" s="70">
        <v>4715326</v>
      </c>
      <c r="AG199" s="29">
        <f t="shared" si="121"/>
        <v>4715326</v>
      </c>
      <c r="AH199" s="29">
        <f t="shared" si="122"/>
        <v>4715326</v>
      </c>
      <c r="AI199" s="109">
        <f t="shared" si="123"/>
        <v>9.4674555975407679E-2</v>
      </c>
      <c r="AJ199" s="109">
        <f t="shared" si="124"/>
        <v>1.0301312954988895E-2</v>
      </c>
      <c r="AK199" s="11"/>
      <c r="AL199" s="11"/>
      <c r="AM199" s="11"/>
      <c r="AN199" s="11"/>
      <c r="AO199" s="11"/>
      <c r="AP199" s="11"/>
      <c r="AQ199" s="11"/>
      <c r="AR199" s="11"/>
    </row>
    <row r="200" spans="1:54" ht="24.75" customHeight="1" outlineLevel="1" x14ac:dyDescent="0.25">
      <c r="A200" s="22">
        <v>19</v>
      </c>
      <c r="B200" s="23"/>
      <c r="C200" s="57" t="s">
        <v>1331</v>
      </c>
      <c r="D200" s="49">
        <v>44918</v>
      </c>
      <c r="E200" s="68" t="s">
        <v>625</v>
      </c>
      <c r="F200" s="68" t="s">
        <v>1871</v>
      </c>
      <c r="G200" s="47" t="s">
        <v>1872</v>
      </c>
      <c r="H200" s="99"/>
      <c r="I200" s="99"/>
      <c r="J200" s="664"/>
      <c r="K200" s="70">
        <v>2062955</v>
      </c>
      <c r="L200" s="68"/>
      <c r="M200" s="28"/>
      <c r="N200" s="28"/>
      <c r="O200" s="28"/>
      <c r="P200" s="71"/>
      <c r="Q200" s="71"/>
      <c r="R200" s="28"/>
      <c r="S200" s="28"/>
      <c r="T200" s="28"/>
      <c r="U200" s="29">
        <f t="shared" si="118"/>
        <v>0</v>
      </c>
      <c r="V200" s="28"/>
      <c r="W200" s="28"/>
      <c r="X200" s="28"/>
      <c r="Y200" s="29">
        <f t="shared" si="119"/>
        <v>0</v>
      </c>
      <c r="Z200" s="28"/>
      <c r="AA200" s="28"/>
      <c r="AB200" s="28"/>
      <c r="AC200" s="29">
        <f t="shared" si="120"/>
        <v>0</v>
      </c>
      <c r="AD200" s="28"/>
      <c r="AE200" s="28"/>
      <c r="AF200" s="70">
        <v>2062955</v>
      </c>
      <c r="AG200" s="29">
        <f t="shared" si="121"/>
        <v>2062955</v>
      </c>
      <c r="AH200" s="29">
        <f t="shared" si="122"/>
        <v>2062955</v>
      </c>
      <c r="AI200" s="109">
        <f t="shared" si="123"/>
        <v>4.142011572948448E-2</v>
      </c>
      <c r="AJ200" s="109">
        <f t="shared" si="124"/>
        <v>4.5068241447270277E-3</v>
      </c>
      <c r="AK200" s="11"/>
      <c r="AL200" s="11"/>
      <c r="AM200" s="11"/>
      <c r="AN200" s="11"/>
      <c r="AO200" s="11"/>
      <c r="AP200" s="11"/>
      <c r="AQ200" s="11"/>
      <c r="AR200" s="11"/>
    </row>
    <row r="201" spans="1:54" s="233" customFormat="1" ht="12.75" customHeight="1" x14ac:dyDescent="0.25">
      <c r="A201" s="574" t="s">
        <v>1203</v>
      </c>
      <c r="B201" s="575"/>
      <c r="C201" s="575"/>
      <c r="D201" s="575"/>
      <c r="E201" s="575"/>
      <c r="F201" s="575"/>
      <c r="G201" s="575"/>
      <c r="H201" s="575"/>
      <c r="I201" s="576"/>
      <c r="J201" s="222">
        <f>+J181</f>
        <v>49805631</v>
      </c>
      <c r="K201" s="222">
        <f>SUM(K182:K200)</f>
        <v>49805631</v>
      </c>
      <c r="L201" s="528"/>
      <c r="M201" s="222">
        <f>SUM(M182:M200)</f>
        <v>0</v>
      </c>
      <c r="N201" s="222">
        <f>SUM(N182:N200)</f>
        <v>0</v>
      </c>
      <c r="O201" s="222">
        <f>SUM(O182:O200)</f>
        <v>0</v>
      </c>
      <c r="P201" s="223"/>
      <c r="Q201" s="538"/>
      <c r="R201" s="222">
        <f t="shared" ref="R201:AH201" si="125">SUM(R182:R200)</f>
        <v>0</v>
      </c>
      <c r="S201" s="222">
        <f t="shared" si="125"/>
        <v>0</v>
      </c>
      <c r="T201" s="222">
        <f t="shared" si="125"/>
        <v>0</v>
      </c>
      <c r="U201" s="222">
        <f t="shared" si="125"/>
        <v>0</v>
      </c>
      <c r="V201" s="222">
        <f t="shared" si="125"/>
        <v>0</v>
      </c>
      <c r="W201" s="222">
        <f t="shared" si="125"/>
        <v>0</v>
      </c>
      <c r="X201" s="222">
        <f t="shared" si="125"/>
        <v>0</v>
      </c>
      <c r="Y201" s="222">
        <f t="shared" si="125"/>
        <v>0</v>
      </c>
      <c r="Z201" s="222">
        <f t="shared" si="125"/>
        <v>0</v>
      </c>
      <c r="AA201" s="222">
        <f t="shared" si="125"/>
        <v>0</v>
      </c>
      <c r="AB201" s="222">
        <f t="shared" si="125"/>
        <v>0</v>
      </c>
      <c r="AC201" s="222">
        <f t="shared" si="125"/>
        <v>0</v>
      </c>
      <c r="AD201" s="222">
        <f t="shared" si="125"/>
        <v>0</v>
      </c>
      <c r="AE201" s="222">
        <f t="shared" si="125"/>
        <v>0</v>
      </c>
      <c r="AF201" s="222">
        <f t="shared" si="125"/>
        <v>49805631</v>
      </c>
      <c r="AG201" s="222">
        <f t="shared" si="125"/>
        <v>49805631</v>
      </c>
      <c r="AH201" s="222">
        <f t="shared" si="125"/>
        <v>49805631</v>
      </c>
      <c r="AI201" s="230">
        <f>IF(ISERROR(AH201/J201),0,AH201/J201)</f>
        <v>1</v>
      </c>
      <c r="AJ201" s="230">
        <f>IF(ISERROR(AH201/$AH$211),0,AH201/$AH$211)</f>
        <v>0.10880761836015082</v>
      </c>
      <c r="AK201" s="11"/>
      <c r="AL201" s="11"/>
      <c r="AM201" s="11"/>
      <c r="AN201" s="11"/>
      <c r="AO201" s="11"/>
      <c r="AP201" s="11"/>
      <c r="AQ201" s="11"/>
      <c r="AR201" s="11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</row>
    <row r="202" spans="1:54" ht="12.75" customHeight="1" x14ac:dyDescent="0.25">
      <c r="A202" s="696" t="s">
        <v>74</v>
      </c>
      <c r="B202" s="671"/>
      <c r="C202" s="671"/>
      <c r="D202" s="671"/>
      <c r="E202" s="672"/>
      <c r="F202" s="150"/>
      <c r="G202" s="151"/>
      <c r="H202" s="269"/>
      <c r="I202" s="269"/>
      <c r="J202" s="701">
        <v>14145980</v>
      </c>
      <c r="K202" s="83"/>
      <c r="L202" s="153"/>
      <c r="M202" s="263"/>
      <c r="N202" s="263"/>
      <c r="O202" s="263"/>
      <c r="P202" s="151"/>
      <c r="Q202" s="264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83"/>
      <c r="AF202" s="83"/>
      <c r="AG202" s="83"/>
      <c r="AH202" s="7"/>
      <c r="AI202" s="108"/>
      <c r="AJ202" s="108"/>
    </row>
    <row r="203" spans="1:54" ht="24.75" customHeight="1" outlineLevel="1" x14ac:dyDescent="0.25">
      <c r="A203" s="390">
        <v>1</v>
      </c>
      <c r="B203" s="390"/>
      <c r="C203" s="505" t="s">
        <v>1943</v>
      </c>
      <c r="D203" s="49">
        <v>44584</v>
      </c>
      <c r="E203" s="501" t="s">
        <v>660</v>
      </c>
      <c r="F203" s="68" t="s">
        <v>1871</v>
      </c>
      <c r="G203" s="47" t="s">
        <v>1872</v>
      </c>
      <c r="H203" s="508"/>
      <c r="I203" s="508"/>
      <c r="J203" s="674"/>
      <c r="K203" s="503">
        <v>3536495</v>
      </c>
      <c r="L203" s="501"/>
      <c r="M203" s="261"/>
      <c r="N203" s="261"/>
      <c r="O203" s="261"/>
      <c r="P203" s="501"/>
      <c r="Q203" s="501"/>
      <c r="R203" s="95"/>
      <c r="S203" s="28"/>
      <c r="T203" s="28"/>
      <c r="U203" s="29">
        <f>SUM(R203:T203)</f>
        <v>0</v>
      </c>
      <c r="V203" s="28"/>
      <c r="W203" s="28"/>
      <c r="X203" s="28"/>
      <c r="Y203" s="29">
        <f>SUM(V203:X203)</f>
        <v>0</v>
      </c>
      <c r="Z203" s="28"/>
      <c r="AA203" s="28"/>
      <c r="AB203" s="28"/>
      <c r="AC203" s="29">
        <f>SUM(Z203:AB203)</f>
        <v>0</v>
      </c>
      <c r="AD203" s="288"/>
      <c r="AE203" s="261"/>
      <c r="AF203" s="503">
        <v>3536495</v>
      </c>
      <c r="AG203" s="340">
        <f>SUM(AD203:AF203)</f>
        <v>3536495</v>
      </c>
      <c r="AH203" s="149">
        <f t="shared" ref="AH203" si="126">SUM(U203,Y203,AC203,AG203)</f>
        <v>3536495</v>
      </c>
      <c r="AI203" s="109">
        <f>IF(ISERROR(AH203/$J$202),0,AH203/$J$202)</f>
        <v>0.25</v>
      </c>
      <c r="AJ203" s="109">
        <f>IF(ISERROR(AH203/$AH$211),"-",AH203/$AH$211)</f>
        <v>7.7259858085641283E-3</v>
      </c>
      <c r="AK203" s="11"/>
      <c r="AL203" s="11"/>
      <c r="AM203" s="11"/>
      <c r="AN203" s="11"/>
      <c r="AO203" s="11"/>
      <c r="AP203" s="11"/>
      <c r="AQ203" s="11"/>
      <c r="AR203" s="11"/>
    </row>
    <row r="204" spans="1:54" ht="24.75" customHeight="1" outlineLevel="1" x14ac:dyDescent="0.25">
      <c r="A204" s="390">
        <v>2</v>
      </c>
      <c r="B204" s="390"/>
      <c r="C204" s="520" t="s">
        <v>1944</v>
      </c>
      <c r="D204" s="49">
        <v>44921</v>
      </c>
      <c r="E204" s="501" t="s">
        <v>698</v>
      </c>
      <c r="F204" s="68" t="s">
        <v>1871</v>
      </c>
      <c r="G204" s="47" t="s">
        <v>1872</v>
      </c>
      <c r="H204" s="508"/>
      <c r="I204" s="508"/>
      <c r="J204" s="674"/>
      <c r="K204" s="503">
        <v>3536495</v>
      </c>
      <c r="L204" s="501"/>
      <c r="M204" s="261"/>
      <c r="N204" s="261"/>
      <c r="O204" s="261"/>
      <c r="P204" s="501"/>
      <c r="Q204" s="501"/>
      <c r="R204" s="95"/>
      <c r="S204" s="28"/>
      <c r="T204" s="28"/>
      <c r="U204" s="29">
        <f t="shared" ref="U204:U206" si="127">SUM(R204:T204)</f>
        <v>0</v>
      </c>
      <c r="V204" s="28"/>
      <c r="W204" s="28"/>
      <c r="X204" s="28"/>
      <c r="Y204" s="29">
        <f t="shared" ref="Y204:Y206" si="128">SUM(V204:X204)</f>
        <v>0</v>
      </c>
      <c r="Z204" s="28"/>
      <c r="AA204" s="28"/>
      <c r="AB204" s="28"/>
      <c r="AC204" s="29">
        <f t="shared" ref="AC204:AC206" si="129">SUM(Z204:AB204)</f>
        <v>0</v>
      </c>
      <c r="AD204" s="288"/>
      <c r="AE204" s="261"/>
      <c r="AF204" s="503">
        <v>3536495</v>
      </c>
      <c r="AG204" s="340">
        <f t="shared" ref="AG204:AG206" si="130">SUM(AD204:AF204)</f>
        <v>3536495</v>
      </c>
      <c r="AH204" s="149">
        <f t="shared" ref="AH204:AH206" si="131">SUM(U204,Y204,AC204,AG204)</f>
        <v>3536495</v>
      </c>
      <c r="AI204" s="109">
        <f t="shared" ref="AI204:AI206" si="132">IF(ISERROR(AH204/$J$202),0,AH204/$J$202)</f>
        <v>0.25</v>
      </c>
      <c r="AJ204" s="109">
        <f t="shared" ref="AJ204:AJ206" si="133">IF(ISERROR(AH204/$AH$211),"-",AH204/$AH$211)</f>
        <v>7.7259858085641283E-3</v>
      </c>
      <c r="AK204" s="11"/>
      <c r="AL204" s="11"/>
      <c r="AM204" s="11"/>
      <c r="AN204" s="11"/>
      <c r="AO204" s="11"/>
      <c r="AP204" s="11"/>
      <c r="AQ204" s="11"/>
      <c r="AR204" s="11"/>
    </row>
    <row r="205" spans="1:54" ht="24.75" customHeight="1" outlineLevel="1" x14ac:dyDescent="0.25">
      <c r="A205" s="390">
        <v>3</v>
      </c>
      <c r="B205" s="390"/>
      <c r="C205" s="505" t="s">
        <v>1945</v>
      </c>
      <c r="D205" s="49">
        <v>44918</v>
      </c>
      <c r="E205" s="501" t="s">
        <v>730</v>
      </c>
      <c r="F205" s="68" t="s">
        <v>1871</v>
      </c>
      <c r="G205" s="47" t="s">
        <v>1872</v>
      </c>
      <c r="H205" s="508"/>
      <c r="I205" s="508"/>
      <c r="J205" s="674"/>
      <c r="K205" s="503">
        <v>3536495</v>
      </c>
      <c r="L205" s="501"/>
      <c r="M205" s="261"/>
      <c r="N205" s="261"/>
      <c r="O205" s="261"/>
      <c r="P205" s="501"/>
      <c r="Q205" s="501"/>
      <c r="R205" s="95"/>
      <c r="S205" s="28"/>
      <c r="T205" s="28"/>
      <c r="U205" s="29">
        <f t="shared" si="127"/>
        <v>0</v>
      </c>
      <c r="V205" s="28"/>
      <c r="W205" s="28"/>
      <c r="X205" s="28"/>
      <c r="Y205" s="29">
        <f t="shared" si="128"/>
        <v>0</v>
      </c>
      <c r="Z205" s="28"/>
      <c r="AA205" s="28"/>
      <c r="AB205" s="28"/>
      <c r="AC205" s="29">
        <f t="shared" si="129"/>
        <v>0</v>
      </c>
      <c r="AD205" s="288"/>
      <c r="AE205" s="261"/>
      <c r="AF205" s="503">
        <v>3536495</v>
      </c>
      <c r="AG205" s="340">
        <f t="shared" si="130"/>
        <v>3536495</v>
      </c>
      <c r="AH205" s="149">
        <f t="shared" si="131"/>
        <v>3536495</v>
      </c>
      <c r="AI205" s="109">
        <f t="shared" si="132"/>
        <v>0.25</v>
      </c>
      <c r="AJ205" s="109">
        <f t="shared" si="133"/>
        <v>7.7259858085641283E-3</v>
      </c>
      <c r="AK205" s="11"/>
      <c r="AL205" s="11"/>
      <c r="AM205" s="11"/>
      <c r="AN205" s="11"/>
      <c r="AO205" s="11"/>
      <c r="AP205" s="11"/>
      <c r="AQ205" s="11"/>
      <c r="AR205" s="11"/>
    </row>
    <row r="206" spans="1:54" ht="24.75" customHeight="1" outlineLevel="1" x14ac:dyDescent="0.25">
      <c r="A206" s="390">
        <v>4</v>
      </c>
      <c r="B206" s="390"/>
      <c r="C206" s="505" t="s">
        <v>1946</v>
      </c>
      <c r="D206" s="49">
        <v>44918</v>
      </c>
      <c r="E206" s="501" t="s">
        <v>655</v>
      </c>
      <c r="F206" s="68" t="s">
        <v>1871</v>
      </c>
      <c r="G206" s="47" t="s">
        <v>1872</v>
      </c>
      <c r="H206" s="508"/>
      <c r="I206" s="508"/>
      <c r="J206" s="702"/>
      <c r="K206" s="503">
        <v>3536495</v>
      </c>
      <c r="L206" s="501"/>
      <c r="M206" s="261"/>
      <c r="N206" s="261"/>
      <c r="O206" s="261"/>
      <c r="P206" s="501"/>
      <c r="Q206" s="501"/>
      <c r="R206" s="95"/>
      <c r="S206" s="28"/>
      <c r="T206" s="28"/>
      <c r="U206" s="29">
        <f t="shared" si="127"/>
        <v>0</v>
      </c>
      <c r="V206" s="28"/>
      <c r="W206" s="28"/>
      <c r="X206" s="28"/>
      <c r="Y206" s="29">
        <f t="shared" si="128"/>
        <v>0</v>
      </c>
      <c r="Z206" s="28"/>
      <c r="AA206" s="28"/>
      <c r="AB206" s="28"/>
      <c r="AC206" s="29">
        <f t="shared" si="129"/>
        <v>0</v>
      </c>
      <c r="AD206" s="288"/>
      <c r="AE206" s="261"/>
      <c r="AF206" s="503">
        <v>3536495</v>
      </c>
      <c r="AG206" s="340">
        <f t="shared" si="130"/>
        <v>3536495</v>
      </c>
      <c r="AH206" s="149">
        <f t="shared" si="131"/>
        <v>3536495</v>
      </c>
      <c r="AI206" s="109">
        <f t="shared" si="132"/>
        <v>0.25</v>
      </c>
      <c r="AJ206" s="109">
        <f t="shared" si="133"/>
        <v>7.7259858085641283E-3</v>
      </c>
      <c r="AK206" s="11"/>
      <c r="AL206" s="11"/>
      <c r="AM206" s="11"/>
      <c r="AN206" s="11"/>
      <c r="AO206" s="11"/>
      <c r="AP206" s="11"/>
      <c r="AQ206" s="11"/>
      <c r="AR206" s="11"/>
    </row>
    <row r="207" spans="1:54" s="233" customFormat="1" ht="12.75" customHeight="1" x14ac:dyDescent="0.25">
      <c r="A207" s="669" t="s">
        <v>75</v>
      </c>
      <c r="B207" s="579"/>
      <c r="C207" s="579"/>
      <c r="D207" s="579"/>
      <c r="E207" s="579"/>
      <c r="F207" s="579"/>
      <c r="G207" s="579"/>
      <c r="H207" s="579"/>
      <c r="I207" s="670"/>
      <c r="J207" s="231">
        <f>+J202</f>
        <v>14145980</v>
      </c>
      <c r="K207" s="231">
        <f>SUM(K203:K206)</f>
        <v>14145980</v>
      </c>
      <c r="L207" s="530"/>
      <c r="M207" s="231">
        <f>SUM(M203:M203)</f>
        <v>0</v>
      </c>
      <c r="N207" s="231">
        <f>SUM(N203:N203)</f>
        <v>0</v>
      </c>
      <c r="O207" s="231">
        <f>SUM(O203:O203)</f>
        <v>0</v>
      </c>
      <c r="P207" s="249"/>
      <c r="Q207" s="539"/>
      <c r="R207" s="222">
        <f t="shared" ref="R207:AE207" si="134">SUM(R203:R203)</f>
        <v>0</v>
      </c>
      <c r="S207" s="222">
        <f t="shared" si="134"/>
        <v>0</v>
      </c>
      <c r="T207" s="222">
        <f t="shared" si="134"/>
        <v>0</v>
      </c>
      <c r="U207" s="222">
        <f t="shared" si="134"/>
        <v>0</v>
      </c>
      <c r="V207" s="222">
        <f t="shared" si="134"/>
        <v>0</v>
      </c>
      <c r="W207" s="222">
        <f t="shared" si="134"/>
        <v>0</v>
      </c>
      <c r="X207" s="222">
        <f t="shared" si="134"/>
        <v>0</v>
      </c>
      <c r="Y207" s="222">
        <f t="shared" si="134"/>
        <v>0</v>
      </c>
      <c r="Z207" s="222">
        <f t="shared" si="134"/>
        <v>0</v>
      </c>
      <c r="AA207" s="222">
        <f t="shared" si="134"/>
        <v>0</v>
      </c>
      <c r="AB207" s="222">
        <f t="shared" si="134"/>
        <v>0</v>
      </c>
      <c r="AC207" s="222">
        <f t="shared" si="134"/>
        <v>0</v>
      </c>
      <c r="AD207" s="222">
        <f t="shared" si="134"/>
        <v>0</v>
      </c>
      <c r="AE207" s="222">
        <f t="shared" si="134"/>
        <v>0</v>
      </c>
      <c r="AF207" s="222">
        <f>SUM(AF203:AF206)</f>
        <v>14145980</v>
      </c>
      <c r="AG207" s="222">
        <f>SUM(AG203:AG206)</f>
        <v>14145980</v>
      </c>
      <c r="AH207" s="222">
        <f>SUM(AH203:AH206)</f>
        <v>14145980</v>
      </c>
      <c r="AI207" s="230">
        <f>IF(ISERROR(AH207/J207),0,AH207/J207)</f>
        <v>1</v>
      </c>
      <c r="AJ207" s="230">
        <f>IF(ISERROR(AH207/$AH$211),0,AH207/$AH$211)</f>
        <v>3.0903943234256513E-2</v>
      </c>
      <c r="AK207" s="11"/>
      <c r="AL207" s="11"/>
      <c r="AM207" s="11"/>
      <c r="AN207" s="11"/>
      <c r="AO207" s="11"/>
      <c r="AP207" s="11"/>
      <c r="AQ207" s="11"/>
      <c r="AR207" s="11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</row>
    <row r="208" spans="1:54" ht="12.75" customHeight="1" x14ac:dyDescent="0.25">
      <c r="A208" s="620" t="s">
        <v>76</v>
      </c>
      <c r="B208" s="621"/>
      <c r="C208" s="621"/>
      <c r="D208" s="621"/>
      <c r="E208" s="622"/>
      <c r="F208" s="16"/>
      <c r="G208" s="5"/>
      <c r="H208" s="17"/>
      <c r="I208" s="17"/>
      <c r="J208" s="593">
        <v>0</v>
      </c>
      <c r="K208" s="7"/>
      <c r="L208" s="18"/>
      <c r="M208" s="19"/>
      <c r="N208" s="19"/>
      <c r="O208" s="19"/>
      <c r="P208" s="5"/>
      <c r="Q208" s="20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108"/>
      <c r="AJ208" s="108"/>
    </row>
    <row r="209" spans="1:54" ht="35.1" customHeight="1" outlineLevel="1" x14ac:dyDescent="0.25">
      <c r="A209" s="22">
        <v>1</v>
      </c>
      <c r="B209" s="23"/>
      <c r="C209" s="97"/>
      <c r="D209" s="99"/>
      <c r="E209" s="71"/>
      <c r="F209" s="68"/>
      <c r="G209" s="68"/>
      <c r="H209" s="98"/>
      <c r="I209" s="98"/>
      <c r="J209" s="613"/>
      <c r="K209" s="46"/>
      <c r="L209" s="70"/>
      <c r="M209" s="28"/>
      <c r="N209" s="28"/>
      <c r="O209" s="28"/>
      <c r="P209" s="71"/>
      <c r="Q209" s="71"/>
      <c r="R209" s="28"/>
      <c r="S209" s="28"/>
      <c r="T209" s="28"/>
      <c r="U209" s="29">
        <f>SUM(R209:T209)</f>
        <v>0</v>
      </c>
      <c r="V209" s="28"/>
      <c r="W209" s="28"/>
      <c r="X209" s="28"/>
      <c r="Y209" s="29">
        <f>SUM(V209:X209)</f>
        <v>0</v>
      </c>
      <c r="Z209" s="28"/>
      <c r="AA209" s="28"/>
      <c r="AB209" s="28"/>
      <c r="AC209" s="29">
        <f>SUM(Z209:AB209)</f>
        <v>0</v>
      </c>
      <c r="AD209" s="28"/>
      <c r="AE209" s="28"/>
      <c r="AF209" s="28"/>
      <c r="AG209" s="29">
        <f>SUM(AD209:AF209)</f>
        <v>0</v>
      </c>
      <c r="AH209" s="29">
        <f t="shared" ref="AH209" si="135">SUM(U209,Y209,AC209,AG209)</f>
        <v>0</v>
      </c>
      <c r="AI209" s="109">
        <f t="shared" ref="AI209" si="136">IF(ISERROR(AH209/J209),0,AH209/J209)</f>
        <v>0</v>
      </c>
      <c r="AJ209" s="109">
        <f>IF(ISERROR(AH209/$AH$211),"-",AH209/$AH$211)</f>
        <v>0</v>
      </c>
      <c r="AK209" s="11"/>
      <c r="AL209" s="11"/>
      <c r="AM209" s="11"/>
      <c r="AN209" s="11"/>
      <c r="AO209" s="11"/>
      <c r="AP209" s="11"/>
      <c r="AQ209" s="11"/>
      <c r="AR209" s="11"/>
    </row>
    <row r="210" spans="1:54" s="233" customFormat="1" x14ac:dyDescent="0.25">
      <c r="A210" s="574" t="s">
        <v>82</v>
      </c>
      <c r="B210" s="575"/>
      <c r="C210" s="575"/>
      <c r="D210" s="575"/>
      <c r="E210" s="575"/>
      <c r="F210" s="575"/>
      <c r="G210" s="575"/>
      <c r="H210" s="575"/>
      <c r="I210" s="576"/>
      <c r="J210" s="222">
        <f>J208</f>
        <v>0</v>
      </c>
      <c r="K210" s="222">
        <f>SUM(K209:K209)</f>
        <v>0</v>
      </c>
      <c r="L210" s="528"/>
      <c r="M210" s="222">
        <f>SUM(M209:M209)</f>
        <v>0</v>
      </c>
      <c r="N210" s="222">
        <f>SUM(N209:N209)</f>
        <v>0</v>
      </c>
      <c r="O210" s="222">
        <f>SUM(O209:O209)</f>
        <v>0</v>
      </c>
      <c r="P210" s="223"/>
      <c r="Q210" s="538"/>
      <c r="R210" s="222">
        <f t="shared" ref="R210:AH210" si="137">SUM(R209:R209)</f>
        <v>0</v>
      </c>
      <c r="S210" s="222">
        <f t="shared" si="137"/>
        <v>0</v>
      </c>
      <c r="T210" s="222">
        <f t="shared" si="137"/>
        <v>0</v>
      </c>
      <c r="U210" s="222">
        <f t="shared" si="137"/>
        <v>0</v>
      </c>
      <c r="V210" s="222">
        <f t="shared" si="137"/>
        <v>0</v>
      </c>
      <c r="W210" s="222">
        <f t="shared" si="137"/>
        <v>0</v>
      </c>
      <c r="X210" s="222">
        <f t="shared" si="137"/>
        <v>0</v>
      </c>
      <c r="Y210" s="222">
        <f t="shared" si="137"/>
        <v>0</v>
      </c>
      <c r="Z210" s="222">
        <f t="shared" si="137"/>
        <v>0</v>
      </c>
      <c r="AA210" s="222">
        <f t="shared" si="137"/>
        <v>0</v>
      </c>
      <c r="AB210" s="222">
        <f t="shared" si="137"/>
        <v>0</v>
      </c>
      <c r="AC210" s="222">
        <f t="shared" si="137"/>
        <v>0</v>
      </c>
      <c r="AD210" s="222">
        <f t="shared" si="137"/>
        <v>0</v>
      </c>
      <c r="AE210" s="222">
        <f t="shared" si="137"/>
        <v>0</v>
      </c>
      <c r="AF210" s="222">
        <f t="shared" si="137"/>
        <v>0</v>
      </c>
      <c r="AG210" s="222">
        <f t="shared" si="137"/>
        <v>0</v>
      </c>
      <c r="AH210" s="222">
        <f t="shared" si="137"/>
        <v>0</v>
      </c>
      <c r="AI210" s="230">
        <f>IF(ISERROR(AH210/J210),0,AH210/J210)</f>
        <v>0</v>
      </c>
      <c r="AJ210" s="230">
        <f>IF(ISERROR(AH210/$AH$211),0,AH210/$AH$211)</f>
        <v>0</v>
      </c>
      <c r="AK210" s="11"/>
      <c r="AL210" s="11"/>
      <c r="AM210" s="11"/>
      <c r="AN210" s="11"/>
      <c r="AO210" s="11"/>
      <c r="AP210" s="11"/>
      <c r="AQ210" s="11"/>
      <c r="AR210" s="11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</row>
    <row r="211" spans="1:54" s="62" customFormat="1" ht="15" customHeight="1" x14ac:dyDescent="0.25">
      <c r="A211" s="568" t="s">
        <v>1947</v>
      </c>
      <c r="B211" s="569"/>
      <c r="C211" s="569"/>
      <c r="D211" s="569"/>
      <c r="E211" s="569"/>
      <c r="F211" s="569"/>
      <c r="G211" s="569"/>
      <c r="H211" s="569"/>
      <c r="I211" s="570"/>
      <c r="J211" s="225">
        <f>SUM(J10,J22,J25,J34,J57,J86,J112,J129,J149,J162,J167,J171,J180,J201,J207,J210)</f>
        <v>458035000</v>
      </c>
      <c r="K211" s="225">
        <f>+K10+K22+K25+K34+K57+K86+K112+K129+K149+K162+K167+K171+K207+K180+K201+K210</f>
        <v>457740292</v>
      </c>
      <c r="L211" s="226"/>
      <c r="M211" s="225">
        <f>+M10+M22+M25+M34+M57+M86+M112+M129+M149+M162+M167+M171+M207+M180+M201+M210</f>
        <v>0</v>
      </c>
      <c r="N211" s="225">
        <f>+N10+N22+N25+N34+N57+N86+N112+N129+N149+N162+N167+N171+N207+N180+N201+N210</f>
        <v>0</v>
      </c>
      <c r="O211" s="225">
        <f>+O10+O22+O25+O34+O57+O86+O112+O129+O149+O162+O167+O171+O207+O180+O201+O210</f>
        <v>0</v>
      </c>
      <c r="P211" s="227"/>
      <c r="Q211" s="527"/>
      <c r="R211" s="225">
        <f t="shared" ref="R211:AH211" si="138">+R10+R22+R25+R34+R57+R86+R112+R129+R149+R162+R167+R171+R207+R180+R201+R210</f>
        <v>0</v>
      </c>
      <c r="S211" s="225">
        <f t="shared" si="138"/>
        <v>0</v>
      </c>
      <c r="T211" s="225">
        <f t="shared" si="138"/>
        <v>0</v>
      </c>
      <c r="U211" s="225">
        <f t="shared" si="138"/>
        <v>0</v>
      </c>
      <c r="V211" s="225">
        <f t="shared" si="138"/>
        <v>0</v>
      </c>
      <c r="W211" s="225">
        <f t="shared" si="138"/>
        <v>0</v>
      </c>
      <c r="X211" s="225">
        <f t="shared" si="138"/>
        <v>0</v>
      </c>
      <c r="Y211" s="225">
        <f t="shared" si="138"/>
        <v>0</v>
      </c>
      <c r="Z211" s="225">
        <f t="shared" si="138"/>
        <v>0</v>
      </c>
      <c r="AA211" s="225">
        <f t="shared" si="138"/>
        <v>0</v>
      </c>
      <c r="AB211" s="225">
        <f t="shared" si="138"/>
        <v>0</v>
      </c>
      <c r="AC211" s="225">
        <f t="shared" si="138"/>
        <v>0</v>
      </c>
      <c r="AD211" s="225">
        <f t="shared" si="138"/>
        <v>0</v>
      </c>
      <c r="AE211" s="225">
        <f t="shared" si="138"/>
        <v>0</v>
      </c>
      <c r="AF211" s="225">
        <f t="shared" si="138"/>
        <v>457740292</v>
      </c>
      <c r="AG211" s="225">
        <f t="shared" si="138"/>
        <v>457740292</v>
      </c>
      <c r="AH211" s="225">
        <f t="shared" si="138"/>
        <v>457740292</v>
      </c>
      <c r="AI211" s="229">
        <f>IF(ISERROR(AH211/J211),0,AH211/J211)</f>
        <v>0.99935658192059562</v>
      </c>
      <c r="AJ211" s="229">
        <f>IF(ISERROR(AH211/$AH$211),0,AH211/$AH$211)</f>
        <v>1</v>
      </c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</row>
    <row r="212" spans="1:54" x14ac:dyDescent="0.25">
      <c r="J212" s="41"/>
      <c r="R212" s="41"/>
      <c r="S212" s="41"/>
      <c r="T212" s="41"/>
      <c r="V212" s="41"/>
      <c r="W212" s="41"/>
      <c r="X212" s="41"/>
      <c r="Z212" s="41"/>
      <c r="AA212" s="41"/>
      <c r="AB212" s="41"/>
      <c r="AD212" s="41"/>
      <c r="AE212" s="41"/>
      <c r="AF212" s="41"/>
      <c r="AK212" s="11"/>
      <c r="AL212" s="11"/>
      <c r="AM212" s="11"/>
      <c r="AN212" s="11"/>
      <c r="AO212" s="11"/>
      <c r="AP212" s="11"/>
      <c r="AQ212" s="11"/>
      <c r="AR212" s="11"/>
    </row>
    <row r="213" spans="1:54" x14ac:dyDescent="0.25">
      <c r="J213" s="41"/>
      <c r="R213" s="41"/>
      <c r="S213" s="41"/>
      <c r="T213" s="41"/>
      <c r="V213" s="41"/>
      <c r="W213" s="41"/>
      <c r="X213" s="41"/>
      <c r="Z213" s="41"/>
      <c r="AA213" s="41"/>
      <c r="AB213" s="41"/>
      <c r="AD213" s="41"/>
      <c r="AE213" s="41"/>
      <c r="AF213" s="41"/>
      <c r="AK213" s="11"/>
      <c r="AL213" s="11"/>
      <c r="AM213" s="11"/>
      <c r="AN213" s="11"/>
      <c r="AO213" s="11"/>
      <c r="AP213" s="11"/>
      <c r="AQ213" s="11"/>
      <c r="AR213" s="11"/>
    </row>
    <row r="214" spans="1:54" x14ac:dyDescent="0.25">
      <c r="J214" s="41"/>
      <c r="R214" s="41"/>
      <c r="S214" s="41"/>
      <c r="T214" s="41"/>
      <c r="V214" s="41"/>
      <c r="W214" s="41"/>
      <c r="X214" s="41"/>
      <c r="Z214" s="41"/>
      <c r="AA214" s="41"/>
      <c r="AB214" s="41"/>
      <c r="AD214" s="41"/>
      <c r="AE214" s="41"/>
      <c r="AF214" s="41"/>
    </row>
    <row r="215" spans="1:54" x14ac:dyDescent="0.25">
      <c r="J215" s="41"/>
      <c r="R215" s="41"/>
      <c r="S215" s="41"/>
      <c r="T215" s="41"/>
      <c r="V215" s="41"/>
      <c r="W215" s="41"/>
      <c r="X215" s="41"/>
      <c r="Z215" s="41"/>
      <c r="AA215" s="41"/>
      <c r="AB215" s="41"/>
      <c r="AD215" s="41"/>
      <c r="AE215" s="41"/>
      <c r="AF215" s="41"/>
      <c r="AK215" s="11"/>
      <c r="AL215" s="11"/>
      <c r="AM215" s="11"/>
      <c r="AN215" s="11"/>
      <c r="AO215" s="11"/>
      <c r="AP215" s="11"/>
      <c r="AQ215" s="11"/>
      <c r="AR215" s="11"/>
    </row>
    <row r="216" spans="1:54" x14ac:dyDescent="0.25">
      <c r="J216" s="41"/>
      <c r="R216" s="41"/>
      <c r="S216" s="41"/>
      <c r="T216" s="41"/>
      <c r="V216" s="41"/>
      <c r="W216" s="41"/>
      <c r="X216" s="41"/>
      <c r="Z216" s="41"/>
      <c r="AA216" s="41"/>
      <c r="AB216" s="41"/>
      <c r="AD216" s="41"/>
      <c r="AE216" s="41"/>
      <c r="AF216" s="41"/>
    </row>
    <row r="217" spans="1:54" x14ac:dyDescent="0.25">
      <c r="J217" s="41"/>
      <c r="R217" s="41"/>
      <c r="S217" s="41"/>
      <c r="T217" s="41"/>
      <c r="V217" s="41"/>
      <c r="W217" s="41"/>
      <c r="X217" s="41"/>
      <c r="Z217" s="41"/>
      <c r="AA217" s="41"/>
      <c r="AB217" s="41"/>
      <c r="AD217" s="41"/>
      <c r="AE217" s="41"/>
      <c r="AF217" s="41"/>
    </row>
    <row r="218" spans="1:54" x14ac:dyDescent="0.25">
      <c r="J218" s="41"/>
      <c r="R218" s="41"/>
      <c r="S218" s="41"/>
      <c r="T218" s="41"/>
      <c r="V218" s="41"/>
      <c r="W218" s="41"/>
      <c r="X218" s="41"/>
      <c r="Z218" s="41"/>
      <c r="AA218" s="41"/>
      <c r="AB218" s="41"/>
      <c r="AD218" s="41"/>
      <c r="AE218" s="41"/>
      <c r="AF218" s="41"/>
    </row>
    <row r="219" spans="1:54" x14ac:dyDescent="0.25">
      <c r="J219" s="41"/>
      <c r="R219" s="41"/>
      <c r="S219" s="41"/>
      <c r="T219" s="41"/>
      <c r="V219" s="41"/>
      <c r="W219" s="41"/>
      <c r="X219" s="41"/>
      <c r="Z219" s="41"/>
      <c r="AA219" s="41"/>
      <c r="AB219" s="41"/>
      <c r="AD219" s="41"/>
      <c r="AE219" s="41"/>
      <c r="AF219" s="41"/>
    </row>
    <row r="220" spans="1:54" x14ac:dyDescent="0.25">
      <c r="A220" s="14"/>
      <c r="J220" s="41"/>
      <c r="R220" s="41"/>
      <c r="S220" s="41"/>
      <c r="T220" s="41"/>
      <c r="V220" s="41"/>
      <c r="W220" s="41"/>
      <c r="X220" s="41"/>
      <c r="Z220" s="41"/>
      <c r="AA220" s="41"/>
      <c r="AB220" s="41"/>
      <c r="AD220" s="41"/>
      <c r="AE220" s="41"/>
      <c r="AF220" s="41"/>
    </row>
    <row r="221" spans="1:54" x14ac:dyDescent="0.25">
      <c r="A221" s="14"/>
      <c r="J221" s="41"/>
      <c r="R221" s="41"/>
      <c r="S221" s="41"/>
      <c r="T221" s="41"/>
      <c r="V221" s="41"/>
      <c r="W221" s="41"/>
      <c r="X221" s="41"/>
      <c r="Z221" s="41"/>
      <c r="AA221" s="41"/>
      <c r="AB221" s="41"/>
      <c r="AD221" s="41"/>
      <c r="AE221" s="41"/>
      <c r="AF221" s="41"/>
    </row>
    <row r="222" spans="1:54" x14ac:dyDescent="0.25">
      <c r="A222" s="14"/>
      <c r="J222" s="41"/>
      <c r="R222" s="41"/>
      <c r="S222" s="41"/>
      <c r="T222" s="41"/>
      <c r="V222" s="41"/>
      <c r="W222" s="41"/>
      <c r="X222" s="41"/>
      <c r="Z222" s="41"/>
      <c r="AA222" s="41"/>
      <c r="AB222" s="41"/>
      <c r="AD222" s="41"/>
      <c r="AE222" s="41"/>
      <c r="AF222" s="41"/>
    </row>
    <row r="223" spans="1:54" x14ac:dyDescent="0.25">
      <c r="A223" s="14"/>
      <c r="J223" s="41"/>
      <c r="R223" s="41"/>
      <c r="S223" s="41"/>
      <c r="T223" s="41"/>
      <c r="V223" s="41"/>
      <c r="W223" s="41"/>
      <c r="X223" s="41"/>
      <c r="Z223" s="41"/>
      <c r="AA223" s="41"/>
      <c r="AB223" s="41"/>
      <c r="AD223" s="41"/>
      <c r="AE223" s="41"/>
      <c r="AF223" s="41"/>
    </row>
    <row r="224" spans="1:54" x14ac:dyDescent="0.25">
      <c r="A224" s="14"/>
      <c r="J224" s="41"/>
      <c r="R224" s="41"/>
      <c r="S224" s="41"/>
      <c r="T224" s="41"/>
      <c r="V224" s="41"/>
      <c r="W224" s="41"/>
      <c r="X224" s="41"/>
      <c r="Z224" s="41"/>
      <c r="AA224" s="41"/>
      <c r="AB224" s="41"/>
      <c r="AD224" s="41"/>
      <c r="AE224" s="41"/>
      <c r="AF224" s="41"/>
    </row>
    <row r="225" spans="1:32" x14ac:dyDescent="0.25">
      <c r="A225" s="14"/>
      <c r="J225" s="41"/>
      <c r="R225" s="41"/>
      <c r="S225" s="41"/>
      <c r="T225" s="41"/>
      <c r="V225" s="41"/>
      <c r="W225" s="41"/>
      <c r="X225" s="41"/>
      <c r="Z225" s="41"/>
      <c r="AA225" s="41"/>
      <c r="AB225" s="41"/>
      <c r="AD225" s="41"/>
      <c r="AE225" s="41"/>
      <c r="AF225" s="41"/>
    </row>
    <row r="226" spans="1:32" x14ac:dyDescent="0.25">
      <c r="A226" s="14"/>
      <c r="J226" s="41"/>
      <c r="R226" s="41"/>
      <c r="S226" s="41"/>
      <c r="T226" s="41"/>
      <c r="V226" s="41"/>
      <c r="W226" s="41"/>
      <c r="X226" s="41"/>
      <c r="Z226" s="41"/>
      <c r="AA226" s="41"/>
      <c r="AB226" s="41"/>
      <c r="AD226" s="41"/>
      <c r="AE226" s="41"/>
      <c r="AF226" s="41"/>
    </row>
    <row r="227" spans="1:32" x14ac:dyDescent="0.25">
      <c r="A227" s="14"/>
      <c r="J227" s="41"/>
      <c r="R227" s="41"/>
      <c r="S227" s="41"/>
      <c r="T227" s="41"/>
      <c r="V227" s="41"/>
      <c r="W227" s="41"/>
      <c r="X227" s="41"/>
      <c r="Z227" s="41"/>
      <c r="AA227" s="41"/>
      <c r="AB227" s="41"/>
      <c r="AD227" s="41"/>
      <c r="AE227" s="41"/>
      <c r="AF227" s="41"/>
    </row>
    <row r="228" spans="1:32" x14ac:dyDescent="0.25">
      <c r="A228" s="14"/>
      <c r="J228" s="41"/>
      <c r="R228" s="41"/>
      <c r="S228" s="41"/>
      <c r="T228" s="41"/>
      <c r="V228" s="41"/>
      <c r="W228" s="41"/>
      <c r="X228" s="41"/>
      <c r="Z228" s="41"/>
      <c r="AA228" s="41"/>
      <c r="AB228" s="41"/>
      <c r="AD228" s="41"/>
      <c r="AE228" s="41"/>
      <c r="AF228" s="41"/>
    </row>
  </sheetData>
  <mergeCells count="76">
    <mergeCell ref="J23:J24"/>
    <mergeCell ref="J26:J33"/>
    <mergeCell ref="J35:J56"/>
    <mergeCell ref="J58:J85"/>
    <mergeCell ref="J87:J111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A35:E35"/>
    <mergeCell ref="A57:I57"/>
    <mergeCell ref="A58:E58"/>
    <mergeCell ref="J208:J209"/>
    <mergeCell ref="M6:O6"/>
    <mergeCell ref="J8:J9"/>
    <mergeCell ref="A163:E163"/>
    <mergeCell ref="A167:I167"/>
    <mergeCell ref="A22:I22"/>
    <mergeCell ref="A23:E23"/>
    <mergeCell ref="A25:I25"/>
    <mergeCell ref="A26:E26"/>
    <mergeCell ref="A34:I34"/>
    <mergeCell ref="A162:I162"/>
    <mergeCell ref="J113:J128"/>
    <mergeCell ref="J130:J148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A208:E208"/>
    <mergeCell ref="A210:I210"/>
    <mergeCell ref="A171:I171"/>
    <mergeCell ref="A87:E87"/>
    <mergeCell ref="A112:I112"/>
    <mergeCell ref="A113:E113"/>
    <mergeCell ref="A129:I129"/>
    <mergeCell ref="A130:E130"/>
    <mergeCell ref="A168:E168"/>
    <mergeCell ref="A86:I86"/>
    <mergeCell ref="A8:E8"/>
    <mergeCell ref="A10:I10"/>
    <mergeCell ref="A11:E11"/>
    <mergeCell ref="A149:I149"/>
    <mergeCell ref="A150:E150"/>
    <mergeCell ref="J150:J161"/>
    <mergeCell ref="A211:I211"/>
    <mergeCell ref="A172:E172"/>
    <mergeCell ref="A180:I180"/>
    <mergeCell ref="A181:E181"/>
    <mergeCell ref="A201:I201"/>
    <mergeCell ref="A202:E202"/>
    <mergeCell ref="A207:I207"/>
    <mergeCell ref="J163:J166"/>
    <mergeCell ref="J168:J170"/>
    <mergeCell ref="J172:J179"/>
    <mergeCell ref="J181:J200"/>
    <mergeCell ref="J202:J206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209">
      <formula1>42005</formula1>
    </dataValidation>
    <dataValidation type="decimal" allowBlank="1" showInputMessage="1" showErrorMessage="1" errorTitle="Sólo números" error="Sólo ingresar números sin letras_x000a_" sqref="M151 AD209:AF209 M49:N56 M145:N148 M209 M152:N161 V209:X209 Z209:AB209 Z151:AB161 R209:T209 Z203:AB206 V182:X200 AD182:AE200 R203:T206 Z182:AB200 V173:X179 AD173:AE179 R182:T200 Z173:AB179 AD169:AE170 AD164:AE166 R173:T179 V169:X170 Z169:AB170 V164:X166 R169:T170 Z164:AB166 V151:X161 AD131:AE148 R164:T166 V131:X148 AD151:AE161 AD88:AE111 R151:T161 AD114:AE128 AD27:AE33 R131:T148 V88:X111 V114:X128 R114:T128 Z36:AB56 AD203:AE206 M36:M48 R36:T56 Z9:AB9 AD9:AF9 M12:N21 V12:X21 R9:T9 V9:X9 AD12:AF21 Z12:AB21 M24:N24 R12:T21 V24:X24 Z24:AB24 M203:N206 M27:N33 M131:M144 V27:X33 Z27:AB33 AD24:AE24 R27:T33 M182:N200 M169:N170 M114:N128 AD36:AE56 R24:T24 AD59:AE85 M164:N166 M9:N9 M173:N179 M59:N85 R59:T85 Z59:AB85 V36:X56 M88:N111 R88:T111 Z88:AB111 V59:X85 Z114:AB128 Z131:AB148 V203:X206">
      <formula1>-100000000</formula1>
      <formula2>10000000000</formula2>
    </dataValidation>
    <dataValidation type="textLength" operator="lessThanOrEqual" allowBlank="1" showInputMessage="1" showErrorMessage="1" sqref="K131:K148 K169:K170 K203:K206 K164:K166 K114:K128 K24 K182:K200 K151:K161 K173:K179 AF36:AF56 K36:K56 K27:K33 K209 K9 K12:K21 AF27:AF33 AF24 AF182:AF200 K59:K85 K88:K111 AF59:AF85 AF114:AF128 AF151:AF161 AF169:AF170 AF173:AF179 AF88:AF111 AF131:AF148 AF164:AF166 AF203:AF206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47:I148 H114:I127 H203:I206 H88:I111 H59:I80 H182:I197 H173:I179 H27:I32 H82:I85 H154:I161 H50:I56 H199:I200 H145:I145 H152:I152 H12:I13 H15:I21 H164:I166 H24:I24 H169:I170">
      <formula1>42005</formula1>
    </dataValidation>
    <dataValidation type="date" operator="greaterThan" allowBlank="1" showInputMessage="1" showErrorMessage="1" errorTitle="SÓLO FECHAS" error="Las fechas corresponden a las del Año 2013" sqref="H146:I146 H128:I128 H33:I33 H198:I198 H81:I81 H153:I153 H49:I49 H14:I14">
      <formula1>42005</formula1>
    </dataValidation>
    <dataValidation type="textLength" operator="lessThanOrEqual" allowBlank="1" showInputMessage="1" showErrorMessage="1" errorTitle="MÁXIMO DE CARACTERES SOBREPASADO" error="Sólo 255 caracteres por celdas" sqref="E9:G9 L88:L111 L27:L33 C164:C166 P151:Q161 C12:C21 C24 L203:L206 E88:G111 N131:N144 N151 E151:G161 C169:C170 P36:Q56 C131:C148 C27:C33 L182:L200 P203:Q206 E169:G170 E182:G200 P182:Q200 L173:L179 L164:L166 P173:Q179 E164:G166 L169:L170 P169:Q170 E114:G128 L131:L148 C9 E131:G148 Q164:Q166 L152:L161 P209:Q209 N209 P131:Q148 C114:C128 L114:L128 P114:Q128 L59:L85 L36:L56 E209:G209 E36:G56 N36:N48 L9 P9:Q9 E12:G21 L12:L21 P12:Q21 L24 P27:Q33 P24:Q24 E27:G33 E24:G24 P59:Q85 P88:Q111 E59:G85 E173:G179 C36:C56 C59:C85 C88:C111 C173:C179 C182:C200 C203:C206 E203:G206">
      <formula1>255</formula1>
    </dataValidation>
    <dataValidation type="date" operator="greaterThan" allowBlank="1" showInputMessage="1" showErrorMessage="1" errorTitle="Error en Ingresos de Fechas" error="La fecha debe corresponder al Año 2014." sqref="D9 D36:D56 D182:D200 D203:D206 D24 D169:D170 D164:D166 D88:D111 D114:D128 D173:D179 D12:D21 D59:D85 D27:D33">
      <formula1>41275</formula1>
    </dataValidation>
    <dataValidation allowBlank="1" showInputMessage="1" showErrorMessage="1" errorTitle="Sólo números" error="Sólo ingresar números sin letras_x000a_" sqref="O8:O9 O35:O56 O150:O161 O202:O206 O181:O200 O172:O179 O168:O170 O163:O166 P164:P166 O208:O209 O113:O128 O58:O85 O11:O21 O130:O148 O26:O33 O23:O24 O87:O111"/>
  </dataValidations>
  <printOptions horizontalCentered="1" verticalCentered="1"/>
  <pageMargins left="0" right="0" top="0.74803149606299213" bottom="0.74803149606299213" header="0.31496062992125984" footer="0.31496062992125984"/>
  <pageSetup paperSize="187" scale="26" orientation="landscape" r:id="rId1"/>
  <headerFooter>
    <oddHeader>&amp;L&amp;G</oddHeader>
    <oddFooter>Preparado por Fabiola Oyanedel &amp;D&amp;RPágina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topLeftCell="A9" zoomScaleNormal="100" workbookViewId="0">
      <selection activeCell="M11" sqref="M11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+'24-01-025-001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">
        <v>4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+'24-01-025-001 Ind. Proy'!J19</f>
        <v>0</v>
      </c>
      <c r="C8" s="9">
        <f>+'24-01-025-001 Ind. Proy'!K19</f>
        <v>0</v>
      </c>
      <c r="D8" s="9">
        <f>+'24-01-025-001 Ind. Proy'!M19</f>
        <v>0</v>
      </c>
      <c r="E8" s="9">
        <f>+'24-01-025-001 Ind. Proy'!N19</f>
        <v>0</v>
      </c>
      <c r="F8" s="9">
        <f>+'24-01-025-001 Ind. Proy'!O19</f>
        <v>0</v>
      </c>
      <c r="G8" s="9">
        <f>+'24-01-025-001 Ind. Proy'!R19</f>
        <v>0</v>
      </c>
      <c r="H8" s="9">
        <f>+'24-01-025-001 Ind. Proy'!S19</f>
        <v>0</v>
      </c>
      <c r="I8" s="9">
        <f>+'24-01-025-001 Ind. Proy'!T19</f>
        <v>0</v>
      </c>
      <c r="J8" s="9">
        <f>+'24-01-025-001 Ind. Proy'!U19</f>
        <v>0</v>
      </c>
      <c r="K8" s="9">
        <f>+'24-01-025-001 Ind. Proy'!V19</f>
        <v>0</v>
      </c>
      <c r="L8" s="9">
        <f>+'24-01-025-001 Ind. Proy'!W19</f>
        <v>0</v>
      </c>
      <c r="M8" s="9">
        <f>+'24-01-025-001 Ind. Proy'!X19</f>
        <v>0</v>
      </c>
      <c r="N8" s="9">
        <f>+'24-01-025-001 Ind. Proy'!Y19</f>
        <v>0</v>
      </c>
      <c r="O8" s="9">
        <f>+'24-01-025-001 Ind. Proy'!Z19</f>
        <v>0</v>
      </c>
      <c r="P8" s="9">
        <f>+'24-01-025-001 Ind. Proy'!AA19</f>
        <v>0</v>
      </c>
      <c r="Q8" s="9">
        <f>+'24-01-025-001 Ind. Proy'!AB19</f>
        <v>0</v>
      </c>
      <c r="R8" s="9">
        <f>+'24-01-025-001 Ind. Proy'!AC19</f>
        <v>0</v>
      </c>
      <c r="S8" s="9">
        <f>+'24-01-025-001 Ind. Proy'!AD19</f>
        <v>0</v>
      </c>
      <c r="T8" s="9">
        <f>+'24-01-025-001 Ind. Proy'!AE19</f>
        <v>0</v>
      </c>
      <c r="U8" s="9">
        <f>+'24-01-025-001 Ind. Proy'!AF19</f>
        <v>0</v>
      </c>
      <c r="V8" s="9">
        <f>+'24-01-025-001 Ind. Proy'!AG19</f>
        <v>0</v>
      </c>
      <c r="W8" s="9">
        <f>+'24-01-025-001 Ind. Proy'!AH19</f>
        <v>0</v>
      </c>
      <c r="X8" s="109">
        <f>+'24-01-025-001 Ind. Proy'!AI19</f>
        <v>0</v>
      </c>
      <c r="Y8" s="109">
        <f>+'24-01-025-001 Ind. Proy'!AJ19</f>
        <v>0</v>
      </c>
    </row>
    <row r="9" spans="1:25" ht="24.75" customHeight="1" x14ac:dyDescent="0.25">
      <c r="A9" s="43" t="s">
        <v>48</v>
      </c>
      <c r="B9" s="9">
        <f>+'24-01-025-001 Ind. Proy'!J31</f>
        <v>0</v>
      </c>
      <c r="C9" s="9">
        <f>+'24-01-025-001 Ind. Proy'!K31</f>
        <v>0</v>
      </c>
      <c r="D9" s="9">
        <f>+'24-01-025-001 Ind. Proy'!M31</f>
        <v>0</v>
      </c>
      <c r="E9" s="9">
        <f>+'24-01-025-001 Ind. Proy'!N31</f>
        <v>0</v>
      </c>
      <c r="F9" s="9">
        <f>+'24-01-025-001 Ind. Proy'!O31</f>
        <v>0</v>
      </c>
      <c r="G9" s="9">
        <f>+'24-01-025-001 Ind. Proy'!R31</f>
        <v>0</v>
      </c>
      <c r="H9" s="9">
        <f>+'24-01-025-001 Ind. Proy'!S31</f>
        <v>0</v>
      </c>
      <c r="I9" s="9">
        <f>+'24-01-025-001 Ind. Proy'!T31</f>
        <v>0</v>
      </c>
      <c r="J9" s="9">
        <f>+'24-01-025-001 Ind. Proy'!U31</f>
        <v>0</v>
      </c>
      <c r="K9" s="9">
        <f>+'24-01-025-001 Ind. Proy'!V31</f>
        <v>0</v>
      </c>
      <c r="L9" s="9">
        <f>+'24-01-025-001 Ind. Proy'!W31</f>
        <v>0</v>
      </c>
      <c r="M9" s="9">
        <f>+'24-01-025-001 Ind. Proy'!X31</f>
        <v>0</v>
      </c>
      <c r="N9" s="9">
        <f>+'24-01-025-001 Ind. Proy'!Y31</f>
        <v>0</v>
      </c>
      <c r="O9" s="9">
        <f>+'24-01-025-001 Ind. Proy'!Z31</f>
        <v>0</v>
      </c>
      <c r="P9" s="9">
        <f>+'24-01-025-001 Ind. Proy'!AA31</f>
        <v>0</v>
      </c>
      <c r="Q9" s="9">
        <f>+'24-01-025-001 Ind. Proy'!AB31</f>
        <v>0</v>
      </c>
      <c r="R9" s="9">
        <f>+'24-01-025-001 Ind. Proy'!AC31</f>
        <v>0</v>
      </c>
      <c r="S9" s="9">
        <f>+'24-01-025-001 Ind. Proy'!AD31</f>
        <v>0</v>
      </c>
      <c r="T9" s="9">
        <f>+'24-01-025-001 Ind. Proy'!AE31</f>
        <v>0</v>
      </c>
      <c r="U9" s="9">
        <f>+'24-01-025-001 Ind. Proy'!AF31</f>
        <v>0</v>
      </c>
      <c r="V9" s="9">
        <f>+'24-01-025-001 Ind. Proy'!AG31</f>
        <v>0</v>
      </c>
      <c r="W9" s="9">
        <f>+'24-01-025-001 Ind. Proy'!AH31</f>
        <v>0</v>
      </c>
      <c r="X9" s="109">
        <f>+'24-01-025-001 Ind. Proy'!AI31</f>
        <v>0</v>
      </c>
      <c r="Y9" s="109">
        <f>+'24-01-025-001 Ind. Proy'!AJ31</f>
        <v>0</v>
      </c>
    </row>
    <row r="10" spans="1:25" ht="24.75" customHeight="1" x14ac:dyDescent="0.25">
      <c r="A10" s="43" t="s">
        <v>50</v>
      </c>
      <c r="B10" s="9">
        <f>+'24-01-025-001 Ind. Proy'!J43</f>
        <v>0</v>
      </c>
      <c r="C10" s="9">
        <f>+'24-01-025-001 Ind. Proy'!K43</f>
        <v>0</v>
      </c>
      <c r="D10" s="9">
        <f>+'24-01-025-001 Ind. Proy'!M43</f>
        <v>0</v>
      </c>
      <c r="E10" s="9">
        <f>+'24-01-025-001 Ind. Proy'!N43</f>
        <v>0</v>
      </c>
      <c r="F10" s="9">
        <f>+'24-01-025-001 Ind. Proy'!O43</f>
        <v>0</v>
      </c>
      <c r="G10" s="9">
        <f>+'24-01-025-001 Ind. Proy'!R43</f>
        <v>0</v>
      </c>
      <c r="H10" s="9">
        <f>+'24-01-025-001 Ind. Proy'!S43</f>
        <v>0</v>
      </c>
      <c r="I10" s="9">
        <f>+'24-01-025-001 Ind. Proy'!T43</f>
        <v>0</v>
      </c>
      <c r="J10" s="9">
        <f>+'24-01-025-001 Ind. Proy'!U43</f>
        <v>0</v>
      </c>
      <c r="K10" s="9">
        <f>+'24-01-025-001 Ind. Proy'!V43</f>
        <v>0</v>
      </c>
      <c r="L10" s="9">
        <f>+'24-01-025-001 Ind. Proy'!W43</f>
        <v>0</v>
      </c>
      <c r="M10" s="9">
        <f>+'24-01-025-001 Ind. Proy'!X43</f>
        <v>0</v>
      </c>
      <c r="N10" s="9">
        <f>+'24-01-025-001 Ind. Proy'!Y43</f>
        <v>0</v>
      </c>
      <c r="O10" s="9">
        <f>+'24-01-025-001 Ind. Proy'!Z43</f>
        <v>0</v>
      </c>
      <c r="P10" s="9">
        <f>+'24-01-025-001 Ind. Proy'!AA43</f>
        <v>0</v>
      </c>
      <c r="Q10" s="9">
        <f>+'24-01-025-001 Ind. Proy'!AB43</f>
        <v>0</v>
      </c>
      <c r="R10" s="9">
        <f>+'24-01-025-001 Ind. Proy'!AC43</f>
        <v>0</v>
      </c>
      <c r="S10" s="9">
        <f>+'24-01-025-001 Ind. Proy'!AD43</f>
        <v>0</v>
      </c>
      <c r="T10" s="9">
        <f>+'24-01-025-001 Ind. Proy'!AE43</f>
        <v>0</v>
      </c>
      <c r="U10" s="9">
        <f>+'24-01-025-001 Ind. Proy'!AF43</f>
        <v>0</v>
      </c>
      <c r="V10" s="9">
        <f>+'24-01-025-001 Ind. Proy'!AG43</f>
        <v>0</v>
      </c>
      <c r="W10" s="9">
        <f>+'24-01-025-001 Ind. Proy'!AH43</f>
        <v>0</v>
      </c>
      <c r="X10" s="109">
        <f>+'24-01-025-001 Ind. Proy'!AI43</f>
        <v>0</v>
      </c>
      <c r="Y10" s="109">
        <f>+'24-01-025-001 Ind. Proy'!AJ43</f>
        <v>0</v>
      </c>
    </row>
    <row r="11" spans="1:25" ht="24.75" customHeight="1" x14ac:dyDescent="0.25">
      <c r="A11" s="43" t="s">
        <v>52</v>
      </c>
      <c r="B11" s="9">
        <f>+'24-01-025-001 Ind. Proy'!J55</f>
        <v>0</v>
      </c>
      <c r="C11" s="9">
        <f>+'24-01-025-001 Ind. Proy'!K55</f>
        <v>0</v>
      </c>
      <c r="D11" s="9">
        <f>+'24-01-025-001 Ind. Proy'!M55</f>
        <v>0</v>
      </c>
      <c r="E11" s="9">
        <f>+'24-01-025-001 Ind. Proy'!N55</f>
        <v>0</v>
      </c>
      <c r="F11" s="9">
        <f>+'24-01-025-001 Ind. Proy'!O55</f>
        <v>0</v>
      </c>
      <c r="G11" s="9">
        <f>+'24-01-025-001 Ind. Proy'!R55</f>
        <v>0</v>
      </c>
      <c r="H11" s="9">
        <f>+'24-01-025-001 Ind. Proy'!S55</f>
        <v>0</v>
      </c>
      <c r="I11" s="9">
        <f>+'24-01-025-001 Ind. Proy'!T55</f>
        <v>0</v>
      </c>
      <c r="J11" s="9">
        <f>+'24-01-025-001 Ind. Proy'!U55</f>
        <v>0</v>
      </c>
      <c r="K11" s="9">
        <f>+'24-01-025-001 Ind. Proy'!V55</f>
        <v>0</v>
      </c>
      <c r="L11" s="9">
        <f>+'24-01-025-001 Ind. Proy'!W55</f>
        <v>0</v>
      </c>
      <c r="M11" s="9">
        <f>+'24-01-025-001 Ind. Proy'!X55</f>
        <v>0</v>
      </c>
      <c r="N11" s="9">
        <f>+'24-01-025-001 Ind. Proy'!Y55</f>
        <v>0</v>
      </c>
      <c r="O11" s="9">
        <f>+'24-01-025-001 Ind. Proy'!Z55</f>
        <v>0</v>
      </c>
      <c r="P11" s="9">
        <f>+'24-01-025-001 Ind. Proy'!AA55</f>
        <v>0</v>
      </c>
      <c r="Q11" s="9">
        <f>+'24-01-025-001 Ind. Proy'!AB55</f>
        <v>0</v>
      </c>
      <c r="R11" s="9">
        <f>+'24-01-025-001 Ind. Proy'!AC55</f>
        <v>0</v>
      </c>
      <c r="S11" s="9">
        <f>+'24-01-025-001 Ind. Proy'!AD55</f>
        <v>0</v>
      </c>
      <c r="T11" s="9">
        <f>+'24-01-025-001 Ind. Proy'!AE55</f>
        <v>0</v>
      </c>
      <c r="U11" s="9">
        <f>+'24-01-025-001 Ind. Proy'!AF55</f>
        <v>0</v>
      </c>
      <c r="V11" s="9">
        <f>+'24-01-025-001 Ind. Proy'!AG55</f>
        <v>0</v>
      </c>
      <c r="W11" s="9">
        <f>+'24-01-025-001 Ind. Proy'!AH55</f>
        <v>0</v>
      </c>
      <c r="X11" s="109">
        <f>+'24-01-025-001 Ind. Proy'!AI55</f>
        <v>0</v>
      </c>
      <c r="Y11" s="109">
        <f>+'24-01-025-001 Ind. Proy'!AJ55</f>
        <v>0</v>
      </c>
    </row>
    <row r="12" spans="1:25" ht="24.75" customHeight="1" x14ac:dyDescent="0.25">
      <c r="A12" s="43" t="s">
        <v>54</v>
      </c>
      <c r="B12" s="9">
        <f>+'24-01-025-001 Ind. Proy'!J67</f>
        <v>0</v>
      </c>
      <c r="C12" s="9">
        <f>+'24-01-025-001 Ind. Proy'!K67</f>
        <v>0</v>
      </c>
      <c r="D12" s="9">
        <f>+'24-01-025-001 Ind. Proy'!M67</f>
        <v>0</v>
      </c>
      <c r="E12" s="9">
        <f>+'24-01-025-001 Ind. Proy'!N67</f>
        <v>0</v>
      </c>
      <c r="F12" s="9">
        <f>+'24-01-025-001 Ind. Proy'!O67</f>
        <v>0</v>
      </c>
      <c r="G12" s="9">
        <f>+'24-01-025-001 Ind. Proy'!R67</f>
        <v>0</v>
      </c>
      <c r="H12" s="9">
        <f>+'24-01-025-001 Ind. Proy'!S67</f>
        <v>0</v>
      </c>
      <c r="I12" s="9">
        <f>+'24-01-025-001 Ind. Proy'!T67</f>
        <v>0</v>
      </c>
      <c r="J12" s="9">
        <f>+'24-01-025-001 Ind. Proy'!U67</f>
        <v>0</v>
      </c>
      <c r="K12" s="9">
        <f>+'24-01-025-001 Ind. Proy'!V67</f>
        <v>0</v>
      </c>
      <c r="L12" s="9">
        <f>+'24-01-025-001 Ind. Proy'!W67</f>
        <v>0</v>
      </c>
      <c r="M12" s="9">
        <f>+'24-01-025-001 Ind. Proy'!X67</f>
        <v>0</v>
      </c>
      <c r="N12" s="9">
        <f>+'24-01-025-001 Ind. Proy'!Y67</f>
        <v>0</v>
      </c>
      <c r="O12" s="9">
        <f>+'24-01-025-001 Ind. Proy'!Z67</f>
        <v>0</v>
      </c>
      <c r="P12" s="9">
        <f>+'24-01-025-001 Ind. Proy'!AA67</f>
        <v>0</v>
      </c>
      <c r="Q12" s="9">
        <f>+'24-01-025-001 Ind. Proy'!AB67</f>
        <v>0</v>
      </c>
      <c r="R12" s="9">
        <f>+'24-01-025-001 Ind. Proy'!AC67</f>
        <v>0</v>
      </c>
      <c r="S12" s="9">
        <f>+'24-01-025-001 Ind. Proy'!AD67</f>
        <v>0</v>
      </c>
      <c r="T12" s="9">
        <f>+'24-01-025-001 Ind. Proy'!AE67</f>
        <v>0</v>
      </c>
      <c r="U12" s="9">
        <f>+'24-01-025-001 Ind. Proy'!AF67</f>
        <v>0</v>
      </c>
      <c r="V12" s="9">
        <f>+'24-01-025-001 Ind. Proy'!AG67</f>
        <v>0</v>
      </c>
      <c r="W12" s="9">
        <f>+'24-01-025-001 Ind. Proy'!AH67</f>
        <v>0</v>
      </c>
      <c r="X12" s="109">
        <f>+'24-01-025-001 Ind. Proy'!AI67</f>
        <v>0</v>
      </c>
      <c r="Y12" s="109">
        <f>+'24-01-025-001 Ind. Proy'!AJ67</f>
        <v>0</v>
      </c>
    </row>
    <row r="13" spans="1:25" ht="24.75" customHeight="1" x14ac:dyDescent="0.25">
      <c r="A13" s="43" t="s">
        <v>56</v>
      </c>
      <c r="B13" s="9">
        <f>+'24-01-025-001 Ind. Proy'!J79</f>
        <v>0</v>
      </c>
      <c r="C13" s="9">
        <f>+'24-01-025-001 Ind. Proy'!K79</f>
        <v>0</v>
      </c>
      <c r="D13" s="9">
        <f>+'24-01-025-001 Ind. Proy'!M79</f>
        <v>0</v>
      </c>
      <c r="E13" s="9">
        <f>+'24-01-025-001 Ind. Proy'!N79</f>
        <v>0</v>
      </c>
      <c r="F13" s="9">
        <f>+'24-01-025-001 Ind. Proy'!O79</f>
        <v>0</v>
      </c>
      <c r="G13" s="9">
        <f>+'24-01-025-001 Ind. Proy'!R79</f>
        <v>0</v>
      </c>
      <c r="H13" s="9">
        <f>+'24-01-025-001 Ind. Proy'!S79</f>
        <v>0</v>
      </c>
      <c r="I13" s="9">
        <f>+'24-01-025-001 Ind. Proy'!T79</f>
        <v>0</v>
      </c>
      <c r="J13" s="9">
        <f>+'24-01-025-001 Ind. Proy'!U79</f>
        <v>0</v>
      </c>
      <c r="K13" s="9">
        <f>+'24-01-025-001 Ind. Proy'!V79</f>
        <v>0</v>
      </c>
      <c r="L13" s="9">
        <f>+'24-01-025-001 Ind. Proy'!W79</f>
        <v>0</v>
      </c>
      <c r="M13" s="9">
        <f>+'24-01-025-001 Ind. Proy'!X79</f>
        <v>0</v>
      </c>
      <c r="N13" s="9">
        <f>+'24-01-025-001 Ind. Proy'!Y79</f>
        <v>0</v>
      </c>
      <c r="O13" s="9">
        <f>+'24-01-025-001 Ind. Proy'!Z79</f>
        <v>0</v>
      </c>
      <c r="P13" s="9">
        <f>+'24-01-025-001 Ind. Proy'!AA79</f>
        <v>0</v>
      </c>
      <c r="Q13" s="9">
        <f>+'24-01-025-001 Ind. Proy'!AB79</f>
        <v>0</v>
      </c>
      <c r="R13" s="9">
        <f>+'24-01-025-001 Ind. Proy'!AC79</f>
        <v>0</v>
      </c>
      <c r="S13" s="9">
        <f>+'24-01-025-001 Ind. Proy'!AD79</f>
        <v>0</v>
      </c>
      <c r="T13" s="9">
        <f>+'24-01-025-001 Ind. Proy'!AE79</f>
        <v>0</v>
      </c>
      <c r="U13" s="9">
        <f>+'24-01-025-001 Ind. Proy'!AF79</f>
        <v>0</v>
      </c>
      <c r="V13" s="9">
        <f>+'24-01-025-001 Ind. Proy'!AG79</f>
        <v>0</v>
      </c>
      <c r="W13" s="9">
        <f>+'24-01-025-001 Ind. Proy'!AH79</f>
        <v>0</v>
      </c>
      <c r="X13" s="109">
        <f>+'24-01-025-001 Ind. Proy'!AI79</f>
        <v>0</v>
      </c>
      <c r="Y13" s="109">
        <f>+'24-01-025-001 Ind. Proy'!AJ79</f>
        <v>0</v>
      </c>
    </row>
    <row r="14" spans="1:25" ht="24.75" customHeight="1" x14ac:dyDescent="0.25">
      <c r="A14" s="43" t="s">
        <v>58</v>
      </c>
      <c r="B14" s="9">
        <f>+'24-01-025-001 Ind. Proy'!J91</f>
        <v>0</v>
      </c>
      <c r="C14" s="9">
        <f>+'24-01-025-001 Ind. Proy'!K91</f>
        <v>0</v>
      </c>
      <c r="D14" s="9">
        <f>+'24-01-025-001 Ind. Proy'!M91</f>
        <v>0</v>
      </c>
      <c r="E14" s="9">
        <f>+'24-01-025-001 Ind. Proy'!N91</f>
        <v>0</v>
      </c>
      <c r="F14" s="9">
        <f>+'24-01-025-001 Ind. Proy'!O91</f>
        <v>0</v>
      </c>
      <c r="G14" s="9">
        <f>+'24-01-025-001 Ind. Proy'!R91</f>
        <v>0</v>
      </c>
      <c r="H14" s="9">
        <f>+'24-01-025-001 Ind. Proy'!S91</f>
        <v>0</v>
      </c>
      <c r="I14" s="9">
        <f>+'24-01-025-001 Ind. Proy'!T91</f>
        <v>0</v>
      </c>
      <c r="J14" s="9">
        <f>+'24-01-025-001 Ind. Proy'!U91</f>
        <v>0</v>
      </c>
      <c r="K14" s="9">
        <f>+'24-01-025-001 Ind. Proy'!V91</f>
        <v>0</v>
      </c>
      <c r="L14" s="9">
        <f>+'24-01-025-001 Ind. Proy'!W91</f>
        <v>0</v>
      </c>
      <c r="M14" s="9">
        <f>+'24-01-025-001 Ind. Proy'!X91</f>
        <v>0</v>
      </c>
      <c r="N14" s="9">
        <f>+'24-01-025-001 Ind. Proy'!Y91</f>
        <v>0</v>
      </c>
      <c r="O14" s="9">
        <f>+'24-01-025-001 Ind. Proy'!Z91</f>
        <v>0</v>
      </c>
      <c r="P14" s="9">
        <f>+'24-01-025-001 Ind. Proy'!AA91</f>
        <v>0</v>
      </c>
      <c r="Q14" s="9">
        <f>+'24-01-025-001 Ind. Proy'!AB91</f>
        <v>0</v>
      </c>
      <c r="R14" s="9">
        <f>+'24-01-025-001 Ind. Proy'!AC91</f>
        <v>0</v>
      </c>
      <c r="S14" s="9">
        <f>+'24-01-025-001 Ind. Proy'!AD91</f>
        <v>0</v>
      </c>
      <c r="T14" s="9">
        <f>+'24-01-025-001 Ind. Proy'!AE91</f>
        <v>0</v>
      </c>
      <c r="U14" s="9">
        <f>+'24-01-025-001 Ind. Proy'!AF91</f>
        <v>0</v>
      </c>
      <c r="V14" s="9">
        <f>+'24-01-025-001 Ind. Proy'!AG91</f>
        <v>0</v>
      </c>
      <c r="W14" s="9">
        <f>+'24-01-025-001 Ind. Proy'!AH91</f>
        <v>0</v>
      </c>
      <c r="X14" s="109">
        <f>+'24-01-025-001 Ind. Proy'!AI91</f>
        <v>0</v>
      </c>
      <c r="Y14" s="109">
        <f>+'24-01-025-001 Ind. Proy'!AJ91</f>
        <v>0</v>
      </c>
    </row>
    <row r="15" spans="1:25" ht="24.75" customHeight="1" x14ac:dyDescent="0.25">
      <c r="A15" s="43" t="s">
        <v>60</v>
      </c>
      <c r="B15" s="9">
        <f>+'24-01-025-001 Ind. Proy'!J103</f>
        <v>0</v>
      </c>
      <c r="C15" s="9">
        <f>+'24-01-025-001 Ind. Proy'!K103</f>
        <v>0</v>
      </c>
      <c r="D15" s="9">
        <f>+'24-01-025-001 Ind. Proy'!M103</f>
        <v>0</v>
      </c>
      <c r="E15" s="9">
        <f>+'24-01-025-001 Ind. Proy'!N103</f>
        <v>0</v>
      </c>
      <c r="F15" s="9">
        <f>+'24-01-025-001 Ind. Proy'!O103</f>
        <v>0</v>
      </c>
      <c r="G15" s="9">
        <f>+'24-01-025-001 Ind. Proy'!R103</f>
        <v>0</v>
      </c>
      <c r="H15" s="9">
        <f>+'24-01-025-001 Ind. Proy'!S103</f>
        <v>0</v>
      </c>
      <c r="I15" s="9">
        <f>+'24-01-025-001 Ind. Proy'!T103</f>
        <v>0</v>
      </c>
      <c r="J15" s="9">
        <f>+'24-01-025-001 Ind. Proy'!U103</f>
        <v>0</v>
      </c>
      <c r="K15" s="9">
        <f>+'24-01-025-001 Ind. Proy'!V103</f>
        <v>0</v>
      </c>
      <c r="L15" s="9">
        <f>+'24-01-025-001 Ind. Proy'!W103</f>
        <v>0</v>
      </c>
      <c r="M15" s="9">
        <f>+'24-01-025-001 Ind. Proy'!X103</f>
        <v>0</v>
      </c>
      <c r="N15" s="9">
        <f>+'24-01-025-001 Ind. Proy'!Y103</f>
        <v>0</v>
      </c>
      <c r="O15" s="9">
        <f>+'24-01-025-001 Ind. Proy'!Z103</f>
        <v>0</v>
      </c>
      <c r="P15" s="9">
        <f>+'24-01-025-001 Ind. Proy'!AA103</f>
        <v>0</v>
      </c>
      <c r="Q15" s="9">
        <f>+'24-01-025-001 Ind. Proy'!AB103</f>
        <v>0</v>
      </c>
      <c r="R15" s="9">
        <f>+'24-01-025-001 Ind. Proy'!AC103</f>
        <v>0</v>
      </c>
      <c r="S15" s="9">
        <f>+'24-01-025-001 Ind. Proy'!AD103</f>
        <v>0</v>
      </c>
      <c r="T15" s="9">
        <f>+'24-01-025-001 Ind. Proy'!AE103</f>
        <v>0</v>
      </c>
      <c r="U15" s="9">
        <f>+'24-01-025-001 Ind. Proy'!AF103</f>
        <v>0</v>
      </c>
      <c r="V15" s="9">
        <f>+'24-01-025-001 Ind. Proy'!AG103</f>
        <v>0</v>
      </c>
      <c r="W15" s="9">
        <f>+'24-01-025-001 Ind. Proy'!AH103</f>
        <v>0</v>
      </c>
      <c r="X15" s="109">
        <f>+'24-01-025-001 Ind. Proy'!AI103</f>
        <v>0</v>
      </c>
      <c r="Y15" s="109">
        <f>+'24-01-025-001 Ind. Proy'!AJ103</f>
        <v>0</v>
      </c>
    </row>
    <row r="16" spans="1:25" ht="24.75" customHeight="1" x14ac:dyDescent="0.25">
      <c r="A16" s="43" t="s">
        <v>62</v>
      </c>
      <c r="B16" s="9">
        <f>+'24-01-025-001 Ind. Proy'!J115</f>
        <v>0</v>
      </c>
      <c r="C16" s="9">
        <f>+'24-01-025-001 Ind. Proy'!K115</f>
        <v>0</v>
      </c>
      <c r="D16" s="9">
        <f>+'24-01-025-001 Ind. Proy'!M115</f>
        <v>0</v>
      </c>
      <c r="E16" s="9">
        <f>+'24-01-025-001 Ind. Proy'!N115</f>
        <v>0</v>
      </c>
      <c r="F16" s="9">
        <f>+'24-01-025-001 Ind. Proy'!O115</f>
        <v>0</v>
      </c>
      <c r="G16" s="9">
        <f>+'24-01-025-001 Ind. Proy'!R115</f>
        <v>0</v>
      </c>
      <c r="H16" s="9">
        <f>+'24-01-025-001 Ind. Proy'!S115</f>
        <v>0</v>
      </c>
      <c r="I16" s="9">
        <f>+'24-01-025-001 Ind. Proy'!T115</f>
        <v>0</v>
      </c>
      <c r="J16" s="9">
        <f>+'24-01-025-001 Ind. Proy'!U115</f>
        <v>0</v>
      </c>
      <c r="K16" s="9">
        <f>+'24-01-025-001 Ind. Proy'!V115</f>
        <v>0</v>
      </c>
      <c r="L16" s="9">
        <f>+'24-01-025-001 Ind. Proy'!W115</f>
        <v>0</v>
      </c>
      <c r="M16" s="9">
        <f>+'24-01-025-001 Ind. Proy'!X115</f>
        <v>0</v>
      </c>
      <c r="N16" s="9">
        <f>+'24-01-025-001 Ind. Proy'!Y115</f>
        <v>0</v>
      </c>
      <c r="O16" s="9">
        <f>+'24-01-025-001 Ind. Proy'!Z115</f>
        <v>0</v>
      </c>
      <c r="P16" s="9">
        <f>+'24-01-025-001 Ind. Proy'!AA115</f>
        <v>0</v>
      </c>
      <c r="Q16" s="9">
        <f>+'24-01-025-001 Ind. Proy'!AB115</f>
        <v>0</v>
      </c>
      <c r="R16" s="9">
        <f>+'24-01-025-001 Ind. Proy'!AC115</f>
        <v>0</v>
      </c>
      <c r="S16" s="9">
        <f>+'24-01-025-001 Ind. Proy'!AD115</f>
        <v>0</v>
      </c>
      <c r="T16" s="9">
        <f>+'24-01-025-001 Ind. Proy'!AE115</f>
        <v>0</v>
      </c>
      <c r="U16" s="9">
        <f>+'24-01-025-001 Ind. Proy'!AF115</f>
        <v>0</v>
      </c>
      <c r="V16" s="9">
        <f>+'24-01-025-001 Ind. Proy'!AG115</f>
        <v>0</v>
      </c>
      <c r="W16" s="9">
        <f>+'24-01-025-001 Ind. Proy'!AH115</f>
        <v>0</v>
      </c>
      <c r="X16" s="109">
        <f>+'24-01-025-001 Ind. Proy'!AI115</f>
        <v>0</v>
      </c>
      <c r="Y16" s="109">
        <f>+'24-01-025-001 Ind. Proy'!AJ115</f>
        <v>0</v>
      </c>
    </row>
    <row r="17" spans="1:25" ht="24.75" customHeight="1" x14ac:dyDescent="0.25">
      <c r="A17" s="43" t="s">
        <v>64</v>
      </c>
      <c r="B17" s="9">
        <f>+'24-01-025-001 Ind. Proy'!J127</f>
        <v>0</v>
      </c>
      <c r="C17" s="9">
        <f>+'24-01-025-001 Ind. Proy'!K127</f>
        <v>0</v>
      </c>
      <c r="D17" s="9">
        <f>+'24-01-025-001 Ind. Proy'!M127</f>
        <v>0</v>
      </c>
      <c r="E17" s="9">
        <f>+'24-01-025-001 Ind. Proy'!N127</f>
        <v>0</v>
      </c>
      <c r="F17" s="9">
        <f>+'24-01-025-001 Ind. Proy'!O127</f>
        <v>0</v>
      </c>
      <c r="G17" s="9">
        <f>+'24-01-025-001 Ind. Proy'!R127</f>
        <v>0</v>
      </c>
      <c r="H17" s="9">
        <f>+'24-01-025-001 Ind. Proy'!S127</f>
        <v>0</v>
      </c>
      <c r="I17" s="9">
        <f>+'24-01-025-001 Ind. Proy'!T127</f>
        <v>0</v>
      </c>
      <c r="J17" s="9">
        <f>+'24-01-025-001 Ind. Proy'!U127</f>
        <v>0</v>
      </c>
      <c r="K17" s="9">
        <f>+'24-01-025-001 Ind. Proy'!V127</f>
        <v>0</v>
      </c>
      <c r="L17" s="9">
        <f>+'24-01-025-001 Ind. Proy'!W127</f>
        <v>0</v>
      </c>
      <c r="M17" s="9">
        <f>+'24-01-025-001 Ind. Proy'!X127</f>
        <v>0</v>
      </c>
      <c r="N17" s="9">
        <f>+'24-01-025-001 Ind. Proy'!Y127</f>
        <v>0</v>
      </c>
      <c r="O17" s="9">
        <f>+'24-01-025-001 Ind. Proy'!Z127</f>
        <v>0</v>
      </c>
      <c r="P17" s="9">
        <f>+'24-01-025-001 Ind. Proy'!AA127</f>
        <v>0</v>
      </c>
      <c r="Q17" s="9">
        <f>+'24-01-025-001 Ind. Proy'!AB127</f>
        <v>0</v>
      </c>
      <c r="R17" s="9">
        <f>+'24-01-025-001 Ind. Proy'!AC127</f>
        <v>0</v>
      </c>
      <c r="S17" s="9">
        <f>+'24-01-025-001 Ind. Proy'!AD127</f>
        <v>0</v>
      </c>
      <c r="T17" s="9">
        <f>+'24-01-025-001 Ind. Proy'!AE127</f>
        <v>0</v>
      </c>
      <c r="U17" s="9">
        <f>+'24-01-025-001 Ind. Proy'!AF127</f>
        <v>0</v>
      </c>
      <c r="V17" s="9">
        <f>+'24-01-025-001 Ind. Proy'!AG127</f>
        <v>0</v>
      </c>
      <c r="W17" s="9">
        <f>+'24-01-025-001 Ind. Proy'!AH127</f>
        <v>0</v>
      </c>
      <c r="X17" s="109">
        <f>+'24-01-025-001 Ind. Proy'!AI116</f>
        <v>0</v>
      </c>
      <c r="Y17" s="109">
        <f>+'24-01-025-001 Ind. Proy'!AJ116</f>
        <v>0</v>
      </c>
    </row>
    <row r="18" spans="1:25" ht="24.75" customHeight="1" x14ac:dyDescent="0.25">
      <c r="A18" s="43" t="s">
        <v>66</v>
      </c>
      <c r="B18" s="9">
        <f>+'24-01-025-001 Ind. Proy'!J139</f>
        <v>0</v>
      </c>
      <c r="C18" s="9">
        <f>+'24-01-025-001 Ind. Proy'!K139</f>
        <v>0</v>
      </c>
      <c r="D18" s="9">
        <f>+'24-01-025-001 Ind. Proy'!M139</f>
        <v>0</v>
      </c>
      <c r="E18" s="9">
        <f>+'24-01-025-001 Ind. Proy'!N139</f>
        <v>0</v>
      </c>
      <c r="F18" s="9">
        <f>+'24-01-025-001 Ind. Proy'!O139</f>
        <v>0</v>
      </c>
      <c r="G18" s="9">
        <f>+'24-01-025-001 Ind. Proy'!R139</f>
        <v>0</v>
      </c>
      <c r="H18" s="9">
        <f>+'24-01-025-001 Ind. Proy'!S139</f>
        <v>0</v>
      </c>
      <c r="I18" s="9">
        <f>+'24-01-025-001 Ind. Proy'!T139</f>
        <v>0</v>
      </c>
      <c r="J18" s="9">
        <f>+'24-01-025-001 Ind. Proy'!U139</f>
        <v>0</v>
      </c>
      <c r="K18" s="9">
        <f>+'24-01-025-001 Ind. Proy'!V139</f>
        <v>0</v>
      </c>
      <c r="L18" s="9">
        <f>+'24-01-025-001 Ind. Proy'!W139</f>
        <v>0</v>
      </c>
      <c r="M18" s="9">
        <f>+'24-01-025-001 Ind. Proy'!X139</f>
        <v>0</v>
      </c>
      <c r="N18" s="9">
        <f>+'24-01-025-001 Ind. Proy'!Y139</f>
        <v>0</v>
      </c>
      <c r="O18" s="9">
        <f>+'24-01-025-001 Ind. Proy'!Z139</f>
        <v>0</v>
      </c>
      <c r="P18" s="9">
        <f>+'24-01-025-001 Ind. Proy'!AA139</f>
        <v>0</v>
      </c>
      <c r="Q18" s="9">
        <f>+'24-01-025-001 Ind. Proy'!AB139</f>
        <v>0</v>
      </c>
      <c r="R18" s="9">
        <f>+'24-01-025-001 Ind. Proy'!AC139</f>
        <v>0</v>
      </c>
      <c r="S18" s="9">
        <f>+'24-01-025-001 Ind. Proy'!AD139</f>
        <v>0</v>
      </c>
      <c r="T18" s="9">
        <f>+'24-01-025-001 Ind. Proy'!AE139</f>
        <v>0</v>
      </c>
      <c r="U18" s="9">
        <f>+'24-01-025-001 Ind. Proy'!AF139</f>
        <v>0</v>
      </c>
      <c r="V18" s="9">
        <f>+'24-01-025-001 Ind. Proy'!AG139</f>
        <v>0</v>
      </c>
      <c r="W18" s="9">
        <f>+'24-01-025-001 Ind. Proy'!AH139</f>
        <v>0</v>
      </c>
      <c r="X18" s="109">
        <f>+'24-01-025-001 Ind. Proy'!AI139</f>
        <v>0</v>
      </c>
      <c r="Y18" s="109">
        <f>+'24-01-025-001 Ind. Proy'!AJ139</f>
        <v>0</v>
      </c>
    </row>
    <row r="19" spans="1:25" ht="24.75" customHeight="1" x14ac:dyDescent="0.25">
      <c r="A19" s="43" t="s">
        <v>68</v>
      </c>
      <c r="B19" s="9">
        <f>+'24-01-025-001 Ind. Proy'!J151</f>
        <v>0</v>
      </c>
      <c r="C19" s="9">
        <f>+'24-01-025-001 Ind. Proy'!K151</f>
        <v>0</v>
      </c>
      <c r="D19" s="9">
        <f>+'24-01-025-001 Ind. Proy'!M151</f>
        <v>0</v>
      </c>
      <c r="E19" s="9">
        <f>+'24-01-025-001 Ind. Proy'!N151</f>
        <v>0</v>
      </c>
      <c r="F19" s="9">
        <f>+'24-01-025-001 Ind. Proy'!O151</f>
        <v>0</v>
      </c>
      <c r="G19" s="9">
        <f>+'24-01-025-001 Ind. Proy'!R151</f>
        <v>0</v>
      </c>
      <c r="H19" s="9">
        <f>+'24-01-025-001 Ind. Proy'!S151</f>
        <v>0</v>
      </c>
      <c r="I19" s="9">
        <f>+'24-01-025-001 Ind. Proy'!T151</f>
        <v>0</v>
      </c>
      <c r="J19" s="9">
        <f>+'24-01-025-001 Ind. Proy'!U151</f>
        <v>0</v>
      </c>
      <c r="K19" s="9">
        <f>+'24-01-025-001 Ind. Proy'!V151</f>
        <v>0</v>
      </c>
      <c r="L19" s="9">
        <f>+'24-01-025-001 Ind. Proy'!W151</f>
        <v>0</v>
      </c>
      <c r="M19" s="9">
        <f>+'24-01-025-001 Ind. Proy'!X151</f>
        <v>0</v>
      </c>
      <c r="N19" s="9">
        <f>+'24-01-025-001 Ind. Proy'!Y151</f>
        <v>0</v>
      </c>
      <c r="O19" s="9">
        <f>+'24-01-025-001 Ind. Proy'!Z151</f>
        <v>0</v>
      </c>
      <c r="P19" s="9">
        <f>+'24-01-025-001 Ind. Proy'!AA151</f>
        <v>0</v>
      </c>
      <c r="Q19" s="9">
        <f>+'24-01-025-001 Ind. Proy'!AB151</f>
        <v>0</v>
      </c>
      <c r="R19" s="9">
        <f>+'24-01-025-001 Ind. Proy'!AC151</f>
        <v>0</v>
      </c>
      <c r="S19" s="9">
        <f>+'24-01-025-001 Ind. Proy'!AD151</f>
        <v>0</v>
      </c>
      <c r="T19" s="9">
        <f>+'24-01-025-001 Ind. Proy'!AE151</f>
        <v>0</v>
      </c>
      <c r="U19" s="9">
        <f>+'24-01-025-001 Ind. Proy'!AF151</f>
        <v>0</v>
      </c>
      <c r="V19" s="9">
        <f>+'24-01-025-001 Ind. Proy'!AG151</f>
        <v>0</v>
      </c>
      <c r="W19" s="9">
        <f>+'24-01-025-001 Ind. Proy'!AH151</f>
        <v>0</v>
      </c>
      <c r="X19" s="109">
        <f>+'24-01-025-001 Ind. Proy'!AI151</f>
        <v>0</v>
      </c>
      <c r="Y19" s="109">
        <f>+'24-01-025-001 Ind. Proy'!AJ151</f>
        <v>0</v>
      </c>
    </row>
    <row r="20" spans="1:25" ht="24.75" customHeight="1" x14ac:dyDescent="0.25">
      <c r="A20" s="44" t="s">
        <v>70</v>
      </c>
      <c r="B20" s="9">
        <f>+'24-01-025-001 Ind. Proy'!J163</f>
        <v>0</v>
      </c>
      <c r="C20" s="9">
        <f>+'24-01-025-001 Ind. Proy'!K163</f>
        <v>0</v>
      </c>
      <c r="D20" s="9">
        <f>+'24-01-025-001 Ind. Proy'!M163</f>
        <v>0</v>
      </c>
      <c r="E20" s="9">
        <f>+'24-01-025-001 Ind. Proy'!N163</f>
        <v>0</v>
      </c>
      <c r="F20" s="9">
        <f>+'24-01-025-001 Ind. Proy'!O163</f>
        <v>0</v>
      </c>
      <c r="G20" s="9">
        <f>+'24-01-025-001 Ind. Proy'!R163</f>
        <v>0</v>
      </c>
      <c r="H20" s="9">
        <f>+'24-01-025-001 Ind. Proy'!S163</f>
        <v>0</v>
      </c>
      <c r="I20" s="9">
        <f>+'24-01-025-001 Ind. Proy'!T163</f>
        <v>0</v>
      </c>
      <c r="J20" s="9">
        <f>+'24-01-025-001 Ind. Proy'!U163</f>
        <v>0</v>
      </c>
      <c r="K20" s="9">
        <f>+'24-01-025-001 Ind. Proy'!V163</f>
        <v>0</v>
      </c>
      <c r="L20" s="9">
        <f>+'24-01-025-001 Ind. Proy'!W163</f>
        <v>0</v>
      </c>
      <c r="M20" s="9">
        <f>+'24-01-025-001 Ind. Proy'!X163</f>
        <v>0</v>
      </c>
      <c r="N20" s="9">
        <f>+'24-01-025-001 Ind. Proy'!Y163</f>
        <v>0</v>
      </c>
      <c r="O20" s="9">
        <f>+'24-01-025-001 Ind. Proy'!Z163</f>
        <v>0</v>
      </c>
      <c r="P20" s="9">
        <f>+'24-01-025-001 Ind. Proy'!AA163</f>
        <v>0</v>
      </c>
      <c r="Q20" s="9">
        <f>+'24-01-025-001 Ind. Proy'!AB163</f>
        <v>0</v>
      </c>
      <c r="R20" s="9">
        <f>+'24-01-025-001 Ind. Proy'!AC163</f>
        <v>0</v>
      </c>
      <c r="S20" s="9">
        <f>+'24-01-025-001 Ind. Proy'!AD163</f>
        <v>0</v>
      </c>
      <c r="T20" s="9">
        <f>+'24-01-025-001 Ind. Proy'!AE163</f>
        <v>0</v>
      </c>
      <c r="U20" s="9">
        <f>+'24-01-025-001 Ind. Proy'!AF163</f>
        <v>0</v>
      </c>
      <c r="V20" s="9">
        <f>+'24-01-025-001 Ind. Proy'!AG163</f>
        <v>0</v>
      </c>
      <c r="W20" s="9">
        <f>+'24-01-025-001 Ind. Proy'!AH163</f>
        <v>0</v>
      </c>
      <c r="X20" s="109">
        <f>+'24-01-025-001 Ind. Proy'!AI163</f>
        <v>0</v>
      </c>
      <c r="Y20" s="109">
        <f>+'24-01-025-001 Ind. Proy'!AJ163</f>
        <v>0</v>
      </c>
    </row>
    <row r="21" spans="1:25" ht="24.75" customHeight="1" x14ac:dyDescent="0.25">
      <c r="A21" s="44" t="s">
        <v>72</v>
      </c>
      <c r="B21" s="9">
        <f>+'24-01-025-001 Ind. Proy'!J175</f>
        <v>0</v>
      </c>
      <c r="C21" s="9">
        <f>+'24-01-025-001 Ind. Proy'!K175</f>
        <v>0</v>
      </c>
      <c r="D21" s="9">
        <f>+'24-01-025-001 Ind. Proy'!M175</f>
        <v>0</v>
      </c>
      <c r="E21" s="9">
        <f>+'24-01-025-001 Ind. Proy'!N175</f>
        <v>0</v>
      </c>
      <c r="F21" s="9">
        <f>+'24-01-025-001 Ind. Proy'!O175</f>
        <v>0</v>
      </c>
      <c r="G21" s="9">
        <f>+'24-01-025-001 Ind. Proy'!R175</f>
        <v>0</v>
      </c>
      <c r="H21" s="9">
        <f>+'24-01-025-001 Ind. Proy'!S175</f>
        <v>0</v>
      </c>
      <c r="I21" s="9">
        <f>+'24-01-025-001 Ind. Proy'!T175</f>
        <v>0</v>
      </c>
      <c r="J21" s="9">
        <f>+'24-01-025-001 Ind. Proy'!U175</f>
        <v>0</v>
      </c>
      <c r="K21" s="9">
        <f>+'24-01-025-001 Ind. Proy'!V175</f>
        <v>0</v>
      </c>
      <c r="L21" s="9">
        <f>+'24-01-025-001 Ind. Proy'!W175</f>
        <v>0</v>
      </c>
      <c r="M21" s="9">
        <f>+'24-01-025-001 Ind. Proy'!X175</f>
        <v>0</v>
      </c>
      <c r="N21" s="9">
        <f>+'24-01-025-001 Ind. Proy'!Y175</f>
        <v>0</v>
      </c>
      <c r="O21" s="9">
        <f>+'24-01-025-001 Ind. Proy'!Z175</f>
        <v>0</v>
      </c>
      <c r="P21" s="9">
        <f>+'24-01-025-001 Ind. Proy'!AA175</f>
        <v>0</v>
      </c>
      <c r="Q21" s="9">
        <f>+'24-01-025-001 Ind. Proy'!AB175</f>
        <v>0</v>
      </c>
      <c r="R21" s="9">
        <f>+'24-01-025-001 Ind. Proy'!AC175</f>
        <v>0</v>
      </c>
      <c r="S21" s="9">
        <f>+'24-01-025-001 Ind. Proy'!AD175</f>
        <v>0</v>
      </c>
      <c r="T21" s="9">
        <f>+'24-01-025-001 Ind. Proy'!AE175</f>
        <v>0</v>
      </c>
      <c r="U21" s="9">
        <f>+'24-01-025-001 Ind. Proy'!AF175</f>
        <v>0</v>
      </c>
      <c r="V21" s="9">
        <f>+'24-01-025-001 Ind. Proy'!AG175</f>
        <v>0</v>
      </c>
      <c r="W21" s="9">
        <f>+'24-01-025-001 Ind. Proy'!AH175</f>
        <v>0</v>
      </c>
      <c r="X21" s="109">
        <f>+'24-01-025-001 Ind. Proy'!AI175</f>
        <v>0</v>
      </c>
      <c r="Y21" s="109">
        <f>+'24-01-025-001 Ind. Proy'!AJ175</f>
        <v>0</v>
      </c>
    </row>
    <row r="22" spans="1:25" ht="24.75" customHeight="1" x14ac:dyDescent="0.25">
      <c r="A22" s="44" t="s">
        <v>74</v>
      </c>
      <c r="B22" s="9">
        <f>+'24-01-025-001 Ind. Proy'!J187</f>
        <v>0</v>
      </c>
      <c r="C22" s="9">
        <f>+'24-01-025-001 Ind. Proy'!K187</f>
        <v>0</v>
      </c>
      <c r="D22" s="9">
        <f>+'24-01-025-001 Ind. Proy'!M187</f>
        <v>0</v>
      </c>
      <c r="E22" s="9">
        <f>+'24-01-025-001 Ind. Proy'!N187</f>
        <v>0</v>
      </c>
      <c r="F22" s="9">
        <f>+'24-01-025-001 Ind. Proy'!O187</f>
        <v>0</v>
      </c>
      <c r="G22" s="9">
        <f>+'24-01-025-001 Ind. Proy'!R187</f>
        <v>0</v>
      </c>
      <c r="H22" s="9">
        <f>+'24-01-025-001 Ind. Proy'!S187</f>
        <v>0</v>
      </c>
      <c r="I22" s="9">
        <f>+'24-01-025-001 Ind. Proy'!T187</f>
        <v>0</v>
      </c>
      <c r="J22" s="9">
        <f>+'24-01-025-001 Ind. Proy'!U187</f>
        <v>0</v>
      </c>
      <c r="K22" s="9">
        <f>+'24-01-025-001 Ind. Proy'!V187</f>
        <v>0</v>
      </c>
      <c r="L22" s="9">
        <f>+'24-01-025-001 Ind. Proy'!W187</f>
        <v>0</v>
      </c>
      <c r="M22" s="9">
        <f>+'24-01-025-001 Ind. Proy'!X187</f>
        <v>0</v>
      </c>
      <c r="N22" s="9">
        <f>+'24-01-025-001 Ind. Proy'!Y187</f>
        <v>0</v>
      </c>
      <c r="O22" s="9">
        <f>+'24-01-025-001 Ind. Proy'!Z187</f>
        <v>0</v>
      </c>
      <c r="P22" s="9">
        <f>+'24-01-025-001 Ind. Proy'!AA187</f>
        <v>0</v>
      </c>
      <c r="Q22" s="9">
        <f>+'24-01-025-001 Ind. Proy'!AB187</f>
        <v>0</v>
      </c>
      <c r="R22" s="9">
        <f>+'24-01-025-001 Ind. Proy'!AC187</f>
        <v>0</v>
      </c>
      <c r="S22" s="9">
        <f>+'24-01-025-001 Ind. Proy'!AD187</f>
        <v>0</v>
      </c>
      <c r="T22" s="9">
        <f>+'24-01-025-001 Ind. Proy'!AE187</f>
        <v>0</v>
      </c>
      <c r="U22" s="9">
        <f>+'24-01-025-001 Ind. Proy'!AF187</f>
        <v>0</v>
      </c>
      <c r="V22" s="9">
        <f>+'24-01-025-001 Ind. Proy'!AG187</f>
        <v>0</v>
      </c>
      <c r="W22" s="9">
        <f>+'24-01-025-001 Ind. Proy'!AH187</f>
        <v>0</v>
      </c>
      <c r="X22" s="109">
        <f>+'24-01-025-001 Ind. Proy'!AI187</f>
        <v>0</v>
      </c>
      <c r="Y22" s="109">
        <f>+'24-01-025-001 Ind. Proy'!AJ187</f>
        <v>0</v>
      </c>
    </row>
    <row r="23" spans="1:25" ht="24.75" customHeight="1" x14ac:dyDescent="0.25">
      <c r="A23" s="45" t="s">
        <v>76</v>
      </c>
      <c r="B23" s="9">
        <f>+'24-01-025-002 Ind. Proy '!J190</f>
        <v>372963000</v>
      </c>
      <c r="C23" s="9">
        <f>+'24-01-025-002 Ind. Proy '!K189</f>
        <v>372963000</v>
      </c>
      <c r="D23" s="9">
        <f>+'24-01-025-001 Ind. Proy'!M190</f>
        <v>0</v>
      </c>
      <c r="E23" s="9">
        <f>+'24-01-025-001 Ind. Proy'!N190</f>
        <v>0</v>
      </c>
      <c r="F23" s="9">
        <f>+'24-01-025-001 Ind. Proy'!O190</f>
        <v>0</v>
      </c>
      <c r="G23" s="9">
        <f>+'24-01-025-001 Ind. Proy'!R190</f>
        <v>0</v>
      </c>
      <c r="H23" s="9">
        <f>+'24-01-025-001 Ind. Proy'!S190</f>
        <v>0</v>
      </c>
      <c r="I23" s="9">
        <f>+'24-01-025-001 Ind. Proy'!T190</f>
        <v>0</v>
      </c>
      <c r="J23" s="9">
        <f>+'24-01-025-001 Ind. Proy'!U190</f>
        <v>0</v>
      </c>
      <c r="K23" s="9">
        <f>+'24-01-025-001 Ind. Proy'!V190</f>
        <v>0</v>
      </c>
      <c r="L23" s="9">
        <f>+'24-01-025-001 Ind. Proy'!W190</f>
        <v>0</v>
      </c>
      <c r="M23" s="9">
        <f>+'24-01-025-001 Ind. Proy'!X190</f>
        <v>0</v>
      </c>
      <c r="N23" s="9">
        <f>+'24-01-025-001 Ind. Proy'!Y190</f>
        <v>0</v>
      </c>
      <c r="O23" s="9">
        <f>+'24-01-025-001 Ind. Proy'!Z190</f>
        <v>0</v>
      </c>
      <c r="P23" s="9">
        <f>+'24-01-025-001 Ind. Proy'!AA190</f>
        <v>261073400</v>
      </c>
      <c r="Q23" s="9">
        <f>+'24-01-025-001 Ind. Proy'!AB190</f>
        <v>0</v>
      </c>
      <c r="R23" s="9">
        <f>+'24-01-025-001 Ind. Proy'!AC190</f>
        <v>261073400</v>
      </c>
      <c r="S23" s="9">
        <f>+'24-01-025-001 Ind. Proy'!AD190</f>
        <v>0</v>
      </c>
      <c r="T23" s="9">
        <f>+'24-01-025-001 Ind. Proy'!AE190</f>
        <v>0</v>
      </c>
      <c r="U23" s="9">
        <f>+'24-01-025-001 Ind. Proy'!AF190</f>
        <v>111888600</v>
      </c>
      <c r="V23" s="9">
        <f>+'24-01-025-001 Ind. Proy'!AG190</f>
        <v>111888600</v>
      </c>
      <c r="W23" s="9">
        <f>+'24-01-025-001 Ind. Proy'!AH190</f>
        <v>372962000</v>
      </c>
      <c r="X23" s="109">
        <f>+'24-01-025-001 Ind. Proy'!AI190</f>
        <v>1.0000026812454921</v>
      </c>
      <c r="Y23" s="109">
        <f>+'24-01-025-001 Ind. Proy'!AJ190</f>
        <v>1</v>
      </c>
    </row>
    <row r="24" spans="1:25" ht="20.45" customHeight="1" x14ac:dyDescent="0.25">
      <c r="A24" s="537" t="s">
        <v>83</v>
      </c>
      <c r="B24" s="222">
        <f t="shared" ref="B24:W24" si="0">SUM(B8:B23)</f>
        <v>372963000</v>
      </c>
      <c r="C24" s="222">
        <f t="shared" si="0"/>
        <v>372963000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0</v>
      </c>
      <c r="I24" s="222">
        <f t="shared" si="0"/>
        <v>0</v>
      </c>
      <c r="J24" s="222">
        <f t="shared" si="0"/>
        <v>0</v>
      </c>
      <c r="K24" s="222">
        <f t="shared" si="0"/>
        <v>0</v>
      </c>
      <c r="L24" s="222">
        <f t="shared" si="0"/>
        <v>0</v>
      </c>
      <c r="M24" s="222">
        <f t="shared" si="0"/>
        <v>0</v>
      </c>
      <c r="N24" s="222">
        <f t="shared" si="0"/>
        <v>0</v>
      </c>
      <c r="O24" s="222">
        <f t="shared" si="0"/>
        <v>0</v>
      </c>
      <c r="P24" s="222">
        <f t="shared" si="0"/>
        <v>261073400</v>
      </c>
      <c r="Q24" s="222">
        <f t="shared" si="0"/>
        <v>0</v>
      </c>
      <c r="R24" s="222">
        <f t="shared" si="0"/>
        <v>261073400</v>
      </c>
      <c r="S24" s="222">
        <f t="shared" si="0"/>
        <v>0</v>
      </c>
      <c r="T24" s="222">
        <f t="shared" si="0"/>
        <v>0</v>
      </c>
      <c r="U24" s="222">
        <f t="shared" si="0"/>
        <v>111888600</v>
      </c>
      <c r="V24" s="222">
        <f t="shared" si="0"/>
        <v>111888600</v>
      </c>
      <c r="W24" s="222">
        <f t="shared" si="0"/>
        <v>372962000</v>
      </c>
      <c r="X24" s="230">
        <f>+'24-01-025-001 Ind. Proy'!AI191</f>
        <v>1.0000026812454921</v>
      </c>
      <c r="Y24" s="230">
        <f>'24-01-025-001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topLeftCell="A6" zoomScaleNormal="100" workbookViewId="0">
      <selection activeCell="W16" sqref="W16"/>
    </sheetView>
  </sheetViews>
  <sheetFormatPr baseColWidth="10" defaultColWidth="11.42578125" defaultRowHeight="12.75" outlineLevelCol="1" x14ac:dyDescent="0.25"/>
  <cols>
    <col min="1" max="1" width="43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+'24-03-997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+'24-03-997 Ind. Proy'!A5:U5</f>
        <v>24-03-997 "Centro para niños(as) con cuidadores principales temporeras(os)"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+'24-03-997 Ind. Proy'!J10</f>
        <v>0</v>
      </c>
      <c r="C8" s="9">
        <f>+'24-03-997 Ind. Proy'!K10</f>
        <v>0</v>
      </c>
      <c r="D8" s="9">
        <f>+'24-03-997 Ind. Proy'!M10</f>
        <v>0</v>
      </c>
      <c r="E8" s="9">
        <f>+'24-03-997 Ind. Proy'!N10</f>
        <v>0</v>
      </c>
      <c r="F8" s="9">
        <f>+'24-03-997 Ind. Proy'!O10</f>
        <v>0</v>
      </c>
      <c r="G8" s="9">
        <f>+'24-03-997 Ind. Proy'!R10</f>
        <v>0</v>
      </c>
      <c r="H8" s="9">
        <f>+'24-03-997 Ind. Proy'!S10</f>
        <v>0</v>
      </c>
      <c r="I8" s="9">
        <f>+'24-03-997 Ind. Proy'!T10</f>
        <v>0</v>
      </c>
      <c r="J8" s="9">
        <f>+'24-03-997 Ind. Proy'!U10</f>
        <v>0</v>
      </c>
      <c r="K8" s="9">
        <f>+'24-03-997 Ind. Proy'!V10</f>
        <v>0</v>
      </c>
      <c r="L8" s="9">
        <f>+'24-03-997 Ind. Proy'!W10</f>
        <v>0</v>
      </c>
      <c r="M8" s="9">
        <f>+'24-03-997 Ind. Proy'!X10</f>
        <v>0</v>
      </c>
      <c r="N8" s="9">
        <f>+'24-03-997 Ind. Proy'!Y10</f>
        <v>0</v>
      </c>
      <c r="O8" s="9">
        <f>+'24-03-997 Ind. Proy'!Z10</f>
        <v>0</v>
      </c>
      <c r="P8" s="9">
        <f>+'24-03-997 Ind. Proy'!AA10</f>
        <v>0</v>
      </c>
      <c r="Q8" s="9">
        <f>+'24-03-997 Ind. Proy'!AB10</f>
        <v>0</v>
      </c>
      <c r="R8" s="9">
        <f>+'24-03-997 Ind. Proy'!AC10</f>
        <v>0</v>
      </c>
      <c r="S8" s="9">
        <f>+'24-03-997 Ind. Proy'!AD10</f>
        <v>0</v>
      </c>
      <c r="T8" s="9">
        <f>+'24-03-997 Ind. Proy'!AE10</f>
        <v>0</v>
      </c>
      <c r="U8" s="9">
        <f>+'24-03-997 Ind. Proy'!AF10</f>
        <v>0</v>
      </c>
      <c r="V8" s="9">
        <f>+'24-03-997 Ind. Proy'!AG10</f>
        <v>0</v>
      </c>
      <c r="W8" s="9">
        <f>+'24-03-997 Ind. Proy'!AH10</f>
        <v>0</v>
      </c>
      <c r="X8" s="109">
        <f>+'24-03-997 Ind. Proy'!AI10</f>
        <v>0</v>
      </c>
      <c r="Y8" s="109">
        <f>+'24-03-997 Ind. Proy'!AJ10</f>
        <v>0</v>
      </c>
    </row>
    <row r="9" spans="1:25" ht="24.75" customHeight="1" x14ac:dyDescent="0.25">
      <c r="A9" s="43" t="s">
        <v>48</v>
      </c>
      <c r="B9" s="9">
        <f>+'24-03-997 Ind. Proy'!J22</f>
        <v>0</v>
      </c>
      <c r="C9" s="9">
        <f>+'24-03-997 Ind. Proy'!K22</f>
        <v>0</v>
      </c>
      <c r="D9" s="9">
        <f>+'24-03-997 Ind. Proy'!M22</f>
        <v>0</v>
      </c>
      <c r="E9" s="9">
        <f>+'24-03-997 Ind. Proy'!N22</f>
        <v>0</v>
      </c>
      <c r="F9" s="9">
        <f>+'24-03-997 Ind. Proy'!O22</f>
        <v>0</v>
      </c>
      <c r="G9" s="9">
        <f>+'24-03-997 Ind. Proy'!R22</f>
        <v>0</v>
      </c>
      <c r="H9" s="9">
        <f>+'24-03-997 Ind. Proy'!S22</f>
        <v>0</v>
      </c>
      <c r="I9" s="9">
        <f>+'24-03-997 Ind. Proy'!T22</f>
        <v>0</v>
      </c>
      <c r="J9" s="9">
        <f>+'24-03-997 Ind. Proy'!U22</f>
        <v>0</v>
      </c>
      <c r="K9" s="9">
        <f>+'24-03-997 Ind. Proy'!V22</f>
        <v>0</v>
      </c>
      <c r="L9" s="9">
        <f>+'24-03-997 Ind. Proy'!W22</f>
        <v>0</v>
      </c>
      <c r="M9" s="9">
        <f>+'24-03-997 Ind. Proy'!X22</f>
        <v>0</v>
      </c>
      <c r="N9" s="9">
        <f>+'24-03-997 Ind. Proy'!Y22</f>
        <v>0</v>
      </c>
      <c r="O9" s="9">
        <f>+'24-03-997 Ind. Proy'!Z22</f>
        <v>0</v>
      </c>
      <c r="P9" s="9">
        <f>+'24-03-997 Ind. Proy'!AA22</f>
        <v>0</v>
      </c>
      <c r="Q9" s="9">
        <f>+'24-03-997 Ind. Proy'!AB22</f>
        <v>0</v>
      </c>
      <c r="R9" s="9">
        <f>+'24-03-997 Ind. Proy'!AC22</f>
        <v>0</v>
      </c>
      <c r="S9" s="9">
        <f>+'24-03-997 Ind. Proy'!AD22</f>
        <v>0</v>
      </c>
      <c r="T9" s="9">
        <f>+'24-03-997 Ind. Proy'!AE22</f>
        <v>0</v>
      </c>
      <c r="U9" s="9">
        <f>+'24-03-997 Ind. Proy'!AF22</f>
        <v>0</v>
      </c>
      <c r="V9" s="9">
        <f>+'24-03-997 Ind. Proy'!AG22</f>
        <v>0</v>
      </c>
      <c r="W9" s="9">
        <f>+'24-03-997 Ind. Proy'!AH22</f>
        <v>0</v>
      </c>
      <c r="X9" s="109">
        <f>+'24-03-997 Ind. Proy'!AI22</f>
        <v>0</v>
      </c>
      <c r="Y9" s="109">
        <f>+'24-03-997 Ind. Proy'!AJ22</f>
        <v>0</v>
      </c>
    </row>
    <row r="10" spans="1:25" ht="24.75" customHeight="1" x14ac:dyDescent="0.25">
      <c r="A10" s="43" t="s">
        <v>50</v>
      </c>
      <c r="B10" s="9">
        <f>+'24-03-997 Ind. Proy'!J25</f>
        <v>5304742</v>
      </c>
      <c r="C10" s="9">
        <f>+'24-03-997 Ind. Proy'!K25</f>
        <v>5304742</v>
      </c>
      <c r="D10" s="9">
        <f>+'24-03-997 Ind. Proy'!M25</f>
        <v>0</v>
      </c>
      <c r="E10" s="9">
        <f>+'24-03-997 Ind. Proy'!N25</f>
        <v>0</v>
      </c>
      <c r="F10" s="9">
        <f>+'24-03-997 Ind. Proy'!O25</f>
        <v>0</v>
      </c>
      <c r="G10" s="9">
        <f>+'24-03-997 Ind. Proy'!R25</f>
        <v>0</v>
      </c>
      <c r="H10" s="9">
        <f>+'24-03-997 Ind. Proy'!S25</f>
        <v>0</v>
      </c>
      <c r="I10" s="9">
        <f>+'24-03-997 Ind. Proy'!T25</f>
        <v>0</v>
      </c>
      <c r="J10" s="9">
        <f>+'24-03-997 Ind. Proy'!U25</f>
        <v>0</v>
      </c>
      <c r="K10" s="9">
        <f>+'24-03-997 Ind. Proy'!V25</f>
        <v>0</v>
      </c>
      <c r="L10" s="9">
        <f>+'24-03-997 Ind. Proy'!W25</f>
        <v>0</v>
      </c>
      <c r="M10" s="9">
        <f>+'24-03-997 Ind. Proy'!X25</f>
        <v>0</v>
      </c>
      <c r="N10" s="9">
        <f>+'24-03-997 Ind. Proy'!Y25</f>
        <v>0</v>
      </c>
      <c r="O10" s="9">
        <f>+'24-03-997 Ind. Proy'!Z25</f>
        <v>0</v>
      </c>
      <c r="P10" s="9">
        <f>+'24-03-997 Ind. Proy'!AA25</f>
        <v>0</v>
      </c>
      <c r="Q10" s="9">
        <f>+'24-03-997 Ind. Proy'!AB25</f>
        <v>0</v>
      </c>
      <c r="R10" s="9">
        <f>+'24-03-997 Ind. Proy'!AC25</f>
        <v>0</v>
      </c>
      <c r="S10" s="9">
        <f>+'24-03-997 Ind. Proy'!AD25</f>
        <v>0</v>
      </c>
      <c r="T10" s="9">
        <f>+'24-03-997 Ind. Proy'!AE25</f>
        <v>0</v>
      </c>
      <c r="U10" s="9">
        <f>+'24-03-997 Ind. Proy'!AF25</f>
        <v>5304742</v>
      </c>
      <c r="V10" s="9">
        <f>+'24-03-997 Ind. Proy'!AG25</f>
        <v>5304742</v>
      </c>
      <c r="W10" s="9">
        <f>+'24-03-997 Ind. Proy'!AH25</f>
        <v>5304742</v>
      </c>
      <c r="X10" s="109">
        <f>+'24-03-997 Ind. Proy'!AI25</f>
        <v>1</v>
      </c>
      <c r="Y10" s="109">
        <f>+'24-03-997 Ind. Proy'!AJ25</f>
        <v>1.1588977620523735E-2</v>
      </c>
    </row>
    <row r="11" spans="1:25" ht="24.75" customHeight="1" x14ac:dyDescent="0.25">
      <c r="A11" s="43" t="s">
        <v>52</v>
      </c>
      <c r="B11" s="9">
        <f>+'24-03-997 Ind. Proy'!J34</f>
        <v>28291960</v>
      </c>
      <c r="C11" s="9">
        <f>+'24-03-997 Ind. Proy'!K34</f>
        <v>28291960</v>
      </c>
      <c r="D11" s="9">
        <f>+'24-03-997 Ind. Proy'!M34</f>
        <v>0</v>
      </c>
      <c r="E11" s="9">
        <f>+'24-03-997 Ind. Proy'!N34</f>
        <v>0</v>
      </c>
      <c r="F11" s="9">
        <f>+'24-03-997 Ind. Proy'!O34</f>
        <v>0</v>
      </c>
      <c r="G11" s="9">
        <f>+'24-03-997 Ind. Proy'!R34</f>
        <v>0</v>
      </c>
      <c r="H11" s="9">
        <f>+'24-03-997 Ind. Proy'!S34</f>
        <v>0</v>
      </c>
      <c r="I11" s="9">
        <f>+'24-03-997 Ind. Proy'!T34</f>
        <v>0</v>
      </c>
      <c r="J11" s="9">
        <f>+'24-03-997 Ind. Proy'!U34</f>
        <v>0</v>
      </c>
      <c r="K11" s="9">
        <f>+'24-03-997 Ind. Proy'!V34</f>
        <v>0</v>
      </c>
      <c r="L11" s="9">
        <f>+'24-03-997 Ind. Proy'!W34</f>
        <v>0</v>
      </c>
      <c r="M11" s="9">
        <f>+'24-03-997 Ind. Proy'!X34</f>
        <v>0</v>
      </c>
      <c r="N11" s="9">
        <f>+'24-03-997 Ind. Proy'!Y34</f>
        <v>0</v>
      </c>
      <c r="O11" s="9">
        <f>+'24-03-997 Ind. Proy'!Z34</f>
        <v>0</v>
      </c>
      <c r="P11" s="9">
        <f>+'24-03-997 Ind. Proy'!AA34</f>
        <v>0</v>
      </c>
      <c r="Q11" s="9">
        <f>+'24-03-997 Ind. Proy'!AB34</f>
        <v>0</v>
      </c>
      <c r="R11" s="9">
        <f>+'24-03-997 Ind. Proy'!AC34</f>
        <v>0</v>
      </c>
      <c r="S11" s="9">
        <f>+'24-03-997 Ind. Proy'!AD34</f>
        <v>0</v>
      </c>
      <c r="T11" s="9">
        <f>+'24-03-997 Ind. Proy'!AE34</f>
        <v>0</v>
      </c>
      <c r="U11" s="9">
        <f>+'24-03-997 Ind. Proy'!AF34</f>
        <v>28291960</v>
      </c>
      <c r="V11" s="9">
        <f>+'24-03-997 Ind. Proy'!AG34</f>
        <v>28291960</v>
      </c>
      <c r="W11" s="9">
        <f>+'24-03-997 Ind. Proy'!AH34</f>
        <v>28291960</v>
      </c>
      <c r="X11" s="109">
        <f>+'24-03-997 Ind. Proy'!AI34</f>
        <v>1</v>
      </c>
      <c r="Y11" s="109">
        <f>+'24-03-997 Ind. Proy'!AJ34</f>
        <v>6.1807886468513026E-2</v>
      </c>
    </row>
    <row r="12" spans="1:25" ht="24.75" customHeight="1" x14ac:dyDescent="0.25">
      <c r="A12" s="43" t="s">
        <v>54</v>
      </c>
      <c r="B12" s="9">
        <f>+'24-03-997 Ind. Proy'!J57</f>
        <v>46269135</v>
      </c>
      <c r="C12" s="9">
        <f>+'24-03-997 Ind. Proy'!K57</f>
        <v>46269135</v>
      </c>
      <c r="D12" s="9">
        <f>+'24-03-997 Ind. Proy'!M57</f>
        <v>0</v>
      </c>
      <c r="E12" s="9">
        <f>+'24-03-997 Ind. Proy'!N57</f>
        <v>0</v>
      </c>
      <c r="F12" s="9">
        <f>+'24-03-997 Ind. Proy'!O57</f>
        <v>0</v>
      </c>
      <c r="G12" s="9">
        <f>+'24-03-997 Ind. Proy'!R57</f>
        <v>0</v>
      </c>
      <c r="H12" s="9">
        <f>+'24-03-997 Ind. Proy'!S57</f>
        <v>0</v>
      </c>
      <c r="I12" s="9">
        <f>+'24-03-997 Ind. Proy'!T57</f>
        <v>0</v>
      </c>
      <c r="J12" s="9">
        <f>+'24-03-997 Ind. Proy'!U57</f>
        <v>0</v>
      </c>
      <c r="K12" s="9">
        <f>+'24-03-997 Ind. Proy'!V57</f>
        <v>0</v>
      </c>
      <c r="L12" s="9">
        <f>+'24-03-997 Ind. Proy'!W57</f>
        <v>0</v>
      </c>
      <c r="M12" s="9">
        <f>+'24-03-997 Ind. Proy'!X57</f>
        <v>0</v>
      </c>
      <c r="N12" s="9">
        <f>+'24-03-997 Ind. Proy'!Y57</f>
        <v>0</v>
      </c>
      <c r="O12" s="9">
        <f>+'24-03-997 Ind. Proy'!Z57</f>
        <v>0</v>
      </c>
      <c r="P12" s="9">
        <f>+'24-03-997 Ind. Proy'!AA57</f>
        <v>0</v>
      </c>
      <c r="Q12" s="9">
        <f>+'24-03-997 Ind. Proy'!AB57</f>
        <v>0</v>
      </c>
      <c r="R12" s="9">
        <f>+'24-03-997 Ind. Proy'!AC57</f>
        <v>0</v>
      </c>
      <c r="S12" s="9">
        <f>+'24-03-997 Ind. Proy'!AD57</f>
        <v>0</v>
      </c>
      <c r="T12" s="9">
        <f>+'24-03-997 Ind. Proy'!AE57</f>
        <v>0</v>
      </c>
      <c r="U12" s="9">
        <f>+'24-03-997 Ind. Proy'!AF57</f>
        <v>46269135</v>
      </c>
      <c r="V12" s="9">
        <f>+'24-03-997 Ind. Proy'!AG57</f>
        <v>46269135</v>
      </c>
      <c r="W12" s="9">
        <f>+'24-03-997 Ind. Proy'!AH57</f>
        <v>46269135</v>
      </c>
      <c r="X12" s="109">
        <f>+'24-03-997 Ind. Proy'!AI57</f>
        <v>1</v>
      </c>
      <c r="Y12" s="109">
        <f>+'24-03-997 Ind. Proy'!AJ57</f>
        <v>0.10108163036694179</v>
      </c>
    </row>
    <row r="13" spans="1:25" ht="24.75" customHeight="1" x14ac:dyDescent="0.25">
      <c r="A13" s="43" t="s">
        <v>56</v>
      </c>
      <c r="B13" s="9">
        <f>+'24-03-997 Ind. Proy'!J86</f>
        <v>75504159</v>
      </c>
      <c r="C13" s="9">
        <f>+'24-03-997 Ind. Proy'!K86</f>
        <v>75504159</v>
      </c>
      <c r="D13" s="9">
        <f>+'24-03-997 Ind. Proy'!M86</f>
        <v>0</v>
      </c>
      <c r="E13" s="9">
        <f>+'24-03-997 Ind. Proy'!N86</f>
        <v>0</v>
      </c>
      <c r="F13" s="9">
        <f>+'24-03-997 Ind. Proy'!O86</f>
        <v>0</v>
      </c>
      <c r="G13" s="9">
        <f>+'24-03-997 Ind. Proy'!R86</f>
        <v>0</v>
      </c>
      <c r="H13" s="9">
        <f>+'24-03-997 Ind. Proy'!S86</f>
        <v>0</v>
      </c>
      <c r="I13" s="9">
        <f>+'24-03-997 Ind. Proy'!T86</f>
        <v>0</v>
      </c>
      <c r="J13" s="9">
        <f>+'24-03-997 Ind. Proy'!U86</f>
        <v>0</v>
      </c>
      <c r="K13" s="9">
        <f>+'24-03-997 Ind. Proy'!V86</f>
        <v>0</v>
      </c>
      <c r="L13" s="9">
        <f>+'24-03-997 Ind. Proy'!W86</f>
        <v>0</v>
      </c>
      <c r="M13" s="9">
        <f>+'24-03-997 Ind. Proy'!X86</f>
        <v>0</v>
      </c>
      <c r="N13" s="9">
        <f>+'24-03-997 Ind. Proy'!Y86</f>
        <v>0</v>
      </c>
      <c r="O13" s="9">
        <f>+'24-03-997 Ind. Proy'!Z86</f>
        <v>0</v>
      </c>
      <c r="P13" s="9">
        <f>+'24-03-997 Ind. Proy'!AA86</f>
        <v>0</v>
      </c>
      <c r="Q13" s="9">
        <f>+'24-03-997 Ind. Proy'!AB86</f>
        <v>0</v>
      </c>
      <c r="R13" s="9">
        <f>+'24-03-997 Ind. Proy'!AC86</f>
        <v>0</v>
      </c>
      <c r="S13" s="9">
        <f>+'24-03-997 Ind. Proy'!AD86</f>
        <v>0</v>
      </c>
      <c r="T13" s="9">
        <f>+'24-03-997 Ind. Proy'!AE86</f>
        <v>0</v>
      </c>
      <c r="U13" s="9">
        <f>+'24-03-997 Ind. Proy'!AF86</f>
        <v>75504159</v>
      </c>
      <c r="V13" s="9">
        <f>+'24-03-997 Ind. Proy'!AG86</f>
        <v>75504159</v>
      </c>
      <c r="W13" s="9">
        <f>+'24-03-997 Ind. Proy'!AH86</f>
        <v>75504159</v>
      </c>
      <c r="X13" s="109">
        <f>+'24-03-997 Ind. Proy'!AI86</f>
        <v>1</v>
      </c>
      <c r="Y13" s="109">
        <f>+'24-03-997 Ind. Proy'!AJ86</f>
        <v>0.16494977680487868</v>
      </c>
    </row>
    <row r="14" spans="1:25" ht="24.75" customHeight="1" x14ac:dyDescent="0.25">
      <c r="A14" s="43" t="s">
        <v>58</v>
      </c>
      <c r="B14" s="9">
        <f>+'24-03-997 Ind. Proy'!J112</f>
        <v>71908725</v>
      </c>
      <c r="C14" s="9">
        <f>+'24-03-997 Ind. Proy'!K112</f>
        <v>71908725</v>
      </c>
      <c r="D14" s="9">
        <f>+'24-03-997 Ind. Proy'!M112</f>
        <v>0</v>
      </c>
      <c r="E14" s="9">
        <f>+'24-03-997 Ind. Proy'!N112</f>
        <v>0</v>
      </c>
      <c r="F14" s="9">
        <f>+'24-03-997 Ind. Proy'!O112</f>
        <v>0</v>
      </c>
      <c r="G14" s="9">
        <f>+'24-03-997 Ind. Proy'!R112</f>
        <v>0</v>
      </c>
      <c r="H14" s="9">
        <f>+'24-03-997 Ind. Proy'!S112</f>
        <v>0</v>
      </c>
      <c r="I14" s="9">
        <f>+'24-03-997 Ind. Proy'!T112</f>
        <v>0</v>
      </c>
      <c r="J14" s="9">
        <f>+'24-03-997 Ind. Proy'!U112</f>
        <v>0</v>
      </c>
      <c r="K14" s="9">
        <f>+'24-03-997 Ind. Proy'!V112</f>
        <v>0</v>
      </c>
      <c r="L14" s="9">
        <f>+'24-03-997 Ind. Proy'!W112</f>
        <v>0</v>
      </c>
      <c r="M14" s="9">
        <f>+'24-03-997 Ind. Proy'!X112</f>
        <v>0</v>
      </c>
      <c r="N14" s="9">
        <f>+'24-03-997 Ind. Proy'!Y112</f>
        <v>0</v>
      </c>
      <c r="O14" s="9">
        <f>+'24-03-997 Ind. Proy'!Z112</f>
        <v>0</v>
      </c>
      <c r="P14" s="9">
        <f>+'24-03-997 Ind. Proy'!AA112</f>
        <v>0</v>
      </c>
      <c r="Q14" s="9">
        <f>+'24-03-997 Ind. Proy'!AB112</f>
        <v>0</v>
      </c>
      <c r="R14" s="9">
        <f>+'24-03-997 Ind. Proy'!AC112</f>
        <v>0</v>
      </c>
      <c r="S14" s="9">
        <f>+'24-03-997 Ind. Proy'!AD112</f>
        <v>0</v>
      </c>
      <c r="T14" s="9">
        <f>+'24-03-997 Ind. Proy'!AE112</f>
        <v>0</v>
      </c>
      <c r="U14" s="9">
        <f>+'24-03-997 Ind. Proy'!AF112</f>
        <v>71908725</v>
      </c>
      <c r="V14" s="9">
        <f>+'24-03-997 Ind. Proy'!AG112</f>
        <v>71908725</v>
      </c>
      <c r="W14" s="9">
        <f>+'24-03-997 Ind. Proy'!AH112</f>
        <v>71908725</v>
      </c>
      <c r="X14" s="109">
        <f>+'24-03-997 Ind. Proy'!AI112</f>
        <v>1</v>
      </c>
      <c r="Y14" s="109">
        <f>+'24-03-997 Ind. Proy'!AJ112</f>
        <v>0.15709503020983787</v>
      </c>
    </row>
    <row r="15" spans="1:25" ht="24.75" customHeight="1" x14ac:dyDescent="0.25">
      <c r="A15" s="43" t="s">
        <v>60</v>
      </c>
      <c r="B15" s="9">
        <f>+'24-03-997 Ind. Proy'!J129</f>
        <v>41259104</v>
      </c>
      <c r="C15" s="9">
        <f>+'24-03-997 Ind. Proy'!K129</f>
        <v>41259104</v>
      </c>
      <c r="D15" s="9">
        <f>+'24-03-997 Ind. Proy'!M129</f>
        <v>0</v>
      </c>
      <c r="E15" s="9">
        <f>+'24-03-997 Ind. Proy'!N129</f>
        <v>0</v>
      </c>
      <c r="F15" s="9">
        <f>+'24-03-997 Ind. Proy'!O129</f>
        <v>0</v>
      </c>
      <c r="G15" s="9">
        <f>+'24-03-997 Ind. Proy'!R129</f>
        <v>0</v>
      </c>
      <c r="H15" s="9">
        <f>+'24-03-997 Ind. Proy'!S129</f>
        <v>0</v>
      </c>
      <c r="I15" s="9">
        <f>+'24-03-997 Ind. Proy'!T129</f>
        <v>0</v>
      </c>
      <c r="J15" s="9">
        <f>+'24-03-997 Ind. Proy'!U129</f>
        <v>0</v>
      </c>
      <c r="K15" s="9">
        <f>+'24-03-997 Ind. Proy'!V129</f>
        <v>0</v>
      </c>
      <c r="L15" s="9">
        <f>+'24-03-997 Ind. Proy'!W129</f>
        <v>0</v>
      </c>
      <c r="M15" s="9">
        <f>+'24-03-997 Ind. Proy'!X129</f>
        <v>0</v>
      </c>
      <c r="N15" s="9">
        <f>+'24-03-997 Ind. Proy'!Y129</f>
        <v>0</v>
      </c>
      <c r="O15" s="9">
        <f>+'24-03-997 Ind. Proy'!Z129</f>
        <v>0</v>
      </c>
      <c r="P15" s="9">
        <f>+'24-03-997 Ind. Proy'!AA129</f>
        <v>0</v>
      </c>
      <c r="Q15" s="9">
        <f>+'24-03-997 Ind. Proy'!AB129</f>
        <v>0</v>
      </c>
      <c r="R15" s="9">
        <f>+'24-03-997 Ind. Proy'!AC129</f>
        <v>0</v>
      </c>
      <c r="S15" s="9">
        <f>+'24-03-997 Ind. Proy'!AD129</f>
        <v>0</v>
      </c>
      <c r="T15" s="9">
        <f>+'24-03-997 Ind. Proy'!AE129</f>
        <v>0</v>
      </c>
      <c r="U15" s="9">
        <f>+'24-03-997 Ind. Proy'!AF129</f>
        <v>41259104</v>
      </c>
      <c r="V15" s="9">
        <f>+'24-03-997 Ind. Proy'!AG129</f>
        <v>41259104</v>
      </c>
      <c r="W15" s="9">
        <f>+'24-03-997 Ind. Proy'!AH129</f>
        <v>41259104</v>
      </c>
      <c r="X15" s="109">
        <f>+'24-03-997 Ind. Proy'!AI129</f>
        <v>1</v>
      </c>
      <c r="Y15" s="109">
        <f>+'24-03-997 Ind. Proy'!AJ129</f>
        <v>9.0136491633120208E-2</v>
      </c>
    </row>
    <row r="16" spans="1:25" ht="24.75" customHeight="1" x14ac:dyDescent="0.25">
      <c r="A16" s="43" t="s">
        <v>62</v>
      </c>
      <c r="B16" s="9">
        <f>+'24-03-997 Ind. Proy'!J149</f>
        <v>63067491</v>
      </c>
      <c r="C16" s="9">
        <f>+'24-03-997 Ind. Proy'!K149</f>
        <v>63067491</v>
      </c>
      <c r="D16" s="9">
        <f>+'24-03-997 Ind. Proy'!M149</f>
        <v>0</v>
      </c>
      <c r="E16" s="9">
        <f>+'24-03-997 Ind. Proy'!N149</f>
        <v>0</v>
      </c>
      <c r="F16" s="9">
        <f>+'24-03-997 Ind. Proy'!O149</f>
        <v>0</v>
      </c>
      <c r="G16" s="9">
        <f>+'24-03-997 Ind. Proy'!R149</f>
        <v>0</v>
      </c>
      <c r="H16" s="9">
        <f>+'24-03-997 Ind. Proy'!S149</f>
        <v>0</v>
      </c>
      <c r="I16" s="9">
        <f>+'24-03-997 Ind. Proy'!T149</f>
        <v>0</v>
      </c>
      <c r="J16" s="9">
        <f>+'24-03-997 Ind. Proy'!U149</f>
        <v>0</v>
      </c>
      <c r="K16" s="9">
        <f>+'24-03-997 Ind. Proy'!V149</f>
        <v>0</v>
      </c>
      <c r="L16" s="9">
        <f>+'24-03-997 Ind. Proy'!W149</f>
        <v>0</v>
      </c>
      <c r="M16" s="9">
        <f>+'24-03-997 Ind. Proy'!X149</f>
        <v>0</v>
      </c>
      <c r="N16" s="9">
        <f>+'24-03-997 Ind. Proy'!Y149</f>
        <v>0</v>
      </c>
      <c r="O16" s="9">
        <f>+'24-03-997 Ind. Proy'!Z149</f>
        <v>0</v>
      </c>
      <c r="P16" s="9">
        <f>+'24-03-997 Ind. Proy'!AA149</f>
        <v>0</v>
      </c>
      <c r="Q16" s="9">
        <f>+'24-03-997 Ind. Proy'!AB149</f>
        <v>0</v>
      </c>
      <c r="R16" s="9">
        <f>+'24-03-997 Ind. Proy'!AC149</f>
        <v>0</v>
      </c>
      <c r="S16" s="9">
        <f>+'24-03-997 Ind. Proy'!AD149</f>
        <v>0</v>
      </c>
      <c r="T16" s="9">
        <f>+'24-03-997 Ind. Proy'!AE149</f>
        <v>0</v>
      </c>
      <c r="U16" s="9">
        <f>+'24-03-997 Ind. Proy'!AF149</f>
        <v>63067491</v>
      </c>
      <c r="V16" s="9">
        <f>+'24-03-997 Ind. Proy'!AG149</f>
        <v>63067491</v>
      </c>
      <c r="W16" s="9">
        <f>+'24-03-997 Ind. Proy'!AH149</f>
        <v>63067491</v>
      </c>
      <c r="X16" s="109">
        <f>+'24-03-997 Ind. Proy'!AI130</f>
        <v>0</v>
      </c>
      <c r="Y16" s="109">
        <f>+'24-03-997 Ind. Proy'!AJ149</f>
        <v>0.13778007333468473</v>
      </c>
    </row>
    <row r="17" spans="1:25" ht="24.75" customHeight="1" x14ac:dyDescent="0.25">
      <c r="A17" s="43" t="s">
        <v>64</v>
      </c>
      <c r="B17" s="9">
        <f>+'24-03-997 Ind. Proy'!J162</f>
        <v>27407832</v>
      </c>
      <c r="C17" s="9">
        <f>+'24-03-997 Ind. Proy'!K162</f>
        <v>27407832</v>
      </c>
      <c r="D17" s="9">
        <f>+'24-03-997 Ind. Proy'!M162</f>
        <v>0</v>
      </c>
      <c r="E17" s="9">
        <f>+'24-03-997 Ind. Proy'!N162</f>
        <v>0</v>
      </c>
      <c r="F17" s="9">
        <f>+'24-03-997 Ind. Proy'!O162</f>
        <v>0</v>
      </c>
      <c r="G17" s="9">
        <f>+'24-03-997 Ind. Proy'!R162</f>
        <v>0</v>
      </c>
      <c r="H17" s="9">
        <f>+'24-03-997 Ind. Proy'!S162</f>
        <v>0</v>
      </c>
      <c r="I17" s="9">
        <f>+'24-03-997 Ind. Proy'!T162</f>
        <v>0</v>
      </c>
      <c r="J17" s="9">
        <f>+'24-03-997 Ind. Proy'!U162</f>
        <v>0</v>
      </c>
      <c r="K17" s="9">
        <f>+'24-03-997 Ind. Proy'!V162</f>
        <v>0</v>
      </c>
      <c r="L17" s="9">
        <f>+'24-03-997 Ind. Proy'!W162</f>
        <v>0</v>
      </c>
      <c r="M17" s="9">
        <f>+'24-03-997 Ind. Proy'!X162</f>
        <v>0</v>
      </c>
      <c r="N17" s="9">
        <f>+'24-03-997 Ind. Proy'!Y162</f>
        <v>0</v>
      </c>
      <c r="O17" s="9">
        <f>+'24-03-997 Ind. Proy'!Z162</f>
        <v>0</v>
      </c>
      <c r="P17" s="9">
        <f>+'24-03-997 Ind. Proy'!AA162</f>
        <v>0</v>
      </c>
      <c r="Q17" s="9">
        <f>+'24-03-997 Ind. Proy'!AB162</f>
        <v>0</v>
      </c>
      <c r="R17" s="9">
        <f>+'24-03-997 Ind. Proy'!AC162</f>
        <v>0</v>
      </c>
      <c r="S17" s="9">
        <f>+'24-03-997 Ind. Proy'!AD162</f>
        <v>0</v>
      </c>
      <c r="T17" s="9">
        <f>+'24-03-997 Ind. Proy'!AE162</f>
        <v>0</v>
      </c>
      <c r="U17" s="9">
        <f>+'24-03-997 Ind. Proy'!AF162</f>
        <v>27407832</v>
      </c>
      <c r="V17" s="9">
        <f>+'24-03-997 Ind. Proy'!AG162</f>
        <v>27407832</v>
      </c>
      <c r="W17" s="9">
        <f>+'24-03-997 Ind. Proy'!AH162</f>
        <v>27407832</v>
      </c>
      <c r="X17" s="109">
        <f>+'24-03-997 Ind. Proy'!AI131</f>
        <v>5.6074769170696835E-2</v>
      </c>
      <c r="Y17" s="109">
        <f>+'24-03-997 Ind. Proy'!AJ150</f>
        <v>0</v>
      </c>
    </row>
    <row r="18" spans="1:25" ht="24.75" customHeight="1" x14ac:dyDescent="0.25">
      <c r="A18" s="43" t="s">
        <v>66</v>
      </c>
      <c r="B18" s="9">
        <f>+'24-03-997 Ind. Proy'!J167</f>
        <v>3536496</v>
      </c>
      <c r="C18" s="9">
        <f>+'24-03-997 Ind. Proy'!K167</f>
        <v>3536496</v>
      </c>
      <c r="D18" s="9">
        <f>+'24-03-997 Ind. Proy'!M167</f>
        <v>0</v>
      </c>
      <c r="E18" s="9">
        <f>+'24-03-997 Ind. Proy'!N167</f>
        <v>0</v>
      </c>
      <c r="F18" s="9">
        <f>+'24-03-997 Ind. Proy'!O167</f>
        <v>0</v>
      </c>
      <c r="G18" s="9">
        <f>+'24-03-997 Ind. Proy'!R167</f>
        <v>0</v>
      </c>
      <c r="H18" s="9">
        <f>+'24-03-997 Ind. Proy'!S167</f>
        <v>0</v>
      </c>
      <c r="I18" s="9">
        <f>+'24-03-997 Ind. Proy'!T167</f>
        <v>0</v>
      </c>
      <c r="J18" s="9">
        <f>+'24-03-997 Ind. Proy'!U167</f>
        <v>0</v>
      </c>
      <c r="K18" s="9">
        <f>+'24-03-997 Ind. Proy'!V167</f>
        <v>0</v>
      </c>
      <c r="L18" s="9">
        <f>+'24-03-997 Ind. Proy'!W167</f>
        <v>0</v>
      </c>
      <c r="M18" s="9">
        <f>+'24-03-997 Ind. Proy'!X167</f>
        <v>0</v>
      </c>
      <c r="N18" s="9">
        <f>+'24-03-997 Ind. Proy'!Y167</f>
        <v>0</v>
      </c>
      <c r="O18" s="9">
        <f>+'24-03-997 Ind. Proy'!Z167</f>
        <v>0</v>
      </c>
      <c r="P18" s="9">
        <f>+'24-03-997 Ind. Proy'!AA167</f>
        <v>0</v>
      </c>
      <c r="Q18" s="9">
        <f>+'24-03-997 Ind. Proy'!AB167</f>
        <v>0</v>
      </c>
      <c r="R18" s="9">
        <f>+'24-03-997 Ind. Proy'!AC167</f>
        <v>0</v>
      </c>
      <c r="S18" s="9">
        <f>+'24-03-997 Ind. Proy'!AD167</f>
        <v>0</v>
      </c>
      <c r="T18" s="9">
        <f>+'24-03-997 Ind. Proy'!AE167</f>
        <v>0</v>
      </c>
      <c r="U18" s="9">
        <f>+'24-03-997 Ind. Proy'!AF167</f>
        <v>3536496</v>
      </c>
      <c r="V18" s="9">
        <f>+'24-03-997 Ind. Proy'!AG167</f>
        <v>3536496</v>
      </c>
      <c r="W18" s="9">
        <f>+'24-03-997 Ind. Proy'!AH167</f>
        <v>3536496</v>
      </c>
      <c r="X18" s="109">
        <f>+'24-03-997 Ind. Proy'!AI145</f>
        <v>3.7383174161788046E-2</v>
      </c>
      <c r="Y18" s="109">
        <f>+'24-03-997 Ind. Proy'!AJ167</f>
        <v>7.7259879932090403E-3</v>
      </c>
    </row>
    <row r="19" spans="1:25" ht="24.75" customHeight="1" x14ac:dyDescent="0.25">
      <c r="A19" s="43" t="s">
        <v>68</v>
      </c>
      <c r="B19" s="9">
        <f>+'24-03-997 Ind. Proy'!J171</f>
        <v>10609484</v>
      </c>
      <c r="C19" s="9">
        <f>+'24-03-997 Ind. Proy'!K171</f>
        <v>10609484</v>
      </c>
      <c r="D19" s="9">
        <f>+'24-03-997 Ind. Proy'!M171</f>
        <v>0</v>
      </c>
      <c r="E19" s="9">
        <f>+'24-03-997 Ind. Proy'!N171</f>
        <v>0</v>
      </c>
      <c r="F19" s="9">
        <f>+'24-03-997 Ind. Proy'!O171</f>
        <v>0</v>
      </c>
      <c r="G19" s="9">
        <f>+'24-03-997 Ind. Proy'!R171</f>
        <v>0</v>
      </c>
      <c r="H19" s="9">
        <f>+'24-03-997 Ind. Proy'!S171</f>
        <v>0</v>
      </c>
      <c r="I19" s="9">
        <f>+'24-03-997 Ind. Proy'!T171</f>
        <v>0</v>
      </c>
      <c r="J19" s="9">
        <f>+'24-03-997 Ind. Proy'!U171</f>
        <v>0</v>
      </c>
      <c r="K19" s="9">
        <f>+'24-03-997 Ind. Proy'!V171</f>
        <v>0</v>
      </c>
      <c r="L19" s="9">
        <f>+'24-03-997 Ind. Proy'!W171</f>
        <v>0</v>
      </c>
      <c r="M19" s="9">
        <f>+'24-03-997 Ind. Proy'!X171</f>
        <v>0</v>
      </c>
      <c r="N19" s="9">
        <f>+'24-03-997 Ind. Proy'!Y171</f>
        <v>0</v>
      </c>
      <c r="O19" s="9">
        <f>+'24-03-997 Ind. Proy'!Z171</f>
        <v>0</v>
      </c>
      <c r="P19" s="9">
        <f>+'24-03-997 Ind. Proy'!AA171</f>
        <v>0</v>
      </c>
      <c r="Q19" s="9">
        <f>+'24-03-997 Ind. Proy'!AB171</f>
        <v>0</v>
      </c>
      <c r="R19" s="9">
        <f>+'24-03-997 Ind. Proy'!AC171</f>
        <v>0</v>
      </c>
      <c r="S19" s="9">
        <f>+'24-03-997 Ind. Proy'!AD171</f>
        <v>0</v>
      </c>
      <c r="T19" s="9">
        <f>+'24-03-997 Ind. Proy'!AE171</f>
        <v>0</v>
      </c>
      <c r="U19" s="9">
        <f>+'24-03-997 Ind. Proy'!AF171</f>
        <v>10609484</v>
      </c>
      <c r="V19" s="9">
        <f>+'24-03-997 Ind. Proy'!AG171</f>
        <v>10609484</v>
      </c>
      <c r="W19" s="9">
        <f>+'24-03-997 Ind. Proy'!AH171</f>
        <v>10609484</v>
      </c>
      <c r="X19" s="109">
        <f>+'24-03-997 Ind. Proy'!AI146</f>
        <v>5.6074769170696835E-2</v>
      </c>
      <c r="Y19" s="109">
        <f>+'24-03-997 Ind. Proy'!AJ171</f>
        <v>2.317795524104747E-2</v>
      </c>
    </row>
    <row r="20" spans="1:25" ht="24.75" customHeight="1" x14ac:dyDescent="0.25">
      <c r="A20" s="44" t="s">
        <v>70</v>
      </c>
      <c r="B20" s="9">
        <f>+'24-03-997 Ind. Proy'!J180</f>
        <v>20924261</v>
      </c>
      <c r="C20" s="9">
        <f>+'24-03-997 Ind. Proy'!K180</f>
        <v>20629553</v>
      </c>
      <c r="D20" s="9">
        <f>+'24-03-997 Ind. Proy'!M180</f>
        <v>0</v>
      </c>
      <c r="E20" s="9">
        <f>+'24-03-997 Ind. Proy'!N180</f>
        <v>0</v>
      </c>
      <c r="F20" s="9">
        <f>+'24-03-997 Ind. Proy'!O180</f>
        <v>0</v>
      </c>
      <c r="G20" s="9">
        <f>+'24-03-997 Ind. Proy'!R180</f>
        <v>0</v>
      </c>
      <c r="H20" s="9">
        <f>+'24-03-997 Ind. Proy'!S180</f>
        <v>0</v>
      </c>
      <c r="I20" s="9">
        <f>+'24-03-997 Ind. Proy'!T180</f>
        <v>0</v>
      </c>
      <c r="J20" s="9">
        <f>+'24-03-997 Ind. Proy'!U180</f>
        <v>0</v>
      </c>
      <c r="K20" s="9">
        <f>+'24-03-997 Ind. Proy'!V180</f>
        <v>0</v>
      </c>
      <c r="L20" s="9">
        <f>+'24-03-997 Ind. Proy'!W180</f>
        <v>0</v>
      </c>
      <c r="M20" s="9">
        <f>+'24-03-997 Ind. Proy'!X180</f>
        <v>0</v>
      </c>
      <c r="N20" s="9">
        <f>+'24-03-997 Ind. Proy'!Y180</f>
        <v>0</v>
      </c>
      <c r="O20" s="9">
        <f>+'24-03-997 Ind. Proy'!Z180</f>
        <v>0</v>
      </c>
      <c r="P20" s="9">
        <f>+'24-03-997 Ind. Proy'!AA180</f>
        <v>0</v>
      </c>
      <c r="Q20" s="9">
        <f>+'24-03-997 Ind. Proy'!AB180</f>
        <v>0</v>
      </c>
      <c r="R20" s="9">
        <f>+'24-03-997 Ind. Proy'!AC180</f>
        <v>0</v>
      </c>
      <c r="S20" s="9">
        <f>+'24-03-997 Ind. Proy'!AD180</f>
        <v>0</v>
      </c>
      <c r="T20" s="9">
        <f>+'24-03-997 Ind. Proy'!AE180</f>
        <v>0</v>
      </c>
      <c r="U20" s="9">
        <f>+'24-03-997 Ind. Proy'!AF180</f>
        <v>20629553</v>
      </c>
      <c r="V20" s="9">
        <f>+'24-03-997 Ind. Proy'!AG180</f>
        <v>20629553</v>
      </c>
      <c r="W20" s="9">
        <f>+'24-03-997 Ind. Proy'!AH180</f>
        <v>20629553</v>
      </c>
      <c r="X20" s="109">
        <f>+'24-03-997 Ind. Proy'!AI147</f>
        <v>9.3457959188514406E-2</v>
      </c>
      <c r="Y20" s="109">
        <f>+'24-03-997 Ind. Proy'!AJ180</f>
        <v>4.5068248001205014E-2</v>
      </c>
    </row>
    <row r="21" spans="1:25" ht="24.75" customHeight="1" x14ac:dyDescent="0.25">
      <c r="A21" s="44" t="s">
        <v>617</v>
      </c>
      <c r="B21" s="9">
        <f>+'24-03-997 Ind. Proy'!J201</f>
        <v>49805631</v>
      </c>
      <c r="C21" s="9">
        <f>+'24-03-997 Ind. Proy'!K201</f>
        <v>49805631</v>
      </c>
      <c r="D21" s="9">
        <f>+'24-03-997 Ind. Proy'!M201</f>
        <v>0</v>
      </c>
      <c r="E21" s="9">
        <f>+'24-03-997 Ind. Proy'!N201</f>
        <v>0</v>
      </c>
      <c r="F21" s="9">
        <f>+'24-03-997 Ind. Proy'!O201</f>
        <v>0</v>
      </c>
      <c r="G21" s="9">
        <f>+'24-03-997 Ind. Proy'!R201</f>
        <v>0</v>
      </c>
      <c r="H21" s="9">
        <f>+'24-03-997 Ind. Proy'!S201</f>
        <v>0</v>
      </c>
      <c r="I21" s="9">
        <f>+'24-03-997 Ind. Proy'!T201</f>
        <v>0</v>
      </c>
      <c r="J21" s="9">
        <f>+'24-03-997 Ind. Proy'!U201</f>
        <v>0</v>
      </c>
      <c r="K21" s="9">
        <f>+'24-03-997 Ind. Proy'!V201</f>
        <v>0</v>
      </c>
      <c r="L21" s="9">
        <f>+'24-03-997 Ind. Proy'!W201</f>
        <v>0</v>
      </c>
      <c r="M21" s="9">
        <f>+'24-03-997 Ind. Proy'!X201</f>
        <v>0</v>
      </c>
      <c r="N21" s="9">
        <f>+'24-03-997 Ind. Proy'!Y201</f>
        <v>0</v>
      </c>
      <c r="O21" s="9">
        <f>+'24-03-997 Ind. Proy'!Z201</f>
        <v>0</v>
      </c>
      <c r="P21" s="9">
        <f>+'24-03-997 Ind. Proy'!AA201</f>
        <v>0</v>
      </c>
      <c r="Q21" s="9">
        <f>+'24-03-997 Ind. Proy'!AB201</f>
        <v>0</v>
      </c>
      <c r="R21" s="9">
        <f>+'24-03-997 Ind. Proy'!AC201</f>
        <v>0</v>
      </c>
      <c r="S21" s="9">
        <f>+'24-03-997 Ind. Proy'!AD201</f>
        <v>0</v>
      </c>
      <c r="T21" s="9">
        <f>+'24-03-997 Ind. Proy'!AE201</f>
        <v>0</v>
      </c>
      <c r="U21" s="9">
        <f>+'24-03-997 Ind. Proy'!AF201</f>
        <v>49805631</v>
      </c>
      <c r="V21" s="9">
        <f>+'24-03-997 Ind. Proy'!AG201</f>
        <v>49805631</v>
      </c>
      <c r="W21" s="9">
        <f>+'24-03-997 Ind. Proy'!AH201</f>
        <v>49805631</v>
      </c>
      <c r="X21" s="109">
        <f>+'24-03-997 Ind. Proy'!AI201</f>
        <v>1</v>
      </c>
      <c r="Y21" s="109">
        <f>+'24-03-997 Ind. Proy'!AJ201</f>
        <v>0.10880761836015082</v>
      </c>
    </row>
    <row r="22" spans="1:25" ht="24.75" customHeight="1" x14ac:dyDescent="0.25">
      <c r="A22" s="44" t="s">
        <v>74</v>
      </c>
      <c r="B22" s="9">
        <f>+'24-03-997 Ind. Proy'!J207</f>
        <v>14145980</v>
      </c>
      <c r="C22" s="9">
        <f>+'24-03-997 Ind. Proy'!K207</f>
        <v>14145980</v>
      </c>
      <c r="D22" s="9">
        <f>+'24-03-997 Ind. Proy'!M207</f>
        <v>0</v>
      </c>
      <c r="E22" s="9">
        <f>+'24-03-997 Ind. Proy'!N207</f>
        <v>0</v>
      </c>
      <c r="F22" s="9">
        <f>+'24-03-997 Ind. Proy'!O207</f>
        <v>0</v>
      </c>
      <c r="G22" s="9">
        <f>+'24-03-997 Ind. Proy'!R207</f>
        <v>0</v>
      </c>
      <c r="H22" s="9">
        <f>+'24-03-997 Ind. Proy'!S207</f>
        <v>0</v>
      </c>
      <c r="I22" s="9">
        <f>+'24-03-997 Ind. Proy'!T207</f>
        <v>0</v>
      </c>
      <c r="J22" s="9">
        <f>+'24-03-997 Ind. Proy'!U207</f>
        <v>0</v>
      </c>
      <c r="K22" s="9">
        <f>+'24-03-997 Ind. Proy'!V207</f>
        <v>0</v>
      </c>
      <c r="L22" s="9">
        <f>+'24-03-997 Ind. Proy'!W207</f>
        <v>0</v>
      </c>
      <c r="M22" s="9">
        <f>+'24-03-997 Ind. Proy'!X207</f>
        <v>0</v>
      </c>
      <c r="N22" s="9">
        <f>+'24-03-997 Ind. Proy'!Y207</f>
        <v>0</v>
      </c>
      <c r="O22" s="9">
        <f>+'24-03-997 Ind. Proy'!Z207</f>
        <v>0</v>
      </c>
      <c r="P22" s="9">
        <f>+'24-03-997 Ind. Proy'!AA207</f>
        <v>0</v>
      </c>
      <c r="Q22" s="9">
        <f>+'24-03-997 Ind. Proy'!AB207</f>
        <v>0</v>
      </c>
      <c r="R22" s="9">
        <f>+'24-03-997 Ind. Proy'!AC207</f>
        <v>0</v>
      </c>
      <c r="S22" s="9">
        <f>+'24-03-997 Ind. Proy'!AD207</f>
        <v>0</v>
      </c>
      <c r="T22" s="9">
        <f>+'24-03-997 Ind. Proy'!AE207</f>
        <v>0</v>
      </c>
      <c r="U22" s="9">
        <f>+'24-03-997 Ind. Proy'!AF207</f>
        <v>14145980</v>
      </c>
      <c r="V22" s="9">
        <f>+'24-03-997 Ind. Proy'!AG207</f>
        <v>14145980</v>
      </c>
      <c r="W22" s="9">
        <f>+'24-03-997 Ind. Proy'!AH207</f>
        <v>14145980</v>
      </c>
      <c r="X22" s="109">
        <f>+'24-03-997 Ind. Proy'!AI207</f>
        <v>1</v>
      </c>
      <c r="Y22" s="109">
        <f>+'24-03-997 Ind. Proy'!AJ207</f>
        <v>3.0903943234256513E-2</v>
      </c>
    </row>
    <row r="23" spans="1:25" ht="24.75" customHeight="1" x14ac:dyDescent="0.25">
      <c r="A23" s="45" t="s">
        <v>76</v>
      </c>
      <c r="B23" s="9">
        <f>+'24-03-997 Ind. Proy'!J210</f>
        <v>0</v>
      </c>
      <c r="C23" s="9">
        <f>+'24-03-997 Ind. Proy'!K210</f>
        <v>0</v>
      </c>
      <c r="D23" s="9">
        <f>+'24-03-997 Ind. Proy'!M210</f>
        <v>0</v>
      </c>
      <c r="E23" s="9">
        <f>+'24-03-997 Ind. Proy'!N210</f>
        <v>0</v>
      </c>
      <c r="F23" s="9">
        <f>+'24-03-997 Ind. Proy'!O210</f>
        <v>0</v>
      </c>
      <c r="G23" s="9">
        <f>+'24-03-997 Ind. Proy'!R210</f>
        <v>0</v>
      </c>
      <c r="H23" s="9">
        <f>+'24-03-997 Ind. Proy'!S210</f>
        <v>0</v>
      </c>
      <c r="I23" s="9">
        <f>+'24-03-997 Ind. Proy'!T210</f>
        <v>0</v>
      </c>
      <c r="J23" s="9">
        <f>+'24-03-997 Ind. Proy'!U210</f>
        <v>0</v>
      </c>
      <c r="K23" s="9">
        <f>+'24-03-997 Ind. Proy'!V210</f>
        <v>0</v>
      </c>
      <c r="L23" s="9">
        <f>+'24-03-997 Ind. Proy'!W210</f>
        <v>0</v>
      </c>
      <c r="M23" s="9">
        <f>+'24-03-997 Ind. Proy'!X210</f>
        <v>0</v>
      </c>
      <c r="N23" s="9">
        <f>+'24-03-997 Ind. Proy'!Y210</f>
        <v>0</v>
      </c>
      <c r="O23" s="9">
        <f>+'24-03-997 Ind. Proy'!Z210</f>
        <v>0</v>
      </c>
      <c r="P23" s="9">
        <f>+'24-03-997 Ind. Proy'!AA210</f>
        <v>0</v>
      </c>
      <c r="Q23" s="9">
        <f>+'24-03-997 Ind. Proy'!AB210</f>
        <v>0</v>
      </c>
      <c r="R23" s="9">
        <f>+'24-03-997 Ind. Proy'!AC210</f>
        <v>0</v>
      </c>
      <c r="S23" s="9">
        <f>+'24-03-997 Ind. Proy'!AD210</f>
        <v>0</v>
      </c>
      <c r="T23" s="9">
        <f>+'24-03-997 Ind. Proy'!AE210</f>
        <v>0</v>
      </c>
      <c r="U23" s="9">
        <f>+'24-03-997 Ind. Proy'!AF210</f>
        <v>0</v>
      </c>
      <c r="V23" s="9">
        <f>+'24-03-997 Ind. Proy'!AG210</f>
        <v>0</v>
      </c>
      <c r="W23" s="9">
        <f>+'24-03-997 Ind. Proy'!AH210</f>
        <v>0</v>
      </c>
      <c r="X23" s="109">
        <f>+'24-03-997 Ind. Proy'!AI210</f>
        <v>0</v>
      </c>
      <c r="Y23" s="109">
        <f>+'24-03-997 Ind. Proy'!AJ210</f>
        <v>0</v>
      </c>
    </row>
    <row r="24" spans="1:25" ht="25.5" customHeight="1" x14ac:dyDescent="0.25">
      <c r="A24" s="537" t="s">
        <v>1947</v>
      </c>
      <c r="B24" s="222">
        <f t="shared" ref="B24:W24" si="0">SUM(B8:B23)</f>
        <v>458035000</v>
      </c>
      <c r="C24" s="222">
        <f t="shared" si="0"/>
        <v>457740292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0</v>
      </c>
      <c r="I24" s="222">
        <f t="shared" si="0"/>
        <v>0</v>
      </c>
      <c r="J24" s="222">
        <f t="shared" si="0"/>
        <v>0</v>
      </c>
      <c r="K24" s="222">
        <f t="shared" si="0"/>
        <v>0</v>
      </c>
      <c r="L24" s="222">
        <f t="shared" si="0"/>
        <v>0</v>
      </c>
      <c r="M24" s="222">
        <f t="shared" si="0"/>
        <v>0</v>
      </c>
      <c r="N24" s="222">
        <f t="shared" si="0"/>
        <v>0</v>
      </c>
      <c r="O24" s="222">
        <f t="shared" si="0"/>
        <v>0</v>
      </c>
      <c r="P24" s="222">
        <f t="shared" si="0"/>
        <v>0</v>
      </c>
      <c r="Q24" s="222">
        <f t="shared" si="0"/>
        <v>0</v>
      </c>
      <c r="R24" s="222">
        <f t="shared" si="0"/>
        <v>0</v>
      </c>
      <c r="S24" s="222">
        <f t="shared" si="0"/>
        <v>0</v>
      </c>
      <c r="T24" s="222">
        <f t="shared" si="0"/>
        <v>0</v>
      </c>
      <c r="U24" s="222">
        <f t="shared" si="0"/>
        <v>457740292</v>
      </c>
      <c r="V24" s="222">
        <f t="shared" si="0"/>
        <v>457740292</v>
      </c>
      <c r="W24" s="222">
        <f t="shared" si="0"/>
        <v>457740292</v>
      </c>
      <c r="X24" s="230">
        <f>+'24-03-997 Ind. Proy'!AI211</f>
        <v>0.99935658192059562</v>
      </c>
      <c r="Y24" s="230">
        <f>'24-03-997 Ind. Proy'!AJ211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CA208"/>
  <sheetViews>
    <sheetView topLeftCell="O175" zoomScaleNormal="100" workbookViewId="0">
      <selection activeCell="AI203" sqref="AI203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30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2.7109375" style="12" hidden="1" customWidth="1" outlineLevel="1"/>
    <col min="21" max="21" width="12" style="12" customWidth="1" collapsed="1"/>
    <col min="22" max="24" width="12.710937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2.140625" style="12" customWidth="1" collapsed="1"/>
    <col min="30" max="32" width="12.14062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79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79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79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79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79" ht="17.25" customHeight="1" x14ac:dyDescent="0.25">
      <c r="A5" s="715" t="s">
        <v>1948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  <c r="U5" s="715"/>
      <c r="V5" s="715"/>
      <c r="W5" s="715"/>
      <c r="X5" s="715"/>
      <c r="Y5" s="715"/>
      <c r="Z5" s="715"/>
      <c r="AA5" s="715"/>
      <c r="AB5" s="715"/>
      <c r="AC5" s="715"/>
      <c r="AD5" s="715"/>
      <c r="AE5" s="715"/>
      <c r="AF5" s="715"/>
      <c r="AG5" s="715"/>
      <c r="AH5" s="715"/>
      <c r="AI5" s="715"/>
      <c r="AJ5" s="715"/>
    </row>
    <row r="6" spans="1:79" s="63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</row>
    <row r="7" spans="1:79" s="63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</row>
    <row r="8" spans="1:79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79" ht="12.75" hidden="1" customHeight="1" outlineLevel="1" x14ac:dyDescent="0.25">
      <c r="A9" s="23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>
        <f t="shared" ref="AJ9:AJ18" si="1">IF(ISERROR(AH9/$AH$191),"-",AH9/$AH$191)</f>
        <v>0</v>
      </c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</row>
    <row r="10" spans="1:79" ht="12.75" hidden="1" customHeight="1" outlineLevel="1" x14ac:dyDescent="0.25">
      <c r="A10" s="23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</row>
    <row r="11" spans="1:79" ht="12.75" hidden="1" customHeight="1" outlineLevel="1" x14ac:dyDescent="0.25">
      <c r="A11" s="23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>
        <f t="shared" si="1"/>
        <v>0</v>
      </c>
    </row>
    <row r="12" spans="1:79" ht="12.75" hidden="1" customHeight="1" outlineLevel="1" x14ac:dyDescent="0.25">
      <c r="A12" s="23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</row>
    <row r="13" spans="1:79" ht="12.75" hidden="1" customHeight="1" outlineLevel="1" x14ac:dyDescent="0.25">
      <c r="A13" s="23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</row>
    <row r="14" spans="1:79" ht="12.75" hidden="1" customHeight="1" outlineLevel="1" x14ac:dyDescent="0.25">
      <c r="A14" s="23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>
        <f t="shared" si="1"/>
        <v>0</v>
      </c>
    </row>
    <row r="15" spans="1:79" ht="12.75" hidden="1" customHeight="1" outlineLevel="1" x14ac:dyDescent="0.25">
      <c r="A15" s="23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</row>
    <row r="16" spans="1:79" ht="12.75" hidden="1" customHeight="1" outlineLevel="1" x14ac:dyDescent="0.25">
      <c r="A16" s="23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</row>
    <row r="17" spans="1:79" ht="12.75" hidden="1" customHeight="1" outlineLevel="1" x14ac:dyDescent="0.25">
      <c r="A17" s="23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>
        <f t="shared" si="1"/>
        <v>0</v>
      </c>
    </row>
    <row r="18" spans="1:79" ht="12.75" hidden="1" customHeight="1" outlineLevel="1" x14ac:dyDescent="0.25">
      <c r="A18" s="23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</row>
    <row r="19" spans="1:79" s="233" customFormat="1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30">
        <f>IF(ISERROR(AH19/J19),0,AH19/J19)</f>
        <v>0</v>
      </c>
      <c r="AJ19" s="230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232"/>
      <c r="BW19" s="232"/>
      <c r="BX19" s="232"/>
      <c r="BY19" s="232"/>
      <c r="BZ19" s="232"/>
      <c r="CA19" s="232"/>
    </row>
    <row r="20" spans="1:79" ht="12.75" customHeight="1" x14ac:dyDescent="0.25">
      <c r="A20" s="620" t="s">
        <v>48</v>
      </c>
      <c r="B20" s="621"/>
      <c r="C20" s="621"/>
      <c r="D20" s="621"/>
      <c r="E20" s="62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79" ht="12.75" hidden="1" customHeight="1" outlineLevel="1" x14ac:dyDescent="0.25">
      <c r="A21" s="23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>
        <f t="shared" ref="AJ21:AJ30" si="9">IF(ISERROR(AH21/$AH$191),"-",AH21/$AH$191)</f>
        <v>0</v>
      </c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</row>
    <row r="22" spans="1:79" ht="12.75" hidden="1" customHeight="1" outlineLevel="1" x14ac:dyDescent="0.25">
      <c r="A22" s="23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</row>
    <row r="23" spans="1:79" ht="12.75" hidden="1" customHeight="1" outlineLevel="1" x14ac:dyDescent="0.25">
      <c r="A23" s="23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>
        <f t="shared" si="9"/>
        <v>0</v>
      </c>
    </row>
    <row r="24" spans="1:79" ht="12.75" hidden="1" customHeight="1" outlineLevel="1" x14ac:dyDescent="0.25">
      <c r="A24" s="23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</row>
    <row r="25" spans="1:79" ht="12.75" hidden="1" customHeight="1" outlineLevel="1" x14ac:dyDescent="0.25">
      <c r="A25" s="23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</row>
    <row r="26" spans="1:79" ht="12.75" hidden="1" customHeight="1" outlineLevel="1" x14ac:dyDescent="0.25">
      <c r="A26" s="23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>
        <f t="shared" si="9"/>
        <v>0</v>
      </c>
    </row>
    <row r="27" spans="1:79" ht="12.75" hidden="1" customHeight="1" outlineLevel="1" x14ac:dyDescent="0.25">
      <c r="A27" s="23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</row>
    <row r="28" spans="1:79" ht="12.75" hidden="1" customHeight="1" outlineLevel="1" x14ac:dyDescent="0.25">
      <c r="A28" s="23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</row>
    <row r="29" spans="1:79" ht="12.75" hidden="1" customHeight="1" outlineLevel="1" x14ac:dyDescent="0.25">
      <c r="A29" s="23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>
        <f t="shared" si="9"/>
        <v>0</v>
      </c>
    </row>
    <row r="30" spans="1:79" ht="12.75" hidden="1" customHeight="1" outlineLevel="1" x14ac:dyDescent="0.25">
      <c r="A30" s="23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</row>
    <row r="31" spans="1:79" s="233" customFormat="1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30">
        <f>IF(ISERROR(AH31/J31),0,AH31/J31)</f>
        <v>0</v>
      </c>
      <c r="AJ31" s="230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232"/>
      <c r="BW31" s="232"/>
      <c r="BX31" s="232"/>
      <c r="BY31" s="232"/>
      <c r="BZ31" s="232"/>
      <c r="CA31" s="232"/>
    </row>
    <row r="32" spans="1:79" ht="12.75" customHeight="1" x14ac:dyDescent="0.25">
      <c r="A32" s="620" t="s">
        <v>50</v>
      </c>
      <c r="B32" s="621"/>
      <c r="C32" s="621"/>
      <c r="D32" s="621"/>
      <c r="E32" s="62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79" ht="12.75" hidden="1" customHeight="1" outlineLevel="1" x14ac:dyDescent="0.25">
      <c r="A33" s="23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>
        <f t="shared" ref="AJ33:AJ42" si="17">IF(ISERROR(AH33/$AH$191),"-",AH33/$AH$191)</f>
        <v>0</v>
      </c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</row>
    <row r="34" spans="1:79" ht="12.75" hidden="1" customHeight="1" outlineLevel="1" x14ac:dyDescent="0.25">
      <c r="A34" s="23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</row>
    <row r="35" spans="1:79" ht="12.75" hidden="1" customHeight="1" outlineLevel="1" x14ac:dyDescent="0.25">
      <c r="A35" s="23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>
        <f t="shared" si="17"/>
        <v>0</v>
      </c>
    </row>
    <row r="36" spans="1:79" ht="12.75" hidden="1" customHeight="1" outlineLevel="1" x14ac:dyDescent="0.25">
      <c r="A36" s="23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</row>
    <row r="37" spans="1:79" ht="12.75" hidden="1" customHeight="1" outlineLevel="1" x14ac:dyDescent="0.25">
      <c r="A37" s="23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</row>
    <row r="38" spans="1:79" ht="12.75" hidden="1" customHeight="1" outlineLevel="1" x14ac:dyDescent="0.25">
      <c r="A38" s="23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>
        <f t="shared" si="17"/>
        <v>0</v>
      </c>
    </row>
    <row r="39" spans="1:79" ht="12.75" hidden="1" customHeight="1" outlineLevel="1" x14ac:dyDescent="0.25">
      <c r="A39" s="23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</row>
    <row r="40" spans="1:79" ht="12.75" hidden="1" customHeight="1" outlineLevel="1" x14ac:dyDescent="0.25">
      <c r="A40" s="23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</row>
    <row r="41" spans="1:79" ht="12.75" hidden="1" customHeight="1" outlineLevel="1" x14ac:dyDescent="0.25">
      <c r="A41" s="23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>
        <f t="shared" si="17"/>
        <v>0</v>
      </c>
    </row>
    <row r="42" spans="1:79" ht="12.75" hidden="1" customHeight="1" outlineLevel="1" x14ac:dyDescent="0.25">
      <c r="A42" s="23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</row>
    <row r="43" spans="1:79" s="233" customFormat="1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30">
        <f>IF(ISERROR(AH43/J43),0,AH43/J43)</f>
        <v>0</v>
      </c>
      <c r="AJ43" s="230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232"/>
      <c r="BW43" s="232"/>
      <c r="BX43" s="232"/>
      <c r="BY43" s="232"/>
      <c r="BZ43" s="232"/>
      <c r="CA43" s="232"/>
    </row>
    <row r="44" spans="1:79" ht="12.75" customHeight="1" x14ac:dyDescent="0.25">
      <c r="A44" s="620" t="s">
        <v>52</v>
      </c>
      <c r="B44" s="621"/>
      <c r="C44" s="621"/>
      <c r="D44" s="621"/>
      <c r="E44" s="62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79" ht="12.75" hidden="1" customHeight="1" outlineLevel="1" x14ac:dyDescent="0.25">
      <c r="A45" s="23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>
        <f t="shared" ref="AJ45:AJ54" si="25">IF(ISERROR(AH45/$AH$191),"-",AH45/$AH$191)</f>
        <v>0</v>
      </c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</row>
    <row r="46" spans="1:79" ht="12.75" hidden="1" customHeight="1" outlineLevel="1" x14ac:dyDescent="0.25">
      <c r="A46" s="23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</row>
    <row r="47" spans="1:79" ht="12.75" hidden="1" customHeight="1" outlineLevel="1" x14ac:dyDescent="0.25">
      <c r="A47" s="23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>
        <f t="shared" si="25"/>
        <v>0</v>
      </c>
    </row>
    <row r="48" spans="1:79" ht="12.75" hidden="1" customHeight="1" outlineLevel="1" x14ac:dyDescent="0.25">
      <c r="A48" s="23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</row>
    <row r="49" spans="1:79" ht="12.75" hidden="1" customHeight="1" outlineLevel="1" x14ac:dyDescent="0.25">
      <c r="A49" s="23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</row>
    <row r="50" spans="1:79" ht="12.75" hidden="1" customHeight="1" outlineLevel="1" x14ac:dyDescent="0.25">
      <c r="A50" s="23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>
        <f t="shared" si="25"/>
        <v>0</v>
      </c>
    </row>
    <row r="51" spans="1:79" ht="12.75" hidden="1" customHeight="1" outlineLevel="1" x14ac:dyDescent="0.25">
      <c r="A51" s="23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</row>
    <row r="52" spans="1:79" ht="12.75" hidden="1" customHeight="1" outlineLevel="1" x14ac:dyDescent="0.25">
      <c r="A52" s="23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</row>
    <row r="53" spans="1:79" ht="12.75" hidden="1" customHeight="1" outlineLevel="1" x14ac:dyDescent="0.25">
      <c r="A53" s="23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>
        <f t="shared" si="25"/>
        <v>0</v>
      </c>
    </row>
    <row r="54" spans="1:79" ht="12.75" hidden="1" customHeight="1" outlineLevel="1" x14ac:dyDescent="0.25">
      <c r="A54" s="23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</row>
    <row r="55" spans="1:79" s="233" customFormat="1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30">
        <f>IF(ISERROR(AH55/J55),0,AH55/J55)</f>
        <v>0</v>
      </c>
      <c r="AJ55" s="230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232"/>
      <c r="BW55" s="232"/>
      <c r="BX55" s="232"/>
      <c r="BY55" s="232"/>
      <c r="BZ55" s="232"/>
      <c r="CA55" s="232"/>
    </row>
    <row r="56" spans="1:79" ht="12.75" customHeight="1" x14ac:dyDescent="0.25">
      <c r="A56" s="620" t="s">
        <v>54</v>
      </c>
      <c r="B56" s="621"/>
      <c r="C56" s="621"/>
      <c r="D56" s="621"/>
      <c r="E56" s="62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79" hidden="1" outlineLevel="1" x14ac:dyDescent="0.25">
      <c r="A57" s="23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>
        <f t="shared" ref="AJ57:AJ66" si="33">IF(ISERROR(AH57/$AH$191),"-",AH57/$AH$191)</f>
        <v>0</v>
      </c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</row>
    <row r="58" spans="1:79" hidden="1" outlineLevel="1" x14ac:dyDescent="0.25">
      <c r="A58" s="23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</row>
    <row r="59" spans="1:79" ht="12.75" hidden="1" customHeight="1" outlineLevel="1" x14ac:dyDescent="0.25">
      <c r="A59" s="23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>
        <f t="shared" si="33"/>
        <v>0</v>
      </c>
    </row>
    <row r="60" spans="1:79" ht="12.75" hidden="1" customHeight="1" outlineLevel="1" x14ac:dyDescent="0.25">
      <c r="A60" s="23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</row>
    <row r="61" spans="1:79" ht="12.75" hidden="1" customHeight="1" outlineLevel="1" x14ac:dyDescent="0.25">
      <c r="A61" s="23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</row>
    <row r="62" spans="1:79" ht="12.75" hidden="1" customHeight="1" outlineLevel="1" x14ac:dyDescent="0.25">
      <c r="A62" s="23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>
        <f t="shared" si="33"/>
        <v>0</v>
      </c>
    </row>
    <row r="63" spans="1:79" ht="12.75" hidden="1" customHeight="1" outlineLevel="1" x14ac:dyDescent="0.25">
      <c r="A63" s="23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</row>
    <row r="64" spans="1:79" ht="12.75" hidden="1" customHeight="1" outlineLevel="1" x14ac:dyDescent="0.25">
      <c r="A64" s="23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</row>
    <row r="65" spans="1:79" ht="12.75" hidden="1" customHeight="1" outlineLevel="1" x14ac:dyDescent="0.25">
      <c r="A65" s="23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>
        <f t="shared" si="33"/>
        <v>0</v>
      </c>
    </row>
    <row r="66" spans="1:79" ht="12.75" hidden="1" customHeight="1" outlineLevel="1" x14ac:dyDescent="0.25">
      <c r="A66" s="23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</row>
    <row r="67" spans="1:79" s="233" customFormat="1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30">
        <f>IF(ISERROR(AH67/J67),0,AH67/J67)</f>
        <v>0</v>
      </c>
      <c r="AJ67" s="230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232"/>
      <c r="BW67" s="232"/>
      <c r="BX67" s="232"/>
      <c r="BY67" s="232"/>
      <c r="BZ67" s="232"/>
      <c r="CA67" s="232"/>
    </row>
    <row r="68" spans="1:79" ht="12.75" customHeight="1" x14ac:dyDescent="0.25">
      <c r="A68" s="620" t="s">
        <v>56</v>
      </c>
      <c r="B68" s="621"/>
      <c r="C68" s="621"/>
      <c r="D68" s="621"/>
      <c r="E68" s="62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79" ht="12.75" hidden="1" customHeight="1" outlineLevel="1" x14ac:dyDescent="0.25">
      <c r="A69" s="23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>
        <f t="shared" ref="AJ69:AJ78" si="41">IF(ISERROR(AH69/$AH$191),"-",AH69/$AH$191)</f>
        <v>0</v>
      </c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</row>
    <row r="70" spans="1:79" ht="12.75" hidden="1" customHeight="1" outlineLevel="1" x14ac:dyDescent="0.25">
      <c r="A70" s="23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</row>
    <row r="71" spans="1:79" ht="12.75" hidden="1" customHeight="1" outlineLevel="1" x14ac:dyDescent="0.25">
      <c r="A71" s="23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>
        <f t="shared" si="41"/>
        <v>0</v>
      </c>
    </row>
    <row r="72" spans="1:79" ht="12.75" hidden="1" customHeight="1" outlineLevel="1" x14ac:dyDescent="0.25">
      <c r="A72" s="23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</row>
    <row r="73" spans="1:79" ht="12.75" hidden="1" customHeight="1" outlineLevel="1" x14ac:dyDescent="0.25">
      <c r="A73" s="23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</row>
    <row r="74" spans="1:79" ht="12.75" hidden="1" customHeight="1" outlineLevel="1" x14ac:dyDescent="0.25">
      <c r="A74" s="23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>
        <f t="shared" si="41"/>
        <v>0</v>
      </c>
    </row>
    <row r="75" spans="1:79" ht="12.75" hidden="1" customHeight="1" outlineLevel="1" x14ac:dyDescent="0.25">
      <c r="A75" s="23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</row>
    <row r="76" spans="1:79" ht="12.75" hidden="1" customHeight="1" outlineLevel="1" x14ac:dyDescent="0.25">
      <c r="A76" s="23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</row>
    <row r="77" spans="1:79" ht="12.75" hidden="1" customHeight="1" outlineLevel="1" x14ac:dyDescent="0.25">
      <c r="A77" s="23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>
        <f t="shared" si="41"/>
        <v>0</v>
      </c>
    </row>
    <row r="78" spans="1:79" ht="12.75" hidden="1" customHeight="1" outlineLevel="1" x14ac:dyDescent="0.25">
      <c r="A78" s="23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</row>
    <row r="79" spans="1:79" s="233" customFormat="1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30">
        <f>IF(ISERROR(AH79/J79),0,AH79/J79)</f>
        <v>0</v>
      </c>
      <c r="AJ79" s="230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232"/>
      <c r="BW79" s="232"/>
      <c r="BX79" s="232"/>
      <c r="BY79" s="232"/>
      <c r="BZ79" s="232"/>
      <c r="CA79" s="232"/>
    </row>
    <row r="80" spans="1:79" ht="12.75" customHeight="1" x14ac:dyDescent="0.25">
      <c r="A80" s="620" t="s">
        <v>58</v>
      </c>
      <c r="B80" s="621"/>
      <c r="C80" s="621"/>
      <c r="D80" s="621"/>
      <c r="E80" s="62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79" ht="12.75" hidden="1" customHeight="1" outlineLevel="1" x14ac:dyDescent="0.25">
      <c r="A81" s="23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>
        <f t="shared" ref="AJ81:AJ90" si="49">IF(ISERROR(AH81/$AH$191),"-",AH81/$AH$191)</f>
        <v>0</v>
      </c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</row>
    <row r="82" spans="1:79" ht="12.75" hidden="1" customHeight="1" outlineLevel="1" x14ac:dyDescent="0.25">
      <c r="A82" s="23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</row>
    <row r="83" spans="1:79" ht="12.75" hidden="1" customHeight="1" outlineLevel="1" x14ac:dyDescent="0.25">
      <c r="A83" s="23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>
        <f t="shared" si="49"/>
        <v>0</v>
      </c>
    </row>
    <row r="84" spans="1:79" ht="12.75" hidden="1" customHeight="1" outlineLevel="1" x14ac:dyDescent="0.25">
      <c r="A84" s="23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</row>
    <row r="85" spans="1:79" ht="12.75" hidden="1" customHeight="1" outlineLevel="1" x14ac:dyDescent="0.25">
      <c r="A85" s="23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</row>
    <row r="86" spans="1:79" ht="12.75" hidden="1" customHeight="1" outlineLevel="1" x14ac:dyDescent="0.25">
      <c r="A86" s="23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>
        <f t="shared" si="49"/>
        <v>0</v>
      </c>
    </row>
    <row r="87" spans="1:79" ht="12.75" hidden="1" customHeight="1" outlineLevel="1" x14ac:dyDescent="0.25">
      <c r="A87" s="23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</row>
    <row r="88" spans="1:79" ht="12.75" hidden="1" customHeight="1" outlineLevel="1" x14ac:dyDescent="0.25">
      <c r="A88" s="23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</row>
    <row r="89" spans="1:79" ht="12.75" hidden="1" customHeight="1" outlineLevel="1" x14ac:dyDescent="0.25">
      <c r="A89" s="23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>
        <f t="shared" si="49"/>
        <v>0</v>
      </c>
    </row>
    <row r="90" spans="1:79" ht="12.75" hidden="1" customHeight="1" outlineLevel="1" x14ac:dyDescent="0.25">
      <c r="A90" s="23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</row>
    <row r="91" spans="1:79" s="233" customFormat="1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30">
        <f>IF(ISERROR(AH91/J91),0,AH91/J91)</f>
        <v>0</v>
      </c>
      <c r="AJ91" s="230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232"/>
      <c r="BW91" s="232"/>
      <c r="BX91" s="232"/>
      <c r="BY91" s="232"/>
      <c r="BZ91" s="232"/>
      <c r="CA91" s="232"/>
    </row>
    <row r="92" spans="1:79" ht="12.75" customHeight="1" x14ac:dyDescent="0.25">
      <c r="A92" s="620" t="s">
        <v>60</v>
      </c>
      <c r="B92" s="621"/>
      <c r="C92" s="621"/>
      <c r="D92" s="621"/>
      <c r="E92" s="62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79" ht="12.75" hidden="1" customHeight="1" outlineLevel="1" x14ac:dyDescent="0.25">
      <c r="A93" s="23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>
        <f t="shared" ref="AJ93:AJ102" si="57">IF(ISERROR(AH93/$AH$191),"-",AH93/$AH$191)</f>
        <v>0</v>
      </c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</row>
    <row r="94" spans="1:79" ht="12.75" hidden="1" customHeight="1" outlineLevel="1" x14ac:dyDescent="0.25">
      <c r="A94" s="23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</row>
    <row r="95" spans="1:79" ht="12.75" hidden="1" customHeight="1" outlineLevel="1" x14ac:dyDescent="0.25">
      <c r="A95" s="23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>
        <f t="shared" si="57"/>
        <v>0</v>
      </c>
    </row>
    <row r="96" spans="1:79" ht="12.75" hidden="1" customHeight="1" outlineLevel="1" x14ac:dyDescent="0.25">
      <c r="A96" s="23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</row>
    <row r="97" spans="1:79" ht="12.75" hidden="1" customHeight="1" outlineLevel="1" x14ac:dyDescent="0.25">
      <c r="A97" s="23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</row>
    <row r="98" spans="1:79" ht="12.75" hidden="1" customHeight="1" outlineLevel="1" x14ac:dyDescent="0.25">
      <c r="A98" s="23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>
        <f t="shared" si="57"/>
        <v>0</v>
      </c>
    </row>
    <row r="99" spans="1:79" ht="12.75" hidden="1" customHeight="1" outlineLevel="1" x14ac:dyDescent="0.25">
      <c r="A99" s="23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</row>
    <row r="100" spans="1:79" ht="12.75" hidden="1" customHeight="1" outlineLevel="1" x14ac:dyDescent="0.25">
      <c r="A100" s="23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</row>
    <row r="101" spans="1:79" ht="12.75" hidden="1" customHeight="1" outlineLevel="1" x14ac:dyDescent="0.25">
      <c r="A101" s="23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>
        <f t="shared" si="57"/>
        <v>0</v>
      </c>
    </row>
    <row r="102" spans="1:79" ht="12.75" hidden="1" customHeight="1" outlineLevel="1" x14ac:dyDescent="0.25">
      <c r="A102" s="23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</row>
    <row r="103" spans="1:79" s="233" customFormat="1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30">
        <f>IF(ISERROR(AH103/J103),0,AH103/J103)</f>
        <v>0</v>
      </c>
      <c r="AJ103" s="230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232"/>
      <c r="BW103" s="232"/>
      <c r="BX103" s="232"/>
      <c r="BY103" s="232"/>
      <c r="BZ103" s="232"/>
      <c r="CA103" s="232"/>
    </row>
    <row r="104" spans="1:79" ht="12.75" customHeight="1" x14ac:dyDescent="0.25">
      <c r="A104" s="620" t="s">
        <v>62</v>
      </c>
      <c r="B104" s="621"/>
      <c r="C104" s="621"/>
      <c r="D104" s="621"/>
      <c r="E104" s="62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79" hidden="1" outlineLevel="1" x14ac:dyDescent="0.25">
      <c r="A105" s="23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>
        <f t="shared" ref="AJ105:AJ114" si="66">IF(ISERROR(AH105/$AH$191),"-",AH105/$AH$191)</f>
        <v>0</v>
      </c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</row>
    <row r="106" spans="1:79" ht="12.75" hidden="1" customHeight="1" outlineLevel="1" x14ac:dyDescent="0.25">
      <c r="A106" s="23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</row>
    <row r="107" spans="1:79" ht="12.75" hidden="1" customHeight="1" outlineLevel="1" x14ac:dyDescent="0.25">
      <c r="A107" s="23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>
        <f t="shared" si="66"/>
        <v>0</v>
      </c>
    </row>
    <row r="108" spans="1:79" ht="12.75" hidden="1" customHeight="1" outlineLevel="1" x14ac:dyDescent="0.25">
      <c r="A108" s="23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</row>
    <row r="109" spans="1:79" ht="12.75" hidden="1" customHeight="1" outlineLevel="1" x14ac:dyDescent="0.25">
      <c r="A109" s="23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</row>
    <row r="110" spans="1:79" ht="12.75" hidden="1" customHeight="1" outlineLevel="1" x14ac:dyDescent="0.25">
      <c r="A110" s="23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>
        <f t="shared" si="66"/>
        <v>0</v>
      </c>
    </row>
    <row r="111" spans="1:79" ht="12.75" hidden="1" customHeight="1" outlineLevel="1" x14ac:dyDescent="0.25">
      <c r="A111" s="23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</row>
    <row r="112" spans="1:79" ht="12.75" hidden="1" customHeight="1" outlineLevel="1" x14ac:dyDescent="0.25">
      <c r="A112" s="23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</row>
    <row r="113" spans="1:79" ht="12.75" hidden="1" customHeight="1" outlineLevel="1" x14ac:dyDescent="0.25">
      <c r="A113" s="23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>
        <f t="shared" si="66"/>
        <v>0</v>
      </c>
    </row>
    <row r="114" spans="1:79" ht="12.75" hidden="1" customHeight="1" outlineLevel="1" x14ac:dyDescent="0.25">
      <c r="A114" s="23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</row>
    <row r="115" spans="1:79" s="233" customFormat="1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30">
        <f>IF(ISERROR(AH115/J115),0,AH115/J115)</f>
        <v>0</v>
      </c>
      <c r="AJ115" s="230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232"/>
      <c r="BW115" s="232"/>
      <c r="BX115" s="232"/>
      <c r="BY115" s="232"/>
      <c r="BZ115" s="232"/>
      <c r="CA115" s="232"/>
    </row>
    <row r="116" spans="1:79" ht="12.75" customHeight="1" x14ac:dyDescent="0.25">
      <c r="A116" s="620" t="s">
        <v>64</v>
      </c>
      <c r="B116" s="621"/>
      <c r="C116" s="621"/>
      <c r="D116" s="621"/>
      <c r="E116" s="62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79" hidden="1" outlineLevel="1" x14ac:dyDescent="0.25">
      <c r="A117" s="23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>
        <f t="shared" ref="AJ117:AJ126" si="74">IF(ISERROR(AH117/$AH$191),"-",AH117/$AH$191)</f>
        <v>0</v>
      </c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</row>
    <row r="118" spans="1:79" ht="12.75" hidden="1" customHeight="1" outlineLevel="1" x14ac:dyDescent="0.25">
      <c r="A118" s="23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</row>
    <row r="119" spans="1:79" ht="12.75" hidden="1" customHeight="1" outlineLevel="1" x14ac:dyDescent="0.25">
      <c r="A119" s="23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>
        <f t="shared" si="74"/>
        <v>0</v>
      </c>
    </row>
    <row r="120" spans="1:79" ht="12.75" hidden="1" customHeight="1" outlineLevel="1" x14ac:dyDescent="0.25">
      <c r="A120" s="23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</row>
    <row r="121" spans="1:79" ht="12.75" hidden="1" customHeight="1" outlineLevel="1" x14ac:dyDescent="0.25">
      <c r="A121" s="23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</row>
    <row r="122" spans="1:79" ht="12.75" hidden="1" customHeight="1" outlineLevel="1" x14ac:dyDescent="0.25">
      <c r="A122" s="23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>
        <f t="shared" si="74"/>
        <v>0</v>
      </c>
    </row>
    <row r="123" spans="1:79" ht="12.75" hidden="1" customHeight="1" outlineLevel="1" x14ac:dyDescent="0.25">
      <c r="A123" s="23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</row>
    <row r="124" spans="1:79" ht="12.75" hidden="1" customHeight="1" outlineLevel="1" x14ac:dyDescent="0.25">
      <c r="A124" s="23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</row>
    <row r="125" spans="1:79" ht="12.75" hidden="1" customHeight="1" outlineLevel="1" x14ac:dyDescent="0.25">
      <c r="A125" s="23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>
        <f t="shared" si="74"/>
        <v>0</v>
      </c>
    </row>
    <row r="126" spans="1:79" ht="12.75" hidden="1" customHeight="1" outlineLevel="1" x14ac:dyDescent="0.25">
      <c r="A126" s="23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</row>
    <row r="127" spans="1:79" s="233" customFormat="1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30">
        <f>IF(ISERROR(AH127/J127),0,AH127/J127)</f>
        <v>0</v>
      </c>
      <c r="AJ127" s="230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232"/>
      <c r="BW127" s="232"/>
      <c r="BX127" s="232"/>
      <c r="BY127" s="232"/>
      <c r="BZ127" s="232"/>
      <c r="CA127" s="232"/>
    </row>
    <row r="128" spans="1:79" ht="12.75" customHeight="1" x14ac:dyDescent="0.25">
      <c r="A128" s="620" t="s">
        <v>66</v>
      </c>
      <c r="B128" s="621"/>
      <c r="C128" s="621"/>
      <c r="D128" s="621"/>
      <c r="E128" s="62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79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>
        <f t="shared" ref="AJ129:AJ138" si="81">IF(ISERROR(AH129/$AH$191),"-",AH129/$AH$191)</f>
        <v>0</v>
      </c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</row>
    <row r="130" spans="1:79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</row>
    <row r="131" spans="1:79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>
        <f t="shared" si="81"/>
        <v>0</v>
      </c>
    </row>
    <row r="132" spans="1:79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</row>
    <row r="133" spans="1:79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</row>
    <row r="134" spans="1:79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>
        <f t="shared" si="81"/>
        <v>0</v>
      </c>
    </row>
    <row r="135" spans="1:79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</row>
    <row r="136" spans="1:79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</row>
    <row r="137" spans="1:79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>
        <f t="shared" si="81"/>
        <v>0</v>
      </c>
    </row>
    <row r="138" spans="1:79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</row>
    <row r="139" spans="1:79" s="233" customFormat="1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30">
        <f>IF(ISERROR(AH139/J139),0,AH139/J139)</f>
        <v>0</v>
      </c>
      <c r="AJ139" s="230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232"/>
      <c r="BW139" s="232"/>
      <c r="BX139" s="232"/>
      <c r="BY139" s="232"/>
      <c r="BZ139" s="232"/>
      <c r="CA139" s="232"/>
    </row>
    <row r="140" spans="1:79" ht="12.75" customHeight="1" x14ac:dyDescent="0.25">
      <c r="A140" s="623" t="s">
        <v>68</v>
      </c>
      <c r="B140" s="624"/>
      <c r="C140" s="624"/>
      <c r="D140" s="624"/>
      <c r="E140" s="625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108"/>
    </row>
    <row r="141" spans="1:79" ht="12.75" hidden="1" customHeight="1" outlineLevel="1" x14ac:dyDescent="0.25">
      <c r="A141" s="23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>
        <f t="shared" ref="AJ141:AJ150" si="89">IF(ISERROR(AH141/$AH$191),"-",AH141/$AH$191)</f>
        <v>0</v>
      </c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</row>
    <row r="142" spans="1:79" ht="12.75" hidden="1" customHeight="1" outlineLevel="1" x14ac:dyDescent="0.25">
      <c r="A142" s="23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</row>
    <row r="143" spans="1:79" ht="12.75" hidden="1" customHeight="1" outlineLevel="1" x14ac:dyDescent="0.25">
      <c r="A143" s="23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>
        <f t="shared" si="89"/>
        <v>0</v>
      </c>
    </row>
    <row r="144" spans="1:79" ht="12.75" hidden="1" customHeight="1" outlineLevel="1" x14ac:dyDescent="0.25">
      <c r="A144" s="23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</row>
    <row r="145" spans="1:79" ht="12.75" hidden="1" customHeight="1" outlineLevel="1" x14ac:dyDescent="0.25">
      <c r="A145" s="23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</row>
    <row r="146" spans="1:79" ht="12.75" hidden="1" customHeight="1" outlineLevel="1" x14ac:dyDescent="0.25">
      <c r="A146" s="23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>
        <f t="shared" si="89"/>
        <v>0</v>
      </c>
    </row>
    <row r="147" spans="1:79" ht="12.75" hidden="1" customHeight="1" outlineLevel="1" x14ac:dyDescent="0.25">
      <c r="A147" s="23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</row>
    <row r="148" spans="1:79" ht="12.75" hidden="1" customHeight="1" outlineLevel="1" x14ac:dyDescent="0.25">
      <c r="A148" s="23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</row>
    <row r="149" spans="1:79" ht="12.75" hidden="1" customHeight="1" outlineLevel="1" x14ac:dyDescent="0.25">
      <c r="A149" s="23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>
        <f t="shared" si="89"/>
        <v>0</v>
      </c>
    </row>
    <row r="150" spans="1:79" ht="12.75" hidden="1" customHeight="1" outlineLevel="1" x14ac:dyDescent="0.25">
      <c r="A150" s="23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</row>
    <row r="151" spans="1:79" s="233" customFormat="1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30">
        <f>IF(ISERROR(AH151/J151),0,AH151/J151)</f>
        <v>0</v>
      </c>
      <c r="AJ151" s="230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232"/>
      <c r="BW151" s="232"/>
      <c r="BX151" s="232"/>
      <c r="BY151" s="232"/>
      <c r="BZ151" s="232"/>
      <c r="CA151" s="232"/>
    </row>
    <row r="152" spans="1:79" ht="12.75" customHeight="1" x14ac:dyDescent="0.25">
      <c r="A152" s="620" t="s">
        <v>70</v>
      </c>
      <c r="B152" s="621"/>
      <c r="C152" s="621"/>
      <c r="D152" s="621"/>
      <c r="E152" s="62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79" ht="12.75" hidden="1" customHeight="1" outlineLevel="1" x14ac:dyDescent="0.25">
      <c r="A153" s="23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>
        <f t="shared" ref="AJ153:AJ162" si="97">IF(ISERROR(AH153/$AH$191),"-",AH153/$AH$191)</f>
        <v>0</v>
      </c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</row>
    <row r="154" spans="1:79" ht="12.75" hidden="1" customHeight="1" outlineLevel="1" x14ac:dyDescent="0.25">
      <c r="A154" s="23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</row>
    <row r="155" spans="1:79" ht="12.75" hidden="1" customHeight="1" outlineLevel="1" x14ac:dyDescent="0.25">
      <c r="A155" s="23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>
        <f t="shared" si="97"/>
        <v>0</v>
      </c>
    </row>
    <row r="156" spans="1:79" ht="12.75" hidden="1" customHeight="1" outlineLevel="1" x14ac:dyDescent="0.25">
      <c r="A156" s="23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</row>
    <row r="157" spans="1:79" ht="12.75" hidden="1" customHeight="1" outlineLevel="1" x14ac:dyDescent="0.25">
      <c r="A157" s="23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</row>
    <row r="158" spans="1:79" ht="12.75" hidden="1" customHeight="1" outlineLevel="1" x14ac:dyDescent="0.25">
      <c r="A158" s="23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>
        <f t="shared" si="97"/>
        <v>0</v>
      </c>
    </row>
    <row r="159" spans="1:79" ht="12.75" hidden="1" customHeight="1" outlineLevel="1" x14ac:dyDescent="0.25">
      <c r="A159" s="23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</row>
    <row r="160" spans="1:79" ht="12.75" hidden="1" customHeight="1" outlineLevel="1" x14ac:dyDescent="0.25">
      <c r="A160" s="23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</row>
    <row r="161" spans="1:79" ht="12.75" hidden="1" customHeight="1" outlineLevel="1" x14ac:dyDescent="0.25">
      <c r="A161" s="23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>
        <f t="shared" si="97"/>
        <v>0</v>
      </c>
    </row>
    <row r="162" spans="1:79" ht="12.75" hidden="1" customHeight="1" outlineLevel="1" x14ac:dyDescent="0.25">
      <c r="A162" s="23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</row>
    <row r="163" spans="1:79" s="233" customFormat="1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30">
        <f>IF(ISERROR(AH163/J163),0,AH163/J163)</f>
        <v>0</v>
      </c>
      <c r="AJ163" s="230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232"/>
      <c r="BW163" s="232"/>
      <c r="BX163" s="232"/>
      <c r="BY163" s="232"/>
      <c r="BZ163" s="232"/>
      <c r="CA163" s="232"/>
    </row>
    <row r="164" spans="1:79" ht="12.75" customHeight="1" x14ac:dyDescent="0.25">
      <c r="A164" s="620" t="s">
        <v>72</v>
      </c>
      <c r="B164" s="621"/>
      <c r="C164" s="621"/>
      <c r="D164" s="621"/>
      <c r="E164" s="62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79" ht="12.75" hidden="1" customHeight="1" outlineLevel="1" x14ac:dyDescent="0.25">
      <c r="A165" s="23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>
        <f t="shared" ref="AJ165:AJ174" si="105">IF(ISERROR(AH165/$AH$191),"-",AH165/$AH$191)</f>
        <v>0</v>
      </c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</row>
    <row r="166" spans="1:79" ht="12.75" hidden="1" customHeight="1" outlineLevel="1" x14ac:dyDescent="0.25">
      <c r="A166" s="23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</row>
    <row r="167" spans="1:79" ht="12.75" hidden="1" customHeight="1" outlineLevel="1" x14ac:dyDescent="0.25">
      <c r="A167" s="23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>
        <f t="shared" si="105"/>
        <v>0</v>
      </c>
    </row>
    <row r="168" spans="1:79" ht="12.75" hidden="1" customHeight="1" outlineLevel="1" x14ac:dyDescent="0.25">
      <c r="A168" s="23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</row>
    <row r="169" spans="1:79" ht="12.75" hidden="1" customHeight="1" outlineLevel="1" x14ac:dyDescent="0.25">
      <c r="A169" s="23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</row>
    <row r="170" spans="1:79" ht="12.75" hidden="1" customHeight="1" outlineLevel="1" x14ac:dyDescent="0.25">
      <c r="A170" s="23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>
        <f t="shared" si="105"/>
        <v>0</v>
      </c>
    </row>
    <row r="171" spans="1:79" ht="12.75" hidden="1" customHeight="1" outlineLevel="1" x14ac:dyDescent="0.25">
      <c r="A171" s="23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</row>
    <row r="172" spans="1:79" ht="12.75" hidden="1" customHeight="1" outlineLevel="1" x14ac:dyDescent="0.25">
      <c r="A172" s="23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</row>
    <row r="173" spans="1:79" ht="12.75" hidden="1" customHeight="1" outlineLevel="1" x14ac:dyDescent="0.25">
      <c r="A173" s="23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>
        <f t="shared" si="105"/>
        <v>0</v>
      </c>
    </row>
    <row r="174" spans="1:79" ht="12.75" hidden="1" customHeight="1" outlineLevel="1" x14ac:dyDescent="0.25">
      <c r="A174" s="23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</row>
    <row r="175" spans="1:79" s="233" customFormat="1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30">
        <f>IF(ISERROR(AH175/J175),0,AH175/J175)</f>
        <v>0</v>
      </c>
      <c r="AJ175" s="230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232"/>
      <c r="BW175" s="232"/>
      <c r="BX175" s="232"/>
      <c r="BY175" s="232"/>
      <c r="BZ175" s="232"/>
      <c r="CA175" s="232"/>
    </row>
    <row r="176" spans="1:79" ht="12.75" customHeight="1" x14ac:dyDescent="0.25">
      <c r="A176" s="620" t="s">
        <v>74</v>
      </c>
      <c r="B176" s="621"/>
      <c r="C176" s="621"/>
      <c r="D176" s="621"/>
      <c r="E176" s="62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79" ht="12.75" hidden="1" customHeight="1" outlineLevel="1" x14ac:dyDescent="0.25">
      <c r="A177" s="23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109">
        <f t="shared" ref="AJ177:AJ186" si="113">IF(ISERROR(AH177/$AH$191),"-",AH177/$AH$191)</f>
        <v>0</v>
      </c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</row>
    <row r="178" spans="1:79" ht="12.75" hidden="1" customHeight="1" outlineLevel="1" x14ac:dyDescent="0.25">
      <c r="A178" s="23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109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</row>
    <row r="179" spans="1:79" ht="12.75" hidden="1" customHeight="1" outlineLevel="1" x14ac:dyDescent="0.25">
      <c r="A179" s="23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109">
        <f t="shared" si="113"/>
        <v>0</v>
      </c>
    </row>
    <row r="180" spans="1:79" ht="12.75" hidden="1" customHeight="1" outlineLevel="1" x14ac:dyDescent="0.25">
      <c r="A180" s="23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109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</row>
    <row r="181" spans="1:79" ht="12.75" hidden="1" customHeight="1" outlineLevel="1" x14ac:dyDescent="0.25">
      <c r="A181" s="23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109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</row>
    <row r="182" spans="1:79" ht="12.75" hidden="1" customHeight="1" outlineLevel="1" x14ac:dyDescent="0.25">
      <c r="A182" s="23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109">
        <f t="shared" si="113"/>
        <v>0</v>
      </c>
    </row>
    <row r="183" spans="1:79" ht="12.75" hidden="1" customHeight="1" outlineLevel="1" x14ac:dyDescent="0.25">
      <c r="A183" s="23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109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</row>
    <row r="184" spans="1:79" ht="12.75" hidden="1" customHeight="1" outlineLevel="1" x14ac:dyDescent="0.25">
      <c r="A184" s="23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109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</row>
    <row r="185" spans="1:79" ht="12.75" hidden="1" customHeight="1" outlineLevel="1" x14ac:dyDescent="0.25">
      <c r="A185" s="23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109">
        <f t="shared" si="113"/>
        <v>0</v>
      </c>
    </row>
    <row r="186" spans="1:79" ht="12.75" hidden="1" customHeight="1" outlineLevel="1" x14ac:dyDescent="0.25">
      <c r="A186" s="23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109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</row>
    <row r="187" spans="1:79" s="233" customFormat="1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30">
        <f>IF(ISERROR(AH187/J187),0,AH187/J187)</f>
        <v>0</v>
      </c>
      <c r="AJ187" s="230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232"/>
      <c r="BW187" s="232"/>
      <c r="BX187" s="232"/>
      <c r="BY187" s="232"/>
      <c r="BZ187" s="232"/>
      <c r="CA187" s="232"/>
    </row>
    <row r="188" spans="1:79" ht="12.75" customHeight="1" x14ac:dyDescent="0.25">
      <c r="A188" s="620" t="s">
        <v>76</v>
      </c>
      <c r="B188" s="621"/>
      <c r="C188" s="621"/>
      <c r="D188" s="621"/>
      <c r="E188" s="622"/>
      <c r="F188" s="16"/>
      <c r="G188" s="5"/>
      <c r="H188" s="17"/>
      <c r="I188" s="17"/>
      <c r="J188" s="593">
        <v>529777000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79" ht="24.95" customHeight="1" outlineLevel="1" x14ac:dyDescent="0.25">
      <c r="A189" s="23">
        <v>1</v>
      </c>
      <c r="B189" s="23"/>
      <c r="C189" s="521" t="s">
        <v>1949</v>
      </c>
      <c r="D189" s="72">
        <v>44594</v>
      </c>
      <c r="E189" s="71" t="s">
        <v>1950</v>
      </c>
      <c r="F189" s="68" t="s">
        <v>1951</v>
      </c>
      <c r="G189" s="73" t="s">
        <v>1952</v>
      </c>
      <c r="H189" s="69"/>
      <c r="I189" s="69"/>
      <c r="J189" s="613"/>
      <c r="K189" s="46">
        <v>529777000</v>
      </c>
      <c r="L189" s="1"/>
      <c r="M189" s="28"/>
      <c r="N189" s="28"/>
      <c r="O189" s="28"/>
      <c r="P189" s="34"/>
      <c r="Q189" s="34"/>
      <c r="R189" s="28"/>
      <c r="S189" s="46">
        <v>264888500</v>
      </c>
      <c r="T189" s="28"/>
      <c r="U189" s="29">
        <f>SUM(R189:T189)</f>
        <v>264888500</v>
      </c>
      <c r="V189" s="28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>
        <v>264888500</v>
      </c>
      <c r="AE189" s="28"/>
      <c r="AF189" s="28"/>
      <c r="AG189" s="29">
        <f>SUM(AD189:AF189)</f>
        <v>264888500</v>
      </c>
      <c r="AH189" s="29">
        <f t="shared" ref="AH189" si="120">SUM(U189,Y189,AC189,AG189)</f>
        <v>529777000</v>
      </c>
      <c r="AI189" s="109">
        <f>IF(ISERROR(AH189/J188),0,AH189/J188)</f>
        <v>1</v>
      </c>
      <c r="AJ189" s="109">
        <f>IF(ISERROR(AH189/$AH$191),"-",AH189/$AH$191)</f>
        <v>1</v>
      </c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</row>
    <row r="190" spans="1:79" s="233" customFormat="1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529777000</v>
      </c>
      <c r="K190" s="222">
        <f>SUM(K189:K189)</f>
        <v>529777000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 t="shared" ref="R190:AH190" si="121">SUM(R189:R189)</f>
        <v>0</v>
      </c>
      <c r="S190" s="222">
        <f t="shared" si="121"/>
        <v>264888500</v>
      </c>
      <c r="T190" s="222">
        <f t="shared" si="121"/>
        <v>0</v>
      </c>
      <c r="U190" s="222">
        <f t="shared" si="121"/>
        <v>264888500</v>
      </c>
      <c r="V190" s="222">
        <f t="shared" si="121"/>
        <v>0</v>
      </c>
      <c r="W190" s="222">
        <f t="shared" si="121"/>
        <v>0</v>
      </c>
      <c r="X190" s="222">
        <f t="shared" si="121"/>
        <v>0</v>
      </c>
      <c r="Y190" s="222">
        <f t="shared" si="121"/>
        <v>0</v>
      </c>
      <c r="Z190" s="222">
        <f t="shared" si="121"/>
        <v>0</v>
      </c>
      <c r="AA190" s="222">
        <f t="shared" si="121"/>
        <v>0</v>
      </c>
      <c r="AB190" s="222">
        <f t="shared" si="121"/>
        <v>0</v>
      </c>
      <c r="AC190" s="222">
        <f t="shared" si="121"/>
        <v>0</v>
      </c>
      <c r="AD190" s="222">
        <f t="shared" si="121"/>
        <v>264888500</v>
      </c>
      <c r="AE190" s="222">
        <f t="shared" si="121"/>
        <v>0</v>
      </c>
      <c r="AF190" s="222">
        <f t="shared" si="121"/>
        <v>0</v>
      </c>
      <c r="AG190" s="222">
        <f t="shared" si="121"/>
        <v>264888500</v>
      </c>
      <c r="AH190" s="222">
        <f t="shared" si="121"/>
        <v>529777000</v>
      </c>
      <c r="AI190" s="230">
        <f>IF(ISERROR(AH190/J190),0,AH190/J190)</f>
        <v>1</v>
      </c>
      <c r="AJ190" s="230">
        <f>IF(ISERROR(AH190/$AH$191),0,AH190/$AH$191)</f>
        <v>1</v>
      </c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232"/>
      <c r="BW190" s="232"/>
      <c r="BX190" s="232"/>
      <c r="BY190" s="232"/>
      <c r="BZ190" s="232"/>
      <c r="CA190" s="232"/>
    </row>
    <row r="191" spans="1:79" s="62" customFormat="1" ht="15" customHeight="1" x14ac:dyDescent="0.25">
      <c r="A191" s="568" t="s">
        <v>1953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529777000</v>
      </c>
      <c r="K191" s="225">
        <f>+K19+K31+K43+K55+K67+K79+K91+K103+K115+K127+K139+K151+K187+K163+K175+K190</f>
        <v>529777000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2">+R19+R31+R43+R55+R67+R79+R91+R103+R115+R127+R139+R151+R187+R163+R175+R190</f>
        <v>0</v>
      </c>
      <c r="S191" s="225">
        <f t="shared" si="122"/>
        <v>264888500</v>
      </c>
      <c r="T191" s="225">
        <f t="shared" si="122"/>
        <v>0</v>
      </c>
      <c r="U191" s="225">
        <f t="shared" si="122"/>
        <v>264888500</v>
      </c>
      <c r="V191" s="225">
        <f t="shared" si="122"/>
        <v>0</v>
      </c>
      <c r="W191" s="225">
        <f t="shared" si="122"/>
        <v>0</v>
      </c>
      <c r="X191" s="225">
        <f t="shared" si="122"/>
        <v>0</v>
      </c>
      <c r="Y191" s="225">
        <f t="shared" si="122"/>
        <v>0</v>
      </c>
      <c r="Z191" s="225">
        <f t="shared" si="122"/>
        <v>0</v>
      </c>
      <c r="AA191" s="225">
        <f t="shared" si="122"/>
        <v>0</v>
      </c>
      <c r="AB191" s="225">
        <f t="shared" si="122"/>
        <v>0</v>
      </c>
      <c r="AC191" s="225">
        <f t="shared" si="122"/>
        <v>0</v>
      </c>
      <c r="AD191" s="225">
        <f t="shared" si="122"/>
        <v>264888500</v>
      </c>
      <c r="AE191" s="225">
        <f t="shared" si="122"/>
        <v>0</v>
      </c>
      <c r="AF191" s="225">
        <f t="shared" si="122"/>
        <v>0</v>
      </c>
      <c r="AG191" s="225">
        <f t="shared" si="122"/>
        <v>264888500</v>
      </c>
      <c r="AH191" s="225">
        <f t="shared" si="122"/>
        <v>529777000</v>
      </c>
      <c r="AI191" s="229">
        <f>IF(ISERROR(AH191/J191),0,AH191/J191)</f>
        <v>1</v>
      </c>
      <c r="AJ191" s="229">
        <f>IF(ISERROR(AH191/$AH$191),0,AH191/$AH$191)</f>
        <v>1</v>
      </c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</row>
    <row r="192" spans="1:79" x14ac:dyDescent="0.25">
      <c r="J192" s="41"/>
      <c r="R192" s="41"/>
      <c r="S192" s="41"/>
      <c r="T192" s="41"/>
      <c r="V192" s="41"/>
      <c r="W192" s="41"/>
      <c r="X192" s="41"/>
      <c r="Z192" s="41"/>
      <c r="AA192" s="41"/>
      <c r="AB192" s="41"/>
      <c r="AD192" s="41"/>
      <c r="AE192" s="41"/>
      <c r="AF192" s="4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</row>
    <row r="193" spans="1:79" x14ac:dyDescent="0.25">
      <c r="J193" s="41"/>
      <c r="R193" s="41"/>
      <c r="S193" s="41"/>
      <c r="T193" s="41"/>
      <c r="V193" s="41"/>
      <c r="W193" s="41"/>
      <c r="X193" s="41"/>
      <c r="Z193" s="41"/>
      <c r="AA193" s="41"/>
      <c r="AB193" s="41"/>
      <c r="AD193" s="41"/>
      <c r="AE193" s="41"/>
      <c r="AF193" s="4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</row>
    <row r="194" spans="1:79" x14ac:dyDescent="0.25">
      <c r="D194" s="14"/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79" x14ac:dyDescent="0.25">
      <c r="J195" s="41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</row>
    <row r="196" spans="1:79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79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79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79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79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79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79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79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79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79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79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79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79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J188:J189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127:I12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6:E56"/>
    <mergeCell ref="A67:I67"/>
    <mergeCell ref="A68:E68"/>
    <mergeCell ref="A115:I115"/>
    <mergeCell ref="A116:E116"/>
    <mergeCell ref="A31:I31"/>
    <mergeCell ref="A32:E32"/>
    <mergeCell ref="A43:I43"/>
    <mergeCell ref="A44:E44"/>
    <mergeCell ref="A55:I55"/>
    <mergeCell ref="A128:E128"/>
    <mergeCell ref="A139:I139"/>
    <mergeCell ref="A5:AJ5"/>
    <mergeCell ref="A188:E188"/>
    <mergeCell ref="A190:I190"/>
    <mergeCell ref="A151:I151"/>
    <mergeCell ref="A80:E80"/>
    <mergeCell ref="A91:I91"/>
    <mergeCell ref="A92:E92"/>
    <mergeCell ref="A103:I103"/>
    <mergeCell ref="A104:E104"/>
    <mergeCell ref="A140:E140"/>
    <mergeCell ref="A79:I79"/>
    <mergeCell ref="A8:E8"/>
    <mergeCell ref="A19:I19"/>
    <mergeCell ref="A20:E20"/>
    <mergeCell ref="A191:I191"/>
    <mergeCell ref="A152:E152"/>
    <mergeCell ref="A163:I163"/>
    <mergeCell ref="A164:E164"/>
    <mergeCell ref="A175:I175"/>
    <mergeCell ref="A176:E176"/>
    <mergeCell ref="A187:I18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AD189:AF189 V117:X126 Z189:AB189 V189:X189 M118:N126 M189 M106:N114 M59:N66 R189 T189">
      <formula1>-100000000</formula1>
      <formula2>10000000000</formula2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P45:Q54 L45:L54 E45:G54 P33:Q42 L33:L42 E33:G42 P21:Q30 L21:L30 E21:G30 P9:Q18 L9:L18 N57:N58 C59:C66 E189:G189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>
      <formula1>255</formula1>
    </dataValidation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7" orientation="landscape" r:id="rId1"/>
  <headerFooter>
    <oddHeader>&amp;L&amp;G</oddHeader>
    <oddFooter>Preparado por Fabiola Oyanedel &amp;D&amp;RPágina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topLeftCell="A6" zoomScaleNormal="100" workbookViewId="0">
      <selection activeCell="AB7" sqref="AB7"/>
    </sheetView>
  </sheetViews>
  <sheetFormatPr baseColWidth="10" defaultColWidth="11.42578125" defaultRowHeight="12.75" outlineLevelCol="1" x14ac:dyDescent="0.25"/>
  <cols>
    <col min="1" max="1" width="42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+'24-03-999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+'24-03-999 Ind. Proy'!A5:U5</f>
        <v>24-03-999 "Programa de Generación de Microemprendimiento Indígena Urbano"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+'24-03-999 Ind. Proy'!J19</f>
        <v>0</v>
      </c>
      <c r="C8" s="9">
        <f>+'24-03-999 Ind. Proy'!K19</f>
        <v>0</v>
      </c>
      <c r="D8" s="9">
        <f>+'24-03-999 Ind. Proy'!M19</f>
        <v>0</v>
      </c>
      <c r="E8" s="9">
        <f>+'24-03-999 Ind. Proy'!N19</f>
        <v>0</v>
      </c>
      <c r="F8" s="9">
        <f>+'24-03-999 Ind. Proy'!O19</f>
        <v>0</v>
      </c>
      <c r="G8" s="9">
        <f>+'24-03-999 Ind. Proy'!R19</f>
        <v>0</v>
      </c>
      <c r="H8" s="9">
        <f>+'24-03-999 Ind. Proy'!S19</f>
        <v>0</v>
      </c>
      <c r="I8" s="9">
        <f>+'24-03-999 Ind. Proy'!T19</f>
        <v>0</v>
      </c>
      <c r="J8" s="9">
        <f>+'24-03-999 Ind. Proy'!U19</f>
        <v>0</v>
      </c>
      <c r="K8" s="9">
        <f>+'24-03-999 Ind. Proy'!V19</f>
        <v>0</v>
      </c>
      <c r="L8" s="9">
        <f>+'24-03-999 Ind. Proy'!W19</f>
        <v>0</v>
      </c>
      <c r="M8" s="9">
        <f>+'24-03-999 Ind. Proy'!X19</f>
        <v>0</v>
      </c>
      <c r="N8" s="9">
        <f>+'24-03-999 Ind. Proy'!Y19</f>
        <v>0</v>
      </c>
      <c r="O8" s="9">
        <f>+'24-03-999 Ind. Proy'!Z19</f>
        <v>0</v>
      </c>
      <c r="P8" s="9">
        <f>+'24-03-999 Ind. Proy'!AA19</f>
        <v>0</v>
      </c>
      <c r="Q8" s="9">
        <f>+'24-03-999 Ind. Proy'!AB19</f>
        <v>0</v>
      </c>
      <c r="R8" s="9">
        <f>+'24-03-999 Ind. Proy'!AC19</f>
        <v>0</v>
      </c>
      <c r="S8" s="9">
        <f>+'24-03-999 Ind. Proy'!AD19</f>
        <v>0</v>
      </c>
      <c r="T8" s="9">
        <f>+'24-03-999 Ind. Proy'!AE19</f>
        <v>0</v>
      </c>
      <c r="U8" s="9">
        <f>+'24-03-999 Ind. Proy'!AF19</f>
        <v>0</v>
      </c>
      <c r="V8" s="9">
        <f>+'24-03-999 Ind. Proy'!AG19</f>
        <v>0</v>
      </c>
      <c r="W8" s="9">
        <f>+'24-03-999 Ind. Proy'!AH19</f>
        <v>0</v>
      </c>
      <c r="X8" s="109">
        <f>+'24-03-999 Ind. Proy'!AI19</f>
        <v>0</v>
      </c>
      <c r="Y8" s="109">
        <f>+'24-03-999 Ind. Proy'!AJ19</f>
        <v>0</v>
      </c>
    </row>
    <row r="9" spans="1:25" ht="24.75" customHeight="1" x14ac:dyDescent="0.25">
      <c r="A9" s="43" t="s">
        <v>48</v>
      </c>
      <c r="B9" s="9">
        <f>+'24-03-999 Ind. Proy'!J31</f>
        <v>0</v>
      </c>
      <c r="C9" s="9">
        <f>+'24-03-999 Ind. Proy'!K31</f>
        <v>0</v>
      </c>
      <c r="D9" s="9">
        <f>+'24-03-999 Ind. Proy'!M31</f>
        <v>0</v>
      </c>
      <c r="E9" s="9">
        <f>+'24-03-999 Ind. Proy'!N31</f>
        <v>0</v>
      </c>
      <c r="F9" s="9">
        <f>+'24-03-999 Ind. Proy'!O31</f>
        <v>0</v>
      </c>
      <c r="G9" s="9">
        <f>+'24-03-999 Ind. Proy'!R31</f>
        <v>0</v>
      </c>
      <c r="H9" s="9">
        <f>+'24-03-999 Ind. Proy'!S31</f>
        <v>0</v>
      </c>
      <c r="I9" s="9">
        <f>+'24-03-999 Ind. Proy'!T31</f>
        <v>0</v>
      </c>
      <c r="J9" s="9">
        <f>+'24-03-999 Ind. Proy'!U31</f>
        <v>0</v>
      </c>
      <c r="K9" s="9">
        <f>+'24-03-999 Ind. Proy'!V31</f>
        <v>0</v>
      </c>
      <c r="L9" s="9">
        <f>+'24-03-999 Ind. Proy'!W31</f>
        <v>0</v>
      </c>
      <c r="M9" s="9">
        <f>+'24-03-999 Ind. Proy'!X31</f>
        <v>0</v>
      </c>
      <c r="N9" s="9">
        <f>+'24-03-999 Ind. Proy'!Y31</f>
        <v>0</v>
      </c>
      <c r="O9" s="9">
        <f>+'24-03-999 Ind. Proy'!Z31</f>
        <v>0</v>
      </c>
      <c r="P9" s="9">
        <f>+'24-03-999 Ind. Proy'!AA31</f>
        <v>0</v>
      </c>
      <c r="Q9" s="9">
        <f>+'24-03-999 Ind. Proy'!AB31</f>
        <v>0</v>
      </c>
      <c r="R9" s="9">
        <f>+'24-03-999 Ind. Proy'!AC31</f>
        <v>0</v>
      </c>
      <c r="S9" s="9">
        <f>+'24-03-999 Ind. Proy'!AD31</f>
        <v>0</v>
      </c>
      <c r="T9" s="9">
        <f>+'24-03-999 Ind. Proy'!AE31</f>
        <v>0</v>
      </c>
      <c r="U9" s="9">
        <f>+'24-03-999 Ind. Proy'!AF31</f>
        <v>0</v>
      </c>
      <c r="V9" s="9">
        <f>+'24-03-999 Ind. Proy'!AG31</f>
        <v>0</v>
      </c>
      <c r="W9" s="9">
        <f>+'24-03-999 Ind. Proy'!AH31</f>
        <v>0</v>
      </c>
      <c r="X9" s="109">
        <f>+'24-03-999 Ind. Proy'!AI31</f>
        <v>0</v>
      </c>
      <c r="Y9" s="109">
        <f>+'24-03-999 Ind. Proy'!AJ31</f>
        <v>0</v>
      </c>
    </row>
    <row r="10" spans="1:25" ht="24.75" customHeight="1" x14ac:dyDescent="0.25">
      <c r="A10" s="43" t="s">
        <v>50</v>
      </c>
      <c r="B10" s="9">
        <f>+'24-03-999 Ind. Proy'!J43</f>
        <v>0</v>
      </c>
      <c r="C10" s="9">
        <f>+'24-03-999 Ind. Proy'!K43</f>
        <v>0</v>
      </c>
      <c r="D10" s="9">
        <f>+'24-03-999 Ind. Proy'!M43</f>
        <v>0</v>
      </c>
      <c r="E10" s="9">
        <f>+'24-03-999 Ind. Proy'!N43</f>
        <v>0</v>
      </c>
      <c r="F10" s="9">
        <f>+'24-03-999 Ind. Proy'!O43</f>
        <v>0</v>
      </c>
      <c r="G10" s="9">
        <f>+'24-03-999 Ind. Proy'!R43</f>
        <v>0</v>
      </c>
      <c r="H10" s="9">
        <f>+'24-03-999 Ind. Proy'!S43</f>
        <v>0</v>
      </c>
      <c r="I10" s="9">
        <f>+'24-03-999 Ind. Proy'!T43</f>
        <v>0</v>
      </c>
      <c r="J10" s="9">
        <f>+'24-03-999 Ind. Proy'!U43</f>
        <v>0</v>
      </c>
      <c r="K10" s="9">
        <f>+'24-03-999 Ind. Proy'!V43</f>
        <v>0</v>
      </c>
      <c r="L10" s="9">
        <f>+'24-03-999 Ind. Proy'!W43</f>
        <v>0</v>
      </c>
      <c r="M10" s="9">
        <f>+'24-03-999 Ind. Proy'!X43</f>
        <v>0</v>
      </c>
      <c r="N10" s="9">
        <f>+'24-03-999 Ind. Proy'!Y43</f>
        <v>0</v>
      </c>
      <c r="O10" s="9">
        <f>+'24-03-999 Ind. Proy'!Z43</f>
        <v>0</v>
      </c>
      <c r="P10" s="9">
        <f>+'24-03-999 Ind. Proy'!AA43</f>
        <v>0</v>
      </c>
      <c r="Q10" s="9">
        <f>+'24-03-999 Ind. Proy'!AB43</f>
        <v>0</v>
      </c>
      <c r="R10" s="9">
        <f>+'24-03-999 Ind. Proy'!AC43</f>
        <v>0</v>
      </c>
      <c r="S10" s="9">
        <f>+'24-03-999 Ind. Proy'!AD43</f>
        <v>0</v>
      </c>
      <c r="T10" s="9">
        <f>+'24-03-999 Ind. Proy'!AE43</f>
        <v>0</v>
      </c>
      <c r="U10" s="9">
        <f>+'24-03-999 Ind. Proy'!AF43</f>
        <v>0</v>
      </c>
      <c r="V10" s="9">
        <f>+'24-03-999 Ind. Proy'!AG43</f>
        <v>0</v>
      </c>
      <c r="W10" s="9">
        <f>+'24-03-999 Ind. Proy'!AH43</f>
        <v>0</v>
      </c>
      <c r="X10" s="109">
        <f>+'24-03-999 Ind. Proy'!AI43</f>
        <v>0</v>
      </c>
      <c r="Y10" s="109">
        <f>+'24-03-999 Ind. Proy'!AJ43</f>
        <v>0</v>
      </c>
    </row>
    <row r="11" spans="1:25" ht="24.75" customHeight="1" x14ac:dyDescent="0.25">
      <c r="A11" s="43" t="s">
        <v>52</v>
      </c>
      <c r="B11" s="9">
        <f>+'24-03-999 Ind. Proy'!J55</f>
        <v>0</v>
      </c>
      <c r="C11" s="9">
        <f>+'24-03-999 Ind. Proy'!K55</f>
        <v>0</v>
      </c>
      <c r="D11" s="9">
        <f>+'24-03-999 Ind. Proy'!M55</f>
        <v>0</v>
      </c>
      <c r="E11" s="9">
        <f>+'24-03-999 Ind. Proy'!N55</f>
        <v>0</v>
      </c>
      <c r="F11" s="9">
        <f>+'24-03-999 Ind. Proy'!O55</f>
        <v>0</v>
      </c>
      <c r="G11" s="9">
        <f>+'24-03-999 Ind. Proy'!R55</f>
        <v>0</v>
      </c>
      <c r="H11" s="9">
        <f>+'24-03-999 Ind. Proy'!S55</f>
        <v>0</v>
      </c>
      <c r="I11" s="9">
        <f>+'24-03-999 Ind. Proy'!T55</f>
        <v>0</v>
      </c>
      <c r="J11" s="9">
        <f>+'24-03-999 Ind. Proy'!U55</f>
        <v>0</v>
      </c>
      <c r="K11" s="9">
        <f>+'24-03-999 Ind. Proy'!V55</f>
        <v>0</v>
      </c>
      <c r="L11" s="9">
        <f>+'24-03-999 Ind. Proy'!W55</f>
        <v>0</v>
      </c>
      <c r="M11" s="9">
        <f>+'24-03-999 Ind. Proy'!X55</f>
        <v>0</v>
      </c>
      <c r="N11" s="9">
        <f>+'24-03-999 Ind. Proy'!Y55</f>
        <v>0</v>
      </c>
      <c r="O11" s="9">
        <f>+'24-03-999 Ind. Proy'!Z55</f>
        <v>0</v>
      </c>
      <c r="P11" s="9">
        <f>+'24-03-999 Ind. Proy'!AA55</f>
        <v>0</v>
      </c>
      <c r="Q11" s="9">
        <f>+'24-03-999 Ind. Proy'!AB55</f>
        <v>0</v>
      </c>
      <c r="R11" s="9">
        <f>+'24-03-999 Ind. Proy'!AC55</f>
        <v>0</v>
      </c>
      <c r="S11" s="9">
        <f>+'24-03-999 Ind. Proy'!AD55</f>
        <v>0</v>
      </c>
      <c r="T11" s="9">
        <f>+'24-03-999 Ind. Proy'!AE55</f>
        <v>0</v>
      </c>
      <c r="U11" s="9">
        <f>+'24-03-999 Ind. Proy'!AF55</f>
        <v>0</v>
      </c>
      <c r="V11" s="9">
        <f>+'24-03-999 Ind. Proy'!AG55</f>
        <v>0</v>
      </c>
      <c r="W11" s="9">
        <f>+'24-03-999 Ind. Proy'!AH55</f>
        <v>0</v>
      </c>
      <c r="X11" s="109">
        <f>+'24-03-999 Ind. Proy'!AI55</f>
        <v>0</v>
      </c>
      <c r="Y11" s="109">
        <f>+'24-03-999 Ind. Proy'!AJ55</f>
        <v>0</v>
      </c>
    </row>
    <row r="12" spans="1:25" ht="24.75" customHeight="1" x14ac:dyDescent="0.25">
      <c r="A12" s="43" t="s">
        <v>54</v>
      </c>
      <c r="B12" s="9">
        <f>+'24-03-999 Ind. Proy'!J67</f>
        <v>0</v>
      </c>
      <c r="C12" s="9">
        <f>+'24-03-999 Ind. Proy'!K67</f>
        <v>0</v>
      </c>
      <c r="D12" s="9">
        <f>+'24-03-999 Ind. Proy'!M67</f>
        <v>0</v>
      </c>
      <c r="E12" s="9">
        <f>+'24-03-999 Ind. Proy'!N67</f>
        <v>0</v>
      </c>
      <c r="F12" s="9">
        <f>+'24-03-999 Ind. Proy'!O67</f>
        <v>0</v>
      </c>
      <c r="G12" s="9">
        <f>+'24-03-999 Ind. Proy'!R67</f>
        <v>0</v>
      </c>
      <c r="H12" s="9">
        <f>+'24-03-999 Ind. Proy'!S67</f>
        <v>0</v>
      </c>
      <c r="I12" s="9">
        <f>+'24-03-999 Ind. Proy'!T67</f>
        <v>0</v>
      </c>
      <c r="J12" s="9">
        <f>+'24-03-999 Ind. Proy'!U67</f>
        <v>0</v>
      </c>
      <c r="K12" s="9">
        <f>+'24-03-999 Ind. Proy'!V67</f>
        <v>0</v>
      </c>
      <c r="L12" s="9">
        <f>+'24-03-999 Ind. Proy'!W67</f>
        <v>0</v>
      </c>
      <c r="M12" s="9">
        <f>+'24-03-999 Ind. Proy'!X67</f>
        <v>0</v>
      </c>
      <c r="N12" s="9">
        <f>+'24-03-999 Ind. Proy'!Y67</f>
        <v>0</v>
      </c>
      <c r="O12" s="9">
        <f>+'24-03-999 Ind. Proy'!Z67</f>
        <v>0</v>
      </c>
      <c r="P12" s="9">
        <f>+'24-03-999 Ind. Proy'!AA67</f>
        <v>0</v>
      </c>
      <c r="Q12" s="9">
        <f>+'24-03-999 Ind. Proy'!AB67</f>
        <v>0</v>
      </c>
      <c r="R12" s="9">
        <f>+'24-03-999 Ind. Proy'!AC67</f>
        <v>0</v>
      </c>
      <c r="S12" s="9">
        <f>+'24-03-999 Ind. Proy'!AD67</f>
        <v>0</v>
      </c>
      <c r="T12" s="9">
        <f>+'24-03-999 Ind. Proy'!AE67</f>
        <v>0</v>
      </c>
      <c r="U12" s="9">
        <f>+'24-03-999 Ind. Proy'!AF67</f>
        <v>0</v>
      </c>
      <c r="V12" s="9">
        <f>+'24-03-999 Ind. Proy'!AG67</f>
        <v>0</v>
      </c>
      <c r="W12" s="9">
        <f>+'24-03-999 Ind. Proy'!AH67</f>
        <v>0</v>
      </c>
      <c r="X12" s="109">
        <f>+'24-03-999 Ind. Proy'!AI67</f>
        <v>0</v>
      </c>
      <c r="Y12" s="109">
        <f>+'24-03-999 Ind. Proy'!AJ67</f>
        <v>0</v>
      </c>
    </row>
    <row r="13" spans="1:25" ht="24.75" customHeight="1" x14ac:dyDescent="0.25">
      <c r="A13" s="43" t="s">
        <v>56</v>
      </c>
      <c r="B13" s="9">
        <f>+'24-03-999 Ind. Proy'!J79</f>
        <v>0</v>
      </c>
      <c r="C13" s="9">
        <f>+'24-03-999 Ind. Proy'!K79</f>
        <v>0</v>
      </c>
      <c r="D13" s="9">
        <f>+'24-03-999 Ind. Proy'!M79</f>
        <v>0</v>
      </c>
      <c r="E13" s="9">
        <f>+'24-03-999 Ind. Proy'!N79</f>
        <v>0</v>
      </c>
      <c r="F13" s="9">
        <f>+'24-03-999 Ind. Proy'!O79</f>
        <v>0</v>
      </c>
      <c r="G13" s="9">
        <f>+'24-03-999 Ind. Proy'!R79</f>
        <v>0</v>
      </c>
      <c r="H13" s="9">
        <f>+'24-03-999 Ind. Proy'!S79</f>
        <v>0</v>
      </c>
      <c r="I13" s="9">
        <f>+'24-03-999 Ind. Proy'!T79</f>
        <v>0</v>
      </c>
      <c r="J13" s="9">
        <f>+'24-03-999 Ind. Proy'!U79</f>
        <v>0</v>
      </c>
      <c r="K13" s="9">
        <f>+'24-03-999 Ind. Proy'!V79</f>
        <v>0</v>
      </c>
      <c r="L13" s="9">
        <f>+'24-03-999 Ind. Proy'!W79</f>
        <v>0</v>
      </c>
      <c r="M13" s="9">
        <f>+'24-03-999 Ind. Proy'!X79</f>
        <v>0</v>
      </c>
      <c r="N13" s="9">
        <f>+'24-03-999 Ind. Proy'!Y79</f>
        <v>0</v>
      </c>
      <c r="O13" s="9">
        <f>+'24-03-999 Ind. Proy'!Z79</f>
        <v>0</v>
      </c>
      <c r="P13" s="9">
        <f>+'24-03-999 Ind. Proy'!AA79</f>
        <v>0</v>
      </c>
      <c r="Q13" s="9">
        <f>+'24-03-999 Ind. Proy'!AB79</f>
        <v>0</v>
      </c>
      <c r="R13" s="9">
        <f>+'24-03-999 Ind. Proy'!AC79</f>
        <v>0</v>
      </c>
      <c r="S13" s="9">
        <f>+'24-03-999 Ind. Proy'!AD79</f>
        <v>0</v>
      </c>
      <c r="T13" s="9">
        <f>+'24-03-999 Ind. Proy'!AE79</f>
        <v>0</v>
      </c>
      <c r="U13" s="9">
        <f>+'24-03-999 Ind. Proy'!AF79</f>
        <v>0</v>
      </c>
      <c r="V13" s="9">
        <f>+'24-03-999 Ind. Proy'!AG79</f>
        <v>0</v>
      </c>
      <c r="W13" s="9">
        <f>+'24-03-999 Ind. Proy'!AH79</f>
        <v>0</v>
      </c>
      <c r="X13" s="109">
        <f>+'24-03-999 Ind. Proy'!AI79</f>
        <v>0</v>
      </c>
      <c r="Y13" s="109">
        <f>+'24-03-999 Ind. Proy'!AJ79</f>
        <v>0</v>
      </c>
    </row>
    <row r="14" spans="1:25" ht="24.75" customHeight="1" x14ac:dyDescent="0.25">
      <c r="A14" s="43" t="s">
        <v>58</v>
      </c>
      <c r="B14" s="9">
        <f>+'24-03-999 Ind. Proy'!J91</f>
        <v>0</v>
      </c>
      <c r="C14" s="9">
        <f>+'24-03-999 Ind. Proy'!K91</f>
        <v>0</v>
      </c>
      <c r="D14" s="9">
        <f>+'24-03-999 Ind. Proy'!M91</f>
        <v>0</v>
      </c>
      <c r="E14" s="9">
        <f>+'24-03-999 Ind. Proy'!N91</f>
        <v>0</v>
      </c>
      <c r="F14" s="9">
        <f>+'24-03-999 Ind. Proy'!O91</f>
        <v>0</v>
      </c>
      <c r="G14" s="9">
        <f>+'24-03-999 Ind. Proy'!R91</f>
        <v>0</v>
      </c>
      <c r="H14" s="9">
        <f>+'24-03-999 Ind. Proy'!S91</f>
        <v>0</v>
      </c>
      <c r="I14" s="9">
        <f>+'24-03-999 Ind. Proy'!T91</f>
        <v>0</v>
      </c>
      <c r="J14" s="9">
        <f>+'24-03-999 Ind. Proy'!U91</f>
        <v>0</v>
      </c>
      <c r="K14" s="9">
        <f>+'24-03-999 Ind. Proy'!V91</f>
        <v>0</v>
      </c>
      <c r="L14" s="9">
        <f>+'24-03-999 Ind. Proy'!W91</f>
        <v>0</v>
      </c>
      <c r="M14" s="9">
        <f>+'24-03-999 Ind. Proy'!X91</f>
        <v>0</v>
      </c>
      <c r="N14" s="9">
        <f>+'24-03-999 Ind. Proy'!Y91</f>
        <v>0</v>
      </c>
      <c r="O14" s="9">
        <f>+'24-03-999 Ind. Proy'!Z91</f>
        <v>0</v>
      </c>
      <c r="P14" s="9">
        <f>+'24-03-999 Ind. Proy'!AA91</f>
        <v>0</v>
      </c>
      <c r="Q14" s="9">
        <f>+'24-03-999 Ind. Proy'!AB91</f>
        <v>0</v>
      </c>
      <c r="R14" s="9">
        <f>+'24-03-999 Ind. Proy'!AC91</f>
        <v>0</v>
      </c>
      <c r="S14" s="9">
        <f>+'24-03-999 Ind. Proy'!AD91</f>
        <v>0</v>
      </c>
      <c r="T14" s="9">
        <f>+'24-03-999 Ind. Proy'!AE91</f>
        <v>0</v>
      </c>
      <c r="U14" s="9">
        <f>+'24-03-999 Ind. Proy'!AF91</f>
        <v>0</v>
      </c>
      <c r="V14" s="9">
        <f>+'24-03-999 Ind. Proy'!AG91</f>
        <v>0</v>
      </c>
      <c r="W14" s="9">
        <f>+'24-03-999 Ind. Proy'!AH91</f>
        <v>0</v>
      </c>
      <c r="X14" s="109">
        <f>+'24-03-999 Ind. Proy'!AI91</f>
        <v>0</v>
      </c>
      <c r="Y14" s="109">
        <f>+'24-03-999 Ind. Proy'!AJ91</f>
        <v>0</v>
      </c>
    </row>
    <row r="15" spans="1:25" ht="24.75" customHeight="1" x14ac:dyDescent="0.25">
      <c r="A15" s="43" t="s">
        <v>60</v>
      </c>
      <c r="B15" s="9">
        <f>+'24-03-999 Ind. Proy'!J103</f>
        <v>0</v>
      </c>
      <c r="C15" s="9">
        <f>+'24-03-999 Ind. Proy'!K103</f>
        <v>0</v>
      </c>
      <c r="D15" s="9">
        <f>+'24-03-999 Ind. Proy'!M103</f>
        <v>0</v>
      </c>
      <c r="E15" s="9">
        <f>+'24-03-999 Ind. Proy'!N103</f>
        <v>0</v>
      </c>
      <c r="F15" s="9">
        <f>+'24-03-999 Ind. Proy'!O103</f>
        <v>0</v>
      </c>
      <c r="G15" s="9">
        <f>+'24-03-999 Ind. Proy'!R103</f>
        <v>0</v>
      </c>
      <c r="H15" s="9">
        <f>+'24-03-999 Ind. Proy'!S103</f>
        <v>0</v>
      </c>
      <c r="I15" s="9">
        <f>+'24-03-999 Ind. Proy'!T103</f>
        <v>0</v>
      </c>
      <c r="J15" s="9">
        <f>+'24-03-999 Ind. Proy'!U103</f>
        <v>0</v>
      </c>
      <c r="K15" s="9">
        <f>+'24-03-999 Ind. Proy'!V103</f>
        <v>0</v>
      </c>
      <c r="L15" s="9">
        <f>+'24-03-999 Ind. Proy'!W103</f>
        <v>0</v>
      </c>
      <c r="M15" s="9">
        <f>+'24-03-999 Ind. Proy'!X103</f>
        <v>0</v>
      </c>
      <c r="N15" s="9">
        <f>+'24-03-999 Ind. Proy'!Y103</f>
        <v>0</v>
      </c>
      <c r="O15" s="9">
        <f>+'24-03-999 Ind. Proy'!Z103</f>
        <v>0</v>
      </c>
      <c r="P15" s="9">
        <f>+'24-03-999 Ind. Proy'!AA103</f>
        <v>0</v>
      </c>
      <c r="Q15" s="9">
        <f>+'24-03-999 Ind. Proy'!AB103</f>
        <v>0</v>
      </c>
      <c r="R15" s="9">
        <f>+'24-03-999 Ind. Proy'!AC103</f>
        <v>0</v>
      </c>
      <c r="S15" s="9">
        <f>+'24-03-999 Ind. Proy'!AD103</f>
        <v>0</v>
      </c>
      <c r="T15" s="9">
        <f>+'24-03-999 Ind. Proy'!AE103</f>
        <v>0</v>
      </c>
      <c r="U15" s="9">
        <f>+'24-03-999 Ind. Proy'!AF103</f>
        <v>0</v>
      </c>
      <c r="V15" s="9">
        <f>+'24-03-999 Ind. Proy'!AG103</f>
        <v>0</v>
      </c>
      <c r="W15" s="9">
        <f>+'24-03-999 Ind. Proy'!AH103</f>
        <v>0</v>
      </c>
      <c r="X15" s="109">
        <f>+'24-03-999 Ind. Proy'!AI103</f>
        <v>0</v>
      </c>
      <c r="Y15" s="109">
        <f>+'24-03-999 Ind. Proy'!AJ103</f>
        <v>0</v>
      </c>
    </row>
    <row r="16" spans="1:25" ht="24.75" customHeight="1" x14ac:dyDescent="0.25">
      <c r="A16" s="43" t="s">
        <v>62</v>
      </c>
      <c r="B16" s="9">
        <f>+'24-03-999 Ind. Proy'!J115</f>
        <v>0</v>
      </c>
      <c r="C16" s="9">
        <f>+'24-03-999 Ind. Proy'!K115</f>
        <v>0</v>
      </c>
      <c r="D16" s="9">
        <f>+'24-03-999 Ind. Proy'!M115</f>
        <v>0</v>
      </c>
      <c r="E16" s="9">
        <f>+'24-03-999 Ind. Proy'!N115</f>
        <v>0</v>
      </c>
      <c r="F16" s="9">
        <f>+'24-03-999 Ind. Proy'!O115</f>
        <v>0</v>
      </c>
      <c r="G16" s="9">
        <f>+'24-03-999 Ind. Proy'!R115</f>
        <v>0</v>
      </c>
      <c r="H16" s="9">
        <f>+'24-03-999 Ind. Proy'!S115</f>
        <v>0</v>
      </c>
      <c r="I16" s="9">
        <f>+'24-03-999 Ind. Proy'!T115</f>
        <v>0</v>
      </c>
      <c r="J16" s="9">
        <f>+'24-03-999 Ind. Proy'!U115</f>
        <v>0</v>
      </c>
      <c r="K16" s="9">
        <f>+'24-03-999 Ind. Proy'!V115</f>
        <v>0</v>
      </c>
      <c r="L16" s="9">
        <f>+'24-03-999 Ind. Proy'!W115</f>
        <v>0</v>
      </c>
      <c r="M16" s="9">
        <f>+'24-03-999 Ind. Proy'!X115</f>
        <v>0</v>
      </c>
      <c r="N16" s="9">
        <f>+'24-03-999 Ind. Proy'!Y115</f>
        <v>0</v>
      </c>
      <c r="O16" s="9">
        <f>+'24-03-999 Ind. Proy'!Z115</f>
        <v>0</v>
      </c>
      <c r="P16" s="9">
        <f>+'24-03-999 Ind. Proy'!AA115</f>
        <v>0</v>
      </c>
      <c r="Q16" s="9">
        <f>+'24-03-999 Ind. Proy'!AB115</f>
        <v>0</v>
      </c>
      <c r="R16" s="9">
        <f>+'24-03-999 Ind. Proy'!AC115</f>
        <v>0</v>
      </c>
      <c r="S16" s="9">
        <f>+'24-03-999 Ind. Proy'!AD115</f>
        <v>0</v>
      </c>
      <c r="T16" s="9">
        <f>+'24-03-999 Ind. Proy'!AE115</f>
        <v>0</v>
      </c>
      <c r="U16" s="9">
        <f>+'24-03-999 Ind. Proy'!AF115</f>
        <v>0</v>
      </c>
      <c r="V16" s="9">
        <f>+'24-03-999 Ind. Proy'!AG115</f>
        <v>0</v>
      </c>
      <c r="W16" s="9">
        <f>+'24-03-999 Ind. Proy'!AH115</f>
        <v>0</v>
      </c>
      <c r="X16" s="109">
        <f>+'24-03-999 Ind. Proy'!AI115</f>
        <v>0</v>
      </c>
      <c r="Y16" s="109">
        <f>+'24-03-999 Ind. Proy'!AJ115</f>
        <v>0</v>
      </c>
    </row>
    <row r="17" spans="1:25" ht="24.75" customHeight="1" x14ac:dyDescent="0.25">
      <c r="A17" s="43" t="s">
        <v>64</v>
      </c>
      <c r="B17" s="9">
        <f>+'24-03-999 Ind. Proy'!J127</f>
        <v>0</v>
      </c>
      <c r="C17" s="9">
        <f>+'24-03-999 Ind. Proy'!K127</f>
        <v>0</v>
      </c>
      <c r="D17" s="9">
        <f>+'24-03-999 Ind. Proy'!M127</f>
        <v>0</v>
      </c>
      <c r="E17" s="9">
        <f>+'24-03-999 Ind. Proy'!N127</f>
        <v>0</v>
      </c>
      <c r="F17" s="9">
        <f>+'24-03-999 Ind. Proy'!O127</f>
        <v>0</v>
      </c>
      <c r="G17" s="9">
        <f>+'24-03-999 Ind. Proy'!R127</f>
        <v>0</v>
      </c>
      <c r="H17" s="9">
        <f>+'24-03-999 Ind. Proy'!S127</f>
        <v>0</v>
      </c>
      <c r="I17" s="9">
        <f>+'24-03-999 Ind. Proy'!T127</f>
        <v>0</v>
      </c>
      <c r="J17" s="9">
        <f>+'24-03-999 Ind. Proy'!U127</f>
        <v>0</v>
      </c>
      <c r="K17" s="9">
        <f>+'24-03-999 Ind. Proy'!V127</f>
        <v>0</v>
      </c>
      <c r="L17" s="9">
        <f>+'24-03-999 Ind. Proy'!W127</f>
        <v>0</v>
      </c>
      <c r="M17" s="9">
        <f>+'24-03-999 Ind. Proy'!X127</f>
        <v>0</v>
      </c>
      <c r="N17" s="9">
        <f>+'24-03-999 Ind. Proy'!Y127</f>
        <v>0</v>
      </c>
      <c r="O17" s="9">
        <f>+'24-03-999 Ind. Proy'!Z127</f>
        <v>0</v>
      </c>
      <c r="P17" s="9">
        <f>+'24-03-999 Ind. Proy'!AA127</f>
        <v>0</v>
      </c>
      <c r="Q17" s="9">
        <f>+'24-03-999 Ind. Proy'!AB127</f>
        <v>0</v>
      </c>
      <c r="R17" s="9">
        <f>+'24-03-999 Ind. Proy'!AC127</f>
        <v>0</v>
      </c>
      <c r="S17" s="9">
        <f>+'24-03-999 Ind. Proy'!AD127</f>
        <v>0</v>
      </c>
      <c r="T17" s="9">
        <f>+'24-03-999 Ind. Proy'!AE127</f>
        <v>0</v>
      </c>
      <c r="U17" s="9">
        <f>+'24-03-999 Ind. Proy'!AF127</f>
        <v>0</v>
      </c>
      <c r="V17" s="9">
        <f>+'24-03-999 Ind. Proy'!AG127</f>
        <v>0</v>
      </c>
      <c r="W17" s="9">
        <f>+'24-03-999 Ind. Proy'!AH127</f>
        <v>0</v>
      </c>
      <c r="X17" s="109">
        <f>+'24-03-999 Ind. Proy'!AI116</f>
        <v>0</v>
      </c>
      <c r="Y17" s="109">
        <f>+'24-03-999 Ind. Proy'!AJ116</f>
        <v>0</v>
      </c>
    </row>
    <row r="18" spans="1:25" ht="24.75" customHeight="1" x14ac:dyDescent="0.25">
      <c r="A18" s="43" t="s">
        <v>66</v>
      </c>
      <c r="B18" s="9">
        <f>+'24-03-999 Ind. Proy'!J139</f>
        <v>0</v>
      </c>
      <c r="C18" s="9">
        <f>+'24-03-999 Ind. Proy'!K139</f>
        <v>0</v>
      </c>
      <c r="D18" s="9">
        <f>+'24-03-999 Ind. Proy'!M139</f>
        <v>0</v>
      </c>
      <c r="E18" s="9">
        <f>+'24-03-999 Ind. Proy'!N139</f>
        <v>0</v>
      </c>
      <c r="F18" s="9">
        <f>+'24-03-999 Ind. Proy'!O139</f>
        <v>0</v>
      </c>
      <c r="G18" s="9">
        <f>+'24-03-999 Ind. Proy'!R139</f>
        <v>0</v>
      </c>
      <c r="H18" s="9">
        <f>+'24-03-999 Ind. Proy'!S139</f>
        <v>0</v>
      </c>
      <c r="I18" s="9">
        <f>+'24-03-999 Ind. Proy'!T139</f>
        <v>0</v>
      </c>
      <c r="J18" s="9">
        <f>+'24-03-999 Ind. Proy'!U139</f>
        <v>0</v>
      </c>
      <c r="K18" s="9">
        <f>+'24-03-999 Ind. Proy'!V139</f>
        <v>0</v>
      </c>
      <c r="L18" s="9">
        <f>+'24-03-999 Ind. Proy'!W139</f>
        <v>0</v>
      </c>
      <c r="M18" s="9">
        <f>+'24-03-999 Ind. Proy'!X139</f>
        <v>0</v>
      </c>
      <c r="N18" s="9">
        <f>+'24-03-999 Ind. Proy'!Y139</f>
        <v>0</v>
      </c>
      <c r="O18" s="9">
        <f>+'24-03-999 Ind. Proy'!Z139</f>
        <v>0</v>
      </c>
      <c r="P18" s="9">
        <f>+'24-03-999 Ind. Proy'!AA139</f>
        <v>0</v>
      </c>
      <c r="Q18" s="9">
        <f>+'24-03-999 Ind. Proy'!AB139</f>
        <v>0</v>
      </c>
      <c r="R18" s="9">
        <f>+'24-03-999 Ind. Proy'!AC139</f>
        <v>0</v>
      </c>
      <c r="S18" s="9">
        <f>+'24-03-999 Ind. Proy'!AD139</f>
        <v>0</v>
      </c>
      <c r="T18" s="9">
        <f>+'24-03-999 Ind. Proy'!AE139</f>
        <v>0</v>
      </c>
      <c r="U18" s="9">
        <f>+'24-03-999 Ind. Proy'!AF139</f>
        <v>0</v>
      </c>
      <c r="V18" s="9">
        <f>+'24-03-999 Ind. Proy'!AG139</f>
        <v>0</v>
      </c>
      <c r="W18" s="9">
        <f>+'24-03-999 Ind. Proy'!AH139</f>
        <v>0</v>
      </c>
      <c r="X18" s="109">
        <f>+'24-03-999 Ind. Proy'!AI117</f>
        <v>0</v>
      </c>
      <c r="Y18" s="109">
        <f>+'24-03-999 Ind. Proy'!AJ139</f>
        <v>0</v>
      </c>
    </row>
    <row r="19" spans="1:25" ht="24.75" customHeight="1" x14ac:dyDescent="0.25">
      <c r="A19" s="43" t="s">
        <v>68</v>
      </c>
      <c r="B19" s="9">
        <f>+'24-03-999 Ind. Proy'!J151</f>
        <v>0</v>
      </c>
      <c r="C19" s="9">
        <f>+'24-03-999 Ind. Proy'!K151</f>
        <v>0</v>
      </c>
      <c r="D19" s="9">
        <f>+'24-03-999 Ind. Proy'!M151</f>
        <v>0</v>
      </c>
      <c r="E19" s="9">
        <f>+'24-03-999 Ind. Proy'!N151</f>
        <v>0</v>
      </c>
      <c r="F19" s="9">
        <f>+'24-03-999 Ind. Proy'!O151</f>
        <v>0</v>
      </c>
      <c r="G19" s="9">
        <f>+'24-03-999 Ind. Proy'!R151</f>
        <v>0</v>
      </c>
      <c r="H19" s="9">
        <f>+'24-03-999 Ind. Proy'!S151</f>
        <v>0</v>
      </c>
      <c r="I19" s="9">
        <f>+'24-03-999 Ind. Proy'!T151</f>
        <v>0</v>
      </c>
      <c r="J19" s="9">
        <f>+'24-03-999 Ind. Proy'!U151</f>
        <v>0</v>
      </c>
      <c r="K19" s="9">
        <f>+'24-03-999 Ind. Proy'!V151</f>
        <v>0</v>
      </c>
      <c r="L19" s="9">
        <f>+'24-03-999 Ind. Proy'!W151</f>
        <v>0</v>
      </c>
      <c r="M19" s="9">
        <f>+'24-03-999 Ind. Proy'!X151</f>
        <v>0</v>
      </c>
      <c r="N19" s="9">
        <f>+'24-03-999 Ind. Proy'!Y151</f>
        <v>0</v>
      </c>
      <c r="O19" s="9">
        <f>+'24-03-999 Ind. Proy'!Z151</f>
        <v>0</v>
      </c>
      <c r="P19" s="9">
        <f>+'24-03-999 Ind. Proy'!AA151</f>
        <v>0</v>
      </c>
      <c r="Q19" s="9">
        <f>+'24-03-999 Ind. Proy'!AB151</f>
        <v>0</v>
      </c>
      <c r="R19" s="9">
        <f>+'24-03-999 Ind. Proy'!AC151</f>
        <v>0</v>
      </c>
      <c r="S19" s="9">
        <f>+'24-03-999 Ind. Proy'!AD151</f>
        <v>0</v>
      </c>
      <c r="T19" s="9">
        <f>+'24-03-999 Ind. Proy'!AE151</f>
        <v>0</v>
      </c>
      <c r="U19" s="9">
        <f>+'24-03-999 Ind. Proy'!AF151</f>
        <v>0</v>
      </c>
      <c r="V19" s="9">
        <f>+'24-03-999 Ind. Proy'!AG151</f>
        <v>0</v>
      </c>
      <c r="W19" s="9">
        <f>+'24-03-999 Ind. Proy'!AH151</f>
        <v>0</v>
      </c>
      <c r="X19" s="109">
        <f>+'24-03-999 Ind. Proy'!AI118</f>
        <v>0</v>
      </c>
      <c r="Y19" s="109">
        <f>+'24-03-999 Ind. Proy'!AJ151</f>
        <v>0</v>
      </c>
    </row>
    <row r="20" spans="1:25" ht="24.75" customHeight="1" x14ac:dyDescent="0.25">
      <c r="A20" s="44" t="s">
        <v>70</v>
      </c>
      <c r="B20" s="9">
        <f>+'24-03-999 Ind. Proy'!J163</f>
        <v>0</v>
      </c>
      <c r="C20" s="9">
        <f>+'24-03-999 Ind. Proy'!K163</f>
        <v>0</v>
      </c>
      <c r="D20" s="9">
        <f>+'24-03-999 Ind. Proy'!M163</f>
        <v>0</v>
      </c>
      <c r="E20" s="9">
        <f>+'24-03-999 Ind. Proy'!N163</f>
        <v>0</v>
      </c>
      <c r="F20" s="9">
        <f>+'24-03-999 Ind. Proy'!O163</f>
        <v>0</v>
      </c>
      <c r="G20" s="9">
        <f>+'24-03-999 Ind. Proy'!R163</f>
        <v>0</v>
      </c>
      <c r="H20" s="9">
        <f>+'24-03-999 Ind. Proy'!S163</f>
        <v>0</v>
      </c>
      <c r="I20" s="9">
        <f>+'24-03-999 Ind. Proy'!T163</f>
        <v>0</v>
      </c>
      <c r="J20" s="9">
        <f>+'24-03-999 Ind. Proy'!U163</f>
        <v>0</v>
      </c>
      <c r="K20" s="9">
        <f>+'24-03-999 Ind. Proy'!V163</f>
        <v>0</v>
      </c>
      <c r="L20" s="9">
        <f>+'24-03-999 Ind. Proy'!W163</f>
        <v>0</v>
      </c>
      <c r="M20" s="9">
        <f>+'24-03-999 Ind. Proy'!X163</f>
        <v>0</v>
      </c>
      <c r="N20" s="9">
        <f>+'24-03-999 Ind. Proy'!Y163</f>
        <v>0</v>
      </c>
      <c r="O20" s="9">
        <f>+'24-03-999 Ind. Proy'!Z163</f>
        <v>0</v>
      </c>
      <c r="P20" s="9">
        <f>+'24-03-999 Ind. Proy'!AA163</f>
        <v>0</v>
      </c>
      <c r="Q20" s="9">
        <f>+'24-03-999 Ind. Proy'!AB163</f>
        <v>0</v>
      </c>
      <c r="R20" s="9">
        <f>+'24-03-999 Ind. Proy'!AC163</f>
        <v>0</v>
      </c>
      <c r="S20" s="9">
        <f>+'24-03-999 Ind. Proy'!AD163</f>
        <v>0</v>
      </c>
      <c r="T20" s="9">
        <f>+'24-03-999 Ind. Proy'!AE163</f>
        <v>0</v>
      </c>
      <c r="U20" s="9">
        <f>+'24-03-999 Ind. Proy'!AF163</f>
        <v>0</v>
      </c>
      <c r="V20" s="9">
        <f>+'24-03-999 Ind. Proy'!AG163</f>
        <v>0</v>
      </c>
      <c r="W20" s="9">
        <f>+'24-03-999 Ind. Proy'!AH163</f>
        <v>0</v>
      </c>
      <c r="X20" s="109">
        <f>+'24-03-999 Ind. Proy'!AI119</f>
        <v>0</v>
      </c>
      <c r="Y20" s="109">
        <f>+'24-03-999 Ind. Proy'!AJ163</f>
        <v>0</v>
      </c>
    </row>
    <row r="21" spans="1:25" ht="24.75" customHeight="1" x14ac:dyDescent="0.25">
      <c r="A21" s="44" t="s">
        <v>72</v>
      </c>
      <c r="B21" s="9">
        <f>+'24-03-999 Ind. Proy'!J175</f>
        <v>0</v>
      </c>
      <c r="C21" s="9">
        <f>+'24-03-999 Ind. Proy'!K175</f>
        <v>0</v>
      </c>
      <c r="D21" s="9">
        <f>+'24-03-999 Ind. Proy'!M175</f>
        <v>0</v>
      </c>
      <c r="E21" s="9">
        <f>+'24-03-999 Ind. Proy'!N175</f>
        <v>0</v>
      </c>
      <c r="F21" s="9">
        <f>+'24-03-999 Ind. Proy'!O175</f>
        <v>0</v>
      </c>
      <c r="G21" s="9">
        <f>+'24-03-999 Ind. Proy'!R175</f>
        <v>0</v>
      </c>
      <c r="H21" s="9">
        <f>+'24-03-999 Ind. Proy'!S175</f>
        <v>0</v>
      </c>
      <c r="I21" s="9">
        <f>+'24-03-999 Ind. Proy'!T175</f>
        <v>0</v>
      </c>
      <c r="J21" s="9">
        <f>+'24-03-999 Ind. Proy'!U175</f>
        <v>0</v>
      </c>
      <c r="K21" s="9">
        <f>+'24-03-999 Ind. Proy'!V175</f>
        <v>0</v>
      </c>
      <c r="L21" s="9">
        <f>+'24-03-999 Ind. Proy'!W175</f>
        <v>0</v>
      </c>
      <c r="M21" s="9">
        <f>+'24-03-999 Ind. Proy'!X175</f>
        <v>0</v>
      </c>
      <c r="N21" s="9">
        <f>+'24-03-999 Ind. Proy'!Y175</f>
        <v>0</v>
      </c>
      <c r="O21" s="9">
        <f>+'24-03-999 Ind. Proy'!Z175</f>
        <v>0</v>
      </c>
      <c r="P21" s="9">
        <f>+'24-03-999 Ind. Proy'!AA175</f>
        <v>0</v>
      </c>
      <c r="Q21" s="9">
        <f>+'24-03-999 Ind. Proy'!AB175</f>
        <v>0</v>
      </c>
      <c r="R21" s="9">
        <f>+'24-03-999 Ind. Proy'!AC175</f>
        <v>0</v>
      </c>
      <c r="S21" s="9">
        <f>+'24-03-999 Ind. Proy'!AD175</f>
        <v>0</v>
      </c>
      <c r="T21" s="9">
        <f>+'24-03-999 Ind. Proy'!AE175</f>
        <v>0</v>
      </c>
      <c r="U21" s="9">
        <f>+'24-03-999 Ind. Proy'!AF175</f>
        <v>0</v>
      </c>
      <c r="V21" s="9">
        <f>+'24-03-999 Ind. Proy'!AG175</f>
        <v>0</v>
      </c>
      <c r="W21" s="9">
        <f>+'24-03-999 Ind. Proy'!AH175</f>
        <v>0</v>
      </c>
      <c r="X21" s="109">
        <f>+'24-03-999 Ind. Proy'!AI175</f>
        <v>0</v>
      </c>
      <c r="Y21" s="109">
        <f>+'24-03-999 Ind. Proy'!AJ175</f>
        <v>0</v>
      </c>
    </row>
    <row r="22" spans="1:25" ht="24.75" customHeight="1" x14ac:dyDescent="0.25">
      <c r="A22" s="44" t="s">
        <v>74</v>
      </c>
      <c r="B22" s="9">
        <f>+'24-03-999 Ind. Proy'!J187</f>
        <v>0</v>
      </c>
      <c r="C22" s="9">
        <f>+'24-03-999 Ind. Proy'!K187</f>
        <v>0</v>
      </c>
      <c r="D22" s="9">
        <f>+'24-03-999 Ind. Proy'!M187</f>
        <v>0</v>
      </c>
      <c r="E22" s="9">
        <f>+'24-03-999 Ind. Proy'!N187</f>
        <v>0</v>
      </c>
      <c r="F22" s="9">
        <f>+'24-03-999 Ind. Proy'!O187</f>
        <v>0</v>
      </c>
      <c r="G22" s="9">
        <f>+'24-03-999 Ind. Proy'!R187</f>
        <v>0</v>
      </c>
      <c r="H22" s="9">
        <f>+'24-03-999 Ind. Proy'!S187</f>
        <v>0</v>
      </c>
      <c r="I22" s="9">
        <f>+'24-03-999 Ind. Proy'!T187</f>
        <v>0</v>
      </c>
      <c r="J22" s="9">
        <f>+'24-03-999 Ind. Proy'!U187</f>
        <v>0</v>
      </c>
      <c r="K22" s="9">
        <f>+'24-03-999 Ind. Proy'!V187</f>
        <v>0</v>
      </c>
      <c r="L22" s="9">
        <f>+'24-03-999 Ind. Proy'!W187</f>
        <v>0</v>
      </c>
      <c r="M22" s="9">
        <f>+'24-03-999 Ind. Proy'!X187</f>
        <v>0</v>
      </c>
      <c r="N22" s="9">
        <f>+'24-03-999 Ind. Proy'!Y187</f>
        <v>0</v>
      </c>
      <c r="O22" s="9">
        <f>+'24-03-999 Ind. Proy'!Z187</f>
        <v>0</v>
      </c>
      <c r="P22" s="9">
        <f>+'24-03-999 Ind. Proy'!AA187</f>
        <v>0</v>
      </c>
      <c r="Q22" s="9">
        <f>+'24-03-999 Ind. Proy'!AB187</f>
        <v>0</v>
      </c>
      <c r="R22" s="9">
        <f>+'24-03-999 Ind. Proy'!AC187</f>
        <v>0</v>
      </c>
      <c r="S22" s="9">
        <f>+'24-03-999 Ind. Proy'!AD187</f>
        <v>0</v>
      </c>
      <c r="T22" s="9">
        <f>+'24-03-999 Ind. Proy'!AE187</f>
        <v>0</v>
      </c>
      <c r="U22" s="9">
        <f>+'24-03-999 Ind. Proy'!AF187</f>
        <v>0</v>
      </c>
      <c r="V22" s="9">
        <f>+'24-03-999 Ind. Proy'!AG187</f>
        <v>0</v>
      </c>
      <c r="W22" s="9">
        <f>+'24-03-999 Ind. Proy'!AH187</f>
        <v>0</v>
      </c>
      <c r="X22" s="109">
        <f>+'24-03-999 Ind. Proy'!AI187</f>
        <v>0</v>
      </c>
      <c r="Y22" s="109">
        <f>+'24-03-999 Ind. Proy'!AJ187</f>
        <v>0</v>
      </c>
    </row>
    <row r="23" spans="1:25" ht="24.75" customHeight="1" x14ac:dyDescent="0.25">
      <c r="A23" s="45" t="s">
        <v>76</v>
      </c>
      <c r="B23" s="9">
        <f>+'24-03-999 Ind. Proy'!J190</f>
        <v>529777000</v>
      </c>
      <c r="C23" s="9">
        <f>+'24-03-999 Ind. Proy'!K190</f>
        <v>529777000</v>
      </c>
      <c r="D23" s="9">
        <f>+'24-03-999 Ind. Proy'!M190</f>
        <v>0</v>
      </c>
      <c r="E23" s="9">
        <f>+'24-03-999 Ind. Proy'!N190</f>
        <v>0</v>
      </c>
      <c r="F23" s="9">
        <f>+'24-03-999 Ind. Proy'!O190</f>
        <v>0</v>
      </c>
      <c r="G23" s="9">
        <f>+'24-03-999 Ind. Proy'!R190</f>
        <v>0</v>
      </c>
      <c r="H23" s="9">
        <f>+'24-03-999 Ind. Proy'!S190</f>
        <v>264888500</v>
      </c>
      <c r="I23" s="9">
        <f>+'24-03-999 Ind. Proy'!T190</f>
        <v>0</v>
      </c>
      <c r="J23" s="9">
        <f>+'24-03-999 Ind. Proy'!U190</f>
        <v>264888500</v>
      </c>
      <c r="K23" s="9">
        <f>+'24-03-999 Ind. Proy'!V190</f>
        <v>0</v>
      </c>
      <c r="L23" s="9">
        <f>+'24-03-999 Ind. Proy'!W190</f>
        <v>0</v>
      </c>
      <c r="M23" s="9">
        <f>+'24-03-999 Ind. Proy'!X190</f>
        <v>0</v>
      </c>
      <c r="N23" s="9">
        <f>+'24-03-999 Ind. Proy'!Y190</f>
        <v>0</v>
      </c>
      <c r="O23" s="9">
        <f>+'24-03-999 Ind. Proy'!Z190</f>
        <v>0</v>
      </c>
      <c r="P23" s="9">
        <f>+'24-03-999 Ind. Proy'!AA190</f>
        <v>0</v>
      </c>
      <c r="Q23" s="9">
        <f>+'24-03-999 Ind. Proy'!AB190</f>
        <v>0</v>
      </c>
      <c r="R23" s="9">
        <f>+'24-03-999 Ind. Proy'!AC190</f>
        <v>0</v>
      </c>
      <c r="S23" s="9">
        <f>+'24-03-999 Ind. Proy'!AD190</f>
        <v>264888500</v>
      </c>
      <c r="T23" s="9">
        <f>+'24-03-999 Ind. Proy'!AE190</f>
        <v>0</v>
      </c>
      <c r="U23" s="9">
        <f>+'24-03-999 Ind. Proy'!AF190</f>
        <v>0</v>
      </c>
      <c r="V23" s="9">
        <f>+'24-03-999 Ind. Proy'!AG190</f>
        <v>264888500</v>
      </c>
      <c r="W23" s="9">
        <f>+'24-03-999 Ind. Proy'!AH190</f>
        <v>529777000</v>
      </c>
      <c r="X23" s="109">
        <f>+'24-03-999 Ind. Proy'!AI190</f>
        <v>1</v>
      </c>
      <c r="Y23" s="109">
        <f>+'24-03-999 Ind. Proy'!AJ190</f>
        <v>1</v>
      </c>
    </row>
    <row r="24" spans="1:25" ht="25.5" customHeight="1" x14ac:dyDescent="0.25">
      <c r="A24" s="537" t="s">
        <v>1953</v>
      </c>
      <c r="B24" s="222">
        <f t="shared" ref="B24:W24" si="0">SUM(B8:B23)</f>
        <v>529777000</v>
      </c>
      <c r="C24" s="222">
        <f t="shared" si="0"/>
        <v>529777000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264888500</v>
      </c>
      <c r="I24" s="222">
        <f t="shared" si="0"/>
        <v>0</v>
      </c>
      <c r="J24" s="222">
        <f t="shared" si="0"/>
        <v>264888500</v>
      </c>
      <c r="K24" s="222">
        <f t="shared" si="0"/>
        <v>0</v>
      </c>
      <c r="L24" s="222">
        <f t="shared" si="0"/>
        <v>0</v>
      </c>
      <c r="M24" s="222">
        <f t="shared" si="0"/>
        <v>0</v>
      </c>
      <c r="N24" s="222">
        <f t="shared" si="0"/>
        <v>0</v>
      </c>
      <c r="O24" s="222">
        <f t="shared" si="0"/>
        <v>0</v>
      </c>
      <c r="P24" s="222">
        <f t="shared" si="0"/>
        <v>0</v>
      </c>
      <c r="Q24" s="222">
        <f t="shared" si="0"/>
        <v>0</v>
      </c>
      <c r="R24" s="222">
        <f t="shared" si="0"/>
        <v>0</v>
      </c>
      <c r="S24" s="222">
        <f t="shared" si="0"/>
        <v>264888500</v>
      </c>
      <c r="T24" s="222">
        <f t="shared" si="0"/>
        <v>0</v>
      </c>
      <c r="U24" s="222">
        <f t="shared" si="0"/>
        <v>0</v>
      </c>
      <c r="V24" s="222">
        <f t="shared" si="0"/>
        <v>264888500</v>
      </c>
      <c r="W24" s="222">
        <f t="shared" si="0"/>
        <v>529777000</v>
      </c>
      <c r="X24" s="230">
        <f>+'24-03-999 Ind. Proy'!AI191</f>
        <v>1</v>
      </c>
      <c r="Y24" s="230">
        <f>'24-03-999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208"/>
  <sheetViews>
    <sheetView topLeftCell="A347" zoomScaleNormal="100" workbookViewId="0">
      <selection activeCell="P208" sqref="P208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2" style="12" hidden="1" customWidth="1" outlineLevel="1"/>
    <col min="21" max="21" width="12" style="12" customWidth="1" collapsed="1"/>
    <col min="22" max="24" width="12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2.140625" style="12" customWidth="1" collapsed="1"/>
    <col min="30" max="32" width="12.14062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614" t="s">
        <v>89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615"/>
      <c r="AD5" s="615"/>
      <c r="AE5" s="615"/>
      <c r="AF5" s="615"/>
      <c r="AG5" s="615"/>
      <c r="AH5" s="615"/>
      <c r="AI5" s="615"/>
      <c r="AJ5" s="616"/>
    </row>
    <row r="6" spans="1:36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1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6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>
        <f t="shared" si="1"/>
        <v>0</v>
      </c>
    </row>
    <row r="19" spans="1:36" s="11" customFormat="1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30">
        <f>IF(ISERROR(AH19/J19),0,AH19/J19)</f>
        <v>0</v>
      </c>
      <c r="AJ19" s="230">
        <f>IF(ISERROR(AH19/$AH$191),0,AH19/$AH$191)</f>
        <v>0</v>
      </c>
    </row>
    <row r="20" spans="1:36" ht="12.75" customHeight="1" x14ac:dyDescent="0.25">
      <c r="A20" s="620" t="s">
        <v>48</v>
      </c>
      <c r="B20" s="621"/>
      <c r="C20" s="621"/>
      <c r="D20" s="621"/>
      <c r="E20" s="62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>
        <f t="shared" si="9"/>
        <v>0</v>
      </c>
    </row>
    <row r="31" spans="1:36" s="11" customFormat="1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30">
        <f>IF(ISERROR(AH31/J31),0,AH31/J31)</f>
        <v>0</v>
      </c>
      <c r="AJ31" s="230">
        <f>IF(ISERROR(AH31/$AH$191),0,AH31/$AH$191)</f>
        <v>0</v>
      </c>
    </row>
    <row r="32" spans="1:36" ht="12.75" customHeight="1" x14ac:dyDescent="0.25">
      <c r="A32" s="620" t="s">
        <v>50</v>
      </c>
      <c r="B32" s="621"/>
      <c r="C32" s="621"/>
      <c r="D32" s="621"/>
      <c r="E32" s="62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>
        <f t="shared" si="17"/>
        <v>0</v>
      </c>
    </row>
    <row r="43" spans="1:36" s="11" customFormat="1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30">
        <f>IF(ISERROR(AH43/J43),0,AH43/J43)</f>
        <v>0</v>
      </c>
      <c r="AJ43" s="230">
        <f>IF(ISERROR(AH43/$AH$191),0,AH43/$AH$191)</f>
        <v>0</v>
      </c>
    </row>
    <row r="44" spans="1:36" ht="12.75" customHeight="1" x14ac:dyDescent="0.25">
      <c r="A44" s="620" t="s">
        <v>52</v>
      </c>
      <c r="B44" s="621"/>
      <c r="C44" s="621"/>
      <c r="D44" s="621"/>
      <c r="E44" s="62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>
        <f t="shared" si="25"/>
        <v>0</v>
      </c>
    </row>
    <row r="55" spans="1:36" s="11" customFormat="1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30">
        <f>IF(ISERROR(AH55/J55),0,AH55/J55)</f>
        <v>0</v>
      </c>
      <c r="AJ55" s="230">
        <f>IF(ISERROR(AH55/$AH$191),0,AH55/$AH$191)</f>
        <v>0</v>
      </c>
    </row>
    <row r="56" spans="1:36" ht="12.75" customHeight="1" x14ac:dyDescent="0.25">
      <c r="A56" s="620" t="s">
        <v>54</v>
      </c>
      <c r="B56" s="621"/>
      <c r="C56" s="621"/>
      <c r="D56" s="621"/>
      <c r="E56" s="62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s="11" customFormat="1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>
        <f t="shared" si="33"/>
        <v>0</v>
      </c>
    </row>
    <row r="67" spans="1:36" s="11" customFormat="1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30">
        <f>IF(ISERROR(AH67/J67),0,AH67/J67)</f>
        <v>0</v>
      </c>
      <c r="AJ67" s="230">
        <f>IF(ISERROR(AH67/$AH$191),0,AH67/$AH$191)</f>
        <v>0</v>
      </c>
    </row>
    <row r="68" spans="1:36" ht="12.75" customHeight="1" x14ac:dyDescent="0.25">
      <c r="A68" s="620" t="s">
        <v>56</v>
      </c>
      <c r="B68" s="621"/>
      <c r="C68" s="621"/>
      <c r="D68" s="621"/>
      <c r="E68" s="62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>
        <f t="shared" si="41"/>
        <v>0</v>
      </c>
    </row>
    <row r="79" spans="1:36" s="11" customFormat="1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30">
        <f>IF(ISERROR(AH79/J79),0,AH79/J79)</f>
        <v>0</v>
      </c>
      <c r="AJ79" s="230">
        <f>IF(ISERROR(AH79/$AH$191),0,AH79/$AH$191)</f>
        <v>0</v>
      </c>
    </row>
    <row r="80" spans="1:36" ht="12.75" customHeight="1" x14ac:dyDescent="0.25">
      <c r="A80" s="620" t="s">
        <v>58</v>
      </c>
      <c r="B80" s="621"/>
      <c r="C80" s="621"/>
      <c r="D80" s="621"/>
      <c r="E80" s="62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>
        <f t="shared" si="49"/>
        <v>0</v>
      </c>
    </row>
    <row r="91" spans="1:36" s="11" customFormat="1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30">
        <f>IF(ISERROR(AH91/J91),0,AH91/J91)</f>
        <v>0</v>
      </c>
      <c r="AJ91" s="230">
        <f>IF(ISERROR(AH91/$AH$191),0,AH91/$AH$191)</f>
        <v>0</v>
      </c>
    </row>
    <row r="92" spans="1:36" ht="12.75" customHeight="1" x14ac:dyDescent="0.25">
      <c r="A92" s="620" t="s">
        <v>60</v>
      </c>
      <c r="B92" s="621"/>
      <c r="C92" s="621"/>
      <c r="D92" s="621"/>
      <c r="E92" s="62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>
        <f t="shared" si="57"/>
        <v>0</v>
      </c>
    </row>
    <row r="103" spans="1:36" s="11" customFormat="1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30">
        <f>IF(ISERROR(AH103/J103),0,AH103/J103)</f>
        <v>0</v>
      </c>
      <c r="AJ103" s="230">
        <f>IF(ISERROR(AH103/$AH$191),0,AH103/$AH$191)</f>
        <v>0</v>
      </c>
    </row>
    <row r="104" spans="1:36" ht="12.75" customHeight="1" x14ac:dyDescent="0.25">
      <c r="A104" s="620" t="s">
        <v>62</v>
      </c>
      <c r="B104" s="621"/>
      <c r="C104" s="621"/>
      <c r="D104" s="621"/>
      <c r="E104" s="62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36" s="11" customFormat="1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>
        <f t="shared" si="66"/>
        <v>0</v>
      </c>
    </row>
    <row r="115" spans="1:36" s="11" customFormat="1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30">
        <f>IF(ISERROR(AH115/J115),0,AH115/J115)</f>
        <v>0</v>
      </c>
      <c r="AJ115" s="230">
        <f>IF(ISERROR(AH115/$AH$191),0,AH115/$AH$191)</f>
        <v>0</v>
      </c>
    </row>
    <row r="116" spans="1:36" ht="12.75" customHeight="1" x14ac:dyDescent="0.25">
      <c r="A116" s="620" t="s">
        <v>64</v>
      </c>
      <c r="B116" s="621"/>
      <c r="C116" s="621"/>
      <c r="D116" s="621"/>
      <c r="E116" s="62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36" s="11" customFormat="1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>
        <f t="shared" si="74"/>
        <v>0</v>
      </c>
    </row>
    <row r="127" spans="1:36" s="11" customFormat="1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30">
        <f>IF(ISERROR(AH127/J127),0,AH127/J127)</f>
        <v>0</v>
      </c>
      <c r="AJ127" s="230">
        <f>IF(ISERROR(AH127/$AH$191),0,AH127/$AH$191)</f>
        <v>0</v>
      </c>
    </row>
    <row r="128" spans="1:36" ht="12.75" customHeight="1" x14ac:dyDescent="0.25">
      <c r="A128" s="620" t="s">
        <v>66</v>
      </c>
      <c r="B128" s="621"/>
      <c r="C128" s="621"/>
      <c r="D128" s="621"/>
      <c r="E128" s="622"/>
      <c r="F128" s="16"/>
      <c r="G128" s="5"/>
      <c r="H128" s="17"/>
      <c r="I128" s="17"/>
      <c r="J128" s="189"/>
      <c r="K128" s="133"/>
      <c r="L128" s="209"/>
      <c r="M128" s="210"/>
      <c r="N128" s="210"/>
      <c r="O128" s="210"/>
      <c r="P128" s="117"/>
      <c r="Q128" s="211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212"/>
      <c r="AJ128" s="2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>
        <f t="shared" si="81"/>
        <v>0</v>
      </c>
    </row>
    <row r="139" spans="1:36" s="11" customFormat="1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30">
        <f>IF(ISERROR(AH139/J139),0,AH139/J139)</f>
        <v>0</v>
      </c>
      <c r="AJ139" s="230">
        <f>IF(ISERROR(AH139/$AH$191),0,AH139/$AH$191)</f>
        <v>0</v>
      </c>
    </row>
    <row r="140" spans="1:36" ht="12.75" customHeight="1" x14ac:dyDescent="0.25">
      <c r="A140" s="623" t="s">
        <v>68</v>
      </c>
      <c r="B140" s="624"/>
      <c r="C140" s="624"/>
      <c r="D140" s="624"/>
      <c r="E140" s="625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133"/>
      <c r="AI140" s="108"/>
      <c r="AJ140" s="108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>
        <f t="shared" si="89"/>
        <v>0</v>
      </c>
    </row>
    <row r="151" spans="1:36" s="11" customFormat="1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30">
        <f>IF(ISERROR(AH151/J151),0,AH151/J151)</f>
        <v>0</v>
      </c>
      <c r="AJ151" s="230">
        <f>IF(ISERROR(AH151/$AH$191),0,AH151/$AH$191)</f>
        <v>0</v>
      </c>
    </row>
    <row r="152" spans="1:36" ht="12.75" customHeight="1" x14ac:dyDescent="0.25">
      <c r="A152" s="620" t="s">
        <v>70</v>
      </c>
      <c r="B152" s="621"/>
      <c r="C152" s="621"/>
      <c r="D152" s="621"/>
      <c r="E152" s="62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>
        <f t="shared" si="97"/>
        <v>0</v>
      </c>
    </row>
    <row r="163" spans="1:36" s="11" customFormat="1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30">
        <f>IF(ISERROR(AH163/J163),0,AH163/J163)</f>
        <v>0</v>
      </c>
      <c r="AJ163" s="230">
        <f>IF(ISERROR(AH163/$AH$191),0,AH163/$AH$191)</f>
        <v>0</v>
      </c>
    </row>
    <row r="164" spans="1:36" ht="12.75" customHeight="1" x14ac:dyDescent="0.25">
      <c r="A164" s="620" t="s">
        <v>72</v>
      </c>
      <c r="B164" s="621"/>
      <c r="C164" s="621"/>
      <c r="D164" s="621"/>
      <c r="E164" s="62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>
        <f t="shared" si="105"/>
        <v>0</v>
      </c>
    </row>
    <row r="175" spans="1:36" s="11" customFormat="1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30">
        <f>IF(ISERROR(AH175/J175),0,AH175/J175)</f>
        <v>0</v>
      </c>
      <c r="AJ175" s="230">
        <f>IF(ISERROR(AH175/$AH$191),0,AH175/$AH$191)</f>
        <v>0</v>
      </c>
    </row>
    <row r="176" spans="1:36" ht="12.75" customHeight="1" x14ac:dyDescent="0.25">
      <c r="A176" s="620" t="s">
        <v>74</v>
      </c>
      <c r="B176" s="621"/>
      <c r="C176" s="621"/>
      <c r="D176" s="621"/>
      <c r="E176" s="62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109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109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109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109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109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109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109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109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109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109">
        <f t="shared" si="113"/>
        <v>0</v>
      </c>
    </row>
    <row r="187" spans="1:36" s="11" customFormat="1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30">
        <f>IF(ISERROR(AH187/J187),0,AH187/J187)</f>
        <v>0</v>
      </c>
      <c r="AJ187" s="230">
        <f>IF(ISERROR(AH187/$AH$191),0,AH187/$AH$191)</f>
        <v>0</v>
      </c>
    </row>
    <row r="188" spans="1:36" ht="12.75" customHeight="1" x14ac:dyDescent="0.25">
      <c r="A188" s="620" t="s">
        <v>76</v>
      </c>
      <c r="B188" s="621"/>
      <c r="C188" s="621"/>
      <c r="D188" s="621"/>
      <c r="E188" s="622"/>
      <c r="F188" s="16"/>
      <c r="G188" s="5"/>
      <c r="H188" s="17"/>
      <c r="I188" s="17"/>
      <c r="J188" s="593">
        <v>1291487000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36" s="115" customFormat="1" ht="35.1" customHeight="1" outlineLevel="1" x14ac:dyDescent="0.25">
      <c r="A189" s="110">
        <v>1</v>
      </c>
      <c r="B189" s="110"/>
      <c r="C189" s="117" t="s">
        <v>90</v>
      </c>
      <c r="D189" s="118">
        <v>44699</v>
      </c>
      <c r="E189" s="116" t="s">
        <v>91</v>
      </c>
      <c r="F189" s="136" t="s">
        <v>92</v>
      </c>
      <c r="G189" s="120" t="s">
        <v>93</v>
      </c>
      <c r="H189" s="121"/>
      <c r="I189" s="122"/>
      <c r="J189" s="594"/>
      <c r="K189" s="123">
        <v>1291487000</v>
      </c>
      <c r="L189" s="18" t="s">
        <v>81</v>
      </c>
      <c r="M189" s="125"/>
      <c r="N189" s="126"/>
      <c r="O189" s="125"/>
      <c r="P189" s="127"/>
      <c r="Q189" s="127"/>
      <c r="R189" s="112"/>
      <c r="S189" s="112"/>
      <c r="T189" s="112"/>
      <c r="U189" s="113">
        <f>SUM(R189:T189)</f>
        <v>0</v>
      </c>
      <c r="V189" s="112"/>
      <c r="W189" s="112"/>
      <c r="X189" s="112">
        <v>1291486700</v>
      </c>
      <c r="Y189" s="113">
        <f>SUM(V189:X189)</f>
        <v>1291486700</v>
      </c>
      <c r="Z189" s="112"/>
      <c r="AA189" s="112"/>
      <c r="AB189" s="112"/>
      <c r="AC189" s="113">
        <f>SUM(Z189:AB189)</f>
        <v>0</v>
      </c>
      <c r="AD189" s="112"/>
      <c r="AE189" s="112">
        <v>0</v>
      </c>
      <c r="AF189" s="112"/>
      <c r="AG189" s="113">
        <f>SUM(AD189:AF189)</f>
        <v>0</v>
      </c>
      <c r="AH189" s="113">
        <f t="shared" ref="AH189" si="120">SUM(U189,Y189,AC189,AG189)</f>
        <v>1291486700</v>
      </c>
      <c r="AI189" s="114">
        <f>IF(ISERROR(AH189/J188),0,AH189/J188)</f>
        <v>0.99999976770962462</v>
      </c>
      <c r="AJ189" s="114">
        <f>IF(ISERROR(AH189/$AH$191),"-",AH189/$AH$191)</f>
        <v>1</v>
      </c>
    </row>
    <row r="190" spans="1:36" s="11" customFormat="1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1291487000</v>
      </c>
      <c r="K190" s="222">
        <f>SUM(K189:K189)</f>
        <v>1291487000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 t="shared" ref="R190:AH190" si="121">SUM(R189:R189)</f>
        <v>0</v>
      </c>
      <c r="S190" s="222">
        <f t="shared" si="121"/>
        <v>0</v>
      </c>
      <c r="T190" s="222">
        <f t="shared" si="121"/>
        <v>0</v>
      </c>
      <c r="U190" s="222">
        <f t="shared" si="121"/>
        <v>0</v>
      </c>
      <c r="V190" s="222">
        <f t="shared" si="121"/>
        <v>0</v>
      </c>
      <c r="W190" s="222">
        <f t="shared" si="121"/>
        <v>0</v>
      </c>
      <c r="X190" s="222">
        <f t="shared" si="121"/>
        <v>1291486700</v>
      </c>
      <c r="Y190" s="222">
        <f t="shared" si="121"/>
        <v>1291486700</v>
      </c>
      <c r="Z190" s="222">
        <f t="shared" si="121"/>
        <v>0</v>
      </c>
      <c r="AA190" s="222">
        <f t="shared" si="121"/>
        <v>0</v>
      </c>
      <c r="AB190" s="222">
        <f t="shared" si="121"/>
        <v>0</v>
      </c>
      <c r="AC190" s="222">
        <f t="shared" si="121"/>
        <v>0</v>
      </c>
      <c r="AD190" s="222">
        <f t="shared" si="121"/>
        <v>0</v>
      </c>
      <c r="AE190" s="222">
        <f t="shared" si="121"/>
        <v>0</v>
      </c>
      <c r="AF190" s="222">
        <f t="shared" si="121"/>
        <v>0</v>
      </c>
      <c r="AG190" s="222">
        <f t="shared" si="121"/>
        <v>0</v>
      </c>
      <c r="AH190" s="222">
        <f t="shared" si="121"/>
        <v>1291486700</v>
      </c>
      <c r="AI190" s="230">
        <f>IF(ISERROR(AH190/J190),0,AH190/J190)</f>
        <v>0.99999976770962462</v>
      </c>
      <c r="AJ190" s="230">
        <f>IF(ISERROR(AH190/$AH$191),0,AH190/$AH$191)</f>
        <v>1</v>
      </c>
    </row>
    <row r="191" spans="1:36" ht="15" customHeight="1" x14ac:dyDescent="0.25">
      <c r="A191" s="568" t="s">
        <v>94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1291487000</v>
      </c>
      <c r="K191" s="225">
        <f>+K19+K31+K43+K55+K67+K79+K91+K103+K115+K127+K139+K151+K187+K163+K175+K190</f>
        <v>1291487000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2">+R19+R31+R43+R55+R67+R79+R91+R103+R115+R127+R139+R151+R187+R163+R175+R190</f>
        <v>0</v>
      </c>
      <c r="S191" s="225">
        <f t="shared" si="122"/>
        <v>0</v>
      </c>
      <c r="T191" s="225">
        <f t="shared" si="122"/>
        <v>0</v>
      </c>
      <c r="U191" s="225">
        <f t="shared" si="122"/>
        <v>0</v>
      </c>
      <c r="V191" s="225">
        <f t="shared" si="122"/>
        <v>0</v>
      </c>
      <c r="W191" s="225">
        <f t="shared" si="122"/>
        <v>0</v>
      </c>
      <c r="X191" s="225">
        <f t="shared" si="122"/>
        <v>1291486700</v>
      </c>
      <c r="Y191" s="225">
        <f t="shared" si="122"/>
        <v>1291486700</v>
      </c>
      <c r="Z191" s="225">
        <f t="shared" si="122"/>
        <v>0</v>
      </c>
      <c r="AA191" s="225">
        <f t="shared" si="122"/>
        <v>0</v>
      </c>
      <c r="AB191" s="225">
        <f t="shared" si="122"/>
        <v>0</v>
      </c>
      <c r="AC191" s="225">
        <f t="shared" si="122"/>
        <v>0</v>
      </c>
      <c r="AD191" s="225">
        <f t="shared" si="122"/>
        <v>0</v>
      </c>
      <c r="AE191" s="225">
        <f t="shared" si="122"/>
        <v>0</v>
      </c>
      <c r="AF191" s="225">
        <f t="shared" si="122"/>
        <v>0</v>
      </c>
      <c r="AG191" s="225">
        <f t="shared" si="122"/>
        <v>0</v>
      </c>
      <c r="AH191" s="225">
        <f t="shared" si="122"/>
        <v>1291486700</v>
      </c>
      <c r="AI191" s="229">
        <f>IF(ISERROR(AH191/J191),0,AH191/J191)</f>
        <v>0.99999976770962462</v>
      </c>
      <c r="AJ191" s="229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15">
      <c r="A195" s="15"/>
      <c r="B195" s="15"/>
      <c r="C195" s="15"/>
      <c r="D195" s="15"/>
      <c r="E195" s="14"/>
      <c r="F195" s="14"/>
      <c r="G195" s="15"/>
      <c r="H195" s="15"/>
      <c r="I195" s="15"/>
      <c r="J195" s="244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AJ41"/>
  <sheetViews>
    <sheetView topLeftCell="A15" zoomScaleNormal="100" workbookViewId="0">
      <selection activeCell="Q10" sqref="Q10"/>
    </sheetView>
  </sheetViews>
  <sheetFormatPr baseColWidth="10" defaultColWidth="11.42578125" defaultRowHeight="12.75" outlineLevelCol="1" x14ac:dyDescent="0.25"/>
  <cols>
    <col min="1" max="1" width="45.140625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36" s="11" customFormat="1" ht="15" customHeight="1" x14ac:dyDescent="0.25">
      <c r="A1" s="599" t="s">
        <v>0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  <c r="Y1" s="599"/>
      <c r="Z1" s="599"/>
      <c r="AA1" s="599"/>
      <c r="AB1" s="599"/>
      <c r="AC1" s="599"/>
      <c r="AD1" s="599"/>
      <c r="AE1" s="599"/>
      <c r="AF1" s="599"/>
      <c r="AG1" s="599"/>
      <c r="AH1" s="599"/>
      <c r="AI1" s="599"/>
      <c r="AJ1" s="599"/>
    </row>
    <row r="2" spans="1:36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36" s="11" customFormat="1" ht="15" customHeight="1" x14ac:dyDescent="0.25">
      <c r="A3" s="599" t="str">
        <f>+'24-02-010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36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36" ht="18" customHeight="1" x14ac:dyDescent="0.25">
      <c r="A5" s="606" t="str">
        <f>+'24-02-010 Ind. Proy'!A5:U5</f>
        <v>24-02-010 "Programa de Ayudas Técnicas - SENADIS"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36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36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36" ht="24.75" customHeight="1" x14ac:dyDescent="0.25">
      <c r="A8" s="43" t="s">
        <v>46</v>
      </c>
      <c r="B8" s="9">
        <f>+'24-02-010 Ind. Proy'!J19</f>
        <v>0</v>
      </c>
      <c r="C8" s="9">
        <f>+'24-02-010 Ind. Proy'!K19</f>
        <v>0</v>
      </c>
      <c r="D8" s="9">
        <f>+'24-02-010 Ind. Proy'!M19</f>
        <v>0</v>
      </c>
      <c r="E8" s="9">
        <f>+'24-02-010 Ind. Proy'!N19</f>
        <v>0</v>
      </c>
      <c r="F8" s="9">
        <f>+'24-02-010 Ind. Proy'!O19</f>
        <v>0</v>
      </c>
      <c r="G8" s="9">
        <f>+'24-02-010 Ind. Proy'!R19</f>
        <v>0</v>
      </c>
      <c r="H8" s="9">
        <f>+'24-02-010 Ind. Proy'!S19</f>
        <v>0</v>
      </c>
      <c r="I8" s="9">
        <f>+'24-02-010 Ind. Proy'!T19</f>
        <v>0</v>
      </c>
      <c r="J8" s="9">
        <f>+'24-02-010 Ind. Proy'!U19</f>
        <v>0</v>
      </c>
      <c r="K8" s="9">
        <f>+'24-02-010 Ind. Proy'!V19</f>
        <v>0</v>
      </c>
      <c r="L8" s="9">
        <f>+'24-02-010 Ind. Proy'!W19</f>
        <v>0</v>
      </c>
      <c r="M8" s="9">
        <f>+'24-02-010 Ind. Proy'!X19</f>
        <v>0</v>
      </c>
      <c r="N8" s="9">
        <f>+'24-02-010 Ind. Proy'!Y19</f>
        <v>0</v>
      </c>
      <c r="O8" s="9">
        <f>+'24-02-010 Ind. Proy'!Z19</f>
        <v>0</v>
      </c>
      <c r="P8" s="9">
        <f>+'24-02-010 Ind. Proy'!AA19</f>
        <v>0</v>
      </c>
      <c r="Q8" s="9">
        <f>+'24-02-010 Ind. Proy'!AB19</f>
        <v>0</v>
      </c>
      <c r="R8" s="9">
        <f>+'24-02-010 Ind. Proy'!AC19</f>
        <v>0</v>
      </c>
      <c r="S8" s="9">
        <f>+'24-02-010 Ind. Proy'!AD19</f>
        <v>0</v>
      </c>
      <c r="T8" s="9">
        <f>+'24-02-010 Ind. Proy'!AE19</f>
        <v>0</v>
      </c>
      <c r="U8" s="9">
        <f>+'24-02-010 Ind. Proy'!AF19</f>
        <v>0</v>
      </c>
      <c r="V8" s="9">
        <f>+'24-02-010 Ind. Proy'!AG19</f>
        <v>0</v>
      </c>
      <c r="W8" s="9">
        <f>+'24-02-010 Ind. Proy'!AH19</f>
        <v>0</v>
      </c>
      <c r="X8" s="109">
        <f>+'24-02-010 Ind. Proy'!AI19</f>
        <v>0</v>
      </c>
      <c r="Y8" s="109">
        <f>+'24-02-010 Ind. Proy'!AJ19</f>
        <v>0</v>
      </c>
    </row>
    <row r="9" spans="1:36" ht="24.75" customHeight="1" x14ac:dyDescent="0.25">
      <c r="A9" s="43" t="s">
        <v>48</v>
      </c>
      <c r="B9" s="9">
        <f>+'24-02-010 Ind. Proy'!J31</f>
        <v>0</v>
      </c>
      <c r="C9" s="9">
        <f>+'24-02-010 Ind. Proy'!K31</f>
        <v>0</v>
      </c>
      <c r="D9" s="9">
        <f>+'24-02-010 Ind. Proy'!M31</f>
        <v>0</v>
      </c>
      <c r="E9" s="9">
        <f>+'24-02-010 Ind. Proy'!N31</f>
        <v>0</v>
      </c>
      <c r="F9" s="9">
        <f>+'24-02-010 Ind. Proy'!O31</f>
        <v>0</v>
      </c>
      <c r="G9" s="9">
        <f>+'24-02-010 Ind. Proy'!R31</f>
        <v>0</v>
      </c>
      <c r="H9" s="9">
        <f>+'24-02-010 Ind. Proy'!S31</f>
        <v>0</v>
      </c>
      <c r="I9" s="9">
        <f>+'24-02-010 Ind. Proy'!T31</f>
        <v>0</v>
      </c>
      <c r="J9" s="9">
        <f>+'24-02-010 Ind. Proy'!U31</f>
        <v>0</v>
      </c>
      <c r="K9" s="9">
        <f>+'24-02-010 Ind. Proy'!V31</f>
        <v>0</v>
      </c>
      <c r="L9" s="9">
        <f>+'24-02-010 Ind. Proy'!W31</f>
        <v>0</v>
      </c>
      <c r="M9" s="9">
        <f>+'24-02-010 Ind. Proy'!X31</f>
        <v>0</v>
      </c>
      <c r="N9" s="9">
        <f>+'24-02-010 Ind. Proy'!Y31</f>
        <v>0</v>
      </c>
      <c r="O9" s="9">
        <f>+'24-02-010 Ind. Proy'!Z31</f>
        <v>0</v>
      </c>
      <c r="P9" s="9">
        <f>+'24-02-010 Ind. Proy'!AA31</f>
        <v>0</v>
      </c>
      <c r="Q9" s="9">
        <f>+'24-02-010 Ind. Proy'!AB31</f>
        <v>0</v>
      </c>
      <c r="R9" s="9">
        <f>+'24-02-010 Ind. Proy'!AC31</f>
        <v>0</v>
      </c>
      <c r="S9" s="9">
        <f>+'24-02-010 Ind. Proy'!AD31</f>
        <v>0</v>
      </c>
      <c r="T9" s="9">
        <f>+'24-02-010 Ind. Proy'!AE31</f>
        <v>0</v>
      </c>
      <c r="U9" s="9">
        <f>+'24-02-010 Ind. Proy'!AF31</f>
        <v>0</v>
      </c>
      <c r="V9" s="9">
        <f>+'24-02-010 Ind. Proy'!AG31</f>
        <v>0</v>
      </c>
      <c r="W9" s="9">
        <f>+'24-02-010 Ind. Proy'!AH31</f>
        <v>0</v>
      </c>
      <c r="X9" s="109">
        <f>+'24-02-010 Ind. Proy'!AI31</f>
        <v>0</v>
      </c>
      <c r="Y9" s="109">
        <f>+'24-02-010 Ind. Proy'!AJ31</f>
        <v>0</v>
      </c>
    </row>
    <row r="10" spans="1:36" ht="24.75" customHeight="1" x14ac:dyDescent="0.25">
      <c r="A10" s="43" t="s">
        <v>50</v>
      </c>
      <c r="B10" s="9">
        <f>+'24-02-010 Ind. Proy'!J43</f>
        <v>0</v>
      </c>
      <c r="C10" s="9">
        <f>+'24-02-010 Ind. Proy'!K43</f>
        <v>0</v>
      </c>
      <c r="D10" s="9">
        <f>+'24-02-010 Ind. Proy'!M43</f>
        <v>0</v>
      </c>
      <c r="E10" s="9">
        <f>+'24-02-010 Ind. Proy'!N43</f>
        <v>0</v>
      </c>
      <c r="F10" s="9">
        <f>+'24-02-010 Ind. Proy'!O43</f>
        <v>0</v>
      </c>
      <c r="G10" s="9">
        <f>+'24-02-010 Ind. Proy'!R43</f>
        <v>0</v>
      </c>
      <c r="H10" s="9">
        <f>+'24-02-010 Ind. Proy'!S43</f>
        <v>0</v>
      </c>
      <c r="I10" s="9">
        <f>+'24-02-010 Ind. Proy'!T43</f>
        <v>0</v>
      </c>
      <c r="J10" s="9">
        <f>+'24-02-010 Ind. Proy'!U43</f>
        <v>0</v>
      </c>
      <c r="K10" s="9">
        <f>+'24-02-010 Ind. Proy'!V43</f>
        <v>0</v>
      </c>
      <c r="L10" s="9">
        <f>+'24-02-010 Ind. Proy'!W43</f>
        <v>0</v>
      </c>
      <c r="M10" s="9">
        <f>+'24-02-010 Ind. Proy'!X43</f>
        <v>0</v>
      </c>
      <c r="N10" s="9">
        <f>+'24-02-010 Ind. Proy'!Y43</f>
        <v>0</v>
      </c>
      <c r="O10" s="9">
        <f>+'24-02-010 Ind. Proy'!Z43</f>
        <v>0</v>
      </c>
      <c r="P10" s="9">
        <f>+'24-02-010 Ind. Proy'!AA43</f>
        <v>0</v>
      </c>
      <c r="Q10" s="9">
        <f>+'24-02-010 Ind. Proy'!AB43</f>
        <v>0</v>
      </c>
      <c r="R10" s="9">
        <f>+'24-02-010 Ind. Proy'!AC43</f>
        <v>0</v>
      </c>
      <c r="S10" s="9">
        <f>+'24-02-010 Ind. Proy'!AD43</f>
        <v>0</v>
      </c>
      <c r="T10" s="9">
        <f>+'24-02-010 Ind. Proy'!AE43</f>
        <v>0</v>
      </c>
      <c r="U10" s="9">
        <f>+'24-02-010 Ind. Proy'!AF43</f>
        <v>0</v>
      </c>
      <c r="V10" s="9">
        <f>+'24-02-010 Ind. Proy'!AG43</f>
        <v>0</v>
      </c>
      <c r="W10" s="9">
        <f>+'24-02-010 Ind. Proy'!AH43</f>
        <v>0</v>
      </c>
      <c r="X10" s="109">
        <f>+'24-02-010 Ind. Proy'!AI43</f>
        <v>0</v>
      </c>
      <c r="Y10" s="109">
        <f>+'24-02-010 Ind. Proy'!AJ43</f>
        <v>0</v>
      </c>
    </row>
    <row r="11" spans="1:36" ht="24.75" customHeight="1" x14ac:dyDescent="0.25">
      <c r="A11" s="43" t="s">
        <v>52</v>
      </c>
      <c r="B11" s="9">
        <f>+'24-02-010 Ind. Proy'!J55</f>
        <v>0</v>
      </c>
      <c r="C11" s="9">
        <f>+'24-02-010 Ind. Proy'!K55</f>
        <v>0</v>
      </c>
      <c r="D11" s="9">
        <f>+'24-02-010 Ind. Proy'!M55</f>
        <v>0</v>
      </c>
      <c r="E11" s="9">
        <f>+'24-02-010 Ind. Proy'!N55</f>
        <v>0</v>
      </c>
      <c r="F11" s="9">
        <f>+'24-02-010 Ind. Proy'!O55</f>
        <v>0</v>
      </c>
      <c r="G11" s="9">
        <f>+'24-02-010 Ind. Proy'!R55</f>
        <v>0</v>
      </c>
      <c r="H11" s="9">
        <f>+'24-02-010 Ind. Proy'!S55</f>
        <v>0</v>
      </c>
      <c r="I11" s="9">
        <f>+'24-02-010 Ind. Proy'!T55</f>
        <v>0</v>
      </c>
      <c r="J11" s="9">
        <f>+'24-02-010 Ind. Proy'!U55</f>
        <v>0</v>
      </c>
      <c r="K11" s="9">
        <f>+'24-02-010 Ind. Proy'!V55</f>
        <v>0</v>
      </c>
      <c r="L11" s="9">
        <f>+'24-02-010 Ind. Proy'!W55</f>
        <v>0</v>
      </c>
      <c r="M11" s="9">
        <f>+'24-02-010 Ind. Proy'!X55</f>
        <v>0</v>
      </c>
      <c r="N11" s="9">
        <f>+'24-02-010 Ind. Proy'!Y55</f>
        <v>0</v>
      </c>
      <c r="O11" s="9">
        <f>+'24-02-010 Ind. Proy'!Z55</f>
        <v>0</v>
      </c>
      <c r="P11" s="9">
        <f>+'24-02-010 Ind. Proy'!AA55</f>
        <v>0</v>
      </c>
      <c r="Q11" s="9">
        <f>+'24-02-010 Ind. Proy'!AB55</f>
        <v>0</v>
      </c>
      <c r="R11" s="9">
        <f>+'24-02-010 Ind. Proy'!AC55</f>
        <v>0</v>
      </c>
      <c r="S11" s="9">
        <f>+'24-02-010 Ind. Proy'!AD55</f>
        <v>0</v>
      </c>
      <c r="T11" s="9">
        <f>+'24-02-010 Ind. Proy'!AE55</f>
        <v>0</v>
      </c>
      <c r="U11" s="9">
        <f>+'24-02-010 Ind. Proy'!AF55</f>
        <v>0</v>
      </c>
      <c r="V11" s="9">
        <f>+'24-02-010 Ind. Proy'!AG55</f>
        <v>0</v>
      </c>
      <c r="W11" s="9">
        <f>+'24-02-010 Ind. Proy'!AH55</f>
        <v>0</v>
      </c>
      <c r="X11" s="109">
        <f>+'24-02-010 Ind. Proy'!AI55</f>
        <v>0</v>
      </c>
      <c r="Y11" s="109">
        <f>+'24-02-010 Ind. Proy'!AJ55</f>
        <v>0</v>
      </c>
    </row>
    <row r="12" spans="1:36" ht="24.75" customHeight="1" x14ac:dyDescent="0.25">
      <c r="A12" s="43" t="s">
        <v>54</v>
      </c>
      <c r="B12" s="9">
        <f>+'24-02-010 Ind. Proy'!J67</f>
        <v>0</v>
      </c>
      <c r="C12" s="9">
        <f>+'24-02-010 Ind. Proy'!K67</f>
        <v>0</v>
      </c>
      <c r="D12" s="9">
        <f>+'24-02-010 Ind. Proy'!M67</f>
        <v>0</v>
      </c>
      <c r="E12" s="9">
        <f>+'24-02-010 Ind. Proy'!N67</f>
        <v>0</v>
      </c>
      <c r="F12" s="9">
        <f>+'24-02-010 Ind. Proy'!O67</f>
        <v>0</v>
      </c>
      <c r="G12" s="9">
        <f>+'24-02-010 Ind. Proy'!R67</f>
        <v>0</v>
      </c>
      <c r="H12" s="9">
        <f>+'24-02-010 Ind. Proy'!S67</f>
        <v>0</v>
      </c>
      <c r="I12" s="9">
        <f>+'24-02-010 Ind. Proy'!T67</f>
        <v>0</v>
      </c>
      <c r="J12" s="9">
        <f>+'24-02-010 Ind. Proy'!U67</f>
        <v>0</v>
      </c>
      <c r="K12" s="9">
        <f>+'24-02-010 Ind. Proy'!V67</f>
        <v>0</v>
      </c>
      <c r="L12" s="9">
        <f>+'24-02-010 Ind. Proy'!W67</f>
        <v>0</v>
      </c>
      <c r="M12" s="9">
        <f>+'24-02-010 Ind. Proy'!X67</f>
        <v>0</v>
      </c>
      <c r="N12" s="9">
        <f>+'24-02-010 Ind. Proy'!Y67</f>
        <v>0</v>
      </c>
      <c r="O12" s="9">
        <f>+'24-02-010 Ind. Proy'!Z67</f>
        <v>0</v>
      </c>
      <c r="P12" s="9">
        <f>+'24-02-010 Ind. Proy'!AA67</f>
        <v>0</v>
      </c>
      <c r="Q12" s="9">
        <f>+'24-02-010 Ind. Proy'!AB67</f>
        <v>0</v>
      </c>
      <c r="R12" s="9">
        <f>+'24-02-010 Ind. Proy'!AC67</f>
        <v>0</v>
      </c>
      <c r="S12" s="9">
        <f>+'24-02-010 Ind. Proy'!AD67</f>
        <v>0</v>
      </c>
      <c r="T12" s="9">
        <f>+'24-02-010 Ind. Proy'!AE67</f>
        <v>0</v>
      </c>
      <c r="U12" s="9">
        <f>+'24-02-010 Ind. Proy'!AF67</f>
        <v>0</v>
      </c>
      <c r="V12" s="9">
        <f>+'24-02-010 Ind. Proy'!AG67</f>
        <v>0</v>
      </c>
      <c r="W12" s="9">
        <f>+'24-02-010 Ind. Proy'!AH67</f>
        <v>0</v>
      </c>
      <c r="X12" s="109">
        <f>+'24-02-010 Ind. Proy'!AI67</f>
        <v>0</v>
      </c>
      <c r="Y12" s="109">
        <f>+'24-02-010 Ind. Proy'!AJ67</f>
        <v>0</v>
      </c>
    </row>
    <row r="13" spans="1:36" ht="24.75" customHeight="1" x14ac:dyDescent="0.25">
      <c r="A13" s="43" t="s">
        <v>56</v>
      </c>
      <c r="B13" s="9">
        <f>+'24-02-010 Ind. Proy'!J79</f>
        <v>0</v>
      </c>
      <c r="C13" s="9">
        <f>+'24-02-010 Ind. Proy'!K79</f>
        <v>0</v>
      </c>
      <c r="D13" s="9">
        <f>+'24-02-010 Ind. Proy'!M79</f>
        <v>0</v>
      </c>
      <c r="E13" s="9">
        <f>+'24-02-010 Ind. Proy'!N79</f>
        <v>0</v>
      </c>
      <c r="F13" s="9">
        <f>+'24-02-010 Ind. Proy'!O79</f>
        <v>0</v>
      </c>
      <c r="G13" s="9">
        <f>+'24-02-010 Ind. Proy'!R79</f>
        <v>0</v>
      </c>
      <c r="H13" s="9">
        <f>+'24-02-010 Ind. Proy'!S79</f>
        <v>0</v>
      </c>
      <c r="I13" s="9">
        <f>+'24-02-010 Ind. Proy'!T79</f>
        <v>0</v>
      </c>
      <c r="J13" s="9">
        <f>+'24-02-010 Ind. Proy'!U79</f>
        <v>0</v>
      </c>
      <c r="K13" s="9">
        <f>+'24-02-010 Ind. Proy'!V79</f>
        <v>0</v>
      </c>
      <c r="L13" s="9">
        <f>+'24-02-010 Ind. Proy'!W79</f>
        <v>0</v>
      </c>
      <c r="M13" s="9">
        <f>+'24-02-010 Ind. Proy'!X79</f>
        <v>0</v>
      </c>
      <c r="N13" s="9">
        <f>+'24-02-010 Ind. Proy'!Y79</f>
        <v>0</v>
      </c>
      <c r="O13" s="9">
        <f>+'24-02-010 Ind. Proy'!Z79</f>
        <v>0</v>
      </c>
      <c r="P13" s="9">
        <f>+'24-02-010 Ind. Proy'!AA79</f>
        <v>0</v>
      </c>
      <c r="Q13" s="9">
        <f>+'24-02-010 Ind. Proy'!AB79</f>
        <v>0</v>
      </c>
      <c r="R13" s="9">
        <f>+'24-02-010 Ind. Proy'!AC79</f>
        <v>0</v>
      </c>
      <c r="S13" s="9">
        <f>+'24-02-010 Ind. Proy'!AD79</f>
        <v>0</v>
      </c>
      <c r="T13" s="9">
        <f>+'24-02-010 Ind. Proy'!AE79</f>
        <v>0</v>
      </c>
      <c r="U13" s="9">
        <f>+'24-02-010 Ind. Proy'!AF79</f>
        <v>0</v>
      </c>
      <c r="V13" s="9">
        <f>+'24-02-010 Ind. Proy'!AG79</f>
        <v>0</v>
      </c>
      <c r="W13" s="9">
        <f>+'24-02-010 Ind. Proy'!AH79</f>
        <v>0</v>
      </c>
      <c r="X13" s="109">
        <f>+'24-02-010 Ind. Proy'!AI79</f>
        <v>0</v>
      </c>
      <c r="Y13" s="109">
        <f>+'24-02-010 Ind. Proy'!AJ79</f>
        <v>0</v>
      </c>
    </row>
    <row r="14" spans="1:36" ht="24.75" customHeight="1" x14ac:dyDescent="0.25">
      <c r="A14" s="43" t="s">
        <v>58</v>
      </c>
      <c r="B14" s="9">
        <f>+'24-02-010 Ind. Proy'!J91</f>
        <v>0</v>
      </c>
      <c r="C14" s="9">
        <f>+'24-02-010 Ind. Proy'!K91</f>
        <v>0</v>
      </c>
      <c r="D14" s="9">
        <f>+'24-02-010 Ind. Proy'!M91</f>
        <v>0</v>
      </c>
      <c r="E14" s="9">
        <f>+'24-02-010 Ind. Proy'!N91</f>
        <v>0</v>
      </c>
      <c r="F14" s="9">
        <f>+'24-02-010 Ind. Proy'!O91</f>
        <v>0</v>
      </c>
      <c r="G14" s="9">
        <f>+'24-02-010 Ind. Proy'!R91</f>
        <v>0</v>
      </c>
      <c r="H14" s="9">
        <f>+'24-02-010 Ind. Proy'!S91</f>
        <v>0</v>
      </c>
      <c r="I14" s="9">
        <f>+'24-02-010 Ind. Proy'!T91</f>
        <v>0</v>
      </c>
      <c r="J14" s="9">
        <f>+'24-02-010 Ind. Proy'!U91</f>
        <v>0</v>
      </c>
      <c r="K14" s="9">
        <f>+'24-02-010 Ind. Proy'!V91</f>
        <v>0</v>
      </c>
      <c r="L14" s="9">
        <f>+'24-02-010 Ind. Proy'!W91</f>
        <v>0</v>
      </c>
      <c r="M14" s="9">
        <f>+'24-02-010 Ind. Proy'!X91</f>
        <v>0</v>
      </c>
      <c r="N14" s="9">
        <f>+'24-02-010 Ind. Proy'!Y91</f>
        <v>0</v>
      </c>
      <c r="O14" s="9">
        <f>+'24-02-010 Ind. Proy'!Z91</f>
        <v>0</v>
      </c>
      <c r="P14" s="9">
        <f>+'24-02-010 Ind. Proy'!AA91</f>
        <v>0</v>
      </c>
      <c r="Q14" s="9">
        <f>+'24-02-010 Ind. Proy'!AB91</f>
        <v>0</v>
      </c>
      <c r="R14" s="9">
        <f>+'24-02-010 Ind. Proy'!AC91</f>
        <v>0</v>
      </c>
      <c r="S14" s="9">
        <f>+'24-02-010 Ind. Proy'!AD91</f>
        <v>0</v>
      </c>
      <c r="T14" s="9">
        <f>+'24-02-010 Ind. Proy'!AE91</f>
        <v>0</v>
      </c>
      <c r="U14" s="9">
        <f>+'24-02-010 Ind. Proy'!AF91</f>
        <v>0</v>
      </c>
      <c r="V14" s="9">
        <f>+'24-02-010 Ind. Proy'!AG91</f>
        <v>0</v>
      </c>
      <c r="W14" s="9">
        <f>+'24-02-010 Ind. Proy'!AH91</f>
        <v>0</v>
      </c>
      <c r="X14" s="109">
        <f>+'24-02-010 Ind. Proy'!AI91</f>
        <v>0</v>
      </c>
      <c r="Y14" s="109">
        <f>+'24-02-010 Ind. Proy'!AJ91</f>
        <v>0</v>
      </c>
    </row>
    <row r="15" spans="1:36" ht="24.75" customHeight="1" x14ac:dyDescent="0.25">
      <c r="A15" s="43" t="s">
        <v>60</v>
      </c>
      <c r="B15" s="9">
        <f>+'24-02-010 Ind. Proy'!J103</f>
        <v>0</v>
      </c>
      <c r="C15" s="9">
        <f>+'24-02-010 Ind. Proy'!K103</f>
        <v>0</v>
      </c>
      <c r="D15" s="9">
        <f>+'24-02-010 Ind. Proy'!M103</f>
        <v>0</v>
      </c>
      <c r="E15" s="9">
        <f>+'24-02-010 Ind. Proy'!N103</f>
        <v>0</v>
      </c>
      <c r="F15" s="9">
        <f>+'24-02-010 Ind. Proy'!O103</f>
        <v>0</v>
      </c>
      <c r="G15" s="9">
        <f>+'24-02-010 Ind. Proy'!R103</f>
        <v>0</v>
      </c>
      <c r="H15" s="9">
        <f>+'24-02-010 Ind. Proy'!S103</f>
        <v>0</v>
      </c>
      <c r="I15" s="9">
        <f>+'24-02-010 Ind. Proy'!T103</f>
        <v>0</v>
      </c>
      <c r="J15" s="9">
        <f>+'24-02-010 Ind. Proy'!U103</f>
        <v>0</v>
      </c>
      <c r="K15" s="9">
        <f>+'24-02-010 Ind. Proy'!V103</f>
        <v>0</v>
      </c>
      <c r="L15" s="9">
        <f>+'24-02-010 Ind. Proy'!W103</f>
        <v>0</v>
      </c>
      <c r="M15" s="9">
        <f>+'24-02-010 Ind. Proy'!X103</f>
        <v>0</v>
      </c>
      <c r="N15" s="9">
        <f>+'24-02-010 Ind. Proy'!Y103</f>
        <v>0</v>
      </c>
      <c r="O15" s="9">
        <f>+'24-02-010 Ind. Proy'!Z103</f>
        <v>0</v>
      </c>
      <c r="P15" s="9">
        <f>+'24-02-010 Ind. Proy'!AA103</f>
        <v>0</v>
      </c>
      <c r="Q15" s="9">
        <f>+'24-02-010 Ind. Proy'!AB103</f>
        <v>0</v>
      </c>
      <c r="R15" s="9">
        <f>+'24-02-010 Ind. Proy'!AC103</f>
        <v>0</v>
      </c>
      <c r="S15" s="9">
        <f>+'24-02-010 Ind. Proy'!AD103</f>
        <v>0</v>
      </c>
      <c r="T15" s="9">
        <f>+'24-02-010 Ind. Proy'!AE103</f>
        <v>0</v>
      </c>
      <c r="U15" s="9">
        <f>+'24-02-010 Ind. Proy'!AF103</f>
        <v>0</v>
      </c>
      <c r="V15" s="9">
        <f>+'24-02-010 Ind. Proy'!AG103</f>
        <v>0</v>
      </c>
      <c r="W15" s="9">
        <f>+'24-02-010 Ind. Proy'!AH103</f>
        <v>0</v>
      </c>
      <c r="X15" s="109">
        <f>+'24-02-010 Ind. Proy'!AI103</f>
        <v>0</v>
      </c>
      <c r="Y15" s="109">
        <f>+'24-02-010 Ind. Proy'!AJ103</f>
        <v>0</v>
      </c>
    </row>
    <row r="16" spans="1:36" ht="24.75" customHeight="1" x14ac:dyDescent="0.25">
      <c r="A16" s="43" t="s">
        <v>62</v>
      </c>
      <c r="B16" s="9">
        <f>+'24-02-010 Ind. Proy'!J115</f>
        <v>0</v>
      </c>
      <c r="C16" s="9">
        <f>+'24-02-010 Ind. Proy'!K115</f>
        <v>0</v>
      </c>
      <c r="D16" s="9">
        <f>+'24-02-010 Ind. Proy'!M115</f>
        <v>0</v>
      </c>
      <c r="E16" s="9">
        <f>+'24-02-010 Ind. Proy'!N115</f>
        <v>0</v>
      </c>
      <c r="F16" s="9">
        <f>+'24-02-010 Ind. Proy'!O115</f>
        <v>0</v>
      </c>
      <c r="G16" s="9">
        <f>+'24-02-010 Ind. Proy'!R115</f>
        <v>0</v>
      </c>
      <c r="H16" s="9">
        <f>+'24-02-010 Ind. Proy'!S115</f>
        <v>0</v>
      </c>
      <c r="I16" s="9">
        <f>+'24-02-010 Ind. Proy'!T115</f>
        <v>0</v>
      </c>
      <c r="J16" s="9">
        <f>+'24-02-010 Ind. Proy'!U115</f>
        <v>0</v>
      </c>
      <c r="K16" s="9">
        <f>+'24-02-010 Ind. Proy'!V115</f>
        <v>0</v>
      </c>
      <c r="L16" s="9">
        <f>+'24-02-010 Ind. Proy'!W115</f>
        <v>0</v>
      </c>
      <c r="M16" s="9">
        <f>+'24-02-010 Ind. Proy'!X115</f>
        <v>0</v>
      </c>
      <c r="N16" s="9">
        <f>+'24-02-010 Ind. Proy'!Y115</f>
        <v>0</v>
      </c>
      <c r="O16" s="9">
        <f>+'24-02-010 Ind. Proy'!Z115</f>
        <v>0</v>
      </c>
      <c r="P16" s="9">
        <f>+'24-02-010 Ind. Proy'!AA115</f>
        <v>0</v>
      </c>
      <c r="Q16" s="9">
        <f>+'24-02-010 Ind. Proy'!AB115</f>
        <v>0</v>
      </c>
      <c r="R16" s="9">
        <f>+'24-02-010 Ind. Proy'!AC115</f>
        <v>0</v>
      </c>
      <c r="S16" s="9">
        <f>+'24-02-010 Ind. Proy'!AD115</f>
        <v>0</v>
      </c>
      <c r="T16" s="9">
        <f>+'24-02-010 Ind. Proy'!AE115</f>
        <v>0</v>
      </c>
      <c r="U16" s="9">
        <f>+'24-02-010 Ind. Proy'!AF115</f>
        <v>0</v>
      </c>
      <c r="V16" s="9">
        <f>+'24-02-010 Ind. Proy'!AG115</f>
        <v>0</v>
      </c>
      <c r="W16" s="9">
        <f>+'24-02-010 Ind. Proy'!AH115</f>
        <v>0</v>
      </c>
      <c r="X16" s="109">
        <f>+'24-02-010 Ind. Proy'!AI104</f>
        <v>0</v>
      </c>
      <c r="Y16" s="109">
        <f>+'24-02-010 Ind. Proy'!AJ115</f>
        <v>0</v>
      </c>
    </row>
    <row r="17" spans="1:25" ht="24.75" customHeight="1" x14ac:dyDescent="0.25">
      <c r="A17" s="43" t="s">
        <v>64</v>
      </c>
      <c r="B17" s="9">
        <f>+'24-02-010 Ind. Proy'!J127</f>
        <v>0</v>
      </c>
      <c r="C17" s="9">
        <f>+'24-02-010 Ind. Proy'!K127</f>
        <v>0</v>
      </c>
      <c r="D17" s="9">
        <f>+'24-02-010 Ind. Proy'!M127</f>
        <v>0</v>
      </c>
      <c r="E17" s="9">
        <f>+'24-02-010 Ind. Proy'!N127</f>
        <v>0</v>
      </c>
      <c r="F17" s="9">
        <f>+'24-02-010 Ind. Proy'!O127</f>
        <v>0</v>
      </c>
      <c r="G17" s="9">
        <f>+'24-02-010 Ind. Proy'!R127</f>
        <v>0</v>
      </c>
      <c r="H17" s="9">
        <f>+'24-02-010 Ind. Proy'!S127</f>
        <v>0</v>
      </c>
      <c r="I17" s="9">
        <f>+'24-02-010 Ind. Proy'!T127</f>
        <v>0</v>
      </c>
      <c r="J17" s="9">
        <f>+'24-02-010 Ind. Proy'!U127</f>
        <v>0</v>
      </c>
      <c r="K17" s="9">
        <f>+'24-02-010 Ind. Proy'!V127</f>
        <v>0</v>
      </c>
      <c r="L17" s="9">
        <f>+'24-02-010 Ind. Proy'!W127</f>
        <v>0</v>
      </c>
      <c r="M17" s="9">
        <f>+'24-02-010 Ind. Proy'!X127</f>
        <v>0</v>
      </c>
      <c r="N17" s="9">
        <f>+'24-02-010 Ind. Proy'!Y127</f>
        <v>0</v>
      </c>
      <c r="O17" s="9">
        <f>+'24-02-010 Ind. Proy'!Z127</f>
        <v>0</v>
      </c>
      <c r="P17" s="9">
        <f>+'24-02-010 Ind. Proy'!AA127</f>
        <v>0</v>
      </c>
      <c r="Q17" s="9">
        <f>+'24-02-010 Ind. Proy'!AB127</f>
        <v>0</v>
      </c>
      <c r="R17" s="9">
        <f>+'24-02-010 Ind. Proy'!AC127</f>
        <v>0</v>
      </c>
      <c r="S17" s="9">
        <f>+'24-02-010 Ind. Proy'!AD127</f>
        <v>0</v>
      </c>
      <c r="T17" s="9">
        <f>+'24-02-010 Ind. Proy'!AE127</f>
        <v>0</v>
      </c>
      <c r="U17" s="9">
        <f>+'24-02-010 Ind. Proy'!AF127</f>
        <v>0</v>
      </c>
      <c r="V17" s="9">
        <f>+'24-02-010 Ind. Proy'!AG127</f>
        <v>0</v>
      </c>
      <c r="W17" s="9">
        <f>+'24-02-010 Ind. Proy'!AH127</f>
        <v>0</v>
      </c>
      <c r="X17" s="109">
        <f>+'24-02-010 Ind. Proy'!AI105</f>
        <v>0</v>
      </c>
      <c r="Y17" s="109">
        <f>+'24-02-010 Ind. Proy'!AJ116</f>
        <v>0</v>
      </c>
    </row>
    <row r="18" spans="1:25" ht="24.75" customHeight="1" x14ac:dyDescent="0.25">
      <c r="A18" s="43" t="s">
        <v>66</v>
      </c>
      <c r="B18" s="9">
        <f>+'24-02-010 Ind. Proy'!J139</f>
        <v>0</v>
      </c>
      <c r="C18" s="9">
        <f>+'24-02-010 Ind. Proy'!K139</f>
        <v>0</v>
      </c>
      <c r="D18" s="9">
        <f>+'24-02-010 Ind. Proy'!M139</f>
        <v>0</v>
      </c>
      <c r="E18" s="9">
        <f>+'24-02-010 Ind. Proy'!N139</f>
        <v>0</v>
      </c>
      <c r="F18" s="9">
        <f>+'24-02-010 Ind. Proy'!O139</f>
        <v>0</v>
      </c>
      <c r="G18" s="9">
        <f>+'24-02-010 Ind. Proy'!R139</f>
        <v>0</v>
      </c>
      <c r="H18" s="9">
        <f>+'24-02-010 Ind. Proy'!S139</f>
        <v>0</v>
      </c>
      <c r="I18" s="9">
        <f>+'24-02-010 Ind. Proy'!T139</f>
        <v>0</v>
      </c>
      <c r="J18" s="9">
        <f>+'24-02-010 Ind. Proy'!U139</f>
        <v>0</v>
      </c>
      <c r="K18" s="9">
        <f>+'24-02-010 Ind. Proy'!V139</f>
        <v>0</v>
      </c>
      <c r="L18" s="9">
        <f>+'24-02-010 Ind. Proy'!W139</f>
        <v>0</v>
      </c>
      <c r="M18" s="9">
        <f>+'24-02-010 Ind. Proy'!X139</f>
        <v>0</v>
      </c>
      <c r="N18" s="9">
        <f>+'24-02-010 Ind. Proy'!Y139</f>
        <v>0</v>
      </c>
      <c r="O18" s="9">
        <f>+'24-02-010 Ind. Proy'!Z139</f>
        <v>0</v>
      </c>
      <c r="P18" s="9">
        <f>+'24-02-010 Ind. Proy'!AA139</f>
        <v>0</v>
      </c>
      <c r="Q18" s="9">
        <f>+'24-02-010 Ind. Proy'!AB139</f>
        <v>0</v>
      </c>
      <c r="R18" s="9">
        <f>+'24-02-010 Ind. Proy'!AC139</f>
        <v>0</v>
      </c>
      <c r="S18" s="9">
        <f>+'24-02-010 Ind. Proy'!AD139</f>
        <v>0</v>
      </c>
      <c r="T18" s="9">
        <f>+'24-02-010 Ind. Proy'!AE139</f>
        <v>0</v>
      </c>
      <c r="U18" s="9">
        <f>+'24-02-010 Ind. Proy'!AF139</f>
        <v>0</v>
      </c>
      <c r="V18" s="9">
        <f>+'24-02-010 Ind. Proy'!AG139</f>
        <v>0</v>
      </c>
      <c r="W18" s="9">
        <f>+'24-02-010 Ind. Proy'!AH139</f>
        <v>0</v>
      </c>
      <c r="X18" s="109">
        <f>+'24-02-010 Ind. Proy'!AI139</f>
        <v>0</v>
      </c>
      <c r="Y18" s="109">
        <f>+'24-02-010 Ind. Proy'!AJ139</f>
        <v>0</v>
      </c>
    </row>
    <row r="19" spans="1:25" ht="24.75" customHeight="1" x14ac:dyDescent="0.25">
      <c r="A19" s="43" t="s">
        <v>68</v>
      </c>
      <c r="B19" s="9">
        <f>+'24-02-010 Ind. Proy'!J151</f>
        <v>0</v>
      </c>
      <c r="C19" s="9">
        <f>+'24-02-010 Ind. Proy'!K151</f>
        <v>0</v>
      </c>
      <c r="D19" s="9">
        <f>+'24-02-010 Ind. Proy'!M151</f>
        <v>0</v>
      </c>
      <c r="E19" s="9">
        <f>+'24-02-010 Ind. Proy'!N151</f>
        <v>0</v>
      </c>
      <c r="F19" s="9">
        <f>+'24-02-010 Ind. Proy'!O151</f>
        <v>0</v>
      </c>
      <c r="G19" s="9">
        <f>+'24-02-010 Ind. Proy'!R151</f>
        <v>0</v>
      </c>
      <c r="H19" s="9">
        <f>+'24-02-010 Ind. Proy'!S151</f>
        <v>0</v>
      </c>
      <c r="I19" s="9">
        <f>+'24-02-010 Ind. Proy'!T151</f>
        <v>0</v>
      </c>
      <c r="J19" s="9">
        <f>+'24-02-010 Ind. Proy'!U151</f>
        <v>0</v>
      </c>
      <c r="K19" s="9">
        <f>+'24-02-010 Ind. Proy'!V151</f>
        <v>0</v>
      </c>
      <c r="L19" s="9">
        <f>+'24-02-010 Ind. Proy'!W151</f>
        <v>0</v>
      </c>
      <c r="M19" s="9">
        <f>+'24-02-010 Ind. Proy'!X151</f>
        <v>0</v>
      </c>
      <c r="N19" s="9">
        <f>+'24-02-010 Ind. Proy'!Y151</f>
        <v>0</v>
      </c>
      <c r="O19" s="9">
        <f>+'24-02-010 Ind. Proy'!Z151</f>
        <v>0</v>
      </c>
      <c r="P19" s="9">
        <f>+'24-02-010 Ind. Proy'!AA151</f>
        <v>0</v>
      </c>
      <c r="Q19" s="9">
        <f>+'24-02-010 Ind. Proy'!AB151</f>
        <v>0</v>
      </c>
      <c r="R19" s="9">
        <f>+'24-02-010 Ind. Proy'!AC151</f>
        <v>0</v>
      </c>
      <c r="S19" s="9">
        <f>+'24-02-010 Ind. Proy'!AD151</f>
        <v>0</v>
      </c>
      <c r="T19" s="9">
        <f>+'24-02-010 Ind. Proy'!AE151</f>
        <v>0</v>
      </c>
      <c r="U19" s="9">
        <f>+'24-02-010 Ind. Proy'!AF151</f>
        <v>0</v>
      </c>
      <c r="V19" s="9">
        <f>+'24-02-010 Ind. Proy'!AG151</f>
        <v>0</v>
      </c>
      <c r="W19" s="9">
        <f>+'24-02-010 Ind. Proy'!AH151</f>
        <v>0</v>
      </c>
      <c r="X19" s="109">
        <f>+'24-02-010 Ind. Proy'!AI151</f>
        <v>0</v>
      </c>
      <c r="Y19" s="109">
        <f>+'24-02-010 Ind. Proy'!AJ151</f>
        <v>0</v>
      </c>
    </row>
    <row r="20" spans="1:25" ht="24.75" customHeight="1" x14ac:dyDescent="0.25">
      <c r="A20" s="44" t="s">
        <v>70</v>
      </c>
      <c r="B20" s="9">
        <f>+'24-02-010 Ind. Proy'!J163</f>
        <v>0</v>
      </c>
      <c r="C20" s="9">
        <f>+'24-02-010 Ind. Proy'!K163</f>
        <v>0</v>
      </c>
      <c r="D20" s="9">
        <f>+'24-02-010 Ind. Proy'!M163</f>
        <v>0</v>
      </c>
      <c r="E20" s="9">
        <f>+'24-02-010 Ind. Proy'!N163</f>
        <v>0</v>
      </c>
      <c r="F20" s="9">
        <f>+'24-02-010 Ind. Proy'!O163</f>
        <v>0</v>
      </c>
      <c r="G20" s="9">
        <f>+'24-02-010 Ind. Proy'!R163</f>
        <v>0</v>
      </c>
      <c r="H20" s="9">
        <f>+'24-02-010 Ind. Proy'!S163</f>
        <v>0</v>
      </c>
      <c r="I20" s="9">
        <f>+'24-02-010 Ind. Proy'!T163</f>
        <v>0</v>
      </c>
      <c r="J20" s="9">
        <f>+'24-02-010 Ind. Proy'!U163</f>
        <v>0</v>
      </c>
      <c r="K20" s="9">
        <f>+'24-02-010 Ind. Proy'!V163</f>
        <v>0</v>
      </c>
      <c r="L20" s="9">
        <f>+'24-02-010 Ind. Proy'!W163</f>
        <v>0</v>
      </c>
      <c r="M20" s="9">
        <f>+'24-02-010 Ind. Proy'!X163</f>
        <v>0</v>
      </c>
      <c r="N20" s="9">
        <f>+'24-02-010 Ind. Proy'!Y163</f>
        <v>0</v>
      </c>
      <c r="O20" s="9">
        <f>+'24-02-010 Ind. Proy'!Z163</f>
        <v>0</v>
      </c>
      <c r="P20" s="9">
        <f>+'24-02-010 Ind. Proy'!AA163</f>
        <v>0</v>
      </c>
      <c r="Q20" s="9">
        <f>+'24-02-010 Ind. Proy'!AB163</f>
        <v>0</v>
      </c>
      <c r="R20" s="9">
        <f>+'24-02-010 Ind. Proy'!AC163</f>
        <v>0</v>
      </c>
      <c r="S20" s="9">
        <f>+'24-02-010 Ind. Proy'!AD163</f>
        <v>0</v>
      </c>
      <c r="T20" s="9">
        <f>+'24-02-010 Ind. Proy'!AE163</f>
        <v>0</v>
      </c>
      <c r="U20" s="9">
        <f>+'24-02-010 Ind. Proy'!AF163</f>
        <v>0</v>
      </c>
      <c r="V20" s="9">
        <f>+'24-02-010 Ind. Proy'!AG163</f>
        <v>0</v>
      </c>
      <c r="W20" s="9">
        <f>+'24-02-010 Ind. Proy'!AH163</f>
        <v>0</v>
      </c>
      <c r="X20" s="109">
        <f>+'24-02-010 Ind. Proy'!AI163</f>
        <v>0</v>
      </c>
      <c r="Y20" s="109">
        <f>+'24-02-010 Ind. Proy'!AJ163</f>
        <v>0</v>
      </c>
    </row>
    <row r="21" spans="1:25" ht="24.75" customHeight="1" x14ac:dyDescent="0.25">
      <c r="A21" s="44" t="s">
        <v>72</v>
      </c>
      <c r="B21" s="9">
        <f>+'24-02-010 Ind. Proy'!J175</f>
        <v>0</v>
      </c>
      <c r="C21" s="9">
        <f>+'24-02-010 Ind. Proy'!K175</f>
        <v>0</v>
      </c>
      <c r="D21" s="9">
        <f>+'24-02-010 Ind. Proy'!M175</f>
        <v>0</v>
      </c>
      <c r="E21" s="9">
        <f>+'24-02-010 Ind. Proy'!N175</f>
        <v>0</v>
      </c>
      <c r="F21" s="9">
        <f>+'24-02-010 Ind. Proy'!O175</f>
        <v>0</v>
      </c>
      <c r="G21" s="9">
        <f>+'24-02-010 Ind. Proy'!R175</f>
        <v>0</v>
      </c>
      <c r="H21" s="9">
        <f>+'24-02-010 Ind. Proy'!S175</f>
        <v>0</v>
      </c>
      <c r="I21" s="9">
        <f>+'24-02-010 Ind. Proy'!T175</f>
        <v>0</v>
      </c>
      <c r="J21" s="9">
        <f>+'24-02-010 Ind. Proy'!U175</f>
        <v>0</v>
      </c>
      <c r="K21" s="9">
        <f>+'24-02-010 Ind. Proy'!V175</f>
        <v>0</v>
      </c>
      <c r="L21" s="9">
        <f>+'24-02-010 Ind. Proy'!W175</f>
        <v>0</v>
      </c>
      <c r="M21" s="9">
        <f>+'24-02-010 Ind. Proy'!X175</f>
        <v>0</v>
      </c>
      <c r="N21" s="9">
        <f>+'24-02-010 Ind. Proy'!Y175</f>
        <v>0</v>
      </c>
      <c r="O21" s="9">
        <f>+'24-02-010 Ind. Proy'!Z175</f>
        <v>0</v>
      </c>
      <c r="P21" s="9">
        <f>+'24-02-010 Ind. Proy'!AA175</f>
        <v>0</v>
      </c>
      <c r="Q21" s="9">
        <f>+'24-02-010 Ind. Proy'!AB175</f>
        <v>0</v>
      </c>
      <c r="R21" s="9">
        <f>+'24-02-010 Ind. Proy'!AC175</f>
        <v>0</v>
      </c>
      <c r="S21" s="9">
        <f>+'24-02-010 Ind. Proy'!AD175</f>
        <v>0</v>
      </c>
      <c r="T21" s="9">
        <f>+'24-02-010 Ind. Proy'!AE175</f>
        <v>0</v>
      </c>
      <c r="U21" s="9">
        <f>+'24-02-010 Ind. Proy'!AF175</f>
        <v>0</v>
      </c>
      <c r="V21" s="9">
        <f>+'24-02-010 Ind. Proy'!AG175</f>
        <v>0</v>
      </c>
      <c r="W21" s="9">
        <f>+'24-02-010 Ind. Proy'!AH175</f>
        <v>0</v>
      </c>
      <c r="X21" s="109">
        <f>+'24-02-010 Ind. Proy'!AI175</f>
        <v>0</v>
      </c>
      <c r="Y21" s="109">
        <f>+'24-02-010 Ind. Proy'!AJ175</f>
        <v>0</v>
      </c>
    </row>
    <row r="22" spans="1:25" ht="24.75" customHeight="1" x14ac:dyDescent="0.25">
      <c r="A22" s="44" t="s">
        <v>74</v>
      </c>
      <c r="B22" s="9">
        <f>+'24-02-010 Ind. Proy'!J187</f>
        <v>0</v>
      </c>
      <c r="C22" s="9">
        <f>+'24-02-010 Ind. Proy'!K187</f>
        <v>0</v>
      </c>
      <c r="D22" s="9">
        <f>+'24-02-010 Ind. Proy'!M187</f>
        <v>0</v>
      </c>
      <c r="E22" s="9">
        <f>+'24-02-010 Ind. Proy'!N187</f>
        <v>0</v>
      </c>
      <c r="F22" s="9">
        <f>+'24-02-010 Ind. Proy'!O187</f>
        <v>0</v>
      </c>
      <c r="G22" s="9">
        <f>+'24-02-010 Ind. Proy'!R187</f>
        <v>0</v>
      </c>
      <c r="H22" s="9">
        <f>+'24-02-010 Ind. Proy'!S187</f>
        <v>0</v>
      </c>
      <c r="I22" s="9">
        <f>+'24-02-010 Ind. Proy'!T187</f>
        <v>0</v>
      </c>
      <c r="J22" s="9">
        <f>+'24-02-010 Ind. Proy'!U187</f>
        <v>0</v>
      </c>
      <c r="K22" s="9">
        <f>+'24-02-010 Ind. Proy'!V187</f>
        <v>0</v>
      </c>
      <c r="L22" s="9">
        <f>+'24-02-010 Ind. Proy'!W187</f>
        <v>0</v>
      </c>
      <c r="M22" s="9">
        <f>+'24-02-010 Ind. Proy'!X187</f>
        <v>0</v>
      </c>
      <c r="N22" s="9">
        <f>+'24-02-010 Ind. Proy'!Y187</f>
        <v>0</v>
      </c>
      <c r="O22" s="9">
        <f>+'24-02-010 Ind. Proy'!Z187</f>
        <v>0</v>
      </c>
      <c r="P22" s="9">
        <f>+'24-02-010 Ind. Proy'!AA187</f>
        <v>0</v>
      </c>
      <c r="Q22" s="9">
        <f>+'24-02-010 Ind. Proy'!AB187</f>
        <v>0</v>
      </c>
      <c r="R22" s="9">
        <f>+'24-02-010 Ind. Proy'!AC187</f>
        <v>0</v>
      </c>
      <c r="S22" s="9">
        <f>+'24-02-010 Ind. Proy'!AD187</f>
        <v>0</v>
      </c>
      <c r="T22" s="9">
        <f>+'24-02-010 Ind. Proy'!AE187</f>
        <v>0</v>
      </c>
      <c r="U22" s="9">
        <f>+'24-02-010 Ind. Proy'!AF187</f>
        <v>0</v>
      </c>
      <c r="V22" s="9">
        <f>+'24-02-010 Ind. Proy'!AG187</f>
        <v>0</v>
      </c>
      <c r="W22" s="9">
        <f>+'24-02-010 Ind. Proy'!AH187</f>
        <v>0</v>
      </c>
      <c r="X22" s="109">
        <f>+'24-02-010 Ind. Proy'!AI187</f>
        <v>0</v>
      </c>
      <c r="Y22" s="109">
        <f>+'24-02-010 Ind. Proy'!AJ187</f>
        <v>0</v>
      </c>
    </row>
    <row r="23" spans="1:25" ht="24.75" customHeight="1" x14ac:dyDescent="0.25">
      <c r="A23" s="45" t="s">
        <v>76</v>
      </c>
      <c r="B23" s="9">
        <f>+'24-02-010 Ind. Proy'!J190</f>
        <v>1291487000</v>
      </c>
      <c r="C23" s="9">
        <f>+'24-02-010 Ind. Proy'!K190</f>
        <v>1291487000</v>
      </c>
      <c r="D23" s="9">
        <f>+'24-02-010 Ind. Proy'!M190</f>
        <v>0</v>
      </c>
      <c r="E23" s="9">
        <f>+'24-02-010 Ind. Proy'!N190</f>
        <v>0</v>
      </c>
      <c r="F23" s="9">
        <f>+'24-02-010 Ind. Proy'!O190</f>
        <v>0</v>
      </c>
      <c r="G23" s="9">
        <f>+'24-02-010 Ind. Proy'!R190</f>
        <v>0</v>
      </c>
      <c r="H23" s="9">
        <f>+'24-02-010 Ind. Proy'!S190</f>
        <v>0</v>
      </c>
      <c r="I23" s="9">
        <f>+'24-02-010 Ind. Proy'!T190</f>
        <v>0</v>
      </c>
      <c r="J23" s="9">
        <f>+'24-02-010 Ind. Proy'!U190</f>
        <v>0</v>
      </c>
      <c r="K23" s="9">
        <f>+'24-02-010 Ind. Proy'!V190</f>
        <v>0</v>
      </c>
      <c r="L23" s="9">
        <f>+'24-02-010 Ind. Proy'!W190</f>
        <v>0</v>
      </c>
      <c r="M23" s="9">
        <f>+'24-02-010 Ind. Proy'!X190</f>
        <v>1291486700</v>
      </c>
      <c r="N23" s="9">
        <f>+'24-02-010 Ind. Proy'!Y190</f>
        <v>1291486700</v>
      </c>
      <c r="O23" s="9">
        <f>+'24-02-010 Ind. Proy'!Z190</f>
        <v>0</v>
      </c>
      <c r="P23" s="9">
        <f>+'24-02-010 Ind. Proy'!AA190</f>
        <v>0</v>
      </c>
      <c r="Q23" s="9">
        <f>+'24-02-010 Ind. Proy'!AB190</f>
        <v>0</v>
      </c>
      <c r="R23" s="9">
        <f>+'24-02-010 Ind. Proy'!AC190</f>
        <v>0</v>
      </c>
      <c r="S23" s="9">
        <f>+'24-02-010 Ind. Proy'!AD190</f>
        <v>0</v>
      </c>
      <c r="T23" s="9">
        <f>+'24-02-010 Ind. Proy'!AE190</f>
        <v>0</v>
      </c>
      <c r="U23" s="9">
        <f>+'24-02-010 Ind. Proy'!AF190</f>
        <v>0</v>
      </c>
      <c r="V23" s="9">
        <f>+'24-02-010 Ind. Proy'!AG190</f>
        <v>0</v>
      </c>
      <c r="W23" s="9">
        <f>+'24-02-010 Ind. Proy'!AH190</f>
        <v>1291486700</v>
      </c>
      <c r="X23" s="109">
        <f>+'24-02-010 Ind. Proy'!AI190</f>
        <v>0.99999976770962462</v>
      </c>
      <c r="Y23" s="109">
        <f>+'24-02-010 Ind. Proy'!AJ190</f>
        <v>1</v>
      </c>
    </row>
    <row r="24" spans="1:25" ht="20.45" customHeight="1" x14ac:dyDescent="0.25">
      <c r="A24" s="537" t="s">
        <v>94</v>
      </c>
      <c r="B24" s="222">
        <f t="shared" ref="B24:W24" si="0">SUM(B8:B23)</f>
        <v>1291487000</v>
      </c>
      <c r="C24" s="222">
        <f t="shared" si="0"/>
        <v>1291487000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0</v>
      </c>
      <c r="I24" s="222">
        <f t="shared" si="0"/>
        <v>0</v>
      </c>
      <c r="J24" s="222">
        <f t="shared" si="0"/>
        <v>0</v>
      </c>
      <c r="K24" s="222">
        <f t="shared" si="0"/>
        <v>0</v>
      </c>
      <c r="L24" s="222">
        <f t="shared" si="0"/>
        <v>0</v>
      </c>
      <c r="M24" s="222">
        <f t="shared" si="0"/>
        <v>1291486700</v>
      </c>
      <c r="N24" s="222">
        <f t="shared" si="0"/>
        <v>1291486700</v>
      </c>
      <c r="O24" s="222">
        <f t="shared" si="0"/>
        <v>0</v>
      </c>
      <c r="P24" s="222">
        <f t="shared" si="0"/>
        <v>0</v>
      </c>
      <c r="Q24" s="222">
        <f t="shared" si="0"/>
        <v>0</v>
      </c>
      <c r="R24" s="222">
        <f t="shared" si="0"/>
        <v>0</v>
      </c>
      <c r="S24" s="222">
        <f t="shared" si="0"/>
        <v>0</v>
      </c>
      <c r="T24" s="222">
        <f t="shared" si="0"/>
        <v>0</v>
      </c>
      <c r="U24" s="222">
        <f t="shared" si="0"/>
        <v>0</v>
      </c>
      <c r="V24" s="222">
        <f t="shared" si="0"/>
        <v>0</v>
      </c>
      <c r="W24" s="222">
        <f t="shared" si="0"/>
        <v>1291486700</v>
      </c>
      <c r="X24" s="230">
        <f>+'24-02-010 Ind. Proy'!AI191</f>
        <v>0.99999976770962462</v>
      </c>
      <c r="Y24" s="230">
        <f>'24-02-010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20">
    <mergeCell ref="A6:A7"/>
    <mergeCell ref="B6:B7"/>
    <mergeCell ref="C6:C7"/>
    <mergeCell ref="D6:F6"/>
    <mergeCell ref="G6:I6"/>
    <mergeCell ref="Z1:AJ1"/>
    <mergeCell ref="A2:Y2"/>
    <mergeCell ref="A3:Y3"/>
    <mergeCell ref="A4:Y4"/>
    <mergeCell ref="A5:Y5"/>
    <mergeCell ref="A1:Y1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208"/>
  <sheetViews>
    <sheetView topLeftCell="AF319" zoomScale="90" zoomScaleNormal="90" workbookViewId="0">
      <selection activeCell="AP188" sqref="AP188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8.5703125" style="14" bestFit="1" customWidth="1"/>
    <col min="6" max="6" width="26.42578125" style="14" customWidth="1"/>
    <col min="7" max="7" width="11.140625" style="15" customWidth="1"/>
    <col min="8" max="8" width="9.85546875" style="15" customWidth="1"/>
    <col min="9" max="9" width="0.14062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578" t="s">
        <v>95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1" customFormat="1" ht="27" customHeight="1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6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39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>
        <f t="shared" ref="AJ9:AJ18" si="1">IF(ISERROR(AH9/$AH$191),"-",AH9/$AH$191)</f>
        <v>0</v>
      </c>
    </row>
    <row r="10" spans="1:36" s="11" customFormat="1" ht="39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>
        <f t="shared" si="1"/>
        <v>0</v>
      </c>
    </row>
    <row r="11" spans="1:36" ht="39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>
        <f t="shared" si="1"/>
        <v>0</v>
      </c>
    </row>
    <row r="12" spans="1:36" s="11" customFormat="1" ht="39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>
        <f t="shared" si="1"/>
        <v>0</v>
      </c>
    </row>
    <row r="13" spans="1:36" s="11" customFormat="1" ht="39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>
        <f t="shared" si="1"/>
        <v>0</v>
      </c>
    </row>
    <row r="14" spans="1:36" ht="39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>
        <f t="shared" si="1"/>
        <v>0</v>
      </c>
    </row>
    <row r="15" spans="1:36" s="11" customFormat="1" ht="39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>
        <f t="shared" si="1"/>
        <v>0</v>
      </c>
    </row>
    <row r="16" spans="1:36" s="11" customFormat="1" ht="39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>
        <f t="shared" si="1"/>
        <v>0</v>
      </c>
    </row>
    <row r="17" spans="1:36" ht="39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>
        <f t="shared" si="1"/>
        <v>0</v>
      </c>
    </row>
    <row r="18" spans="1:36" s="11" customFormat="1" ht="39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>
        <f t="shared" si="1"/>
        <v>0</v>
      </c>
    </row>
    <row r="19" spans="1:36" s="11" customFormat="1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30">
        <f>IF(ISERROR(AH19/J19),0,AH19/J19)</f>
        <v>0</v>
      </c>
      <c r="AJ19" s="230">
        <f>IF(ISERROR(AH19/$AH$191),0,AH19/$AH$191)</f>
        <v>0</v>
      </c>
    </row>
    <row r="20" spans="1:36" ht="12.75" customHeight="1" x14ac:dyDescent="0.25">
      <c r="A20" s="620" t="s">
        <v>48</v>
      </c>
      <c r="B20" s="621"/>
      <c r="C20" s="621"/>
      <c r="D20" s="621"/>
      <c r="E20" s="62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36" s="11" customFormat="1" ht="39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>
        <f t="shared" ref="AJ21:AJ30" si="9">IF(ISERROR(AH21/$AH$191),"-",AH21/$AH$191)</f>
        <v>0</v>
      </c>
    </row>
    <row r="22" spans="1:36" s="11" customFormat="1" ht="39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>
        <f t="shared" si="9"/>
        <v>0</v>
      </c>
    </row>
    <row r="23" spans="1:36" ht="39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>
        <f t="shared" si="9"/>
        <v>0</v>
      </c>
    </row>
    <row r="24" spans="1:36" s="11" customFormat="1" ht="39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>
        <f t="shared" si="9"/>
        <v>0</v>
      </c>
    </row>
    <row r="25" spans="1:36" s="11" customFormat="1" ht="39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>
        <f t="shared" si="9"/>
        <v>0</v>
      </c>
    </row>
    <row r="26" spans="1:36" ht="39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>
        <f t="shared" si="9"/>
        <v>0</v>
      </c>
    </row>
    <row r="27" spans="1:36" s="11" customFormat="1" ht="39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>
        <f t="shared" si="9"/>
        <v>0</v>
      </c>
    </row>
    <row r="28" spans="1:36" s="11" customFormat="1" ht="39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>
        <f t="shared" si="9"/>
        <v>0</v>
      </c>
    </row>
    <row r="29" spans="1:36" ht="39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>
        <f t="shared" si="9"/>
        <v>0</v>
      </c>
    </row>
    <row r="30" spans="1:36" s="11" customFormat="1" ht="39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>
        <f t="shared" si="9"/>
        <v>0</v>
      </c>
    </row>
    <row r="31" spans="1:36" s="11" customFormat="1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30">
        <f>IF(ISERROR(AH31/J31),0,AH31/J31)</f>
        <v>0</v>
      </c>
      <c r="AJ31" s="230">
        <f>IF(ISERROR(AH31/$AH$191),0,AH31/$AH$191)</f>
        <v>0</v>
      </c>
    </row>
    <row r="32" spans="1:36" ht="12.75" customHeight="1" x14ac:dyDescent="0.25">
      <c r="A32" s="620" t="s">
        <v>50</v>
      </c>
      <c r="B32" s="621"/>
      <c r="C32" s="621"/>
      <c r="D32" s="621"/>
      <c r="E32" s="62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36" s="11" customFormat="1" ht="39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>
        <f t="shared" ref="AJ33:AJ42" si="17">IF(ISERROR(AH33/$AH$191),"-",AH33/$AH$191)</f>
        <v>0</v>
      </c>
    </row>
    <row r="34" spans="1:36" s="11" customFormat="1" ht="39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>
        <f t="shared" si="17"/>
        <v>0</v>
      </c>
    </row>
    <row r="35" spans="1:36" ht="39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>
        <f t="shared" si="17"/>
        <v>0</v>
      </c>
    </row>
    <row r="36" spans="1:36" s="11" customFormat="1" ht="39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>
        <f t="shared" si="17"/>
        <v>0</v>
      </c>
    </row>
    <row r="37" spans="1:36" s="11" customFormat="1" ht="39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>
        <f t="shared" si="17"/>
        <v>0</v>
      </c>
    </row>
    <row r="38" spans="1:36" ht="39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>
        <f t="shared" si="17"/>
        <v>0</v>
      </c>
    </row>
    <row r="39" spans="1:36" s="11" customFormat="1" ht="39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>
        <f t="shared" si="17"/>
        <v>0</v>
      </c>
    </row>
    <row r="40" spans="1:36" s="11" customFormat="1" ht="39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>
        <f t="shared" si="17"/>
        <v>0</v>
      </c>
    </row>
    <row r="41" spans="1:36" ht="39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>
        <f t="shared" si="17"/>
        <v>0</v>
      </c>
    </row>
    <row r="42" spans="1:36" s="11" customFormat="1" ht="39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>
        <f t="shared" si="17"/>
        <v>0</v>
      </c>
    </row>
    <row r="43" spans="1:36" s="11" customFormat="1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30">
        <f>IF(ISERROR(AH43/J43),0,AH43/J43)</f>
        <v>0</v>
      </c>
      <c r="AJ43" s="230">
        <f>IF(ISERROR(AH43/$AH$191),0,AH43/$AH$191)</f>
        <v>0</v>
      </c>
    </row>
    <row r="44" spans="1:36" ht="12.75" customHeight="1" x14ac:dyDescent="0.25">
      <c r="A44" s="620" t="s">
        <v>52</v>
      </c>
      <c r="B44" s="621"/>
      <c r="C44" s="621"/>
      <c r="D44" s="621"/>
      <c r="E44" s="62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36" s="11" customFormat="1" ht="39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>
        <f t="shared" ref="AJ45:AJ54" si="25">IF(ISERROR(AH45/$AH$191),"-",AH45/$AH$191)</f>
        <v>0</v>
      </c>
    </row>
    <row r="46" spans="1:36" s="11" customFormat="1" ht="39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>
        <f t="shared" si="25"/>
        <v>0</v>
      </c>
    </row>
    <row r="47" spans="1:36" ht="39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>
        <f t="shared" si="25"/>
        <v>0</v>
      </c>
    </row>
    <row r="48" spans="1:36" s="11" customFormat="1" ht="39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>
        <f t="shared" si="25"/>
        <v>0</v>
      </c>
    </row>
    <row r="49" spans="1:36" s="11" customFormat="1" ht="39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>
        <f t="shared" si="25"/>
        <v>0</v>
      </c>
    </row>
    <row r="50" spans="1:36" ht="39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>
        <f t="shared" si="25"/>
        <v>0</v>
      </c>
    </row>
    <row r="51" spans="1:36" s="11" customFormat="1" ht="39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>
        <f t="shared" si="25"/>
        <v>0</v>
      </c>
    </row>
    <row r="52" spans="1:36" s="11" customFormat="1" ht="39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>
        <f t="shared" si="25"/>
        <v>0</v>
      </c>
    </row>
    <row r="53" spans="1:36" ht="39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>
        <f t="shared" si="25"/>
        <v>0</v>
      </c>
    </row>
    <row r="54" spans="1:36" s="11" customFormat="1" ht="39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>
        <f t="shared" si="25"/>
        <v>0</v>
      </c>
    </row>
    <row r="55" spans="1:36" s="11" customFormat="1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30">
        <f>IF(ISERROR(AH55/J55),0,AH55/J55)</f>
        <v>0</v>
      </c>
      <c r="AJ55" s="230">
        <f>IF(ISERROR(AH55/$AH$191),0,AH55/$AH$191)</f>
        <v>0</v>
      </c>
    </row>
    <row r="56" spans="1:36" ht="12.75" customHeight="1" x14ac:dyDescent="0.25">
      <c r="A56" s="620" t="s">
        <v>54</v>
      </c>
      <c r="B56" s="621"/>
      <c r="C56" s="621"/>
      <c r="D56" s="621"/>
      <c r="E56" s="622"/>
      <c r="F56" s="16"/>
      <c r="G56" s="5"/>
      <c r="H56" s="17"/>
      <c r="I56" s="17"/>
      <c r="J56" s="189"/>
      <c r="K56" s="133"/>
      <c r="L56" s="209"/>
      <c r="M56" s="210"/>
      <c r="N56" s="210"/>
      <c r="O56" s="210"/>
      <c r="P56" s="117"/>
      <c r="Q56" s="211"/>
      <c r="R56" s="133"/>
      <c r="S56" s="133"/>
      <c r="T56" s="133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s="11" customFormat="1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>
        <f t="shared" si="33"/>
        <v>0</v>
      </c>
    </row>
    <row r="59" spans="1:36" ht="39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>
        <f t="shared" si="33"/>
        <v>0</v>
      </c>
    </row>
    <row r="60" spans="1:36" s="11" customFormat="1" ht="39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>
        <f t="shared" si="33"/>
        <v>0</v>
      </c>
    </row>
    <row r="61" spans="1:36" s="11" customFormat="1" ht="39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>
        <f t="shared" si="33"/>
        <v>0</v>
      </c>
    </row>
    <row r="62" spans="1:36" ht="39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>
        <f t="shared" si="33"/>
        <v>0</v>
      </c>
    </row>
    <row r="63" spans="1:36" s="11" customFormat="1" ht="39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>
        <f t="shared" si="33"/>
        <v>0</v>
      </c>
    </row>
    <row r="64" spans="1:36" s="11" customFormat="1" ht="39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>
        <f t="shared" si="33"/>
        <v>0</v>
      </c>
    </row>
    <row r="65" spans="1:36" ht="39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>
        <f t="shared" si="33"/>
        <v>0</v>
      </c>
    </row>
    <row r="66" spans="1:36" s="11" customFormat="1" ht="39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>
        <f t="shared" si="33"/>
        <v>0</v>
      </c>
    </row>
    <row r="67" spans="1:36" s="11" customFormat="1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30">
        <f>IF(ISERROR(AH67/J67),0,AH67/J67)</f>
        <v>0</v>
      </c>
      <c r="AJ67" s="230">
        <f>IF(ISERROR(AH67/$AH$191),0,AH67/$AH$191)</f>
        <v>0</v>
      </c>
    </row>
    <row r="68" spans="1:36" ht="12.75" customHeight="1" x14ac:dyDescent="0.25">
      <c r="A68" s="620" t="s">
        <v>56</v>
      </c>
      <c r="B68" s="621"/>
      <c r="C68" s="621"/>
      <c r="D68" s="621"/>
      <c r="E68" s="62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36" s="11" customFormat="1" ht="39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>
        <f t="shared" ref="AJ69:AJ78" si="41">IF(ISERROR(AH69/$AH$191),"-",AH69/$AH$191)</f>
        <v>0</v>
      </c>
    </row>
    <row r="70" spans="1:36" s="11" customFormat="1" ht="39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>
        <f t="shared" si="41"/>
        <v>0</v>
      </c>
    </row>
    <row r="71" spans="1:36" ht="39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>
        <f t="shared" si="41"/>
        <v>0</v>
      </c>
    </row>
    <row r="72" spans="1:36" s="11" customFormat="1" ht="39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>
        <f t="shared" si="41"/>
        <v>0</v>
      </c>
    </row>
    <row r="73" spans="1:36" s="11" customFormat="1" ht="39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>
        <f t="shared" si="41"/>
        <v>0</v>
      </c>
    </row>
    <row r="74" spans="1:36" ht="39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>
        <f t="shared" si="41"/>
        <v>0</v>
      </c>
    </row>
    <row r="75" spans="1:36" s="11" customFormat="1" ht="39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>
        <f t="shared" si="41"/>
        <v>0</v>
      </c>
    </row>
    <row r="76" spans="1:36" s="11" customFormat="1" ht="39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>
        <f t="shared" si="41"/>
        <v>0</v>
      </c>
    </row>
    <row r="77" spans="1:36" ht="39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>
        <f t="shared" si="41"/>
        <v>0</v>
      </c>
    </row>
    <row r="78" spans="1:36" s="11" customFormat="1" ht="39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>
        <f t="shared" si="41"/>
        <v>0</v>
      </c>
    </row>
    <row r="79" spans="1:36" s="11" customFormat="1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30">
        <f>IF(ISERROR(AH79/J79),0,AH79/J79)</f>
        <v>0</v>
      </c>
      <c r="AJ79" s="230">
        <f>IF(ISERROR(AH79/$AH$191),0,AH79/$AH$191)</f>
        <v>0</v>
      </c>
    </row>
    <row r="80" spans="1:36" ht="12.75" customHeight="1" x14ac:dyDescent="0.25">
      <c r="A80" s="620" t="s">
        <v>58</v>
      </c>
      <c r="B80" s="621"/>
      <c r="C80" s="621"/>
      <c r="D80" s="621"/>
      <c r="E80" s="62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36" s="11" customFormat="1" ht="39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>
        <f t="shared" ref="AJ81:AJ90" si="49">IF(ISERROR(AH81/$AH$191),"-",AH81/$AH$191)</f>
        <v>0</v>
      </c>
    </row>
    <row r="82" spans="1:36" s="11" customFormat="1" ht="39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>
        <f t="shared" si="49"/>
        <v>0</v>
      </c>
    </row>
    <row r="83" spans="1:36" ht="39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>
        <f t="shared" si="49"/>
        <v>0</v>
      </c>
    </row>
    <row r="84" spans="1:36" s="11" customFormat="1" ht="39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>
        <f t="shared" si="49"/>
        <v>0</v>
      </c>
    </row>
    <row r="85" spans="1:36" s="11" customFormat="1" ht="39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>
        <f t="shared" si="49"/>
        <v>0</v>
      </c>
    </row>
    <row r="86" spans="1:36" ht="39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>
        <f t="shared" si="49"/>
        <v>0</v>
      </c>
    </row>
    <row r="87" spans="1:36" s="11" customFormat="1" ht="39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>
        <f t="shared" si="49"/>
        <v>0</v>
      </c>
    </row>
    <row r="88" spans="1:36" s="11" customFormat="1" ht="39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>
        <f t="shared" si="49"/>
        <v>0</v>
      </c>
    </row>
    <row r="89" spans="1:36" ht="39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>
        <f t="shared" si="49"/>
        <v>0</v>
      </c>
    </row>
    <row r="90" spans="1:36" s="11" customFormat="1" ht="39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>
        <f t="shared" si="49"/>
        <v>0</v>
      </c>
    </row>
    <row r="91" spans="1:36" s="11" customFormat="1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30">
        <f>IF(ISERROR(AH91/J91),0,AH91/J91)</f>
        <v>0</v>
      </c>
      <c r="AJ91" s="230">
        <f>IF(ISERROR(AH91/$AH$191),0,AH91/$AH$191)</f>
        <v>0</v>
      </c>
    </row>
    <row r="92" spans="1:36" ht="12.75" customHeight="1" x14ac:dyDescent="0.25">
      <c r="A92" s="620" t="s">
        <v>60</v>
      </c>
      <c r="B92" s="621"/>
      <c r="C92" s="621"/>
      <c r="D92" s="621"/>
      <c r="E92" s="62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36" s="11" customFormat="1" ht="39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>
        <f t="shared" ref="AJ93:AJ102" si="57">IF(ISERROR(AH93/$AH$191),"-",AH93/$AH$191)</f>
        <v>0</v>
      </c>
    </row>
    <row r="94" spans="1:36" s="11" customFormat="1" ht="39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>
        <f t="shared" si="57"/>
        <v>0</v>
      </c>
    </row>
    <row r="95" spans="1:36" ht="39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>
        <f t="shared" si="57"/>
        <v>0</v>
      </c>
    </row>
    <row r="96" spans="1:36" s="11" customFormat="1" ht="39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>
        <f t="shared" si="57"/>
        <v>0</v>
      </c>
    </row>
    <row r="97" spans="1:36" s="11" customFormat="1" ht="39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>
        <f t="shared" si="57"/>
        <v>0</v>
      </c>
    </row>
    <row r="98" spans="1:36" ht="39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>
        <f t="shared" si="57"/>
        <v>0</v>
      </c>
    </row>
    <row r="99" spans="1:36" s="11" customFormat="1" ht="39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>
        <f t="shared" si="57"/>
        <v>0</v>
      </c>
    </row>
    <row r="100" spans="1:36" s="11" customFormat="1" ht="39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>
        <f t="shared" si="57"/>
        <v>0</v>
      </c>
    </row>
    <row r="101" spans="1:36" ht="39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>
        <f t="shared" si="57"/>
        <v>0</v>
      </c>
    </row>
    <row r="102" spans="1:36" s="11" customFormat="1" ht="39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>
        <f t="shared" si="57"/>
        <v>0</v>
      </c>
    </row>
    <row r="103" spans="1:36" s="11" customFormat="1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30">
        <f>IF(ISERROR(AH103/J103),0,AH103/J103)</f>
        <v>0</v>
      </c>
      <c r="AJ103" s="230">
        <f>IF(ISERROR(AH103/$AH$191),0,AH103/$AH$191)</f>
        <v>0</v>
      </c>
    </row>
    <row r="104" spans="1:36" ht="12.75" customHeight="1" x14ac:dyDescent="0.25">
      <c r="A104" s="620" t="s">
        <v>62</v>
      </c>
      <c r="B104" s="621"/>
      <c r="C104" s="621"/>
      <c r="D104" s="621"/>
      <c r="E104" s="62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36" s="11" customFormat="1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>
        <f t="shared" ref="AJ105:AJ114" si="66">IF(ISERROR(AH105/$AH$191),"-",AH105/$AH$191)</f>
        <v>0</v>
      </c>
    </row>
    <row r="106" spans="1:36" s="11" customFormat="1" ht="39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>
        <f t="shared" si="66"/>
        <v>0</v>
      </c>
    </row>
    <row r="107" spans="1:36" ht="39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>
        <f t="shared" si="66"/>
        <v>0</v>
      </c>
    </row>
    <row r="108" spans="1:36" s="11" customFormat="1" ht="39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>
        <f t="shared" si="66"/>
        <v>0</v>
      </c>
    </row>
    <row r="109" spans="1:36" s="11" customFormat="1" ht="39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>
        <f t="shared" si="66"/>
        <v>0</v>
      </c>
    </row>
    <row r="110" spans="1:36" ht="39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>
        <f t="shared" si="66"/>
        <v>0</v>
      </c>
    </row>
    <row r="111" spans="1:36" s="11" customFormat="1" ht="39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>
        <f t="shared" si="66"/>
        <v>0</v>
      </c>
    </row>
    <row r="112" spans="1:36" s="11" customFormat="1" ht="39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>
        <f t="shared" si="66"/>
        <v>0</v>
      </c>
    </row>
    <row r="113" spans="1:36" ht="39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>
        <f t="shared" si="66"/>
        <v>0</v>
      </c>
    </row>
    <row r="114" spans="1:36" s="11" customFormat="1" ht="39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>
        <f t="shared" si="66"/>
        <v>0</v>
      </c>
    </row>
    <row r="115" spans="1:36" s="11" customFormat="1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30">
        <f>IF(ISERROR(AH115/J115),0,AH115/J115)</f>
        <v>0</v>
      </c>
      <c r="AJ115" s="230">
        <f>IF(ISERROR(AH115/$AH$191),0,AH115/$AH$191)</f>
        <v>0</v>
      </c>
    </row>
    <row r="116" spans="1:36" ht="12.75" customHeight="1" x14ac:dyDescent="0.25">
      <c r="A116" s="620" t="s">
        <v>64</v>
      </c>
      <c r="B116" s="621"/>
      <c r="C116" s="621"/>
      <c r="D116" s="621"/>
      <c r="E116" s="62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36" s="11" customFormat="1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>
        <f t="shared" ref="AJ117:AJ126" si="74">IF(ISERROR(AH117/$AH$191),"-",AH117/$AH$191)</f>
        <v>0</v>
      </c>
    </row>
    <row r="118" spans="1:36" s="11" customFormat="1" ht="39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>
        <f t="shared" si="74"/>
        <v>0</v>
      </c>
    </row>
    <row r="119" spans="1:36" ht="39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>
        <f t="shared" si="74"/>
        <v>0</v>
      </c>
    </row>
    <row r="120" spans="1:36" s="11" customFormat="1" ht="39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>
        <f t="shared" si="74"/>
        <v>0</v>
      </c>
    </row>
    <row r="121" spans="1:36" s="11" customFormat="1" ht="39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>
        <f t="shared" si="74"/>
        <v>0</v>
      </c>
    </row>
    <row r="122" spans="1:36" ht="39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>
        <f t="shared" si="74"/>
        <v>0</v>
      </c>
    </row>
    <row r="123" spans="1:36" s="11" customFormat="1" ht="39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>
        <f t="shared" si="74"/>
        <v>0</v>
      </c>
    </row>
    <row r="124" spans="1:36" s="11" customFormat="1" ht="39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>
        <f t="shared" si="74"/>
        <v>0</v>
      </c>
    </row>
    <row r="125" spans="1:36" ht="39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>
        <f t="shared" si="74"/>
        <v>0</v>
      </c>
    </row>
    <row r="126" spans="1:36" s="11" customFormat="1" ht="39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>
        <f t="shared" si="74"/>
        <v>0</v>
      </c>
    </row>
    <row r="127" spans="1:36" s="11" customFormat="1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30">
        <f>IF(ISERROR(AH127/J127),0,AH127/J127)</f>
        <v>0</v>
      </c>
      <c r="AJ127" s="230">
        <f>IF(ISERROR(AH127/$AH$191),0,AH127/$AH$191)</f>
        <v>0</v>
      </c>
    </row>
    <row r="128" spans="1:36" ht="12.75" customHeight="1" x14ac:dyDescent="0.25">
      <c r="A128" s="620" t="s">
        <v>66</v>
      </c>
      <c r="B128" s="621"/>
      <c r="C128" s="621"/>
      <c r="D128" s="621"/>
      <c r="E128" s="62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>
        <f t="shared" ref="AJ129:AJ138" si="81">IF(ISERROR(AH129/$AH$191),"-",AH129/$AH$191)</f>
        <v>0</v>
      </c>
    </row>
    <row r="130" spans="1:36" s="11" customFormat="1" ht="39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>
        <f t="shared" si="81"/>
        <v>0</v>
      </c>
    </row>
    <row r="131" spans="1:36" ht="39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>
        <f t="shared" si="81"/>
        <v>0</v>
      </c>
    </row>
    <row r="132" spans="1:36" s="11" customFormat="1" ht="39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>
        <f t="shared" si="81"/>
        <v>0</v>
      </c>
    </row>
    <row r="133" spans="1:36" s="11" customFormat="1" ht="39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>
        <f t="shared" si="81"/>
        <v>0</v>
      </c>
    </row>
    <row r="134" spans="1:36" ht="39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>
        <f t="shared" si="81"/>
        <v>0</v>
      </c>
    </row>
    <row r="135" spans="1:36" s="11" customFormat="1" ht="39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>
        <f t="shared" si="81"/>
        <v>0</v>
      </c>
    </row>
    <row r="136" spans="1:36" s="11" customFormat="1" ht="39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>
        <f t="shared" si="81"/>
        <v>0</v>
      </c>
    </row>
    <row r="137" spans="1:36" ht="39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>
        <f t="shared" si="81"/>
        <v>0</v>
      </c>
    </row>
    <row r="138" spans="1:36" s="11" customFormat="1" ht="39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>
        <f t="shared" si="81"/>
        <v>0</v>
      </c>
    </row>
    <row r="139" spans="1:36" s="11" customFormat="1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30">
        <f>IF(ISERROR(AH139/J139),0,AH139/J139)</f>
        <v>0</v>
      </c>
      <c r="AJ139" s="230">
        <f>IF(ISERROR(AH139/$AH$191),0,AH139/$AH$191)</f>
        <v>0</v>
      </c>
    </row>
    <row r="140" spans="1:36" ht="12.75" customHeight="1" x14ac:dyDescent="0.25">
      <c r="A140" s="623" t="s">
        <v>68</v>
      </c>
      <c r="B140" s="624"/>
      <c r="C140" s="624"/>
      <c r="D140" s="624"/>
      <c r="E140" s="625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108"/>
    </row>
    <row r="141" spans="1:36" s="11" customFormat="1" ht="39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>
        <f t="shared" ref="AJ141:AJ150" si="89">IF(ISERROR(AH141/$AH$191),"-",AH141/$AH$191)</f>
        <v>0</v>
      </c>
    </row>
    <row r="142" spans="1:36" s="11" customFormat="1" ht="39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>
        <f t="shared" si="89"/>
        <v>0</v>
      </c>
    </row>
    <row r="143" spans="1:36" ht="39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>
        <f t="shared" si="89"/>
        <v>0</v>
      </c>
    </row>
    <row r="144" spans="1:36" s="11" customFormat="1" ht="39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>
        <f t="shared" si="89"/>
        <v>0</v>
      </c>
    </row>
    <row r="145" spans="1:36" s="11" customFormat="1" ht="39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>
        <f t="shared" si="89"/>
        <v>0</v>
      </c>
    </row>
    <row r="146" spans="1:36" ht="39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>
        <f t="shared" si="89"/>
        <v>0</v>
      </c>
    </row>
    <row r="147" spans="1:36" s="11" customFormat="1" ht="39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>
        <f t="shared" si="89"/>
        <v>0</v>
      </c>
    </row>
    <row r="148" spans="1:36" s="11" customFormat="1" ht="39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>
        <f t="shared" si="89"/>
        <v>0</v>
      </c>
    </row>
    <row r="149" spans="1:36" ht="39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>
        <f t="shared" si="89"/>
        <v>0</v>
      </c>
    </row>
    <row r="150" spans="1:36" s="11" customFormat="1" ht="39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>
        <f t="shared" si="89"/>
        <v>0</v>
      </c>
    </row>
    <row r="151" spans="1:36" s="11" customFormat="1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30">
        <f>IF(ISERROR(AH151/J151),0,AH151/J151)</f>
        <v>0</v>
      </c>
      <c r="AJ151" s="230">
        <f>IF(ISERROR(AH151/$AH$191),0,AH151/$AH$191)</f>
        <v>0</v>
      </c>
    </row>
    <row r="152" spans="1:36" ht="12.75" customHeight="1" x14ac:dyDescent="0.25">
      <c r="A152" s="620" t="s">
        <v>70</v>
      </c>
      <c r="B152" s="621"/>
      <c r="C152" s="621"/>
      <c r="D152" s="621"/>
      <c r="E152" s="62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36" s="11" customFormat="1" ht="39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>
        <f t="shared" ref="AJ153:AJ162" si="97">IF(ISERROR(AH153/$AH$191),"-",AH153/$AH$191)</f>
        <v>0</v>
      </c>
    </row>
    <row r="154" spans="1:36" s="11" customFormat="1" ht="39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>
        <f t="shared" si="97"/>
        <v>0</v>
      </c>
    </row>
    <row r="155" spans="1:36" ht="39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>
        <f t="shared" si="97"/>
        <v>0</v>
      </c>
    </row>
    <row r="156" spans="1:36" s="11" customFormat="1" ht="39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>
        <f t="shared" si="97"/>
        <v>0</v>
      </c>
    </row>
    <row r="157" spans="1:36" s="11" customFormat="1" ht="39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>
        <f t="shared" si="97"/>
        <v>0</v>
      </c>
    </row>
    <row r="158" spans="1:36" ht="39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>
        <f t="shared" si="97"/>
        <v>0</v>
      </c>
    </row>
    <row r="159" spans="1:36" s="11" customFormat="1" ht="39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>
        <f t="shared" si="97"/>
        <v>0</v>
      </c>
    </row>
    <row r="160" spans="1:36" s="11" customFormat="1" ht="39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>
        <f t="shared" si="97"/>
        <v>0</v>
      </c>
    </row>
    <row r="161" spans="1:36" ht="39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>
        <f t="shared" si="97"/>
        <v>0</v>
      </c>
    </row>
    <row r="162" spans="1:36" s="11" customFormat="1" ht="39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>
        <f t="shared" si="97"/>
        <v>0</v>
      </c>
    </row>
    <row r="163" spans="1:36" s="11" customFormat="1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30">
        <f>IF(ISERROR(AH163/J163),0,AH163/J163)</f>
        <v>0</v>
      </c>
      <c r="AJ163" s="230">
        <f>IF(ISERROR(AH163/$AH$191),0,AH163/$AH$191)</f>
        <v>0</v>
      </c>
    </row>
    <row r="164" spans="1:36" ht="12.75" customHeight="1" x14ac:dyDescent="0.25">
      <c r="A164" s="620" t="s">
        <v>72</v>
      </c>
      <c r="B164" s="621"/>
      <c r="C164" s="621"/>
      <c r="D164" s="621"/>
      <c r="E164" s="62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36" s="11" customFormat="1" ht="39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>
        <f t="shared" ref="AJ165:AJ174" si="105">IF(ISERROR(AH165/$AH$191),"-",AH165/$AH$191)</f>
        <v>0</v>
      </c>
    </row>
    <row r="166" spans="1:36" s="11" customFormat="1" ht="39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>
        <f t="shared" si="105"/>
        <v>0</v>
      </c>
    </row>
    <row r="167" spans="1:36" ht="39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>
        <f t="shared" si="105"/>
        <v>0</v>
      </c>
    </row>
    <row r="168" spans="1:36" s="11" customFormat="1" ht="39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>
        <f t="shared" si="105"/>
        <v>0</v>
      </c>
    </row>
    <row r="169" spans="1:36" s="11" customFormat="1" ht="39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>
        <f t="shared" si="105"/>
        <v>0</v>
      </c>
    </row>
    <row r="170" spans="1:36" ht="39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>
        <f t="shared" si="105"/>
        <v>0</v>
      </c>
    </row>
    <row r="171" spans="1:36" s="11" customFormat="1" ht="39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>
        <f t="shared" si="105"/>
        <v>0</v>
      </c>
    </row>
    <row r="172" spans="1:36" s="11" customFormat="1" ht="39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>
        <f t="shared" si="105"/>
        <v>0</v>
      </c>
    </row>
    <row r="173" spans="1:36" ht="39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>
        <f t="shared" si="105"/>
        <v>0</v>
      </c>
    </row>
    <row r="174" spans="1:36" s="11" customFormat="1" ht="39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>
        <f t="shared" si="105"/>
        <v>0</v>
      </c>
    </row>
    <row r="175" spans="1:36" s="11" customFormat="1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30">
        <f>IF(ISERROR(AH175/J175),0,AH175/J175)</f>
        <v>0</v>
      </c>
      <c r="AJ175" s="230">
        <f>IF(ISERROR(AH175/$AH$191),0,AH175/$AH$191)</f>
        <v>0</v>
      </c>
    </row>
    <row r="176" spans="1:36" ht="12.75" customHeight="1" x14ac:dyDescent="0.25">
      <c r="A176" s="620" t="s">
        <v>74</v>
      </c>
      <c r="B176" s="621"/>
      <c r="C176" s="621"/>
      <c r="D176" s="621"/>
      <c r="E176" s="62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36" s="11" customFormat="1" ht="39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109">
        <f t="shared" ref="AJ177:AJ186" si="113">IF(ISERROR(AH177/$AH$191),"-",AH177/$AH$191)</f>
        <v>0</v>
      </c>
    </row>
    <row r="178" spans="1:36" s="11" customFormat="1" ht="39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109">
        <f t="shared" si="113"/>
        <v>0</v>
      </c>
    </row>
    <row r="179" spans="1:36" ht="39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109">
        <f t="shared" si="113"/>
        <v>0</v>
      </c>
    </row>
    <row r="180" spans="1:36" s="11" customFormat="1" ht="39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109">
        <f t="shared" si="113"/>
        <v>0</v>
      </c>
    </row>
    <row r="181" spans="1:36" s="11" customFormat="1" ht="39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109">
        <f t="shared" si="113"/>
        <v>0</v>
      </c>
    </row>
    <row r="182" spans="1:36" ht="39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109">
        <f t="shared" si="113"/>
        <v>0</v>
      </c>
    </row>
    <row r="183" spans="1:36" s="11" customFormat="1" ht="39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109">
        <f t="shared" si="113"/>
        <v>0</v>
      </c>
    </row>
    <row r="184" spans="1:36" s="11" customFormat="1" ht="39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109">
        <f t="shared" si="113"/>
        <v>0</v>
      </c>
    </row>
    <row r="185" spans="1:36" ht="39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109">
        <f t="shared" si="113"/>
        <v>0</v>
      </c>
    </row>
    <row r="186" spans="1:36" s="11" customFormat="1" ht="39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109">
        <f t="shared" si="113"/>
        <v>0</v>
      </c>
    </row>
    <row r="187" spans="1:36" s="11" customFormat="1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30">
        <f>IF(ISERROR(AH187/J187),0,AH187/J187)</f>
        <v>0</v>
      </c>
      <c r="AJ187" s="230">
        <f>IF(ISERROR(AH187/$AH$191),0,AH187/$AH$191)</f>
        <v>0</v>
      </c>
    </row>
    <row r="188" spans="1:36" ht="12.75" customHeight="1" x14ac:dyDescent="0.25">
      <c r="A188" s="620" t="s">
        <v>76</v>
      </c>
      <c r="B188" s="621"/>
      <c r="C188" s="621"/>
      <c r="D188" s="621"/>
      <c r="E188" s="622"/>
      <c r="F188" s="16"/>
      <c r="G188" s="5"/>
      <c r="H188" s="17"/>
      <c r="I188" s="17"/>
      <c r="J188" s="593">
        <v>4258769000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36" s="11" customFormat="1" ht="35.1" customHeight="1" outlineLevel="1" x14ac:dyDescent="0.25">
      <c r="A189" s="23">
        <v>1</v>
      </c>
      <c r="B189" s="23"/>
      <c r="C189" s="80" t="s">
        <v>96</v>
      </c>
      <c r="D189" s="49">
        <v>44676</v>
      </c>
      <c r="E189" s="14" t="s">
        <v>97</v>
      </c>
      <c r="F189" s="65" t="s">
        <v>98</v>
      </c>
      <c r="G189" s="57"/>
      <c r="H189" s="61"/>
      <c r="I189" s="2"/>
      <c r="J189" s="613"/>
      <c r="K189" s="52">
        <v>4258769000</v>
      </c>
      <c r="L189" s="3" t="s">
        <v>81</v>
      </c>
      <c r="M189" s="51"/>
      <c r="N189" s="58"/>
      <c r="O189" s="51"/>
      <c r="P189" s="47"/>
      <c r="Q189" s="47"/>
      <c r="R189" s="28"/>
      <c r="S189" s="28"/>
      <c r="T189" s="28"/>
      <c r="U189" s="29">
        <f>SUM(R189:T189)</f>
        <v>0</v>
      </c>
      <c r="V189" s="28"/>
      <c r="W189" s="28">
        <v>2129384500</v>
      </c>
      <c r="X189" s="28"/>
      <c r="Y189" s="29">
        <f>SUM(V189:X189)</f>
        <v>2129384500</v>
      </c>
      <c r="Z189" s="28"/>
      <c r="AA189" s="28"/>
      <c r="AB189" s="28"/>
      <c r="AC189" s="29">
        <f>SUM(Z189:AB189)</f>
        <v>0</v>
      </c>
      <c r="AD189" s="28"/>
      <c r="AE189" s="28">
        <v>2129384500</v>
      </c>
      <c r="AF189" s="28">
        <v>0</v>
      </c>
      <c r="AG189" s="29">
        <f>SUM(AD189:AF189)</f>
        <v>2129384500</v>
      </c>
      <c r="AH189" s="29">
        <f t="shared" ref="AH189" si="120">SUM(U189,Y189,AC189,AG189)</f>
        <v>4258769000</v>
      </c>
      <c r="AI189" s="109">
        <f>IF(ISERROR(AH189/J188),0,AH189/J188)</f>
        <v>1</v>
      </c>
      <c r="AJ189" s="109">
        <f>IF(ISERROR(AH189/$AH$191),"-",AH189/$AH$191)</f>
        <v>1</v>
      </c>
    </row>
    <row r="190" spans="1:36" s="11" customFormat="1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4258769000</v>
      </c>
      <c r="K190" s="222">
        <f>SUM(K189:K189)</f>
        <v>4258769000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 t="shared" ref="R190:AH190" si="121">SUM(R189:R189)</f>
        <v>0</v>
      </c>
      <c r="S190" s="222">
        <f t="shared" si="121"/>
        <v>0</v>
      </c>
      <c r="T190" s="222">
        <f t="shared" si="121"/>
        <v>0</v>
      </c>
      <c r="U190" s="222">
        <f t="shared" si="121"/>
        <v>0</v>
      </c>
      <c r="V190" s="222">
        <f t="shared" si="121"/>
        <v>0</v>
      </c>
      <c r="W190" s="222">
        <f t="shared" si="121"/>
        <v>2129384500</v>
      </c>
      <c r="X190" s="222">
        <f t="shared" si="121"/>
        <v>0</v>
      </c>
      <c r="Y190" s="222">
        <f t="shared" si="121"/>
        <v>2129384500</v>
      </c>
      <c r="Z190" s="222">
        <f t="shared" si="121"/>
        <v>0</v>
      </c>
      <c r="AA190" s="222">
        <f t="shared" si="121"/>
        <v>0</v>
      </c>
      <c r="AB190" s="222">
        <f t="shared" si="121"/>
        <v>0</v>
      </c>
      <c r="AC190" s="222">
        <f t="shared" si="121"/>
        <v>0</v>
      </c>
      <c r="AD190" s="222">
        <f t="shared" si="121"/>
        <v>0</v>
      </c>
      <c r="AE190" s="222">
        <f t="shared" si="121"/>
        <v>2129384500</v>
      </c>
      <c r="AF190" s="222">
        <f t="shared" si="121"/>
        <v>0</v>
      </c>
      <c r="AG190" s="222">
        <f t="shared" si="121"/>
        <v>2129384500</v>
      </c>
      <c r="AH190" s="222">
        <f t="shared" si="121"/>
        <v>4258769000</v>
      </c>
      <c r="AI190" s="230">
        <f>IF(ISERROR(AH190/J190),0,AH190/J190)</f>
        <v>1</v>
      </c>
      <c r="AJ190" s="230">
        <f>IF(ISERROR(AH190/$AH$191),0,AH190/$AH$191)</f>
        <v>1</v>
      </c>
    </row>
    <row r="191" spans="1:36" ht="15" customHeight="1" x14ac:dyDescent="0.25">
      <c r="A191" s="568" t="s">
        <v>99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4258769000</v>
      </c>
      <c r="K191" s="225">
        <f>+K19+K31+K43+K55+K67+K79+K91+K103+K115+K127+K139+K151+K187+K163+K175+K190</f>
        <v>4258769000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2">+R19+R31+R43+R55+R67+R79+R91+R103+R115+R127+R139+R151+R187+R163+R175+R190</f>
        <v>0</v>
      </c>
      <c r="S191" s="225">
        <f t="shared" si="122"/>
        <v>0</v>
      </c>
      <c r="T191" s="225">
        <f t="shared" si="122"/>
        <v>0</v>
      </c>
      <c r="U191" s="225">
        <f t="shared" si="122"/>
        <v>0</v>
      </c>
      <c r="V191" s="225">
        <f t="shared" si="122"/>
        <v>0</v>
      </c>
      <c r="W191" s="225">
        <f t="shared" si="122"/>
        <v>2129384500</v>
      </c>
      <c r="X191" s="225">
        <f t="shared" si="122"/>
        <v>0</v>
      </c>
      <c r="Y191" s="225">
        <f t="shared" si="122"/>
        <v>2129384500</v>
      </c>
      <c r="Z191" s="225">
        <f t="shared" si="122"/>
        <v>0</v>
      </c>
      <c r="AA191" s="225">
        <f t="shared" si="122"/>
        <v>0</v>
      </c>
      <c r="AB191" s="225">
        <f t="shared" si="122"/>
        <v>0</v>
      </c>
      <c r="AC191" s="225">
        <f t="shared" si="122"/>
        <v>0</v>
      </c>
      <c r="AD191" s="225">
        <f t="shared" si="122"/>
        <v>0</v>
      </c>
      <c r="AE191" s="225">
        <f t="shared" si="122"/>
        <v>2129384500</v>
      </c>
      <c r="AF191" s="225">
        <f t="shared" si="122"/>
        <v>0</v>
      </c>
      <c r="AG191" s="225">
        <f t="shared" si="122"/>
        <v>2129384500</v>
      </c>
      <c r="AH191" s="225">
        <f t="shared" si="122"/>
        <v>4258769000</v>
      </c>
      <c r="AI191" s="229">
        <f>IF(ISERROR(AH191/J191),0,AH191/J191)</f>
        <v>1</v>
      </c>
      <c r="AJ191" s="229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ht="15" x14ac:dyDescent="0.3">
      <c r="J194" s="245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3" orientation="landscape" r:id="rId1"/>
  <headerFooter>
    <oddHeader>&amp;L&amp;G</oddHeader>
    <oddFooter>Preparado por Fabiola Oyanedel &amp;D&amp;RPágina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B5"/>
    <pageSetUpPr fitToPage="1"/>
  </sheetPr>
  <dimension ref="A1:Y41"/>
  <sheetViews>
    <sheetView topLeftCell="A9" zoomScaleNormal="100" workbookViewId="0">
      <selection activeCell="M8" sqref="M8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605" t="s">
        <v>0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</row>
    <row r="2" spans="1:25" s="11" customFormat="1" ht="1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</row>
    <row r="3" spans="1:25" s="11" customFormat="1" ht="15" customHeight="1" x14ac:dyDescent="0.25">
      <c r="A3" s="599" t="str">
        <f>+'24-02-012 Ind. Proy'!A3:AJ3</f>
        <v>EJECUCIÓN AL 31 DE DICIEMBRE DE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</row>
    <row r="4" spans="1:25" s="11" customFormat="1" ht="1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</row>
    <row r="5" spans="1:25" ht="18" customHeight="1" x14ac:dyDescent="0.25">
      <c r="A5" s="606" t="str">
        <f>+'24-02-012 Ind. Proy'!A5:U5</f>
        <v>24-02-012 "Programa de Alimentación"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8"/>
    </row>
    <row r="6" spans="1:25" s="15" customFormat="1" x14ac:dyDescent="0.25">
      <c r="A6" s="609" t="s">
        <v>7</v>
      </c>
      <c r="B6" s="602" t="s">
        <v>13</v>
      </c>
      <c r="C6" s="602" t="s">
        <v>84</v>
      </c>
      <c r="D6" s="610" t="s">
        <v>16</v>
      </c>
      <c r="E6" s="611"/>
      <c r="F6" s="612"/>
      <c r="G6" s="604" t="s">
        <v>19</v>
      </c>
      <c r="H6" s="604"/>
      <c r="I6" s="604"/>
      <c r="J6" s="602" t="s">
        <v>20</v>
      </c>
      <c r="K6" s="604" t="s">
        <v>19</v>
      </c>
      <c r="L6" s="604"/>
      <c r="M6" s="604"/>
      <c r="N6" s="602" t="s">
        <v>21</v>
      </c>
      <c r="O6" s="604" t="s">
        <v>19</v>
      </c>
      <c r="P6" s="604"/>
      <c r="Q6" s="604"/>
      <c r="R6" s="602" t="s">
        <v>22</v>
      </c>
      <c r="S6" s="604" t="s">
        <v>19</v>
      </c>
      <c r="T6" s="604"/>
      <c r="U6" s="604"/>
      <c r="V6" s="602" t="s">
        <v>23</v>
      </c>
      <c r="W6" s="602" t="s">
        <v>24</v>
      </c>
      <c r="X6" s="586" t="s">
        <v>85</v>
      </c>
      <c r="Y6" s="586"/>
    </row>
    <row r="7" spans="1:25" s="15" customFormat="1" ht="25.5" x14ac:dyDescent="0.25">
      <c r="A7" s="609"/>
      <c r="B7" s="603"/>
      <c r="C7" s="603"/>
      <c r="D7" s="534" t="s">
        <v>29</v>
      </c>
      <c r="E7" s="534" t="s">
        <v>30</v>
      </c>
      <c r="F7" s="534" t="s">
        <v>31</v>
      </c>
      <c r="G7" s="534" t="s">
        <v>32</v>
      </c>
      <c r="H7" s="534" t="s">
        <v>33</v>
      </c>
      <c r="I7" s="534" t="s">
        <v>34</v>
      </c>
      <c r="J7" s="603"/>
      <c r="K7" s="534" t="s">
        <v>35</v>
      </c>
      <c r="L7" s="534" t="s">
        <v>36</v>
      </c>
      <c r="M7" s="534" t="s">
        <v>37</v>
      </c>
      <c r="N7" s="603"/>
      <c r="O7" s="534" t="s">
        <v>38</v>
      </c>
      <c r="P7" s="534" t="s">
        <v>39</v>
      </c>
      <c r="Q7" s="534" t="s">
        <v>40</v>
      </c>
      <c r="R7" s="603"/>
      <c r="S7" s="534" t="s">
        <v>41</v>
      </c>
      <c r="T7" s="534" t="s">
        <v>42</v>
      </c>
      <c r="U7" s="534" t="s">
        <v>43</v>
      </c>
      <c r="V7" s="603"/>
      <c r="W7" s="603"/>
      <c r="X7" s="229" t="s">
        <v>44</v>
      </c>
      <c r="Y7" s="229" t="s">
        <v>86</v>
      </c>
    </row>
    <row r="8" spans="1:25" ht="24.75" customHeight="1" x14ac:dyDescent="0.25">
      <c r="A8" s="43" t="s">
        <v>46</v>
      </c>
      <c r="B8" s="9">
        <f>+'24-02-012 Ind. Proy'!J19</f>
        <v>0</v>
      </c>
      <c r="C8" s="9">
        <f>+'24-02-012 Ind. Proy'!K19</f>
        <v>0</v>
      </c>
      <c r="D8" s="9">
        <f>+'24-02-012 Ind. Proy'!M19</f>
        <v>0</v>
      </c>
      <c r="E8" s="9">
        <f>+'24-02-012 Ind. Proy'!N19</f>
        <v>0</v>
      </c>
      <c r="F8" s="9">
        <f>+'24-02-012 Ind. Proy'!O19</f>
        <v>0</v>
      </c>
      <c r="G8" s="9">
        <f>+'24-02-012 Ind. Proy'!R19</f>
        <v>0</v>
      </c>
      <c r="H8" s="9">
        <f>+'24-02-012 Ind. Proy'!S19</f>
        <v>0</v>
      </c>
      <c r="I8" s="9">
        <f>+'24-02-012 Ind. Proy'!T19</f>
        <v>0</v>
      </c>
      <c r="J8" s="9">
        <f>+'24-02-012 Ind. Proy'!U19</f>
        <v>0</v>
      </c>
      <c r="K8" s="9">
        <f>+'24-02-012 Ind. Proy'!V19</f>
        <v>0</v>
      </c>
      <c r="L8" s="9">
        <f>+'24-02-012 Ind. Proy'!W19</f>
        <v>0</v>
      </c>
      <c r="M8" s="9">
        <f>+'24-02-012 Ind. Proy'!X19</f>
        <v>0</v>
      </c>
      <c r="N8" s="9">
        <f>+'24-02-012 Ind. Proy'!Y19</f>
        <v>0</v>
      </c>
      <c r="O8" s="9">
        <f>+'24-02-012 Ind. Proy'!Z19</f>
        <v>0</v>
      </c>
      <c r="P8" s="9">
        <f>+'24-02-012 Ind. Proy'!AA19</f>
        <v>0</v>
      </c>
      <c r="Q8" s="9">
        <f>+'24-02-012 Ind. Proy'!AB19</f>
        <v>0</v>
      </c>
      <c r="R8" s="9">
        <f>+'24-02-012 Ind. Proy'!AC19</f>
        <v>0</v>
      </c>
      <c r="S8" s="9">
        <f>+'24-02-012 Ind. Proy'!AD19</f>
        <v>0</v>
      </c>
      <c r="T8" s="9">
        <f>+'24-02-012 Ind. Proy'!AE19</f>
        <v>0</v>
      </c>
      <c r="U8" s="9">
        <f>+'24-02-012 Ind. Proy'!AF19</f>
        <v>0</v>
      </c>
      <c r="V8" s="9">
        <f>+'24-02-012 Ind. Proy'!AG19</f>
        <v>0</v>
      </c>
      <c r="W8" s="9">
        <f>+'24-02-012 Ind. Proy'!AH19</f>
        <v>0</v>
      </c>
      <c r="X8" s="109">
        <f>+'24-02-012 Ind. Proy'!AI19</f>
        <v>0</v>
      </c>
      <c r="Y8" s="109">
        <f>+'24-02-012 Ind. Proy'!AJ19</f>
        <v>0</v>
      </c>
    </row>
    <row r="9" spans="1:25" ht="24.75" customHeight="1" x14ac:dyDescent="0.25">
      <c r="A9" s="43" t="s">
        <v>48</v>
      </c>
      <c r="B9" s="9">
        <f>+'24-02-012 Ind. Proy'!J31</f>
        <v>0</v>
      </c>
      <c r="C9" s="9">
        <f>+'24-02-012 Ind. Proy'!K31</f>
        <v>0</v>
      </c>
      <c r="D9" s="9">
        <f>+'24-02-012 Ind. Proy'!M31</f>
        <v>0</v>
      </c>
      <c r="E9" s="9">
        <f>+'24-02-012 Ind. Proy'!N31</f>
        <v>0</v>
      </c>
      <c r="F9" s="9">
        <f>+'24-02-012 Ind. Proy'!O31</f>
        <v>0</v>
      </c>
      <c r="G9" s="9">
        <f>+'24-02-012 Ind. Proy'!R31</f>
        <v>0</v>
      </c>
      <c r="H9" s="9">
        <f>+'24-02-012 Ind. Proy'!S31</f>
        <v>0</v>
      </c>
      <c r="I9" s="9">
        <f>+'24-02-012 Ind. Proy'!T31</f>
        <v>0</v>
      </c>
      <c r="J9" s="9">
        <f>+'24-02-012 Ind. Proy'!U31</f>
        <v>0</v>
      </c>
      <c r="K9" s="9">
        <f>+'24-02-012 Ind. Proy'!V31</f>
        <v>0</v>
      </c>
      <c r="L9" s="9">
        <f>+'24-02-012 Ind. Proy'!W31</f>
        <v>0</v>
      </c>
      <c r="M9" s="9">
        <f>+'24-02-012 Ind. Proy'!X31</f>
        <v>0</v>
      </c>
      <c r="N9" s="9">
        <f>+'24-02-012 Ind. Proy'!Y31</f>
        <v>0</v>
      </c>
      <c r="O9" s="9">
        <f>+'24-02-012 Ind. Proy'!Z31</f>
        <v>0</v>
      </c>
      <c r="P9" s="9">
        <f>+'24-02-012 Ind. Proy'!AA31</f>
        <v>0</v>
      </c>
      <c r="Q9" s="9">
        <f>+'24-02-012 Ind. Proy'!AB31</f>
        <v>0</v>
      </c>
      <c r="R9" s="9">
        <f>+'24-02-012 Ind. Proy'!AC31</f>
        <v>0</v>
      </c>
      <c r="S9" s="9">
        <f>+'24-02-012 Ind. Proy'!AD31</f>
        <v>0</v>
      </c>
      <c r="T9" s="9">
        <f>+'24-02-012 Ind. Proy'!AE31</f>
        <v>0</v>
      </c>
      <c r="U9" s="9">
        <f>+'24-02-012 Ind. Proy'!AF31</f>
        <v>0</v>
      </c>
      <c r="V9" s="9">
        <f>+'24-02-012 Ind. Proy'!AG31</f>
        <v>0</v>
      </c>
      <c r="W9" s="9">
        <f>+'24-02-012 Ind. Proy'!AH31</f>
        <v>0</v>
      </c>
      <c r="X9" s="109">
        <f>+'24-02-012 Ind. Proy'!AI31</f>
        <v>0</v>
      </c>
      <c r="Y9" s="109">
        <f>+'24-02-012 Ind. Proy'!AJ31</f>
        <v>0</v>
      </c>
    </row>
    <row r="10" spans="1:25" ht="24.75" customHeight="1" x14ac:dyDescent="0.25">
      <c r="A10" s="43" t="s">
        <v>50</v>
      </c>
      <c r="B10" s="9">
        <f>+'24-02-012 Ind. Proy'!J43</f>
        <v>0</v>
      </c>
      <c r="C10" s="9">
        <f>+'24-02-012 Ind. Proy'!K43</f>
        <v>0</v>
      </c>
      <c r="D10" s="9">
        <f>+'24-02-012 Ind. Proy'!M43</f>
        <v>0</v>
      </c>
      <c r="E10" s="9">
        <f>+'24-02-012 Ind. Proy'!N43</f>
        <v>0</v>
      </c>
      <c r="F10" s="9">
        <f>+'24-02-012 Ind. Proy'!O43</f>
        <v>0</v>
      </c>
      <c r="G10" s="9">
        <f>+'24-02-012 Ind. Proy'!R43</f>
        <v>0</v>
      </c>
      <c r="H10" s="9">
        <f>+'24-02-012 Ind. Proy'!S43</f>
        <v>0</v>
      </c>
      <c r="I10" s="9">
        <f>+'24-02-012 Ind. Proy'!T43</f>
        <v>0</v>
      </c>
      <c r="J10" s="9">
        <f>+'24-02-012 Ind. Proy'!U43</f>
        <v>0</v>
      </c>
      <c r="K10" s="9">
        <f>+'24-02-012 Ind. Proy'!V43</f>
        <v>0</v>
      </c>
      <c r="L10" s="9">
        <f>+'24-02-012 Ind. Proy'!W43</f>
        <v>0</v>
      </c>
      <c r="M10" s="9">
        <f>+'24-02-012 Ind. Proy'!X43</f>
        <v>0</v>
      </c>
      <c r="N10" s="9">
        <f>+'24-02-012 Ind. Proy'!Y43</f>
        <v>0</v>
      </c>
      <c r="O10" s="9">
        <f>+'24-02-012 Ind. Proy'!Z43</f>
        <v>0</v>
      </c>
      <c r="P10" s="9">
        <f>+'24-02-012 Ind. Proy'!AA43</f>
        <v>0</v>
      </c>
      <c r="Q10" s="9">
        <f>+'24-02-012 Ind. Proy'!AB43</f>
        <v>0</v>
      </c>
      <c r="R10" s="9">
        <f>+'24-02-012 Ind. Proy'!AC43</f>
        <v>0</v>
      </c>
      <c r="S10" s="9">
        <f>+'24-02-012 Ind. Proy'!AD43</f>
        <v>0</v>
      </c>
      <c r="T10" s="9">
        <f>+'24-02-012 Ind. Proy'!AE43</f>
        <v>0</v>
      </c>
      <c r="U10" s="9">
        <f>+'24-02-012 Ind. Proy'!AF43</f>
        <v>0</v>
      </c>
      <c r="V10" s="9">
        <f>+'24-02-012 Ind. Proy'!AG43</f>
        <v>0</v>
      </c>
      <c r="W10" s="9">
        <f>+'24-02-012 Ind. Proy'!AH43</f>
        <v>0</v>
      </c>
      <c r="X10" s="109">
        <f>+'24-02-012 Ind. Proy'!AI43</f>
        <v>0</v>
      </c>
      <c r="Y10" s="109">
        <f>+'24-02-012 Ind. Proy'!AJ43</f>
        <v>0</v>
      </c>
    </row>
    <row r="11" spans="1:25" ht="24.75" customHeight="1" x14ac:dyDescent="0.25">
      <c r="A11" s="43" t="s">
        <v>52</v>
      </c>
      <c r="B11" s="9">
        <f>+'24-02-012 Ind. Proy'!J55</f>
        <v>0</v>
      </c>
      <c r="C11" s="9">
        <f>+'24-02-012 Ind. Proy'!K55</f>
        <v>0</v>
      </c>
      <c r="D11" s="9">
        <f>+'24-02-012 Ind. Proy'!M55</f>
        <v>0</v>
      </c>
      <c r="E11" s="9">
        <f>+'24-02-012 Ind. Proy'!N55</f>
        <v>0</v>
      </c>
      <c r="F11" s="9">
        <f>+'24-02-012 Ind. Proy'!O55</f>
        <v>0</v>
      </c>
      <c r="G11" s="9">
        <f>+'24-02-012 Ind. Proy'!R55</f>
        <v>0</v>
      </c>
      <c r="H11" s="9">
        <f>+'24-02-012 Ind. Proy'!S55</f>
        <v>0</v>
      </c>
      <c r="I11" s="9">
        <f>+'24-02-012 Ind. Proy'!T55</f>
        <v>0</v>
      </c>
      <c r="J11" s="9">
        <f>+'24-02-012 Ind. Proy'!U55</f>
        <v>0</v>
      </c>
      <c r="K11" s="9">
        <f>+'24-02-012 Ind. Proy'!V55</f>
        <v>0</v>
      </c>
      <c r="L11" s="9">
        <f>+'24-02-012 Ind. Proy'!W55</f>
        <v>0</v>
      </c>
      <c r="M11" s="9">
        <f>+'24-02-012 Ind. Proy'!X55</f>
        <v>0</v>
      </c>
      <c r="N11" s="9">
        <f>+'24-02-012 Ind. Proy'!Y55</f>
        <v>0</v>
      </c>
      <c r="O11" s="9">
        <f>+'24-02-012 Ind. Proy'!Z55</f>
        <v>0</v>
      </c>
      <c r="P11" s="9">
        <f>+'24-02-012 Ind. Proy'!AA55</f>
        <v>0</v>
      </c>
      <c r="Q11" s="9">
        <f>+'24-02-012 Ind. Proy'!AB55</f>
        <v>0</v>
      </c>
      <c r="R11" s="9">
        <f>+'24-02-012 Ind. Proy'!AC55</f>
        <v>0</v>
      </c>
      <c r="S11" s="9">
        <f>+'24-02-012 Ind. Proy'!AD55</f>
        <v>0</v>
      </c>
      <c r="T11" s="9">
        <f>+'24-02-012 Ind. Proy'!AE55</f>
        <v>0</v>
      </c>
      <c r="U11" s="9">
        <f>+'24-02-012 Ind. Proy'!AF55</f>
        <v>0</v>
      </c>
      <c r="V11" s="9">
        <f>+'24-02-012 Ind. Proy'!AG55</f>
        <v>0</v>
      </c>
      <c r="W11" s="9">
        <f>+'24-02-012 Ind. Proy'!AH55</f>
        <v>0</v>
      </c>
      <c r="X11" s="109">
        <f>+'24-02-012 Ind. Proy'!AI55</f>
        <v>0</v>
      </c>
      <c r="Y11" s="109">
        <f>+'24-02-012 Ind. Proy'!AJ55</f>
        <v>0</v>
      </c>
    </row>
    <row r="12" spans="1:25" ht="24.75" customHeight="1" x14ac:dyDescent="0.25">
      <c r="A12" s="43" t="s">
        <v>54</v>
      </c>
      <c r="B12" s="9">
        <f>+'24-02-012 Ind. Proy'!J67</f>
        <v>0</v>
      </c>
      <c r="C12" s="9">
        <f>+'24-02-012 Ind. Proy'!K67</f>
        <v>0</v>
      </c>
      <c r="D12" s="9">
        <f>+'24-02-012 Ind. Proy'!M67</f>
        <v>0</v>
      </c>
      <c r="E12" s="9">
        <f>+'24-02-012 Ind. Proy'!N67</f>
        <v>0</v>
      </c>
      <c r="F12" s="9">
        <f>+'24-02-012 Ind. Proy'!O67</f>
        <v>0</v>
      </c>
      <c r="G12" s="9">
        <f>+'24-02-012 Ind. Proy'!R67</f>
        <v>0</v>
      </c>
      <c r="H12" s="9">
        <f>+'24-02-012 Ind. Proy'!S67</f>
        <v>0</v>
      </c>
      <c r="I12" s="9">
        <f>+'24-02-012 Ind. Proy'!T67</f>
        <v>0</v>
      </c>
      <c r="J12" s="9">
        <f>+'24-02-012 Ind. Proy'!U67</f>
        <v>0</v>
      </c>
      <c r="K12" s="9">
        <f>+'24-02-012 Ind. Proy'!V67</f>
        <v>0</v>
      </c>
      <c r="L12" s="9">
        <f>+'24-02-012 Ind. Proy'!W67</f>
        <v>0</v>
      </c>
      <c r="M12" s="9">
        <f>+'24-02-012 Ind. Proy'!X67</f>
        <v>0</v>
      </c>
      <c r="N12" s="9">
        <f>+'24-02-012 Ind. Proy'!Y67</f>
        <v>0</v>
      </c>
      <c r="O12" s="9">
        <f>+'24-02-012 Ind. Proy'!Z67</f>
        <v>0</v>
      </c>
      <c r="P12" s="9">
        <f>+'24-02-012 Ind. Proy'!AA67</f>
        <v>0</v>
      </c>
      <c r="Q12" s="9">
        <f>+'24-02-012 Ind. Proy'!AB67</f>
        <v>0</v>
      </c>
      <c r="R12" s="9">
        <f>+'24-02-012 Ind. Proy'!AC67</f>
        <v>0</v>
      </c>
      <c r="S12" s="9">
        <f>+'24-02-012 Ind. Proy'!AD67</f>
        <v>0</v>
      </c>
      <c r="T12" s="9">
        <f>+'24-02-012 Ind. Proy'!AE67</f>
        <v>0</v>
      </c>
      <c r="U12" s="9">
        <f>+'24-02-012 Ind. Proy'!AF67</f>
        <v>0</v>
      </c>
      <c r="V12" s="9">
        <f>+'24-02-012 Ind. Proy'!AG67</f>
        <v>0</v>
      </c>
      <c r="W12" s="9">
        <f>+'24-02-012 Ind. Proy'!AH67</f>
        <v>0</v>
      </c>
      <c r="X12" s="109">
        <f>+'24-02-012 Ind. Proy'!AI67</f>
        <v>0</v>
      </c>
      <c r="Y12" s="109">
        <f>+'24-02-012 Ind. Proy'!AJ67</f>
        <v>0</v>
      </c>
    </row>
    <row r="13" spans="1:25" ht="24.75" customHeight="1" x14ac:dyDescent="0.25">
      <c r="A13" s="43" t="s">
        <v>56</v>
      </c>
      <c r="B13" s="9">
        <f>+'24-02-012 Ind. Proy'!J79</f>
        <v>0</v>
      </c>
      <c r="C13" s="9">
        <f>+'24-02-012 Ind. Proy'!K79</f>
        <v>0</v>
      </c>
      <c r="D13" s="9">
        <f>+'24-02-012 Ind. Proy'!M79</f>
        <v>0</v>
      </c>
      <c r="E13" s="9">
        <f>+'24-02-012 Ind. Proy'!N79</f>
        <v>0</v>
      </c>
      <c r="F13" s="9">
        <f>+'24-02-012 Ind. Proy'!O79</f>
        <v>0</v>
      </c>
      <c r="G13" s="9">
        <f>+'24-02-012 Ind. Proy'!R79</f>
        <v>0</v>
      </c>
      <c r="H13" s="9">
        <f>+'24-02-012 Ind. Proy'!S79</f>
        <v>0</v>
      </c>
      <c r="I13" s="9">
        <f>+'24-02-012 Ind. Proy'!T79</f>
        <v>0</v>
      </c>
      <c r="J13" s="9">
        <f>+'24-02-012 Ind. Proy'!U79</f>
        <v>0</v>
      </c>
      <c r="K13" s="9">
        <f>+'24-02-012 Ind. Proy'!V79</f>
        <v>0</v>
      </c>
      <c r="L13" s="9">
        <f>+'24-02-012 Ind. Proy'!W79</f>
        <v>0</v>
      </c>
      <c r="M13" s="9">
        <f>+'24-02-012 Ind. Proy'!X79</f>
        <v>0</v>
      </c>
      <c r="N13" s="9">
        <f>+'24-02-012 Ind. Proy'!Y79</f>
        <v>0</v>
      </c>
      <c r="O13" s="9">
        <f>+'24-02-012 Ind. Proy'!Z79</f>
        <v>0</v>
      </c>
      <c r="P13" s="9">
        <f>+'24-02-012 Ind. Proy'!AA79</f>
        <v>0</v>
      </c>
      <c r="Q13" s="9">
        <f>+'24-02-012 Ind. Proy'!AB79</f>
        <v>0</v>
      </c>
      <c r="R13" s="9">
        <f>+'24-02-012 Ind. Proy'!AC79</f>
        <v>0</v>
      </c>
      <c r="S13" s="9">
        <f>+'24-02-012 Ind. Proy'!AD79</f>
        <v>0</v>
      </c>
      <c r="T13" s="9">
        <f>+'24-02-012 Ind. Proy'!AE79</f>
        <v>0</v>
      </c>
      <c r="U13" s="9">
        <f>+'24-02-012 Ind. Proy'!AF79</f>
        <v>0</v>
      </c>
      <c r="V13" s="9">
        <f>+'24-02-012 Ind. Proy'!AG79</f>
        <v>0</v>
      </c>
      <c r="W13" s="9">
        <f>+'24-02-012 Ind. Proy'!AH79</f>
        <v>0</v>
      </c>
      <c r="X13" s="109">
        <f>+'24-02-012 Ind. Proy'!AI79</f>
        <v>0</v>
      </c>
      <c r="Y13" s="109">
        <f>+'24-02-012 Ind. Proy'!AJ79</f>
        <v>0</v>
      </c>
    </row>
    <row r="14" spans="1:25" ht="24.75" customHeight="1" x14ac:dyDescent="0.25">
      <c r="A14" s="43" t="s">
        <v>58</v>
      </c>
      <c r="B14" s="9">
        <f>+'24-02-012 Ind. Proy'!J91</f>
        <v>0</v>
      </c>
      <c r="C14" s="9">
        <f>+'24-02-012 Ind. Proy'!K91</f>
        <v>0</v>
      </c>
      <c r="D14" s="9">
        <f>+'24-02-012 Ind. Proy'!M91</f>
        <v>0</v>
      </c>
      <c r="E14" s="9">
        <f>+'24-02-012 Ind. Proy'!N91</f>
        <v>0</v>
      </c>
      <c r="F14" s="9">
        <f>+'24-02-012 Ind. Proy'!O91</f>
        <v>0</v>
      </c>
      <c r="G14" s="9">
        <f>+'24-02-012 Ind. Proy'!R91</f>
        <v>0</v>
      </c>
      <c r="H14" s="9">
        <f>+'24-02-012 Ind. Proy'!S91</f>
        <v>0</v>
      </c>
      <c r="I14" s="9">
        <f>+'24-02-012 Ind. Proy'!T91</f>
        <v>0</v>
      </c>
      <c r="J14" s="9">
        <f>+'24-02-012 Ind. Proy'!U91</f>
        <v>0</v>
      </c>
      <c r="K14" s="9">
        <f>+'24-02-012 Ind. Proy'!V91</f>
        <v>0</v>
      </c>
      <c r="L14" s="9">
        <f>+'24-02-012 Ind. Proy'!W91</f>
        <v>0</v>
      </c>
      <c r="M14" s="9">
        <f>+'24-02-012 Ind. Proy'!X91</f>
        <v>0</v>
      </c>
      <c r="N14" s="9">
        <f>+'24-02-012 Ind. Proy'!Y91</f>
        <v>0</v>
      </c>
      <c r="O14" s="9">
        <f>+'24-02-012 Ind. Proy'!Z91</f>
        <v>0</v>
      </c>
      <c r="P14" s="9">
        <f>+'24-02-012 Ind. Proy'!AA91</f>
        <v>0</v>
      </c>
      <c r="Q14" s="9">
        <f>+'24-02-012 Ind. Proy'!AB91</f>
        <v>0</v>
      </c>
      <c r="R14" s="9">
        <f>+'24-02-012 Ind. Proy'!AC91</f>
        <v>0</v>
      </c>
      <c r="S14" s="9">
        <f>+'24-02-012 Ind. Proy'!AD91</f>
        <v>0</v>
      </c>
      <c r="T14" s="9">
        <f>+'24-02-012 Ind. Proy'!AE91</f>
        <v>0</v>
      </c>
      <c r="U14" s="9">
        <f>+'24-02-012 Ind. Proy'!AF91</f>
        <v>0</v>
      </c>
      <c r="V14" s="9">
        <f>+'24-02-012 Ind. Proy'!AG91</f>
        <v>0</v>
      </c>
      <c r="W14" s="9">
        <f>+'24-02-012 Ind. Proy'!AH91</f>
        <v>0</v>
      </c>
      <c r="X14" s="109">
        <f>+'24-02-012 Ind. Proy'!AI91</f>
        <v>0</v>
      </c>
      <c r="Y14" s="109">
        <f>+'24-02-012 Ind. Proy'!AJ91</f>
        <v>0</v>
      </c>
    </row>
    <row r="15" spans="1:25" ht="24.75" customHeight="1" x14ac:dyDescent="0.25">
      <c r="A15" s="43" t="s">
        <v>60</v>
      </c>
      <c r="B15" s="9">
        <f>+'24-02-012 Ind. Proy'!J103</f>
        <v>0</v>
      </c>
      <c r="C15" s="9">
        <f>+'24-02-012 Ind. Proy'!K103</f>
        <v>0</v>
      </c>
      <c r="D15" s="9">
        <f>+'24-02-012 Ind. Proy'!M103</f>
        <v>0</v>
      </c>
      <c r="E15" s="9">
        <f>+'24-02-012 Ind. Proy'!N103</f>
        <v>0</v>
      </c>
      <c r="F15" s="9">
        <f>+'24-02-012 Ind. Proy'!O103</f>
        <v>0</v>
      </c>
      <c r="G15" s="9">
        <f>+'24-02-012 Ind. Proy'!R103</f>
        <v>0</v>
      </c>
      <c r="H15" s="9">
        <f>+'24-02-012 Ind. Proy'!S103</f>
        <v>0</v>
      </c>
      <c r="I15" s="9">
        <f>+'24-02-012 Ind. Proy'!T103</f>
        <v>0</v>
      </c>
      <c r="J15" s="9">
        <f>+'24-02-012 Ind. Proy'!U103</f>
        <v>0</v>
      </c>
      <c r="K15" s="9">
        <f>+'24-02-012 Ind. Proy'!V103</f>
        <v>0</v>
      </c>
      <c r="L15" s="9">
        <f>+'24-02-012 Ind. Proy'!W103</f>
        <v>0</v>
      </c>
      <c r="M15" s="9">
        <f>+'24-02-012 Ind. Proy'!X103</f>
        <v>0</v>
      </c>
      <c r="N15" s="9">
        <f>+'24-02-012 Ind. Proy'!Y103</f>
        <v>0</v>
      </c>
      <c r="O15" s="9">
        <f>+'24-02-012 Ind. Proy'!Z103</f>
        <v>0</v>
      </c>
      <c r="P15" s="9">
        <f>+'24-02-012 Ind. Proy'!AA103</f>
        <v>0</v>
      </c>
      <c r="Q15" s="9">
        <f>+'24-02-012 Ind. Proy'!AB103</f>
        <v>0</v>
      </c>
      <c r="R15" s="9">
        <f>+'24-02-012 Ind. Proy'!AC103</f>
        <v>0</v>
      </c>
      <c r="S15" s="9">
        <f>+'24-02-012 Ind. Proy'!AD103</f>
        <v>0</v>
      </c>
      <c r="T15" s="9">
        <f>+'24-02-012 Ind. Proy'!AE103</f>
        <v>0</v>
      </c>
      <c r="U15" s="9">
        <f>+'24-02-012 Ind. Proy'!AF103</f>
        <v>0</v>
      </c>
      <c r="V15" s="9">
        <f>+'24-02-012 Ind. Proy'!AG103</f>
        <v>0</v>
      </c>
      <c r="W15" s="9">
        <f>+'24-02-012 Ind. Proy'!AH103</f>
        <v>0</v>
      </c>
      <c r="X15" s="109">
        <f>+'24-02-012 Ind. Proy'!AI103</f>
        <v>0</v>
      </c>
      <c r="Y15" s="109">
        <f>+'24-02-012 Ind. Proy'!AJ103</f>
        <v>0</v>
      </c>
    </row>
    <row r="16" spans="1:25" ht="24.75" customHeight="1" x14ac:dyDescent="0.25">
      <c r="A16" s="43" t="s">
        <v>62</v>
      </c>
      <c r="B16" s="9">
        <f>+'24-02-012 Ind. Proy'!J115</f>
        <v>0</v>
      </c>
      <c r="C16" s="9">
        <f>+'24-02-012 Ind. Proy'!K115</f>
        <v>0</v>
      </c>
      <c r="D16" s="9">
        <f>+'24-02-012 Ind. Proy'!M115</f>
        <v>0</v>
      </c>
      <c r="E16" s="9">
        <f>+'24-02-012 Ind. Proy'!N115</f>
        <v>0</v>
      </c>
      <c r="F16" s="9">
        <f>+'24-02-012 Ind. Proy'!O115</f>
        <v>0</v>
      </c>
      <c r="G16" s="9">
        <f>+'24-02-012 Ind. Proy'!R115</f>
        <v>0</v>
      </c>
      <c r="H16" s="9">
        <f>+'24-02-012 Ind. Proy'!S115</f>
        <v>0</v>
      </c>
      <c r="I16" s="9">
        <f>+'24-02-012 Ind. Proy'!T115</f>
        <v>0</v>
      </c>
      <c r="J16" s="9">
        <f>+'24-02-012 Ind. Proy'!U115</f>
        <v>0</v>
      </c>
      <c r="K16" s="9">
        <f>+'24-02-012 Ind. Proy'!V115</f>
        <v>0</v>
      </c>
      <c r="L16" s="9">
        <f>+'24-02-012 Ind. Proy'!W115</f>
        <v>0</v>
      </c>
      <c r="M16" s="9">
        <f>+'24-02-012 Ind. Proy'!X115</f>
        <v>0</v>
      </c>
      <c r="N16" s="9">
        <f>+'24-02-012 Ind. Proy'!Y115</f>
        <v>0</v>
      </c>
      <c r="O16" s="9">
        <f>+'24-02-012 Ind. Proy'!Z115</f>
        <v>0</v>
      </c>
      <c r="P16" s="9">
        <f>+'24-02-012 Ind. Proy'!AA115</f>
        <v>0</v>
      </c>
      <c r="Q16" s="9">
        <f>+'24-02-012 Ind. Proy'!AB115</f>
        <v>0</v>
      </c>
      <c r="R16" s="9">
        <f>+'24-02-012 Ind. Proy'!AC115</f>
        <v>0</v>
      </c>
      <c r="S16" s="9">
        <f>+'24-02-012 Ind. Proy'!AD115</f>
        <v>0</v>
      </c>
      <c r="T16" s="9">
        <f>+'24-02-012 Ind. Proy'!AE115</f>
        <v>0</v>
      </c>
      <c r="U16" s="9">
        <f>+'24-02-012 Ind. Proy'!AF115</f>
        <v>0</v>
      </c>
      <c r="V16" s="9">
        <f>+'24-02-012 Ind. Proy'!AG115</f>
        <v>0</v>
      </c>
      <c r="W16" s="9">
        <f>+'24-02-012 Ind. Proy'!AH115</f>
        <v>0</v>
      </c>
      <c r="X16" s="109">
        <f>+'24-02-012 Ind. Proy'!AI115</f>
        <v>0</v>
      </c>
      <c r="Y16" s="109">
        <f>+'24-02-012 Ind. Proy'!AJ115</f>
        <v>0</v>
      </c>
    </row>
    <row r="17" spans="1:25" ht="24.75" customHeight="1" x14ac:dyDescent="0.25">
      <c r="A17" s="43" t="s">
        <v>64</v>
      </c>
      <c r="B17" s="9">
        <f>+'24-02-012 Ind. Proy'!J127</f>
        <v>0</v>
      </c>
      <c r="C17" s="9">
        <f>+'24-02-012 Ind. Proy'!K127</f>
        <v>0</v>
      </c>
      <c r="D17" s="9">
        <f>+'24-02-012 Ind. Proy'!M127</f>
        <v>0</v>
      </c>
      <c r="E17" s="9">
        <f>+'24-02-012 Ind. Proy'!N127</f>
        <v>0</v>
      </c>
      <c r="F17" s="9">
        <f>+'24-02-012 Ind. Proy'!O127</f>
        <v>0</v>
      </c>
      <c r="G17" s="9">
        <f>+'24-02-012 Ind. Proy'!R127</f>
        <v>0</v>
      </c>
      <c r="H17" s="9">
        <f>+'24-02-012 Ind. Proy'!S127</f>
        <v>0</v>
      </c>
      <c r="I17" s="9">
        <f>+'24-02-012 Ind. Proy'!T127</f>
        <v>0</v>
      </c>
      <c r="J17" s="9">
        <f>+'24-02-012 Ind. Proy'!U127</f>
        <v>0</v>
      </c>
      <c r="K17" s="9">
        <f>+'24-02-012 Ind. Proy'!V127</f>
        <v>0</v>
      </c>
      <c r="L17" s="9">
        <f>+'24-02-012 Ind. Proy'!W127</f>
        <v>0</v>
      </c>
      <c r="M17" s="9">
        <f>+'24-02-012 Ind. Proy'!X127</f>
        <v>0</v>
      </c>
      <c r="N17" s="9">
        <f>+'24-02-012 Ind. Proy'!Y127</f>
        <v>0</v>
      </c>
      <c r="O17" s="9">
        <f>+'24-02-012 Ind. Proy'!Z127</f>
        <v>0</v>
      </c>
      <c r="P17" s="9">
        <f>+'24-02-012 Ind. Proy'!AA127</f>
        <v>0</v>
      </c>
      <c r="Q17" s="9">
        <f>+'24-02-012 Ind. Proy'!AB127</f>
        <v>0</v>
      </c>
      <c r="R17" s="9">
        <f>+'24-02-012 Ind. Proy'!AC127</f>
        <v>0</v>
      </c>
      <c r="S17" s="9">
        <f>+'24-02-012 Ind. Proy'!AD127</f>
        <v>0</v>
      </c>
      <c r="T17" s="9">
        <f>+'24-02-012 Ind. Proy'!AE127</f>
        <v>0</v>
      </c>
      <c r="U17" s="9">
        <f>+'24-02-012 Ind. Proy'!AF127</f>
        <v>0</v>
      </c>
      <c r="V17" s="9">
        <f>+'24-02-012 Ind. Proy'!AG127</f>
        <v>0</v>
      </c>
      <c r="W17" s="9">
        <f>+'24-02-012 Ind. Proy'!AH127</f>
        <v>0</v>
      </c>
      <c r="X17" s="109">
        <f>+'24-02-012 Ind. Proy'!AI116</f>
        <v>0</v>
      </c>
      <c r="Y17" s="109">
        <f>+'24-02-012 Ind. Proy'!AJ116</f>
        <v>0</v>
      </c>
    </row>
    <row r="18" spans="1:25" ht="24.75" customHeight="1" x14ac:dyDescent="0.25">
      <c r="A18" s="43" t="s">
        <v>66</v>
      </c>
      <c r="B18" s="9">
        <f>+'24-02-012 Ind. Proy'!J139</f>
        <v>0</v>
      </c>
      <c r="C18" s="9">
        <f>+'24-02-012 Ind. Proy'!K139</f>
        <v>0</v>
      </c>
      <c r="D18" s="9">
        <f>+'24-02-012 Ind. Proy'!M139</f>
        <v>0</v>
      </c>
      <c r="E18" s="9">
        <f>+'24-02-012 Ind. Proy'!N139</f>
        <v>0</v>
      </c>
      <c r="F18" s="9">
        <f>+'24-02-012 Ind. Proy'!O139</f>
        <v>0</v>
      </c>
      <c r="G18" s="9">
        <f>+'24-02-012 Ind. Proy'!R139</f>
        <v>0</v>
      </c>
      <c r="H18" s="9">
        <f>+'24-02-012 Ind. Proy'!S139</f>
        <v>0</v>
      </c>
      <c r="I18" s="9">
        <f>+'24-02-012 Ind. Proy'!T139</f>
        <v>0</v>
      </c>
      <c r="J18" s="9">
        <f>+'24-02-012 Ind. Proy'!U139</f>
        <v>0</v>
      </c>
      <c r="K18" s="9">
        <f>+'24-02-012 Ind. Proy'!V139</f>
        <v>0</v>
      </c>
      <c r="L18" s="9">
        <f>+'24-02-012 Ind. Proy'!W139</f>
        <v>0</v>
      </c>
      <c r="M18" s="9">
        <f>+'24-02-012 Ind. Proy'!X139</f>
        <v>0</v>
      </c>
      <c r="N18" s="9">
        <f>+'24-02-012 Ind. Proy'!Y139</f>
        <v>0</v>
      </c>
      <c r="O18" s="9">
        <f>+'24-02-012 Ind. Proy'!Z139</f>
        <v>0</v>
      </c>
      <c r="P18" s="9">
        <f>+'24-02-012 Ind. Proy'!AA139</f>
        <v>0</v>
      </c>
      <c r="Q18" s="9">
        <f>+'24-02-012 Ind. Proy'!AB139</f>
        <v>0</v>
      </c>
      <c r="R18" s="9">
        <f>+'24-02-012 Ind. Proy'!AC139</f>
        <v>0</v>
      </c>
      <c r="S18" s="9">
        <f>+'24-02-012 Ind. Proy'!AD139</f>
        <v>0</v>
      </c>
      <c r="T18" s="9">
        <f>+'24-02-012 Ind. Proy'!AE139</f>
        <v>0</v>
      </c>
      <c r="U18" s="9">
        <f>+'24-02-012 Ind. Proy'!AF139</f>
        <v>0</v>
      </c>
      <c r="V18" s="9">
        <f>+'24-02-012 Ind. Proy'!AG139</f>
        <v>0</v>
      </c>
      <c r="W18" s="9">
        <f>+'24-02-012 Ind. Proy'!AH139</f>
        <v>0</v>
      </c>
      <c r="X18" s="109">
        <f>+'24-02-012 Ind. Proy'!AI139</f>
        <v>0</v>
      </c>
      <c r="Y18" s="109">
        <f>+'24-02-012 Ind. Proy'!AJ139</f>
        <v>0</v>
      </c>
    </row>
    <row r="19" spans="1:25" ht="24.75" customHeight="1" x14ac:dyDescent="0.25">
      <c r="A19" s="43" t="s">
        <v>68</v>
      </c>
      <c r="B19" s="9">
        <f>+'24-02-012 Ind. Proy'!J151</f>
        <v>0</v>
      </c>
      <c r="C19" s="9">
        <f>+'24-02-012 Ind. Proy'!K151</f>
        <v>0</v>
      </c>
      <c r="D19" s="9">
        <f>+'24-02-012 Ind. Proy'!M151</f>
        <v>0</v>
      </c>
      <c r="E19" s="9">
        <f>+'24-02-012 Ind. Proy'!N151</f>
        <v>0</v>
      </c>
      <c r="F19" s="9">
        <f>+'24-02-012 Ind. Proy'!O151</f>
        <v>0</v>
      </c>
      <c r="G19" s="9">
        <f>+'24-02-012 Ind. Proy'!R151</f>
        <v>0</v>
      </c>
      <c r="H19" s="9">
        <f>+'24-02-012 Ind. Proy'!S151</f>
        <v>0</v>
      </c>
      <c r="I19" s="9">
        <f>+'24-02-012 Ind. Proy'!T151</f>
        <v>0</v>
      </c>
      <c r="J19" s="9">
        <f>+'24-02-012 Ind. Proy'!U151</f>
        <v>0</v>
      </c>
      <c r="K19" s="9">
        <f>+'24-02-012 Ind. Proy'!V151</f>
        <v>0</v>
      </c>
      <c r="L19" s="9">
        <f>+'24-02-012 Ind. Proy'!W151</f>
        <v>0</v>
      </c>
      <c r="M19" s="9">
        <f>+'24-02-012 Ind. Proy'!X151</f>
        <v>0</v>
      </c>
      <c r="N19" s="9">
        <f>+'24-02-012 Ind. Proy'!Y151</f>
        <v>0</v>
      </c>
      <c r="O19" s="9">
        <f>+'24-02-012 Ind. Proy'!Z151</f>
        <v>0</v>
      </c>
      <c r="P19" s="9">
        <f>+'24-02-012 Ind. Proy'!AA151</f>
        <v>0</v>
      </c>
      <c r="Q19" s="9">
        <f>+'24-02-012 Ind. Proy'!AB151</f>
        <v>0</v>
      </c>
      <c r="R19" s="9">
        <f>+'24-02-012 Ind. Proy'!AC151</f>
        <v>0</v>
      </c>
      <c r="S19" s="9">
        <f>+'24-02-012 Ind. Proy'!AD151</f>
        <v>0</v>
      </c>
      <c r="T19" s="9">
        <f>+'24-02-012 Ind. Proy'!AE151</f>
        <v>0</v>
      </c>
      <c r="U19" s="9">
        <f>+'24-02-012 Ind. Proy'!AF151</f>
        <v>0</v>
      </c>
      <c r="V19" s="9">
        <f>+'24-02-012 Ind. Proy'!AG151</f>
        <v>0</v>
      </c>
      <c r="W19" s="9">
        <f>+'24-02-012 Ind. Proy'!AH151</f>
        <v>0</v>
      </c>
      <c r="X19" s="109">
        <f>+'24-02-012 Ind. Proy'!AI151</f>
        <v>0</v>
      </c>
      <c r="Y19" s="109">
        <f>+'24-02-012 Ind. Proy'!AJ151</f>
        <v>0</v>
      </c>
    </row>
    <row r="20" spans="1:25" ht="24.75" customHeight="1" x14ac:dyDescent="0.25">
      <c r="A20" s="44" t="s">
        <v>70</v>
      </c>
      <c r="B20" s="9">
        <f>+'24-02-012 Ind. Proy'!J163</f>
        <v>0</v>
      </c>
      <c r="C20" s="9">
        <f>+'24-02-012 Ind. Proy'!K163</f>
        <v>0</v>
      </c>
      <c r="D20" s="9">
        <f>+'24-02-012 Ind. Proy'!M163</f>
        <v>0</v>
      </c>
      <c r="E20" s="9">
        <f>+'24-02-012 Ind. Proy'!N163</f>
        <v>0</v>
      </c>
      <c r="F20" s="9">
        <f>+'24-02-012 Ind. Proy'!O163</f>
        <v>0</v>
      </c>
      <c r="G20" s="9">
        <f>+'24-02-012 Ind. Proy'!R163</f>
        <v>0</v>
      </c>
      <c r="H20" s="9">
        <f>+'24-02-012 Ind. Proy'!S163</f>
        <v>0</v>
      </c>
      <c r="I20" s="9">
        <f>+'24-02-012 Ind. Proy'!T163</f>
        <v>0</v>
      </c>
      <c r="J20" s="9">
        <f>+'24-02-012 Ind. Proy'!U163</f>
        <v>0</v>
      </c>
      <c r="K20" s="9">
        <f>+'24-02-012 Ind. Proy'!V163</f>
        <v>0</v>
      </c>
      <c r="L20" s="9">
        <f>+'24-02-012 Ind. Proy'!W163</f>
        <v>0</v>
      </c>
      <c r="M20" s="9">
        <f>+'24-02-012 Ind. Proy'!X163</f>
        <v>0</v>
      </c>
      <c r="N20" s="9">
        <f>+'24-02-012 Ind. Proy'!Y163</f>
        <v>0</v>
      </c>
      <c r="O20" s="9">
        <f>+'24-02-012 Ind. Proy'!Z163</f>
        <v>0</v>
      </c>
      <c r="P20" s="9">
        <f>+'24-02-012 Ind. Proy'!AA163</f>
        <v>0</v>
      </c>
      <c r="Q20" s="9">
        <f>+'24-02-012 Ind. Proy'!AB163</f>
        <v>0</v>
      </c>
      <c r="R20" s="9">
        <f>+'24-02-012 Ind. Proy'!AC163</f>
        <v>0</v>
      </c>
      <c r="S20" s="9">
        <f>+'24-02-012 Ind. Proy'!AD163</f>
        <v>0</v>
      </c>
      <c r="T20" s="9">
        <f>+'24-02-012 Ind. Proy'!AE163</f>
        <v>0</v>
      </c>
      <c r="U20" s="9">
        <f>+'24-02-012 Ind. Proy'!AF163</f>
        <v>0</v>
      </c>
      <c r="V20" s="9">
        <f>+'24-02-012 Ind. Proy'!AG163</f>
        <v>0</v>
      </c>
      <c r="W20" s="9">
        <f>+'24-02-012 Ind. Proy'!AH163</f>
        <v>0</v>
      </c>
      <c r="X20" s="109">
        <f>+'24-02-012 Ind. Proy'!AI163</f>
        <v>0</v>
      </c>
      <c r="Y20" s="109">
        <f>+'24-02-012 Ind. Proy'!AJ163</f>
        <v>0</v>
      </c>
    </row>
    <row r="21" spans="1:25" ht="24.75" customHeight="1" x14ac:dyDescent="0.25">
      <c r="A21" s="44" t="s">
        <v>72</v>
      </c>
      <c r="B21" s="9">
        <f>+'24-02-012 Ind. Proy'!J175</f>
        <v>0</v>
      </c>
      <c r="C21" s="9">
        <f>+'24-02-012 Ind. Proy'!K175</f>
        <v>0</v>
      </c>
      <c r="D21" s="9">
        <f>+'24-02-012 Ind. Proy'!M175</f>
        <v>0</v>
      </c>
      <c r="E21" s="9">
        <f>+'24-02-012 Ind. Proy'!N175</f>
        <v>0</v>
      </c>
      <c r="F21" s="9">
        <f>+'24-02-012 Ind. Proy'!O175</f>
        <v>0</v>
      </c>
      <c r="G21" s="9">
        <f>+'24-02-012 Ind. Proy'!R175</f>
        <v>0</v>
      </c>
      <c r="H21" s="9">
        <f>+'24-02-012 Ind. Proy'!S175</f>
        <v>0</v>
      </c>
      <c r="I21" s="9">
        <f>+'24-02-012 Ind. Proy'!T175</f>
        <v>0</v>
      </c>
      <c r="J21" s="9">
        <f>+'24-02-012 Ind. Proy'!U175</f>
        <v>0</v>
      </c>
      <c r="K21" s="9">
        <f>+'24-02-012 Ind. Proy'!V175</f>
        <v>0</v>
      </c>
      <c r="L21" s="9">
        <f>+'24-02-012 Ind. Proy'!W175</f>
        <v>0</v>
      </c>
      <c r="M21" s="9">
        <f>+'24-02-012 Ind. Proy'!X175</f>
        <v>0</v>
      </c>
      <c r="N21" s="9">
        <f>+'24-02-012 Ind. Proy'!Y175</f>
        <v>0</v>
      </c>
      <c r="O21" s="9">
        <f>+'24-02-012 Ind. Proy'!Z175</f>
        <v>0</v>
      </c>
      <c r="P21" s="9">
        <f>+'24-02-012 Ind. Proy'!AA175</f>
        <v>0</v>
      </c>
      <c r="Q21" s="9">
        <f>+'24-02-012 Ind. Proy'!AB175</f>
        <v>0</v>
      </c>
      <c r="R21" s="9">
        <f>+'24-02-012 Ind. Proy'!AC175</f>
        <v>0</v>
      </c>
      <c r="S21" s="9">
        <f>+'24-02-012 Ind. Proy'!AD175</f>
        <v>0</v>
      </c>
      <c r="T21" s="9">
        <f>+'24-02-012 Ind. Proy'!AE175</f>
        <v>0</v>
      </c>
      <c r="U21" s="9">
        <f>+'24-02-012 Ind. Proy'!AF175</f>
        <v>0</v>
      </c>
      <c r="V21" s="9">
        <f>+'24-02-012 Ind. Proy'!AG175</f>
        <v>0</v>
      </c>
      <c r="W21" s="9">
        <f>+'24-02-012 Ind. Proy'!AH175</f>
        <v>0</v>
      </c>
      <c r="X21" s="109">
        <f>+'24-02-012 Ind. Proy'!AI175</f>
        <v>0</v>
      </c>
      <c r="Y21" s="109">
        <f>+'24-02-012 Ind. Proy'!AJ175</f>
        <v>0</v>
      </c>
    </row>
    <row r="22" spans="1:25" ht="24.75" customHeight="1" x14ac:dyDescent="0.25">
      <c r="A22" s="44" t="s">
        <v>74</v>
      </c>
      <c r="B22" s="9">
        <f>+'24-02-012 Ind. Proy'!J187</f>
        <v>0</v>
      </c>
      <c r="C22" s="9">
        <f>+'24-02-012 Ind. Proy'!K187</f>
        <v>0</v>
      </c>
      <c r="D22" s="9">
        <f>+'24-02-012 Ind. Proy'!M187</f>
        <v>0</v>
      </c>
      <c r="E22" s="9">
        <f>+'24-02-012 Ind. Proy'!N187</f>
        <v>0</v>
      </c>
      <c r="F22" s="9">
        <f>+'24-02-012 Ind. Proy'!O187</f>
        <v>0</v>
      </c>
      <c r="G22" s="9">
        <f>+'24-02-012 Ind. Proy'!R187</f>
        <v>0</v>
      </c>
      <c r="H22" s="9">
        <f>+'24-02-012 Ind. Proy'!S187</f>
        <v>0</v>
      </c>
      <c r="I22" s="9">
        <f>+'24-02-012 Ind. Proy'!T187</f>
        <v>0</v>
      </c>
      <c r="J22" s="9">
        <f>+'24-02-012 Ind. Proy'!U187</f>
        <v>0</v>
      </c>
      <c r="K22" s="9">
        <f>+'24-02-012 Ind. Proy'!V187</f>
        <v>0</v>
      </c>
      <c r="L22" s="9">
        <f>+'24-02-012 Ind. Proy'!W187</f>
        <v>0</v>
      </c>
      <c r="M22" s="9">
        <f>+'24-02-012 Ind. Proy'!X187</f>
        <v>0</v>
      </c>
      <c r="N22" s="9">
        <f>+'24-02-012 Ind. Proy'!Y187</f>
        <v>0</v>
      </c>
      <c r="O22" s="9">
        <f>+'24-02-012 Ind. Proy'!Z187</f>
        <v>0</v>
      </c>
      <c r="P22" s="9">
        <f>+'24-02-012 Ind. Proy'!AA187</f>
        <v>0</v>
      </c>
      <c r="Q22" s="9">
        <f>+'24-02-012 Ind. Proy'!AB187</f>
        <v>0</v>
      </c>
      <c r="R22" s="9">
        <f>+'24-02-012 Ind. Proy'!AC187</f>
        <v>0</v>
      </c>
      <c r="S22" s="9">
        <f>+'24-02-012 Ind. Proy'!AD187</f>
        <v>0</v>
      </c>
      <c r="T22" s="9">
        <f>+'24-02-012 Ind. Proy'!AE187</f>
        <v>0</v>
      </c>
      <c r="U22" s="9">
        <f>+'24-02-012 Ind. Proy'!AF187</f>
        <v>0</v>
      </c>
      <c r="V22" s="9">
        <f>+'24-02-012 Ind. Proy'!AG187</f>
        <v>0</v>
      </c>
      <c r="W22" s="9">
        <f>+'24-02-012 Ind. Proy'!AH187</f>
        <v>0</v>
      </c>
      <c r="X22" s="109">
        <f>+'24-02-012 Ind. Proy'!AI187</f>
        <v>0</v>
      </c>
      <c r="Y22" s="109">
        <f>+'24-02-012 Ind. Proy'!AJ187</f>
        <v>0</v>
      </c>
    </row>
    <row r="23" spans="1:25" ht="24.75" customHeight="1" x14ac:dyDescent="0.25">
      <c r="A23" s="45" t="s">
        <v>76</v>
      </c>
      <c r="B23" s="9">
        <f>+'24-02-012 Ind. Proy'!J190</f>
        <v>4258769000</v>
      </c>
      <c r="C23" s="9">
        <f>+'24-02-012 Ind. Proy'!K190</f>
        <v>4258769000</v>
      </c>
      <c r="D23" s="9">
        <f>+'24-02-012 Ind. Proy'!M190</f>
        <v>0</v>
      </c>
      <c r="E23" s="9">
        <f>+'24-02-012 Ind. Proy'!N190</f>
        <v>0</v>
      </c>
      <c r="F23" s="9">
        <f>+'24-02-012 Ind. Proy'!O190</f>
        <v>0</v>
      </c>
      <c r="G23" s="9">
        <f>+'24-02-012 Ind. Proy'!R190</f>
        <v>0</v>
      </c>
      <c r="H23" s="9">
        <f>+'24-02-012 Ind. Proy'!S190</f>
        <v>0</v>
      </c>
      <c r="I23" s="9">
        <f>+'24-02-012 Ind. Proy'!T190</f>
        <v>0</v>
      </c>
      <c r="J23" s="9">
        <f>+'24-02-012 Ind. Proy'!U190</f>
        <v>0</v>
      </c>
      <c r="K23" s="9">
        <f>+'24-02-012 Ind. Proy'!V190</f>
        <v>0</v>
      </c>
      <c r="L23" s="9">
        <f>+'24-02-012 Ind. Proy'!W190</f>
        <v>2129384500</v>
      </c>
      <c r="M23" s="9">
        <f>+'24-02-012 Ind. Proy'!X190</f>
        <v>0</v>
      </c>
      <c r="N23" s="9">
        <f>+'24-02-012 Ind. Proy'!Y190</f>
        <v>2129384500</v>
      </c>
      <c r="O23" s="9">
        <f>+'24-02-012 Ind. Proy'!Z190</f>
        <v>0</v>
      </c>
      <c r="P23" s="9">
        <f>+'24-02-012 Ind. Proy'!AA190</f>
        <v>0</v>
      </c>
      <c r="Q23" s="9">
        <f>+'24-02-012 Ind. Proy'!AB190</f>
        <v>0</v>
      </c>
      <c r="R23" s="9">
        <f>+'24-02-012 Ind. Proy'!AC190</f>
        <v>0</v>
      </c>
      <c r="S23" s="9">
        <f>+'24-02-012 Ind. Proy'!AD190</f>
        <v>0</v>
      </c>
      <c r="T23" s="9">
        <f>+'24-02-012 Ind. Proy'!AE190</f>
        <v>2129384500</v>
      </c>
      <c r="U23" s="9">
        <f>+'24-02-012 Ind. Proy'!AF190</f>
        <v>0</v>
      </c>
      <c r="V23" s="9">
        <f>+'24-02-012 Ind. Proy'!AG190</f>
        <v>2129384500</v>
      </c>
      <c r="W23" s="9">
        <f>+'24-02-012 Ind. Proy'!AH190</f>
        <v>4258769000</v>
      </c>
      <c r="X23" s="109">
        <f>+'24-02-012 Ind. Proy'!AI190</f>
        <v>1</v>
      </c>
      <c r="Y23" s="109">
        <f>+'24-02-012 Ind. Proy'!AJ190</f>
        <v>1</v>
      </c>
    </row>
    <row r="24" spans="1:25" ht="20.45" customHeight="1" x14ac:dyDescent="0.25">
      <c r="A24" s="537" t="s">
        <v>99</v>
      </c>
      <c r="B24" s="222">
        <f t="shared" ref="B24:W24" si="0">SUM(B8:B23)</f>
        <v>4258769000</v>
      </c>
      <c r="C24" s="222">
        <f t="shared" si="0"/>
        <v>4258769000</v>
      </c>
      <c r="D24" s="222">
        <f t="shared" si="0"/>
        <v>0</v>
      </c>
      <c r="E24" s="222">
        <f>SUM(E8:E23)</f>
        <v>0</v>
      </c>
      <c r="F24" s="222">
        <f t="shared" si="0"/>
        <v>0</v>
      </c>
      <c r="G24" s="222">
        <f t="shared" si="0"/>
        <v>0</v>
      </c>
      <c r="H24" s="222">
        <f t="shared" si="0"/>
        <v>0</v>
      </c>
      <c r="I24" s="222">
        <f t="shared" si="0"/>
        <v>0</v>
      </c>
      <c r="J24" s="222">
        <f t="shared" si="0"/>
        <v>0</v>
      </c>
      <c r="K24" s="222">
        <f t="shared" si="0"/>
        <v>0</v>
      </c>
      <c r="L24" s="222">
        <f t="shared" si="0"/>
        <v>2129384500</v>
      </c>
      <c r="M24" s="222">
        <f t="shared" si="0"/>
        <v>0</v>
      </c>
      <c r="N24" s="222">
        <f t="shared" si="0"/>
        <v>2129384500</v>
      </c>
      <c r="O24" s="222">
        <f t="shared" si="0"/>
        <v>0</v>
      </c>
      <c r="P24" s="222">
        <f t="shared" si="0"/>
        <v>0</v>
      </c>
      <c r="Q24" s="222">
        <f t="shared" si="0"/>
        <v>0</v>
      </c>
      <c r="R24" s="222">
        <f t="shared" si="0"/>
        <v>0</v>
      </c>
      <c r="S24" s="222">
        <f t="shared" si="0"/>
        <v>0</v>
      </c>
      <c r="T24" s="222">
        <f t="shared" si="0"/>
        <v>2129384500</v>
      </c>
      <c r="U24" s="222">
        <f t="shared" si="0"/>
        <v>0</v>
      </c>
      <c r="V24" s="222">
        <f t="shared" si="0"/>
        <v>2129384500</v>
      </c>
      <c r="W24" s="222">
        <f t="shared" si="0"/>
        <v>4258769000</v>
      </c>
      <c r="X24" s="230">
        <f>+'24-02-012 Ind. Proy'!AI191</f>
        <v>1</v>
      </c>
      <c r="Y24" s="230">
        <f>'24-02-012 Ind. Proy'!AJ191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1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</row>
    <row r="34" spans="2:21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</row>
    <row r="35" spans="2:21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</row>
    <row r="36" spans="2:21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</row>
    <row r="37" spans="2:21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</row>
    <row r="38" spans="2:21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</row>
    <row r="39" spans="2:21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</row>
    <row r="40" spans="2:21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</row>
    <row r="41" spans="2:21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AJ208"/>
  <sheetViews>
    <sheetView topLeftCell="J127" zoomScaleNormal="100" workbookViewId="0">
      <selection activeCell="AD197" sqref="AD197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30.57031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2" customWidth="1"/>
    <col min="18" max="20" width="11.7109375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98" t="s">
        <v>0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</row>
    <row r="2" spans="1:36" s="11" customFormat="1" ht="16.5" customHeight="1" x14ac:dyDescent="0.25">
      <c r="A2" s="599" t="s">
        <v>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</row>
    <row r="3" spans="1:36" s="11" customFormat="1" ht="16.5" customHeight="1" x14ac:dyDescent="0.25">
      <c r="A3" s="600" t="str">
        <f>'24-01-025-001 Ind. Proy'!A3:AJ3</f>
        <v>EJECUCIÓN AL 31 DE DICIEMBRE DE 2022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</row>
    <row r="4" spans="1:36" s="11" customFormat="1" ht="16.5" customHeight="1" x14ac:dyDescent="0.25">
      <c r="A4" s="601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1:36" ht="17.25" customHeight="1" x14ac:dyDescent="0.25">
      <c r="A5" s="578" t="s">
        <v>100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578"/>
      <c r="AJ5" s="578"/>
    </row>
    <row r="6" spans="1:36" s="11" customFormat="1" x14ac:dyDescent="0.25">
      <c r="A6" s="609" t="s">
        <v>5</v>
      </c>
      <c r="B6" s="617" t="s">
        <v>6</v>
      </c>
      <c r="C6" s="536" t="s">
        <v>7</v>
      </c>
      <c r="D6" s="617" t="s">
        <v>8</v>
      </c>
      <c r="E6" s="609" t="s">
        <v>9</v>
      </c>
      <c r="F6" s="617" t="s">
        <v>10</v>
      </c>
      <c r="G6" s="609" t="s">
        <v>11</v>
      </c>
      <c r="H6" s="609" t="s">
        <v>12</v>
      </c>
      <c r="I6" s="609"/>
      <c r="J6" s="602" t="s">
        <v>13</v>
      </c>
      <c r="K6" s="602" t="s">
        <v>14</v>
      </c>
      <c r="L6" s="609" t="s">
        <v>15</v>
      </c>
      <c r="M6" s="610" t="s">
        <v>16</v>
      </c>
      <c r="N6" s="611"/>
      <c r="O6" s="612"/>
      <c r="P6" s="609" t="s">
        <v>17</v>
      </c>
      <c r="Q6" s="617" t="s">
        <v>18</v>
      </c>
      <c r="R6" s="604" t="s">
        <v>19</v>
      </c>
      <c r="S6" s="604"/>
      <c r="T6" s="604"/>
      <c r="U6" s="602" t="s">
        <v>20</v>
      </c>
      <c r="V6" s="604" t="s">
        <v>19</v>
      </c>
      <c r="W6" s="604"/>
      <c r="X6" s="604"/>
      <c r="Y6" s="602" t="s">
        <v>21</v>
      </c>
      <c r="Z6" s="604" t="s">
        <v>19</v>
      </c>
      <c r="AA6" s="604"/>
      <c r="AB6" s="604"/>
      <c r="AC6" s="602" t="s">
        <v>22</v>
      </c>
      <c r="AD6" s="604" t="s">
        <v>19</v>
      </c>
      <c r="AE6" s="604"/>
      <c r="AF6" s="604"/>
      <c r="AG6" s="602" t="s">
        <v>23</v>
      </c>
      <c r="AH6" s="602" t="s">
        <v>24</v>
      </c>
      <c r="AI6" s="586" t="s">
        <v>25</v>
      </c>
      <c r="AJ6" s="586"/>
    </row>
    <row r="7" spans="1:36" s="11" customFormat="1" ht="25.5" x14ac:dyDescent="0.25">
      <c r="A7" s="609"/>
      <c r="B7" s="618"/>
      <c r="C7" s="536" t="s">
        <v>26</v>
      </c>
      <c r="D7" s="618"/>
      <c r="E7" s="609"/>
      <c r="F7" s="618"/>
      <c r="G7" s="609"/>
      <c r="H7" s="535" t="s">
        <v>27</v>
      </c>
      <c r="I7" s="535" t="s">
        <v>28</v>
      </c>
      <c r="J7" s="603"/>
      <c r="K7" s="603"/>
      <c r="L7" s="609"/>
      <c r="M7" s="534" t="s">
        <v>29</v>
      </c>
      <c r="N7" s="534" t="s">
        <v>30</v>
      </c>
      <c r="O7" s="534" t="s">
        <v>31</v>
      </c>
      <c r="P7" s="609"/>
      <c r="Q7" s="618"/>
      <c r="R7" s="534" t="s">
        <v>32</v>
      </c>
      <c r="S7" s="534" t="s">
        <v>33</v>
      </c>
      <c r="T7" s="534" t="s">
        <v>34</v>
      </c>
      <c r="U7" s="603"/>
      <c r="V7" s="534" t="s">
        <v>35</v>
      </c>
      <c r="W7" s="534" t="s">
        <v>36</v>
      </c>
      <c r="X7" s="534" t="s">
        <v>37</v>
      </c>
      <c r="Y7" s="603"/>
      <c r="Z7" s="534" t="s">
        <v>38</v>
      </c>
      <c r="AA7" s="534" t="s">
        <v>39</v>
      </c>
      <c r="AB7" s="534" t="s">
        <v>40</v>
      </c>
      <c r="AC7" s="603"/>
      <c r="AD7" s="534" t="s">
        <v>41</v>
      </c>
      <c r="AE7" s="534" t="s">
        <v>42</v>
      </c>
      <c r="AF7" s="534" t="s">
        <v>43</v>
      </c>
      <c r="AG7" s="603"/>
      <c r="AH7" s="603"/>
      <c r="AI7" s="229" t="s">
        <v>44</v>
      </c>
      <c r="AJ7" s="229" t="s">
        <v>45</v>
      </c>
    </row>
    <row r="8" spans="1:36" ht="12.75" customHeight="1" x14ac:dyDescent="0.25">
      <c r="A8" s="619" t="s">
        <v>46</v>
      </c>
      <c r="B8" s="607"/>
      <c r="C8" s="607"/>
      <c r="D8" s="607"/>
      <c r="E8" s="608"/>
      <c r="F8" s="16"/>
      <c r="G8" s="5"/>
      <c r="H8" s="17"/>
      <c r="I8" s="17"/>
      <c r="J8" s="265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08"/>
      <c r="AJ8" s="108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26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09">
        <f>IF(ISERROR(AH9/J9),0,AH9/J9)</f>
        <v>0</v>
      </c>
      <c r="AJ9" s="109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265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09">
        <f t="shared" ref="AI10:AI18" si="6">IF(ISERROR(AH10/J10),0,AH10/J10)</f>
        <v>0</v>
      </c>
      <c r="AJ10" s="109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265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09">
        <f t="shared" si="6"/>
        <v>0</v>
      </c>
      <c r="AJ11" s="109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265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09">
        <f t="shared" si="6"/>
        <v>0</v>
      </c>
      <c r="AJ12" s="109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265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09">
        <f t="shared" si="6"/>
        <v>0</v>
      </c>
      <c r="AJ13" s="109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265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09">
        <f t="shared" si="6"/>
        <v>0</v>
      </c>
      <c r="AJ14" s="109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265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09">
        <f t="shared" si="6"/>
        <v>0</v>
      </c>
      <c r="AJ15" s="109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265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09">
        <f t="shared" si="6"/>
        <v>0</v>
      </c>
      <c r="AJ16" s="109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265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09">
        <f t="shared" si="6"/>
        <v>0</v>
      </c>
      <c r="AJ17" s="109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265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09">
        <f t="shared" si="6"/>
        <v>0</v>
      </c>
      <c r="AJ18" s="109">
        <f t="shared" si="1"/>
        <v>0</v>
      </c>
    </row>
    <row r="19" spans="1:36" s="11" customFormat="1" ht="12.75" customHeight="1" collapsed="1" x14ac:dyDescent="0.25">
      <c r="A19" s="574" t="s">
        <v>47</v>
      </c>
      <c r="B19" s="579"/>
      <c r="C19" s="575"/>
      <c r="D19" s="575"/>
      <c r="E19" s="575"/>
      <c r="F19" s="575"/>
      <c r="G19" s="575"/>
      <c r="H19" s="575"/>
      <c r="I19" s="576"/>
      <c r="J19" s="222">
        <f>SUM(J9:J18)</f>
        <v>0</v>
      </c>
      <c r="K19" s="222">
        <f>SUM(K9:K18)</f>
        <v>0</v>
      </c>
      <c r="L19" s="528"/>
      <c r="M19" s="222">
        <f>SUM(M9:M18)</f>
        <v>0</v>
      </c>
      <c r="N19" s="222">
        <f>SUM(N9:N18)</f>
        <v>0</v>
      </c>
      <c r="O19" s="222">
        <f>SUM(O9:O18)</f>
        <v>0</v>
      </c>
      <c r="P19" s="223"/>
      <c r="Q19" s="538"/>
      <c r="R19" s="222">
        <f t="shared" ref="R19:AH19" si="7">SUM(R9:R18)</f>
        <v>0</v>
      </c>
      <c r="S19" s="222">
        <f t="shared" si="7"/>
        <v>0</v>
      </c>
      <c r="T19" s="222">
        <f t="shared" si="7"/>
        <v>0</v>
      </c>
      <c r="U19" s="222">
        <f>SUM(U9:U18)</f>
        <v>0</v>
      </c>
      <c r="V19" s="222">
        <f t="shared" si="7"/>
        <v>0</v>
      </c>
      <c r="W19" s="222">
        <f t="shared" si="7"/>
        <v>0</v>
      </c>
      <c r="X19" s="222">
        <f t="shared" si="7"/>
        <v>0</v>
      </c>
      <c r="Y19" s="222">
        <f t="shared" si="7"/>
        <v>0</v>
      </c>
      <c r="Z19" s="222">
        <f t="shared" si="7"/>
        <v>0</v>
      </c>
      <c r="AA19" s="222">
        <f t="shared" si="7"/>
        <v>0</v>
      </c>
      <c r="AB19" s="222">
        <f t="shared" si="7"/>
        <v>0</v>
      </c>
      <c r="AC19" s="222">
        <f t="shared" si="7"/>
        <v>0</v>
      </c>
      <c r="AD19" s="222">
        <f t="shared" si="7"/>
        <v>0</v>
      </c>
      <c r="AE19" s="222">
        <f t="shared" si="7"/>
        <v>0</v>
      </c>
      <c r="AF19" s="222">
        <f t="shared" si="7"/>
        <v>0</v>
      </c>
      <c r="AG19" s="222">
        <f t="shared" si="7"/>
        <v>0</v>
      </c>
      <c r="AH19" s="222">
        <f t="shared" si="7"/>
        <v>0</v>
      </c>
      <c r="AI19" s="230">
        <f>IF(ISERROR(AH19/J19),0,AH19/J19)</f>
        <v>0</v>
      </c>
      <c r="AJ19" s="230">
        <f>IF(ISERROR(AH19/$AH$191),0,AH19/$AH$191)</f>
        <v>0</v>
      </c>
    </row>
    <row r="20" spans="1:36" ht="12.75" customHeight="1" x14ac:dyDescent="0.25">
      <c r="A20" s="620" t="s">
        <v>48</v>
      </c>
      <c r="B20" s="621"/>
      <c r="C20" s="621"/>
      <c r="D20" s="621"/>
      <c r="E20" s="622"/>
      <c r="F20" s="16"/>
      <c r="G20" s="5"/>
      <c r="H20" s="17"/>
      <c r="I20" s="17"/>
      <c r="J20" s="64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08"/>
      <c r="AJ20" s="108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4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09">
        <f>IF(ISERROR(AH21/J21),0,AH21/J21)</f>
        <v>0</v>
      </c>
      <c r="AJ21" s="109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4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09">
        <f t="shared" ref="AI22:AI30" si="14">IF(ISERROR(AH22/J22),0,AH22/J22)</f>
        <v>0</v>
      </c>
      <c r="AJ22" s="109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4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09">
        <f t="shared" si="14"/>
        <v>0</v>
      </c>
      <c r="AJ23" s="109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4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09">
        <f t="shared" si="14"/>
        <v>0</v>
      </c>
      <c r="AJ24" s="109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4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09">
        <f t="shared" si="14"/>
        <v>0</v>
      </c>
      <c r="AJ25" s="109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4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09">
        <f t="shared" si="14"/>
        <v>0</v>
      </c>
      <c r="AJ26" s="109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4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09">
        <f t="shared" si="14"/>
        <v>0</v>
      </c>
      <c r="AJ27" s="109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4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09">
        <f t="shared" si="14"/>
        <v>0</v>
      </c>
      <c r="AJ28" s="109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4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09">
        <f t="shared" si="14"/>
        <v>0</v>
      </c>
      <c r="AJ29" s="109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4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09">
        <f t="shared" si="14"/>
        <v>0</v>
      </c>
      <c r="AJ30" s="109">
        <f t="shared" si="9"/>
        <v>0</v>
      </c>
    </row>
    <row r="31" spans="1:36" s="11" customFormat="1" ht="12.75" customHeight="1" collapsed="1" x14ac:dyDescent="0.25">
      <c r="A31" s="574" t="s">
        <v>49</v>
      </c>
      <c r="B31" s="579"/>
      <c r="C31" s="575"/>
      <c r="D31" s="575"/>
      <c r="E31" s="575"/>
      <c r="F31" s="575"/>
      <c r="G31" s="575"/>
      <c r="H31" s="575"/>
      <c r="I31" s="576"/>
      <c r="J31" s="222">
        <f>SUM(J21:J30)</f>
        <v>0</v>
      </c>
      <c r="K31" s="222">
        <f>SUM(K21:K30)</f>
        <v>0</v>
      </c>
      <c r="L31" s="528"/>
      <c r="M31" s="222">
        <f>SUM(M21:M30)</f>
        <v>0</v>
      </c>
      <c r="N31" s="222">
        <f>SUM(N21:N30)</f>
        <v>0</v>
      </c>
      <c r="O31" s="222">
        <f>SUM(O21:O30)</f>
        <v>0</v>
      </c>
      <c r="P31" s="223"/>
      <c r="Q31" s="538"/>
      <c r="R31" s="222">
        <f t="shared" ref="R31:AH31" si="15">SUM(R21:R30)</f>
        <v>0</v>
      </c>
      <c r="S31" s="222">
        <f t="shared" si="15"/>
        <v>0</v>
      </c>
      <c r="T31" s="222">
        <f t="shared" si="15"/>
        <v>0</v>
      </c>
      <c r="U31" s="222">
        <f t="shared" si="15"/>
        <v>0</v>
      </c>
      <c r="V31" s="222">
        <f t="shared" si="15"/>
        <v>0</v>
      </c>
      <c r="W31" s="222">
        <f t="shared" si="15"/>
        <v>0</v>
      </c>
      <c r="X31" s="222">
        <f t="shared" si="15"/>
        <v>0</v>
      </c>
      <c r="Y31" s="222">
        <f t="shared" si="15"/>
        <v>0</v>
      </c>
      <c r="Z31" s="222">
        <f t="shared" si="15"/>
        <v>0</v>
      </c>
      <c r="AA31" s="222">
        <f t="shared" si="15"/>
        <v>0</v>
      </c>
      <c r="AB31" s="222">
        <f t="shared" si="15"/>
        <v>0</v>
      </c>
      <c r="AC31" s="222">
        <f t="shared" si="15"/>
        <v>0</v>
      </c>
      <c r="AD31" s="222">
        <f t="shared" si="15"/>
        <v>0</v>
      </c>
      <c r="AE31" s="222">
        <f t="shared" si="15"/>
        <v>0</v>
      </c>
      <c r="AF31" s="222">
        <f t="shared" si="15"/>
        <v>0</v>
      </c>
      <c r="AG31" s="222">
        <f t="shared" si="15"/>
        <v>0</v>
      </c>
      <c r="AH31" s="222">
        <f t="shared" si="15"/>
        <v>0</v>
      </c>
      <c r="AI31" s="230">
        <f>IF(ISERROR(AH31/J31),0,AH31/J31)</f>
        <v>0</v>
      </c>
      <c r="AJ31" s="230">
        <f>IF(ISERROR(AH31/$AH$191),0,AH31/$AH$191)</f>
        <v>0</v>
      </c>
    </row>
    <row r="32" spans="1:36" ht="12.75" customHeight="1" x14ac:dyDescent="0.25">
      <c r="A32" s="620" t="s">
        <v>50</v>
      </c>
      <c r="B32" s="621"/>
      <c r="C32" s="621"/>
      <c r="D32" s="621"/>
      <c r="E32" s="622"/>
      <c r="F32" s="16"/>
      <c r="G32" s="5"/>
      <c r="H32" s="17"/>
      <c r="I32" s="17"/>
      <c r="J32" s="26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08"/>
      <c r="AJ32" s="108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26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09">
        <f>IF(ISERROR(AH33/J33),0,AH33/J33)</f>
        <v>0</v>
      </c>
      <c r="AJ33" s="109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265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09">
        <f t="shared" ref="AI34:AI42" si="22">IF(ISERROR(AH34/J34),0,AH34/J34)</f>
        <v>0</v>
      </c>
      <c r="AJ34" s="109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265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09">
        <f t="shared" si="22"/>
        <v>0</v>
      </c>
      <c r="AJ35" s="109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265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09">
        <f t="shared" si="22"/>
        <v>0</v>
      </c>
      <c r="AJ36" s="109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265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09">
        <f t="shared" si="22"/>
        <v>0</v>
      </c>
      <c r="AJ37" s="109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265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09">
        <f t="shared" si="22"/>
        <v>0</v>
      </c>
      <c r="AJ38" s="109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265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09">
        <f t="shared" si="22"/>
        <v>0</v>
      </c>
      <c r="AJ39" s="109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265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09">
        <f t="shared" si="22"/>
        <v>0</v>
      </c>
      <c r="AJ40" s="109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265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09">
        <f t="shared" si="22"/>
        <v>0</v>
      </c>
      <c r="AJ41" s="109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265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09">
        <f t="shared" si="22"/>
        <v>0</v>
      </c>
      <c r="AJ42" s="109">
        <f t="shared" si="17"/>
        <v>0</v>
      </c>
    </row>
    <row r="43" spans="1:36" s="11" customFormat="1" ht="12.75" customHeight="1" collapsed="1" x14ac:dyDescent="0.25">
      <c r="A43" s="574" t="s">
        <v>51</v>
      </c>
      <c r="B43" s="579"/>
      <c r="C43" s="575"/>
      <c r="D43" s="575"/>
      <c r="E43" s="575"/>
      <c r="F43" s="575"/>
      <c r="G43" s="575"/>
      <c r="H43" s="575"/>
      <c r="I43" s="576"/>
      <c r="J43" s="222">
        <f>SUM(J33:J42)</f>
        <v>0</v>
      </c>
      <c r="K43" s="222">
        <f>SUM(K33:K42)</f>
        <v>0</v>
      </c>
      <c r="L43" s="528"/>
      <c r="M43" s="222">
        <f>SUM(M33:M42)</f>
        <v>0</v>
      </c>
      <c r="N43" s="222">
        <f>SUM(N33:N42)</f>
        <v>0</v>
      </c>
      <c r="O43" s="222">
        <f>SUM(O33:O42)</f>
        <v>0</v>
      </c>
      <c r="P43" s="223"/>
      <c r="Q43" s="538"/>
      <c r="R43" s="222">
        <f t="shared" ref="R43:AH43" si="23">SUM(R33:R42)</f>
        <v>0</v>
      </c>
      <c r="S43" s="222">
        <f t="shared" si="23"/>
        <v>0</v>
      </c>
      <c r="T43" s="222">
        <f t="shared" si="23"/>
        <v>0</v>
      </c>
      <c r="U43" s="222">
        <f t="shared" si="23"/>
        <v>0</v>
      </c>
      <c r="V43" s="222">
        <f t="shared" si="23"/>
        <v>0</v>
      </c>
      <c r="W43" s="222">
        <f t="shared" si="23"/>
        <v>0</v>
      </c>
      <c r="X43" s="222">
        <f t="shared" si="23"/>
        <v>0</v>
      </c>
      <c r="Y43" s="222">
        <f t="shared" si="23"/>
        <v>0</v>
      </c>
      <c r="Z43" s="222">
        <f t="shared" si="23"/>
        <v>0</v>
      </c>
      <c r="AA43" s="222">
        <f t="shared" si="23"/>
        <v>0</v>
      </c>
      <c r="AB43" s="222">
        <f t="shared" si="23"/>
        <v>0</v>
      </c>
      <c r="AC43" s="222">
        <f t="shared" si="23"/>
        <v>0</v>
      </c>
      <c r="AD43" s="222">
        <f t="shared" si="23"/>
        <v>0</v>
      </c>
      <c r="AE43" s="222">
        <f t="shared" si="23"/>
        <v>0</v>
      </c>
      <c r="AF43" s="222">
        <f t="shared" si="23"/>
        <v>0</v>
      </c>
      <c r="AG43" s="222">
        <f t="shared" si="23"/>
        <v>0</v>
      </c>
      <c r="AH43" s="222">
        <f t="shared" si="23"/>
        <v>0</v>
      </c>
      <c r="AI43" s="230">
        <f>IF(ISERROR(AH43/J43),0,AH43/J43)</f>
        <v>0</v>
      </c>
      <c r="AJ43" s="230">
        <f>IF(ISERROR(AH43/$AH$191),0,AH43/$AH$191)</f>
        <v>0</v>
      </c>
    </row>
    <row r="44" spans="1:36" ht="12.75" customHeight="1" x14ac:dyDescent="0.25">
      <c r="A44" s="620" t="s">
        <v>52</v>
      </c>
      <c r="B44" s="621"/>
      <c r="C44" s="621"/>
      <c r="D44" s="621"/>
      <c r="E44" s="622"/>
      <c r="F44" s="16"/>
      <c r="G44" s="5"/>
      <c r="H44" s="17"/>
      <c r="I44" s="17"/>
      <c r="J44" s="26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08"/>
      <c r="AJ44" s="108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265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09">
        <f>IF(ISERROR(AH45/J45),0,AH45/J45)</f>
        <v>0</v>
      </c>
      <c r="AJ45" s="109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265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09">
        <f t="shared" ref="AI46:AI54" si="30">IF(ISERROR(AH46/J46),0,AH46/J46)</f>
        <v>0</v>
      </c>
      <c r="AJ46" s="109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265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09">
        <f t="shared" si="30"/>
        <v>0</v>
      </c>
      <c r="AJ47" s="109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265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09">
        <f t="shared" si="30"/>
        <v>0</v>
      </c>
      <c r="AJ48" s="109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265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09">
        <f t="shared" si="30"/>
        <v>0</v>
      </c>
      <c r="AJ49" s="109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265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09">
        <f t="shared" si="30"/>
        <v>0</v>
      </c>
      <c r="AJ50" s="109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265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09">
        <f t="shared" si="30"/>
        <v>0</v>
      </c>
      <c r="AJ51" s="109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265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09">
        <f t="shared" si="30"/>
        <v>0</v>
      </c>
      <c r="AJ52" s="109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265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09">
        <f t="shared" si="30"/>
        <v>0</v>
      </c>
      <c r="AJ53" s="109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265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09">
        <f t="shared" si="30"/>
        <v>0</v>
      </c>
      <c r="AJ54" s="109">
        <f t="shared" si="25"/>
        <v>0</v>
      </c>
    </row>
    <row r="55" spans="1:36" s="11" customFormat="1" ht="12.75" customHeight="1" collapsed="1" x14ac:dyDescent="0.25">
      <c r="A55" s="574" t="s">
        <v>53</v>
      </c>
      <c r="B55" s="579"/>
      <c r="C55" s="575"/>
      <c r="D55" s="575"/>
      <c r="E55" s="575"/>
      <c r="F55" s="575"/>
      <c r="G55" s="575"/>
      <c r="H55" s="575"/>
      <c r="I55" s="576"/>
      <c r="J55" s="222">
        <f>SUM(J45:J54)</f>
        <v>0</v>
      </c>
      <c r="K55" s="222">
        <f>SUM(K45:K54)</f>
        <v>0</v>
      </c>
      <c r="L55" s="528"/>
      <c r="M55" s="222">
        <f>SUM(M45:M54)</f>
        <v>0</v>
      </c>
      <c r="N55" s="222">
        <f>SUM(N45:N54)</f>
        <v>0</v>
      </c>
      <c r="O55" s="222">
        <f>SUM(O45:O54)</f>
        <v>0</v>
      </c>
      <c r="P55" s="223"/>
      <c r="Q55" s="538"/>
      <c r="R55" s="222">
        <f t="shared" ref="R55:AH55" si="31">SUM(R45:R54)</f>
        <v>0</v>
      </c>
      <c r="S55" s="222">
        <f t="shared" si="31"/>
        <v>0</v>
      </c>
      <c r="T55" s="222">
        <f t="shared" si="31"/>
        <v>0</v>
      </c>
      <c r="U55" s="222">
        <f t="shared" si="31"/>
        <v>0</v>
      </c>
      <c r="V55" s="222">
        <f t="shared" si="31"/>
        <v>0</v>
      </c>
      <c r="W55" s="222">
        <f t="shared" si="31"/>
        <v>0</v>
      </c>
      <c r="X55" s="222">
        <f t="shared" si="31"/>
        <v>0</v>
      </c>
      <c r="Y55" s="222">
        <f t="shared" si="31"/>
        <v>0</v>
      </c>
      <c r="Z55" s="222">
        <f t="shared" si="31"/>
        <v>0</v>
      </c>
      <c r="AA55" s="222">
        <f t="shared" si="31"/>
        <v>0</v>
      </c>
      <c r="AB55" s="222">
        <f t="shared" si="31"/>
        <v>0</v>
      </c>
      <c r="AC55" s="222">
        <f t="shared" si="31"/>
        <v>0</v>
      </c>
      <c r="AD55" s="222">
        <f t="shared" si="31"/>
        <v>0</v>
      </c>
      <c r="AE55" s="222">
        <f t="shared" si="31"/>
        <v>0</v>
      </c>
      <c r="AF55" s="222">
        <f t="shared" si="31"/>
        <v>0</v>
      </c>
      <c r="AG55" s="222">
        <f t="shared" si="31"/>
        <v>0</v>
      </c>
      <c r="AH55" s="222">
        <f t="shared" si="31"/>
        <v>0</v>
      </c>
      <c r="AI55" s="230">
        <f>IF(ISERROR(AH55/J55),0,AH55/J55)</f>
        <v>0</v>
      </c>
      <c r="AJ55" s="230">
        <f>IF(ISERROR(AH55/$AH$191),0,AH55/$AH$191)</f>
        <v>0</v>
      </c>
    </row>
    <row r="56" spans="1:36" ht="12.75" customHeight="1" x14ac:dyDescent="0.25">
      <c r="A56" s="620" t="s">
        <v>54</v>
      </c>
      <c r="B56" s="621"/>
      <c r="C56" s="621"/>
      <c r="D56" s="621"/>
      <c r="E56" s="622"/>
      <c r="F56" s="16"/>
      <c r="G56" s="5"/>
      <c r="H56" s="17"/>
      <c r="I56" s="17"/>
      <c r="J56" s="265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08"/>
      <c r="AJ56" s="108"/>
    </row>
    <row r="57" spans="1:36" s="11" customFormat="1" hidden="1" outlineLevel="1" x14ac:dyDescent="0.25">
      <c r="A57" s="22">
        <v>1</v>
      </c>
      <c r="B57" s="23"/>
      <c r="C57" s="48"/>
      <c r="D57" s="49"/>
      <c r="E57" s="59"/>
      <c r="F57" s="57"/>
      <c r="G57" s="57"/>
      <c r="H57" s="2"/>
      <c r="I57" s="2"/>
      <c r="J57" s="265"/>
      <c r="K57" s="52"/>
      <c r="L57" s="1"/>
      <c r="M57" s="51"/>
      <c r="N57" s="58"/>
      <c r="O57" s="51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09">
        <f>IF(ISERROR(AH57/J57),0,AH57/J57)</f>
        <v>0</v>
      </c>
      <c r="AJ57" s="109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5"/>
      <c r="D58" s="56"/>
      <c r="E58" s="54"/>
      <c r="F58" s="57"/>
      <c r="G58" s="57"/>
      <c r="H58" s="10"/>
      <c r="I58" s="2"/>
      <c r="J58" s="265"/>
      <c r="K58" s="53"/>
      <c r="L58" s="1"/>
      <c r="M58" s="51"/>
      <c r="N58" s="58"/>
      <c r="O58" s="51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09">
        <f>IF(ISERROR(AH58/J58),0,AH58/J58)</f>
        <v>0</v>
      </c>
      <c r="AJ58" s="109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265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09">
        <f>IF(ISERROR(AH59/J59),0,AH59/J59)</f>
        <v>0</v>
      </c>
      <c r="AJ59" s="109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265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09">
        <f t="shared" ref="AI60:AI66" si="38">IF(ISERROR(AH60/J60),0,AH60/J60)</f>
        <v>0</v>
      </c>
      <c r="AJ60" s="109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265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09">
        <f t="shared" si="38"/>
        <v>0</v>
      </c>
      <c r="AJ61" s="109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265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09">
        <f t="shared" si="38"/>
        <v>0</v>
      </c>
      <c r="AJ62" s="109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265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09">
        <f t="shared" si="38"/>
        <v>0</v>
      </c>
      <c r="AJ63" s="109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265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09">
        <f t="shared" si="38"/>
        <v>0</v>
      </c>
      <c r="AJ64" s="109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265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09">
        <f t="shared" si="38"/>
        <v>0</v>
      </c>
      <c r="AJ65" s="109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265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09">
        <f t="shared" si="38"/>
        <v>0</v>
      </c>
      <c r="AJ66" s="109">
        <f t="shared" si="33"/>
        <v>0</v>
      </c>
    </row>
    <row r="67" spans="1:36" s="11" customFormat="1" ht="12.75" customHeight="1" collapsed="1" x14ac:dyDescent="0.25">
      <c r="A67" s="574" t="s">
        <v>55</v>
      </c>
      <c r="B67" s="579"/>
      <c r="C67" s="575"/>
      <c r="D67" s="575"/>
      <c r="E67" s="575"/>
      <c r="F67" s="575"/>
      <c r="G67" s="575"/>
      <c r="H67" s="575"/>
      <c r="I67" s="576"/>
      <c r="J67" s="222">
        <f>SUM(J57:J66)</f>
        <v>0</v>
      </c>
      <c r="K67" s="222">
        <f>SUM(K57:K66)</f>
        <v>0</v>
      </c>
      <c r="L67" s="528"/>
      <c r="M67" s="222">
        <f>SUM(M57:M66)</f>
        <v>0</v>
      </c>
      <c r="N67" s="222">
        <f>SUM(N57:N66)</f>
        <v>0</v>
      </c>
      <c r="O67" s="222">
        <f>SUM(O57:O66)</f>
        <v>0</v>
      </c>
      <c r="P67" s="223"/>
      <c r="Q67" s="538"/>
      <c r="R67" s="222">
        <f t="shared" ref="R67:AH67" si="39">SUM(R57:R66)</f>
        <v>0</v>
      </c>
      <c r="S67" s="222">
        <f t="shared" si="39"/>
        <v>0</v>
      </c>
      <c r="T67" s="222">
        <f t="shared" si="39"/>
        <v>0</v>
      </c>
      <c r="U67" s="222">
        <f t="shared" si="39"/>
        <v>0</v>
      </c>
      <c r="V67" s="222">
        <f t="shared" si="39"/>
        <v>0</v>
      </c>
      <c r="W67" s="222">
        <f t="shared" si="39"/>
        <v>0</v>
      </c>
      <c r="X67" s="222">
        <f t="shared" si="39"/>
        <v>0</v>
      </c>
      <c r="Y67" s="222">
        <f t="shared" si="39"/>
        <v>0</v>
      </c>
      <c r="Z67" s="222">
        <f t="shared" si="39"/>
        <v>0</v>
      </c>
      <c r="AA67" s="222">
        <f t="shared" si="39"/>
        <v>0</v>
      </c>
      <c r="AB67" s="222">
        <f t="shared" si="39"/>
        <v>0</v>
      </c>
      <c r="AC67" s="222">
        <f t="shared" si="39"/>
        <v>0</v>
      </c>
      <c r="AD67" s="222">
        <f t="shared" si="39"/>
        <v>0</v>
      </c>
      <c r="AE67" s="222">
        <f t="shared" si="39"/>
        <v>0</v>
      </c>
      <c r="AF67" s="222">
        <f t="shared" si="39"/>
        <v>0</v>
      </c>
      <c r="AG67" s="222">
        <f t="shared" si="39"/>
        <v>0</v>
      </c>
      <c r="AH67" s="222">
        <f t="shared" si="39"/>
        <v>0</v>
      </c>
      <c r="AI67" s="230">
        <f>IF(ISERROR(AH67/J67),0,AH67/J67)</f>
        <v>0</v>
      </c>
      <c r="AJ67" s="230">
        <f>IF(ISERROR(AH67/$AH$191),0,AH67/$AH$191)</f>
        <v>0</v>
      </c>
    </row>
    <row r="68" spans="1:36" ht="12.75" customHeight="1" x14ac:dyDescent="0.25">
      <c r="A68" s="620" t="s">
        <v>56</v>
      </c>
      <c r="B68" s="621"/>
      <c r="C68" s="621"/>
      <c r="D68" s="621"/>
      <c r="E68" s="622"/>
      <c r="F68" s="16"/>
      <c r="G68" s="5"/>
      <c r="H68" s="17"/>
      <c r="I68" s="17"/>
      <c r="J68" s="265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08"/>
      <c r="AJ68" s="108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265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09">
        <f>IF(ISERROR(AH69/J69),0,AH69/J69)</f>
        <v>0</v>
      </c>
      <c r="AJ69" s="109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265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09">
        <f t="shared" ref="AI70:AI78" si="46">IF(ISERROR(AH70/J70),0,AH70/J70)</f>
        <v>0</v>
      </c>
      <c r="AJ70" s="109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265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09">
        <f t="shared" si="46"/>
        <v>0</v>
      </c>
      <c r="AJ71" s="109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265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09">
        <f t="shared" si="46"/>
        <v>0</v>
      </c>
      <c r="AJ72" s="109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265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09">
        <f t="shared" si="46"/>
        <v>0</v>
      </c>
      <c r="AJ73" s="109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265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09">
        <f t="shared" si="46"/>
        <v>0</v>
      </c>
      <c r="AJ74" s="109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265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09">
        <f t="shared" si="46"/>
        <v>0</v>
      </c>
      <c r="AJ75" s="109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265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09">
        <f t="shared" si="46"/>
        <v>0</v>
      </c>
      <c r="AJ76" s="109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265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09">
        <f t="shared" si="46"/>
        <v>0</v>
      </c>
      <c r="AJ77" s="109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265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09">
        <f t="shared" si="46"/>
        <v>0</v>
      </c>
      <c r="AJ78" s="109">
        <f t="shared" si="41"/>
        <v>0</v>
      </c>
    </row>
    <row r="79" spans="1:36" s="11" customFormat="1" ht="12.75" customHeight="1" collapsed="1" x14ac:dyDescent="0.25">
      <c r="A79" s="574" t="s">
        <v>57</v>
      </c>
      <c r="B79" s="579"/>
      <c r="C79" s="575"/>
      <c r="D79" s="575"/>
      <c r="E79" s="575"/>
      <c r="F79" s="575"/>
      <c r="G79" s="575"/>
      <c r="H79" s="575"/>
      <c r="I79" s="576"/>
      <c r="J79" s="222">
        <f>SUM(J69:J78)</f>
        <v>0</v>
      </c>
      <c r="K79" s="222">
        <f>SUM(K69:K78)</f>
        <v>0</v>
      </c>
      <c r="L79" s="528"/>
      <c r="M79" s="222">
        <f>SUM(M69:M78)</f>
        <v>0</v>
      </c>
      <c r="N79" s="222">
        <f>SUM(N69:N78)</f>
        <v>0</v>
      </c>
      <c r="O79" s="222">
        <f>SUM(O69:O78)</f>
        <v>0</v>
      </c>
      <c r="P79" s="223"/>
      <c r="Q79" s="538"/>
      <c r="R79" s="222">
        <f t="shared" ref="R79:AH79" si="47">SUM(R69:R78)</f>
        <v>0</v>
      </c>
      <c r="S79" s="222">
        <f t="shared" si="47"/>
        <v>0</v>
      </c>
      <c r="T79" s="222">
        <f t="shared" si="47"/>
        <v>0</v>
      </c>
      <c r="U79" s="222">
        <f t="shared" si="47"/>
        <v>0</v>
      </c>
      <c r="V79" s="222">
        <f t="shared" si="47"/>
        <v>0</v>
      </c>
      <c r="W79" s="222">
        <f t="shared" si="47"/>
        <v>0</v>
      </c>
      <c r="X79" s="222">
        <f t="shared" si="47"/>
        <v>0</v>
      </c>
      <c r="Y79" s="222">
        <f t="shared" si="47"/>
        <v>0</v>
      </c>
      <c r="Z79" s="222">
        <f t="shared" si="47"/>
        <v>0</v>
      </c>
      <c r="AA79" s="222">
        <f t="shared" si="47"/>
        <v>0</v>
      </c>
      <c r="AB79" s="222">
        <f t="shared" si="47"/>
        <v>0</v>
      </c>
      <c r="AC79" s="222">
        <f t="shared" si="47"/>
        <v>0</v>
      </c>
      <c r="AD79" s="222">
        <f t="shared" si="47"/>
        <v>0</v>
      </c>
      <c r="AE79" s="222">
        <f t="shared" si="47"/>
        <v>0</v>
      </c>
      <c r="AF79" s="222">
        <f t="shared" si="47"/>
        <v>0</v>
      </c>
      <c r="AG79" s="222">
        <f t="shared" si="47"/>
        <v>0</v>
      </c>
      <c r="AH79" s="222">
        <f t="shared" si="47"/>
        <v>0</v>
      </c>
      <c r="AI79" s="230">
        <f>IF(ISERROR(AH79/J79),0,AH79/J79)</f>
        <v>0</v>
      </c>
      <c r="AJ79" s="230">
        <f>IF(ISERROR(AH79/$AH$191),0,AH79/$AH$191)</f>
        <v>0</v>
      </c>
    </row>
    <row r="80" spans="1:36" ht="12.75" customHeight="1" x14ac:dyDescent="0.25">
      <c r="A80" s="620" t="s">
        <v>58</v>
      </c>
      <c r="B80" s="621"/>
      <c r="C80" s="621"/>
      <c r="D80" s="621"/>
      <c r="E80" s="622"/>
      <c r="F80" s="16"/>
      <c r="G80" s="5"/>
      <c r="H80" s="17"/>
      <c r="I80" s="17"/>
      <c r="J80" s="265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08"/>
      <c r="AJ80" s="108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265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09">
        <f>IF(ISERROR(AH81/J81),0,AH81/J81)</f>
        <v>0</v>
      </c>
      <c r="AJ81" s="109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265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09">
        <f t="shared" ref="AI82:AI90" si="54">IF(ISERROR(AH82/J82),0,AH82/J82)</f>
        <v>0</v>
      </c>
      <c r="AJ82" s="109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265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09">
        <f t="shared" si="54"/>
        <v>0</v>
      </c>
      <c r="AJ83" s="109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265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09">
        <f t="shared" si="54"/>
        <v>0</v>
      </c>
      <c r="AJ84" s="109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265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09">
        <f t="shared" si="54"/>
        <v>0</v>
      </c>
      <c r="AJ85" s="109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265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09">
        <f t="shared" si="54"/>
        <v>0</v>
      </c>
      <c r="AJ86" s="109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265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09">
        <f t="shared" si="54"/>
        <v>0</v>
      </c>
      <c r="AJ87" s="109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265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09">
        <f t="shared" si="54"/>
        <v>0</v>
      </c>
      <c r="AJ88" s="109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265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09">
        <f t="shared" si="54"/>
        <v>0</v>
      </c>
      <c r="AJ89" s="109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265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09">
        <f t="shared" si="54"/>
        <v>0</v>
      </c>
      <c r="AJ90" s="109">
        <f t="shared" si="49"/>
        <v>0</v>
      </c>
    </row>
    <row r="91" spans="1:36" s="11" customFormat="1" ht="12.75" customHeight="1" collapsed="1" x14ac:dyDescent="0.25">
      <c r="A91" s="574" t="s">
        <v>59</v>
      </c>
      <c r="B91" s="579"/>
      <c r="C91" s="575"/>
      <c r="D91" s="575"/>
      <c r="E91" s="575"/>
      <c r="F91" s="575"/>
      <c r="G91" s="575"/>
      <c r="H91" s="575"/>
      <c r="I91" s="576"/>
      <c r="J91" s="222">
        <f>SUM(J81:J90)</f>
        <v>0</v>
      </c>
      <c r="K91" s="222">
        <f>SUM(K81:K90)</f>
        <v>0</v>
      </c>
      <c r="L91" s="528"/>
      <c r="M91" s="222">
        <f>SUM(M81:M90)</f>
        <v>0</v>
      </c>
      <c r="N91" s="222">
        <f>SUM(N81:N90)</f>
        <v>0</v>
      </c>
      <c r="O91" s="222">
        <f>SUM(O81:O90)</f>
        <v>0</v>
      </c>
      <c r="P91" s="223"/>
      <c r="Q91" s="538"/>
      <c r="R91" s="222">
        <f t="shared" ref="R91:AH91" si="55">SUM(R81:R90)</f>
        <v>0</v>
      </c>
      <c r="S91" s="222">
        <f t="shared" si="55"/>
        <v>0</v>
      </c>
      <c r="T91" s="222">
        <f t="shared" si="55"/>
        <v>0</v>
      </c>
      <c r="U91" s="222">
        <f t="shared" si="55"/>
        <v>0</v>
      </c>
      <c r="V91" s="222">
        <f t="shared" si="55"/>
        <v>0</v>
      </c>
      <c r="W91" s="222">
        <f t="shared" si="55"/>
        <v>0</v>
      </c>
      <c r="X91" s="222">
        <f t="shared" si="55"/>
        <v>0</v>
      </c>
      <c r="Y91" s="222">
        <f t="shared" si="55"/>
        <v>0</v>
      </c>
      <c r="Z91" s="222">
        <f t="shared" si="55"/>
        <v>0</v>
      </c>
      <c r="AA91" s="222">
        <f t="shared" si="55"/>
        <v>0</v>
      </c>
      <c r="AB91" s="222">
        <f t="shared" si="55"/>
        <v>0</v>
      </c>
      <c r="AC91" s="222">
        <f t="shared" si="55"/>
        <v>0</v>
      </c>
      <c r="AD91" s="222">
        <f t="shared" si="55"/>
        <v>0</v>
      </c>
      <c r="AE91" s="222">
        <f t="shared" si="55"/>
        <v>0</v>
      </c>
      <c r="AF91" s="222">
        <f t="shared" si="55"/>
        <v>0</v>
      </c>
      <c r="AG91" s="222">
        <f t="shared" si="55"/>
        <v>0</v>
      </c>
      <c r="AH91" s="222">
        <f t="shared" si="55"/>
        <v>0</v>
      </c>
      <c r="AI91" s="230">
        <f>IF(ISERROR(AH91/J91),0,AH91/J91)</f>
        <v>0</v>
      </c>
      <c r="AJ91" s="230">
        <f>IF(ISERROR(AH91/$AH$191),0,AH91/$AH$191)</f>
        <v>0</v>
      </c>
    </row>
    <row r="92" spans="1:36" ht="12.75" customHeight="1" x14ac:dyDescent="0.25">
      <c r="A92" s="620" t="s">
        <v>60</v>
      </c>
      <c r="B92" s="621"/>
      <c r="C92" s="621"/>
      <c r="D92" s="621"/>
      <c r="E92" s="622"/>
      <c r="F92" s="16"/>
      <c r="G92" s="5"/>
      <c r="H92" s="17"/>
      <c r="I92" s="17"/>
      <c r="J92" s="265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08"/>
      <c r="AJ92" s="108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265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09">
        <f>IF(ISERROR(AH93/J93),0,AH93/J93)</f>
        <v>0</v>
      </c>
      <c r="AJ93" s="109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265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09">
        <f t="shared" ref="AI94:AI102" si="62">IF(ISERROR(AH94/J94),0,AH94/J94)</f>
        <v>0</v>
      </c>
      <c r="AJ94" s="109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265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09">
        <f t="shared" si="62"/>
        <v>0</v>
      </c>
      <c r="AJ95" s="109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265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09">
        <f t="shared" si="62"/>
        <v>0</v>
      </c>
      <c r="AJ96" s="109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265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09">
        <f t="shared" si="62"/>
        <v>0</v>
      </c>
      <c r="AJ97" s="109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265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09">
        <f t="shared" si="62"/>
        <v>0</v>
      </c>
      <c r="AJ98" s="109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265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09">
        <f t="shared" si="62"/>
        <v>0</v>
      </c>
      <c r="AJ99" s="109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265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09">
        <f t="shared" si="62"/>
        <v>0</v>
      </c>
      <c r="AJ100" s="109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265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09">
        <f t="shared" si="62"/>
        <v>0</v>
      </c>
      <c r="AJ101" s="109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265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09">
        <f t="shared" si="62"/>
        <v>0</v>
      </c>
      <c r="AJ102" s="109">
        <f t="shared" si="57"/>
        <v>0</v>
      </c>
    </row>
    <row r="103" spans="1:36" s="11" customFormat="1" ht="12.75" customHeight="1" collapsed="1" x14ac:dyDescent="0.25">
      <c r="A103" s="574" t="s">
        <v>61</v>
      </c>
      <c r="B103" s="579"/>
      <c r="C103" s="575"/>
      <c r="D103" s="575"/>
      <c r="E103" s="575"/>
      <c r="F103" s="575"/>
      <c r="G103" s="575"/>
      <c r="H103" s="575"/>
      <c r="I103" s="576"/>
      <c r="J103" s="222">
        <f>SUM(J93:J102)</f>
        <v>0</v>
      </c>
      <c r="K103" s="222">
        <f>SUM(K93:K102)</f>
        <v>0</v>
      </c>
      <c r="L103" s="528"/>
      <c r="M103" s="222">
        <f>SUM(M93:M102)</f>
        <v>0</v>
      </c>
      <c r="N103" s="222">
        <f>SUM(N93:N102)</f>
        <v>0</v>
      </c>
      <c r="O103" s="222">
        <f>SUM(O93:O102)</f>
        <v>0</v>
      </c>
      <c r="P103" s="223"/>
      <c r="Q103" s="538"/>
      <c r="R103" s="222">
        <f t="shared" ref="R103:AH103" si="63">SUM(R93:R102)</f>
        <v>0</v>
      </c>
      <c r="S103" s="222">
        <f t="shared" si="63"/>
        <v>0</v>
      </c>
      <c r="T103" s="222">
        <f t="shared" si="63"/>
        <v>0</v>
      </c>
      <c r="U103" s="222">
        <f t="shared" si="63"/>
        <v>0</v>
      </c>
      <c r="V103" s="222">
        <f t="shared" si="63"/>
        <v>0</v>
      </c>
      <c r="W103" s="222">
        <f t="shared" si="63"/>
        <v>0</v>
      </c>
      <c r="X103" s="222">
        <f t="shared" si="63"/>
        <v>0</v>
      </c>
      <c r="Y103" s="222">
        <f t="shared" si="63"/>
        <v>0</v>
      </c>
      <c r="Z103" s="222">
        <f t="shared" si="63"/>
        <v>0</v>
      </c>
      <c r="AA103" s="222">
        <f t="shared" si="63"/>
        <v>0</v>
      </c>
      <c r="AB103" s="222">
        <f t="shared" si="63"/>
        <v>0</v>
      </c>
      <c r="AC103" s="222">
        <f t="shared" si="63"/>
        <v>0</v>
      </c>
      <c r="AD103" s="222">
        <f t="shared" si="63"/>
        <v>0</v>
      </c>
      <c r="AE103" s="222">
        <f t="shared" si="63"/>
        <v>0</v>
      </c>
      <c r="AF103" s="222">
        <f t="shared" si="63"/>
        <v>0</v>
      </c>
      <c r="AG103" s="222">
        <f t="shared" si="63"/>
        <v>0</v>
      </c>
      <c r="AH103" s="222">
        <f t="shared" si="63"/>
        <v>0</v>
      </c>
      <c r="AI103" s="230">
        <f>IF(ISERROR(AH103/J103),0,AH103/J103)</f>
        <v>0</v>
      </c>
      <c r="AJ103" s="230">
        <f>IF(ISERROR(AH103/$AH$191),0,AH103/$AH$191)</f>
        <v>0</v>
      </c>
    </row>
    <row r="104" spans="1:36" ht="12.75" customHeight="1" x14ac:dyDescent="0.25">
      <c r="A104" s="620" t="s">
        <v>62</v>
      </c>
      <c r="B104" s="621"/>
      <c r="C104" s="621"/>
      <c r="D104" s="621"/>
      <c r="E104" s="622"/>
      <c r="F104" s="16"/>
      <c r="G104" s="5"/>
      <c r="H104" s="17"/>
      <c r="I104" s="17"/>
      <c r="J104" s="265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08"/>
      <c r="AJ104" s="108"/>
    </row>
    <row r="105" spans="1:36" s="11" customFormat="1" hidden="1" outlineLevel="1" x14ac:dyDescent="0.25">
      <c r="A105" s="22">
        <v>1</v>
      </c>
      <c r="B105" s="23"/>
      <c r="C105" s="48"/>
      <c r="D105" s="49"/>
      <c r="E105" s="59"/>
      <c r="F105" s="57"/>
      <c r="G105" s="57"/>
      <c r="H105" s="6"/>
      <c r="I105" s="6"/>
      <c r="J105" s="265"/>
      <c r="K105" s="52"/>
      <c r="L105" s="1"/>
      <c r="M105" s="51"/>
      <c r="N105" s="58"/>
      <c r="O105" s="51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09">
        <f t="shared" ref="AI105:AI114" si="65">IF(ISERROR(AH105/J105),0,AH105/J105)</f>
        <v>0</v>
      </c>
      <c r="AJ105" s="109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265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09">
        <f t="shared" si="65"/>
        <v>0</v>
      </c>
      <c r="AJ106" s="109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265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09">
        <f t="shared" si="65"/>
        <v>0</v>
      </c>
      <c r="AJ107" s="109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265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09">
        <f t="shared" si="65"/>
        <v>0</v>
      </c>
      <c r="AJ108" s="109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265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09">
        <f t="shared" si="65"/>
        <v>0</v>
      </c>
      <c r="AJ109" s="109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265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09">
        <f t="shared" si="65"/>
        <v>0</v>
      </c>
      <c r="AJ110" s="109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265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09">
        <f t="shared" si="65"/>
        <v>0</v>
      </c>
      <c r="AJ111" s="109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265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09">
        <f t="shared" si="65"/>
        <v>0</v>
      </c>
      <c r="AJ112" s="109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265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09">
        <f t="shared" si="65"/>
        <v>0</v>
      </c>
      <c r="AJ113" s="109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265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09">
        <f t="shared" si="65"/>
        <v>0</v>
      </c>
      <c r="AJ114" s="109">
        <f t="shared" si="66"/>
        <v>0</v>
      </c>
    </row>
    <row r="115" spans="1:36" s="11" customFormat="1" ht="12.75" customHeight="1" collapsed="1" x14ac:dyDescent="0.25">
      <c r="A115" s="574" t="s">
        <v>63</v>
      </c>
      <c r="B115" s="579"/>
      <c r="C115" s="575"/>
      <c r="D115" s="575"/>
      <c r="E115" s="575"/>
      <c r="F115" s="575"/>
      <c r="G115" s="575"/>
      <c r="H115" s="575"/>
      <c r="I115" s="576"/>
      <c r="J115" s="222">
        <f>SUM(J105:J114)</f>
        <v>0</v>
      </c>
      <c r="K115" s="222">
        <f>SUM(K105:K114)</f>
        <v>0</v>
      </c>
      <c r="L115" s="528"/>
      <c r="M115" s="222">
        <f>SUM(M105:M114)</f>
        <v>0</v>
      </c>
      <c r="N115" s="222">
        <f>SUM(N105:N114)</f>
        <v>0</v>
      </c>
      <c r="O115" s="222">
        <f>SUM(O105:O114)</f>
        <v>0</v>
      </c>
      <c r="P115" s="223"/>
      <c r="Q115" s="538"/>
      <c r="R115" s="222">
        <f t="shared" ref="R115:AH115" si="71">SUM(R105:R114)</f>
        <v>0</v>
      </c>
      <c r="S115" s="222">
        <f t="shared" si="71"/>
        <v>0</v>
      </c>
      <c r="T115" s="222">
        <f t="shared" si="71"/>
        <v>0</v>
      </c>
      <c r="U115" s="222">
        <f t="shared" si="71"/>
        <v>0</v>
      </c>
      <c r="V115" s="222">
        <f t="shared" si="71"/>
        <v>0</v>
      </c>
      <c r="W115" s="222">
        <f t="shared" si="71"/>
        <v>0</v>
      </c>
      <c r="X115" s="222">
        <f t="shared" si="71"/>
        <v>0</v>
      </c>
      <c r="Y115" s="222">
        <f t="shared" si="71"/>
        <v>0</v>
      </c>
      <c r="Z115" s="222">
        <f t="shared" si="71"/>
        <v>0</v>
      </c>
      <c r="AA115" s="222">
        <f t="shared" si="71"/>
        <v>0</v>
      </c>
      <c r="AB115" s="222">
        <f t="shared" si="71"/>
        <v>0</v>
      </c>
      <c r="AC115" s="222">
        <f t="shared" si="71"/>
        <v>0</v>
      </c>
      <c r="AD115" s="222">
        <f t="shared" si="71"/>
        <v>0</v>
      </c>
      <c r="AE115" s="222">
        <f t="shared" si="71"/>
        <v>0</v>
      </c>
      <c r="AF115" s="222">
        <f t="shared" si="71"/>
        <v>0</v>
      </c>
      <c r="AG115" s="222">
        <f t="shared" si="71"/>
        <v>0</v>
      </c>
      <c r="AH115" s="222">
        <f t="shared" si="71"/>
        <v>0</v>
      </c>
      <c r="AI115" s="230">
        <f>IF(ISERROR(AH115/J115),0,AH115/J115)</f>
        <v>0</v>
      </c>
      <c r="AJ115" s="230">
        <f>IF(ISERROR(AH115/$AH$191),0,AH115/$AH$191)</f>
        <v>0</v>
      </c>
    </row>
    <row r="116" spans="1:36" ht="12.75" customHeight="1" x14ac:dyDescent="0.25">
      <c r="A116" s="620" t="s">
        <v>64</v>
      </c>
      <c r="B116" s="621"/>
      <c r="C116" s="621"/>
      <c r="D116" s="621"/>
      <c r="E116" s="622"/>
      <c r="F116" s="16"/>
      <c r="G116" s="5"/>
      <c r="H116" s="17"/>
      <c r="I116" s="17"/>
      <c r="J116" s="265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08"/>
      <c r="AJ116" s="108"/>
    </row>
    <row r="117" spans="1:36" s="11" customFormat="1" hidden="1" outlineLevel="1" x14ac:dyDescent="0.25">
      <c r="A117" s="22">
        <v>1</v>
      </c>
      <c r="B117" s="23"/>
      <c r="C117" s="48"/>
      <c r="D117" s="49"/>
      <c r="E117" s="60"/>
      <c r="F117" s="57"/>
      <c r="G117" s="57"/>
      <c r="H117" s="6"/>
      <c r="I117" s="6"/>
      <c r="J117" s="265"/>
      <c r="K117" s="46"/>
      <c r="L117" s="50"/>
      <c r="M117" s="51"/>
      <c r="N117" s="58"/>
      <c r="O117" s="51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09">
        <f t="shared" ref="AI117:AI126" si="73">IF(ISERROR(AH117/J117),0,AH117/J117)</f>
        <v>0</v>
      </c>
      <c r="AJ117" s="109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265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09">
        <f t="shared" si="73"/>
        <v>0</v>
      </c>
      <c r="AJ118" s="109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265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09">
        <f t="shared" si="73"/>
        <v>0</v>
      </c>
      <c r="AJ119" s="109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265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09">
        <f t="shared" si="73"/>
        <v>0</v>
      </c>
      <c r="AJ120" s="109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265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09">
        <f t="shared" si="73"/>
        <v>0</v>
      </c>
      <c r="AJ121" s="109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265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09">
        <f t="shared" si="73"/>
        <v>0</v>
      </c>
      <c r="AJ122" s="109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265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09">
        <f t="shared" si="73"/>
        <v>0</v>
      </c>
      <c r="AJ123" s="109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265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09">
        <f t="shared" si="73"/>
        <v>0</v>
      </c>
      <c r="AJ124" s="109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265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09">
        <f t="shared" si="73"/>
        <v>0</v>
      </c>
      <c r="AJ125" s="109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265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09">
        <f t="shared" si="73"/>
        <v>0</v>
      </c>
      <c r="AJ126" s="109">
        <f t="shared" si="74"/>
        <v>0</v>
      </c>
    </row>
    <row r="127" spans="1:36" s="11" customFormat="1" ht="12.75" customHeight="1" collapsed="1" x14ac:dyDescent="0.25">
      <c r="A127" s="574" t="s">
        <v>65</v>
      </c>
      <c r="B127" s="579"/>
      <c r="C127" s="575"/>
      <c r="D127" s="575"/>
      <c r="E127" s="575"/>
      <c r="F127" s="575"/>
      <c r="G127" s="575"/>
      <c r="H127" s="575"/>
      <c r="I127" s="576"/>
      <c r="J127" s="222">
        <f>SUM(J117:J126)</f>
        <v>0</v>
      </c>
      <c r="K127" s="222">
        <f>SUM(K117:K126)</f>
        <v>0</v>
      </c>
      <c r="L127" s="528"/>
      <c r="M127" s="222">
        <f>SUM(M117:M126)</f>
        <v>0</v>
      </c>
      <c r="N127" s="222">
        <f>SUM(N117:N126)</f>
        <v>0</v>
      </c>
      <c r="O127" s="222">
        <f>SUM(O117:O126)</f>
        <v>0</v>
      </c>
      <c r="P127" s="223"/>
      <c r="Q127" s="538"/>
      <c r="R127" s="222">
        <f t="shared" ref="R127:AH127" si="79">SUM(R117:R126)</f>
        <v>0</v>
      </c>
      <c r="S127" s="222">
        <f t="shared" si="79"/>
        <v>0</v>
      </c>
      <c r="T127" s="222">
        <f t="shared" si="79"/>
        <v>0</v>
      </c>
      <c r="U127" s="222">
        <f t="shared" si="79"/>
        <v>0</v>
      </c>
      <c r="V127" s="222">
        <f t="shared" si="79"/>
        <v>0</v>
      </c>
      <c r="W127" s="222">
        <f t="shared" si="79"/>
        <v>0</v>
      </c>
      <c r="X127" s="222">
        <f t="shared" si="79"/>
        <v>0</v>
      </c>
      <c r="Y127" s="222">
        <f t="shared" si="79"/>
        <v>0</v>
      </c>
      <c r="Z127" s="222">
        <f t="shared" si="79"/>
        <v>0</v>
      </c>
      <c r="AA127" s="222">
        <f t="shared" si="79"/>
        <v>0</v>
      </c>
      <c r="AB127" s="222">
        <f t="shared" si="79"/>
        <v>0</v>
      </c>
      <c r="AC127" s="222">
        <f t="shared" si="79"/>
        <v>0</v>
      </c>
      <c r="AD127" s="222">
        <f t="shared" si="79"/>
        <v>0</v>
      </c>
      <c r="AE127" s="222">
        <f t="shared" si="79"/>
        <v>0</v>
      </c>
      <c r="AF127" s="222">
        <f t="shared" si="79"/>
        <v>0</v>
      </c>
      <c r="AG127" s="222">
        <f t="shared" si="79"/>
        <v>0</v>
      </c>
      <c r="AH127" s="222">
        <f t="shared" si="79"/>
        <v>0</v>
      </c>
      <c r="AI127" s="230">
        <f>IF(ISERROR(AH127/J127),0,AH127/J127)</f>
        <v>0</v>
      </c>
      <c r="AJ127" s="230">
        <f>IF(ISERROR(AH127/$AH$191),0,AH127/$AH$191)</f>
        <v>0</v>
      </c>
    </row>
    <row r="128" spans="1:36" ht="12.75" customHeight="1" x14ac:dyDescent="0.25">
      <c r="A128" s="620" t="s">
        <v>66</v>
      </c>
      <c r="B128" s="621"/>
      <c r="C128" s="621"/>
      <c r="D128" s="621"/>
      <c r="E128" s="622"/>
      <c r="F128" s="16"/>
      <c r="G128" s="5"/>
      <c r="H128" s="17"/>
      <c r="I128" s="17"/>
      <c r="J128" s="265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08"/>
      <c r="AJ128" s="108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265"/>
      <c r="K129" s="7"/>
      <c r="L129" s="8"/>
      <c r="M129" s="547"/>
      <c r="N129" s="547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09">
        <f>IF(ISERROR(AH129/J129),0,AH129/J129)</f>
        <v>0</v>
      </c>
      <c r="AJ129" s="109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265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09">
        <f t="shared" ref="AI130:AI138" si="86">IF(ISERROR(AH130/J130),0,AH130/J130)</f>
        <v>0</v>
      </c>
      <c r="AJ130" s="109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265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09">
        <f t="shared" si="86"/>
        <v>0</v>
      </c>
      <c r="AJ131" s="109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265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09">
        <f t="shared" si="86"/>
        <v>0</v>
      </c>
      <c r="AJ132" s="109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265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09">
        <f t="shared" si="86"/>
        <v>0</v>
      </c>
      <c r="AJ133" s="109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265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09">
        <f t="shared" si="86"/>
        <v>0</v>
      </c>
      <c r="AJ134" s="109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265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09">
        <f t="shared" si="86"/>
        <v>0</v>
      </c>
      <c r="AJ135" s="109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265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09">
        <f t="shared" si="86"/>
        <v>0</v>
      </c>
      <c r="AJ136" s="109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265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09">
        <f t="shared" si="86"/>
        <v>0</v>
      </c>
      <c r="AJ137" s="109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265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09">
        <f t="shared" si="86"/>
        <v>0</v>
      </c>
      <c r="AJ138" s="109">
        <f t="shared" si="81"/>
        <v>0</v>
      </c>
    </row>
    <row r="139" spans="1:36" s="11" customFormat="1" ht="12.75" customHeight="1" collapsed="1" x14ac:dyDescent="0.25">
      <c r="A139" s="577" t="s">
        <v>67</v>
      </c>
      <c r="B139" s="577"/>
      <c r="C139" s="577"/>
      <c r="D139" s="577"/>
      <c r="E139" s="577"/>
      <c r="F139" s="577"/>
      <c r="G139" s="577"/>
      <c r="H139" s="577"/>
      <c r="I139" s="577"/>
      <c r="J139" s="222">
        <v>0</v>
      </c>
      <c r="K139" s="222">
        <v>0</v>
      </c>
      <c r="L139" s="528"/>
      <c r="M139" s="222">
        <f>SUM(M129:M138)</f>
        <v>0</v>
      </c>
      <c r="N139" s="222">
        <f>SUM(N129:N138)</f>
        <v>0</v>
      </c>
      <c r="O139" s="222">
        <f>SUM(O129:O138)</f>
        <v>0</v>
      </c>
      <c r="P139" s="223"/>
      <c r="Q139" s="538"/>
      <c r="R139" s="222">
        <f t="shared" ref="R139:AH139" si="87">SUM(R129:R138)</f>
        <v>0</v>
      </c>
      <c r="S139" s="222">
        <f t="shared" si="87"/>
        <v>0</v>
      </c>
      <c r="T139" s="222">
        <f t="shared" si="87"/>
        <v>0</v>
      </c>
      <c r="U139" s="222">
        <f t="shared" si="87"/>
        <v>0</v>
      </c>
      <c r="V139" s="222">
        <f t="shared" si="87"/>
        <v>0</v>
      </c>
      <c r="W139" s="222">
        <f t="shared" si="87"/>
        <v>0</v>
      </c>
      <c r="X139" s="222">
        <f t="shared" si="87"/>
        <v>0</v>
      </c>
      <c r="Y139" s="222">
        <f t="shared" si="87"/>
        <v>0</v>
      </c>
      <c r="Z139" s="222">
        <f t="shared" si="87"/>
        <v>0</v>
      </c>
      <c r="AA139" s="222">
        <f t="shared" si="87"/>
        <v>0</v>
      </c>
      <c r="AB139" s="222">
        <f t="shared" si="87"/>
        <v>0</v>
      </c>
      <c r="AC139" s="222">
        <f t="shared" si="87"/>
        <v>0</v>
      </c>
      <c r="AD139" s="222">
        <f t="shared" si="87"/>
        <v>0</v>
      </c>
      <c r="AE139" s="222">
        <f t="shared" si="87"/>
        <v>0</v>
      </c>
      <c r="AF139" s="222">
        <f t="shared" si="87"/>
        <v>0</v>
      </c>
      <c r="AG139" s="222">
        <f t="shared" si="87"/>
        <v>0</v>
      </c>
      <c r="AH139" s="222">
        <f t="shared" si="87"/>
        <v>0</v>
      </c>
      <c r="AI139" s="230">
        <f>IF(ISERROR(AH139/J139),0,AH139/J139)</f>
        <v>0</v>
      </c>
      <c r="AJ139" s="230">
        <f>IF(ISERROR(AH139/$AH$191),0,AH139/$AH$191)</f>
        <v>0</v>
      </c>
    </row>
    <row r="140" spans="1:36" ht="12.75" customHeight="1" x14ac:dyDescent="0.25">
      <c r="A140" s="623" t="s">
        <v>68</v>
      </c>
      <c r="B140" s="624"/>
      <c r="C140" s="624"/>
      <c r="D140" s="624"/>
      <c r="E140" s="625"/>
      <c r="F140" s="39"/>
      <c r="G140" s="315"/>
      <c r="H140" s="40"/>
      <c r="I140" s="40"/>
      <c r="J140" s="265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08"/>
      <c r="AJ140" s="108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265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09">
        <f>IF(ISERROR(AH141/J141),0,AH141/J141)</f>
        <v>0</v>
      </c>
      <c r="AJ141" s="109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265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09">
        <f t="shared" ref="AI142:AI150" si="94">IF(ISERROR(AH142/J142),0,AH142/J142)</f>
        <v>0</v>
      </c>
      <c r="AJ142" s="109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265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09">
        <f t="shared" si="94"/>
        <v>0</v>
      </c>
      <c r="AJ143" s="109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265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09">
        <f t="shared" si="94"/>
        <v>0</v>
      </c>
      <c r="AJ144" s="109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265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09">
        <f t="shared" si="94"/>
        <v>0</v>
      </c>
      <c r="AJ145" s="109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265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09">
        <f t="shared" si="94"/>
        <v>0</v>
      </c>
      <c r="AJ146" s="109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265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09">
        <f t="shared" si="94"/>
        <v>0</v>
      </c>
      <c r="AJ147" s="109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265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09">
        <f t="shared" si="94"/>
        <v>0</v>
      </c>
      <c r="AJ148" s="109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265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09">
        <f t="shared" si="94"/>
        <v>0</v>
      </c>
      <c r="AJ149" s="109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265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09">
        <f t="shared" si="94"/>
        <v>0</v>
      </c>
      <c r="AJ150" s="109">
        <f t="shared" si="89"/>
        <v>0</v>
      </c>
    </row>
    <row r="151" spans="1:36" s="11" customFormat="1" ht="12.75" customHeight="1" collapsed="1" x14ac:dyDescent="0.25">
      <c r="A151" s="574" t="s">
        <v>69</v>
      </c>
      <c r="B151" s="575"/>
      <c r="C151" s="575"/>
      <c r="D151" s="575"/>
      <c r="E151" s="575"/>
      <c r="F151" s="575"/>
      <c r="G151" s="575"/>
      <c r="H151" s="575"/>
      <c r="I151" s="576"/>
      <c r="J151" s="222">
        <f>SUM(J141:J150)</f>
        <v>0</v>
      </c>
      <c r="K151" s="222">
        <f>SUM(K141:K150)</f>
        <v>0</v>
      </c>
      <c r="L151" s="528"/>
      <c r="M151" s="222">
        <f>SUM(M141:M150)</f>
        <v>0</v>
      </c>
      <c r="N151" s="222">
        <f>SUM(N141:N150)</f>
        <v>0</v>
      </c>
      <c r="O151" s="222">
        <f>SUM(O141:O150)</f>
        <v>0</v>
      </c>
      <c r="P151" s="223"/>
      <c r="Q151" s="538"/>
      <c r="R151" s="222">
        <f t="shared" ref="R151:AH151" si="95">SUM(R141:R150)</f>
        <v>0</v>
      </c>
      <c r="S151" s="222">
        <f t="shared" si="95"/>
        <v>0</v>
      </c>
      <c r="T151" s="222">
        <f t="shared" si="95"/>
        <v>0</v>
      </c>
      <c r="U151" s="222">
        <f t="shared" si="95"/>
        <v>0</v>
      </c>
      <c r="V151" s="222">
        <f t="shared" si="95"/>
        <v>0</v>
      </c>
      <c r="W151" s="222">
        <f t="shared" si="95"/>
        <v>0</v>
      </c>
      <c r="X151" s="222">
        <f t="shared" si="95"/>
        <v>0</v>
      </c>
      <c r="Y151" s="222">
        <f t="shared" si="95"/>
        <v>0</v>
      </c>
      <c r="Z151" s="222">
        <f t="shared" si="95"/>
        <v>0</v>
      </c>
      <c r="AA151" s="222">
        <f t="shared" si="95"/>
        <v>0</v>
      </c>
      <c r="AB151" s="222">
        <f t="shared" si="95"/>
        <v>0</v>
      </c>
      <c r="AC151" s="222">
        <f t="shared" si="95"/>
        <v>0</v>
      </c>
      <c r="AD151" s="222">
        <f t="shared" si="95"/>
        <v>0</v>
      </c>
      <c r="AE151" s="222">
        <f t="shared" si="95"/>
        <v>0</v>
      </c>
      <c r="AF151" s="222">
        <f t="shared" si="95"/>
        <v>0</v>
      </c>
      <c r="AG151" s="222">
        <f t="shared" si="95"/>
        <v>0</v>
      </c>
      <c r="AH151" s="222">
        <f t="shared" si="95"/>
        <v>0</v>
      </c>
      <c r="AI151" s="230">
        <f>IF(ISERROR(AH151/J151),0,AH151/J151)</f>
        <v>0</v>
      </c>
      <c r="AJ151" s="230">
        <f>IF(ISERROR(AH151/$AH$191),0,AH151/$AH$191)</f>
        <v>0</v>
      </c>
    </row>
    <row r="152" spans="1:36" ht="12.75" customHeight="1" x14ac:dyDescent="0.25">
      <c r="A152" s="620" t="s">
        <v>70</v>
      </c>
      <c r="B152" s="621"/>
      <c r="C152" s="621"/>
      <c r="D152" s="621"/>
      <c r="E152" s="622"/>
      <c r="F152" s="16"/>
      <c r="G152" s="5"/>
      <c r="H152" s="17"/>
      <c r="I152" s="17"/>
      <c r="J152" s="265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08"/>
      <c r="AJ152" s="108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265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09">
        <f>IF(ISERROR(AH153/J153),0,AH153/J153)</f>
        <v>0</v>
      </c>
      <c r="AJ153" s="109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265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09">
        <f t="shared" ref="AI154:AI162" si="102">IF(ISERROR(AH154/J154),0,AH154/J154)</f>
        <v>0</v>
      </c>
      <c r="AJ154" s="109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265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09">
        <f t="shared" si="102"/>
        <v>0</v>
      </c>
      <c r="AJ155" s="109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265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09">
        <f t="shared" si="102"/>
        <v>0</v>
      </c>
      <c r="AJ156" s="109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265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09">
        <f t="shared" si="102"/>
        <v>0</v>
      </c>
      <c r="AJ157" s="109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265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09">
        <f t="shared" si="102"/>
        <v>0</v>
      </c>
      <c r="AJ158" s="109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265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09">
        <f t="shared" si="102"/>
        <v>0</v>
      </c>
      <c r="AJ159" s="109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265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09">
        <f t="shared" si="102"/>
        <v>0</v>
      </c>
      <c r="AJ160" s="109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265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09">
        <f t="shared" si="102"/>
        <v>0</v>
      </c>
      <c r="AJ161" s="109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265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09">
        <f t="shared" si="102"/>
        <v>0</v>
      </c>
      <c r="AJ162" s="109">
        <f t="shared" si="97"/>
        <v>0</v>
      </c>
    </row>
    <row r="163" spans="1:36" s="11" customFormat="1" ht="12.75" customHeight="1" collapsed="1" x14ac:dyDescent="0.25">
      <c r="A163" s="574" t="s">
        <v>71</v>
      </c>
      <c r="B163" s="575"/>
      <c r="C163" s="575"/>
      <c r="D163" s="575"/>
      <c r="E163" s="575"/>
      <c r="F163" s="575"/>
      <c r="G163" s="575"/>
      <c r="H163" s="575"/>
      <c r="I163" s="576"/>
      <c r="J163" s="222">
        <f>SUM(J153:J162)</f>
        <v>0</v>
      </c>
      <c r="K163" s="222">
        <f>SUM(K153:K162)</f>
        <v>0</v>
      </c>
      <c r="L163" s="528"/>
      <c r="M163" s="222">
        <f>SUM(M153:M162)</f>
        <v>0</v>
      </c>
      <c r="N163" s="222">
        <f>SUM(N153:N162)</f>
        <v>0</v>
      </c>
      <c r="O163" s="222">
        <f>SUM(O153:O162)</f>
        <v>0</v>
      </c>
      <c r="P163" s="223"/>
      <c r="Q163" s="538"/>
      <c r="R163" s="222">
        <f t="shared" ref="R163:AH163" si="103">SUM(R153:R162)</f>
        <v>0</v>
      </c>
      <c r="S163" s="222">
        <f t="shared" si="103"/>
        <v>0</v>
      </c>
      <c r="T163" s="222">
        <f t="shared" si="103"/>
        <v>0</v>
      </c>
      <c r="U163" s="222">
        <f t="shared" si="103"/>
        <v>0</v>
      </c>
      <c r="V163" s="222">
        <f t="shared" si="103"/>
        <v>0</v>
      </c>
      <c r="W163" s="222">
        <f t="shared" si="103"/>
        <v>0</v>
      </c>
      <c r="X163" s="222">
        <f t="shared" si="103"/>
        <v>0</v>
      </c>
      <c r="Y163" s="222">
        <f t="shared" si="103"/>
        <v>0</v>
      </c>
      <c r="Z163" s="222">
        <f t="shared" si="103"/>
        <v>0</v>
      </c>
      <c r="AA163" s="222">
        <f t="shared" si="103"/>
        <v>0</v>
      </c>
      <c r="AB163" s="222">
        <f t="shared" si="103"/>
        <v>0</v>
      </c>
      <c r="AC163" s="222">
        <f t="shared" si="103"/>
        <v>0</v>
      </c>
      <c r="AD163" s="222">
        <f t="shared" si="103"/>
        <v>0</v>
      </c>
      <c r="AE163" s="222">
        <f t="shared" si="103"/>
        <v>0</v>
      </c>
      <c r="AF163" s="222">
        <f t="shared" si="103"/>
        <v>0</v>
      </c>
      <c r="AG163" s="222">
        <f t="shared" si="103"/>
        <v>0</v>
      </c>
      <c r="AH163" s="222">
        <f t="shared" si="103"/>
        <v>0</v>
      </c>
      <c r="AI163" s="230">
        <f>IF(ISERROR(AH163/J163),0,AH163/J163)</f>
        <v>0</v>
      </c>
      <c r="AJ163" s="230">
        <f>IF(ISERROR(AH163/$AH$191),0,AH163/$AH$191)</f>
        <v>0</v>
      </c>
    </row>
    <row r="164" spans="1:36" ht="12.75" customHeight="1" x14ac:dyDescent="0.25">
      <c r="A164" s="620" t="s">
        <v>72</v>
      </c>
      <c r="B164" s="621"/>
      <c r="C164" s="621"/>
      <c r="D164" s="621"/>
      <c r="E164" s="622"/>
      <c r="F164" s="16"/>
      <c r="G164" s="5"/>
      <c r="H164" s="17"/>
      <c r="I164" s="17"/>
      <c r="J164" s="265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08"/>
      <c r="AJ164" s="108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265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09">
        <f>IF(ISERROR(AH165/J165),0,AH165/J165)</f>
        <v>0</v>
      </c>
      <c r="AJ165" s="109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265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09">
        <f t="shared" ref="AI166:AI174" si="110">IF(ISERROR(AH166/J166),0,AH166/J166)</f>
        <v>0</v>
      </c>
      <c r="AJ166" s="109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265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09">
        <f t="shared" si="110"/>
        <v>0</v>
      </c>
      <c r="AJ167" s="109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265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09">
        <f t="shared" si="110"/>
        <v>0</v>
      </c>
      <c r="AJ168" s="109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265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09">
        <f t="shared" si="110"/>
        <v>0</v>
      </c>
      <c r="AJ169" s="109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265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09">
        <f t="shared" si="110"/>
        <v>0</v>
      </c>
      <c r="AJ170" s="109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265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09">
        <f t="shared" si="110"/>
        <v>0</v>
      </c>
      <c r="AJ171" s="109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265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09">
        <f t="shared" si="110"/>
        <v>0</v>
      </c>
      <c r="AJ172" s="109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265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09">
        <f t="shared" si="110"/>
        <v>0</v>
      </c>
      <c r="AJ173" s="109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265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09">
        <f t="shared" si="110"/>
        <v>0</v>
      </c>
      <c r="AJ174" s="109">
        <f t="shared" si="105"/>
        <v>0</v>
      </c>
    </row>
    <row r="175" spans="1:36" s="11" customFormat="1" ht="12.75" customHeight="1" collapsed="1" x14ac:dyDescent="0.25">
      <c r="A175" s="574" t="s">
        <v>73</v>
      </c>
      <c r="B175" s="575"/>
      <c r="C175" s="575"/>
      <c r="D175" s="575"/>
      <c r="E175" s="575"/>
      <c r="F175" s="575"/>
      <c r="G175" s="575"/>
      <c r="H175" s="575"/>
      <c r="I175" s="576"/>
      <c r="J175" s="222">
        <f>SUM(J165:J174)</f>
        <v>0</v>
      </c>
      <c r="K175" s="222">
        <f>SUM(K165:K174)</f>
        <v>0</v>
      </c>
      <c r="L175" s="528"/>
      <c r="M175" s="222">
        <f>SUM(M165:M174)</f>
        <v>0</v>
      </c>
      <c r="N175" s="222">
        <f>SUM(N165:N174)</f>
        <v>0</v>
      </c>
      <c r="O175" s="222">
        <f>SUM(O165:O174)</f>
        <v>0</v>
      </c>
      <c r="P175" s="223"/>
      <c r="Q175" s="538"/>
      <c r="R175" s="222">
        <f t="shared" ref="R175:AH175" si="111">SUM(R165:R174)</f>
        <v>0</v>
      </c>
      <c r="S175" s="222">
        <f t="shared" si="111"/>
        <v>0</v>
      </c>
      <c r="T175" s="222">
        <f t="shared" si="111"/>
        <v>0</v>
      </c>
      <c r="U175" s="222">
        <f t="shared" si="111"/>
        <v>0</v>
      </c>
      <c r="V175" s="222">
        <f t="shared" si="111"/>
        <v>0</v>
      </c>
      <c r="W175" s="222">
        <f t="shared" si="111"/>
        <v>0</v>
      </c>
      <c r="X175" s="222">
        <f t="shared" si="111"/>
        <v>0</v>
      </c>
      <c r="Y175" s="222">
        <f t="shared" si="111"/>
        <v>0</v>
      </c>
      <c r="Z175" s="222">
        <f t="shared" si="111"/>
        <v>0</v>
      </c>
      <c r="AA175" s="222">
        <f t="shared" si="111"/>
        <v>0</v>
      </c>
      <c r="AB175" s="222">
        <f t="shared" si="111"/>
        <v>0</v>
      </c>
      <c r="AC175" s="222">
        <f t="shared" si="111"/>
        <v>0</v>
      </c>
      <c r="AD175" s="222">
        <f t="shared" si="111"/>
        <v>0</v>
      </c>
      <c r="AE175" s="222">
        <f t="shared" si="111"/>
        <v>0</v>
      </c>
      <c r="AF175" s="222">
        <f t="shared" si="111"/>
        <v>0</v>
      </c>
      <c r="AG175" s="222">
        <f t="shared" si="111"/>
        <v>0</v>
      </c>
      <c r="AH175" s="222">
        <f t="shared" si="111"/>
        <v>0</v>
      </c>
      <c r="AI175" s="230">
        <f>IF(ISERROR(AH175/J175),0,AH175/J175)</f>
        <v>0</v>
      </c>
      <c r="AJ175" s="230">
        <f>IF(ISERROR(AH175/$AH$191),0,AH175/$AH$191)</f>
        <v>0</v>
      </c>
    </row>
    <row r="176" spans="1:36" ht="12.75" customHeight="1" x14ac:dyDescent="0.25">
      <c r="A176" s="620" t="s">
        <v>74</v>
      </c>
      <c r="B176" s="621"/>
      <c r="C176" s="621"/>
      <c r="D176" s="621"/>
      <c r="E176" s="622"/>
      <c r="F176" s="16"/>
      <c r="G176" s="5"/>
      <c r="H176" s="17"/>
      <c r="I176" s="17"/>
      <c r="J176" s="265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08"/>
      <c r="AJ176" s="108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265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09">
        <f>IF(ISERROR(AH177/J177),0,AH177/J177)</f>
        <v>0</v>
      </c>
      <c r="AJ177" s="109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265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09">
        <f t="shared" ref="AI178:AI186" si="118">IF(ISERROR(AH178/J178),0,AH178/J178)</f>
        <v>0</v>
      </c>
      <c r="AJ178" s="109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265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09">
        <f t="shared" si="118"/>
        <v>0</v>
      </c>
      <c r="AJ179" s="109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265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09">
        <f t="shared" si="118"/>
        <v>0</v>
      </c>
      <c r="AJ180" s="109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265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09">
        <f t="shared" si="118"/>
        <v>0</v>
      </c>
      <c r="AJ181" s="109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265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09">
        <f t="shared" si="118"/>
        <v>0</v>
      </c>
      <c r="AJ182" s="109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265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09">
        <f t="shared" si="118"/>
        <v>0</v>
      </c>
      <c r="AJ183" s="109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265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09">
        <f t="shared" si="118"/>
        <v>0</v>
      </c>
      <c r="AJ184" s="109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265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09">
        <f t="shared" si="118"/>
        <v>0</v>
      </c>
      <c r="AJ185" s="109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265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09">
        <f t="shared" si="118"/>
        <v>0</v>
      </c>
      <c r="AJ186" s="109">
        <f t="shared" si="113"/>
        <v>0</v>
      </c>
    </row>
    <row r="187" spans="1:36" s="11" customFormat="1" ht="12.75" customHeight="1" collapsed="1" x14ac:dyDescent="0.25">
      <c r="A187" s="574" t="s">
        <v>75</v>
      </c>
      <c r="B187" s="575"/>
      <c r="C187" s="575"/>
      <c r="D187" s="575"/>
      <c r="E187" s="575"/>
      <c r="F187" s="575"/>
      <c r="G187" s="575"/>
      <c r="H187" s="575"/>
      <c r="I187" s="576"/>
      <c r="J187" s="222">
        <f>SUM(J177:J186)</f>
        <v>0</v>
      </c>
      <c r="K187" s="222">
        <f>SUM(K177:K186)</f>
        <v>0</v>
      </c>
      <c r="L187" s="528"/>
      <c r="M187" s="222">
        <f>SUM(M177:M186)</f>
        <v>0</v>
      </c>
      <c r="N187" s="222">
        <f>SUM(N177:N186)</f>
        <v>0</v>
      </c>
      <c r="O187" s="222">
        <f>SUM(O177:O186)</f>
        <v>0</v>
      </c>
      <c r="P187" s="223"/>
      <c r="Q187" s="538"/>
      <c r="R187" s="222">
        <f t="shared" ref="R187:AH187" si="119">SUM(R177:R186)</f>
        <v>0</v>
      </c>
      <c r="S187" s="222">
        <f t="shared" si="119"/>
        <v>0</v>
      </c>
      <c r="T187" s="222">
        <f t="shared" si="119"/>
        <v>0</v>
      </c>
      <c r="U187" s="222">
        <f t="shared" si="119"/>
        <v>0</v>
      </c>
      <c r="V187" s="222">
        <f t="shared" si="119"/>
        <v>0</v>
      </c>
      <c r="W187" s="222">
        <f t="shared" si="119"/>
        <v>0</v>
      </c>
      <c r="X187" s="222">
        <f t="shared" si="119"/>
        <v>0</v>
      </c>
      <c r="Y187" s="222">
        <f t="shared" si="119"/>
        <v>0</v>
      </c>
      <c r="Z187" s="222">
        <f t="shared" si="119"/>
        <v>0</v>
      </c>
      <c r="AA187" s="222">
        <f t="shared" si="119"/>
        <v>0</v>
      </c>
      <c r="AB187" s="222">
        <f t="shared" si="119"/>
        <v>0</v>
      </c>
      <c r="AC187" s="222">
        <f t="shared" si="119"/>
        <v>0</v>
      </c>
      <c r="AD187" s="222">
        <f t="shared" si="119"/>
        <v>0</v>
      </c>
      <c r="AE187" s="222">
        <f t="shared" si="119"/>
        <v>0</v>
      </c>
      <c r="AF187" s="222">
        <f t="shared" si="119"/>
        <v>0</v>
      </c>
      <c r="AG187" s="222">
        <f t="shared" si="119"/>
        <v>0</v>
      </c>
      <c r="AH187" s="222">
        <f t="shared" si="119"/>
        <v>0</v>
      </c>
      <c r="AI187" s="230">
        <f>IF(ISERROR(AH187/J187),0,AH187/J187)</f>
        <v>0</v>
      </c>
      <c r="AJ187" s="230">
        <f>IF(ISERROR(AH187/$AH$191),0,AH187/$AH$191)</f>
        <v>0</v>
      </c>
    </row>
    <row r="188" spans="1:36" ht="12.75" customHeight="1" x14ac:dyDescent="0.25">
      <c r="A188" s="620" t="s">
        <v>76</v>
      </c>
      <c r="B188" s="621"/>
      <c r="C188" s="621"/>
      <c r="D188" s="621"/>
      <c r="E188" s="622"/>
      <c r="F188" s="16"/>
      <c r="G188" s="5"/>
      <c r="H188" s="17"/>
      <c r="I188" s="17"/>
      <c r="J188" s="628">
        <v>16570868000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08"/>
      <c r="AJ188" s="108"/>
    </row>
    <row r="189" spans="1:36" s="11" customFormat="1" ht="35.1" customHeight="1" outlineLevel="1" x14ac:dyDescent="0.25">
      <c r="A189" s="23">
        <v>1</v>
      </c>
      <c r="B189" s="15"/>
      <c r="C189" s="5" t="s">
        <v>101</v>
      </c>
      <c r="D189" s="49">
        <v>44582</v>
      </c>
      <c r="E189" s="18" t="s">
        <v>102</v>
      </c>
      <c r="F189" s="59" t="s">
        <v>103</v>
      </c>
      <c r="G189" s="57" t="s">
        <v>104</v>
      </c>
      <c r="H189" s="10"/>
      <c r="I189" s="6"/>
      <c r="J189" s="629"/>
      <c r="K189" s="52">
        <v>16570868000</v>
      </c>
      <c r="L189" s="1"/>
      <c r="M189" s="51"/>
      <c r="N189" s="58"/>
      <c r="O189" s="51"/>
      <c r="P189" s="47"/>
      <c r="Q189" s="47"/>
      <c r="R189" s="28"/>
      <c r="S189" s="52">
        <v>8285434000</v>
      </c>
      <c r="T189" s="28"/>
      <c r="U189" s="29">
        <f>SUM(R189:T189)</f>
        <v>8285434000</v>
      </c>
      <c r="V189" s="28"/>
      <c r="W189" s="28"/>
      <c r="X189" s="28"/>
      <c r="Y189" s="29">
        <f>SUM(V189:X189)</f>
        <v>0</v>
      </c>
      <c r="Z189" s="28">
        <v>8285434000</v>
      </c>
      <c r="AA189" s="28"/>
      <c r="AB189" s="28"/>
      <c r="AC189" s="29">
        <f>SUM(Z189:AB189)</f>
        <v>8285434000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16570868000</v>
      </c>
      <c r="AI189" s="109">
        <f>IF(ISERROR(AH189/J188),0,AH189/J188)</f>
        <v>1</v>
      </c>
      <c r="AJ189" s="109">
        <f>IF(ISERROR(AH189/$AH$191),"-",AH189/$AH$191)</f>
        <v>1</v>
      </c>
    </row>
    <row r="190" spans="1:36" s="11" customFormat="1" x14ac:dyDescent="0.25">
      <c r="A190" s="574" t="s">
        <v>82</v>
      </c>
      <c r="B190" s="575"/>
      <c r="C190" s="575"/>
      <c r="D190" s="575"/>
      <c r="E190" s="575"/>
      <c r="F190" s="575"/>
      <c r="G190" s="575"/>
      <c r="H190" s="575"/>
      <c r="I190" s="576"/>
      <c r="J190" s="222">
        <f>J188</f>
        <v>16570868000</v>
      </c>
      <c r="K190" s="222">
        <f>SUM(K189:K189)</f>
        <v>16570868000</v>
      </c>
      <c r="L190" s="528"/>
      <c r="M190" s="222">
        <f>SUM(M189:M189)</f>
        <v>0</v>
      </c>
      <c r="N190" s="222">
        <f>SUM(N189:N189)</f>
        <v>0</v>
      </c>
      <c r="O190" s="222">
        <f>SUM(O189:O189)</f>
        <v>0</v>
      </c>
      <c r="P190" s="223"/>
      <c r="Q190" s="538"/>
      <c r="R190" s="222">
        <f>SUM(R189:R189)</f>
        <v>0</v>
      </c>
      <c r="S190" s="222">
        <f>SUM(S189:S189)</f>
        <v>8285434000</v>
      </c>
      <c r="T190" s="222">
        <f>SUM(T189:T189)</f>
        <v>0</v>
      </c>
      <c r="U190" s="222">
        <f>SUM(U189)</f>
        <v>8285434000</v>
      </c>
      <c r="V190" s="222">
        <f t="shared" ref="V190:AH190" si="121">SUM(V189)</f>
        <v>0</v>
      </c>
      <c r="W190" s="222">
        <f t="shared" si="121"/>
        <v>0</v>
      </c>
      <c r="X190" s="222">
        <f t="shared" si="121"/>
        <v>0</v>
      </c>
      <c r="Y190" s="222">
        <f t="shared" si="121"/>
        <v>0</v>
      </c>
      <c r="Z190" s="222">
        <f t="shared" si="121"/>
        <v>8285434000</v>
      </c>
      <c r="AA190" s="222">
        <f t="shared" si="121"/>
        <v>0</v>
      </c>
      <c r="AB190" s="222">
        <f t="shared" si="121"/>
        <v>0</v>
      </c>
      <c r="AC190" s="222">
        <f t="shared" si="121"/>
        <v>8285434000</v>
      </c>
      <c r="AD190" s="222">
        <f t="shared" si="121"/>
        <v>0</v>
      </c>
      <c r="AE190" s="222">
        <f t="shared" si="121"/>
        <v>0</v>
      </c>
      <c r="AF190" s="222">
        <f t="shared" si="121"/>
        <v>0</v>
      </c>
      <c r="AG190" s="222">
        <f t="shared" si="121"/>
        <v>0</v>
      </c>
      <c r="AH190" s="222">
        <f t="shared" si="121"/>
        <v>16570868000</v>
      </c>
      <c r="AI190" s="230">
        <f>IF(ISERROR(AH190/J190),0,AH190/J190)</f>
        <v>1</v>
      </c>
      <c r="AJ190" s="230">
        <f>IF(ISERROR(AH190/$AH$191),0,AH190/$AH$191)</f>
        <v>1</v>
      </c>
    </row>
    <row r="191" spans="1:36" ht="15" customHeight="1" x14ac:dyDescent="0.25">
      <c r="A191" s="568" t="s">
        <v>105</v>
      </c>
      <c r="B191" s="569"/>
      <c r="C191" s="569"/>
      <c r="D191" s="569"/>
      <c r="E191" s="569"/>
      <c r="F191" s="569"/>
      <c r="G191" s="569"/>
      <c r="H191" s="569"/>
      <c r="I191" s="570"/>
      <c r="J191" s="225">
        <f>SUM(J19,J31,J43,J55,J67,J79,J91,J103,J115,J127,J139,J151,J163,J175,J187,J190)</f>
        <v>16570868000</v>
      </c>
      <c r="K191" s="225">
        <f>+K19+K31+K43+K55+K67+K79+K91+K103+K115+K127+K139+K151+K187+K163+K175+K190</f>
        <v>16570868000</v>
      </c>
      <c r="L191" s="226"/>
      <c r="M191" s="225">
        <f>+M19+M31+M43+M55+M67+M79+M91+M103+M115+M127+M139+M151+M187+M163+M175+M190</f>
        <v>0</v>
      </c>
      <c r="N191" s="225">
        <f>+N19+N31+N43+N55+N67+N79+N91+N103+N115+N127+N139+N151+N187+N163+N175+N190</f>
        <v>0</v>
      </c>
      <c r="O191" s="225">
        <f>+O19+O31+O43+O55+O67+O79+O91+O103+O115+O127+O139+O151+O187+O163+O175+O190</f>
        <v>0</v>
      </c>
      <c r="P191" s="227"/>
      <c r="Q191" s="527"/>
      <c r="R191" s="225">
        <f t="shared" ref="R191:AH191" si="122">+R19+R31+R43+R55+R67+R79+R91+R103+R115+R127+R139+R151+R187+R163+R175+R190</f>
        <v>0</v>
      </c>
      <c r="S191" s="225">
        <f t="shared" si="122"/>
        <v>8285434000</v>
      </c>
      <c r="T191" s="225">
        <f t="shared" si="122"/>
        <v>0</v>
      </c>
      <c r="U191" s="225">
        <f t="shared" si="122"/>
        <v>8285434000</v>
      </c>
      <c r="V191" s="225">
        <f t="shared" si="122"/>
        <v>0</v>
      </c>
      <c r="W191" s="225">
        <f t="shared" si="122"/>
        <v>0</v>
      </c>
      <c r="X191" s="225">
        <f t="shared" si="122"/>
        <v>0</v>
      </c>
      <c r="Y191" s="225">
        <f t="shared" si="122"/>
        <v>0</v>
      </c>
      <c r="Z191" s="225">
        <f t="shared" si="122"/>
        <v>8285434000</v>
      </c>
      <c r="AA191" s="225">
        <f t="shared" si="122"/>
        <v>0</v>
      </c>
      <c r="AB191" s="225">
        <f t="shared" si="122"/>
        <v>0</v>
      </c>
      <c r="AC191" s="225">
        <f t="shared" si="122"/>
        <v>8285434000</v>
      </c>
      <c r="AD191" s="225">
        <f t="shared" si="122"/>
        <v>0</v>
      </c>
      <c r="AE191" s="225">
        <f t="shared" si="122"/>
        <v>0</v>
      </c>
      <c r="AF191" s="225">
        <f t="shared" si="122"/>
        <v>0</v>
      </c>
      <c r="AG191" s="225">
        <f t="shared" si="122"/>
        <v>0</v>
      </c>
      <c r="AH191" s="225">
        <f t="shared" si="122"/>
        <v>16570868000</v>
      </c>
      <c r="AI191" s="229">
        <f>IF(ISERROR(AH191/J191),0,AH191/J191)</f>
        <v>1</v>
      </c>
      <c r="AJ191" s="229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1"/>
      <c r="K192" s="41"/>
      <c r="L192" s="14"/>
      <c r="M192" s="15"/>
      <c r="N192" s="15"/>
      <c r="O192" s="15"/>
      <c r="P192" s="15"/>
      <c r="Q192" s="42"/>
      <c r="R192" s="41"/>
      <c r="S192" s="41"/>
      <c r="T192" s="41"/>
      <c r="U192" s="12"/>
      <c r="V192" s="41"/>
      <c r="W192" s="41"/>
      <c r="X192" s="41"/>
      <c r="Y192" s="12"/>
      <c r="Z192" s="41"/>
      <c r="AA192" s="41"/>
      <c r="AB192" s="41"/>
      <c r="AC192" s="12"/>
      <c r="AD192" s="41"/>
      <c r="AE192" s="41"/>
      <c r="AF192" s="41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1"/>
      <c r="K193" s="41"/>
      <c r="L193" s="14"/>
      <c r="M193" s="15"/>
      <c r="N193" s="15"/>
      <c r="O193" s="15"/>
      <c r="P193" s="15"/>
      <c r="Q193" s="42"/>
      <c r="R193" s="41"/>
      <c r="S193" s="41"/>
      <c r="T193" s="41"/>
      <c r="U193" s="12"/>
      <c r="V193" s="41"/>
      <c r="W193" s="41"/>
      <c r="X193" s="41"/>
      <c r="Y193" s="12"/>
      <c r="Z193" s="41"/>
      <c r="AA193" s="41"/>
      <c r="AB193" s="41"/>
      <c r="AC193" s="12"/>
      <c r="AD193" s="41"/>
      <c r="AE193" s="41"/>
      <c r="AF193" s="41"/>
      <c r="AG193" s="12"/>
      <c r="AH193" s="12"/>
      <c r="AI193" s="13"/>
      <c r="AJ193" s="13"/>
    </row>
    <row r="194" spans="1:36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1"/>
      <c r="K195" s="41"/>
      <c r="L195" s="14"/>
      <c r="M195" s="15"/>
      <c r="N195" s="15"/>
      <c r="O195" s="15"/>
      <c r="P195" s="15"/>
      <c r="Q195" s="42"/>
      <c r="R195" s="41"/>
      <c r="S195" s="41"/>
      <c r="T195" s="41"/>
      <c r="U195" s="12"/>
      <c r="V195" s="41"/>
      <c r="W195" s="41"/>
      <c r="X195" s="41"/>
      <c r="Y195" s="12"/>
      <c r="Z195" s="41"/>
      <c r="AA195" s="41"/>
      <c r="AB195" s="41"/>
      <c r="AC195" s="12"/>
      <c r="AD195" s="41"/>
      <c r="AE195" s="41"/>
      <c r="AF195" s="41"/>
      <c r="AG195" s="12"/>
      <c r="AH195" s="12"/>
      <c r="AI195" s="13"/>
      <c r="AJ195" s="13"/>
    </row>
    <row r="196" spans="1:36" ht="13.5" x14ac:dyDescent="0.25">
      <c r="J196" s="626"/>
      <c r="K196" s="627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36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36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36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36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36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36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36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36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36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36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36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36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3">
    <mergeCell ref="J196:K196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J188:J189"/>
    <mergeCell ref="A188:E18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E9:G18 F189:G189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Z189:AB189 M59:N66 M106:N114 M189 M118:N126 AD189:AF189 V189:X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 T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3BB1B5-CC4D-46AC-A340-1FAB3C360D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3F512D2-D7B1-42AF-A780-66FE8FAC9DB1}">
  <ds:schemaRefs>
    <ds:schemaRef ds:uri="http://purl.org/dc/elements/1.1/"/>
    <ds:schemaRef ds:uri="http://purl.org/dc/terms/"/>
    <ds:schemaRef ds:uri="eb517d21-b595-442e-8151-83f9d91c3f7e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742E653-CA0E-4993-9CB1-5608F24DD7D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2</vt:i4>
      </vt:variant>
    </vt:vector>
  </HeadingPairs>
  <TitlesOfParts>
    <vt:vector size="46" baseType="lpstr">
      <vt:lpstr>24-01-025-001 Ind. Proy</vt:lpstr>
      <vt:lpstr>24-01-025-001 Res. Proy</vt:lpstr>
      <vt:lpstr>24-01-025-002 Ind. Proy </vt:lpstr>
      <vt:lpstr>24-01-025-002 Res. Proy </vt:lpstr>
      <vt:lpstr>24-02-010 Ind. Proy</vt:lpstr>
      <vt:lpstr>24-02-010 Res. Proy</vt:lpstr>
      <vt:lpstr>24-02-012 Ind. Proy</vt:lpstr>
      <vt:lpstr>24-02-012 Res. Proy</vt:lpstr>
      <vt:lpstr>24-02-014-002 Ind. Proy</vt:lpstr>
      <vt:lpstr>24-02-014-002 Res. Proy</vt:lpstr>
      <vt:lpstr>24-02-014-004 Ind. Proy</vt:lpstr>
      <vt:lpstr>24-02-014-004 Res. Proy</vt:lpstr>
      <vt:lpstr>24-02-015 Ind. Proy</vt:lpstr>
      <vt:lpstr>24-02-015 Res. Proy</vt:lpstr>
      <vt:lpstr>24-02-018 Ind. Proy</vt:lpstr>
      <vt:lpstr>24-02-018 Res. Proy</vt:lpstr>
      <vt:lpstr>24-02-020 Ind. Proy</vt:lpstr>
      <vt:lpstr>24-02-020 Res. Proy</vt:lpstr>
      <vt:lpstr>24-02-021 Ind. Proy</vt:lpstr>
      <vt:lpstr>24-02-021 Res. Proy</vt:lpstr>
      <vt:lpstr>24-03-010 Ind. Proy</vt:lpstr>
      <vt:lpstr>24-03-010 Res. Proy</vt:lpstr>
      <vt:lpstr>24-03-335 Ind. Proy</vt:lpstr>
      <vt:lpstr>24-03-335 Res. Proy</vt:lpstr>
      <vt:lpstr>24-03-336 Ind. Proy</vt:lpstr>
      <vt:lpstr>24-03-336 Res. Proy</vt:lpstr>
      <vt:lpstr>24-03-337 Ind. Proy</vt:lpstr>
      <vt:lpstr>24-03-337 Res. Proy</vt:lpstr>
      <vt:lpstr>24-03-340 Ind. Proy</vt:lpstr>
      <vt:lpstr>24-03-340 Res. Proy</vt:lpstr>
      <vt:lpstr>24-03-343 Ind. Proy</vt:lpstr>
      <vt:lpstr>24-03-343 Res. Proy</vt:lpstr>
      <vt:lpstr>24-03-344 Ind. Proy</vt:lpstr>
      <vt:lpstr>24-03-344 Res. Proy</vt:lpstr>
      <vt:lpstr>24-03-345 Ind. Proy</vt:lpstr>
      <vt:lpstr>24-03-345 Res. Pro</vt:lpstr>
      <vt:lpstr>24-03-986 Ind. Proy</vt:lpstr>
      <vt:lpstr>24-03-986 Res. Proy</vt:lpstr>
      <vt:lpstr>24-03-997 Ind. Proy</vt:lpstr>
      <vt:lpstr>24-03-997 Res. Proy</vt:lpstr>
      <vt:lpstr>24-03-999 Ind. Proy</vt:lpstr>
      <vt:lpstr>24-03-999 Res. Proy</vt:lpstr>
      <vt:lpstr>Hoja1</vt:lpstr>
      <vt:lpstr>Hoja2</vt:lpstr>
      <vt:lpstr>'24-02-018 Ind. Proy'!Área_de_impresión</vt:lpstr>
      <vt:lpstr>'24-02-021 Ind. Proy'!Área_de_impresión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Fernanda Nicole Olave Villanueva</cp:lastModifiedBy>
  <cp:revision/>
  <dcterms:created xsi:type="dcterms:W3CDTF">2014-04-01T14:20:29Z</dcterms:created>
  <dcterms:modified xsi:type="dcterms:W3CDTF">2023-01-30T19:36:41Z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